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N:\IDEES2023\Calibration_output\Results\xCountries\SI\"/>
    </mc:Choice>
  </mc:AlternateContent>
  <bookViews>
    <workbookView xWindow="-105" yWindow="-105" windowWidth="23250" windowHeight="12450" tabRatio="759"/>
  </bookViews>
  <sheets>
    <sheet name="cover" sheetId="1" r:id="rId1"/>
    <sheet name="index" sheetId="2" r:id="rId2"/>
    <sheet name="Ind_Summary" sheetId="4" r:id="rId3"/>
    <sheet name="Ind_Summary_fec" sheetId="5" r:id="rId4"/>
    <sheet name="Ind_Summary_ued" sheetId="6" r:id="rId5"/>
    <sheet name="Ind_Summary_emi" sheetId="7" r:id="rId6"/>
    <sheet name="ISI" sheetId="8" r:id="rId7"/>
    <sheet name="ISI_fec" sheetId="9" r:id="rId8"/>
    <sheet name="ISI_ued" sheetId="10" r:id="rId9"/>
    <sheet name="ISI_emi" sheetId="11" r:id="rId10"/>
    <sheet name="NFM" sheetId="12" r:id="rId11"/>
    <sheet name="NFM_fec" sheetId="13" r:id="rId12"/>
    <sheet name="NFM_ued" sheetId="14" r:id="rId13"/>
    <sheet name="NFM_emi" sheetId="15" r:id="rId14"/>
    <sheet name="CHI" sheetId="16" r:id="rId15"/>
    <sheet name="CHI_fec" sheetId="17" r:id="rId16"/>
    <sheet name="CHI_ued" sheetId="18" r:id="rId17"/>
    <sheet name="CHI_emi" sheetId="19" r:id="rId18"/>
    <sheet name="NMM" sheetId="20" r:id="rId19"/>
    <sheet name="NMM_fec" sheetId="21" r:id="rId20"/>
    <sheet name="NMM_ued" sheetId="22" r:id="rId21"/>
    <sheet name="NMM_emi" sheetId="23" r:id="rId22"/>
    <sheet name="PPA" sheetId="24" r:id="rId23"/>
    <sheet name="PPA_fec" sheetId="25" r:id="rId24"/>
    <sheet name="PPA_ued" sheetId="26" r:id="rId25"/>
    <sheet name="PPA_emi" sheetId="27" r:id="rId26"/>
    <sheet name="FBT" sheetId="28" r:id="rId27"/>
    <sheet name="FBT_fec" sheetId="29" r:id="rId28"/>
    <sheet name="FBT_ued" sheetId="30" r:id="rId29"/>
    <sheet name="FBT_emi" sheetId="31" r:id="rId30"/>
    <sheet name="TRE" sheetId="32" r:id="rId31"/>
    <sheet name="TRE_fec" sheetId="33" r:id="rId32"/>
    <sheet name="TRE_ued" sheetId="34" r:id="rId33"/>
    <sheet name="TRE_emi" sheetId="35" r:id="rId34"/>
    <sheet name="MAE" sheetId="36" r:id="rId35"/>
    <sheet name="MAE_fec" sheetId="37" r:id="rId36"/>
    <sheet name="MAE_ued" sheetId="38" r:id="rId37"/>
    <sheet name="MAE_emi" sheetId="39" r:id="rId38"/>
    <sheet name="TEL" sheetId="40" r:id="rId39"/>
    <sheet name="TEL_fec" sheetId="41" r:id="rId40"/>
    <sheet name="TEL_ued" sheetId="42" r:id="rId41"/>
    <sheet name="TEL_emi" sheetId="43" r:id="rId42"/>
    <sheet name="WWP" sheetId="44" r:id="rId43"/>
    <sheet name="WWP_fec" sheetId="45" r:id="rId44"/>
    <sheet name="WWP_ued" sheetId="46" r:id="rId45"/>
    <sheet name="WWP_emi" sheetId="47" r:id="rId46"/>
    <sheet name="OIS" sheetId="48" r:id="rId47"/>
    <sheet name="OIS_fec" sheetId="49" r:id="rId48"/>
    <sheet name="OIS_ued" sheetId="50" r:id="rId49"/>
    <sheet name="OIS_emi" sheetId="51" r:id="rId50"/>
  </sheets>
  <definedNames>
    <definedName name="_xlnm.Print_Area" localSheetId="2">Ind_Summary!$A$1:$L$128</definedName>
    <definedName name="_xlnm.Print_Titles" localSheetId="14">CHI!$1:$1</definedName>
    <definedName name="_xlnm.Print_Titles" localSheetId="17">CHI_emi!$1:$1</definedName>
    <definedName name="_xlnm.Print_Titles" localSheetId="15">CHI_fec!$1:$1</definedName>
    <definedName name="_xlnm.Print_Titles" localSheetId="16">CHI_ued!$1:$1</definedName>
    <definedName name="_xlnm.Print_Titles" localSheetId="26">FBT!$1:$1</definedName>
    <definedName name="_xlnm.Print_Titles" localSheetId="29">FBT_emi!$1:$1</definedName>
    <definedName name="_xlnm.Print_Titles" localSheetId="27">FBT_fec!$1:$1</definedName>
    <definedName name="_xlnm.Print_Titles" localSheetId="28">FBT_ued!$1:$1</definedName>
    <definedName name="_xlnm.Print_Titles" localSheetId="2">Ind_Summary!$1:$1</definedName>
    <definedName name="_xlnm.Print_Titles" localSheetId="5">Ind_Summary_emi!$1:$1</definedName>
    <definedName name="_xlnm.Print_Titles" localSheetId="3">Ind_Summary_fec!$1:$1</definedName>
    <definedName name="_xlnm.Print_Titles" localSheetId="4">Ind_Summary_ued!$1:$1</definedName>
    <definedName name="_xlnm.Print_Titles" localSheetId="6">ISI!$1:$1</definedName>
    <definedName name="_xlnm.Print_Titles" localSheetId="9">ISI_emi!$1:$1</definedName>
    <definedName name="_xlnm.Print_Titles" localSheetId="7">ISI_fec!$1:$1</definedName>
    <definedName name="_xlnm.Print_Titles" localSheetId="8">ISI_ued!$1:$1</definedName>
    <definedName name="_xlnm.Print_Titles" localSheetId="34">MAE!$1:$1</definedName>
    <definedName name="_xlnm.Print_Titles" localSheetId="37">MAE_emi!$1:$1</definedName>
    <definedName name="_xlnm.Print_Titles" localSheetId="35">MAE_fec!$1:$1</definedName>
    <definedName name="_xlnm.Print_Titles" localSheetId="36">MAE_ued!$1:$1</definedName>
    <definedName name="_xlnm.Print_Titles" localSheetId="10">NFM!$1:$1</definedName>
    <definedName name="_xlnm.Print_Titles" localSheetId="13">NFM_emi!$1:$1</definedName>
    <definedName name="_xlnm.Print_Titles" localSheetId="11">NFM_fec!$1:$1</definedName>
    <definedName name="_xlnm.Print_Titles" localSheetId="12">NFM_ued!$1:$1</definedName>
    <definedName name="_xlnm.Print_Titles" localSheetId="18">NMM!$1:$1</definedName>
    <definedName name="_xlnm.Print_Titles" localSheetId="21">NMM_emi!$1:$1</definedName>
    <definedName name="_xlnm.Print_Titles" localSheetId="19">NMM_fec!$1:$1</definedName>
    <definedName name="_xlnm.Print_Titles" localSheetId="20">NMM_ued!$1:$1</definedName>
    <definedName name="_xlnm.Print_Titles" localSheetId="46">OIS!$1:$1</definedName>
    <definedName name="_xlnm.Print_Titles" localSheetId="49">OIS_emi!$1:$1</definedName>
    <definedName name="_xlnm.Print_Titles" localSheetId="47">OIS_fec!$1:$1</definedName>
    <definedName name="_xlnm.Print_Titles" localSheetId="48">OIS_ued!$1:$1</definedName>
    <definedName name="_xlnm.Print_Titles" localSheetId="22">PPA!$1:$1</definedName>
    <definedName name="_xlnm.Print_Titles" localSheetId="25">PPA_emi!$1:$1</definedName>
    <definedName name="_xlnm.Print_Titles" localSheetId="23">PPA_fec!$1:$1</definedName>
    <definedName name="_xlnm.Print_Titles" localSheetId="24">PPA_ued!$1:$1</definedName>
    <definedName name="_xlnm.Print_Titles" localSheetId="38">TEL!$1:$1</definedName>
    <definedName name="_xlnm.Print_Titles" localSheetId="41">TEL_emi!$1:$1</definedName>
    <definedName name="_xlnm.Print_Titles" localSheetId="39">TEL_fec!$1:$1</definedName>
    <definedName name="_xlnm.Print_Titles" localSheetId="40">TEL_ued!$1:$1</definedName>
    <definedName name="_xlnm.Print_Titles" localSheetId="30">TRE!$1:$1</definedName>
    <definedName name="_xlnm.Print_Titles" localSheetId="33">TRE_emi!$1:$1</definedName>
    <definedName name="_xlnm.Print_Titles" localSheetId="31">TRE_fec!$1:$1</definedName>
    <definedName name="_xlnm.Print_Titles" localSheetId="32">TRE_ued!$1:$1</definedName>
    <definedName name="_xlnm.Print_Titles" localSheetId="42">WWP!$1:$1</definedName>
    <definedName name="_xlnm.Print_Titles" localSheetId="45">WWP_emi!$1:$1</definedName>
    <definedName name="_xlnm.Print_Titles" localSheetId="43">WWP_fec!$1:$1</definedName>
    <definedName name="_xlnm.Print_Titles" localSheetId="44">WWP_ued!$1:$1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107" i="51" l="1"/>
  <c r="X107" i="51"/>
  <c r="W107" i="51"/>
  <c r="V107" i="51"/>
  <c r="U107" i="51"/>
  <c r="T107" i="51"/>
  <c r="S107" i="51"/>
  <c r="R107" i="51"/>
  <c r="Q107" i="51"/>
  <c r="P107" i="51"/>
  <c r="O107" i="51"/>
  <c r="N107" i="51"/>
  <c r="M107" i="51"/>
  <c r="L107" i="51"/>
  <c r="K107" i="51"/>
  <c r="J107" i="51"/>
  <c r="I107" i="51"/>
  <c r="H107" i="51"/>
  <c r="G107" i="51"/>
  <c r="F107" i="51"/>
  <c r="E107" i="51"/>
  <c r="D107" i="51"/>
  <c r="C107" i="51"/>
  <c r="B107" i="51"/>
  <c r="Y106" i="51"/>
  <c r="X106" i="51"/>
  <c r="W106" i="51"/>
  <c r="V106" i="51"/>
  <c r="U106" i="51"/>
  <c r="T106" i="51"/>
  <c r="S106" i="51"/>
  <c r="R106" i="51"/>
  <c r="Q106" i="51"/>
  <c r="P106" i="51"/>
  <c r="O106" i="51"/>
  <c r="N106" i="51"/>
  <c r="M106" i="51"/>
  <c r="L106" i="51"/>
  <c r="K106" i="51"/>
  <c r="J106" i="51"/>
  <c r="I106" i="51"/>
  <c r="H106" i="51"/>
  <c r="G106" i="51"/>
  <c r="F106" i="51"/>
  <c r="E106" i="51"/>
  <c r="D106" i="51"/>
  <c r="C106" i="51"/>
  <c r="B106" i="51"/>
  <c r="Y102" i="51"/>
  <c r="X102" i="51"/>
  <c r="W102" i="51"/>
  <c r="V102" i="51"/>
  <c r="U102" i="51"/>
  <c r="T102" i="51"/>
  <c r="S102" i="51"/>
  <c r="R102" i="51"/>
  <c r="Q102" i="51"/>
  <c r="P102" i="51"/>
  <c r="O102" i="51"/>
  <c r="N102" i="51"/>
  <c r="M102" i="51"/>
  <c r="L102" i="51"/>
  <c r="K102" i="51"/>
  <c r="J102" i="51"/>
  <c r="I102" i="51"/>
  <c r="H102" i="51"/>
  <c r="G102" i="51"/>
  <c r="F102" i="51"/>
  <c r="E102" i="51"/>
  <c r="D102" i="51"/>
  <c r="C102" i="51"/>
  <c r="B102" i="51"/>
  <c r="Y101" i="51"/>
  <c r="X101" i="51"/>
  <c r="W101" i="51"/>
  <c r="V101" i="51"/>
  <c r="U101" i="51"/>
  <c r="T101" i="51"/>
  <c r="S101" i="51"/>
  <c r="R101" i="51"/>
  <c r="Q101" i="51"/>
  <c r="P101" i="51"/>
  <c r="O101" i="51"/>
  <c r="N101" i="51"/>
  <c r="M101" i="51"/>
  <c r="L101" i="51"/>
  <c r="K101" i="51"/>
  <c r="J101" i="51"/>
  <c r="I101" i="51"/>
  <c r="H101" i="51"/>
  <c r="G101" i="51"/>
  <c r="F101" i="51"/>
  <c r="E101" i="51"/>
  <c r="D101" i="51"/>
  <c r="C101" i="51"/>
  <c r="B101" i="51"/>
  <c r="Y100" i="51"/>
  <c r="X100" i="51"/>
  <c r="W100" i="51"/>
  <c r="V100" i="51"/>
  <c r="U100" i="51"/>
  <c r="T100" i="51"/>
  <c r="S100" i="51"/>
  <c r="R100" i="51"/>
  <c r="Q100" i="51"/>
  <c r="P100" i="51"/>
  <c r="O100" i="51"/>
  <c r="N100" i="51"/>
  <c r="M100" i="51"/>
  <c r="L100" i="51"/>
  <c r="K100" i="51"/>
  <c r="J100" i="51"/>
  <c r="I100" i="51"/>
  <c r="H100" i="51"/>
  <c r="G100" i="51"/>
  <c r="F100" i="51"/>
  <c r="E100" i="51"/>
  <c r="D100" i="51"/>
  <c r="C100" i="51"/>
  <c r="B100" i="51"/>
  <c r="Y99" i="51"/>
  <c r="X99" i="51"/>
  <c r="W99" i="51"/>
  <c r="V99" i="51"/>
  <c r="U99" i="51"/>
  <c r="T99" i="51"/>
  <c r="S99" i="51"/>
  <c r="R99" i="51"/>
  <c r="Q99" i="51"/>
  <c r="P99" i="51"/>
  <c r="O99" i="51"/>
  <c r="N99" i="51"/>
  <c r="M99" i="51"/>
  <c r="L99" i="51"/>
  <c r="K99" i="51"/>
  <c r="J99" i="51"/>
  <c r="I99" i="51"/>
  <c r="H99" i="51"/>
  <c r="G99" i="51"/>
  <c r="F99" i="51"/>
  <c r="E99" i="51"/>
  <c r="D99" i="51"/>
  <c r="C99" i="51"/>
  <c r="B99" i="51"/>
  <c r="Y98" i="51"/>
  <c r="X98" i="51"/>
  <c r="W98" i="51"/>
  <c r="V98" i="51"/>
  <c r="U98" i="51"/>
  <c r="T98" i="51"/>
  <c r="S98" i="51"/>
  <c r="R98" i="51"/>
  <c r="Q98" i="51"/>
  <c r="P98" i="51"/>
  <c r="O98" i="51"/>
  <c r="N98" i="51"/>
  <c r="M98" i="51"/>
  <c r="L98" i="51"/>
  <c r="K98" i="51"/>
  <c r="J98" i="51"/>
  <c r="I98" i="51"/>
  <c r="H98" i="51"/>
  <c r="G98" i="51"/>
  <c r="F98" i="51"/>
  <c r="E98" i="51"/>
  <c r="D98" i="51"/>
  <c r="C98" i="51"/>
  <c r="B98" i="51"/>
  <c r="Y97" i="51"/>
  <c r="X97" i="51"/>
  <c r="W97" i="51"/>
  <c r="V97" i="51"/>
  <c r="U97" i="51"/>
  <c r="T97" i="51"/>
  <c r="S97" i="51"/>
  <c r="R97" i="51"/>
  <c r="Q97" i="51"/>
  <c r="P97" i="51"/>
  <c r="O97" i="51"/>
  <c r="N97" i="51"/>
  <c r="M97" i="51"/>
  <c r="L97" i="51"/>
  <c r="K97" i="51"/>
  <c r="J97" i="51"/>
  <c r="I97" i="51"/>
  <c r="H97" i="51"/>
  <c r="G97" i="51"/>
  <c r="F97" i="51"/>
  <c r="E97" i="51"/>
  <c r="D97" i="51"/>
  <c r="C97" i="51"/>
  <c r="B97" i="51"/>
  <c r="Y96" i="51"/>
  <c r="X96" i="51"/>
  <c r="W96" i="51"/>
  <c r="V96" i="51"/>
  <c r="U96" i="51"/>
  <c r="T96" i="51"/>
  <c r="S96" i="51"/>
  <c r="R96" i="51"/>
  <c r="Q96" i="51"/>
  <c r="P96" i="51"/>
  <c r="O96" i="51"/>
  <c r="N96" i="51"/>
  <c r="M96" i="51"/>
  <c r="L96" i="51"/>
  <c r="K96" i="51"/>
  <c r="J96" i="51"/>
  <c r="I96" i="51"/>
  <c r="H96" i="51"/>
  <c r="G96" i="51"/>
  <c r="F96" i="51"/>
  <c r="E96" i="51"/>
  <c r="D96" i="51"/>
  <c r="C96" i="51"/>
  <c r="B96" i="51"/>
  <c r="Y92" i="51"/>
  <c r="X92" i="51"/>
  <c r="W92" i="51"/>
  <c r="V92" i="51"/>
  <c r="U92" i="51"/>
  <c r="T92" i="51"/>
  <c r="S92" i="51"/>
  <c r="R92" i="51"/>
  <c r="Q92" i="51"/>
  <c r="P92" i="51"/>
  <c r="O92" i="51"/>
  <c r="N92" i="51"/>
  <c r="M92" i="51"/>
  <c r="L92" i="51"/>
  <c r="K92" i="51"/>
  <c r="J92" i="51"/>
  <c r="I92" i="51"/>
  <c r="H92" i="51"/>
  <c r="G92" i="51"/>
  <c r="F92" i="51"/>
  <c r="E92" i="51"/>
  <c r="D92" i="51"/>
  <c r="C92" i="51"/>
  <c r="B92" i="51"/>
  <c r="Y91" i="51"/>
  <c r="X91" i="51"/>
  <c r="W91" i="51"/>
  <c r="V91" i="51"/>
  <c r="U91" i="51"/>
  <c r="T91" i="51"/>
  <c r="S91" i="51"/>
  <c r="R91" i="51"/>
  <c r="Q91" i="51"/>
  <c r="P91" i="51"/>
  <c r="O91" i="51"/>
  <c r="N91" i="51"/>
  <c r="M91" i="51"/>
  <c r="L91" i="51"/>
  <c r="K91" i="51"/>
  <c r="J91" i="51"/>
  <c r="I91" i="51"/>
  <c r="H91" i="51"/>
  <c r="G91" i="51"/>
  <c r="F91" i="51"/>
  <c r="E91" i="51"/>
  <c r="D91" i="51"/>
  <c r="C91" i="51"/>
  <c r="B91" i="51"/>
  <c r="Y90" i="51"/>
  <c r="X90" i="51"/>
  <c r="W90" i="51"/>
  <c r="V90" i="51"/>
  <c r="U90" i="51"/>
  <c r="T90" i="51"/>
  <c r="S90" i="51"/>
  <c r="R90" i="51"/>
  <c r="Q90" i="51"/>
  <c r="P90" i="51"/>
  <c r="O90" i="51"/>
  <c r="N90" i="51"/>
  <c r="M90" i="51"/>
  <c r="L90" i="51"/>
  <c r="K90" i="51"/>
  <c r="J90" i="51"/>
  <c r="J73" i="51" s="1"/>
  <c r="I90" i="51"/>
  <c r="H90" i="51"/>
  <c r="G90" i="51"/>
  <c r="F90" i="51"/>
  <c r="E90" i="51"/>
  <c r="D90" i="51"/>
  <c r="C90" i="51"/>
  <c r="B90" i="51"/>
  <c r="Y89" i="51"/>
  <c r="X89" i="51"/>
  <c r="W89" i="51"/>
  <c r="V89" i="51"/>
  <c r="U89" i="51"/>
  <c r="T89" i="51"/>
  <c r="S89" i="51"/>
  <c r="R89" i="51"/>
  <c r="Q89" i="51"/>
  <c r="P89" i="51"/>
  <c r="O89" i="51"/>
  <c r="N89" i="51"/>
  <c r="M89" i="51"/>
  <c r="L89" i="51"/>
  <c r="K89" i="51"/>
  <c r="J89" i="51"/>
  <c r="I89" i="51"/>
  <c r="H89" i="51"/>
  <c r="G89" i="51"/>
  <c r="F89" i="51"/>
  <c r="E89" i="51"/>
  <c r="D89" i="51"/>
  <c r="C89" i="51"/>
  <c r="B89" i="51"/>
  <c r="Y88" i="51"/>
  <c r="X88" i="51"/>
  <c r="W88" i="51"/>
  <c r="V88" i="51"/>
  <c r="U88" i="51"/>
  <c r="T88" i="51"/>
  <c r="S88" i="51"/>
  <c r="R88" i="51"/>
  <c r="Q88" i="51"/>
  <c r="P88" i="51"/>
  <c r="O88" i="51"/>
  <c r="N88" i="51"/>
  <c r="M88" i="51"/>
  <c r="L88" i="51"/>
  <c r="K88" i="51"/>
  <c r="J88" i="51"/>
  <c r="I88" i="51"/>
  <c r="H88" i="51"/>
  <c r="G88" i="51"/>
  <c r="F88" i="51"/>
  <c r="E88" i="51"/>
  <c r="D88" i="51"/>
  <c r="C88" i="51"/>
  <c r="B88" i="51"/>
  <c r="Y86" i="51"/>
  <c r="X86" i="51"/>
  <c r="W86" i="51"/>
  <c r="V86" i="51"/>
  <c r="U86" i="51"/>
  <c r="T86" i="51"/>
  <c r="S86" i="51"/>
  <c r="R86" i="51"/>
  <c r="Q86" i="51"/>
  <c r="P86" i="51"/>
  <c r="O86" i="51"/>
  <c r="N86" i="51"/>
  <c r="M86" i="51"/>
  <c r="L86" i="51"/>
  <c r="K86" i="51"/>
  <c r="J86" i="51"/>
  <c r="I86" i="51"/>
  <c r="H86" i="51"/>
  <c r="G86" i="51"/>
  <c r="F86" i="51"/>
  <c r="E86" i="51"/>
  <c r="D86" i="51"/>
  <c r="C86" i="51"/>
  <c r="B86" i="51"/>
  <c r="Y85" i="51"/>
  <c r="X85" i="51"/>
  <c r="W85" i="51"/>
  <c r="V85" i="51"/>
  <c r="U85" i="51"/>
  <c r="T85" i="51"/>
  <c r="S85" i="51"/>
  <c r="R85" i="51"/>
  <c r="Q85" i="51"/>
  <c r="P85" i="51"/>
  <c r="O85" i="51"/>
  <c r="N85" i="51"/>
  <c r="M85" i="51"/>
  <c r="L85" i="51"/>
  <c r="K85" i="51"/>
  <c r="J85" i="51"/>
  <c r="I85" i="51"/>
  <c r="H85" i="51"/>
  <c r="G85" i="51"/>
  <c r="F85" i="51"/>
  <c r="E85" i="51"/>
  <c r="D85" i="51"/>
  <c r="C85" i="51"/>
  <c r="B85" i="51"/>
  <c r="Y84" i="51"/>
  <c r="X84" i="51"/>
  <c r="W84" i="51"/>
  <c r="V84" i="51"/>
  <c r="U84" i="51"/>
  <c r="T84" i="51"/>
  <c r="S84" i="51"/>
  <c r="R84" i="51"/>
  <c r="Q84" i="51"/>
  <c r="P84" i="51"/>
  <c r="O84" i="51"/>
  <c r="N84" i="51"/>
  <c r="M84" i="51"/>
  <c r="L84" i="51"/>
  <c r="K84" i="51"/>
  <c r="J84" i="51"/>
  <c r="I84" i="51"/>
  <c r="H84" i="51"/>
  <c r="G84" i="51"/>
  <c r="F84" i="51"/>
  <c r="E84" i="51"/>
  <c r="D84" i="51"/>
  <c r="C84" i="51"/>
  <c r="B84" i="51"/>
  <c r="Y82" i="51"/>
  <c r="X82" i="51"/>
  <c r="W82" i="51"/>
  <c r="V82" i="51"/>
  <c r="U82" i="51"/>
  <c r="T82" i="51"/>
  <c r="S82" i="51"/>
  <c r="R82" i="51"/>
  <c r="Q82" i="51"/>
  <c r="P82" i="51"/>
  <c r="O82" i="51"/>
  <c r="N82" i="51"/>
  <c r="M82" i="51"/>
  <c r="L82" i="51"/>
  <c r="K82" i="51"/>
  <c r="J82" i="51"/>
  <c r="I82" i="51"/>
  <c r="H82" i="51"/>
  <c r="G82" i="51"/>
  <c r="F82" i="51"/>
  <c r="E82" i="51"/>
  <c r="D82" i="51"/>
  <c r="C82" i="51"/>
  <c r="B82" i="51"/>
  <c r="Y81" i="51"/>
  <c r="X81" i="51"/>
  <c r="W81" i="51"/>
  <c r="V81" i="51"/>
  <c r="U81" i="51"/>
  <c r="T81" i="51"/>
  <c r="S81" i="51"/>
  <c r="R81" i="51"/>
  <c r="Q81" i="51"/>
  <c r="P81" i="51"/>
  <c r="O81" i="51"/>
  <c r="N81" i="51"/>
  <c r="M81" i="51"/>
  <c r="L81" i="51"/>
  <c r="K81" i="51"/>
  <c r="J81" i="51"/>
  <c r="I81" i="51"/>
  <c r="H81" i="51"/>
  <c r="G81" i="51"/>
  <c r="F81" i="51"/>
  <c r="E81" i="51"/>
  <c r="D81" i="51"/>
  <c r="C81" i="51"/>
  <c r="B81" i="51"/>
  <c r="Y79" i="51"/>
  <c r="X79" i="51"/>
  <c r="W79" i="51"/>
  <c r="V79" i="51"/>
  <c r="U79" i="51"/>
  <c r="T79" i="51"/>
  <c r="S79" i="51"/>
  <c r="R79" i="51"/>
  <c r="Q79" i="51"/>
  <c r="P79" i="51"/>
  <c r="O79" i="51"/>
  <c r="N79" i="51"/>
  <c r="M79" i="51"/>
  <c r="L79" i="51"/>
  <c r="K79" i="51"/>
  <c r="J79" i="51"/>
  <c r="I79" i="51"/>
  <c r="H79" i="51"/>
  <c r="G79" i="51"/>
  <c r="F79" i="51"/>
  <c r="E79" i="51"/>
  <c r="D79" i="51"/>
  <c r="C79" i="51"/>
  <c r="B79" i="51"/>
  <c r="Y78" i="51"/>
  <c r="X78" i="51"/>
  <c r="W78" i="51"/>
  <c r="V78" i="51"/>
  <c r="U78" i="51"/>
  <c r="T78" i="51"/>
  <c r="S78" i="51"/>
  <c r="R78" i="51"/>
  <c r="Q78" i="51"/>
  <c r="P78" i="51"/>
  <c r="O78" i="51"/>
  <c r="N78" i="51"/>
  <c r="M78" i="51"/>
  <c r="L78" i="51"/>
  <c r="K78" i="51"/>
  <c r="J78" i="51"/>
  <c r="I78" i="51"/>
  <c r="H78" i="51"/>
  <c r="G78" i="51"/>
  <c r="F78" i="51"/>
  <c r="E78" i="51"/>
  <c r="D78" i="51"/>
  <c r="C78" i="51"/>
  <c r="B78" i="51"/>
  <c r="Y77" i="51"/>
  <c r="X77" i="51"/>
  <c r="W77" i="51"/>
  <c r="V77" i="51"/>
  <c r="U77" i="51"/>
  <c r="T77" i="51"/>
  <c r="S77" i="51"/>
  <c r="R77" i="51"/>
  <c r="Q77" i="51"/>
  <c r="P77" i="51"/>
  <c r="O77" i="51"/>
  <c r="N77" i="51"/>
  <c r="M77" i="51"/>
  <c r="L77" i="51"/>
  <c r="K77" i="51"/>
  <c r="J77" i="51"/>
  <c r="I77" i="51"/>
  <c r="H77" i="51"/>
  <c r="G77" i="51"/>
  <c r="F77" i="51"/>
  <c r="E77" i="51"/>
  <c r="D77" i="51"/>
  <c r="C77" i="51"/>
  <c r="B77" i="51"/>
  <c r="Y76" i="51"/>
  <c r="X76" i="51"/>
  <c r="W76" i="51"/>
  <c r="V76" i="51"/>
  <c r="U76" i="51"/>
  <c r="T76" i="51"/>
  <c r="S76" i="51"/>
  <c r="R76" i="51"/>
  <c r="Q76" i="51"/>
  <c r="P76" i="51"/>
  <c r="O76" i="51"/>
  <c r="N76" i="51"/>
  <c r="M76" i="51"/>
  <c r="L76" i="51"/>
  <c r="K76" i="51"/>
  <c r="J76" i="51"/>
  <c r="I76" i="51"/>
  <c r="H76" i="51"/>
  <c r="G76" i="51"/>
  <c r="F76" i="51"/>
  <c r="E76" i="51"/>
  <c r="D76" i="51"/>
  <c r="C76" i="51"/>
  <c r="B76" i="51"/>
  <c r="Y75" i="51"/>
  <c r="X75" i="51"/>
  <c r="W75" i="51"/>
  <c r="V75" i="51"/>
  <c r="U75" i="51"/>
  <c r="T75" i="51"/>
  <c r="S75" i="51"/>
  <c r="R75" i="51"/>
  <c r="Q75" i="51"/>
  <c r="P75" i="51"/>
  <c r="O75" i="51"/>
  <c r="N75" i="51"/>
  <c r="M75" i="51"/>
  <c r="L75" i="51"/>
  <c r="K75" i="51"/>
  <c r="J75" i="51"/>
  <c r="I75" i="51"/>
  <c r="H75" i="51"/>
  <c r="G75" i="51"/>
  <c r="F75" i="51"/>
  <c r="E75" i="51"/>
  <c r="D75" i="51"/>
  <c r="C75" i="51"/>
  <c r="B75" i="51"/>
  <c r="Y74" i="51"/>
  <c r="Y73" i="51" s="1"/>
  <c r="X74" i="51"/>
  <c r="X73" i="51" s="1"/>
  <c r="W74" i="51"/>
  <c r="W73" i="51" s="1"/>
  <c r="V74" i="51"/>
  <c r="V73" i="51" s="1"/>
  <c r="U74" i="51"/>
  <c r="U73" i="51" s="1"/>
  <c r="T74" i="51"/>
  <c r="T73" i="51" s="1"/>
  <c r="S74" i="51"/>
  <c r="S73" i="51" s="1"/>
  <c r="R74" i="51"/>
  <c r="R73" i="51" s="1"/>
  <c r="Q74" i="51"/>
  <c r="Q73" i="51" s="1"/>
  <c r="P74" i="51"/>
  <c r="P73" i="51" s="1"/>
  <c r="O74" i="51"/>
  <c r="N74" i="51"/>
  <c r="N73" i="51" s="1"/>
  <c r="M74" i="51"/>
  <c r="L74" i="51"/>
  <c r="K74" i="51"/>
  <c r="J74" i="51"/>
  <c r="I74" i="51"/>
  <c r="I73" i="51" s="1"/>
  <c r="H74" i="51"/>
  <c r="H73" i="51" s="1"/>
  <c r="G74" i="51"/>
  <c r="G73" i="51" s="1"/>
  <c r="F74" i="51"/>
  <c r="F73" i="51" s="1"/>
  <c r="E74" i="51"/>
  <c r="E73" i="51" s="1"/>
  <c r="D74" i="51"/>
  <c r="D73" i="51" s="1"/>
  <c r="C74" i="51"/>
  <c r="C73" i="51" s="1"/>
  <c r="B74" i="51"/>
  <c r="B73" i="51" s="1"/>
  <c r="O73" i="51"/>
  <c r="M73" i="51"/>
  <c r="L73" i="51"/>
  <c r="K73" i="51"/>
  <c r="Y54" i="51"/>
  <c r="X54" i="51"/>
  <c r="W54" i="51"/>
  <c r="V54" i="51"/>
  <c r="U54" i="51"/>
  <c r="T54" i="51"/>
  <c r="S54" i="51"/>
  <c r="R54" i="51"/>
  <c r="Q54" i="51"/>
  <c r="P54" i="51"/>
  <c r="O54" i="51"/>
  <c r="N54" i="51"/>
  <c r="M54" i="51"/>
  <c r="L54" i="51"/>
  <c r="K54" i="51"/>
  <c r="J54" i="51"/>
  <c r="I54" i="51"/>
  <c r="H54" i="51"/>
  <c r="H105" i="51" s="1"/>
  <c r="G54" i="51"/>
  <c r="F54" i="51"/>
  <c r="F105" i="51" s="1"/>
  <c r="E54" i="51"/>
  <c r="D54" i="51"/>
  <c r="C54" i="51"/>
  <c r="B54" i="51"/>
  <c r="Y35" i="51"/>
  <c r="X35" i="51"/>
  <c r="W35" i="51"/>
  <c r="V35" i="51"/>
  <c r="U35" i="51"/>
  <c r="T35" i="51"/>
  <c r="S35" i="51"/>
  <c r="R35" i="51"/>
  <c r="Q35" i="51"/>
  <c r="P35" i="51"/>
  <c r="O35" i="51"/>
  <c r="N35" i="51"/>
  <c r="M35" i="51"/>
  <c r="L35" i="51"/>
  <c r="K35" i="51"/>
  <c r="J35" i="51"/>
  <c r="I35" i="51"/>
  <c r="H35" i="51"/>
  <c r="G35" i="51"/>
  <c r="F35" i="51"/>
  <c r="E35" i="51"/>
  <c r="D35" i="51"/>
  <c r="D104" i="51" s="1"/>
  <c r="C35" i="51"/>
  <c r="B35" i="51"/>
  <c r="B104" i="51" s="1"/>
  <c r="Y27" i="51"/>
  <c r="X27" i="51"/>
  <c r="W27" i="51"/>
  <c r="V27" i="51"/>
  <c r="U27" i="51"/>
  <c r="T27" i="51"/>
  <c r="S27" i="51"/>
  <c r="R27" i="51"/>
  <c r="Q27" i="51"/>
  <c r="P27" i="51"/>
  <c r="O27" i="51"/>
  <c r="N27" i="51"/>
  <c r="M27" i="51"/>
  <c r="L27" i="51"/>
  <c r="K27" i="51"/>
  <c r="J27" i="51"/>
  <c r="I27" i="51"/>
  <c r="H27" i="51"/>
  <c r="G27" i="51"/>
  <c r="F27" i="51"/>
  <c r="E27" i="51"/>
  <c r="D27" i="51"/>
  <c r="C27" i="51"/>
  <c r="B27" i="51"/>
  <c r="Y107" i="50"/>
  <c r="X107" i="50"/>
  <c r="W107" i="50"/>
  <c r="V107" i="50"/>
  <c r="U107" i="50"/>
  <c r="T107" i="50"/>
  <c r="S107" i="50"/>
  <c r="R107" i="50"/>
  <c r="Q107" i="50"/>
  <c r="P107" i="50"/>
  <c r="O107" i="50"/>
  <c r="N107" i="50"/>
  <c r="M107" i="50"/>
  <c r="L107" i="50"/>
  <c r="K107" i="50"/>
  <c r="J107" i="50"/>
  <c r="I107" i="50"/>
  <c r="H107" i="50"/>
  <c r="G107" i="50"/>
  <c r="F107" i="50"/>
  <c r="E107" i="50"/>
  <c r="D107" i="50"/>
  <c r="C107" i="50"/>
  <c r="B107" i="50"/>
  <c r="Y106" i="50"/>
  <c r="X106" i="50"/>
  <c r="W106" i="50"/>
  <c r="V106" i="50"/>
  <c r="U106" i="50"/>
  <c r="T106" i="50"/>
  <c r="S106" i="50"/>
  <c r="R106" i="50"/>
  <c r="Q106" i="50"/>
  <c r="P106" i="50"/>
  <c r="O106" i="50"/>
  <c r="N106" i="50"/>
  <c r="M106" i="50"/>
  <c r="L106" i="50"/>
  <c r="K106" i="50"/>
  <c r="J106" i="50"/>
  <c r="I106" i="50"/>
  <c r="H106" i="50"/>
  <c r="G106" i="50"/>
  <c r="F106" i="50"/>
  <c r="E106" i="50"/>
  <c r="D106" i="50"/>
  <c r="C106" i="50"/>
  <c r="B106" i="50"/>
  <c r="Y102" i="50"/>
  <c r="X102" i="50"/>
  <c r="W102" i="50"/>
  <c r="V102" i="50"/>
  <c r="U102" i="50"/>
  <c r="T102" i="50"/>
  <c r="S102" i="50"/>
  <c r="R102" i="50"/>
  <c r="Q102" i="50"/>
  <c r="P102" i="50"/>
  <c r="O102" i="50"/>
  <c r="N102" i="50"/>
  <c r="M102" i="50"/>
  <c r="L102" i="50"/>
  <c r="K102" i="50"/>
  <c r="J102" i="50"/>
  <c r="I102" i="50"/>
  <c r="H102" i="50"/>
  <c r="G102" i="50"/>
  <c r="F102" i="50"/>
  <c r="E102" i="50"/>
  <c r="D102" i="50"/>
  <c r="C102" i="50"/>
  <c r="B102" i="50"/>
  <c r="Y101" i="50"/>
  <c r="X101" i="50"/>
  <c r="W101" i="50"/>
  <c r="V101" i="50"/>
  <c r="U101" i="50"/>
  <c r="T101" i="50"/>
  <c r="S101" i="50"/>
  <c r="R101" i="50"/>
  <c r="Q101" i="50"/>
  <c r="P101" i="50"/>
  <c r="O101" i="50"/>
  <c r="N101" i="50"/>
  <c r="M101" i="50"/>
  <c r="L101" i="50"/>
  <c r="K101" i="50"/>
  <c r="J101" i="50"/>
  <c r="I101" i="50"/>
  <c r="H101" i="50"/>
  <c r="G101" i="50"/>
  <c r="F101" i="50"/>
  <c r="E101" i="50"/>
  <c r="D101" i="50"/>
  <c r="C101" i="50"/>
  <c r="B101" i="50"/>
  <c r="Y100" i="50"/>
  <c r="X100" i="50"/>
  <c r="W100" i="50"/>
  <c r="V100" i="50"/>
  <c r="U100" i="50"/>
  <c r="T100" i="50"/>
  <c r="S100" i="50"/>
  <c r="R100" i="50"/>
  <c r="Q100" i="50"/>
  <c r="P100" i="50"/>
  <c r="O100" i="50"/>
  <c r="N100" i="50"/>
  <c r="M100" i="50"/>
  <c r="L100" i="50"/>
  <c r="K100" i="50"/>
  <c r="J100" i="50"/>
  <c r="I100" i="50"/>
  <c r="H100" i="50"/>
  <c r="G100" i="50"/>
  <c r="F100" i="50"/>
  <c r="E100" i="50"/>
  <c r="D100" i="50"/>
  <c r="C100" i="50"/>
  <c r="B100" i="50"/>
  <c r="Y99" i="50"/>
  <c r="X99" i="50"/>
  <c r="W99" i="50"/>
  <c r="V99" i="50"/>
  <c r="U99" i="50"/>
  <c r="T99" i="50"/>
  <c r="S99" i="50"/>
  <c r="R99" i="50"/>
  <c r="Q99" i="50"/>
  <c r="P99" i="50"/>
  <c r="O99" i="50"/>
  <c r="N99" i="50"/>
  <c r="M99" i="50"/>
  <c r="L99" i="50"/>
  <c r="K99" i="50"/>
  <c r="J99" i="50"/>
  <c r="I99" i="50"/>
  <c r="H99" i="50"/>
  <c r="G99" i="50"/>
  <c r="F99" i="50"/>
  <c r="E99" i="50"/>
  <c r="D99" i="50"/>
  <c r="C99" i="50"/>
  <c r="B99" i="50"/>
  <c r="Y98" i="50"/>
  <c r="X98" i="50"/>
  <c r="W98" i="50"/>
  <c r="V98" i="50"/>
  <c r="U98" i="50"/>
  <c r="T98" i="50"/>
  <c r="S98" i="50"/>
  <c r="R98" i="50"/>
  <c r="Q98" i="50"/>
  <c r="P98" i="50"/>
  <c r="O98" i="50"/>
  <c r="N98" i="50"/>
  <c r="M98" i="50"/>
  <c r="L98" i="50"/>
  <c r="K98" i="50"/>
  <c r="J98" i="50"/>
  <c r="I98" i="50"/>
  <c r="H98" i="50"/>
  <c r="G98" i="50"/>
  <c r="F98" i="50"/>
  <c r="E98" i="50"/>
  <c r="D98" i="50"/>
  <c r="C98" i="50"/>
  <c r="B98" i="50"/>
  <c r="Y97" i="50"/>
  <c r="X97" i="50"/>
  <c r="W97" i="50"/>
  <c r="V97" i="50"/>
  <c r="U97" i="50"/>
  <c r="T97" i="50"/>
  <c r="S97" i="50"/>
  <c r="R97" i="50"/>
  <c r="Q97" i="50"/>
  <c r="P97" i="50"/>
  <c r="O97" i="50"/>
  <c r="N97" i="50"/>
  <c r="M97" i="50"/>
  <c r="L97" i="50"/>
  <c r="K97" i="50"/>
  <c r="J97" i="50"/>
  <c r="I97" i="50"/>
  <c r="H97" i="50"/>
  <c r="G97" i="50"/>
  <c r="F97" i="50"/>
  <c r="E97" i="50"/>
  <c r="D97" i="50"/>
  <c r="C97" i="50"/>
  <c r="B97" i="50"/>
  <c r="Y96" i="50"/>
  <c r="X96" i="50"/>
  <c r="W96" i="50"/>
  <c r="V96" i="50"/>
  <c r="U96" i="50"/>
  <c r="T96" i="50"/>
  <c r="S96" i="50"/>
  <c r="R96" i="50"/>
  <c r="Q96" i="50"/>
  <c r="P96" i="50"/>
  <c r="O96" i="50"/>
  <c r="N96" i="50"/>
  <c r="M96" i="50"/>
  <c r="L96" i="50"/>
  <c r="K96" i="50"/>
  <c r="J96" i="50"/>
  <c r="I96" i="50"/>
  <c r="H96" i="50"/>
  <c r="G96" i="50"/>
  <c r="F96" i="50"/>
  <c r="E96" i="50"/>
  <c r="D96" i="50"/>
  <c r="C96" i="50"/>
  <c r="B96" i="50"/>
  <c r="Y92" i="50"/>
  <c r="X92" i="50"/>
  <c r="W92" i="50"/>
  <c r="V92" i="50"/>
  <c r="U92" i="50"/>
  <c r="T92" i="50"/>
  <c r="S92" i="50"/>
  <c r="R92" i="50"/>
  <c r="Q92" i="50"/>
  <c r="P92" i="50"/>
  <c r="O92" i="50"/>
  <c r="N92" i="50"/>
  <c r="M92" i="50"/>
  <c r="L92" i="50"/>
  <c r="K92" i="50"/>
  <c r="J92" i="50"/>
  <c r="I92" i="50"/>
  <c r="H92" i="50"/>
  <c r="G92" i="50"/>
  <c r="F92" i="50"/>
  <c r="E92" i="50"/>
  <c r="D92" i="50"/>
  <c r="C92" i="50"/>
  <c r="B92" i="50"/>
  <c r="Y91" i="50"/>
  <c r="X91" i="50"/>
  <c r="W91" i="50"/>
  <c r="V91" i="50"/>
  <c r="U91" i="50"/>
  <c r="T91" i="50"/>
  <c r="S91" i="50"/>
  <c r="R91" i="50"/>
  <c r="Q91" i="50"/>
  <c r="P91" i="50"/>
  <c r="O91" i="50"/>
  <c r="N91" i="50"/>
  <c r="M91" i="50"/>
  <c r="L91" i="50"/>
  <c r="K91" i="50"/>
  <c r="J91" i="50"/>
  <c r="I91" i="50"/>
  <c r="H91" i="50"/>
  <c r="G91" i="50"/>
  <c r="F91" i="50"/>
  <c r="E91" i="50"/>
  <c r="D91" i="50"/>
  <c r="C91" i="50"/>
  <c r="B91" i="50"/>
  <c r="Y90" i="50"/>
  <c r="X90" i="50"/>
  <c r="W90" i="50"/>
  <c r="V90" i="50"/>
  <c r="U90" i="50"/>
  <c r="T90" i="50"/>
  <c r="S90" i="50"/>
  <c r="R90" i="50"/>
  <c r="Q90" i="50"/>
  <c r="P90" i="50"/>
  <c r="O90" i="50"/>
  <c r="N90" i="50"/>
  <c r="M90" i="50"/>
  <c r="L90" i="50"/>
  <c r="K90" i="50"/>
  <c r="J90" i="50"/>
  <c r="I90" i="50"/>
  <c r="H90" i="50"/>
  <c r="G90" i="50"/>
  <c r="F90" i="50"/>
  <c r="E90" i="50"/>
  <c r="D90" i="50"/>
  <c r="C90" i="50"/>
  <c r="B90" i="50"/>
  <c r="Y89" i="50"/>
  <c r="X89" i="50"/>
  <c r="W89" i="50"/>
  <c r="V89" i="50"/>
  <c r="U89" i="50"/>
  <c r="T89" i="50"/>
  <c r="S89" i="50"/>
  <c r="R89" i="50"/>
  <c r="Q89" i="50"/>
  <c r="P89" i="50"/>
  <c r="O89" i="50"/>
  <c r="N89" i="50"/>
  <c r="M89" i="50"/>
  <c r="L89" i="50"/>
  <c r="K89" i="50"/>
  <c r="J89" i="50"/>
  <c r="I89" i="50"/>
  <c r="H89" i="50"/>
  <c r="G89" i="50"/>
  <c r="F89" i="50"/>
  <c r="E89" i="50"/>
  <c r="D89" i="50"/>
  <c r="C89" i="50"/>
  <c r="B89" i="50"/>
  <c r="Y88" i="50"/>
  <c r="X88" i="50"/>
  <c r="W88" i="50"/>
  <c r="V88" i="50"/>
  <c r="U88" i="50"/>
  <c r="T88" i="50"/>
  <c r="S88" i="50"/>
  <c r="R88" i="50"/>
  <c r="Q88" i="50"/>
  <c r="P88" i="50"/>
  <c r="O88" i="50"/>
  <c r="N88" i="50"/>
  <c r="M88" i="50"/>
  <c r="L88" i="50"/>
  <c r="K88" i="50"/>
  <c r="J88" i="50"/>
  <c r="I88" i="50"/>
  <c r="H88" i="50"/>
  <c r="G88" i="50"/>
  <c r="F88" i="50"/>
  <c r="E88" i="50"/>
  <c r="D88" i="50"/>
  <c r="C88" i="50"/>
  <c r="B88" i="50"/>
  <c r="Y86" i="50"/>
  <c r="X86" i="50"/>
  <c r="W86" i="50"/>
  <c r="V86" i="50"/>
  <c r="U86" i="50"/>
  <c r="T86" i="50"/>
  <c r="S86" i="50"/>
  <c r="R86" i="50"/>
  <c r="Q86" i="50"/>
  <c r="P86" i="50"/>
  <c r="O86" i="50"/>
  <c r="N86" i="50"/>
  <c r="M86" i="50"/>
  <c r="L86" i="50"/>
  <c r="K86" i="50"/>
  <c r="J86" i="50"/>
  <c r="I86" i="50"/>
  <c r="H86" i="50"/>
  <c r="G86" i="50"/>
  <c r="F86" i="50"/>
  <c r="E86" i="50"/>
  <c r="D86" i="50"/>
  <c r="C86" i="50"/>
  <c r="B86" i="50"/>
  <c r="Y85" i="50"/>
  <c r="X85" i="50"/>
  <c r="W85" i="50"/>
  <c r="V85" i="50"/>
  <c r="U85" i="50"/>
  <c r="T85" i="50"/>
  <c r="S85" i="50"/>
  <c r="R85" i="50"/>
  <c r="Q85" i="50"/>
  <c r="P85" i="50"/>
  <c r="O85" i="50"/>
  <c r="N85" i="50"/>
  <c r="M85" i="50"/>
  <c r="L85" i="50"/>
  <c r="K85" i="50"/>
  <c r="J85" i="50"/>
  <c r="I85" i="50"/>
  <c r="H85" i="50"/>
  <c r="G85" i="50"/>
  <c r="F85" i="50"/>
  <c r="E85" i="50"/>
  <c r="D85" i="50"/>
  <c r="C85" i="50"/>
  <c r="B85" i="50"/>
  <c r="Y84" i="50"/>
  <c r="X84" i="50"/>
  <c r="W84" i="50"/>
  <c r="V84" i="50"/>
  <c r="U84" i="50"/>
  <c r="T84" i="50"/>
  <c r="S84" i="50"/>
  <c r="R84" i="50"/>
  <c r="Q84" i="50"/>
  <c r="P84" i="50"/>
  <c r="O84" i="50"/>
  <c r="N84" i="50"/>
  <c r="M84" i="50"/>
  <c r="L84" i="50"/>
  <c r="K84" i="50"/>
  <c r="J84" i="50"/>
  <c r="I84" i="50"/>
  <c r="H84" i="50"/>
  <c r="G84" i="50"/>
  <c r="F84" i="50"/>
  <c r="E84" i="50"/>
  <c r="D84" i="50"/>
  <c r="C84" i="50"/>
  <c r="B84" i="50"/>
  <c r="Y82" i="50"/>
  <c r="X82" i="50"/>
  <c r="W82" i="50"/>
  <c r="V82" i="50"/>
  <c r="U82" i="50"/>
  <c r="T82" i="50"/>
  <c r="S82" i="50"/>
  <c r="R82" i="50"/>
  <c r="Q82" i="50"/>
  <c r="P82" i="50"/>
  <c r="O82" i="50"/>
  <c r="N82" i="50"/>
  <c r="M82" i="50"/>
  <c r="L82" i="50"/>
  <c r="K82" i="50"/>
  <c r="J82" i="50"/>
  <c r="I82" i="50"/>
  <c r="H82" i="50"/>
  <c r="G82" i="50"/>
  <c r="F82" i="50"/>
  <c r="E82" i="50"/>
  <c r="D82" i="50"/>
  <c r="C82" i="50"/>
  <c r="B82" i="50"/>
  <c r="Y81" i="50"/>
  <c r="X81" i="50"/>
  <c r="W81" i="50"/>
  <c r="V81" i="50"/>
  <c r="U81" i="50"/>
  <c r="T81" i="50"/>
  <c r="S81" i="50"/>
  <c r="R81" i="50"/>
  <c r="Q81" i="50"/>
  <c r="P81" i="50"/>
  <c r="O81" i="50"/>
  <c r="N81" i="50"/>
  <c r="M81" i="50"/>
  <c r="L81" i="50"/>
  <c r="K81" i="50"/>
  <c r="J81" i="50"/>
  <c r="I81" i="50"/>
  <c r="H81" i="50"/>
  <c r="G81" i="50"/>
  <c r="F81" i="50"/>
  <c r="E81" i="50"/>
  <c r="D81" i="50"/>
  <c r="C81" i="50"/>
  <c r="B81" i="50"/>
  <c r="Y79" i="50"/>
  <c r="X79" i="50"/>
  <c r="W79" i="50"/>
  <c r="V79" i="50"/>
  <c r="U79" i="50"/>
  <c r="T79" i="50"/>
  <c r="S79" i="50"/>
  <c r="R79" i="50"/>
  <c r="Q79" i="50"/>
  <c r="P79" i="50"/>
  <c r="O79" i="50"/>
  <c r="N79" i="50"/>
  <c r="M79" i="50"/>
  <c r="L79" i="50"/>
  <c r="K79" i="50"/>
  <c r="J79" i="50"/>
  <c r="I79" i="50"/>
  <c r="H79" i="50"/>
  <c r="G79" i="50"/>
  <c r="F79" i="50"/>
  <c r="E79" i="50"/>
  <c r="D79" i="50"/>
  <c r="C79" i="50"/>
  <c r="B79" i="50"/>
  <c r="Y78" i="50"/>
  <c r="X78" i="50"/>
  <c r="W78" i="50"/>
  <c r="V78" i="50"/>
  <c r="U78" i="50"/>
  <c r="T78" i="50"/>
  <c r="S78" i="50"/>
  <c r="R78" i="50"/>
  <c r="Q78" i="50"/>
  <c r="P78" i="50"/>
  <c r="O78" i="50"/>
  <c r="N78" i="50"/>
  <c r="M78" i="50"/>
  <c r="L78" i="50"/>
  <c r="K78" i="50"/>
  <c r="J78" i="50"/>
  <c r="I78" i="50"/>
  <c r="H78" i="50"/>
  <c r="G78" i="50"/>
  <c r="F78" i="50"/>
  <c r="E78" i="50"/>
  <c r="D78" i="50"/>
  <c r="C78" i="50"/>
  <c r="B78" i="50"/>
  <c r="Y77" i="50"/>
  <c r="Y73" i="50" s="1"/>
  <c r="X77" i="50"/>
  <c r="X73" i="50" s="1"/>
  <c r="W77" i="50"/>
  <c r="V77" i="50"/>
  <c r="V73" i="50" s="1"/>
  <c r="U77" i="50"/>
  <c r="T77" i="50"/>
  <c r="S77" i="50"/>
  <c r="R77" i="50"/>
  <c r="Q77" i="50"/>
  <c r="P77" i="50"/>
  <c r="O77" i="50"/>
  <c r="N77" i="50"/>
  <c r="M77" i="50"/>
  <c r="L77" i="50"/>
  <c r="K77" i="50"/>
  <c r="J77" i="50"/>
  <c r="I77" i="50"/>
  <c r="H77" i="50"/>
  <c r="G77" i="50"/>
  <c r="F77" i="50"/>
  <c r="E77" i="50"/>
  <c r="D77" i="50"/>
  <c r="C77" i="50"/>
  <c r="B77" i="50"/>
  <c r="Y76" i="50"/>
  <c r="X76" i="50"/>
  <c r="W76" i="50"/>
  <c r="V76" i="50"/>
  <c r="U76" i="50"/>
  <c r="T76" i="50"/>
  <c r="S76" i="50"/>
  <c r="R76" i="50"/>
  <c r="Q76" i="50"/>
  <c r="P76" i="50"/>
  <c r="O76" i="50"/>
  <c r="N76" i="50"/>
  <c r="M76" i="50"/>
  <c r="L76" i="50"/>
  <c r="K76" i="50"/>
  <c r="J76" i="50"/>
  <c r="I76" i="50"/>
  <c r="H76" i="50"/>
  <c r="G76" i="50"/>
  <c r="F76" i="50"/>
  <c r="E76" i="50"/>
  <c r="D76" i="50"/>
  <c r="C76" i="50"/>
  <c r="B76" i="50"/>
  <c r="Y75" i="50"/>
  <c r="X75" i="50"/>
  <c r="W75" i="50"/>
  <c r="V75" i="50"/>
  <c r="U75" i="50"/>
  <c r="T75" i="50"/>
  <c r="T73" i="50" s="1"/>
  <c r="S75" i="50"/>
  <c r="S73" i="50" s="1"/>
  <c r="R75" i="50"/>
  <c r="Q75" i="50"/>
  <c r="P75" i="50"/>
  <c r="O75" i="50"/>
  <c r="N75" i="50"/>
  <c r="M75" i="50"/>
  <c r="L75" i="50"/>
  <c r="K75" i="50"/>
  <c r="J75" i="50"/>
  <c r="I75" i="50"/>
  <c r="H75" i="50"/>
  <c r="G75" i="50"/>
  <c r="F75" i="50"/>
  <c r="E75" i="50"/>
  <c r="D75" i="50"/>
  <c r="C75" i="50"/>
  <c r="B75" i="50"/>
  <c r="Y74" i="50"/>
  <c r="X74" i="50"/>
  <c r="W74" i="50"/>
  <c r="V74" i="50"/>
  <c r="U74" i="50"/>
  <c r="U73" i="50" s="1"/>
  <c r="T74" i="50"/>
  <c r="S74" i="50"/>
  <c r="R74" i="50"/>
  <c r="R73" i="50" s="1"/>
  <c r="Q74" i="50"/>
  <c r="Q73" i="50" s="1"/>
  <c r="P74" i="50"/>
  <c r="P73" i="50" s="1"/>
  <c r="O74" i="50"/>
  <c r="O73" i="50" s="1"/>
  <c r="N74" i="50"/>
  <c r="N73" i="50" s="1"/>
  <c r="M74" i="50"/>
  <c r="L74" i="50"/>
  <c r="L73" i="50" s="1"/>
  <c r="K74" i="50"/>
  <c r="K73" i="50" s="1"/>
  <c r="J74" i="50"/>
  <c r="J73" i="50" s="1"/>
  <c r="I74" i="50"/>
  <c r="H74" i="50"/>
  <c r="G74" i="50"/>
  <c r="F74" i="50"/>
  <c r="E74" i="50"/>
  <c r="E73" i="50" s="1"/>
  <c r="D74" i="50"/>
  <c r="D73" i="50" s="1"/>
  <c r="C74" i="50"/>
  <c r="C73" i="50" s="1"/>
  <c r="B74" i="50"/>
  <c r="B73" i="50" s="1"/>
  <c r="W73" i="50"/>
  <c r="M73" i="50"/>
  <c r="I73" i="50"/>
  <c r="H73" i="50"/>
  <c r="G73" i="50"/>
  <c r="F73" i="50"/>
  <c r="Y54" i="50"/>
  <c r="X54" i="50"/>
  <c r="W54" i="50"/>
  <c r="V54" i="50"/>
  <c r="U54" i="50"/>
  <c r="T54" i="50"/>
  <c r="S54" i="50"/>
  <c r="R54" i="50"/>
  <c r="Q54" i="50"/>
  <c r="P54" i="50"/>
  <c r="O54" i="50"/>
  <c r="N54" i="50"/>
  <c r="M54" i="50"/>
  <c r="L54" i="50"/>
  <c r="K54" i="50"/>
  <c r="J54" i="50"/>
  <c r="I54" i="50"/>
  <c r="H54" i="50"/>
  <c r="G54" i="50"/>
  <c r="F54" i="50"/>
  <c r="E54" i="50"/>
  <c r="D54" i="50"/>
  <c r="C54" i="50"/>
  <c r="B54" i="50"/>
  <c r="Y35" i="50"/>
  <c r="X35" i="50"/>
  <c r="W35" i="50"/>
  <c r="V35" i="50"/>
  <c r="U35" i="50"/>
  <c r="T35" i="50"/>
  <c r="S35" i="50"/>
  <c r="R35" i="50"/>
  <c r="Q35" i="50"/>
  <c r="P35" i="50"/>
  <c r="O35" i="50"/>
  <c r="N35" i="50"/>
  <c r="M35" i="50"/>
  <c r="L35" i="50"/>
  <c r="K35" i="50"/>
  <c r="J35" i="50"/>
  <c r="I35" i="50"/>
  <c r="H35" i="50"/>
  <c r="G35" i="50"/>
  <c r="F35" i="50"/>
  <c r="E35" i="50"/>
  <c r="D35" i="50"/>
  <c r="C35" i="50"/>
  <c r="B35" i="50"/>
  <c r="Y27" i="50"/>
  <c r="X27" i="50"/>
  <c r="W27" i="50"/>
  <c r="V27" i="50"/>
  <c r="U27" i="50"/>
  <c r="T27" i="50"/>
  <c r="S27" i="50"/>
  <c r="R27" i="50"/>
  <c r="Q27" i="50"/>
  <c r="P27" i="50"/>
  <c r="O27" i="50"/>
  <c r="N27" i="50"/>
  <c r="M27" i="50"/>
  <c r="L27" i="50"/>
  <c r="K27" i="50"/>
  <c r="J27" i="50"/>
  <c r="I27" i="50"/>
  <c r="H27" i="50"/>
  <c r="G27" i="50"/>
  <c r="F27" i="50"/>
  <c r="E27" i="50"/>
  <c r="D27" i="50"/>
  <c r="C27" i="50"/>
  <c r="B27" i="50"/>
  <c r="Y107" i="49"/>
  <c r="X107" i="49"/>
  <c r="W107" i="49"/>
  <c r="V107" i="49"/>
  <c r="U107" i="49"/>
  <c r="T107" i="49"/>
  <c r="S107" i="49"/>
  <c r="R107" i="49"/>
  <c r="Q107" i="49"/>
  <c r="P107" i="49"/>
  <c r="O107" i="49"/>
  <c r="N107" i="49"/>
  <c r="M107" i="49"/>
  <c r="L107" i="49"/>
  <c r="K107" i="49"/>
  <c r="J107" i="49"/>
  <c r="I107" i="49"/>
  <c r="H107" i="49"/>
  <c r="G107" i="49"/>
  <c r="F107" i="49"/>
  <c r="E107" i="49"/>
  <c r="D107" i="49"/>
  <c r="C107" i="49"/>
  <c r="B107" i="49"/>
  <c r="Y106" i="49"/>
  <c r="X106" i="49"/>
  <c r="W106" i="49"/>
  <c r="V106" i="49"/>
  <c r="U106" i="49"/>
  <c r="T106" i="49"/>
  <c r="S106" i="49"/>
  <c r="R106" i="49"/>
  <c r="Q106" i="49"/>
  <c r="P106" i="49"/>
  <c r="O106" i="49"/>
  <c r="N106" i="49"/>
  <c r="M106" i="49"/>
  <c r="L106" i="49"/>
  <c r="K106" i="49"/>
  <c r="J106" i="49"/>
  <c r="I106" i="49"/>
  <c r="H106" i="49"/>
  <c r="G106" i="49"/>
  <c r="F106" i="49"/>
  <c r="E106" i="49"/>
  <c r="D106" i="49"/>
  <c r="C106" i="49"/>
  <c r="B106" i="49"/>
  <c r="Y102" i="49"/>
  <c r="X102" i="49"/>
  <c r="W102" i="49"/>
  <c r="V102" i="49"/>
  <c r="U102" i="49"/>
  <c r="T102" i="49"/>
  <c r="S102" i="49"/>
  <c r="R102" i="49"/>
  <c r="Q102" i="49"/>
  <c r="P102" i="49"/>
  <c r="O102" i="49"/>
  <c r="N102" i="49"/>
  <c r="M102" i="49"/>
  <c r="L102" i="49"/>
  <c r="K102" i="49"/>
  <c r="J102" i="49"/>
  <c r="I102" i="49"/>
  <c r="H102" i="49"/>
  <c r="G102" i="49"/>
  <c r="F102" i="49"/>
  <c r="E102" i="49"/>
  <c r="D102" i="49"/>
  <c r="C102" i="49"/>
  <c r="B102" i="49"/>
  <c r="Y101" i="49"/>
  <c r="X101" i="49"/>
  <c r="W101" i="49"/>
  <c r="V101" i="49"/>
  <c r="U101" i="49"/>
  <c r="T101" i="49"/>
  <c r="S101" i="49"/>
  <c r="R101" i="49"/>
  <c r="Q101" i="49"/>
  <c r="P101" i="49"/>
  <c r="O101" i="49"/>
  <c r="N101" i="49"/>
  <c r="M101" i="49"/>
  <c r="L101" i="49"/>
  <c r="K101" i="49"/>
  <c r="J101" i="49"/>
  <c r="I101" i="49"/>
  <c r="H101" i="49"/>
  <c r="G101" i="49"/>
  <c r="F101" i="49"/>
  <c r="E101" i="49"/>
  <c r="D101" i="49"/>
  <c r="C101" i="49"/>
  <c r="B101" i="49"/>
  <c r="Y100" i="49"/>
  <c r="X100" i="49"/>
  <c r="W100" i="49"/>
  <c r="V100" i="49"/>
  <c r="U100" i="49"/>
  <c r="T100" i="49"/>
  <c r="S100" i="49"/>
  <c r="R100" i="49"/>
  <c r="Q100" i="49"/>
  <c r="P100" i="49"/>
  <c r="O100" i="49"/>
  <c r="N100" i="49"/>
  <c r="M100" i="49"/>
  <c r="L100" i="49"/>
  <c r="K100" i="49"/>
  <c r="J100" i="49"/>
  <c r="I100" i="49"/>
  <c r="H100" i="49"/>
  <c r="G100" i="49"/>
  <c r="F100" i="49"/>
  <c r="E100" i="49"/>
  <c r="D100" i="49"/>
  <c r="C100" i="49"/>
  <c r="B100" i="49"/>
  <c r="Y99" i="49"/>
  <c r="X99" i="49"/>
  <c r="W99" i="49"/>
  <c r="V99" i="49"/>
  <c r="U99" i="49"/>
  <c r="T99" i="49"/>
  <c r="S99" i="49"/>
  <c r="R99" i="49"/>
  <c r="Q99" i="49"/>
  <c r="P99" i="49"/>
  <c r="O99" i="49"/>
  <c r="N99" i="49"/>
  <c r="M99" i="49"/>
  <c r="L99" i="49"/>
  <c r="K99" i="49"/>
  <c r="J99" i="49"/>
  <c r="I99" i="49"/>
  <c r="H99" i="49"/>
  <c r="G99" i="49"/>
  <c r="F99" i="49"/>
  <c r="E99" i="49"/>
  <c r="D99" i="49"/>
  <c r="C99" i="49"/>
  <c r="B99" i="49"/>
  <c r="Y98" i="49"/>
  <c r="X98" i="49"/>
  <c r="W98" i="49"/>
  <c r="V98" i="49"/>
  <c r="U98" i="49"/>
  <c r="T98" i="49"/>
  <c r="S98" i="49"/>
  <c r="R98" i="49"/>
  <c r="Q98" i="49"/>
  <c r="P98" i="49"/>
  <c r="O98" i="49"/>
  <c r="N98" i="49"/>
  <c r="M98" i="49"/>
  <c r="L98" i="49"/>
  <c r="K98" i="49"/>
  <c r="J98" i="49"/>
  <c r="I98" i="49"/>
  <c r="H98" i="49"/>
  <c r="G98" i="49"/>
  <c r="F98" i="49"/>
  <c r="E98" i="49"/>
  <c r="D98" i="49"/>
  <c r="C98" i="49"/>
  <c r="B98" i="49"/>
  <c r="Y97" i="49"/>
  <c r="X97" i="49"/>
  <c r="W97" i="49"/>
  <c r="V97" i="49"/>
  <c r="U97" i="49"/>
  <c r="T97" i="49"/>
  <c r="S97" i="49"/>
  <c r="R97" i="49"/>
  <c r="Q97" i="49"/>
  <c r="P97" i="49"/>
  <c r="O97" i="49"/>
  <c r="N97" i="49"/>
  <c r="M97" i="49"/>
  <c r="L97" i="49"/>
  <c r="K97" i="49"/>
  <c r="J97" i="49"/>
  <c r="I97" i="49"/>
  <c r="H97" i="49"/>
  <c r="G97" i="49"/>
  <c r="F97" i="49"/>
  <c r="E97" i="49"/>
  <c r="D97" i="49"/>
  <c r="C97" i="49"/>
  <c r="B97" i="49"/>
  <c r="Y92" i="49"/>
  <c r="X92" i="49"/>
  <c r="W92" i="49"/>
  <c r="V92" i="49"/>
  <c r="U92" i="49"/>
  <c r="T92" i="49"/>
  <c r="S92" i="49"/>
  <c r="R92" i="49"/>
  <c r="Q92" i="49"/>
  <c r="P92" i="49"/>
  <c r="O92" i="49"/>
  <c r="N92" i="49"/>
  <c r="M92" i="49"/>
  <c r="L92" i="49"/>
  <c r="K92" i="49"/>
  <c r="J92" i="49"/>
  <c r="I92" i="49"/>
  <c r="H92" i="49"/>
  <c r="G92" i="49"/>
  <c r="F92" i="49"/>
  <c r="E92" i="49"/>
  <c r="D92" i="49"/>
  <c r="C92" i="49"/>
  <c r="B92" i="49"/>
  <c r="Y91" i="49"/>
  <c r="X91" i="49"/>
  <c r="W91" i="49"/>
  <c r="V91" i="49"/>
  <c r="U91" i="49"/>
  <c r="T91" i="49"/>
  <c r="S91" i="49"/>
  <c r="R91" i="49"/>
  <c r="Q91" i="49"/>
  <c r="P91" i="49"/>
  <c r="O91" i="49"/>
  <c r="N91" i="49"/>
  <c r="M91" i="49"/>
  <c r="L91" i="49"/>
  <c r="K91" i="49"/>
  <c r="J91" i="49"/>
  <c r="I91" i="49"/>
  <c r="H91" i="49"/>
  <c r="G91" i="49"/>
  <c r="F91" i="49"/>
  <c r="E91" i="49"/>
  <c r="D91" i="49"/>
  <c r="C91" i="49"/>
  <c r="B91" i="49"/>
  <c r="Y90" i="49"/>
  <c r="X90" i="49"/>
  <c r="W90" i="49"/>
  <c r="V90" i="49"/>
  <c r="U90" i="49"/>
  <c r="T90" i="49"/>
  <c r="S90" i="49"/>
  <c r="R90" i="49"/>
  <c r="Q90" i="49"/>
  <c r="P90" i="49"/>
  <c r="O90" i="49"/>
  <c r="N90" i="49"/>
  <c r="M90" i="49"/>
  <c r="L90" i="49"/>
  <c r="K90" i="49"/>
  <c r="J90" i="49"/>
  <c r="I90" i="49"/>
  <c r="H90" i="49"/>
  <c r="G90" i="49"/>
  <c r="F90" i="49"/>
  <c r="E90" i="49"/>
  <c r="D90" i="49"/>
  <c r="C90" i="49"/>
  <c r="B90" i="49"/>
  <c r="Y89" i="49"/>
  <c r="X89" i="49"/>
  <c r="W89" i="49"/>
  <c r="V89" i="49"/>
  <c r="U89" i="49"/>
  <c r="T89" i="49"/>
  <c r="S89" i="49"/>
  <c r="R89" i="49"/>
  <c r="Q89" i="49"/>
  <c r="P89" i="49"/>
  <c r="O89" i="49"/>
  <c r="N89" i="49"/>
  <c r="M89" i="49"/>
  <c r="L89" i="49"/>
  <c r="K89" i="49"/>
  <c r="J89" i="49"/>
  <c r="I89" i="49"/>
  <c r="H89" i="49"/>
  <c r="G89" i="49"/>
  <c r="F89" i="49"/>
  <c r="E89" i="49"/>
  <c r="D89" i="49"/>
  <c r="C89" i="49"/>
  <c r="B89" i="49"/>
  <c r="Y88" i="49"/>
  <c r="X88" i="49"/>
  <c r="W88" i="49"/>
  <c r="V88" i="49"/>
  <c r="U88" i="49"/>
  <c r="T88" i="49"/>
  <c r="S88" i="49"/>
  <c r="R88" i="49"/>
  <c r="Q88" i="49"/>
  <c r="P88" i="49"/>
  <c r="O88" i="49"/>
  <c r="N88" i="49"/>
  <c r="M88" i="49"/>
  <c r="L88" i="49"/>
  <c r="K88" i="49"/>
  <c r="J88" i="49"/>
  <c r="I88" i="49"/>
  <c r="H88" i="49"/>
  <c r="G88" i="49"/>
  <c r="F88" i="49"/>
  <c r="E88" i="49"/>
  <c r="D88" i="49"/>
  <c r="C88" i="49"/>
  <c r="B88" i="49"/>
  <c r="Y86" i="49"/>
  <c r="X86" i="49"/>
  <c r="W86" i="49"/>
  <c r="V86" i="49"/>
  <c r="U86" i="49"/>
  <c r="T86" i="49"/>
  <c r="S86" i="49"/>
  <c r="R86" i="49"/>
  <c r="Q86" i="49"/>
  <c r="P86" i="49"/>
  <c r="O86" i="49"/>
  <c r="N86" i="49"/>
  <c r="M86" i="49"/>
  <c r="L86" i="49"/>
  <c r="K86" i="49"/>
  <c r="J86" i="49"/>
  <c r="I86" i="49"/>
  <c r="H86" i="49"/>
  <c r="G86" i="49"/>
  <c r="F86" i="49"/>
  <c r="E86" i="49"/>
  <c r="D86" i="49"/>
  <c r="C86" i="49"/>
  <c r="B86" i="49"/>
  <c r="Y85" i="49"/>
  <c r="X85" i="49"/>
  <c r="W85" i="49"/>
  <c r="V85" i="49"/>
  <c r="U85" i="49"/>
  <c r="T85" i="49"/>
  <c r="S85" i="49"/>
  <c r="R85" i="49"/>
  <c r="Q85" i="49"/>
  <c r="P85" i="49"/>
  <c r="O85" i="49"/>
  <c r="N85" i="49"/>
  <c r="M85" i="49"/>
  <c r="L85" i="49"/>
  <c r="K85" i="49"/>
  <c r="J85" i="49"/>
  <c r="I85" i="49"/>
  <c r="H85" i="49"/>
  <c r="G85" i="49"/>
  <c r="F85" i="49"/>
  <c r="E85" i="49"/>
  <c r="D85" i="49"/>
  <c r="C85" i="49"/>
  <c r="B85" i="49"/>
  <c r="Y84" i="49"/>
  <c r="X84" i="49"/>
  <c r="W84" i="49"/>
  <c r="V84" i="49"/>
  <c r="U84" i="49"/>
  <c r="T84" i="49"/>
  <c r="S84" i="49"/>
  <c r="R84" i="49"/>
  <c r="Q84" i="49"/>
  <c r="P84" i="49"/>
  <c r="O84" i="49"/>
  <c r="N84" i="49"/>
  <c r="M84" i="49"/>
  <c r="L84" i="49"/>
  <c r="K84" i="49"/>
  <c r="J84" i="49"/>
  <c r="I84" i="49"/>
  <c r="H84" i="49"/>
  <c r="G84" i="49"/>
  <c r="F84" i="49"/>
  <c r="E84" i="49"/>
  <c r="D84" i="49"/>
  <c r="C84" i="49"/>
  <c r="B84" i="49"/>
  <c r="Y82" i="49"/>
  <c r="X82" i="49"/>
  <c r="W82" i="49"/>
  <c r="V82" i="49"/>
  <c r="U82" i="49"/>
  <c r="T82" i="49"/>
  <c r="S82" i="49"/>
  <c r="R82" i="49"/>
  <c r="Q82" i="49"/>
  <c r="P82" i="49"/>
  <c r="O82" i="49"/>
  <c r="N82" i="49"/>
  <c r="M82" i="49"/>
  <c r="L82" i="49"/>
  <c r="K82" i="49"/>
  <c r="J82" i="49"/>
  <c r="I82" i="49"/>
  <c r="H82" i="49"/>
  <c r="G82" i="49"/>
  <c r="F82" i="49"/>
  <c r="E82" i="49"/>
  <c r="D82" i="49"/>
  <c r="C82" i="49"/>
  <c r="B82" i="49"/>
  <c r="Y81" i="49"/>
  <c r="X81" i="49"/>
  <c r="W81" i="49"/>
  <c r="V81" i="49"/>
  <c r="U81" i="49"/>
  <c r="T81" i="49"/>
  <c r="S81" i="49"/>
  <c r="R81" i="49"/>
  <c r="Q81" i="49"/>
  <c r="P81" i="49"/>
  <c r="O81" i="49"/>
  <c r="N81" i="49"/>
  <c r="M81" i="49"/>
  <c r="L81" i="49"/>
  <c r="K81" i="49"/>
  <c r="J81" i="49"/>
  <c r="I81" i="49"/>
  <c r="H81" i="49"/>
  <c r="G81" i="49"/>
  <c r="F81" i="49"/>
  <c r="E81" i="49"/>
  <c r="D81" i="49"/>
  <c r="C81" i="49"/>
  <c r="B81" i="49"/>
  <c r="Y79" i="49"/>
  <c r="X79" i="49"/>
  <c r="W79" i="49"/>
  <c r="V79" i="49"/>
  <c r="U79" i="49"/>
  <c r="T79" i="49"/>
  <c r="S79" i="49"/>
  <c r="R79" i="49"/>
  <c r="Q79" i="49"/>
  <c r="P79" i="49"/>
  <c r="O79" i="49"/>
  <c r="N79" i="49"/>
  <c r="M79" i="49"/>
  <c r="L79" i="49"/>
  <c r="K79" i="49"/>
  <c r="J79" i="49"/>
  <c r="I79" i="49"/>
  <c r="H79" i="49"/>
  <c r="G79" i="49"/>
  <c r="F79" i="49"/>
  <c r="E79" i="49"/>
  <c r="D79" i="49"/>
  <c r="C79" i="49"/>
  <c r="B79" i="49"/>
  <c r="Y78" i="49"/>
  <c r="X78" i="49"/>
  <c r="W78" i="49"/>
  <c r="V78" i="49"/>
  <c r="U78" i="49"/>
  <c r="T78" i="49"/>
  <c r="S78" i="49"/>
  <c r="R78" i="49"/>
  <c r="Q78" i="49"/>
  <c r="P78" i="49"/>
  <c r="O78" i="49"/>
  <c r="N78" i="49"/>
  <c r="M78" i="49"/>
  <c r="L78" i="49"/>
  <c r="K78" i="49"/>
  <c r="J78" i="49"/>
  <c r="I78" i="49"/>
  <c r="I73" i="49" s="1"/>
  <c r="H78" i="49"/>
  <c r="G78" i="49"/>
  <c r="F78" i="49"/>
  <c r="E78" i="49"/>
  <c r="D78" i="49"/>
  <c r="C78" i="49"/>
  <c r="B78" i="49"/>
  <c r="Y77" i="49"/>
  <c r="X77" i="49"/>
  <c r="W77" i="49"/>
  <c r="V77" i="49"/>
  <c r="V73" i="49" s="1"/>
  <c r="U77" i="49"/>
  <c r="T77" i="49"/>
  <c r="S77" i="49"/>
  <c r="R77" i="49"/>
  <c r="Q77" i="49"/>
  <c r="P77" i="49"/>
  <c r="O77" i="49"/>
  <c r="N77" i="49"/>
  <c r="M77" i="49"/>
  <c r="L77" i="49"/>
  <c r="K77" i="49"/>
  <c r="K73" i="49" s="1"/>
  <c r="J77" i="49"/>
  <c r="I77" i="49"/>
  <c r="H77" i="49"/>
  <c r="G77" i="49"/>
  <c r="F77" i="49"/>
  <c r="E77" i="49"/>
  <c r="D77" i="49"/>
  <c r="C77" i="49"/>
  <c r="B77" i="49"/>
  <c r="Y76" i="49"/>
  <c r="X76" i="49"/>
  <c r="W76" i="49"/>
  <c r="V76" i="49"/>
  <c r="U76" i="49"/>
  <c r="T76" i="49"/>
  <c r="T73" i="49" s="1"/>
  <c r="S76" i="49"/>
  <c r="R76" i="49"/>
  <c r="R73" i="49" s="1"/>
  <c r="Q76" i="49"/>
  <c r="P76" i="49"/>
  <c r="O76" i="49"/>
  <c r="N76" i="49"/>
  <c r="M76" i="49"/>
  <c r="L76" i="49"/>
  <c r="K76" i="49"/>
  <c r="J76" i="49"/>
  <c r="I76" i="49"/>
  <c r="H76" i="49"/>
  <c r="G76" i="49"/>
  <c r="G73" i="49" s="1"/>
  <c r="F76" i="49"/>
  <c r="E76" i="49"/>
  <c r="D76" i="49"/>
  <c r="C76" i="49"/>
  <c r="B76" i="49"/>
  <c r="Y75" i="49"/>
  <c r="Y73" i="49" s="1"/>
  <c r="X75" i="49"/>
  <c r="W75" i="49"/>
  <c r="V75" i="49"/>
  <c r="U75" i="49"/>
  <c r="T75" i="49"/>
  <c r="S75" i="49"/>
  <c r="R75" i="49"/>
  <c r="Q75" i="49"/>
  <c r="P75" i="49"/>
  <c r="P73" i="49" s="1"/>
  <c r="O75" i="49"/>
  <c r="N75" i="49"/>
  <c r="N73" i="49" s="1"/>
  <c r="M75" i="49"/>
  <c r="L75" i="49"/>
  <c r="K75" i="49"/>
  <c r="J75" i="49"/>
  <c r="I75" i="49"/>
  <c r="H75" i="49"/>
  <c r="G75" i="49"/>
  <c r="F75" i="49"/>
  <c r="E75" i="49"/>
  <c r="E73" i="49" s="1"/>
  <c r="D75" i="49"/>
  <c r="D73" i="49" s="1"/>
  <c r="C75" i="49"/>
  <c r="C73" i="49" s="1"/>
  <c r="B75" i="49"/>
  <c r="Y74" i="49"/>
  <c r="X74" i="49"/>
  <c r="X73" i="49" s="1"/>
  <c r="W74" i="49"/>
  <c r="W73" i="49" s="1"/>
  <c r="V74" i="49"/>
  <c r="U74" i="49"/>
  <c r="U73" i="49" s="1"/>
  <c r="T74" i="49"/>
  <c r="S74" i="49"/>
  <c r="R74" i="49"/>
  <c r="Q74" i="49"/>
  <c r="P74" i="49"/>
  <c r="O74" i="49"/>
  <c r="N74" i="49"/>
  <c r="M74" i="49"/>
  <c r="M73" i="49" s="1"/>
  <c r="L74" i="49"/>
  <c r="L73" i="49" s="1"/>
  <c r="K74" i="49"/>
  <c r="J74" i="49"/>
  <c r="J73" i="49" s="1"/>
  <c r="I74" i="49"/>
  <c r="H74" i="49"/>
  <c r="G74" i="49"/>
  <c r="F74" i="49"/>
  <c r="E74" i="49"/>
  <c r="D74" i="49"/>
  <c r="C74" i="49"/>
  <c r="B74" i="49"/>
  <c r="B73" i="49" s="1"/>
  <c r="S73" i="49"/>
  <c r="Q73" i="49"/>
  <c r="O73" i="49"/>
  <c r="H73" i="49"/>
  <c r="F73" i="49"/>
  <c r="Y54" i="49"/>
  <c r="Y105" i="49" s="1"/>
  <c r="X54" i="49"/>
  <c r="X105" i="49" s="1"/>
  <c r="W54" i="49"/>
  <c r="W105" i="49" s="1"/>
  <c r="V54" i="49"/>
  <c r="V105" i="49" s="1"/>
  <c r="U54" i="49"/>
  <c r="U105" i="49" s="1"/>
  <c r="T54" i="49"/>
  <c r="T105" i="49" s="1"/>
  <c r="S54" i="49"/>
  <c r="S105" i="49" s="1"/>
  <c r="R54" i="49"/>
  <c r="R105" i="49" s="1"/>
  <c r="Q54" i="49"/>
  <c r="Q105" i="49" s="1"/>
  <c r="P54" i="49"/>
  <c r="P105" i="49" s="1"/>
  <c r="O54" i="49"/>
  <c r="O105" i="49" s="1"/>
  <c r="N54" i="49"/>
  <c r="N105" i="49" s="1"/>
  <c r="M54" i="49"/>
  <c r="M105" i="49" s="1"/>
  <c r="L54" i="49"/>
  <c r="L105" i="49" s="1"/>
  <c r="K54" i="49"/>
  <c r="K105" i="49" s="1"/>
  <c r="J54" i="49"/>
  <c r="J105" i="49" s="1"/>
  <c r="I54" i="49"/>
  <c r="I105" i="49" s="1"/>
  <c r="H54" i="49"/>
  <c r="H105" i="49" s="1"/>
  <c r="G54" i="49"/>
  <c r="G105" i="49" s="1"/>
  <c r="F54" i="49"/>
  <c r="F105" i="49" s="1"/>
  <c r="E54" i="49"/>
  <c r="E105" i="49" s="1"/>
  <c r="D54" i="49"/>
  <c r="D105" i="49" s="1"/>
  <c r="C54" i="49"/>
  <c r="C105" i="49" s="1"/>
  <c r="B54" i="49"/>
  <c r="B105" i="49" s="1"/>
  <c r="Y35" i="49"/>
  <c r="Y104" i="49" s="1"/>
  <c r="X35" i="49"/>
  <c r="X104" i="49" s="1"/>
  <c r="W35" i="49"/>
  <c r="W104" i="49" s="1"/>
  <c r="V35" i="49"/>
  <c r="V104" i="49" s="1"/>
  <c r="U35" i="49"/>
  <c r="U104" i="49" s="1"/>
  <c r="T35" i="49"/>
  <c r="T104" i="49" s="1"/>
  <c r="S35" i="49"/>
  <c r="S104" i="49" s="1"/>
  <c r="R35" i="49"/>
  <c r="R104" i="49" s="1"/>
  <c r="Q35" i="49"/>
  <c r="Q104" i="49" s="1"/>
  <c r="P35" i="49"/>
  <c r="P104" i="49" s="1"/>
  <c r="O35" i="49"/>
  <c r="O104" i="49" s="1"/>
  <c r="N35" i="49"/>
  <c r="N104" i="49" s="1"/>
  <c r="M35" i="49"/>
  <c r="M104" i="49" s="1"/>
  <c r="L35" i="49"/>
  <c r="L104" i="49" s="1"/>
  <c r="K35" i="49"/>
  <c r="K104" i="49" s="1"/>
  <c r="J35" i="49"/>
  <c r="J104" i="49" s="1"/>
  <c r="I35" i="49"/>
  <c r="I104" i="49" s="1"/>
  <c r="H35" i="49"/>
  <c r="H104" i="49" s="1"/>
  <c r="G35" i="49"/>
  <c r="G104" i="49" s="1"/>
  <c r="F35" i="49"/>
  <c r="F104" i="49" s="1"/>
  <c r="E35" i="49"/>
  <c r="E104" i="49" s="1"/>
  <c r="D35" i="49"/>
  <c r="D104" i="49" s="1"/>
  <c r="C35" i="49"/>
  <c r="C104" i="49" s="1"/>
  <c r="B35" i="49"/>
  <c r="B104" i="49" s="1"/>
  <c r="Y27" i="49"/>
  <c r="Y103" i="49" s="1"/>
  <c r="Y96" i="49" s="1"/>
  <c r="X27" i="49"/>
  <c r="X103" i="49" s="1"/>
  <c r="X96" i="49" s="1"/>
  <c r="W27" i="49"/>
  <c r="W103" i="49" s="1"/>
  <c r="W96" i="49" s="1"/>
  <c r="V27" i="49"/>
  <c r="V103" i="49" s="1"/>
  <c r="V96" i="49" s="1"/>
  <c r="U27" i="49"/>
  <c r="U103" i="49" s="1"/>
  <c r="T27" i="49"/>
  <c r="T103" i="49" s="1"/>
  <c r="S27" i="49"/>
  <c r="S103" i="49" s="1"/>
  <c r="R27" i="49"/>
  <c r="R103" i="49" s="1"/>
  <c r="Q27" i="49"/>
  <c r="Q103" i="49" s="1"/>
  <c r="P27" i="49"/>
  <c r="P103" i="49" s="1"/>
  <c r="O27" i="49"/>
  <c r="O103" i="49" s="1"/>
  <c r="N27" i="49"/>
  <c r="N103" i="49" s="1"/>
  <c r="M27" i="49"/>
  <c r="M103" i="49" s="1"/>
  <c r="L27" i="49"/>
  <c r="L103" i="49" s="1"/>
  <c r="K27" i="49"/>
  <c r="K103" i="49" s="1"/>
  <c r="J27" i="49"/>
  <c r="J103" i="49" s="1"/>
  <c r="I27" i="49"/>
  <c r="I103" i="49" s="1"/>
  <c r="H27" i="49"/>
  <c r="H103" i="49" s="1"/>
  <c r="G27" i="49"/>
  <c r="G103" i="49" s="1"/>
  <c r="F27" i="49"/>
  <c r="F103" i="49" s="1"/>
  <c r="E27" i="49"/>
  <c r="E103" i="49" s="1"/>
  <c r="D27" i="49"/>
  <c r="D103" i="49" s="1"/>
  <c r="C27" i="49"/>
  <c r="C103" i="49" s="1"/>
  <c r="B27" i="49"/>
  <c r="B103" i="49" s="1"/>
  <c r="Y37" i="48"/>
  <c r="X37" i="48"/>
  <c r="W37" i="48"/>
  <c r="V37" i="48"/>
  <c r="U37" i="48"/>
  <c r="T37" i="48"/>
  <c r="S37" i="48"/>
  <c r="R37" i="48"/>
  <c r="Q37" i="48"/>
  <c r="P37" i="48"/>
  <c r="O37" i="48"/>
  <c r="N37" i="48"/>
  <c r="M37" i="48"/>
  <c r="L37" i="48"/>
  <c r="K37" i="48"/>
  <c r="J37" i="48"/>
  <c r="I37" i="48"/>
  <c r="H37" i="48"/>
  <c r="G37" i="48"/>
  <c r="F37" i="48"/>
  <c r="E37" i="48"/>
  <c r="D37" i="48"/>
  <c r="C37" i="48"/>
  <c r="B37" i="48"/>
  <c r="Y36" i="48"/>
  <c r="X36" i="48"/>
  <c r="W36" i="48"/>
  <c r="V36" i="48"/>
  <c r="U36" i="48"/>
  <c r="T36" i="48"/>
  <c r="S36" i="48"/>
  <c r="R36" i="48"/>
  <c r="Q36" i="48"/>
  <c r="P36" i="48"/>
  <c r="O36" i="48"/>
  <c r="N36" i="48"/>
  <c r="M36" i="48"/>
  <c r="L36" i="48"/>
  <c r="K36" i="48"/>
  <c r="J36" i="48"/>
  <c r="I36" i="48"/>
  <c r="H36" i="48"/>
  <c r="G36" i="48"/>
  <c r="F36" i="48"/>
  <c r="E36" i="48"/>
  <c r="D36" i="48"/>
  <c r="C36" i="48"/>
  <c r="B36" i="48"/>
  <c r="Y35" i="48"/>
  <c r="X35" i="48"/>
  <c r="W35" i="48"/>
  <c r="V35" i="48"/>
  <c r="U35" i="48"/>
  <c r="T35" i="48"/>
  <c r="S35" i="48"/>
  <c r="R35" i="48"/>
  <c r="Q35" i="48"/>
  <c r="P35" i="48"/>
  <c r="O35" i="48"/>
  <c r="N35" i="48"/>
  <c r="M35" i="48"/>
  <c r="L35" i="48"/>
  <c r="K35" i="48"/>
  <c r="J35" i="48"/>
  <c r="I35" i="48"/>
  <c r="H35" i="48"/>
  <c r="G35" i="48"/>
  <c r="F35" i="48"/>
  <c r="E35" i="48"/>
  <c r="D35" i="48"/>
  <c r="C35" i="48"/>
  <c r="B35" i="48"/>
  <c r="Y33" i="48"/>
  <c r="Y38" i="48" s="1"/>
  <c r="X33" i="48"/>
  <c r="X38" i="48" s="1"/>
  <c r="W33" i="48"/>
  <c r="W38" i="48" s="1"/>
  <c r="V33" i="48"/>
  <c r="V38" i="48" s="1"/>
  <c r="U33" i="48"/>
  <c r="U38" i="48" s="1"/>
  <c r="T33" i="48"/>
  <c r="T38" i="48" s="1"/>
  <c r="S33" i="48"/>
  <c r="S38" i="48" s="1"/>
  <c r="R33" i="48"/>
  <c r="R38" i="48" s="1"/>
  <c r="Q33" i="48"/>
  <c r="Q38" i="48" s="1"/>
  <c r="P33" i="48"/>
  <c r="P38" i="48" s="1"/>
  <c r="O33" i="48"/>
  <c r="O38" i="48" s="1"/>
  <c r="N33" i="48"/>
  <c r="N38" i="48" s="1"/>
  <c r="M33" i="48"/>
  <c r="M38" i="48" s="1"/>
  <c r="L33" i="48"/>
  <c r="L38" i="48" s="1"/>
  <c r="K33" i="48"/>
  <c r="K38" i="48" s="1"/>
  <c r="J33" i="48"/>
  <c r="J38" i="48" s="1"/>
  <c r="I33" i="48"/>
  <c r="I38" i="48" s="1"/>
  <c r="H33" i="48"/>
  <c r="H38" i="48" s="1"/>
  <c r="G33" i="48"/>
  <c r="G38" i="48" s="1"/>
  <c r="F33" i="48"/>
  <c r="F38" i="48" s="1"/>
  <c r="E33" i="48"/>
  <c r="E38" i="48" s="1"/>
  <c r="D33" i="48"/>
  <c r="D38" i="48" s="1"/>
  <c r="C33" i="48"/>
  <c r="C38" i="48" s="1"/>
  <c r="B33" i="48"/>
  <c r="B38" i="48" s="1"/>
  <c r="Y23" i="48"/>
  <c r="X23" i="48"/>
  <c r="W23" i="48"/>
  <c r="V23" i="48"/>
  <c r="U23" i="48"/>
  <c r="T23" i="48"/>
  <c r="S23" i="48"/>
  <c r="R23" i="48"/>
  <c r="Q23" i="48"/>
  <c r="P23" i="48"/>
  <c r="O23" i="48"/>
  <c r="N23" i="48"/>
  <c r="M23" i="48"/>
  <c r="L23" i="48"/>
  <c r="K23" i="48"/>
  <c r="J23" i="48"/>
  <c r="I23" i="48"/>
  <c r="H23" i="48"/>
  <c r="G23" i="48"/>
  <c r="F23" i="48"/>
  <c r="E23" i="48"/>
  <c r="D23" i="48"/>
  <c r="C23" i="48"/>
  <c r="B23" i="48"/>
  <c r="Y20" i="48"/>
  <c r="X20" i="48"/>
  <c r="W20" i="48"/>
  <c r="V20" i="48"/>
  <c r="U20" i="48"/>
  <c r="T20" i="48"/>
  <c r="S20" i="48"/>
  <c r="R20" i="48"/>
  <c r="Q20" i="48"/>
  <c r="P20" i="48"/>
  <c r="O20" i="48"/>
  <c r="N20" i="48"/>
  <c r="M20" i="48"/>
  <c r="L20" i="48"/>
  <c r="K20" i="48"/>
  <c r="J20" i="48"/>
  <c r="I20" i="48"/>
  <c r="H20" i="48"/>
  <c r="G20" i="48"/>
  <c r="F20" i="48"/>
  <c r="E20" i="48"/>
  <c r="D20" i="48"/>
  <c r="C20" i="48"/>
  <c r="B20" i="48"/>
  <c r="Y14" i="48"/>
  <c r="X14" i="48"/>
  <c r="W14" i="48"/>
  <c r="V14" i="48"/>
  <c r="U14" i="48"/>
  <c r="T14" i="48"/>
  <c r="S14" i="48"/>
  <c r="R14" i="48"/>
  <c r="Q14" i="48"/>
  <c r="P14" i="48"/>
  <c r="O14" i="48"/>
  <c r="N14" i="48"/>
  <c r="M14" i="48"/>
  <c r="L14" i="48"/>
  <c r="K14" i="48"/>
  <c r="J14" i="48"/>
  <c r="I14" i="48"/>
  <c r="H14" i="48"/>
  <c r="G14" i="48"/>
  <c r="F14" i="48"/>
  <c r="E14" i="48"/>
  <c r="D14" i="48"/>
  <c r="C14" i="48"/>
  <c r="B14" i="48"/>
  <c r="Y9" i="48"/>
  <c r="X9" i="48"/>
  <c r="W9" i="48"/>
  <c r="V9" i="48"/>
  <c r="U9" i="48"/>
  <c r="T9" i="48"/>
  <c r="S9" i="48"/>
  <c r="R9" i="48"/>
  <c r="Q9" i="48"/>
  <c r="P9" i="48"/>
  <c r="O9" i="48"/>
  <c r="N9" i="48"/>
  <c r="M9" i="48"/>
  <c r="L9" i="48"/>
  <c r="K9" i="48"/>
  <c r="J9" i="48"/>
  <c r="I9" i="48"/>
  <c r="H9" i="48"/>
  <c r="G9" i="48"/>
  <c r="F9" i="48"/>
  <c r="E9" i="48"/>
  <c r="D9" i="48"/>
  <c r="C9" i="48"/>
  <c r="B9" i="48"/>
  <c r="Y8" i="48"/>
  <c r="X8" i="48"/>
  <c r="W8" i="48"/>
  <c r="V8" i="48"/>
  <c r="U8" i="48"/>
  <c r="T8" i="48"/>
  <c r="S8" i="48"/>
  <c r="R8" i="48"/>
  <c r="Q8" i="48"/>
  <c r="P8" i="48"/>
  <c r="O8" i="48"/>
  <c r="N8" i="48"/>
  <c r="M8" i="48"/>
  <c r="L8" i="48"/>
  <c r="K8" i="48"/>
  <c r="J8" i="48"/>
  <c r="I8" i="48"/>
  <c r="H8" i="48"/>
  <c r="G8" i="48"/>
  <c r="F8" i="48"/>
  <c r="E8" i="48"/>
  <c r="D8" i="48"/>
  <c r="C8" i="48"/>
  <c r="Y78" i="47"/>
  <c r="X78" i="47"/>
  <c r="W78" i="47"/>
  <c r="V78" i="47"/>
  <c r="U78" i="47"/>
  <c r="T78" i="47"/>
  <c r="S78" i="47"/>
  <c r="R78" i="47"/>
  <c r="Q78" i="47"/>
  <c r="P78" i="47"/>
  <c r="O78" i="47"/>
  <c r="N78" i="47"/>
  <c r="M78" i="47"/>
  <c r="L78" i="47"/>
  <c r="K78" i="47"/>
  <c r="J78" i="47"/>
  <c r="I78" i="47"/>
  <c r="H78" i="47"/>
  <c r="G78" i="47"/>
  <c r="F78" i="47"/>
  <c r="E78" i="47"/>
  <c r="D78" i="47"/>
  <c r="C78" i="47"/>
  <c r="B78" i="47"/>
  <c r="Y76" i="47"/>
  <c r="X76" i="47"/>
  <c r="W76" i="47"/>
  <c r="V76" i="47"/>
  <c r="U76" i="47"/>
  <c r="T76" i="47"/>
  <c r="S76" i="47"/>
  <c r="R76" i="47"/>
  <c r="Q76" i="47"/>
  <c r="P76" i="47"/>
  <c r="O76" i="47"/>
  <c r="N76" i="47"/>
  <c r="M76" i="47"/>
  <c r="L76" i="47"/>
  <c r="K76" i="47"/>
  <c r="J76" i="47"/>
  <c r="I76" i="47"/>
  <c r="H76" i="47"/>
  <c r="G76" i="47"/>
  <c r="F76" i="47"/>
  <c r="E76" i="47"/>
  <c r="D76" i="47"/>
  <c r="C76" i="47"/>
  <c r="B76" i="47"/>
  <c r="Y75" i="47"/>
  <c r="X75" i="47"/>
  <c r="W75" i="47"/>
  <c r="V75" i="47"/>
  <c r="U75" i="47"/>
  <c r="T75" i="47"/>
  <c r="S75" i="47"/>
  <c r="R75" i="47"/>
  <c r="Q75" i="47"/>
  <c r="P75" i="47"/>
  <c r="O75" i="47"/>
  <c r="N75" i="47"/>
  <c r="M75" i="47"/>
  <c r="L75" i="47"/>
  <c r="K75" i="47"/>
  <c r="J75" i="47"/>
  <c r="I75" i="47"/>
  <c r="H75" i="47"/>
  <c r="G75" i="47"/>
  <c r="F75" i="47"/>
  <c r="E75" i="47"/>
  <c r="D75" i="47"/>
  <c r="C75" i="47"/>
  <c r="B75" i="47"/>
  <c r="Y74" i="47"/>
  <c r="X74" i="47"/>
  <c r="W74" i="47"/>
  <c r="V74" i="47"/>
  <c r="U74" i="47"/>
  <c r="T74" i="47"/>
  <c r="S74" i="47"/>
  <c r="R74" i="47"/>
  <c r="Q74" i="47"/>
  <c r="P74" i="47"/>
  <c r="O74" i="47"/>
  <c r="N74" i="47"/>
  <c r="M74" i="47"/>
  <c r="L74" i="47"/>
  <c r="K74" i="47"/>
  <c r="J74" i="47"/>
  <c r="I74" i="47"/>
  <c r="H74" i="47"/>
  <c r="G74" i="47"/>
  <c r="F74" i="47"/>
  <c r="E74" i="47"/>
  <c r="D74" i="47"/>
  <c r="C74" i="47"/>
  <c r="B74" i="47"/>
  <c r="Y73" i="47"/>
  <c r="X73" i="47"/>
  <c r="W73" i="47"/>
  <c r="V73" i="47"/>
  <c r="U73" i="47"/>
  <c r="T73" i="47"/>
  <c r="S73" i="47"/>
  <c r="R73" i="47"/>
  <c r="Q73" i="47"/>
  <c r="P73" i="47"/>
  <c r="O73" i="47"/>
  <c r="N73" i="47"/>
  <c r="M73" i="47"/>
  <c r="L73" i="47"/>
  <c r="K73" i="47"/>
  <c r="J73" i="47"/>
  <c r="I73" i="47"/>
  <c r="H73" i="47"/>
  <c r="G73" i="47"/>
  <c r="F73" i="47"/>
  <c r="E73" i="47"/>
  <c r="D73" i="47"/>
  <c r="C73" i="47"/>
  <c r="B73" i="47"/>
  <c r="Y72" i="47"/>
  <c r="X72" i="47"/>
  <c r="W72" i="47"/>
  <c r="V72" i="47"/>
  <c r="U72" i="47"/>
  <c r="T72" i="47"/>
  <c r="S72" i="47"/>
  <c r="R72" i="47"/>
  <c r="Q72" i="47"/>
  <c r="P72" i="47"/>
  <c r="O72" i="47"/>
  <c r="N72" i="47"/>
  <c r="M72" i="47"/>
  <c r="L72" i="47"/>
  <c r="K72" i="47"/>
  <c r="J72" i="47"/>
  <c r="I72" i="47"/>
  <c r="H72" i="47"/>
  <c r="G72" i="47"/>
  <c r="F72" i="47"/>
  <c r="E72" i="47"/>
  <c r="D72" i="47"/>
  <c r="C72" i="47"/>
  <c r="B72" i="47"/>
  <c r="Y71" i="47"/>
  <c r="X71" i="47"/>
  <c r="W71" i="47"/>
  <c r="V71" i="47"/>
  <c r="U71" i="47"/>
  <c r="T71" i="47"/>
  <c r="S71" i="47"/>
  <c r="R71" i="47"/>
  <c r="Q71" i="47"/>
  <c r="P71" i="47"/>
  <c r="O71" i="47"/>
  <c r="N71" i="47"/>
  <c r="M71" i="47"/>
  <c r="L71" i="47"/>
  <c r="K71" i="47"/>
  <c r="J71" i="47"/>
  <c r="I71" i="47"/>
  <c r="H71" i="47"/>
  <c r="G71" i="47"/>
  <c r="F71" i="47"/>
  <c r="E71" i="47"/>
  <c r="D71" i="47"/>
  <c r="C71" i="47"/>
  <c r="B71" i="47"/>
  <c r="Y70" i="47"/>
  <c r="X70" i="47"/>
  <c r="W70" i="47"/>
  <c r="V70" i="47"/>
  <c r="U70" i="47"/>
  <c r="T70" i="47"/>
  <c r="S70" i="47"/>
  <c r="R70" i="47"/>
  <c r="Q70" i="47"/>
  <c r="P70" i="47"/>
  <c r="O70" i="47"/>
  <c r="N70" i="47"/>
  <c r="M70" i="47"/>
  <c r="L70" i="47"/>
  <c r="K70" i="47"/>
  <c r="J70" i="47"/>
  <c r="I70" i="47"/>
  <c r="H70" i="47"/>
  <c r="G70" i="47"/>
  <c r="F70" i="47"/>
  <c r="E70" i="47"/>
  <c r="D70" i="47"/>
  <c r="C70" i="47"/>
  <c r="B70" i="47"/>
  <c r="Y69" i="47"/>
  <c r="X69" i="47"/>
  <c r="W69" i="47"/>
  <c r="V69" i="47"/>
  <c r="U69" i="47"/>
  <c r="T69" i="47"/>
  <c r="S69" i="47"/>
  <c r="R69" i="47"/>
  <c r="Q69" i="47"/>
  <c r="P69" i="47"/>
  <c r="O69" i="47"/>
  <c r="N69" i="47"/>
  <c r="M69" i="47"/>
  <c r="L69" i="47"/>
  <c r="K69" i="47"/>
  <c r="J69" i="47"/>
  <c r="I69" i="47"/>
  <c r="H69" i="47"/>
  <c r="G69" i="47"/>
  <c r="F69" i="47"/>
  <c r="E69" i="47"/>
  <c r="D69" i="47"/>
  <c r="C69" i="47"/>
  <c r="B69" i="47"/>
  <c r="Y65" i="47"/>
  <c r="X65" i="47"/>
  <c r="W65" i="47"/>
  <c r="V65" i="47"/>
  <c r="U65" i="47"/>
  <c r="T65" i="47"/>
  <c r="S65" i="47"/>
  <c r="R65" i="47"/>
  <c r="Q65" i="47"/>
  <c r="P65" i="47"/>
  <c r="O65" i="47"/>
  <c r="N65" i="47"/>
  <c r="M65" i="47"/>
  <c r="L65" i="47"/>
  <c r="K65" i="47"/>
  <c r="J65" i="47"/>
  <c r="I65" i="47"/>
  <c r="H65" i="47"/>
  <c r="G65" i="47"/>
  <c r="F65" i="47"/>
  <c r="E65" i="47"/>
  <c r="D65" i="47"/>
  <c r="C65" i="47"/>
  <c r="B65" i="47"/>
  <c r="Y64" i="47"/>
  <c r="X64" i="47"/>
  <c r="W64" i="47"/>
  <c r="V64" i="47"/>
  <c r="U64" i="47"/>
  <c r="T64" i="47"/>
  <c r="S64" i="47"/>
  <c r="R64" i="47"/>
  <c r="Q64" i="47"/>
  <c r="P64" i="47"/>
  <c r="O64" i="47"/>
  <c r="N64" i="47"/>
  <c r="M64" i="47"/>
  <c r="L64" i="47"/>
  <c r="K64" i="47"/>
  <c r="J64" i="47"/>
  <c r="I64" i="47"/>
  <c r="H64" i="47"/>
  <c r="G64" i="47"/>
  <c r="F64" i="47"/>
  <c r="E64" i="47"/>
  <c r="D64" i="47"/>
  <c r="C64" i="47"/>
  <c r="B64" i="47"/>
  <c r="Y63" i="47"/>
  <c r="X63" i="47"/>
  <c r="X52" i="47" s="1"/>
  <c r="W63" i="47"/>
  <c r="V63" i="47"/>
  <c r="U63" i="47"/>
  <c r="T63" i="47"/>
  <c r="S63" i="47"/>
  <c r="R63" i="47"/>
  <c r="Q63" i="47"/>
  <c r="P63" i="47"/>
  <c r="O63" i="47"/>
  <c r="N63" i="47"/>
  <c r="M63" i="47"/>
  <c r="L63" i="47"/>
  <c r="K63" i="47"/>
  <c r="J63" i="47"/>
  <c r="I63" i="47"/>
  <c r="H63" i="47"/>
  <c r="G63" i="47"/>
  <c r="F63" i="47"/>
  <c r="E63" i="47"/>
  <c r="D63" i="47"/>
  <c r="C63" i="47"/>
  <c r="B63" i="47"/>
  <c r="Y62" i="47"/>
  <c r="X62" i="47"/>
  <c r="W62" i="47"/>
  <c r="V62" i="47"/>
  <c r="U62" i="47"/>
  <c r="T62" i="47"/>
  <c r="T52" i="47" s="1"/>
  <c r="S62" i="47"/>
  <c r="R62" i="47"/>
  <c r="Q62" i="47"/>
  <c r="P62" i="47"/>
  <c r="O62" i="47"/>
  <c r="N62" i="47"/>
  <c r="M62" i="47"/>
  <c r="L62" i="47"/>
  <c r="K62" i="47"/>
  <c r="J62" i="47"/>
  <c r="I62" i="47"/>
  <c r="H62" i="47"/>
  <c r="G62" i="47"/>
  <c r="F62" i="47"/>
  <c r="E62" i="47"/>
  <c r="D62" i="47"/>
  <c r="C62" i="47"/>
  <c r="B62" i="47"/>
  <c r="Y61" i="47"/>
  <c r="X61" i="47"/>
  <c r="W61" i="47"/>
  <c r="V61" i="47"/>
  <c r="U61" i="47"/>
  <c r="T61" i="47"/>
  <c r="S61" i="47"/>
  <c r="R61" i="47"/>
  <c r="Q61" i="47"/>
  <c r="P61" i="47"/>
  <c r="O61" i="47"/>
  <c r="O52" i="47" s="1"/>
  <c r="N61" i="47"/>
  <c r="M61" i="47"/>
  <c r="L61" i="47"/>
  <c r="K61" i="47"/>
  <c r="J61" i="47"/>
  <c r="I61" i="47"/>
  <c r="H61" i="47"/>
  <c r="G61" i="47"/>
  <c r="F61" i="47"/>
  <c r="E61" i="47"/>
  <c r="D61" i="47"/>
  <c r="C61" i="47"/>
  <c r="B61" i="47"/>
  <c r="I60" i="47"/>
  <c r="H60" i="47"/>
  <c r="Y59" i="47"/>
  <c r="X59" i="47"/>
  <c r="W59" i="47"/>
  <c r="V59" i="47"/>
  <c r="U59" i="47"/>
  <c r="T59" i="47"/>
  <c r="S59" i="47"/>
  <c r="R59" i="47"/>
  <c r="R52" i="47" s="1"/>
  <c r="Q59" i="47"/>
  <c r="P59" i="47"/>
  <c r="O59" i="47"/>
  <c r="N59" i="47"/>
  <c r="M59" i="47"/>
  <c r="L59" i="47"/>
  <c r="K59" i="47"/>
  <c r="J59" i="47"/>
  <c r="I59" i="47"/>
  <c r="H59" i="47"/>
  <c r="G59" i="47"/>
  <c r="F59" i="47"/>
  <c r="E59" i="47"/>
  <c r="D59" i="47"/>
  <c r="C59" i="47"/>
  <c r="B59" i="47"/>
  <c r="Y58" i="47"/>
  <c r="X58" i="47"/>
  <c r="W58" i="47"/>
  <c r="V58" i="47"/>
  <c r="U58" i="47"/>
  <c r="T58" i="47"/>
  <c r="S58" i="47"/>
  <c r="R58" i="47"/>
  <c r="Q58" i="47"/>
  <c r="P58" i="47"/>
  <c r="O58" i="47"/>
  <c r="N58" i="47"/>
  <c r="M58" i="47"/>
  <c r="L58" i="47"/>
  <c r="K58" i="47"/>
  <c r="J58" i="47"/>
  <c r="I58" i="47"/>
  <c r="H58" i="47"/>
  <c r="G58" i="47"/>
  <c r="F58" i="47"/>
  <c r="E58" i="47"/>
  <c r="D58" i="47"/>
  <c r="C58" i="47"/>
  <c r="B58" i="47"/>
  <c r="Y57" i="47"/>
  <c r="X57" i="47"/>
  <c r="W57" i="47"/>
  <c r="V57" i="47"/>
  <c r="U57" i="47"/>
  <c r="T57" i="47"/>
  <c r="S57" i="47"/>
  <c r="R57" i="47"/>
  <c r="Q57" i="47"/>
  <c r="P57" i="47"/>
  <c r="P52" i="47" s="1"/>
  <c r="O57" i="47"/>
  <c r="N57" i="47"/>
  <c r="M57" i="47"/>
  <c r="L57" i="47"/>
  <c r="K57" i="47"/>
  <c r="J57" i="47"/>
  <c r="I57" i="47"/>
  <c r="H57" i="47"/>
  <c r="G57" i="47"/>
  <c r="F57" i="47"/>
  <c r="E57" i="47"/>
  <c r="D57" i="47"/>
  <c r="C57" i="47"/>
  <c r="B57" i="47"/>
  <c r="Y56" i="47"/>
  <c r="X56" i="47"/>
  <c r="W56" i="47"/>
  <c r="V56" i="47"/>
  <c r="U56" i="47"/>
  <c r="T56" i="47"/>
  <c r="S56" i="47"/>
  <c r="R56" i="47"/>
  <c r="Q56" i="47"/>
  <c r="P56" i="47"/>
  <c r="O56" i="47"/>
  <c r="N56" i="47"/>
  <c r="M56" i="47"/>
  <c r="L56" i="47"/>
  <c r="K56" i="47"/>
  <c r="J56" i="47"/>
  <c r="I56" i="47"/>
  <c r="H56" i="47"/>
  <c r="G56" i="47"/>
  <c r="F56" i="47"/>
  <c r="E56" i="47"/>
  <c r="D56" i="47"/>
  <c r="C56" i="47"/>
  <c r="B56" i="47"/>
  <c r="Y55" i="47"/>
  <c r="X55" i="47"/>
  <c r="W55" i="47"/>
  <c r="V55" i="47"/>
  <c r="U55" i="47"/>
  <c r="T55" i="47"/>
  <c r="S55" i="47"/>
  <c r="R55" i="47"/>
  <c r="Q55" i="47"/>
  <c r="P55" i="47"/>
  <c r="O55" i="47"/>
  <c r="N55" i="47"/>
  <c r="M55" i="47"/>
  <c r="L55" i="47"/>
  <c r="K55" i="47"/>
  <c r="J55" i="47"/>
  <c r="I55" i="47"/>
  <c r="H55" i="47"/>
  <c r="G55" i="47"/>
  <c r="F55" i="47"/>
  <c r="E55" i="47"/>
  <c r="D55" i="47"/>
  <c r="C55" i="47"/>
  <c r="B55" i="47"/>
  <c r="Y54" i="47"/>
  <c r="X54" i="47"/>
  <c r="W54" i="47"/>
  <c r="V54" i="47"/>
  <c r="U54" i="47"/>
  <c r="T54" i="47"/>
  <c r="S54" i="47"/>
  <c r="R54" i="47"/>
  <c r="Q54" i="47"/>
  <c r="P54" i="47"/>
  <c r="O54" i="47"/>
  <c r="N54" i="47"/>
  <c r="M54" i="47"/>
  <c r="L54" i="47"/>
  <c r="K54" i="47"/>
  <c r="J54" i="47"/>
  <c r="I54" i="47"/>
  <c r="H54" i="47"/>
  <c r="G54" i="47"/>
  <c r="G52" i="47" s="1"/>
  <c r="F54" i="47"/>
  <c r="E54" i="47"/>
  <c r="D54" i="47"/>
  <c r="C54" i="47"/>
  <c r="B54" i="47"/>
  <c r="Y53" i="47"/>
  <c r="Y52" i="47" s="1"/>
  <c r="X53" i="47"/>
  <c r="W53" i="47"/>
  <c r="W52" i="47" s="1"/>
  <c r="V53" i="47"/>
  <c r="V52" i="47" s="1"/>
  <c r="U53" i="47"/>
  <c r="U52" i="47" s="1"/>
  <c r="T53" i="47"/>
  <c r="S53" i="47"/>
  <c r="S52" i="47" s="1"/>
  <c r="R53" i="47"/>
  <c r="Q53" i="47"/>
  <c r="P53" i="47"/>
  <c r="O53" i="47"/>
  <c r="N53" i="47"/>
  <c r="N52" i="47" s="1"/>
  <c r="M53" i="47"/>
  <c r="M52" i="47" s="1"/>
  <c r="L53" i="47"/>
  <c r="L52" i="47" s="1"/>
  <c r="K53" i="47"/>
  <c r="K52" i="47" s="1"/>
  <c r="J53" i="47"/>
  <c r="J52" i="47" s="1"/>
  <c r="I53" i="47"/>
  <c r="I52" i="47" s="1"/>
  <c r="H53" i="47"/>
  <c r="H52" i="47" s="1"/>
  <c r="G53" i="47"/>
  <c r="F53" i="47"/>
  <c r="F52" i="47" s="1"/>
  <c r="E53" i="47"/>
  <c r="E52" i="47" s="1"/>
  <c r="D53" i="47"/>
  <c r="D52" i="47" s="1"/>
  <c r="C53" i="47"/>
  <c r="C52" i="47" s="1"/>
  <c r="B53" i="47"/>
  <c r="B52" i="47" s="1"/>
  <c r="Q52" i="47"/>
  <c r="Y28" i="47"/>
  <c r="Y60" i="47" s="1"/>
  <c r="X28" i="47"/>
  <c r="X60" i="47" s="1"/>
  <c r="W28" i="47"/>
  <c r="W77" i="47" s="1"/>
  <c r="V28" i="47"/>
  <c r="V77" i="47" s="1"/>
  <c r="U28" i="47"/>
  <c r="T28" i="47"/>
  <c r="S28" i="47"/>
  <c r="R28" i="47"/>
  <c r="Q28" i="47"/>
  <c r="Q60" i="47" s="1"/>
  <c r="P28" i="47"/>
  <c r="P77" i="47" s="1"/>
  <c r="O28" i="47"/>
  <c r="O77" i="47" s="1"/>
  <c r="N28" i="47"/>
  <c r="N77" i="47" s="1"/>
  <c r="M28" i="47"/>
  <c r="M77" i="47" s="1"/>
  <c r="L28" i="47"/>
  <c r="K28" i="47"/>
  <c r="K77" i="47" s="1"/>
  <c r="J28" i="47"/>
  <c r="I28" i="47"/>
  <c r="H28" i="47"/>
  <c r="G28" i="47"/>
  <c r="F28" i="47"/>
  <c r="E28" i="47"/>
  <c r="D28" i="47"/>
  <c r="C28" i="47"/>
  <c r="B28" i="47"/>
  <c r="Y78" i="46"/>
  <c r="X78" i="46"/>
  <c r="W78" i="46"/>
  <c r="V78" i="46"/>
  <c r="U78" i="46"/>
  <c r="T78" i="46"/>
  <c r="S78" i="46"/>
  <c r="R78" i="46"/>
  <c r="Q78" i="46"/>
  <c r="P78" i="46"/>
  <c r="O78" i="46"/>
  <c r="N78" i="46"/>
  <c r="M78" i="46"/>
  <c r="L78" i="46"/>
  <c r="K78" i="46"/>
  <c r="J78" i="46"/>
  <c r="I78" i="46"/>
  <c r="H78" i="46"/>
  <c r="G78" i="46"/>
  <c r="F78" i="46"/>
  <c r="E78" i="46"/>
  <c r="D78" i="46"/>
  <c r="C78" i="46"/>
  <c r="B78" i="46"/>
  <c r="Y76" i="46"/>
  <c r="X76" i="46"/>
  <c r="W76" i="46"/>
  <c r="V76" i="46"/>
  <c r="U76" i="46"/>
  <c r="T76" i="46"/>
  <c r="S76" i="46"/>
  <c r="R76" i="46"/>
  <c r="Q76" i="46"/>
  <c r="P76" i="46"/>
  <c r="O76" i="46"/>
  <c r="N76" i="46"/>
  <c r="M76" i="46"/>
  <c r="L76" i="46"/>
  <c r="K76" i="46"/>
  <c r="J76" i="46"/>
  <c r="I76" i="46"/>
  <c r="H76" i="46"/>
  <c r="G76" i="46"/>
  <c r="F76" i="46"/>
  <c r="E76" i="46"/>
  <c r="D76" i="46"/>
  <c r="C76" i="46"/>
  <c r="B76" i="46"/>
  <c r="Y75" i="46"/>
  <c r="X75" i="46"/>
  <c r="W75" i="46"/>
  <c r="V75" i="46"/>
  <c r="U75" i="46"/>
  <c r="T75" i="46"/>
  <c r="S75" i="46"/>
  <c r="R75" i="46"/>
  <c r="Q75" i="46"/>
  <c r="P75" i="46"/>
  <c r="O75" i="46"/>
  <c r="N75" i="46"/>
  <c r="M75" i="46"/>
  <c r="L75" i="46"/>
  <c r="K75" i="46"/>
  <c r="J75" i="46"/>
  <c r="I75" i="46"/>
  <c r="H75" i="46"/>
  <c r="G75" i="46"/>
  <c r="F75" i="46"/>
  <c r="E75" i="46"/>
  <c r="D75" i="46"/>
  <c r="C75" i="46"/>
  <c r="B75" i="46"/>
  <c r="Y74" i="46"/>
  <c r="X74" i="46"/>
  <c r="W74" i="46"/>
  <c r="V74" i="46"/>
  <c r="U74" i="46"/>
  <c r="T74" i="46"/>
  <c r="S74" i="46"/>
  <c r="R74" i="46"/>
  <c r="Q74" i="46"/>
  <c r="P74" i="46"/>
  <c r="O74" i="46"/>
  <c r="N74" i="46"/>
  <c r="M74" i="46"/>
  <c r="L74" i="46"/>
  <c r="K74" i="46"/>
  <c r="J74" i="46"/>
  <c r="I74" i="46"/>
  <c r="H74" i="46"/>
  <c r="G74" i="46"/>
  <c r="F74" i="46"/>
  <c r="E74" i="46"/>
  <c r="D74" i="46"/>
  <c r="C74" i="46"/>
  <c r="B74" i="46"/>
  <c r="Y73" i="46"/>
  <c r="X73" i="46"/>
  <c r="W73" i="46"/>
  <c r="V73" i="46"/>
  <c r="U73" i="46"/>
  <c r="T73" i="46"/>
  <c r="S73" i="46"/>
  <c r="R73" i="46"/>
  <c r="Q73" i="46"/>
  <c r="P73" i="46"/>
  <c r="O73" i="46"/>
  <c r="N73" i="46"/>
  <c r="M73" i="46"/>
  <c r="L73" i="46"/>
  <c r="K73" i="46"/>
  <c r="J73" i="46"/>
  <c r="I73" i="46"/>
  <c r="H73" i="46"/>
  <c r="G73" i="46"/>
  <c r="F73" i="46"/>
  <c r="E73" i="46"/>
  <c r="D73" i="46"/>
  <c r="C73" i="46"/>
  <c r="B73" i="46"/>
  <c r="Y72" i="46"/>
  <c r="X72" i="46"/>
  <c r="W72" i="46"/>
  <c r="V72" i="46"/>
  <c r="U72" i="46"/>
  <c r="T72" i="46"/>
  <c r="S72" i="46"/>
  <c r="R72" i="46"/>
  <c r="Q72" i="46"/>
  <c r="P72" i="46"/>
  <c r="O72" i="46"/>
  <c r="N72" i="46"/>
  <c r="M72" i="46"/>
  <c r="L72" i="46"/>
  <c r="K72" i="46"/>
  <c r="J72" i="46"/>
  <c r="I72" i="46"/>
  <c r="H72" i="46"/>
  <c r="G72" i="46"/>
  <c r="F72" i="46"/>
  <c r="E72" i="46"/>
  <c r="D72" i="46"/>
  <c r="C72" i="46"/>
  <c r="B72" i="46"/>
  <c r="Y71" i="46"/>
  <c r="X71" i="46"/>
  <c r="W71" i="46"/>
  <c r="V71" i="46"/>
  <c r="U71" i="46"/>
  <c r="T71" i="46"/>
  <c r="S71" i="46"/>
  <c r="R71" i="46"/>
  <c r="Q71" i="46"/>
  <c r="P71" i="46"/>
  <c r="O71" i="46"/>
  <c r="N71" i="46"/>
  <c r="M71" i="46"/>
  <c r="L71" i="46"/>
  <c r="K71" i="46"/>
  <c r="J71" i="46"/>
  <c r="I71" i="46"/>
  <c r="H71" i="46"/>
  <c r="G71" i="46"/>
  <c r="F71" i="46"/>
  <c r="E71" i="46"/>
  <c r="D71" i="46"/>
  <c r="C71" i="46"/>
  <c r="B71" i="46"/>
  <c r="Y70" i="46"/>
  <c r="X70" i="46"/>
  <c r="W70" i="46"/>
  <c r="V70" i="46"/>
  <c r="U70" i="46"/>
  <c r="T70" i="46"/>
  <c r="S70" i="46"/>
  <c r="R70" i="46"/>
  <c r="Q70" i="46"/>
  <c r="P70" i="46"/>
  <c r="O70" i="46"/>
  <c r="N70" i="46"/>
  <c r="M70" i="46"/>
  <c r="L70" i="46"/>
  <c r="K70" i="46"/>
  <c r="J70" i="46"/>
  <c r="I70" i="46"/>
  <c r="H70" i="46"/>
  <c r="G70" i="46"/>
  <c r="F70" i="46"/>
  <c r="E70" i="46"/>
  <c r="D70" i="46"/>
  <c r="C70" i="46"/>
  <c r="B70" i="46"/>
  <c r="Y69" i="46"/>
  <c r="X69" i="46"/>
  <c r="W69" i="46"/>
  <c r="V69" i="46"/>
  <c r="U69" i="46"/>
  <c r="T69" i="46"/>
  <c r="S69" i="46"/>
  <c r="R69" i="46"/>
  <c r="Q69" i="46"/>
  <c r="P69" i="46"/>
  <c r="O69" i="46"/>
  <c r="N69" i="46"/>
  <c r="M69" i="46"/>
  <c r="L69" i="46"/>
  <c r="K69" i="46"/>
  <c r="J69" i="46"/>
  <c r="I69" i="46"/>
  <c r="H69" i="46"/>
  <c r="G69" i="46"/>
  <c r="F69" i="46"/>
  <c r="E69" i="46"/>
  <c r="D69" i="46"/>
  <c r="C69" i="46"/>
  <c r="B69" i="46"/>
  <c r="Y65" i="46"/>
  <c r="X65" i="46"/>
  <c r="W65" i="46"/>
  <c r="V65" i="46"/>
  <c r="U65" i="46"/>
  <c r="T65" i="46"/>
  <c r="S65" i="46"/>
  <c r="R65" i="46"/>
  <c r="Q65" i="46"/>
  <c r="P65" i="46"/>
  <c r="O65" i="46"/>
  <c r="N65" i="46"/>
  <c r="M65" i="46"/>
  <c r="L65" i="46"/>
  <c r="K65" i="46"/>
  <c r="J65" i="46"/>
  <c r="I65" i="46"/>
  <c r="H65" i="46"/>
  <c r="G65" i="46"/>
  <c r="F65" i="46"/>
  <c r="E65" i="46"/>
  <c r="D65" i="46"/>
  <c r="C65" i="46"/>
  <c r="B65" i="46"/>
  <c r="Y64" i="46"/>
  <c r="X64" i="46"/>
  <c r="W64" i="46"/>
  <c r="V64" i="46"/>
  <c r="U64" i="46"/>
  <c r="T64" i="46"/>
  <c r="S64" i="46"/>
  <c r="R64" i="46"/>
  <c r="Q64" i="46"/>
  <c r="P64" i="46"/>
  <c r="O64" i="46"/>
  <c r="N64" i="46"/>
  <c r="M64" i="46"/>
  <c r="L64" i="46"/>
  <c r="K64" i="46"/>
  <c r="J64" i="46"/>
  <c r="I64" i="46"/>
  <c r="H64" i="46"/>
  <c r="G64" i="46"/>
  <c r="F64" i="46"/>
  <c r="E64" i="46"/>
  <c r="D64" i="46"/>
  <c r="C64" i="46"/>
  <c r="B64" i="46"/>
  <c r="Y63" i="46"/>
  <c r="X63" i="46"/>
  <c r="W63" i="46"/>
  <c r="V63" i="46"/>
  <c r="U63" i="46"/>
  <c r="T63" i="46"/>
  <c r="S63" i="46"/>
  <c r="R63" i="46"/>
  <c r="Q63" i="46"/>
  <c r="P63" i="46"/>
  <c r="O63" i="46"/>
  <c r="N63" i="46"/>
  <c r="M63" i="46"/>
  <c r="L63" i="46"/>
  <c r="K63" i="46"/>
  <c r="J63" i="46"/>
  <c r="I63" i="46"/>
  <c r="H63" i="46"/>
  <c r="G63" i="46"/>
  <c r="F63" i="46"/>
  <c r="E63" i="46"/>
  <c r="D63" i="46"/>
  <c r="C63" i="46"/>
  <c r="B63" i="46"/>
  <c r="Y62" i="46"/>
  <c r="X62" i="46"/>
  <c r="W62" i="46"/>
  <c r="V62" i="46"/>
  <c r="U62" i="46"/>
  <c r="T62" i="46"/>
  <c r="S62" i="46"/>
  <c r="R62" i="46"/>
  <c r="Q62" i="46"/>
  <c r="P62" i="46"/>
  <c r="O62" i="46"/>
  <c r="N62" i="46"/>
  <c r="M62" i="46"/>
  <c r="L62" i="46"/>
  <c r="K62" i="46"/>
  <c r="J62" i="46"/>
  <c r="I62" i="46"/>
  <c r="H62" i="46"/>
  <c r="G62" i="46"/>
  <c r="F62" i="46"/>
  <c r="E62" i="46"/>
  <c r="D62" i="46"/>
  <c r="C62" i="46"/>
  <c r="B62" i="46"/>
  <c r="Y61" i="46"/>
  <c r="X61" i="46"/>
  <c r="W61" i="46"/>
  <c r="V61" i="46"/>
  <c r="U61" i="46"/>
  <c r="T61" i="46"/>
  <c r="S61" i="46"/>
  <c r="R61" i="46"/>
  <c r="Q61" i="46"/>
  <c r="P61" i="46"/>
  <c r="O61" i="46"/>
  <c r="N61" i="46"/>
  <c r="M61" i="46"/>
  <c r="M52" i="46" s="1"/>
  <c r="L61" i="46"/>
  <c r="K61" i="46"/>
  <c r="J61" i="46"/>
  <c r="I61" i="46"/>
  <c r="H61" i="46"/>
  <c r="G61" i="46"/>
  <c r="F61" i="46"/>
  <c r="E61" i="46"/>
  <c r="D61" i="46"/>
  <c r="C61" i="46"/>
  <c r="B61" i="46"/>
  <c r="H60" i="46"/>
  <c r="G60" i="46"/>
  <c r="Y59" i="46"/>
  <c r="X59" i="46"/>
  <c r="W59" i="46"/>
  <c r="V59" i="46"/>
  <c r="U59" i="46"/>
  <c r="T59" i="46"/>
  <c r="S59" i="46"/>
  <c r="R59" i="46"/>
  <c r="Q59" i="46"/>
  <c r="P59" i="46"/>
  <c r="O59" i="46"/>
  <c r="N59" i="46"/>
  <c r="M59" i="46"/>
  <c r="L59" i="46"/>
  <c r="K59" i="46"/>
  <c r="J59" i="46"/>
  <c r="I59" i="46"/>
  <c r="H59" i="46"/>
  <c r="G59" i="46"/>
  <c r="F59" i="46"/>
  <c r="E59" i="46"/>
  <c r="D59" i="46"/>
  <c r="C59" i="46"/>
  <c r="B59" i="46"/>
  <c r="Y58" i="46"/>
  <c r="X58" i="46"/>
  <c r="W58" i="46"/>
  <c r="V58" i="46"/>
  <c r="U58" i="46"/>
  <c r="T58" i="46"/>
  <c r="S58" i="46"/>
  <c r="R58" i="46"/>
  <c r="Q58" i="46"/>
  <c r="P58" i="46"/>
  <c r="O58" i="46"/>
  <c r="N58" i="46"/>
  <c r="M58" i="46"/>
  <c r="L58" i="46"/>
  <c r="K58" i="46"/>
  <c r="J58" i="46"/>
  <c r="I58" i="46"/>
  <c r="H58" i="46"/>
  <c r="G58" i="46"/>
  <c r="F58" i="46"/>
  <c r="E58" i="46"/>
  <c r="D58" i="46"/>
  <c r="C58" i="46"/>
  <c r="B58" i="46"/>
  <c r="Y57" i="46"/>
  <c r="X57" i="46"/>
  <c r="W57" i="46"/>
  <c r="V57" i="46"/>
  <c r="U57" i="46"/>
  <c r="T57" i="46"/>
  <c r="S57" i="46"/>
  <c r="R57" i="46"/>
  <c r="Q57" i="46"/>
  <c r="P57" i="46"/>
  <c r="O57" i="46"/>
  <c r="N57" i="46"/>
  <c r="M57" i="46"/>
  <c r="L57" i="46"/>
  <c r="K57" i="46"/>
  <c r="J57" i="46"/>
  <c r="I57" i="46"/>
  <c r="H57" i="46"/>
  <c r="G57" i="46"/>
  <c r="F57" i="46"/>
  <c r="E57" i="46"/>
  <c r="D57" i="46"/>
  <c r="C57" i="46"/>
  <c r="B57" i="46"/>
  <c r="Y56" i="46"/>
  <c r="X56" i="46"/>
  <c r="W56" i="46"/>
  <c r="V56" i="46"/>
  <c r="U56" i="46"/>
  <c r="T56" i="46"/>
  <c r="S56" i="46"/>
  <c r="R56" i="46"/>
  <c r="Q56" i="46"/>
  <c r="P56" i="46"/>
  <c r="O56" i="46"/>
  <c r="N56" i="46"/>
  <c r="M56" i="46"/>
  <c r="L56" i="46"/>
  <c r="K56" i="46"/>
  <c r="J56" i="46"/>
  <c r="I56" i="46"/>
  <c r="H56" i="46"/>
  <c r="G56" i="46"/>
  <c r="F56" i="46"/>
  <c r="E56" i="46"/>
  <c r="D56" i="46"/>
  <c r="C56" i="46"/>
  <c r="B56" i="46"/>
  <c r="Y55" i="46"/>
  <c r="X55" i="46"/>
  <c r="W55" i="46"/>
  <c r="V55" i="46"/>
  <c r="U55" i="46"/>
  <c r="T55" i="46"/>
  <c r="S55" i="46"/>
  <c r="R55" i="46"/>
  <c r="Q55" i="46"/>
  <c r="P55" i="46"/>
  <c r="O55" i="46"/>
  <c r="N55" i="46"/>
  <c r="M55" i="46"/>
  <c r="L55" i="46"/>
  <c r="K55" i="46"/>
  <c r="J55" i="46"/>
  <c r="I55" i="46"/>
  <c r="H55" i="46"/>
  <c r="G55" i="46"/>
  <c r="F55" i="46"/>
  <c r="E55" i="46"/>
  <c r="D55" i="46"/>
  <c r="C55" i="46"/>
  <c r="B55" i="46"/>
  <c r="Y54" i="46"/>
  <c r="X54" i="46"/>
  <c r="X52" i="46" s="1"/>
  <c r="W54" i="46"/>
  <c r="W52" i="46" s="1"/>
  <c r="V54" i="46"/>
  <c r="U54" i="46"/>
  <c r="U52" i="46" s="1"/>
  <c r="T54" i="46"/>
  <c r="S54" i="46"/>
  <c r="R54" i="46"/>
  <c r="Q54" i="46"/>
  <c r="P54" i="46"/>
  <c r="O54" i="46"/>
  <c r="N54" i="46"/>
  <c r="M54" i="46"/>
  <c r="L54" i="46"/>
  <c r="L52" i="46" s="1"/>
  <c r="K54" i="46"/>
  <c r="K52" i="46" s="1"/>
  <c r="J54" i="46"/>
  <c r="I54" i="46"/>
  <c r="H54" i="46"/>
  <c r="G54" i="46"/>
  <c r="F54" i="46"/>
  <c r="E54" i="46"/>
  <c r="E52" i="46" s="1"/>
  <c r="D54" i="46"/>
  <c r="C54" i="46"/>
  <c r="B54" i="46"/>
  <c r="Y53" i="46"/>
  <c r="Y52" i="46" s="1"/>
  <c r="X53" i="46"/>
  <c r="W53" i="46"/>
  <c r="V53" i="46"/>
  <c r="V52" i="46" s="1"/>
  <c r="U53" i="46"/>
  <c r="T53" i="46"/>
  <c r="T52" i="46" s="1"/>
  <c r="S53" i="46"/>
  <c r="S52" i="46" s="1"/>
  <c r="R53" i="46"/>
  <c r="Q53" i="46"/>
  <c r="Q52" i="46" s="1"/>
  <c r="P53" i="46"/>
  <c r="O53" i="46"/>
  <c r="N53" i="46"/>
  <c r="M53" i="46"/>
  <c r="L53" i="46"/>
  <c r="K53" i="46"/>
  <c r="J53" i="46"/>
  <c r="J52" i="46" s="1"/>
  <c r="I53" i="46"/>
  <c r="I52" i="46" s="1"/>
  <c r="H53" i="46"/>
  <c r="H52" i="46" s="1"/>
  <c r="G53" i="46"/>
  <c r="G52" i="46" s="1"/>
  <c r="F53" i="46"/>
  <c r="F52" i="46" s="1"/>
  <c r="E53" i="46"/>
  <c r="D53" i="46"/>
  <c r="D52" i="46" s="1"/>
  <c r="C53" i="46"/>
  <c r="C52" i="46" s="1"/>
  <c r="B53" i="46"/>
  <c r="B52" i="46" s="1"/>
  <c r="R52" i="46"/>
  <c r="P52" i="46"/>
  <c r="O52" i="46"/>
  <c r="N52" i="46"/>
  <c r="Y28" i="46"/>
  <c r="X28" i="46"/>
  <c r="X77" i="46" s="1"/>
  <c r="W28" i="46"/>
  <c r="W77" i="46" s="1"/>
  <c r="V28" i="46"/>
  <c r="V77" i="46" s="1"/>
  <c r="U28" i="46"/>
  <c r="T28" i="46"/>
  <c r="S28" i="46"/>
  <c r="R28" i="46"/>
  <c r="Q28" i="46"/>
  <c r="P28" i="46"/>
  <c r="P77" i="46" s="1"/>
  <c r="O28" i="46"/>
  <c r="O77" i="46" s="1"/>
  <c r="N28" i="46"/>
  <c r="N77" i="46" s="1"/>
  <c r="M28" i="46"/>
  <c r="L28" i="46"/>
  <c r="K28" i="46"/>
  <c r="K77" i="46" s="1"/>
  <c r="J28" i="46"/>
  <c r="I28" i="46"/>
  <c r="H28" i="46"/>
  <c r="G28" i="46"/>
  <c r="F28" i="46"/>
  <c r="E28" i="46"/>
  <c r="D28" i="46"/>
  <c r="C28" i="46"/>
  <c r="B28" i="46"/>
  <c r="Y78" i="45"/>
  <c r="X78" i="45"/>
  <c r="W78" i="45"/>
  <c r="V78" i="45"/>
  <c r="U78" i="45"/>
  <c r="T78" i="45"/>
  <c r="S78" i="45"/>
  <c r="R78" i="45"/>
  <c r="Q78" i="45"/>
  <c r="P78" i="45"/>
  <c r="O78" i="45"/>
  <c r="N78" i="45"/>
  <c r="M78" i="45"/>
  <c r="L78" i="45"/>
  <c r="K78" i="45"/>
  <c r="J78" i="45"/>
  <c r="I78" i="45"/>
  <c r="H78" i="45"/>
  <c r="G78" i="45"/>
  <c r="F78" i="45"/>
  <c r="E78" i="45"/>
  <c r="D78" i="45"/>
  <c r="C78" i="45"/>
  <c r="B78" i="45"/>
  <c r="Y76" i="45"/>
  <c r="X76" i="45"/>
  <c r="W76" i="45"/>
  <c r="V76" i="45"/>
  <c r="U76" i="45"/>
  <c r="T76" i="45"/>
  <c r="S76" i="45"/>
  <c r="R76" i="45"/>
  <c r="Q76" i="45"/>
  <c r="P76" i="45"/>
  <c r="O76" i="45"/>
  <c r="N76" i="45"/>
  <c r="M76" i="45"/>
  <c r="L76" i="45"/>
  <c r="K76" i="45"/>
  <c r="J76" i="45"/>
  <c r="I76" i="45"/>
  <c r="H76" i="45"/>
  <c r="G76" i="45"/>
  <c r="F76" i="45"/>
  <c r="E76" i="45"/>
  <c r="D76" i="45"/>
  <c r="C76" i="45"/>
  <c r="B76" i="45"/>
  <c r="Y75" i="45"/>
  <c r="X75" i="45"/>
  <c r="W75" i="45"/>
  <c r="V75" i="45"/>
  <c r="U75" i="45"/>
  <c r="T75" i="45"/>
  <c r="S75" i="45"/>
  <c r="R75" i="45"/>
  <c r="Q75" i="45"/>
  <c r="P75" i="45"/>
  <c r="O75" i="45"/>
  <c r="N75" i="45"/>
  <c r="M75" i="45"/>
  <c r="L75" i="45"/>
  <c r="K75" i="45"/>
  <c r="J75" i="45"/>
  <c r="I75" i="45"/>
  <c r="H75" i="45"/>
  <c r="G75" i="45"/>
  <c r="F75" i="45"/>
  <c r="E75" i="45"/>
  <c r="D75" i="45"/>
  <c r="C75" i="45"/>
  <c r="B75" i="45"/>
  <c r="Y74" i="45"/>
  <c r="X74" i="45"/>
  <c r="W74" i="45"/>
  <c r="V74" i="45"/>
  <c r="U74" i="45"/>
  <c r="T74" i="45"/>
  <c r="S74" i="45"/>
  <c r="R74" i="45"/>
  <c r="Q74" i="45"/>
  <c r="P74" i="45"/>
  <c r="O74" i="45"/>
  <c r="N74" i="45"/>
  <c r="M74" i="45"/>
  <c r="L74" i="45"/>
  <c r="K74" i="45"/>
  <c r="J74" i="45"/>
  <c r="I74" i="45"/>
  <c r="H74" i="45"/>
  <c r="G74" i="45"/>
  <c r="F74" i="45"/>
  <c r="E74" i="45"/>
  <c r="D74" i="45"/>
  <c r="C74" i="45"/>
  <c r="B74" i="45"/>
  <c r="Y73" i="45"/>
  <c r="X73" i="45"/>
  <c r="W73" i="45"/>
  <c r="V73" i="45"/>
  <c r="U73" i="45"/>
  <c r="T73" i="45"/>
  <c r="S73" i="45"/>
  <c r="R73" i="45"/>
  <c r="Q73" i="45"/>
  <c r="P73" i="45"/>
  <c r="O73" i="45"/>
  <c r="N73" i="45"/>
  <c r="M73" i="45"/>
  <c r="L73" i="45"/>
  <c r="K73" i="45"/>
  <c r="J73" i="45"/>
  <c r="I73" i="45"/>
  <c r="H73" i="45"/>
  <c r="G73" i="45"/>
  <c r="F73" i="45"/>
  <c r="E73" i="45"/>
  <c r="D73" i="45"/>
  <c r="C73" i="45"/>
  <c r="B73" i="45"/>
  <c r="Y72" i="45"/>
  <c r="X72" i="45"/>
  <c r="W72" i="45"/>
  <c r="V72" i="45"/>
  <c r="U72" i="45"/>
  <c r="T72" i="45"/>
  <c r="S72" i="45"/>
  <c r="R72" i="45"/>
  <c r="Q72" i="45"/>
  <c r="P72" i="45"/>
  <c r="O72" i="45"/>
  <c r="N72" i="45"/>
  <c r="M72" i="45"/>
  <c r="L72" i="45"/>
  <c r="K72" i="45"/>
  <c r="J72" i="45"/>
  <c r="I72" i="45"/>
  <c r="H72" i="45"/>
  <c r="G72" i="45"/>
  <c r="F72" i="45"/>
  <c r="E72" i="45"/>
  <c r="D72" i="45"/>
  <c r="C72" i="45"/>
  <c r="B72" i="45"/>
  <c r="Y71" i="45"/>
  <c r="X71" i="45"/>
  <c r="W71" i="45"/>
  <c r="V71" i="45"/>
  <c r="U71" i="45"/>
  <c r="T71" i="45"/>
  <c r="S71" i="45"/>
  <c r="R71" i="45"/>
  <c r="Q71" i="45"/>
  <c r="P71" i="45"/>
  <c r="O71" i="45"/>
  <c r="N71" i="45"/>
  <c r="M71" i="45"/>
  <c r="L71" i="45"/>
  <c r="K71" i="45"/>
  <c r="J71" i="45"/>
  <c r="I71" i="45"/>
  <c r="H71" i="45"/>
  <c r="G71" i="45"/>
  <c r="F71" i="45"/>
  <c r="E71" i="45"/>
  <c r="D71" i="45"/>
  <c r="C71" i="45"/>
  <c r="B71" i="45"/>
  <c r="Y70" i="45"/>
  <c r="X70" i="45"/>
  <c r="W70" i="45"/>
  <c r="V70" i="45"/>
  <c r="U70" i="45"/>
  <c r="T70" i="45"/>
  <c r="S70" i="45"/>
  <c r="R70" i="45"/>
  <c r="Q70" i="45"/>
  <c r="P70" i="45"/>
  <c r="O70" i="45"/>
  <c r="N70" i="45"/>
  <c r="M70" i="45"/>
  <c r="L70" i="45"/>
  <c r="K70" i="45"/>
  <c r="J70" i="45"/>
  <c r="I70" i="45"/>
  <c r="H70" i="45"/>
  <c r="G70" i="45"/>
  <c r="F70" i="45"/>
  <c r="E70" i="45"/>
  <c r="D70" i="45"/>
  <c r="C70" i="45"/>
  <c r="B70" i="45"/>
  <c r="Y65" i="45"/>
  <c r="X65" i="45"/>
  <c r="W65" i="45"/>
  <c r="V65" i="45"/>
  <c r="U65" i="45"/>
  <c r="T65" i="45"/>
  <c r="S65" i="45"/>
  <c r="R65" i="45"/>
  <c r="Q65" i="45"/>
  <c r="P65" i="45"/>
  <c r="O65" i="45"/>
  <c r="N65" i="45"/>
  <c r="M65" i="45"/>
  <c r="L65" i="45"/>
  <c r="K65" i="45"/>
  <c r="J65" i="45"/>
  <c r="I65" i="45"/>
  <c r="H65" i="45"/>
  <c r="G65" i="45"/>
  <c r="F65" i="45"/>
  <c r="E65" i="45"/>
  <c r="D65" i="45"/>
  <c r="C65" i="45"/>
  <c r="B65" i="45"/>
  <c r="Y64" i="45"/>
  <c r="X64" i="45"/>
  <c r="W64" i="45"/>
  <c r="V64" i="45"/>
  <c r="U64" i="45"/>
  <c r="T64" i="45"/>
  <c r="S64" i="45"/>
  <c r="R64" i="45"/>
  <c r="Q64" i="45"/>
  <c r="P64" i="45"/>
  <c r="O64" i="45"/>
  <c r="N64" i="45"/>
  <c r="M64" i="45"/>
  <c r="L64" i="45"/>
  <c r="K64" i="45"/>
  <c r="J64" i="45"/>
  <c r="I64" i="45"/>
  <c r="H64" i="45"/>
  <c r="G64" i="45"/>
  <c r="F64" i="45"/>
  <c r="E64" i="45"/>
  <c r="D64" i="45"/>
  <c r="C64" i="45"/>
  <c r="B64" i="45"/>
  <c r="Y63" i="45"/>
  <c r="X63" i="45"/>
  <c r="W63" i="45"/>
  <c r="V63" i="45"/>
  <c r="U63" i="45"/>
  <c r="U52" i="45" s="1"/>
  <c r="T63" i="45"/>
  <c r="S63" i="45"/>
  <c r="R63" i="45"/>
  <c r="Q63" i="45"/>
  <c r="P63" i="45"/>
  <c r="O63" i="45"/>
  <c r="N63" i="45"/>
  <c r="M63" i="45"/>
  <c r="L63" i="45"/>
  <c r="K63" i="45"/>
  <c r="J63" i="45"/>
  <c r="I63" i="45"/>
  <c r="H63" i="45"/>
  <c r="G63" i="45"/>
  <c r="F63" i="45"/>
  <c r="E63" i="45"/>
  <c r="D63" i="45"/>
  <c r="C63" i="45"/>
  <c r="B63" i="45"/>
  <c r="Y62" i="45"/>
  <c r="X62" i="45"/>
  <c r="W62" i="45"/>
  <c r="V62" i="45"/>
  <c r="U62" i="45"/>
  <c r="T62" i="45"/>
  <c r="S62" i="45"/>
  <c r="R62" i="45"/>
  <c r="Q62" i="45"/>
  <c r="Q52" i="45" s="1"/>
  <c r="P62" i="45"/>
  <c r="O62" i="45"/>
  <c r="N62" i="45"/>
  <c r="M62" i="45"/>
  <c r="L62" i="45"/>
  <c r="K62" i="45"/>
  <c r="J62" i="45"/>
  <c r="I62" i="45"/>
  <c r="H62" i="45"/>
  <c r="G62" i="45"/>
  <c r="F62" i="45"/>
  <c r="E62" i="45"/>
  <c r="D62" i="45"/>
  <c r="C62" i="45"/>
  <c r="B62" i="45"/>
  <c r="Y61" i="45"/>
  <c r="X61" i="45"/>
  <c r="W61" i="45"/>
  <c r="V61" i="45"/>
  <c r="U61" i="45"/>
  <c r="T61" i="45"/>
  <c r="S61" i="45"/>
  <c r="R61" i="45"/>
  <c r="Q61" i="45"/>
  <c r="P61" i="45"/>
  <c r="O61" i="45"/>
  <c r="O52" i="45" s="1"/>
  <c r="N61" i="45"/>
  <c r="M61" i="45"/>
  <c r="M52" i="45" s="1"/>
  <c r="L61" i="45"/>
  <c r="K61" i="45"/>
  <c r="J61" i="45"/>
  <c r="I61" i="45"/>
  <c r="H61" i="45"/>
  <c r="G61" i="45"/>
  <c r="F61" i="45"/>
  <c r="E61" i="45"/>
  <c r="D61" i="45"/>
  <c r="C61" i="45"/>
  <c r="B61" i="45"/>
  <c r="V60" i="45"/>
  <c r="Y59" i="45"/>
  <c r="X59" i="45"/>
  <c r="W59" i="45"/>
  <c r="V59" i="45"/>
  <c r="U59" i="45"/>
  <c r="T59" i="45"/>
  <c r="S59" i="45"/>
  <c r="S52" i="45" s="1"/>
  <c r="R59" i="45"/>
  <c r="R52" i="45" s="1"/>
  <c r="Q59" i="45"/>
  <c r="P59" i="45"/>
  <c r="O59" i="45"/>
  <c r="N59" i="45"/>
  <c r="M59" i="45"/>
  <c r="L59" i="45"/>
  <c r="K59" i="45"/>
  <c r="J59" i="45"/>
  <c r="I59" i="45"/>
  <c r="H59" i="45"/>
  <c r="G59" i="45"/>
  <c r="F59" i="45"/>
  <c r="E59" i="45"/>
  <c r="D59" i="45"/>
  <c r="C59" i="45"/>
  <c r="B59" i="45"/>
  <c r="Y58" i="45"/>
  <c r="X58" i="45"/>
  <c r="W58" i="45"/>
  <c r="V58" i="45"/>
  <c r="U58" i="45"/>
  <c r="T58" i="45"/>
  <c r="S58" i="45"/>
  <c r="R58" i="45"/>
  <c r="Q58" i="45"/>
  <c r="P58" i="45"/>
  <c r="O58" i="45"/>
  <c r="N58" i="45"/>
  <c r="M58" i="45"/>
  <c r="L58" i="45"/>
  <c r="K58" i="45"/>
  <c r="J58" i="45"/>
  <c r="I58" i="45"/>
  <c r="H58" i="45"/>
  <c r="G58" i="45"/>
  <c r="F58" i="45"/>
  <c r="E58" i="45"/>
  <c r="D58" i="45"/>
  <c r="C58" i="45"/>
  <c r="B58" i="45"/>
  <c r="Y57" i="45"/>
  <c r="X57" i="45"/>
  <c r="W57" i="45"/>
  <c r="V57" i="45"/>
  <c r="U57" i="45"/>
  <c r="T57" i="45"/>
  <c r="S57" i="45"/>
  <c r="R57" i="45"/>
  <c r="Q57" i="45"/>
  <c r="P57" i="45"/>
  <c r="O57" i="45"/>
  <c r="N57" i="45"/>
  <c r="M57" i="45"/>
  <c r="L57" i="45"/>
  <c r="K57" i="45"/>
  <c r="J57" i="45"/>
  <c r="I57" i="45"/>
  <c r="H57" i="45"/>
  <c r="G57" i="45"/>
  <c r="F57" i="45"/>
  <c r="E57" i="45"/>
  <c r="D57" i="45"/>
  <c r="C57" i="45"/>
  <c r="B57" i="45"/>
  <c r="Y56" i="45"/>
  <c r="X56" i="45"/>
  <c r="W56" i="45"/>
  <c r="V56" i="45"/>
  <c r="U56" i="45"/>
  <c r="T56" i="45"/>
  <c r="S56" i="45"/>
  <c r="R56" i="45"/>
  <c r="Q56" i="45"/>
  <c r="P56" i="45"/>
  <c r="O56" i="45"/>
  <c r="N56" i="45"/>
  <c r="M56" i="45"/>
  <c r="L56" i="45"/>
  <c r="K56" i="45"/>
  <c r="J56" i="45"/>
  <c r="I56" i="45"/>
  <c r="H56" i="45"/>
  <c r="G56" i="45"/>
  <c r="F56" i="45"/>
  <c r="E56" i="45"/>
  <c r="D56" i="45"/>
  <c r="C56" i="45"/>
  <c r="B56" i="45"/>
  <c r="Y55" i="45"/>
  <c r="X55" i="45"/>
  <c r="W55" i="45"/>
  <c r="V55" i="45"/>
  <c r="U55" i="45"/>
  <c r="T55" i="45"/>
  <c r="S55" i="45"/>
  <c r="R55" i="45"/>
  <c r="Q55" i="45"/>
  <c r="P55" i="45"/>
  <c r="O55" i="45"/>
  <c r="N55" i="45"/>
  <c r="M55" i="45"/>
  <c r="L55" i="45"/>
  <c r="K55" i="45"/>
  <c r="J55" i="45"/>
  <c r="I55" i="45"/>
  <c r="H55" i="45"/>
  <c r="G55" i="45"/>
  <c r="F55" i="45"/>
  <c r="E55" i="45"/>
  <c r="D55" i="45"/>
  <c r="C55" i="45"/>
  <c r="B55" i="45"/>
  <c r="Y54" i="45"/>
  <c r="X54" i="45"/>
  <c r="W54" i="45"/>
  <c r="V54" i="45"/>
  <c r="U54" i="45"/>
  <c r="T54" i="45"/>
  <c r="S54" i="45"/>
  <c r="R54" i="45"/>
  <c r="Q54" i="45"/>
  <c r="P54" i="45"/>
  <c r="O54" i="45"/>
  <c r="N54" i="45"/>
  <c r="M54" i="45"/>
  <c r="L54" i="45"/>
  <c r="K54" i="45"/>
  <c r="J54" i="45"/>
  <c r="I54" i="45"/>
  <c r="H54" i="45"/>
  <c r="G54" i="45"/>
  <c r="F54" i="45"/>
  <c r="E54" i="45"/>
  <c r="D54" i="45"/>
  <c r="C54" i="45"/>
  <c r="B54" i="45"/>
  <c r="Y53" i="45"/>
  <c r="Y52" i="45" s="1"/>
  <c r="X53" i="45"/>
  <c r="X52" i="45" s="1"/>
  <c r="W53" i="45"/>
  <c r="V53" i="45"/>
  <c r="U53" i="45"/>
  <c r="T53" i="45"/>
  <c r="T52" i="45" s="1"/>
  <c r="S53" i="45"/>
  <c r="R53" i="45"/>
  <c r="Q53" i="45"/>
  <c r="P53" i="45"/>
  <c r="O53" i="45"/>
  <c r="N53" i="45"/>
  <c r="M53" i="45"/>
  <c r="L53" i="45"/>
  <c r="K53" i="45"/>
  <c r="K52" i="45" s="1"/>
  <c r="J53" i="45"/>
  <c r="J52" i="45" s="1"/>
  <c r="I53" i="45"/>
  <c r="I52" i="45" s="1"/>
  <c r="H53" i="45"/>
  <c r="H52" i="45" s="1"/>
  <c r="G53" i="45"/>
  <c r="F53" i="45"/>
  <c r="E53" i="45"/>
  <c r="E52" i="45" s="1"/>
  <c r="D53" i="45"/>
  <c r="D52" i="45" s="1"/>
  <c r="C53" i="45"/>
  <c r="C52" i="45" s="1"/>
  <c r="B53" i="45"/>
  <c r="B52" i="45" s="1"/>
  <c r="P52" i="45"/>
  <c r="L52" i="45"/>
  <c r="Y28" i="45"/>
  <c r="X28" i="45"/>
  <c r="X77" i="45" s="1"/>
  <c r="W28" i="45"/>
  <c r="W77" i="45" s="1"/>
  <c r="V28" i="45"/>
  <c r="V77" i="45" s="1"/>
  <c r="U28" i="45"/>
  <c r="U77" i="45" s="1"/>
  <c r="T28" i="45"/>
  <c r="S28" i="45"/>
  <c r="S77" i="45" s="1"/>
  <c r="R28" i="45"/>
  <c r="R77" i="45" s="1"/>
  <c r="Q28" i="45"/>
  <c r="P28" i="45"/>
  <c r="P77" i="45" s="1"/>
  <c r="O28" i="45"/>
  <c r="O77" i="45" s="1"/>
  <c r="N28" i="45"/>
  <c r="N77" i="45" s="1"/>
  <c r="M28" i="45"/>
  <c r="M77" i="45" s="1"/>
  <c r="L28" i="45"/>
  <c r="K28" i="45"/>
  <c r="K77" i="45" s="1"/>
  <c r="J28" i="45"/>
  <c r="J77" i="45" s="1"/>
  <c r="I28" i="45"/>
  <c r="H28" i="45"/>
  <c r="H77" i="45" s="1"/>
  <c r="H69" i="45" s="1"/>
  <c r="G28" i="45"/>
  <c r="G77" i="45" s="1"/>
  <c r="F28" i="45"/>
  <c r="F77" i="45" s="1"/>
  <c r="F69" i="45" s="1"/>
  <c r="E28" i="45"/>
  <c r="D28" i="45"/>
  <c r="C28" i="45"/>
  <c r="C77" i="45" s="1"/>
  <c r="B28" i="45"/>
  <c r="B77" i="45" s="1"/>
  <c r="W38" i="44"/>
  <c r="V38" i="44"/>
  <c r="O38" i="44"/>
  <c r="Y37" i="44"/>
  <c r="X37" i="44"/>
  <c r="W37" i="44"/>
  <c r="V37" i="44"/>
  <c r="U37" i="44"/>
  <c r="T37" i="44"/>
  <c r="S37" i="44"/>
  <c r="R37" i="44"/>
  <c r="Q37" i="44"/>
  <c r="P37" i="44"/>
  <c r="O37" i="44"/>
  <c r="N37" i="44"/>
  <c r="M37" i="44"/>
  <c r="L37" i="44"/>
  <c r="K37" i="44"/>
  <c r="J37" i="44"/>
  <c r="I37" i="44"/>
  <c r="H37" i="44"/>
  <c r="G37" i="44"/>
  <c r="F37" i="44"/>
  <c r="E37" i="44"/>
  <c r="D37" i="44"/>
  <c r="C37" i="44"/>
  <c r="B37" i="44"/>
  <c r="Y36" i="44"/>
  <c r="X36" i="44"/>
  <c r="W36" i="44"/>
  <c r="V36" i="44"/>
  <c r="U36" i="44"/>
  <c r="T36" i="44"/>
  <c r="S36" i="44"/>
  <c r="R36" i="44"/>
  <c r="Q36" i="44"/>
  <c r="P36" i="44"/>
  <c r="O36" i="44"/>
  <c r="N36" i="44"/>
  <c r="M36" i="44"/>
  <c r="L36" i="44"/>
  <c r="K36" i="44"/>
  <c r="J36" i="44"/>
  <c r="I36" i="44"/>
  <c r="H36" i="44"/>
  <c r="G36" i="44"/>
  <c r="F36" i="44"/>
  <c r="E36" i="44"/>
  <c r="D36" i="44"/>
  <c r="C36" i="44"/>
  <c r="B36" i="44"/>
  <c r="Y35" i="44"/>
  <c r="X35" i="44"/>
  <c r="W35" i="44"/>
  <c r="V35" i="44"/>
  <c r="U35" i="44"/>
  <c r="T35" i="44"/>
  <c r="S35" i="44"/>
  <c r="R35" i="44"/>
  <c r="Q35" i="44"/>
  <c r="P35" i="44"/>
  <c r="O35" i="44"/>
  <c r="N35" i="44"/>
  <c r="M35" i="44"/>
  <c r="L35" i="44"/>
  <c r="K35" i="44"/>
  <c r="J35" i="44"/>
  <c r="I35" i="44"/>
  <c r="H35" i="44"/>
  <c r="G35" i="44"/>
  <c r="F35" i="44"/>
  <c r="E35" i="44"/>
  <c r="D35" i="44"/>
  <c r="C35" i="44"/>
  <c r="B35" i="44"/>
  <c r="Y33" i="44"/>
  <c r="Y38" i="44" s="1"/>
  <c r="X33" i="44"/>
  <c r="X38" i="44" s="1"/>
  <c r="W33" i="44"/>
  <c r="V33" i="44"/>
  <c r="U33" i="44"/>
  <c r="U38" i="44" s="1"/>
  <c r="T33" i="44"/>
  <c r="T38" i="44" s="1"/>
  <c r="S33" i="44"/>
  <c r="S38" i="44" s="1"/>
  <c r="R33" i="44"/>
  <c r="R38" i="44" s="1"/>
  <c r="Q33" i="44"/>
  <c r="Q38" i="44" s="1"/>
  <c r="P33" i="44"/>
  <c r="P38" i="44" s="1"/>
  <c r="O33" i="44"/>
  <c r="N33" i="44"/>
  <c r="N38" i="44" s="1"/>
  <c r="M33" i="44"/>
  <c r="M38" i="44" s="1"/>
  <c r="L33" i="44"/>
  <c r="L38" i="44" s="1"/>
  <c r="K33" i="44"/>
  <c r="K38" i="44" s="1"/>
  <c r="K179" i="4" s="1"/>
  <c r="J33" i="44"/>
  <c r="J38" i="44" s="1"/>
  <c r="I33" i="44"/>
  <c r="I38" i="44" s="1"/>
  <c r="H33" i="44"/>
  <c r="H38" i="44" s="1"/>
  <c r="G33" i="44"/>
  <c r="G38" i="44" s="1"/>
  <c r="G179" i="4" s="1"/>
  <c r="F33" i="44"/>
  <c r="F38" i="44" s="1"/>
  <c r="F179" i="4" s="1"/>
  <c r="E33" i="44"/>
  <c r="E38" i="44" s="1"/>
  <c r="E179" i="4" s="1"/>
  <c r="D33" i="44"/>
  <c r="D38" i="44" s="1"/>
  <c r="C33" i="44"/>
  <c r="C38" i="44" s="1"/>
  <c r="C179" i="4" s="1"/>
  <c r="B33" i="44"/>
  <c r="B38" i="44" s="1"/>
  <c r="Y23" i="44"/>
  <c r="X23" i="44"/>
  <c r="W23" i="44"/>
  <c r="V23" i="44"/>
  <c r="U23" i="44"/>
  <c r="T23" i="44"/>
  <c r="S23" i="44"/>
  <c r="R23" i="44"/>
  <c r="Q23" i="44"/>
  <c r="P23" i="44"/>
  <c r="O23" i="44"/>
  <c r="N23" i="44"/>
  <c r="M23" i="44"/>
  <c r="L23" i="44"/>
  <c r="K23" i="44"/>
  <c r="J23" i="44"/>
  <c r="I23" i="44"/>
  <c r="H23" i="44"/>
  <c r="G23" i="44"/>
  <c r="F23" i="44"/>
  <c r="E23" i="44"/>
  <c r="D23" i="44"/>
  <c r="C23" i="44"/>
  <c r="B23" i="44"/>
  <c r="Y20" i="44"/>
  <c r="X20" i="44"/>
  <c r="W20" i="44"/>
  <c r="V20" i="44"/>
  <c r="U20" i="44"/>
  <c r="T20" i="44"/>
  <c r="S20" i="44"/>
  <c r="R20" i="44"/>
  <c r="Q20" i="44"/>
  <c r="P20" i="44"/>
  <c r="O20" i="44"/>
  <c r="N20" i="44"/>
  <c r="M20" i="44"/>
  <c r="L20" i="44"/>
  <c r="K20" i="44"/>
  <c r="J20" i="44"/>
  <c r="I20" i="44"/>
  <c r="H20" i="44"/>
  <c r="G20" i="44"/>
  <c r="F20" i="44"/>
  <c r="E20" i="44"/>
  <c r="D20" i="44"/>
  <c r="C20" i="44"/>
  <c r="B20" i="44"/>
  <c r="Y14" i="44"/>
  <c r="X14" i="44"/>
  <c r="W14" i="44"/>
  <c r="V14" i="44"/>
  <c r="U14" i="44"/>
  <c r="T14" i="44"/>
  <c r="S14" i="44"/>
  <c r="R14" i="44"/>
  <c r="Q14" i="44"/>
  <c r="P14" i="44"/>
  <c r="O14" i="44"/>
  <c r="N14" i="44"/>
  <c r="M14" i="44"/>
  <c r="L14" i="44"/>
  <c r="K14" i="44"/>
  <c r="J14" i="44"/>
  <c r="I14" i="44"/>
  <c r="H14" i="44"/>
  <c r="G14" i="44"/>
  <c r="F14" i="44"/>
  <c r="E14" i="44"/>
  <c r="D14" i="44"/>
  <c r="C14" i="44"/>
  <c r="B14" i="44"/>
  <c r="Y9" i="44"/>
  <c r="X9" i="44"/>
  <c r="W9" i="44"/>
  <c r="V9" i="44"/>
  <c r="U9" i="44"/>
  <c r="T9" i="44"/>
  <c r="S9" i="44"/>
  <c r="R9" i="44"/>
  <c r="Q9" i="44"/>
  <c r="P9" i="44"/>
  <c r="O9" i="44"/>
  <c r="N9" i="44"/>
  <c r="M9" i="44"/>
  <c r="L9" i="44"/>
  <c r="K9" i="44"/>
  <c r="J9" i="44"/>
  <c r="I9" i="44"/>
  <c r="H9" i="44"/>
  <c r="G9" i="44"/>
  <c r="F9" i="44"/>
  <c r="E9" i="44"/>
  <c r="D9" i="44"/>
  <c r="C9" i="44"/>
  <c r="B9" i="44"/>
  <c r="Y8" i="44"/>
  <c r="X8" i="44"/>
  <c r="W8" i="44"/>
  <c r="V8" i="44"/>
  <c r="U8" i="44"/>
  <c r="T8" i="44"/>
  <c r="S8" i="44"/>
  <c r="R8" i="44"/>
  <c r="Q8" i="44"/>
  <c r="P8" i="44"/>
  <c r="O8" i="44"/>
  <c r="N8" i="44"/>
  <c r="M8" i="44"/>
  <c r="L8" i="44"/>
  <c r="K8" i="44"/>
  <c r="J8" i="44"/>
  <c r="I8" i="44"/>
  <c r="H8" i="44"/>
  <c r="G8" i="44"/>
  <c r="F8" i="44"/>
  <c r="E8" i="44"/>
  <c r="D8" i="44"/>
  <c r="C8" i="44"/>
  <c r="Y91" i="43"/>
  <c r="X91" i="43"/>
  <c r="W91" i="43"/>
  <c r="V91" i="43"/>
  <c r="U91" i="43"/>
  <c r="T91" i="43"/>
  <c r="S91" i="43"/>
  <c r="R91" i="43"/>
  <c r="Q91" i="43"/>
  <c r="P91" i="43"/>
  <c r="O91" i="43"/>
  <c r="N91" i="43"/>
  <c r="M91" i="43"/>
  <c r="L91" i="43"/>
  <c r="K91" i="43"/>
  <c r="J91" i="43"/>
  <c r="I91" i="43"/>
  <c r="H91" i="43"/>
  <c r="G91" i="43"/>
  <c r="F91" i="43"/>
  <c r="E91" i="43"/>
  <c r="D91" i="43"/>
  <c r="C91" i="43"/>
  <c r="B91" i="43"/>
  <c r="Y89" i="43"/>
  <c r="X89" i="43"/>
  <c r="W89" i="43"/>
  <c r="V89" i="43"/>
  <c r="U89" i="43"/>
  <c r="T89" i="43"/>
  <c r="S89" i="43"/>
  <c r="R89" i="43"/>
  <c r="Q89" i="43"/>
  <c r="P89" i="43"/>
  <c r="O89" i="43"/>
  <c r="N89" i="43"/>
  <c r="M89" i="43"/>
  <c r="L89" i="43"/>
  <c r="K89" i="43"/>
  <c r="J89" i="43"/>
  <c r="I89" i="43"/>
  <c r="H89" i="43"/>
  <c r="G89" i="43"/>
  <c r="F89" i="43"/>
  <c r="E89" i="43"/>
  <c r="D89" i="43"/>
  <c r="C89" i="43"/>
  <c r="B89" i="43"/>
  <c r="Y88" i="43"/>
  <c r="X88" i="43"/>
  <c r="W88" i="43"/>
  <c r="V88" i="43"/>
  <c r="U88" i="43"/>
  <c r="T88" i="43"/>
  <c r="S88" i="43"/>
  <c r="R88" i="43"/>
  <c r="Q88" i="43"/>
  <c r="P88" i="43"/>
  <c r="O88" i="43"/>
  <c r="N88" i="43"/>
  <c r="M88" i="43"/>
  <c r="L88" i="43"/>
  <c r="K88" i="43"/>
  <c r="J88" i="43"/>
  <c r="I88" i="43"/>
  <c r="H88" i="43"/>
  <c r="G88" i="43"/>
  <c r="F88" i="43"/>
  <c r="E88" i="43"/>
  <c r="D88" i="43"/>
  <c r="C88" i="43"/>
  <c r="B88" i="43"/>
  <c r="Y87" i="43"/>
  <c r="X87" i="43"/>
  <c r="W87" i="43"/>
  <c r="V87" i="43"/>
  <c r="U87" i="43"/>
  <c r="T87" i="43"/>
  <c r="S87" i="43"/>
  <c r="R87" i="43"/>
  <c r="Q87" i="43"/>
  <c r="P87" i="43"/>
  <c r="O87" i="43"/>
  <c r="N87" i="43"/>
  <c r="M87" i="43"/>
  <c r="L87" i="43"/>
  <c r="K87" i="43"/>
  <c r="J87" i="43"/>
  <c r="I87" i="43"/>
  <c r="H87" i="43"/>
  <c r="G87" i="43"/>
  <c r="F87" i="43"/>
  <c r="E87" i="43"/>
  <c r="D87" i="43"/>
  <c r="C87" i="43"/>
  <c r="B87" i="43"/>
  <c r="Y86" i="43"/>
  <c r="X86" i="43"/>
  <c r="W86" i="43"/>
  <c r="V86" i="43"/>
  <c r="U86" i="43"/>
  <c r="T86" i="43"/>
  <c r="S86" i="43"/>
  <c r="R86" i="43"/>
  <c r="Q86" i="43"/>
  <c r="P86" i="43"/>
  <c r="O86" i="43"/>
  <c r="N86" i="43"/>
  <c r="M86" i="43"/>
  <c r="L86" i="43"/>
  <c r="K86" i="43"/>
  <c r="J86" i="43"/>
  <c r="I86" i="43"/>
  <c r="H86" i="43"/>
  <c r="G86" i="43"/>
  <c r="F86" i="43"/>
  <c r="E86" i="43"/>
  <c r="D86" i="43"/>
  <c r="C86" i="43"/>
  <c r="B86" i="43"/>
  <c r="Y85" i="43"/>
  <c r="X85" i="43"/>
  <c r="W85" i="43"/>
  <c r="V85" i="43"/>
  <c r="U85" i="43"/>
  <c r="T85" i="43"/>
  <c r="S85" i="43"/>
  <c r="R85" i="43"/>
  <c r="Q85" i="43"/>
  <c r="P85" i="43"/>
  <c r="O85" i="43"/>
  <c r="N85" i="43"/>
  <c r="M85" i="43"/>
  <c r="L85" i="43"/>
  <c r="K85" i="43"/>
  <c r="J85" i="43"/>
  <c r="I85" i="43"/>
  <c r="H85" i="43"/>
  <c r="G85" i="43"/>
  <c r="F85" i="43"/>
  <c r="E85" i="43"/>
  <c r="D85" i="43"/>
  <c r="C85" i="43"/>
  <c r="B85" i="43"/>
  <c r="Y84" i="43"/>
  <c r="X84" i="43"/>
  <c r="W84" i="43"/>
  <c r="V84" i="43"/>
  <c r="U84" i="43"/>
  <c r="T84" i="43"/>
  <c r="S84" i="43"/>
  <c r="R84" i="43"/>
  <c r="Q84" i="43"/>
  <c r="P84" i="43"/>
  <c r="O84" i="43"/>
  <c r="N84" i="43"/>
  <c r="M84" i="43"/>
  <c r="L84" i="43"/>
  <c r="K84" i="43"/>
  <c r="J84" i="43"/>
  <c r="I84" i="43"/>
  <c r="H84" i="43"/>
  <c r="G84" i="43"/>
  <c r="F84" i="43"/>
  <c r="E84" i="43"/>
  <c r="D84" i="43"/>
  <c r="C84" i="43"/>
  <c r="B84" i="43"/>
  <c r="Y83" i="43"/>
  <c r="X83" i="43"/>
  <c r="W83" i="43"/>
  <c r="V83" i="43"/>
  <c r="U83" i="43"/>
  <c r="T83" i="43"/>
  <c r="S83" i="43"/>
  <c r="R83" i="43"/>
  <c r="Q83" i="43"/>
  <c r="P83" i="43"/>
  <c r="O83" i="43"/>
  <c r="N83" i="43"/>
  <c r="M83" i="43"/>
  <c r="L83" i="43"/>
  <c r="K83" i="43"/>
  <c r="J83" i="43"/>
  <c r="I83" i="43"/>
  <c r="H83" i="43"/>
  <c r="G83" i="43"/>
  <c r="F83" i="43"/>
  <c r="E83" i="43"/>
  <c r="D83" i="43"/>
  <c r="C83" i="43"/>
  <c r="B83" i="43"/>
  <c r="Y82" i="43"/>
  <c r="X82" i="43"/>
  <c r="W82" i="43"/>
  <c r="V82" i="43"/>
  <c r="U82" i="43"/>
  <c r="T82" i="43"/>
  <c r="S82" i="43"/>
  <c r="R82" i="43"/>
  <c r="Q82" i="43"/>
  <c r="P82" i="43"/>
  <c r="O82" i="43"/>
  <c r="N82" i="43"/>
  <c r="M82" i="43"/>
  <c r="L82" i="43"/>
  <c r="K82" i="43"/>
  <c r="J82" i="43"/>
  <c r="I82" i="43"/>
  <c r="H82" i="43"/>
  <c r="G82" i="43"/>
  <c r="F82" i="43"/>
  <c r="E82" i="43"/>
  <c r="D82" i="43"/>
  <c r="C82" i="43"/>
  <c r="B82" i="43"/>
  <c r="Y81" i="43"/>
  <c r="X81" i="43"/>
  <c r="W81" i="43"/>
  <c r="V81" i="43"/>
  <c r="U81" i="43"/>
  <c r="T81" i="43"/>
  <c r="S81" i="43"/>
  <c r="R81" i="43"/>
  <c r="Q81" i="43"/>
  <c r="P81" i="43"/>
  <c r="O81" i="43"/>
  <c r="N81" i="43"/>
  <c r="M81" i="43"/>
  <c r="L81" i="43"/>
  <c r="K81" i="43"/>
  <c r="J81" i="43"/>
  <c r="I81" i="43"/>
  <c r="H81" i="43"/>
  <c r="G81" i="43"/>
  <c r="F81" i="43"/>
  <c r="E81" i="43"/>
  <c r="D81" i="43"/>
  <c r="C81" i="43"/>
  <c r="B81" i="43"/>
  <c r="Y77" i="43"/>
  <c r="X77" i="43"/>
  <c r="W77" i="43"/>
  <c r="V77" i="43"/>
  <c r="U77" i="43"/>
  <c r="T77" i="43"/>
  <c r="S77" i="43"/>
  <c r="R77" i="43"/>
  <c r="Q77" i="43"/>
  <c r="P77" i="43"/>
  <c r="O77" i="43"/>
  <c r="N77" i="43"/>
  <c r="M77" i="43"/>
  <c r="L77" i="43"/>
  <c r="K77" i="43"/>
  <c r="J77" i="43"/>
  <c r="I77" i="43"/>
  <c r="H77" i="43"/>
  <c r="G77" i="43"/>
  <c r="F77" i="43"/>
  <c r="E77" i="43"/>
  <c r="D77" i="43"/>
  <c r="C77" i="43"/>
  <c r="B77" i="43"/>
  <c r="Y76" i="43"/>
  <c r="X76" i="43"/>
  <c r="W76" i="43"/>
  <c r="V76" i="43"/>
  <c r="U76" i="43"/>
  <c r="T76" i="43"/>
  <c r="S76" i="43"/>
  <c r="R76" i="43"/>
  <c r="Q76" i="43"/>
  <c r="P76" i="43"/>
  <c r="O76" i="43"/>
  <c r="N76" i="43"/>
  <c r="M76" i="43"/>
  <c r="L76" i="43"/>
  <c r="K76" i="43"/>
  <c r="J76" i="43"/>
  <c r="I76" i="43"/>
  <c r="H76" i="43"/>
  <c r="G76" i="43"/>
  <c r="F76" i="43"/>
  <c r="E76" i="43"/>
  <c r="D76" i="43"/>
  <c r="C76" i="43"/>
  <c r="B76" i="43"/>
  <c r="Y75" i="43"/>
  <c r="X75" i="43"/>
  <c r="W75" i="43"/>
  <c r="V75" i="43"/>
  <c r="U75" i="43"/>
  <c r="T75" i="43"/>
  <c r="S75" i="43"/>
  <c r="R75" i="43"/>
  <c r="Q75" i="43"/>
  <c r="P75" i="43"/>
  <c r="O75" i="43"/>
  <c r="N75" i="43"/>
  <c r="M75" i="43"/>
  <c r="L75" i="43"/>
  <c r="K75" i="43"/>
  <c r="J75" i="43"/>
  <c r="I75" i="43"/>
  <c r="H75" i="43"/>
  <c r="G75" i="43"/>
  <c r="F75" i="43"/>
  <c r="E75" i="43"/>
  <c r="D75" i="43"/>
  <c r="C75" i="43"/>
  <c r="B75" i="43"/>
  <c r="Y74" i="43"/>
  <c r="X74" i="43"/>
  <c r="W74" i="43"/>
  <c r="V74" i="43"/>
  <c r="U74" i="43"/>
  <c r="T74" i="43"/>
  <c r="S74" i="43"/>
  <c r="R74" i="43"/>
  <c r="Q74" i="43"/>
  <c r="P74" i="43"/>
  <c r="O74" i="43"/>
  <c r="N74" i="43"/>
  <c r="M74" i="43"/>
  <c r="L74" i="43"/>
  <c r="K74" i="43"/>
  <c r="J74" i="43"/>
  <c r="I74" i="43"/>
  <c r="H74" i="43"/>
  <c r="G74" i="43"/>
  <c r="F74" i="43"/>
  <c r="E74" i="43"/>
  <c r="D74" i="43"/>
  <c r="C74" i="43"/>
  <c r="B74" i="43"/>
  <c r="Y73" i="43"/>
  <c r="X73" i="43"/>
  <c r="W73" i="43"/>
  <c r="V73" i="43"/>
  <c r="V63" i="43" s="1"/>
  <c r="U73" i="43"/>
  <c r="T73" i="43"/>
  <c r="S73" i="43"/>
  <c r="R73" i="43"/>
  <c r="Q73" i="43"/>
  <c r="P73" i="43"/>
  <c r="O73" i="43"/>
  <c r="N73" i="43"/>
  <c r="M73" i="43"/>
  <c r="L73" i="43"/>
  <c r="K73" i="43"/>
  <c r="J73" i="43"/>
  <c r="I73" i="43"/>
  <c r="H73" i="43"/>
  <c r="G73" i="43"/>
  <c r="F73" i="43"/>
  <c r="E73" i="43"/>
  <c r="D73" i="43"/>
  <c r="C73" i="43"/>
  <c r="B73" i="43"/>
  <c r="T72" i="43"/>
  <c r="P72" i="43"/>
  <c r="M72" i="43"/>
  <c r="L72" i="43"/>
  <c r="H72" i="43"/>
  <c r="E72" i="43"/>
  <c r="D72" i="43"/>
  <c r="Y71" i="43"/>
  <c r="X71" i="43"/>
  <c r="W71" i="43"/>
  <c r="V71" i="43"/>
  <c r="U71" i="43"/>
  <c r="T71" i="43"/>
  <c r="S71" i="43"/>
  <c r="R71" i="43"/>
  <c r="Q71" i="43"/>
  <c r="P71" i="43"/>
  <c r="O71" i="43"/>
  <c r="N71" i="43"/>
  <c r="M71" i="43"/>
  <c r="L71" i="43"/>
  <c r="K71" i="43"/>
  <c r="J71" i="43"/>
  <c r="I71" i="43"/>
  <c r="H71" i="43"/>
  <c r="G71" i="43"/>
  <c r="F71" i="43"/>
  <c r="E71" i="43"/>
  <c r="D71" i="43"/>
  <c r="C71" i="43"/>
  <c r="B71" i="43"/>
  <c r="Y70" i="43"/>
  <c r="X70" i="43"/>
  <c r="W70" i="43"/>
  <c r="V70" i="43"/>
  <c r="U70" i="43"/>
  <c r="T70" i="43"/>
  <c r="S70" i="43"/>
  <c r="R70" i="43"/>
  <c r="Q70" i="43"/>
  <c r="P70" i="43"/>
  <c r="O70" i="43"/>
  <c r="N70" i="43"/>
  <c r="M70" i="43"/>
  <c r="L70" i="43"/>
  <c r="K70" i="43"/>
  <c r="J70" i="43"/>
  <c r="I70" i="43"/>
  <c r="H70" i="43"/>
  <c r="G70" i="43"/>
  <c r="F70" i="43"/>
  <c r="E70" i="43"/>
  <c r="D70" i="43"/>
  <c r="C70" i="43"/>
  <c r="B70" i="43"/>
  <c r="Y69" i="43"/>
  <c r="X69" i="43"/>
  <c r="X63" i="43" s="1"/>
  <c r="W69" i="43"/>
  <c r="V69" i="43"/>
  <c r="U69" i="43"/>
  <c r="T69" i="43"/>
  <c r="S69" i="43"/>
  <c r="R69" i="43"/>
  <c r="Q69" i="43"/>
  <c r="P69" i="43"/>
  <c r="O69" i="43"/>
  <c r="N69" i="43"/>
  <c r="M69" i="43"/>
  <c r="L69" i="43"/>
  <c r="K69" i="43"/>
  <c r="J69" i="43"/>
  <c r="I69" i="43"/>
  <c r="H69" i="43"/>
  <c r="G69" i="43"/>
  <c r="F69" i="43"/>
  <c r="E69" i="43"/>
  <c r="D69" i="43"/>
  <c r="C69" i="43"/>
  <c r="B69" i="43"/>
  <c r="Y68" i="43"/>
  <c r="X68" i="43"/>
  <c r="W68" i="43"/>
  <c r="V68" i="43"/>
  <c r="U68" i="43"/>
  <c r="T68" i="43"/>
  <c r="S68" i="43"/>
  <c r="R68" i="43"/>
  <c r="Q68" i="43"/>
  <c r="P68" i="43"/>
  <c r="O68" i="43"/>
  <c r="N68" i="43"/>
  <c r="M68" i="43"/>
  <c r="L68" i="43"/>
  <c r="K68" i="43"/>
  <c r="J68" i="43"/>
  <c r="I68" i="43"/>
  <c r="H68" i="43"/>
  <c r="G68" i="43"/>
  <c r="F68" i="43"/>
  <c r="E68" i="43"/>
  <c r="D68" i="43"/>
  <c r="C68" i="43"/>
  <c r="B68" i="43"/>
  <c r="Y67" i="43"/>
  <c r="X67" i="43"/>
  <c r="W67" i="43"/>
  <c r="V67" i="43"/>
  <c r="U67" i="43"/>
  <c r="T67" i="43"/>
  <c r="S67" i="43"/>
  <c r="R67" i="43"/>
  <c r="Q67" i="43"/>
  <c r="P67" i="43"/>
  <c r="O67" i="43"/>
  <c r="N67" i="43"/>
  <c r="M67" i="43"/>
  <c r="L67" i="43"/>
  <c r="K67" i="43"/>
  <c r="J67" i="43"/>
  <c r="I67" i="43"/>
  <c r="H67" i="43"/>
  <c r="G67" i="43"/>
  <c r="F67" i="43"/>
  <c r="E67" i="43"/>
  <c r="D67" i="43"/>
  <c r="C67" i="43"/>
  <c r="B67" i="43"/>
  <c r="Y66" i="43"/>
  <c r="X66" i="43"/>
  <c r="W66" i="43"/>
  <c r="V66" i="43"/>
  <c r="U66" i="43"/>
  <c r="T66" i="43"/>
  <c r="S66" i="43"/>
  <c r="R66" i="43"/>
  <c r="Q66" i="43"/>
  <c r="P66" i="43"/>
  <c r="O66" i="43"/>
  <c r="N66" i="43"/>
  <c r="M66" i="43"/>
  <c r="L66" i="43"/>
  <c r="K66" i="43"/>
  <c r="J66" i="43"/>
  <c r="I66" i="43"/>
  <c r="H66" i="43"/>
  <c r="G66" i="43"/>
  <c r="F66" i="43"/>
  <c r="E66" i="43"/>
  <c r="D66" i="43"/>
  <c r="C66" i="43"/>
  <c r="B66" i="43"/>
  <c r="Y65" i="43"/>
  <c r="X65" i="43"/>
  <c r="W65" i="43"/>
  <c r="V65" i="43"/>
  <c r="U65" i="43"/>
  <c r="T65" i="43"/>
  <c r="S65" i="43"/>
  <c r="R65" i="43"/>
  <c r="Q65" i="43"/>
  <c r="P65" i="43"/>
  <c r="O65" i="43"/>
  <c r="N65" i="43"/>
  <c r="M65" i="43"/>
  <c r="L65" i="43"/>
  <c r="L63" i="43" s="1"/>
  <c r="K65" i="43"/>
  <c r="J65" i="43"/>
  <c r="I65" i="43"/>
  <c r="H65" i="43"/>
  <c r="G65" i="43"/>
  <c r="F65" i="43"/>
  <c r="E65" i="43"/>
  <c r="D65" i="43"/>
  <c r="C65" i="43"/>
  <c r="B65" i="43"/>
  <c r="Y64" i="43"/>
  <c r="Y63" i="43" s="1"/>
  <c r="X64" i="43"/>
  <c r="W64" i="43"/>
  <c r="V64" i="43"/>
  <c r="U64" i="43"/>
  <c r="T64" i="43"/>
  <c r="T63" i="43" s="1"/>
  <c r="S64" i="43"/>
  <c r="S63" i="43" s="1"/>
  <c r="R64" i="43"/>
  <c r="R63" i="43" s="1"/>
  <c r="Q64" i="43"/>
  <c r="Q63" i="43" s="1"/>
  <c r="P64" i="43"/>
  <c r="P63" i="43" s="1"/>
  <c r="O64" i="43"/>
  <c r="O63" i="43" s="1"/>
  <c r="N64" i="43"/>
  <c r="N63" i="43" s="1"/>
  <c r="M64" i="43"/>
  <c r="M63" i="43" s="1"/>
  <c r="L64" i="43"/>
  <c r="K64" i="43"/>
  <c r="K63" i="43" s="1"/>
  <c r="J64" i="43"/>
  <c r="J63" i="43" s="1"/>
  <c r="I64" i="43"/>
  <c r="I63" i="43" s="1"/>
  <c r="H64" i="43"/>
  <c r="H63" i="43" s="1"/>
  <c r="G64" i="43"/>
  <c r="G63" i="43" s="1"/>
  <c r="F64" i="43"/>
  <c r="F63" i="43" s="1"/>
  <c r="E64" i="43"/>
  <c r="E63" i="43" s="1"/>
  <c r="D64" i="43"/>
  <c r="D63" i="43" s="1"/>
  <c r="C64" i="43"/>
  <c r="C63" i="43" s="1"/>
  <c r="B64" i="43"/>
  <c r="B63" i="43" s="1"/>
  <c r="W63" i="43"/>
  <c r="U63" i="43"/>
  <c r="Y39" i="43"/>
  <c r="X39" i="43"/>
  <c r="X72" i="43" s="1"/>
  <c r="W39" i="43"/>
  <c r="V39" i="43"/>
  <c r="U39" i="43"/>
  <c r="U72" i="43" s="1"/>
  <c r="T39" i="43"/>
  <c r="S39" i="43"/>
  <c r="R39" i="43"/>
  <c r="R90" i="43" s="1"/>
  <c r="Q39" i="43"/>
  <c r="Q90" i="43" s="1"/>
  <c r="P39" i="43"/>
  <c r="O39" i="43"/>
  <c r="N39" i="43"/>
  <c r="M39" i="43"/>
  <c r="L39" i="43"/>
  <c r="K39" i="43"/>
  <c r="J39" i="43"/>
  <c r="I39" i="43"/>
  <c r="H39" i="43"/>
  <c r="G39" i="43"/>
  <c r="F39" i="43"/>
  <c r="E39" i="43"/>
  <c r="D39" i="43"/>
  <c r="C39" i="43"/>
  <c r="B39" i="43"/>
  <c r="Y91" i="42"/>
  <c r="X91" i="42"/>
  <c r="W91" i="42"/>
  <c r="V91" i="42"/>
  <c r="U91" i="42"/>
  <c r="T91" i="42"/>
  <c r="S91" i="42"/>
  <c r="R91" i="42"/>
  <c r="Q91" i="42"/>
  <c r="P91" i="42"/>
  <c r="O91" i="42"/>
  <c r="N91" i="42"/>
  <c r="M91" i="42"/>
  <c r="L91" i="42"/>
  <c r="K91" i="42"/>
  <c r="J91" i="42"/>
  <c r="I91" i="42"/>
  <c r="H91" i="42"/>
  <c r="G91" i="42"/>
  <c r="F91" i="42"/>
  <c r="E91" i="42"/>
  <c r="D91" i="42"/>
  <c r="C91" i="42"/>
  <c r="B91" i="42"/>
  <c r="Y89" i="42"/>
  <c r="X89" i="42"/>
  <c r="W89" i="42"/>
  <c r="V89" i="42"/>
  <c r="U89" i="42"/>
  <c r="T89" i="42"/>
  <c r="S89" i="42"/>
  <c r="R89" i="42"/>
  <c r="Q89" i="42"/>
  <c r="P89" i="42"/>
  <c r="O89" i="42"/>
  <c r="N89" i="42"/>
  <c r="M89" i="42"/>
  <c r="L89" i="42"/>
  <c r="K89" i="42"/>
  <c r="J89" i="42"/>
  <c r="I89" i="42"/>
  <c r="H89" i="42"/>
  <c r="G89" i="42"/>
  <c r="F89" i="42"/>
  <c r="E89" i="42"/>
  <c r="D89" i="42"/>
  <c r="C89" i="42"/>
  <c r="B89" i="42"/>
  <c r="Y88" i="42"/>
  <c r="X88" i="42"/>
  <c r="W88" i="42"/>
  <c r="V88" i="42"/>
  <c r="U88" i="42"/>
  <c r="T88" i="42"/>
  <c r="S88" i="42"/>
  <c r="R88" i="42"/>
  <c r="Q88" i="42"/>
  <c r="P88" i="42"/>
  <c r="O88" i="42"/>
  <c r="N88" i="42"/>
  <c r="M88" i="42"/>
  <c r="L88" i="42"/>
  <c r="K88" i="42"/>
  <c r="J88" i="42"/>
  <c r="I88" i="42"/>
  <c r="H88" i="42"/>
  <c r="G88" i="42"/>
  <c r="F88" i="42"/>
  <c r="E88" i="42"/>
  <c r="D88" i="42"/>
  <c r="C88" i="42"/>
  <c r="B88" i="42"/>
  <c r="Y87" i="42"/>
  <c r="X87" i="42"/>
  <c r="W87" i="42"/>
  <c r="V87" i="42"/>
  <c r="U87" i="42"/>
  <c r="T87" i="42"/>
  <c r="S87" i="42"/>
  <c r="R87" i="42"/>
  <c r="Q87" i="42"/>
  <c r="P87" i="42"/>
  <c r="O87" i="42"/>
  <c r="N87" i="42"/>
  <c r="M87" i="42"/>
  <c r="L87" i="42"/>
  <c r="K87" i="42"/>
  <c r="J87" i="42"/>
  <c r="I87" i="42"/>
  <c r="H87" i="42"/>
  <c r="G87" i="42"/>
  <c r="F87" i="42"/>
  <c r="E87" i="42"/>
  <c r="D87" i="42"/>
  <c r="C87" i="42"/>
  <c r="B87" i="42"/>
  <c r="Y86" i="42"/>
  <c r="X86" i="42"/>
  <c r="W86" i="42"/>
  <c r="V86" i="42"/>
  <c r="U86" i="42"/>
  <c r="T86" i="42"/>
  <c r="S86" i="42"/>
  <c r="R86" i="42"/>
  <c r="Q86" i="42"/>
  <c r="P86" i="42"/>
  <c r="O86" i="42"/>
  <c r="N86" i="42"/>
  <c r="M86" i="42"/>
  <c r="L86" i="42"/>
  <c r="K86" i="42"/>
  <c r="J86" i="42"/>
  <c r="I86" i="42"/>
  <c r="H86" i="42"/>
  <c r="G86" i="42"/>
  <c r="F86" i="42"/>
  <c r="E86" i="42"/>
  <c r="D86" i="42"/>
  <c r="C86" i="42"/>
  <c r="B86" i="42"/>
  <c r="Y85" i="42"/>
  <c r="X85" i="42"/>
  <c r="W85" i="42"/>
  <c r="V85" i="42"/>
  <c r="U85" i="42"/>
  <c r="T85" i="42"/>
  <c r="S85" i="42"/>
  <c r="R85" i="42"/>
  <c r="Q85" i="42"/>
  <c r="P85" i="42"/>
  <c r="O85" i="42"/>
  <c r="N85" i="42"/>
  <c r="M85" i="42"/>
  <c r="L85" i="42"/>
  <c r="K85" i="42"/>
  <c r="J85" i="42"/>
  <c r="I85" i="42"/>
  <c r="H85" i="42"/>
  <c r="G85" i="42"/>
  <c r="F85" i="42"/>
  <c r="E85" i="42"/>
  <c r="D85" i="42"/>
  <c r="C85" i="42"/>
  <c r="B85" i="42"/>
  <c r="Y84" i="42"/>
  <c r="X84" i="42"/>
  <c r="W84" i="42"/>
  <c r="V84" i="42"/>
  <c r="U84" i="42"/>
  <c r="T84" i="42"/>
  <c r="S84" i="42"/>
  <c r="R84" i="42"/>
  <c r="Q84" i="42"/>
  <c r="P84" i="42"/>
  <c r="O84" i="42"/>
  <c r="N84" i="42"/>
  <c r="M84" i="42"/>
  <c r="L84" i="42"/>
  <c r="K84" i="42"/>
  <c r="J84" i="42"/>
  <c r="I84" i="42"/>
  <c r="H84" i="42"/>
  <c r="G84" i="42"/>
  <c r="F84" i="42"/>
  <c r="E84" i="42"/>
  <c r="D84" i="42"/>
  <c r="C84" i="42"/>
  <c r="B84" i="42"/>
  <c r="Y83" i="42"/>
  <c r="X83" i="42"/>
  <c r="W83" i="42"/>
  <c r="V83" i="42"/>
  <c r="U83" i="42"/>
  <c r="T83" i="42"/>
  <c r="S83" i="42"/>
  <c r="R83" i="42"/>
  <c r="Q83" i="42"/>
  <c r="P83" i="42"/>
  <c r="O83" i="42"/>
  <c r="N83" i="42"/>
  <c r="M83" i="42"/>
  <c r="L83" i="42"/>
  <c r="K83" i="42"/>
  <c r="J83" i="42"/>
  <c r="I83" i="42"/>
  <c r="H83" i="42"/>
  <c r="G83" i="42"/>
  <c r="F83" i="42"/>
  <c r="E83" i="42"/>
  <c r="D83" i="42"/>
  <c r="C83" i="42"/>
  <c r="B83" i="42"/>
  <c r="Y82" i="42"/>
  <c r="X82" i="42"/>
  <c r="W82" i="42"/>
  <c r="V82" i="42"/>
  <c r="U82" i="42"/>
  <c r="T82" i="42"/>
  <c r="S82" i="42"/>
  <c r="R82" i="42"/>
  <c r="Q82" i="42"/>
  <c r="P82" i="42"/>
  <c r="O82" i="42"/>
  <c r="N82" i="42"/>
  <c r="M82" i="42"/>
  <c r="L82" i="42"/>
  <c r="K82" i="42"/>
  <c r="J82" i="42"/>
  <c r="I82" i="42"/>
  <c r="H82" i="42"/>
  <c r="G82" i="42"/>
  <c r="F82" i="42"/>
  <c r="E82" i="42"/>
  <c r="D82" i="42"/>
  <c r="C82" i="42"/>
  <c r="B82" i="42"/>
  <c r="Y81" i="42"/>
  <c r="X81" i="42"/>
  <c r="W81" i="42"/>
  <c r="V81" i="42"/>
  <c r="U81" i="42"/>
  <c r="T81" i="42"/>
  <c r="S81" i="42"/>
  <c r="R81" i="42"/>
  <c r="Q81" i="42"/>
  <c r="P81" i="42"/>
  <c r="O81" i="42"/>
  <c r="N81" i="42"/>
  <c r="M81" i="42"/>
  <c r="L81" i="42"/>
  <c r="K81" i="42"/>
  <c r="J81" i="42"/>
  <c r="I81" i="42"/>
  <c r="H81" i="42"/>
  <c r="G81" i="42"/>
  <c r="F81" i="42"/>
  <c r="E81" i="42"/>
  <c r="D81" i="42"/>
  <c r="C81" i="42"/>
  <c r="B81" i="42"/>
  <c r="Y77" i="42"/>
  <c r="X77" i="42"/>
  <c r="W77" i="42"/>
  <c r="V77" i="42"/>
  <c r="U77" i="42"/>
  <c r="T77" i="42"/>
  <c r="S77" i="42"/>
  <c r="R77" i="42"/>
  <c r="Q77" i="42"/>
  <c r="P77" i="42"/>
  <c r="O77" i="42"/>
  <c r="N77" i="42"/>
  <c r="M77" i="42"/>
  <c r="L77" i="42"/>
  <c r="K77" i="42"/>
  <c r="J77" i="42"/>
  <c r="I77" i="42"/>
  <c r="H77" i="42"/>
  <c r="G77" i="42"/>
  <c r="F77" i="42"/>
  <c r="E77" i="42"/>
  <c r="D77" i="42"/>
  <c r="C77" i="42"/>
  <c r="B77" i="42"/>
  <c r="Y76" i="42"/>
  <c r="X76" i="42"/>
  <c r="W76" i="42"/>
  <c r="V76" i="42"/>
  <c r="U76" i="42"/>
  <c r="T76" i="42"/>
  <c r="S76" i="42"/>
  <c r="R76" i="42"/>
  <c r="Q76" i="42"/>
  <c r="P76" i="42"/>
  <c r="O76" i="42"/>
  <c r="N76" i="42"/>
  <c r="M76" i="42"/>
  <c r="L76" i="42"/>
  <c r="K76" i="42"/>
  <c r="J76" i="42"/>
  <c r="I76" i="42"/>
  <c r="H76" i="42"/>
  <c r="G76" i="42"/>
  <c r="F76" i="42"/>
  <c r="E76" i="42"/>
  <c r="D76" i="42"/>
  <c r="C76" i="42"/>
  <c r="B76" i="42"/>
  <c r="Y75" i="42"/>
  <c r="X75" i="42"/>
  <c r="W75" i="42"/>
  <c r="V75" i="42"/>
  <c r="V63" i="42" s="1"/>
  <c r="U75" i="42"/>
  <c r="T75" i="42"/>
  <c r="S75" i="42"/>
  <c r="R75" i="42"/>
  <c r="Q75" i="42"/>
  <c r="P75" i="42"/>
  <c r="O75" i="42"/>
  <c r="N75" i="42"/>
  <c r="M75" i="42"/>
  <c r="L75" i="42"/>
  <c r="K75" i="42"/>
  <c r="J75" i="42"/>
  <c r="I75" i="42"/>
  <c r="H75" i="42"/>
  <c r="G75" i="42"/>
  <c r="F75" i="42"/>
  <c r="E75" i="42"/>
  <c r="D75" i="42"/>
  <c r="C75" i="42"/>
  <c r="B75" i="42"/>
  <c r="Y74" i="42"/>
  <c r="X74" i="42"/>
  <c r="W74" i="42"/>
  <c r="V74" i="42"/>
  <c r="U74" i="42"/>
  <c r="T74" i="42"/>
  <c r="S74" i="42"/>
  <c r="R74" i="42"/>
  <c r="Q74" i="42"/>
  <c r="P74" i="42"/>
  <c r="O74" i="42"/>
  <c r="N74" i="42"/>
  <c r="M74" i="42"/>
  <c r="L74" i="42"/>
  <c r="K74" i="42"/>
  <c r="J74" i="42"/>
  <c r="I74" i="42"/>
  <c r="H74" i="42"/>
  <c r="G74" i="42"/>
  <c r="F74" i="42"/>
  <c r="E74" i="42"/>
  <c r="D74" i="42"/>
  <c r="C74" i="42"/>
  <c r="B74" i="42"/>
  <c r="Y73" i="42"/>
  <c r="X73" i="42"/>
  <c r="W73" i="42"/>
  <c r="V73" i="42"/>
  <c r="U73" i="42"/>
  <c r="T73" i="42"/>
  <c r="S73" i="42"/>
  <c r="R73" i="42"/>
  <c r="Q73" i="42"/>
  <c r="P73" i="42"/>
  <c r="O73" i="42"/>
  <c r="N73" i="42"/>
  <c r="M73" i="42"/>
  <c r="L73" i="42"/>
  <c r="K73" i="42"/>
  <c r="J73" i="42"/>
  <c r="I73" i="42"/>
  <c r="H73" i="42"/>
  <c r="G73" i="42"/>
  <c r="F73" i="42"/>
  <c r="E73" i="42"/>
  <c r="D73" i="42"/>
  <c r="C73" i="42"/>
  <c r="B73" i="42"/>
  <c r="I72" i="42"/>
  <c r="F72" i="42"/>
  <c r="E72" i="42"/>
  <c r="Y71" i="42"/>
  <c r="X71" i="42"/>
  <c r="W71" i="42"/>
  <c r="V71" i="42"/>
  <c r="U71" i="42"/>
  <c r="T71" i="42"/>
  <c r="S71" i="42"/>
  <c r="R71" i="42"/>
  <c r="Q71" i="42"/>
  <c r="P71" i="42"/>
  <c r="O71" i="42"/>
  <c r="N71" i="42"/>
  <c r="M71" i="42"/>
  <c r="L71" i="42"/>
  <c r="K71" i="42"/>
  <c r="J71" i="42"/>
  <c r="I71" i="42"/>
  <c r="H71" i="42"/>
  <c r="G71" i="42"/>
  <c r="F71" i="42"/>
  <c r="E71" i="42"/>
  <c r="D71" i="42"/>
  <c r="C71" i="42"/>
  <c r="B71" i="42"/>
  <c r="Y70" i="42"/>
  <c r="X70" i="42"/>
  <c r="W70" i="42"/>
  <c r="V70" i="42"/>
  <c r="U70" i="42"/>
  <c r="T70" i="42"/>
  <c r="S70" i="42"/>
  <c r="R70" i="42"/>
  <c r="Q70" i="42"/>
  <c r="P70" i="42"/>
  <c r="O70" i="42"/>
  <c r="O63" i="42" s="1"/>
  <c r="N70" i="42"/>
  <c r="M70" i="42"/>
  <c r="L70" i="42"/>
  <c r="K70" i="42"/>
  <c r="J70" i="42"/>
  <c r="I70" i="42"/>
  <c r="H70" i="42"/>
  <c r="G70" i="42"/>
  <c r="F70" i="42"/>
  <c r="E70" i="42"/>
  <c r="D70" i="42"/>
  <c r="C70" i="42"/>
  <c r="B70" i="42"/>
  <c r="Y69" i="42"/>
  <c r="X69" i="42"/>
  <c r="W69" i="42"/>
  <c r="V69" i="42"/>
  <c r="U69" i="42"/>
  <c r="T69" i="42"/>
  <c r="S69" i="42"/>
  <c r="R69" i="42"/>
  <c r="Q69" i="42"/>
  <c r="P69" i="42"/>
  <c r="O69" i="42"/>
  <c r="N69" i="42"/>
  <c r="M69" i="42"/>
  <c r="L69" i="42"/>
  <c r="K69" i="42"/>
  <c r="J69" i="42"/>
  <c r="I69" i="42"/>
  <c r="H69" i="42"/>
  <c r="G69" i="42"/>
  <c r="F69" i="42"/>
  <c r="E69" i="42"/>
  <c r="D69" i="42"/>
  <c r="C69" i="42"/>
  <c r="B69" i="42"/>
  <c r="Y68" i="42"/>
  <c r="X68" i="42"/>
  <c r="X63" i="42" s="1"/>
  <c r="W68" i="42"/>
  <c r="V68" i="42"/>
  <c r="U68" i="42"/>
  <c r="T68" i="42"/>
  <c r="S68" i="42"/>
  <c r="R68" i="42"/>
  <c r="Q68" i="42"/>
  <c r="P68" i="42"/>
  <c r="O68" i="42"/>
  <c r="N68" i="42"/>
  <c r="M68" i="42"/>
  <c r="L68" i="42"/>
  <c r="K68" i="42"/>
  <c r="J68" i="42"/>
  <c r="I68" i="42"/>
  <c r="H68" i="42"/>
  <c r="G68" i="42"/>
  <c r="F68" i="42"/>
  <c r="E68" i="42"/>
  <c r="D68" i="42"/>
  <c r="C68" i="42"/>
  <c r="B68" i="42"/>
  <c r="Y67" i="42"/>
  <c r="X67" i="42"/>
  <c r="W67" i="42"/>
  <c r="V67" i="42"/>
  <c r="U67" i="42"/>
  <c r="T67" i="42"/>
  <c r="S67" i="42"/>
  <c r="R67" i="42"/>
  <c r="Q67" i="42"/>
  <c r="P67" i="42"/>
  <c r="O67" i="42"/>
  <c r="N67" i="42"/>
  <c r="M67" i="42"/>
  <c r="L67" i="42"/>
  <c r="K67" i="42"/>
  <c r="J67" i="42"/>
  <c r="I67" i="42"/>
  <c r="H67" i="42"/>
  <c r="G67" i="42"/>
  <c r="F67" i="42"/>
  <c r="E67" i="42"/>
  <c r="D67" i="42"/>
  <c r="C67" i="42"/>
  <c r="C63" i="42" s="1"/>
  <c r="B67" i="42"/>
  <c r="Y66" i="42"/>
  <c r="X66" i="42"/>
  <c r="W66" i="42"/>
  <c r="V66" i="42"/>
  <c r="U66" i="42"/>
  <c r="T66" i="42"/>
  <c r="S66" i="42"/>
  <c r="R66" i="42"/>
  <c r="R63" i="42" s="1"/>
  <c r="Q66" i="42"/>
  <c r="Q63" i="42" s="1"/>
  <c r="P66" i="42"/>
  <c r="P63" i="42" s="1"/>
  <c r="O66" i="42"/>
  <c r="N66" i="42"/>
  <c r="M66" i="42"/>
  <c r="L66" i="42"/>
  <c r="K66" i="42"/>
  <c r="J66" i="42"/>
  <c r="I66" i="42"/>
  <c r="H66" i="42"/>
  <c r="G66" i="42"/>
  <c r="F66" i="42"/>
  <c r="E66" i="42"/>
  <c r="D66" i="42"/>
  <c r="C66" i="42"/>
  <c r="B66" i="42"/>
  <c r="Y65" i="42"/>
  <c r="X65" i="42"/>
  <c r="W65" i="42"/>
  <c r="W63" i="42" s="1"/>
  <c r="V65" i="42"/>
  <c r="U65" i="42"/>
  <c r="T65" i="42"/>
  <c r="S65" i="42"/>
  <c r="R65" i="42"/>
  <c r="Q65" i="42"/>
  <c r="P65" i="42"/>
  <c r="O65" i="42"/>
  <c r="N65" i="42"/>
  <c r="M65" i="42"/>
  <c r="L65" i="42"/>
  <c r="K65" i="42"/>
  <c r="J65" i="42"/>
  <c r="I65" i="42"/>
  <c r="H65" i="42"/>
  <c r="G65" i="42"/>
  <c r="F65" i="42"/>
  <c r="E65" i="42"/>
  <c r="D65" i="42"/>
  <c r="C65" i="42"/>
  <c r="B65" i="42"/>
  <c r="Y64" i="42"/>
  <c r="Y63" i="42" s="1"/>
  <c r="X64" i="42"/>
  <c r="W64" i="42"/>
  <c r="V64" i="42"/>
  <c r="U64" i="42"/>
  <c r="U63" i="42" s="1"/>
  <c r="T64" i="42"/>
  <c r="T63" i="42" s="1"/>
  <c r="S64" i="42"/>
  <c r="S63" i="42" s="1"/>
  <c r="R64" i="42"/>
  <c r="Q64" i="42"/>
  <c r="P64" i="42"/>
  <c r="O64" i="42"/>
  <c r="N64" i="42"/>
  <c r="N63" i="42" s="1"/>
  <c r="M64" i="42"/>
  <c r="M63" i="42" s="1"/>
  <c r="L64" i="42"/>
  <c r="L63" i="42" s="1"/>
  <c r="K64" i="42"/>
  <c r="K63" i="42" s="1"/>
  <c r="J64" i="42"/>
  <c r="J63" i="42" s="1"/>
  <c r="I64" i="42"/>
  <c r="I63" i="42" s="1"/>
  <c r="H64" i="42"/>
  <c r="H63" i="42" s="1"/>
  <c r="G64" i="42"/>
  <c r="G63" i="42" s="1"/>
  <c r="F64" i="42"/>
  <c r="E64" i="42"/>
  <c r="D64" i="42"/>
  <c r="C64" i="42"/>
  <c r="B64" i="42"/>
  <c r="B63" i="42" s="1"/>
  <c r="F63" i="42"/>
  <c r="E63" i="42"/>
  <c r="D63" i="42"/>
  <c r="Y39" i="42"/>
  <c r="Y72" i="42" s="1"/>
  <c r="X39" i="42"/>
  <c r="W39" i="42"/>
  <c r="V39" i="42"/>
  <c r="V72" i="42" s="1"/>
  <c r="U39" i="42"/>
  <c r="U72" i="42" s="1"/>
  <c r="T39" i="42"/>
  <c r="S39" i="42"/>
  <c r="R39" i="42"/>
  <c r="R90" i="42" s="1"/>
  <c r="Q39" i="42"/>
  <c r="Q72" i="42" s="1"/>
  <c r="P39" i="42"/>
  <c r="P90" i="42" s="1"/>
  <c r="O39" i="42"/>
  <c r="O90" i="42" s="1"/>
  <c r="N39" i="42"/>
  <c r="N90" i="42" s="1"/>
  <c r="M39" i="42"/>
  <c r="M72" i="42" s="1"/>
  <c r="L39" i="42"/>
  <c r="K39" i="42"/>
  <c r="J39" i="42"/>
  <c r="I39" i="42"/>
  <c r="H39" i="42"/>
  <c r="G39" i="42"/>
  <c r="F39" i="42"/>
  <c r="E39" i="42"/>
  <c r="D39" i="42"/>
  <c r="D90" i="42" s="1"/>
  <c r="C39" i="42"/>
  <c r="C90" i="42" s="1"/>
  <c r="B39" i="42"/>
  <c r="B90" i="42" s="1"/>
  <c r="Y91" i="41"/>
  <c r="X91" i="41"/>
  <c r="W91" i="41"/>
  <c r="V91" i="41"/>
  <c r="U91" i="41"/>
  <c r="T91" i="41"/>
  <c r="S91" i="41"/>
  <c r="R91" i="41"/>
  <c r="Q91" i="41"/>
  <c r="P91" i="41"/>
  <c r="O91" i="41"/>
  <c r="N91" i="41"/>
  <c r="M91" i="41"/>
  <c r="L91" i="41"/>
  <c r="K91" i="41"/>
  <c r="J91" i="41"/>
  <c r="I91" i="41"/>
  <c r="H91" i="41"/>
  <c r="G91" i="41"/>
  <c r="F91" i="41"/>
  <c r="E91" i="41"/>
  <c r="D91" i="41"/>
  <c r="C91" i="41"/>
  <c r="B91" i="41"/>
  <c r="R90" i="41"/>
  <c r="O90" i="41"/>
  <c r="N90" i="41"/>
  <c r="Y89" i="41"/>
  <c r="X89" i="41"/>
  <c r="W89" i="41"/>
  <c r="V89" i="41"/>
  <c r="U89" i="41"/>
  <c r="T89" i="41"/>
  <c r="S89" i="41"/>
  <c r="R89" i="41"/>
  <c r="Q89" i="41"/>
  <c r="P89" i="41"/>
  <c r="O89" i="41"/>
  <c r="N89" i="41"/>
  <c r="M89" i="41"/>
  <c r="L89" i="41"/>
  <c r="K89" i="41"/>
  <c r="J89" i="41"/>
  <c r="I89" i="41"/>
  <c r="H89" i="41"/>
  <c r="G89" i="41"/>
  <c r="F89" i="41"/>
  <c r="E89" i="41"/>
  <c r="D89" i="41"/>
  <c r="C89" i="41"/>
  <c r="B89" i="41"/>
  <c r="Y88" i="41"/>
  <c r="X88" i="41"/>
  <c r="W88" i="41"/>
  <c r="V88" i="41"/>
  <c r="U88" i="41"/>
  <c r="T88" i="41"/>
  <c r="S88" i="41"/>
  <c r="R88" i="41"/>
  <c r="Q88" i="41"/>
  <c r="P88" i="41"/>
  <c r="O88" i="41"/>
  <c r="N88" i="41"/>
  <c r="M88" i="41"/>
  <c r="L88" i="41"/>
  <c r="K88" i="41"/>
  <c r="J88" i="41"/>
  <c r="I88" i="41"/>
  <c r="H88" i="41"/>
  <c r="G88" i="41"/>
  <c r="F88" i="41"/>
  <c r="E88" i="41"/>
  <c r="D88" i="41"/>
  <c r="C88" i="41"/>
  <c r="B88" i="41"/>
  <c r="Y87" i="41"/>
  <c r="X87" i="41"/>
  <c r="W87" i="41"/>
  <c r="V87" i="41"/>
  <c r="U87" i="41"/>
  <c r="T87" i="41"/>
  <c r="S87" i="41"/>
  <c r="R87" i="41"/>
  <c r="Q87" i="41"/>
  <c r="P87" i="41"/>
  <c r="O87" i="41"/>
  <c r="N87" i="41"/>
  <c r="M87" i="41"/>
  <c r="L87" i="41"/>
  <c r="K87" i="41"/>
  <c r="J87" i="41"/>
  <c r="I87" i="41"/>
  <c r="H87" i="41"/>
  <c r="G87" i="41"/>
  <c r="F87" i="41"/>
  <c r="E87" i="41"/>
  <c r="D87" i="41"/>
  <c r="C87" i="41"/>
  <c r="B87" i="41"/>
  <c r="Y86" i="41"/>
  <c r="X86" i="41"/>
  <c r="W86" i="41"/>
  <c r="V86" i="41"/>
  <c r="U86" i="41"/>
  <c r="T86" i="41"/>
  <c r="S86" i="41"/>
  <c r="R86" i="41"/>
  <c r="Q86" i="41"/>
  <c r="P86" i="41"/>
  <c r="O86" i="41"/>
  <c r="N86" i="41"/>
  <c r="M86" i="41"/>
  <c r="L86" i="41"/>
  <c r="K86" i="41"/>
  <c r="J86" i="41"/>
  <c r="I86" i="41"/>
  <c r="H86" i="41"/>
  <c r="G86" i="41"/>
  <c r="F86" i="41"/>
  <c r="E86" i="41"/>
  <c r="D86" i="41"/>
  <c r="C86" i="41"/>
  <c r="B86" i="41"/>
  <c r="Y85" i="41"/>
  <c r="X85" i="41"/>
  <c r="W85" i="41"/>
  <c r="V85" i="41"/>
  <c r="U85" i="41"/>
  <c r="T85" i="41"/>
  <c r="S85" i="41"/>
  <c r="R85" i="41"/>
  <c r="Q85" i="41"/>
  <c r="P85" i="41"/>
  <c r="O85" i="41"/>
  <c r="N85" i="41"/>
  <c r="M85" i="41"/>
  <c r="L85" i="41"/>
  <c r="K85" i="41"/>
  <c r="J85" i="41"/>
  <c r="I85" i="41"/>
  <c r="H85" i="41"/>
  <c r="G85" i="41"/>
  <c r="F85" i="41"/>
  <c r="E85" i="41"/>
  <c r="D85" i="41"/>
  <c r="C85" i="41"/>
  <c r="B85" i="41"/>
  <c r="Y84" i="41"/>
  <c r="X84" i="41"/>
  <c r="W84" i="41"/>
  <c r="V84" i="41"/>
  <c r="U84" i="41"/>
  <c r="T84" i="41"/>
  <c r="S84" i="41"/>
  <c r="R84" i="41"/>
  <c r="Q84" i="41"/>
  <c r="P84" i="41"/>
  <c r="O84" i="41"/>
  <c r="N84" i="41"/>
  <c r="M84" i="41"/>
  <c r="L84" i="41"/>
  <c r="K84" i="41"/>
  <c r="J84" i="41"/>
  <c r="I84" i="41"/>
  <c r="H84" i="41"/>
  <c r="G84" i="41"/>
  <c r="F84" i="41"/>
  <c r="E84" i="41"/>
  <c r="D84" i="41"/>
  <c r="C84" i="41"/>
  <c r="B84" i="41"/>
  <c r="Y83" i="41"/>
  <c r="X83" i="41"/>
  <c r="W83" i="41"/>
  <c r="V83" i="41"/>
  <c r="U83" i="41"/>
  <c r="T83" i="41"/>
  <c r="S83" i="41"/>
  <c r="R83" i="41"/>
  <c r="Q83" i="41"/>
  <c r="P83" i="41"/>
  <c r="O83" i="41"/>
  <c r="N83" i="41"/>
  <c r="M83" i="41"/>
  <c r="L83" i="41"/>
  <c r="K83" i="41"/>
  <c r="J83" i="41"/>
  <c r="I83" i="41"/>
  <c r="H83" i="41"/>
  <c r="G83" i="41"/>
  <c r="F83" i="41"/>
  <c r="E83" i="41"/>
  <c r="D83" i="41"/>
  <c r="C83" i="41"/>
  <c r="B83" i="41"/>
  <c r="Y82" i="41"/>
  <c r="X82" i="41"/>
  <c r="W82" i="41"/>
  <c r="V82" i="41"/>
  <c r="U82" i="41"/>
  <c r="T82" i="41"/>
  <c r="S82" i="41"/>
  <c r="R82" i="41"/>
  <c r="Q82" i="41"/>
  <c r="P82" i="41"/>
  <c r="O82" i="41"/>
  <c r="O81" i="41" s="1"/>
  <c r="N82" i="41"/>
  <c r="N81" i="41" s="1"/>
  <c r="M82" i="41"/>
  <c r="L82" i="41"/>
  <c r="K82" i="41"/>
  <c r="J82" i="41"/>
  <c r="I82" i="41"/>
  <c r="H82" i="41"/>
  <c r="G82" i="41"/>
  <c r="F82" i="41"/>
  <c r="E82" i="41"/>
  <c r="D82" i="41"/>
  <c r="C82" i="41"/>
  <c r="B82" i="41"/>
  <c r="Y77" i="41"/>
  <c r="X77" i="41"/>
  <c r="W77" i="41"/>
  <c r="V77" i="41"/>
  <c r="U77" i="41"/>
  <c r="T77" i="41"/>
  <c r="S77" i="41"/>
  <c r="R77" i="41"/>
  <c r="Q77" i="41"/>
  <c r="P77" i="41"/>
  <c r="O77" i="41"/>
  <c r="N77" i="41"/>
  <c r="M77" i="41"/>
  <c r="L77" i="41"/>
  <c r="K77" i="41"/>
  <c r="J77" i="41"/>
  <c r="I77" i="41"/>
  <c r="H77" i="41"/>
  <c r="G77" i="41"/>
  <c r="F77" i="41"/>
  <c r="E77" i="41"/>
  <c r="D77" i="41"/>
  <c r="C77" i="41"/>
  <c r="B77" i="41"/>
  <c r="Y76" i="41"/>
  <c r="X76" i="41"/>
  <c r="W76" i="41"/>
  <c r="V76" i="41"/>
  <c r="U76" i="41"/>
  <c r="T76" i="41"/>
  <c r="S76" i="41"/>
  <c r="R76" i="41"/>
  <c r="Q76" i="41"/>
  <c r="P76" i="41"/>
  <c r="O76" i="41"/>
  <c r="N76" i="41"/>
  <c r="M76" i="41"/>
  <c r="L76" i="41"/>
  <c r="K76" i="41"/>
  <c r="J76" i="41"/>
  <c r="I76" i="41"/>
  <c r="H76" i="41"/>
  <c r="G76" i="41"/>
  <c r="F76" i="41"/>
  <c r="E76" i="41"/>
  <c r="D76" i="41"/>
  <c r="C76" i="41"/>
  <c r="B76" i="41"/>
  <c r="Y75" i="41"/>
  <c r="X75" i="41"/>
  <c r="W75" i="41"/>
  <c r="V75" i="41"/>
  <c r="U75" i="41"/>
  <c r="T75" i="41"/>
  <c r="S75" i="41"/>
  <c r="R75" i="41"/>
  <c r="Q75" i="41"/>
  <c r="P75" i="41"/>
  <c r="O75" i="41"/>
  <c r="N75" i="41"/>
  <c r="M75" i="41"/>
  <c r="L75" i="41"/>
  <c r="K75" i="41"/>
  <c r="J75" i="41"/>
  <c r="I75" i="41"/>
  <c r="H75" i="41"/>
  <c r="G75" i="41"/>
  <c r="F75" i="41"/>
  <c r="E75" i="41"/>
  <c r="D75" i="41"/>
  <c r="C75" i="41"/>
  <c r="B75" i="41"/>
  <c r="Y74" i="41"/>
  <c r="X74" i="41"/>
  <c r="W74" i="41"/>
  <c r="V74" i="41"/>
  <c r="U74" i="41"/>
  <c r="T74" i="41"/>
  <c r="S74" i="41"/>
  <c r="R74" i="41"/>
  <c r="Q74" i="41"/>
  <c r="P74" i="41"/>
  <c r="O74" i="41"/>
  <c r="N74" i="41"/>
  <c r="M74" i="41"/>
  <c r="L74" i="41"/>
  <c r="K74" i="41"/>
  <c r="J74" i="41"/>
  <c r="I74" i="41"/>
  <c r="H74" i="41"/>
  <c r="G74" i="41"/>
  <c r="F74" i="41"/>
  <c r="E74" i="41"/>
  <c r="D74" i="41"/>
  <c r="C74" i="41"/>
  <c r="B74" i="41"/>
  <c r="Y73" i="41"/>
  <c r="X73" i="41"/>
  <c r="W73" i="41"/>
  <c r="V73" i="41"/>
  <c r="U73" i="41"/>
  <c r="T73" i="41"/>
  <c r="S73" i="41"/>
  <c r="R73" i="41"/>
  <c r="Q73" i="41"/>
  <c r="P73" i="41"/>
  <c r="O73" i="41"/>
  <c r="N73" i="41"/>
  <c r="M73" i="41"/>
  <c r="L73" i="41"/>
  <c r="K73" i="41"/>
  <c r="J73" i="41"/>
  <c r="I73" i="41"/>
  <c r="H73" i="41"/>
  <c r="G73" i="41"/>
  <c r="F73" i="41"/>
  <c r="E73" i="41"/>
  <c r="D73" i="41"/>
  <c r="C73" i="41"/>
  <c r="B73" i="41"/>
  <c r="R72" i="41"/>
  <c r="O72" i="41"/>
  <c r="N72" i="41"/>
  <c r="F72" i="41"/>
  <c r="Y71" i="41"/>
  <c r="X71" i="41"/>
  <c r="W71" i="41"/>
  <c r="V71" i="41"/>
  <c r="U71" i="41"/>
  <c r="T71" i="41"/>
  <c r="S71" i="41"/>
  <c r="R71" i="41"/>
  <c r="Q71" i="41"/>
  <c r="P71" i="41"/>
  <c r="O71" i="41"/>
  <c r="N71" i="41"/>
  <c r="M71" i="41"/>
  <c r="L71" i="41"/>
  <c r="K71" i="41"/>
  <c r="J71" i="41"/>
  <c r="I71" i="41"/>
  <c r="H71" i="41"/>
  <c r="G71" i="41"/>
  <c r="F71" i="41"/>
  <c r="E71" i="41"/>
  <c r="D71" i="41"/>
  <c r="C71" i="41"/>
  <c r="B71" i="41"/>
  <c r="Y70" i="41"/>
  <c r="X70" i="41"/>
  <c r="W70" i="41"/>
  <c r="V70" i="41"/>
  <c r="U70" i="41"/>
  <c r="T70" i="41"/>
  <c r="S70" i="41"/>
  <c r="R70" i="41"/>
  <c r="Q70" i="41"/>
  <c r="P70" i="41"/>
  <c r="O70" i="41"/>
  <c r="N70" i="41"/>
  <c r="M70" i="41"/>
  <c r="L70" i="41"/>
  <c r="K70" i="41"/>
  <c r="J70" i="41"/>
  <c r="I70" i="41"/>
  <c r="H70" i="41"/>
  <c r="G70" i="41"/>
  <c r="F70" i="41"/>
  <c r="E70" i="41"/>
  <c r="D70" i="41"/>
  <c r="C70" i="41"/>
  <c r="B70" i="41"/>
  <c r="Y69" i="41"/>
  <c r="X69" i="41"/>
  <c r="W69" i="41"/>
  <c r="V69" i="41"/>
  <c r="U69" i="41"/>
  <c r="T69" i="41"/>
  <c r="S69" i="41"/>
  <c r="R69" i="41"/>
  <c r="Q69" i="41"/>
  <c r="P69" i="41"/>
  <c r="O69" i="41"/>
  <c r="N69" i="41"/>
  <c r="M69" i="41"/>
  <c r="L69" i="41"/>
  <c r="K69" i="41"/>
  <c r="J69" i="41"/>
  <c r="I69" i="41"/>
  <c r="H69" i="41"/>
  <c r="G69" i="41"/>
  <c r="F69" i="41"/>
  <c r="E69" i="41"/>
  <c r="D69" i="41"/>
  <c r="C69" i="41"/>
  <c r="B69" i="41"/>
  <c r="Y68" i="41"/>
  <c r="X68" i="41"/>
  <c r="W68" i="41"/>
  <c r="V68" i="41"/>
  <c r="U68" i="41"/>
  <c r="T68" i="41"/>
  <c r="S68" i="41"/>
  <c r="R68" i="41"/>
  <c r="Q68" i="41"/>
  <c r="P68" i="41"/>
  <c r="O68" i="41"/>
  <c r="N68" i="41"/>
  <c r="M68" i="41"/>
  <c r="L68" i="41"/>
  <c r="K68" i="41"/>
  <c r="J68" i="41"/>
  <c r="I68" i="41"/>
  <c r="H68" i="41"/>
  <c r="G68" i="41"/>
  <c r="F68" i="41"/>
  <c r="E68" i="41"/>
  <c r="D68" i="41"/>
  <c r="C68" i="41"/>
  <c r="B68" i="41"/>
  <c r="Y67" i="41"/>
  <c r="X67" i="41"/>
  <c r="W67" i="41"/>
  <c r="V67" i="41"/>
  <c r="U67" i="41"/>
  <c r="T67" i="41"/>
  <c r="S67" i="41"/>
  <c r="R67" i="41"/>
  <c r="Q67" i="41"/>
  <c r="P67" i="41"/>
  <c r="O67" i="41"/>
  <c r="N67" i="41"/>
  <c r="M67" i="41"/>
  <c r="L67" i="41"/>
  <c r="K67" i="41"/>
  <c r="K63" i="41" s="1"/>
  <c r="J67" i="41"/>
  <c r="I67" i="41"/>
  <c r="H67" i="41"/>
  <c r="G67" i="41"/>
  <c r="F67" i="41"/>
  <c r="E67" i="41"/>
  <c r="D67" i="41"/>
  <c r="C67" i="41"/>
  <c r="B67" i="41"/>
  <c r="Y66" i="41"/>
  <c r="X66" i="41"/>
  <c r="W66" i="41"/>
  <c r="V66" i="41"/>
  <c r="U66" i="41"/>
  <c r="T66" i="41"/>
  <c r="S66" i="41"/>
  <c r="R66" i="41"/>
  <c r="Q66" i="41"/>
  <c r="P66" i="41"/>
  <c r="O66" i="41"/>
  <c r="N66" i="41"/>
  <c r="M66" i="41"/>
  <c r="L66" i="41"/>
  <c r="K66" i="41"/>
  <c r="J66" i="41"/>
  <c r="I66" i="41"/>
  <c r="H66" i="41"/>
  <c r="G66" i="41"/>
  <c r="F66" i="41"/>
  <c r="E66" i="41"/>
  <c r="D66" i="41"/>
  <c r="C66" i="41"/>
  <c r="B66" i="41"/>
  <c r="Y65" i="41"/>
  <c r="X65" i="41"/>
  <c r="W65" i="41"/>
  <c r="V65" i="41"/>
  <c r="V63" i="41" s="1"/>
  <c r="U65" i="41"/>
  <c r="U63" i="41" s="1"/>
  <c r="T65" i="41"/>
  <c r="T63" i="41" s="1"/>
  <c r="S65" i="41"/>
  <c r="S63" i="41" s="1"/>
  <c r="R65" i="41"/>
  <c r="Q65" i="41"/>
  <c r="P65" i="41"/>
  <c r="O65" i="41"/>
  <c r="N65" i="41"/>
  <c r="M65" i="41"/>
  <c r="L65" i="41"/>
  <c r="K65" i="41"/>
  <c r="J65" i="41"/>
  <c r="I65" i="41"/>
  <c r="I63" i="41" s="1"/>
  <c r="H65" i="41"/>
  <c r="G65" i="41"/>
  <c r="F65" i="41"/>
  <c r="E65" i="41"/>
  <c r="D65" i="41"/>
  <c r="C65" i="41"/>
  <c r="B65" i="41"/>
  <c r="Y64" i="41"/>
  <c r="X64" i="41"/>
  <c r="W64" i="41"/>
  <c r="V64" i="41"/>
  <c r="U64" i="41"/>
  <c r="T64" i="41"/>
  <c r="S64" i="41"/>
  <c r="R64" i="41"/>
  <c r="R63" i="41" s="1"/>
  <c r="Q64" i="41"/>
  <c r="Q63" i="41" s="1"/>
  <c r="P64" i="41"/>
  <c r="P63" i="41" s="1"/>
  <c r="O64" i="41"/>
  <c r="O63" i="41" s="1"/>
  <c r="N64" i="41"/>
  <c r="M64" i="41"/>
  <c r="L64" i="41"/>
  <c r="K64" i="41"/>
  <c r="J64" i="41"/>
  <c r="J63" i="41" s="1"/>
  <c r="I64" i="41"/>
  <c r="H64" i="41"/>
  <c r="H63" i="41" s="1"/>
  <c r="G64" i="41"/>
  <c r="G63" i="41" s="1"/>
  <c r="F64" i="41"/>
  <c r="F63" i="41" s="1"/>
  <c r="E64" i="41"/>
  <c r="E63" i="41" s="1"/>
  <c r="D64" i="41"/>
  <c r="D63" i="41" s="1"/>
  <c r="C64" i="41"/>
  <c r="C63" i="41" s="1"/>
  <c r="B64" i="41"/>
  <c r="B63" i="41" s="1"/>
  <c r="Y63" i="41"/>
  <c r="X63" i="41"/>
  <c r="W63" i="41"/>
  <c r="N63" i="41"/>
  <c r="M63" i="41"/>
  <c r="L63" i="41"/>
  <c r="Y39" i="41"/>
  <c r="Y90" i="42" s="1"/>
  <c r="X39" i="41"/>
  <c r="W39" i="41"/>
  <c r="W90" i="41" s="1"/>
  <c r="V39" i="41"/>
  <c r="V90" i="41" s="1"/>
  <c r="U39" i="41"/>
  <c r="U90" i="43" s="1"/>
  <c r="T39" i="41"/>
  <c r="S39" i="41"/>
  <c r="S90" i="41" s="1"/>
  <c r="S81" i="41" s="1"/>
  <c r="R39" i="41"/>
  <c r="Q39" i="41"/>
  <c r="Q90" i="42" s="1"/>
  <c r="P39" i="41"/>
  <c r="P90" i="43" s="1"/>
  <c r="O39" i="41"/>
  <c r="N39" i="41"/>
  <c r="M39" i="41"/>
  <c r="M90" i="43" s="1"/>
  <c r="L39" i="41"/>
  <c r="L90" i="43" s="1"/>
  <c r="K39" i="41"/>
  <c r="K90" i="41" s="1"/>
  <c r="J39" i="41"/>
  <c r="J90" i="41" s="1"/>
  <c r="I39" i="41"/>
  <c r="I90" i="42" s="1"/>
  <c r="H39" i="41"/>
  <c r="G39" i="41"/>
  <c r="G90" i="41" s="1"/>
  <c r="F39" i="41"/>
  <c r="F90" i="42" s="1"/>
  <c r="E39" i="41"/>
  <c r="E90" i="43" s="1"/>
  <c r="D39" i="41"/>
  <c r="D90" i="43" s="1"/>
  <c r="C39" i="41"/>
  <c r="C90" i="41" s="1"/>
  <c r="B39" i="41"/>
  <c r="B72" i="41" s="1"/>
  <c r="Y37" i="40"/>
  <c r="X37" i="40"/>
  <c r="W37" i="40"/>
  <c r="V37" i="40"/>
  <c r="U37" i="40"/>
  <c r="T37" i="40"/>
  <c r="S37" i="40"/>
  <c r="R37" i="40"/>
  <c r="Q37" i="40"/>
  <c r="P37" i="40"/>
  <c r="O37" i="40"/>
  <c r="N37" i="40"/>
  <c r="M37" i="40"/>
  <c r="L37" i="40"/>
  <c r="K37" i="40"/>
  <c r="J37" i="40"/>
  <c r="I37" i="40"/>
  <c r="H37" i="40"/>
  <c r="G37" i="40"/>
  <c r="F37" i="40"/>
  <c r="E37" i="40"/>
  <c r="D37" i="40"/>
  <c r="C37" i="40"/>
  <c r="B37" i="40"/>
  <c r="Y36" i="40"/>
  <c r="X36" i="40"/>
  <c r="W36" i="40"/>
  <c r="V36" i="40"/>
  <c r="U36" i="40"/>
  <c r="T36" i="40"/>
  <c r="S36" i="40"/>
  <c r="R36" i="40"/>
  <c r="Q36" i="40"/>
  <c r="P36" i="40"/>
  <c r="O36" i="40"/>
  <c r="N36" i="40"/>
  <c r="M36" i="40"/>
  <c r="L36" i="40"/>
  <c r="K36" i="40"/>
  <c r="J36" i="40"/>
  <c r="I36" i="40"/>
  <c r="H36" i="40"/>
  <c r="G36" i="40"/>
  <c r="F36" i="40"/>
  <c r="E36" i="40"/>
  <c r="D36" i="40"/>
  <c r="C36" i="40"/>
  <c r="B36" i="40"/>
  <c r="Y35" i="40"/>
  <c r="X35" i="40"/>
  <c r="W35" i="40"/>
  <c r="V35" i="40"/>
  <c r="U35" i="40"/>
  <c r="T35" i="40"/>
  <c r="S35" i="40"/>
  <c r="R35" i="40"/>
  <c r="Q35" i="40"/>
  <c r="P35" i="40"/>
  <c r="O35" i="40"/>
  <c r="N35" i="40"/>
  <c r="M35" i="40"/>
  <c r="L35" i="40"/>
  <c r="K35" i="40"/>
  <c r="J35" i="40"/>
  <c r="I35" i="40"/>
  <c r="H35" i="40"/>
  <c r="G35" i="40"/>
  <c r="F35" i="40"/>
  <c r="E35" i="40"/>
  <c r="D35" i="40"/>
  <c r="C35" i="40"/>
  <c r="B35" i="40"/>
  <c r="Y33" i="40"/>
  <c r="Y38" i="40" s="1"/>
  <c r="X33" i="40"/>
  <c r="X38" i="40" s="1"/>
  <c r="W33" i="40"/>
  <c r="W38" i="40" s="1"/>
  <c r="V33" i="40"/>
  <c r="V38" i="40" s="1"/>
  <c r="U33" i="40"/>
  <c r="U38" i="40" s="1"/>
  <c r="T33" i="40"/>
  <c r="T38" i="40" s="1"/>
  <c r="S33" i="40"/>
  <c r="S38" i="40" s="1"/>
  <c r="R33" i="40"/>
  <c r="R38" i="40" s="1"/>
  <c r="Q33" i="40"/>
  <c r="Q38" i="40" s="1"/>
  <c r="P33" i="40"/>
  <c r="P38" i="40" s="1"/>
  <c r="O33" i="40"/>
  <c r="O38" i="40" s="1"/>
  <c r="N33" i="40"/>
  <c r="N38" i="40" s="1"/>
  <c r="M33" i="40"/>
  <c r="M38" i="40" s="1"/>
  <c r="L33" i="40"/>
  <c r="L38" i="40" s="1"/>
  <c r="L178" i="4" s="1"/>
  <c r="K33" i="40"/>
  <c r="K38" i="40" s="1"/>
  <c r="J33" i="40"/>
  <c r="J38" i="40" s="1"/>
  <c r="I33" i="40"/>
  <c r="I38" i="40" s="1"/>
  <c r="H33" i="40"/>
  <c r="H38" i="40" s="1"/>
  <c r="G33" i="40"/>
  <c r="G38" i="40" s="1"/>
  <c r="F33" i="40"/>
  <c r="F38" i="40" s="1"/>
  <c r="E33" i="40"/>
  <c r="E38" i="40" s="1"/>
  <c r="D33" i="40"/>
  <c r="D38" i="40" s="1"/>
  <c r="C33" i="40"/>
  <c r="C38" i="40" s="1"/>
  <c r="B33" i="40"/>
  <c r="B38" i="40" s="1"/>
  <c r="B178" i="4" s="1"/>
  <c r="Y23" i="40"/>
  <c r="X23" i="40"/>
  <c r="W23" i="40"/>
  <c r="V23" i="40"/>
  <c r="U23" i="40"/>
  <c r="T23" i="40"/>
  <c r="S23" i="40"/>
  <c r="R23" i="40"/>
  <c r="Q23" i="40"/>
  <c r="P23" i="40"/>
  <c r="O23" i="40"/>
  <c r="N23" i="40"/>
  <c r="M23" i="40"/>
  <c r="L23" i="40"/>
  <c r="K23" i="40"/>
  <c r="J23" i="40"/>
  <c r="I23" i="40"/>
  <c r="H23" i="40"/>
  <c r="G23" i="40"/>
  <c r="F23" i="40"/>
  <c r="E23" i="40"/>
  <c r="D23" i="40"/>
  <c r="C23" i="40"/>
  <c r="B23" i="40"/>
  <c r="Y20" i="40"/>
  <c r="X20" i="40"/>
  <c r="W20" i="40"/>
  <c r="V20" i="40"/>
  <c r="U20" i="40"/>
  <c r="T20" i="40"/>
  <c r="S20" i="40"/>
  <c r="R20" i="40"/>
  <c r="Q20" i="40"/>
  <c r="P20" i="40"/>
  <c r="O20" i="40"/>
  <c r="N20" i="40"/>
  <c r="M20" i="40"/>
  <c r="L20" i="40"/>
  <c r="K20" i="40"/>
  <c r="J20" i="40"/>
  <c r="I20" i="40"/>
  <c r="H20" i="40"/>
  <c r="G20" i="40"/>
  <c r="F20" i="40"/>
  <c r="E20" i="40"/>
  <c r="D20" i="40"/>
  <c r="C20" i="40"/>
  <c r="B20" i="40"/>
  <c r="Y14" i="40"/>
  <c r="X14" i="40"/>
  <c r="W14" i="40"/>
  <c r="V14" i="40"/>
  <c r="U14" i="40"/>
  <c r="T14" i="40"/>
  <c r="S14" i="40"/>
  <c r="R14" i="40"/>
  <c r="Q14" i="40"/>
  <c r="P14" i="40"/>
  <c r="O14" i="40"/>
  <c r="N14" i="40"/>
  <c r="M14" i="40"/>
  <c r="L14" i="40"/>
  <c r="K14" i="40"/>
  <c r="J14" i="40"/>
  <c r="I14" i="40"/>
  <c r="H14" i="40"/>
  <c r="G14" i="40"/>
  <c r="F14" i="40"/>
  <c r="E14" i="40"/>
  <c r="D14" i="40"/>
  <c r="C14" i="40"/>
  <c r="B14" i="40"/>
  <c r="Y9" i="40"/>
  <c r="X9" i="40"/>
  <c r="W9" i="40"/>
  <c r="V9" i="40"/>
  <c r="U9" i="40"/>
  <c r="T9" i="40"/>
  <c r="S9" i="40"/>
  <c r="R9" i="40"/>
  <c r="Q9" i="40"/>
  <c r="P9" i="40"/>
  <c r="O9" i="40"/>
  <c r="N9" i="40"/>
  <c r="M9" i="40"/>
  <c r="L9" i="40"/>
  <c r="K9" i="40"/>
  <c r="J9" i="40"/>
  <c r="I9" i="40"/>
  <c r="H9" i="40"/>
  <c r="G9" i="40"/>
  <c r="F9" i="40"/>
  <c r="E9" i="40"/>
  <c r="D9" i="40"/>
  <c r="C9" i="40"/>
  <c r="B9" i="40"/>
  <c r="Y8" i="40"/>
  <c r="X8" i="40"/>
  <c r="W8" i="40"/>
  <c r="V8" i="40"/>
  <c r="U8" i="40"/>
  <c r="T8" i="40"/>
  <c r="S8" i="40"/>
  <c r="R8" i="40"/>
  <c r="Q8" i="40"/>
  <c r="P8" i="40"/>
  <c r="O8" i="40"/>
  <c r="N8" i="40"/>
  <c r="M8" i="40"/>
  <c r="L8" i="40"/>
  <c r="K8" i="40"/>
  <c r="J8" i="40"/>
  <c r="I8" i="40"/>
  <c r="H8" i="40"/>
  <c r="G8" i="40"/>
  <c r="F8" i="40"/>
  <c r="E8" i="40"/>
  <c r="D8" i="40"/>
  <c r="C8" i="40"/>
  <c r="Y83" i="39"/>
  <c r="X83" i="39"/>
  <c r="W83" i="39"/>
  <c r="V83" i="39"/>
  <c r="U83" i="39"/>
  <c r="T83" i="39"/>
  <c r="S83" i="39"/>
  <c r="R83" i="39"/>
  <c r="Q83" i="39"/>
  <c r="P83" i="39"/>
  <c r="O83" i="39"/>
  <c r="N83" i="39"/>
  <c r="M83" i="39"/>
  <c r="L83" i="39"/>
  <c r="K83" i="39"/>
  <c r="J83" i="39"/>
  <c r="I83" i="39"/>
  <c r="H83" i="39"/>
  <c r="G83" i="39"/>
  <c r="F83" i="39"/>
  <c r="E83" i="39"/>
  <c r="D83" i="39"/>
  <c r="C83" i="39"/>
  <c r="B83" i="39"/>
  <c r="Y82" i="39"/>
  <c r="X82" i="39"/>
  <c r="W82" i="39"/>
  <c r="V82" i="39"/>
  <c r="U82" i="39"/>
  <c r="T82" i="39"/>
  <c r="S82" i="39"/>
  <c r="R82" i="39"/>
  <c r="Q82" i="39"/>
  <c r="P82" i="39"/>
  <c r="O82" i="39"/>
  <c r="N82" i="39"/>
  <c r="M82" i="39"/>
  <c r="L82" i="39"/>
  <c r="K82" i="39"/>
  <c r="J82" i="39"/>
  <c r="I82" i="39"/>
  <c r="H82" i="39"/>
  <c r="G82" i="39"/>
  <c r="F82" i="39"/>
  <c r="E82" i="39"/>
  <c r="D82" i="39"/>
  <c r="C82" i="39"/>
  <c r="B82" i="39"/>
  <c r="Y81" i="39"/>
  <c r="X81" i="39"/>
  <c r="W81" i="39"/>
  <c r="V81" i="39"/>
  <c r="U81" i="39"/>
  <c r="T81" i="39"/>
  <c r="S81" i="39"/>
  <c r="R81" i="39"/>
  <c r="Q81" i="39"/>
  <c r="P81" i="39"/>
  <c r="O81" i="39"/>
  <c r="N81" i="39"/>
  <c r="M81" i="39"/>
  <c r="L81" i="39"/>
  <c r="K81" i="39"/>
  <c r="J81" i="39"/>
  <c r="I81" i="39"/>
  <c r="H81" i="39"/>
  <c r="G81" i="39"/>
  <c r="F81" i="39"/>
  <c r="E81" i="39"/>
  <c r="D81" i="39"/>
  <c r="C81" i="39"/>
  <c r="B81" i="39"/>
  <c r="Y77" i="39"/>
  <c r="X77" i="39"/>
  <c r="W77" i="39"/>
  <c r="V77" i="39"/>
  <c r="U77" i="39"/>
  <c r="T77" i="39"/>
  <c r="S77" i="39"/>
  <c r="R77" i="39"/>
  <c r="Q77" i="39"/>
  <c r="P77" i="39"/>
  <c r="O77" i="39"/>
  <c r="N77" i="39"/>
  <c r="M77" i="39"/>
  <c r="L77" i="39"/>
  <c r="K77" i="39"/>
  <c r="J77" i="39"/>
  <c r="I77" i="39"/>
  <c r="H77" i="39"/>
  <c r="G77" i="39"/>
  <c r="F77" i="39"/>
  <c r="E77" i="39"/>
  <c r="D77" i="39"/>
  <c r="C77" i="39"/>
  <c r="B77" i="39"/>
  <c r="Y76" i="39"/>
  <c r="X76" i="39"/>
  <c r="W76" i="39"/>
  <c r="V76" i="39"/>
  <c r="U76" i="39"/>
  <c r="T76" i="39"/>
  <c r="S76" i="39"/>
  <c r="R76" i="39"/>
  <c r="Q76" i="39"/>
  <c r="P76" i="39"/>
  <c r="O76" i="39"/>
  <c r="N76" i="39"/>
  <c r="M76" i="39"/>
  <c r="L76" i="39"/>
  <c r="K76" i="39"/>
  <c r="J76" i="39"/>
  <c r="I76" i="39"/>
  <c r="H76" i="39"/>
  <c r="G76" i="39"/>
  <c r="F76" i="39"/>
  <c r="E76" i="39"/>
  <c r="D76" i="39"/>
  <c r="C76" i="39"/>
  <c r="B76" i="39"/>
  <c r="Y75" i="39"/>
  <c r="X75" i="39"/>
  <c r="W75" i="39"/>
  <c r="V75" i="39"/>
  <c r="U75" i="39"/>
  <c r="T75" i="39"/>
  <c r="S75" i="39"/>
  <c r="R75" i="39"/>
  <c r="Q75" i="39"/>
  <c r="P75" i="39"/>
  <c r="O75" i="39"/>
  <c r="N75" i="39"/>
  <c r="M75" i="39"/>
  <c r="L75" i="39"/>
  <c r="K75" i="39"/>
  <c r="J75" i="39"/>
  <c r="I75" i="39"/>
  <c r="H75" i="39"/>
  <c r="G75" i="39"/>
  <c r="F75" i="39"/>
  <c r="E75" i="39"/>
  <c r="D75" i="39"/>
  <c r="C75" i="39"/>
  <c r="B75" i="39"/>
  <c r="Y74" i="39"/>
  <c r="X74" i="39"/>
  <c r="W74" i="39"/>
  <c r="V74" i="39"/>
  <c r="U74" i="39"/>
  <c r="T74" i="39"/>
  <c r="S74" i="39"/>
  <c r="R74" i="39"/>
  <c r="Q74" i="39"/>
  <c r="P74" i="39"/>
  <c r="O74" i="39"/>
  <c r="N74" i="39"/>
  <c r="M74" i="39"/>
  <c r="L74" i="39"/>
  <c r="K74" i="39"/>
  <c r="J74" i="39"/>
  <c r="I74" i="39"/>
  <c r="H74" i="39"/>
  <c r="G74" i="39"/>
  <c r="F74" i="39"/>
  <c r="E74" i="39"/>
  <c r="D74" i="39"/>
  <c r="C74" i="39"/>
  <c r="B74" i="39"/>
  <c r="Y73" i="39"/>
  <c r="X73" i="39"/>
  <c r="W73" i="39"/>
  <c r="V73" i="39"/>
  <c r="U73" i="39"/>
  <c r="T73" i="39"/>
  <c r="S73" i="39"/>
  <c r="R73" i="39"/>
  <c r="Q73" i="39"/>
  <c r="P73" i="39"/>
  <c r="O73" i="39"/>
  <c r="N73" i="39"/>
  <c r="M73" i="39"/>
  <c r="L73" i="39"/>
  <c r="K73" i="39"/>
  <c r="J73" i="39"/>
  <c r="I73" i="39"/>
  <c r="H73" i="39"/>
  <c r="G73" i="39"/>
  <c r="F73" i="39"/>
  <c r="E73" i="39"/>
  <c r="D73" i="39"/>
  <c r="C73" i="39"/>
  <c r="B73" i="39"/>
  <c r="Y72" i="39"/>
  <c r="X72" i="39"/>
  <c r="W72" i="39"/>
  <c r="V72" i="39"/>
  <c r="U72" i="39"/>
  <c r="T72" i="39"/>
  <c r="S72" i="39"/>
  <c r="R72" i="39"/>
  <c r="Q72" i="39"/>
  <c r="P72" i="39"/>
  <c r="O72" i="39"/>
  <c r="N72" i="39"/>
  <c r="M72" i="39"/>
  <c r="L72" i="39"/>
  <c r="K72" i="39"/>
  <c r="J72" i="39"/>
  <c r="I72" i="39"/>
  <c r="H72" i="39"/>
  <c r="G72" i="39"/>
  <c r="F72" i="39"/>
  <c r="E72" i="39"/>
  <c r="D72" i="39"/>
  <c r="C72" i="39"/>
  <c r="B72" i="39"/>
  <c r="Y68" i="39"/>
  <c r="X68" i="39"/>
  <c r="W68" i="39"/>
  <c r="V68" i="39"/>
  <c r="U68" i="39"/>
  <c r="T68" i="39"/>
  <c r="S68" i="39"/>
  <c r="R68" i="39"/>
  <c r="Q68" i="39"/>
  <c r="P68" i="39"/>
  <c r="O68" i="39"/>
  <c r="N68" i="39"/>
  <c r="M68" i="39"/>
  <c r="L68" i="39"/>
  <c r="K68" i="39"/>
  <c r="J68" i="39"/>
  <c r="I68" i="39"/>
  <c r="H68" i="39"/>
  <c r="G68" i="39"/>
  <c r="F68" i="39"/>
  <c r="E68" i="39"/>
  <c r="D68" i="39"/>
  <c r="C68" i="39"/>
  <c r="B68" i="39"/>
  <c r="Y67" i="39"/>
  <c r="X67" i="39"/>
  <c r="W67" i="39"/>
  <c r="V67" i="39"/>
  <c r="U67" i="39"/>
  <c r="T67" i="39"/>
  <c r="S67" i="39"/>
  <c r="R67" i="39"/>
  <c r="Q67" i="39"/>
  <c r="P67" i="39"/>
  <c r="O67" i="39"/>
  <c r="N67" i="39"/>
  <c r="M67" i="39"/>
  <c r="L67" i="39"/>
  <c r="K67" i="39"/>
  <c r="J67" i="39"/>
  <c r="I67" i="39"/>
  <c r="H67" i="39"/>
  <c r="G67" i="39"/>
  <c r="F67" i="39"/>
  <c r="E67" i="39"/>
  <c r="D67" i="39"/>
  <c r="C67" i="39"/>
  <c r="B67" i="39"/>
  <c r="Y66" i="39"/>
  <c r="X66" i="39"/>
  <c r="W66" i="39"/>
  <c r="V66" i="39"/>
  <c r="U66" i="39"/>
  <c r="T66" i="39"/>
  <c r="S66" i="39"/>
  <c r="R66" i="39"/>
  <c r="Q66" i="39"/>
  <c r="P66" i="39"/>
  <c r="O66" i="39"/>
  <c r="N66" i="39"/>
  <c r="M66" i="39"/>
  <c r="L66" i="39"/>
  <c r="K66" i="39"/>
  <c r="J66" i="39"/>
  <c r="I66" i="39"/>
  <c r="H66" i="39"/>
  <c r="G66" i="39"/>
  <c r="F66" i="39"/>
  <c r="E66" i="39"/>
  <c r="D66" i="39"/>
  <c r="C66" i="39"/>
  <c r="B66" i="39"/>
  <c r="Y65" i="39"/>
  <c r="X65" i="39"/>
  <c r="W65" i="39"/>
  <c r="V65" i="39"/>
  <c r="U65" i="39"/>
  <c r="T65" i="39"/>
  <c r="S65" i="39"/>
  <c r="R65" i="39"/>
  <c r="Q65" i="39"/>
  <c r="P65" i="39"/>
  <c r="O65" i="39"/>
  <c r="N65" i="39"/>
  <c r="M65" i="39"/>
  <c r="L65" i="39"/>
  <c r="K65" i="39"/>
  <c r="J65" i="39"/>
  <c r="I65" i="39"/>
  <c r="H65" i="39"/>
  <c r="G65" i="39"/>
  <c r="F65" i="39"/>
  <c r="E65" i="39"/>
  <c r="D65" i="39"/>
  <c r="C65" i="39"/>
  <c r="B65" i="39"/>
  <c r="Y64" i="39"/>
  <c r="X64" i="39"/>
  <c r="W64" i="39"/>
  <c r="V64" i="39"/>
  <c r="U64" i="39"/>
  <c r="T64" i="39"/>
  <c r="S64" i="39"/>
  <c r="R64" i="39"/>
  <c r="Q64" i="39"/>
  <c r="P64" i="39"/>
  <c r="O64" i="39"/>
  <c r="N64" i="39"/>
  <c r="M64" i="39"/>
  <c r="L64" i="39"/>
  <c r="K64" i="39"/>
  <c r="J64" i="39"/>
  <c r="I64" i="39"/>
  <c r="H64" i="39"/>
  <c r="G64" i="39"/>
  <c r="F64" i="39"/>
  <c r="E64" i="39"/>
  <c r="D64" i="39"/>
  <c r="C64" i="39"/>
  <c r="B64" i="39"/>
  <c r="V63" i="39"/>
  <c r="K63" i="39"/>
  <c r="J63" i="39"/>
  <c r="F63" i="39"/>
  <c r="Y62" i="39"/>
  <c r="X62" i="39"/>
  <c r="W62" i="39"/>
  <c r="V62" i="39"/>
  <c r="U62" i="39"/>
  <c r="T62" i="39"/>
  <c r="S62" i="39"/>
  <c r="R62" i="39"/>
  <c r="Q62" i="39"/>
  <c r="P62" i="39"/>
  <c r="O62" i="39"/>
  <c r="N62" i="39"/>
  <c r="M62" i="39"/>
  <c r="L62" i="39"/>
  <c r="K62" i="39"/>
  <c r="J62" i="39"/>
  <c r="I62" i="39"/>
  <c r="H62" i="39"/>
  <c r="G62" i="39"/>
  <c r="F62" i="39"/>
  <c r="E62" i="39"/>
  <c r="D62" i="39"/>
  <c r="C62" i="39"/>
  <c r="B62" i="39"/>
  <c r="Y61" i="39"/>
  <c r="X61" i="39"/>
  <c r="W61" i="39"/>
  <c r="V61" i="39"/>
  <c r="U61" i="39"/>
  <c r="T61" i="39"/>
  <c r="S61" i="39"/>
  <c r="R61" i="39"/>
  <c r="Q61" i="39"/>
  <c r="P61" i="39"/>
  <c r="O61" i="39"/>
  <c r="N61" i="39"/>
  <c r="M61" i="39"/>
  <c r="L61" i="39"/>
  <c r="K61" i="39"/>
  <c r="J61" i="39"/>
  <c r="I61" i="39"/>
  <c r="H61" i="39"/>
  <c r="G61" i="39"/>
  <c r="F61" i="39"/>
  <c r="E61" i="39"/>
  <c r="D61" i="39"/>
  <c r="C61" i="39"/>
  <c r="B61" i="39"/>
  <c r="U60" i="39"/>
  <c r="G60" i="39"/>
  <c r="E60" i="39"/>
  <c r="D60" i="39"/>
  <c r="Y59" i="39"/>
  <c r="X59" i="39"/>
  <c r="W59" i="39"/>
  <c r="V59" i="39"/>
  <c r="U59" i="39"/>
  <c r="T59" i="39"/>
  <c r="S59" i="39"/>
  <c r="R59" i="39"/>
  <c r="Q59" i="39"/>
  <c r="P59" i="39"/>
  <c r="O59" i="39"/>
  <c r="N59" i="39"/>
  <c r="M59" i="39"/>
  <c r="L59" i="39"/>
  <c r="K59" i="39"/>
  <c r="J59" i="39"/>
  <c r="I59" i="39"/>
  <c r="H59" i="39"/>
  <c r="G59" i="39"/>
  <c r="F59" i="39"/>
  <c r="E59" i="39"/>
  <c r="D59" i="39"/>
  <c r="C59" i="39"/>
  <c r="B59" i="39"/>
  <c r="Y58" i="39"/>
  <c r="X58" i="39"/>
  <c r="W58" i="39"/>
  <c r="V58" i="39"/>
  <c r="U58" i="39"/>
  <c r="T58" i="39"/>
  <c r="S58" i="39"/>
  <c r="R58" i="39"/>
  <c r="Q58" i="39"/>
  <c r="P58" i="39"/>
  <c r="O58" i="39"/>
  <c r="N58" i="39"/>
  <c r="M58" i="39"/>
  <c r="L58" i="39"/>
  <c r="K58" i="39"/>
  <c r="J58" i="39"/>
  <c r="I58" i="39"/>
  <c r="H58" i="39"/>
  <c r="G58" i="39"/>
  <c r="F58" i="39"/>
  <c r="E58" i="39"/>
  <c r="D58" i="39"/>
  <c r="C58" i="39"/>
  <c r="B58" i="39"/>
  <c r="J57" i="39"/>
  <c r="C57" i="39"/>
  <c r="B57" i="39"/>
  <c r="Y56" i="39"/>
  <c r="X56" i="39"/>
  <c r="W56" i="39"/>
  <c r="V56" i="39"/>
  <c r="U56" i="39"/>
  <c r="T56" i="39"/>
  <c r="S56" i="39"/>
  <c r="R56" i="39"/>
  <c r="Q56" i="39"/>
  <c r="P56" i="39"/>
  <c r="O56" i="39"/>
  <c r="N56" i="39"/>
  <c r="M56" i="39"/>
  <c r="L56" i="39"/>
  <c r="K56" i="39"/>
  <c r="J56" i="39"/>
  <c r="I56" i="39"/>
  <c r="H56" i="39"/>
  <c r="G56" i="39"/>
  <c r="F56" i="39"/>
  <c r="E56" i="39"/>
  <c r="D56" i="39"/>
  <c r="C56" i="39"/>
  <c r="B56" i="39"/>
  <c r="Y55" i="39"/>
  <c r="X55" i="39"/>
  <c r="W55" i="39"/>
  <c r="V55" i="39"/>
  <c r="U55" i="39"/>
  <c r="T55" i="39"/>
  <c r="S55" i="39"/>
  <c r="R55" i="39"/>
  <c r="Q55" i="39"/>
  <c r="P55" i="39"/>
  <c r="O55" i="39"/>
  <c r="N55" i="39"/>
  <c r="M55" i="39"/>
  <c r="L55" i="39"/>
  <c r="K55" i="39"/>
  <c r="J55" i="39"/>
  <c r="I55" i="39"/>
  <c r="H55" i="39"/>
  <c r="G55" i="39"/>
  <c r="F55" i="39"/>
  <c r="E55" i="39"/>
  <c r="D55" i="39"/>
  <c r="C55" i="39"/>
  <c r="B55" i="39"/>
  <c r="Y54" i="39"/>
  <c r="X54" i="39"/>
  <c r="W54" i="39"/>
  <c r="V54" i="39"/>
  <c r="U54" i="39"/>
  <c r="T54" i="39"/>
  <c r="S54" i="39"/>
  <c r="R54" i="39"/>
  <c r="Q54" i="39"/>
  <c r="P54" i="39"/>
  <c r="O54" i="39"/>
  <c r="N54" i="39"/>
  <c r="M54" i="39"/>
  <c r="L54" i="39"/>
  <c r="K54" i="39"/>
  <c r="J54" i="39"/>
  <c r="I54" i="39"/>
  <c r="I51" i="39" s="1"/>
  <c r="H54" i="39"/>
  <c r="G54" i="39"/>
  <c r="F54" i="39"/>
  <c r="E54" i="39"/>
  <c r="D54" i="39"/>
  <c r="C54" i="39"/>
  <c r="B54" i="39"/>
  <c r="Y53" i="39"/>
  <c r="X53" i="39"/>
  <c r="W53" i="39"/>
  <c r="V53" i="39"/>
  <c r="U53" i="39"/>
  <c r="T53" i="39"/>
  <c r="S53" i="39"/>
  <c r="R53" i="39"/>
  <c r="Q53" i="39"/>
  <c r="P53" i="39"/>
  <c r="O53" i="39"/>
  <c r="N53" i="39"/>
  <c r="M53" i="39"/>
  <c r="L53" i="39"/>
  <c r="K53" i="39"/>
  <c r="J53" i="39"/>
  <c r="I53" i="39"/>
  <c r="H53" i="39"/>
  <c r="G53" i="39"/>
  <c r="F53" i="39"/>
  <c r="E53" i="39"/>
  <c r="D53" i="39"/>
  <c r="C53" i="39"/>
  <c r="B53" i="39"/>
  <c r="Y52" i="39"/>
  <c r="X52" i="39"/>
  <c r="X51" i="39" s="1"/>
  <c r="W52" i="39"/>
  <c r="V52" i="39"/>
  <c r="V51" i="39" s="1"/>
  <c r="U52" i="39"/>
  <c r="T52" i="39"/>
  <c r="T51" i="39" s="1"/>
  <c r="S52" i="39"/>
  <c r="S51" i="39" s="1"/>
  <c r="R52" i="39"/>
  <c r="Q52" i="39"/>
  <c r="Q51" i="39" s="1"/>
  <c r="P52" i="39"/>
  <c r="P51" i="39" s="1"/>
  <c r="O52" i="39"/>
  <c r="N52" i="39"/>
  <c r="N51" i="39" s="1"/>
  <c r="M52" i="39"/>
  <c r="L52" i="39"/>
  <c r="L51" i="39" s="1"/>
  <c r="K52" i="39"/>
  <c r="J52" i="39"/>
  <c r="I52" i="39"/>
  <c r="H52" i="39"/>
  <c r="G52" i="39"/>
  <c r="F52" i="39"/>
  <c r="E52" i="39"/>
  <c r="D52" i="39"/>
  <c r="D51" i="39" s="1"/>
  <c r="C52" i="39"/>
  <c r="C51" i="39" s="1"/>
  <c r="B52" i="39"/>
  <c r="Y51" i="39"/>
  <c r="K51" i="39"/>
  <c r="H51" i="39"/>
  <c r="F51" i="39"/>
  <c r="Y27" i="39"/>
  <c r="X27" i="39"/>
  <c r="W27" i="39"/>
  <c r="V27" i="39"/>
  <c r="U27" i="39"/>
  <c r="U63" i="39" s="1"/>
  <c r="T27" i="39"/>
  <c r="S27" i="39"/>
  <c r="S63" i="39" s="1"/>
  <c r="R27" i="39"/>
  <c r="R63" i="39" s="1"/>
  <c r="Q27" i="39"/>
  <c r="P27" i="39"/>
  <c r="O27" i="39"/>
  <c r="N27" i="39"/>
  <c r="N80" i="39" s="1"/>
  <c r="M27" i="39"/>
  <c r="M63" i="39" s="1"/>
  <c r="L27" i="39"/>
  <c r="K27" i="39"/>
  <c r="J27" i="39"/>
  <c r="I27" i="39"/>
  <c r="H27" i="39"/>
  <c r="G27" i="39"/>
  <c r="F27" i="39"/>
  <c r="E27" i="39"/>
  <c r="E63" i="39" s="1"/>
  <c r="D27" i="39"/>
  <c r="C27" i="39"/>
  <c r="C63" i="39" s="1"/>
  <c r="B27" i="39"/>
  <c r="B63" i="39" s="1"/>
  <c r="Y24" i="39"/>
  <c r="X24" i="39"/>
  <c r="W24" i="39"/>
  <c r="W60" i="39" s="1"/>
  <c r="V24" i="39"/>
  <c r="U24" i="39"/>
  <c r="T24" i="39"/>
  <c r="T60" i="39" s="1"/>
  <c r="S24" i="39"/>
  <c r="S60" i="39" s="1"/>
  <c r="R24" i="39"/>
  <c r="Q24" i="39"/>
  <c r="P24" i="39"/>
  <c r="O24" i="39"/>
  <c r="N24" i="39"/>
  <c r="N60" i="39" s="1"/>
  <c r="M24" i="39"/>
  <c r="M60" i="39" s="1"/>
  <c r="L24" i="39"/>
  <c r="L60" i="39" s="1"/>
  <c r="K24" i="39"/>
  <c r="K60" i="39" s="1"/>
  <c r="J24" i="39"/>
  <c r="J60" i="39" s="1"/>
  <c r="I24" i="39"/>
  <c r="H24" i="39"/>
  <c r="G24" i="39"/>
  <c r="F24" i="39"/>
  <c r="E24" i="39"/>
  <c r="D24" i="39"/>
  <c r="C24" i="39"/>
  <c r="B24" i="39"/>
  <c r="Y16" i="39"/>
  <c r="X16" i="39"/>
  <c r="W16" i="39"/>
  <c r="V16" i="39"/>
  <c r="U16" i="39"/>
  <c r="U57" i="39" s="1"/>
  <c r="T16" i="39"/>
  <c r="S16" i="39"/>
  <c r="S57" i="39" s="1"/>
  <c r="R16" i="39"/>
  <c r="R57" i="39" s="1"/>
  <c r="Q16" i="39"/>
  <c r="P16" i="39"/>
  <c r="O16" i="39"/>
  <c r="N16" i="39"/>
  <c r="N57" i="39" s="1"/>
  <c r="M16" i="39"/>
  <c r="M57" i="39" s="1"/>
  <c r="L16" i="39"/>
  <c r="K16" i="39"/>
  <c r="K57" i="39" s="1"/>
  <c r="J16" i="39"/>
  <c r="I16" i="39"/>
  <c r="H16" i="39"/>
  <c r="G16" i="39"/>
  <c r="G57" i="39" s="1"/>
  <c r="F16" i="39"/>
  <c r="F78" i="39" s="1"/>
  <c r="E16" i="39"/>
  <c r="D16" i="39"/>
  <c r="C16" i="39"/>
  <c r="B16" i="39"/>
  <c r="Y83" i="38"/>
  <c r="X83" i="38"/>
  <c r="W83" i="38"/>
  <c r="V83" i="38"/>
  <c r="U83" i="38"/>
  <c r="T83" i="38"/>
  <c r="S83" i="38"/>
  <c r="R83" i="38"/>
  <c r="Q83" i="38"/>
  <c r="P83" i="38"/>
  <c r="O83" i="38"/>
  <c r="N83" i="38"/>
  <c r="M83" i="38"/>
  <c r="L83" i="38"/>
  <c r="K83" i="38"/>
  <c r="J83" i="38"/>
  <c r="I83" i="38"/>
  <c r="H83" i="38"/>
  <c r="G83" i="38"/>
  <c r="F83" i="38"/>
  <c r="E83" i="38"/>
  <c r="D83" i="38"/>
  <c r="C83" i="38"/>
  <c r="B83" i="38"/>
  <c r="Y82" i="38"/>
  <c r="X82" i="38"/>
  <c r="W82" i="38"/>
  <c r="V82" i="38"/>
  <c r="U82" i="38"/>
  <c r="T82" i="38"/>
  <c r="S82" i="38"/>
  <c r="R82" i="38"/>
  <c r="Q82" i="38"/>
  <c r="P82" i="38"/>
  <c r="O82" i="38"/>
  <c r="N82" i="38"/>
  <c r="M82" i="38"/>
  <c r="L82" i="38"/>
  <c r="K82" i="38"/>
  <c r="J82" i="38"/>
  <c r="I82" i="38"/>
  <c r="H82" i="38"/>
  <c r="G82" i="38"/>
  <c r="F82" i="38"/>
  <c r="E82" i="38"/>
  <c r="D82" i="38"/>
  <c r="C82" i="38"/>
  <c r="B82" i="38"/>
  <c r="Y81" i="38"/>
  <c r="X81" i="38"/>
  <c r="W81" i="38"/>
  <c r="V81" i="38"/>
  <c r="U81" i="38"/>
  <c r="T81" i="38"/>
  <c r="S81" i="38"/>
  <c r="R81" i="38"/>
  <c r="Q81" i="38"/>
  <c r="P81" i="38"/>
  <c r="O81" i="38"/>
  <c r="N81" i="38"/>
  <c r="M81" i="38"/>
  <c r="L81" i="38"/>
  <c r="K81" i="38"/>
  <c r="J81" i="38"/>
  <c r="I81" i="38"/>
  <c r="H81" i="38"/>
  <c r="G81" i="38"/>
  <c r="F81" i="38"/>
  <c r="E81" i="38"/>
  <c r="D81" i="38"/>
  <c r="C81" i="38"/>
  <c r="B81" i="38"/>
  <c r="Y77" i="38"/>
  <c r="X77" i="38"/>
  <c r="W77" i="38"/>
  <c r="V77" i="38"/>
  <c r="U77" i="38"/>
  <c r="T77" i="38"/>
  <c r="S77" i="38"/>
  <c r="R77" i="38"/>
  <c r="Q77" i="38"/>
  <c r="P77" i="38"/>
  <c r="O77" i="38"/>
  <c r="N77" i="38"/>
  <c r="M77" i="38"/>
  <c r="L77" i="38"/>
  <c r="K77" i="38"/>
  <c r="J77" i="38"/>
  <c r="I77" i="38"/>
  <c r="H77" i="38"/>
  <c r="G77" i="38"/>
  <c r="F77" i="38"/>
  <c r="E77" i="38"/>
  <c r="D77" i="38"/>
  <c r="C77" i="38"/>
  <c r="B77" i="38"/>
  <c r="Y76" i="38"/>
  <c r="X76" i="38"/>
  <c r="W76" i="38"/>
  <c r="V76" i="38"/>
  <c r="U76" i="38"/>
  <c r="T76" i="38"/>
  <c r="S76" i="38"/>
  <c r="R76" i="38"/>
  <c r="Q76" i="38"/>
  <c r="P76" i="38"/>
  <c r="O76" i="38"/>
  <c r="N76" i="38"/>
  <c r="M76" i="38"/>
  <c r="L76" i="38"/>
  <c r="K76" i="38"/>
  <c r="J76" i="38"/>
  <c r="I76" i="38"/>
  <c r="H76" i="38"/>
  <c r="G76" i="38"/>
  <c r="F76" i="38"/>
  <c r="E76" i="38"/>
  <c r="D76" i="38"/>
  <c r="C76" i="38"/>
  <c r="B76" i="38"/>
  <c r="Y75" i="38"/>
  <c r="X75" i="38"/>
  <c r="W75" i="38"/>
  <c r="V75" i="38"/>
  <c r="U75" i="38"/>
  <c r="T75" i="38"/>
  <c r="S75" i="38"/>
  <c r="R75" i="38"/>
  <c r="Q75" i="38"/>
  <c r="P75" i="38"/>
  <c r="O75" i="38"/>
  <c r="N75" i="38"/>
  <c r="M75" i="38"/>
  <c r="L75" i="38"/>
  <c r="K75" i="38"/>
  <c r="J75" i="38"/>
  <c r="I75" i="38"/>
  <c r="H75" i="38"/>
  <c r="G75" i="38"/>
  <c r="F75" i="38"/>
  <c r="E75" i="38"/>
  <c r="D75" i="38"/>
  <c r="C75" i="38"/>
  <c r="B75" i="38"/>
  <c r="Y74" i="38"/>
  <c r="X74" i="38"/>
  <c r="W74" i="38"/>
  <c r="V74" i="38"/>
  <c r="U74" i="38"/>
  <c r="T74" i="38"/>
  <c r="S74" i="38"/>
  <c r="R74" i="38"/>
  <c r="Q74" i="38"/>
  <c r="P74" i="38"/>
  <c r="O74" i="38"/>
  <c r="N74" i="38"/>
  <c r="M74" i="38"/>
  <c r="L74" i="38"/>
  <c r="K74" i="38"/>
  <c r="J74" i="38"/>
  <c r="I74" i="38"/>
  <c r="H74" i="38"/>
  <c r="G74" i="38"/>
  <c r="F74" i="38"/>
  <c r="E74" i="38"/>
  <c r="D74" i="38"/>
  <c r="C74" i="38"/>
  <c r="B74" i="38"/>
  <c r="Y73" i="38"/>
  <c r="X73" i="38"/>
  <c r="W73" i="38"/>
  <c r="V73" i="38"/>
  <c r="U73" i="38"/>
  <c r="T73" i="38"/>
  <c r="S73" i="38"/>
  <c r="R73" i="38"/>
  <c r="Q73" i="38"/>
  <c r="P73" i="38"/>
  <c r="O73" i="38"/>
  <c r="N73" i="38"/>
  <c r="M73" i="38"/>
  <c r="L73" i="38"/>
  <c r="K73" i="38"/>
  <c r="J73" i="38"/>
  <c r="I73" i="38"/>
  <c r="H73" i="38"/>
  <c r="G73" i="38"/>
  <c r="F73" i="38"/>
  <c r="E73" i="38"/>
  <c r="D73" i="38"/>
  <c r="C73" i="38"/>
  <c r="B73" i="38"/>
  <c r="Y72" i="38"/>
  <c r="X72" i="38"/>
  <c r="W72" i="38"/>
  <c r="V72" i="38"/>
  <c r="U72" i="38"/>
  <c r="T72" i="38"/>
  <c r="S72" i="38"/>
  <c r="R72" i="38"/>
  <c r="Q72" i="38"/>
  <c r="P72" i="38"/>
  <c r="O72" i="38"/>
  <c r="N72" i="38"/>
  <c r="M72" i="38"/>
  <c r="L72" i="38"/>
  <c r="K72" i="38"/>
  <c r="J72" i="38"/>
  <c r="I72" i="38"/>
  <c r="H72" i="38"/>
  <c r="G72" i="38"/>
  <c r="F72" i="38"/>
  <c r="E72" i="38"/>
  <c r="D72" i="38"/>
  <c r="C72" i="38"/>
  <c r="B72" i="38"/>
  <c r="Y68" i="38"/>
  <c r="X68" i="38"/>
  <c r="W68" i="38"/>
  <c r="V68" i="38"/>
  <c r="U68" i="38"/>
  <c r="T68" i="38"/>
  <c r="S68" i="38"/>
  <c r="R68" i="38"/>
  <c r="Q68" i="38"/>
  <c r="P68" i="38"/>
  <c r="O68" i="38"/>
  <c r="N68" i="38"/>
  <c r="M68" i="38"/>
  <c r="L68" i="38"/>
  <c r="K68" i="38"/>
  <c r="J68" i="38"/>
  <c r="I68" i="38"/>
  <c r="H68" i="38"/>
  <c r="G68" i="38"/>
  <c r="F68" i="38"/>
  <c r="E68" i="38"/>
  <c r="D68" i="38"/>
  <c r="C68" i="38"/>
  <c r="B68" i="38"/>
  <c r="Y67" i="38"/>
  <c r="X67" i="38"/>
  <c r="W67" i="38"/>
  <c r="V67" i="38"/>
  <c r="U67" i="38"/>
  <c r="T67" i="38"/>
  <c r="S67" i="38"/>
  <c r="R67" i="38"/>
  <c r="Q67" i="38"/>
  <c r="P67" i="38"/>
  <c r="O67" i="38"/>
  <c r="N67" i="38"/>
  <c r="M67" i="38"/>
  <c r="L67" i="38"/>
  <c r="K67" i="38"/>
  <c r="J67" i="38"/>
  <c r="I67" i="38"/>
  <c r="H67" i="38"/>
  <c r="G67" i="38"/>
  <c r="F67" i="38"/>
  <c r="E67" i="38"/>
  <c r="D67" i="38"/>
  <c r="C67" i="38"/>
  <c r="B67" i="38"/>
  <c r="Y66" i="38"/>
  <c r="X66" i="38"/>
  <c r="W66" i="38"/>
  <c r="V66" i="38"/>
  <c r="U66" i="38"/>
  <c r="T66" i="38"/>
  <c r="T51" i="38" s="1"/>
  <c r="S66" i="38"/>
  <c r="R66" i="38"/>
  <c r="Q66" i="38"/>
  <c r="P66" i="38"/>
  <c r="O66" i="38"/>
  <c r="N66" i="38"/>
  <c r="M66" i="38"/>
  <c r="L66" i="38"/>
  <c r="K66" i="38"/>
  <c r="J66" i="38"/>
  <c r="I66" i="38"/>
  <c r="H66" i="38"/>
  <c r="G66" i="38"/>
  <c r="F66" i="38"/>
  <c r="E66" i="38"/>
  <c r="D66" i="38"/>
  <c r="C66" i="38"/>
  <c r="B66" i="38"/>
  <c r="Y65" i="38"/>
  <c r="X65" i="38"/>
  <c r="W65" i="38"/>
  <c r="V65" i="38"/>
  <c r="U65" i="38"/>
  <c r="T65" i="38"/>
  <c r="S65" i="38"/>
  <c r="R65" i="38"/>
  <c r="Q65" i="38"/>
  <c r="P65" i="38"/>
  <c r="O65" i="38"/>
  <c r="N65" i="38"/>
  <c r="M65" i="38"/>
  <c r="L65" i="38"/>
  <c r="K65" i="38"/>
  <c r="J65" i="38"/>
  <c r="I65" i="38"/>
  <c r="H65" i="38"/>
  <c r="G65" i="38"/>
  <c r="F65" i="38"/>
  <c r="E65" i="38"/>
  <c r="D65" i="38"/>
  <c r="C65" i="38"/>
  <c r="B65" i="38"/>
  <c r="Y64" i="38"/>
  <c r="X64" i="38"/>
  <c r="W64" i="38"/>
  <c r="V64" i="38"/>
  <c r="U64" i="38"/>
  <c r="T64" i="38"/>
  <c r="S64" i="38"/>
  <c r="R64" i="38"/>
  <c r="Q64" i="38"/>
  <c r="P64" i="38"/>
  <c r="O64" i="38"/>
  <c r="N64" i="38"/>
  <c r="M64" i="38"/>
  <c r="L64" i="38"/>
  <c r="K64" i="38"/>
  <c r="J64" i="38"/>
  <c r="I64" i="38"/>
  <c r="H64" i="38"/>
  <c r="G64" i="38"/>
  <c r="F64" i="38"/>
  <c r="E64" i="38"/>
  <c r="D64" i="38"/>
  <c r="C64" i="38"/>
  <c r="B64" i="38"/>
  <c r="N63" i="38"/>
  <c r="C63" i="38"/>
  <c r="B63" i="38"/>
  <c r="Y62" i="38"/>
  <c r="X62" i="38"/>
  <c r="W62" i="38"/>
  <c r="V62" i="38"/>
  <c r="U62" i="38"/>
  <c r="T62" i="38"/>
  <c r="S62" i="38"/>
  <c r="R62" i="38"/>
  <c r="Q62" i="38"/>
  <c r="P62" i="38"/>
  <c r="O62" i="38"/>
  <c r="N62" i="38"/>
  <c r="M62" i="38"/>
  <c r="L62" i="38"/>
  <c r="K62" i="38"/>
  <c r="J62" i="38"/>
  <c r="I62" i="38"/>
  <c r="H62" i="38"/>
  <c r="G62" i="38"/>
  <c r="F62" i="38"/>
  <c r="E62" i="38"/>
  <c r="D62" i="38"/>
  <c r="C62" i="38"/>
  <c r="B62" i="38"/>
  <c r="Y61" i="38"/>
  <c r="X61" i="38"/>
  <c r="W61" i="38"/>
  <c r="V61" i="38"/>
  <c r="U61" i="38"/>
  <c r="T61" i="38"/>
  <c r="S61" i="38"/>
  <c r="R61" i="38"/>
  <c r="Q61" i="38"/>
  <c r="P61" i="38"/>
  <c r="O61" i="38"/>
  <c r="N61" i="38"/>
  <c r="M61" i="38"/>
  <c r="L61" i="38"/>
  <c r="K61" i="38"/>
  <c r="J61" i="38"/>
  <c r="I61" i="38"/>
  <c r="H61" i="38"/>
  <c r="G61" i="38"/>
  <c r="F61" i="38"/>
  <c r="E61" i="38"/>
  <c r="D61" i="38"/>
  <c r="C61" i="38"/>
  <c r="B61" i="38"/>
  <c r="Q60" i="38"/>
  <c r="Y59" i="38"/>
  <c r="X59" i="38"/>
  <c r="W59" i="38"/>
  <c r="V59" i="38"/>
  <c r="U59" i="38"/>
  <c r="T59" i="38"/>
  <c r="S59" i="38"/>
  <c r="R59" i="38"/>
  <c r="Q59" i="38"/>
  <c r="P59" i="38"/>
  <c r="O59" i="38"/>
  <c r="N59" i="38"/>
  <c r="M59" i="38"/>
  <c r="L59" i="38"/>
  <c r="K59" i="38"/>
  <c r="J59" i="38"/>
  <c r="I59" i="38"/>
  <c r="H59" i="38"/>
  <c r="G59" i="38"/>
  <c r="F59" i="38"/>
  <c r="E59" i="38"/>
  <c r="D59" i="38"/>
  <c r="C59" i="38"/>
  <c r="B59" i="38"/>
  <c r="Y58" i="38"/>
  <c r="X58" i="38"/>
  <c r="W58" i="38"/>
  <c r="V58" i="38"/>
  <c r="U58" i="38"/>
  <c r="T58" i="38"/>
  <c r="S58" i="38"/>
  <c r="R58" i="38"/>
  <c r="Q58" i="38"/>
  <c r="P58" i="38"/>
  <c r="O58" i="38"/>
  <c r="N58" i="38"/>
  <c r="M58" i="38"/>
  <c r="L58" i="38"/>
  <c r="K58" i="38"/>
  <c r="J58" i="38"/>
  <c r="I58" i="38"/>
  <c r="H58" i="38"/>
  <c r="G58" i="38"/>
  <c r="F58" i="38"/>
  <c r="E58" i="38"/>
  <c r="D58" i="38"/>
  <c r="C58" i="38"/>
  <c r="B58" i="38"/>
  <c r="W57" i="38"/>
  <c r="Y56" i="38"/>
  <c r="X56" i="38"/>
  <c r="W56" i="38"/>
  <c r="V56" i="38"/>
  <c r="U56" i="38"/>
  <c r="T56" i="38"/>
  <c r="S56" i="38"/>
  <c r="R56" i="38"/>
  <c r="Q56" i="38"/>
  <c r="P56" i="38"/>
  <c r="O56" i="38"/>
  <c r="N56" i="38"/>
  <c r="M56" i="38"/>
  <c r="L56" i="38"/>
  <c r="K56" i="38"/>
  <c r="J56" i="38"/>
  <c r="I56" i="38"/>
  <c r="H56" i="38"/>
  <c r="G56" i="38"/>
  <c r="F56" i="38"/>
  <c r="E56" i="38"/>
  <c r="D56" i="38"/>
  <c r="C56" i="38"/>
  <c r="B56" i="38"/>
  <c r="Y55" i="38"/>
  <c r="X55" i="38"/>
  <c r="W55" i="38"/>
  <c r="V55" i="38"/>
  <c r="U55" i="38"/>
  <c r="T55" i="38"/>
  <c r="S55" i="38"/>
  <c r="R55" i="38"/>
  <c r="Q55" i="38"/>
  <c r="P55" i="38"/>
  <c r="O55" i="38"/>
  <c r="N55" i="38"/>
  <c r="N51" i="38" s="1"/>
  <c r="M55" i="38"/>
  <c r="L55" i="38"/>
  <c r="K55" i="38"/>
  <c r="J55" i="38"/>
  <c r="I55" i="38"/>
  <c r="H55" i="38"/>
  <c r="G55" i="38"/>
  <c r="F55" i="38"/>
  <c r="E55" i="38"/>
  <c r="D55" i="38"/>
  <c r="C55" i="38"/>
  <c r="B55" i="38"/>
  <c r="Y54" i="38"/>
  <c r="X54" i="38"/>
  <c r="W54" i="38"/>
  <c r="V54" i="38"/>
  <c r="U54" i="38"/>
  <c r="T54" i="38"/>
  <c r="S54" i="38"/>
  <c r="R54" i="38"/>
  <c r="Q54" i="38"/>
  <c r="P54" i="38"/>
  <c r="O54" i="38"/>
  <c r="N54" i="38"/>
  <c r="M54" i="38"/>
  <c r="L54" i="38"/>
  <c r="K54" i="38"/>
  <c r="J54" i="38"/>
  <c r="I54" i="38"/>
  <c r="H54" i="38"/>
  <c r="G54" i="38"/>
  <c r="F54" i="38"/>
  <c r="E54" i="38"/>
  <c r="D54" i="38"/>
  <c r="C54" i="38"/>
  <c r="B54" i="38"/>
  <c r="Y53" i="38"/>
  <c r="X53" i="38"/>
  <c r="W53" i="38"/>
  <c r="V53" i="38"/>
  <c r="U53" i="38"/>
  <c r="T53" i="38"/>
  <c r="S53" i="38"/>
  <c r="S51" i="38" s="1"/>
  <c r="R53" i="38"/>
  <c r="Q53" i="38"/>
  <c r="P53" i="38"/>
  <c r="O53" i="38"/>
  <c r="N53" i="38"/>
  <c r="M53" i="38"/>
  <c r="L53" i="38"/>
  <c r="K53" i="38"/>
  <c r="J53" i="38"/>
  <c r="I53" i="38"/>
  <c r="H53" i="38"/>
  <c r="G53" i="38"/>
  <c r="F53" i="38"/>
  <c r="E53" i="38"/>
  <c r="D53" i="38"/>
  <c r="C53" i="38"/>
  <c r="B53" i="38"/>
  <c r="Y52" i="38"/>
  <c r="X52" i="38"/>
  <c r="W52" i="38"/>
  <c r="W51" i="38" s="1"/>
  <c r="V52" i="38"/>
  <c r="V51" i="38" s="1"/>
  <c r="U52" i="38"/>
  <c r="T52" i="38"/>
  <c r="S52" i="38"/>
  <c r="R52" i="38"/>
  <c r="Q52" i="38"/>
  <c r="P52" i="38"/>
  <c r="O52" i="38"/>
  <c r="O51" i="38" s="1"/>
  <c r="N52" i="38"/>
  <c r="M52" i="38"/>
  <c r="L52" i="38"/>
  <c r="L51" i="38" s="1"/>
  <c r="K52" i="38"/>
  <c r="K51" i="38" s="1"/>
  <c r="J52" i="38"/>
  <c r="I52" i="38"/>
  <c r="H52" i="38"/>
  <c r="G52" i="38"/>
  <c r="G51" i="38" s="1"/>
  <c r="F52" i="38"/>
  <c r="F51" i="38" s="1"/>
  <c r="E52" i="38"/>
  <c r="E51" i="38" s="1"/>
  <c r="D52" i="38"/>
  <c r="D51" i="38" s="1"/>
  <c r="C52" i="38"/>
  <c r="B52" i="38"/>
  <c r="U51" i="38"/>
  <c r="M51" i="38"/>
  <c r="C51" i="38"/>
  <c r="Y27" i="38"/>
  <c r="Y63" i="38" s="1"/>
  <c r="X27" i="38"/>
  <c r="W27" i="38"/>
  <c r="W63" i="38" s="1"/>
  <c r="V27" i="38"/>
  <c r="V63" i="38" s="1"/>
  <c r="U27" i="38"/>
  <c r="T27" i="38"/>
  <c r="S27" i="38"/>
  <c r="S63" i="38" s="1"/>
  <c r="R27" i="38"/>
  <c r="R63" i="38" s="1"/>
  <c r="Q27" i="38"/>
  <c r="Q63" i="38" s="1"/>
  <c r="P27" i="38"/>
  <c r="P63" i="38" s="1"/>
  <c r="O27" i="38"/>
  <c r="O63" i="38" s="1"/>
  <c r="N27" i="38"/>
  <c r="M27" i="38"/>
  <c r="L27" i="38"/>
  <c r="K27" i="38"/>
  <c r="K63" i="38" s="1"/>
  <c r="J27" i="38"/>
  <c r="J63" i="38" s="1"/>
  <c r="I27" i="38"/>
  <c r="I63" i="38" s="1"/>
  <c r="H27" i="38"/>
  <c r="H63" i="38" s="1"/>
  <c r="G27" i="38"/>
  <c r="G63" i="38" s="1"/>
  <c r="F27" i="38"/>
  <c r="F63" i="38" s="1"/>
  <c r="E27" i="38"/>
  <c r="D27" i="38"/>
  <c r="C27" i="38"/>
  <c r="B27" i="38"/>
  <c r="Y24" i="38"/>
  <c r="Y60" i="38" s="1"/>
  <c r="X24" i="38"/>
  <c r="X60" i="38" s="1"/>
  <c r="W24" i="38"/>
  <c r="W60" i="38" s="1"/>
  <c r="V24" i="38"/>
  <c r="V60" i="38" s="1"/>
  <c r="U24" i="38"/>
  <c r="T24" i="38"/>
  <c r="S24" i="38"/>
  <c r="S60" i="38" s="1"/>
  <c r="R24" i="38"/>
  <c r="R60" i="38" s="1"/>
  <c r="Q24" i="38"/>
  <c r="P24" i="38"/>
  <c r="P60" i="38" s="1"/>
  <c r="O24" i="38"/>
  <c r="N24" i="38"/>
  <c r="N60" i="38" s="1"/>
  <c r="M24" i="38"/>
  <c r="L24" i="38"/>
  <c r="K24" i="38"/>
  <c r="K60" i="38" s="1"/>
  <c r="J24" i="38"/>
  <c r="J60" i="38" s="1"/>
  <c r="I24" i="38"/>
  <c r="I60" i="38" s="1"/>
  <c r="H24" i="38"/>
  <c r="H60" i="38" s="1"/>
  <c r="G24" i="38"/>
  <c r="G60" i="38" s="1"/>
  <c r="F24" i="38"/>
  <c r="F60" i="38" s="1"/>
  <c r="E24" i="38"/>
  <c r="D24" i="38"/>
  <c r="C24" i="38"/>
  <c r="C79" i="38" s="1"/>
  <c r="B24" i="38"/>
  <c r="B60" i="38" s="1"/>
  <c r="Y16" i="38"/>
  <c r="Y57" i="38" s="1"/>
  <c r="X16" i="38"/>
  <c r="X57" i="38" s="1"/>
  <c r="W16" i="38"/>
  <c r="V16" i="38"/>
  <c r="V57" i="38" s="1"/>
  <c r="U16" i="38"/>
  <c r="T16" i="38"/>
  <c r="S16" i="38"/>
  <c r="S57" i="38" s="1"/>
  <c r="R16" i="38"/>
  <c r="R57" i="38" s="1"/>
  <c r="Q16" i="38"/>
  <c r="P16" i="38"/>
  <c r="P57" i="38" s="1"/>
  <c r="O16" i="38"/>
  <c r="O57" i="38" s="1"/>
  <c r="N16" i="38"/>
  <c r="N57" i="38" s="1"/>
  <c r="M16" i="38"/>
  <c r="L16" i="38"/>
  <c r="K16" i="38"/>
  <c r="K57" i="38" s="1"/>
  <c r="J16" i="38"/>
  <c r="J57" i="38" s="1"/>
  <c r="I16" i="38"/>
  <c r="I57" i="38" s="1"/>
  <c r="H16" i="38"/>
  <c r="G16" i="38"/>
  <c r="G57" i="38" s="1"/>
  <c r="F16" i="38"/>
  <c r="F57" i="38" s="1"/>
  <c r="E16" i="38"/>
  <c r="D16" i="38"/>
  <c r="C16" i="38"/>
  <c r="C57" i="38" s="1"/>
  <c r="B16" i="38"/>
  <c r="B57" i="38" s="1"/>
  <c r="Y83" i="37"/>
  <c r="X83" i="37"/>
  <c r="W83" i="37"/>
  <c r="V83" i="37"/>
  <c r="U83" i="37"/>
  <c r="T83" i="37"/>
  <c r="S83" i="37"/>
  <c r="R83" i="37"/>
  <c r="Q83" i="37"/>
  <c r="P83" i="37"/>
  <c r="O83" i="37"/>
  <c r="N83" i="37"/>
  <c r="M83" i="37"/>
  <c r="L83" i="37"/>
  <c r="K83" i="37"/>
  <c r="J83" i="37"/>
  <c r="I83" i="37"/>
  <c r="H83" i="37"/>
  <c r="G83" i="37"/>
  <c r="F83" i="37"/>
  <c r="E83" i="37"/>
  <c r="D83" i="37"/>
  <c r="C83" i="37"/>
  <c r="B83" i="37"/>
  <c r="Y82" i="37"/>
  <c r="X82" i="37"/>
  <c r="W82" i="37"/>
  <c r="V82" i="37"/>
  <c r="U82" i="37"/>
  <c r="T82" i="37"/>
  <c r="S82" i="37"/>
  <c r="R82" i="37"/>
  <c r="Q82" i="37"/>
  <c r="P82" i="37"/>
  <c r="O82" i="37"/>
  <c r="N82" i="37"/>
  <c r="M82" i="37"/>
  <c r="L82" i="37"/>
  <c r="K82" i="37"/>
  <c r="J82" i="37"/>
  <c r="I82" i="37"/>
  <c r="H82" i="37"/>
  <c r="G82" i="37"/>
  <c r="F82" i="37"/>
  <c r="E82" i="37"/>
  <c r="D82" i="37"/>
  <c r="C82" i="37"/>
  <c r="B82" i="37"/>
  <c r="Y81" i="37"/>
  <c r="X81" i="37"/>
  <c r="W81" i="37"/>
  <c r="V81" i="37"/>
  <c r="U81" i="37"/>
  <c r="T81" i="37"/>
  <c r="S81" i="37"/>
  <c r="R81" i="37"/>
  <c r="Q81" i="37"/>
  <c r="P81" i="37"/>
  <c r="O81" i="37"/>
  <c r="N81" i="37"/>
  <c r="M81" i="37"/>
  <c r="L81" i="37"/>
  <c r="K81" i="37"/>
  <c r="J81" i="37"/>
  <c r="I81" i="37"/>
  <c r="H81" i="37"/>
  <c r="G81" i="37"/>
  <c r="F81" i="37"/>
  <c r="E81" i="37"/>
  <c r="D81" i="37"/>
  <c r="C81" i="37"/>
  <c r="B81" i="37"/>
  <c r="D80" i="37"/>
  <c r="Y77" i="37"/>
  <c r="X77" i="37"/>
  <c r="W77" i="37"/>
  <c r="V77" i="37"/>
  <c r="U77" i="37"/>
  <c r="T77" i="37"/>
  <c r="S77" i="37"/>
  <c r="R77" i="37"/>
  <c r="Q77" i="37"/>
  <c r="P77" i="37"/>
  <c r="O77" i="37"/>
  <c r="N77" i="37"/>
  <c r="M77" i="37"/>
  <c r="L77" i="37"/>
  <c r="K77" i="37"/>
  <c r="J77" i="37"/>
  <c r="I77" i="37"/>
  <c r="H77" i="37"/>
  <c r="G77" i="37"/>
  <c r="F77" i="37"/>
  <c r="E77" i="37"/>
  <c r="D77" i="37"/>
  <c r="C77" i="37"/>
  <c r="B77" i="37"/>
  <c r="Y76" i="37"/>
  <c r="X76" i="37"/>
  <c r="W76" i="37"/>
  <c r="V76" i="37"/>
  <c r="U76" i="37"/>
  <c r="T76" i="37"/>
  <c r="S76" i="37"/>
  <c r="R76" i="37"/>
  <c r="Q76" i="37"/>
  <c r="P76" i="37"/>
  <c r="O76" i="37"/>
  <c r="N76" i="37"/>
  <c r="M76" i="37"/>
  <c r="L76" i="37"/>
  <c r="K76" i="37"/>
  <c r="J76" i="37"/>
  <c r="I76" i="37"/>
  <c r="H76" i="37"/>
  <c r="G76" i="37"/>
  <c r="F76" i="37"/>
  <c r="E76" i="37"/>
  <c r="D76" i="37"/>
  <c r="C76" i="37"/>
  <c r="B76" i="37"/>
  <c r="Y75" i="37"/>
  <c r="X75" i="37"/>
  <c r="W75" i="37"/>
  <c r="V75" i="37"/>
  <c r="U75" i="37"/>
  <c r="T75" i="37"/>
  <c r="S75" i="37"/>
  <c r="R75" i="37"/>
  <c r="Q75" i="37"/>
  <c r="P75" i="37"/>
  <c r="O75" i="37"/>
  <c r="N75" i="37"/>
  <c r="M75" i="37"/>
  <c r="L75" i="37"/>
  <c r="K75" i="37"/>
  <c r="J75" i="37"/>
  <c r="I75" i="37"/>
  <c r="H75" i="37"/>
  <c r="G75" i="37"/>
  <c r="F75" i="37"/>
  <c r="E75" i="37"/>
  <c r="D75" i="37"/>
  <c r="C75" i="37"/>
  <c r="B75" i="37"/>
  <c r="Y74" i="37"/>
  <c r="X74" i="37"/>
  <c r="W74" i="37"/>
  <c r="V74" i="37"/>
  <c r="U74" i="37"/>
  <c r="T74" i="37"/>
  <c r="S74" i="37"/>
  <c r="R74" i="37"/>
  <c r="Q74" i="37"/>
  <c r="P74" i="37"/>
  <c r="O74" i="37"/>
  <c r="N74" i="37"/>
  <c r="M74" i="37"/>
  <c r="L74" i="37"/>
  <c r="K74" i="37"/>
  <c r="J74" i="37"/>
  <c r="I74" i="37"/>
  <c r="H74" i="37"/>
  <c r="G74" i="37"/>
  <c r="F74" i="37"/>
  <c r="E74" i="37"/>
  <c r="D74" i="37"/>
  <c r="C74" i="37"/>
  <c r="B74" i="37"/>
  <c r="Y73" i="37"/>
  <c r="X73" i="37"/>
  <c r="W73" i="37"/>
  <c r="V73" i="37"/>
  <c r="U73" i="37"/>
  <c r="T73" i="37"/>
  <c r="S73" i="37"/>
  <c r="R73" i="37"/>
  <c r="Q73" i="37"/>
  <c r="P73" i="37"/>
  <c r="O73" i="37"/>
  <c r="N73" i="37"/>
  <c r="M73" i="37"/>
  <c r="L73" i="37"/>
  <c r="K73" i="37"/>
  <c r="J73" i="37"/>
  <c r="I73" i="37"/>
  <c r="H73" i="37"/>
  <c r="G73" i="37"/>
  <c r="F73" i="37"/>
  <c r="E73" i="37"/>
  <c r="D73" i="37"/>
  <c r="C73" i="37"/>
  <c r="B73" i="37"/>
  <c r="Y68" i="37"/>
  <c r="X68" i="37"/>
  <c r="W68" i="37"/>
  <c r="V68" i="37"/>
  <c r="U68" i="37"/>
  <c r="T68" i="37"/>
  <c r="S68" i="37"/>
  <c r="R68" i="37"/>
  <c r="Q68" i="37"/>
  <c r="P68" i="37"/>
  <c r="O68" i="37"/>
  <c r="N68" i="37"/>
  <c r="M68" i="37"/>
  <c r="L68" i="37"/>
  <c r="K68" i="37"/>
  <c r="J68" i="37"/>
  <c r="I68" i="37"/>
  <c r="H68" i="37"/>
  <c r="G68" i="37"/>
  <c r="F68" i="37"/>
  <c r="E68" i="37"/>
  <c r="D68" i="37"/>
  <c r="C68" i="37"/>
  <c r="B68" i="37"/>
  <c r="Y67" i="37"/>
  <c r="X67" i="37"/>
  <c r="W67" i="37"/>
  <c r="V67" i="37"/>
  <c r="U67" i="37"/>
  <c r="U51" i="37" s="1"/>
  <c r="T67" i="37"/>
  <c r="S67" i="37"/>
  <c r="R67" i="37"/>
  <c r="Q67" i="37"/>
  <c r="P67" i="37"/>
  <c r="O67" i="37"/>
  <c r="N67" i="37"/>
  <c r="M67" i="37"/>
  <c r="L67" i="37"/>
  <c r="K67" i="37"/>
  <c r="J67" i="37"/>
  <c r="I67" i="37"/>
  <c r="H67" i="37"/>
  <c r="G67" i="37"/>
  <c r="F67" i="37"/>
  <c r="E67" i="37"/>
  <c r="D67" i="37"/>
  <c r="C67" i="37"/>
  <c r="B67" i="37"/>
  <c r="Y66" i="37"/>
  <c r="X66" i="37"/>
  <c r="W66" i="37"/>
  <c r="V66" i="37"/>
  <c r="U66" i="37"/>
  <c r="T66" i="37"/>
  <c r="S66" i="37"/>
  <c r="R66" i="37"/>
  <c r="Q66" i="37"/>
  <c r="Q51" i="37" s="1"/>
  <c r="P66" i="37"/>
  <c r="O66" i="37"/>
  <c r="N66" i="37"/>
  <c r="M66" i="37"/>
  <c r="L66" i="37"/>
  <c r="K66" i="37"/>
  <c r="J66" i="37"/>
  <c r="I66" i="37"/>
  <c r="H66" i="37"/>
  <c r="G66" i="37"/>
  <c r="F66" i="37"/>
  <c r="E66" i="37"/>
  <c r="D66" i="37"/>
  <c r="C66" i="37"/>
  <c r="B66" i="37"/>
  <c r="Y65" i="37"/>
  <c r="X65" i="37"/>
  <c r="W65" i="37"/>
  <c r="V65" i="37"/>
  <c r="U65" i="37"/>
  <c r="T65" i="37"/>
  <c r="S65" i="37"/>
  <c r="R65" i="37"/>
  <c r="Q65" i="37"/>
  <c r="P65" i="37"/>
  <c r="O65" i="37"/>
  <c r="O51" i="37" s="1"/>
  <c r="N65" i="37"/>
  <c r="M65" i="37"/>
  <c r="L65" i="37"/>
  <c r="K65" i="37"/>
  <c r="J65" i="37"/>
  <c r="I65" i="37"/>
  <c r="H65" i="37"/>
  <c r="G65" i="37"/>
  <c r="F65" i="37"/>
  <c r="E65" i="37"/>
  <c r="D65" i="37"/>
  <c r="C65" i="37"/>
  <c r="B65" i="37"/>
  <c r="Y64" i="37"/>
  <c r="X64" i="37"/>
  <c r="W64" i="37"/>
  <c r="V64" i="37"/>
  <c r="U64" i="37"/>
  <c r="T64" i="37"/>
  <c r="S64" i="37"/>
  <c r="R64" i="37"/>
  <c r="Q64" i="37"/>
  <c r="P64" i="37"/>
  <c r="O64" i="37"/>
  <c r="N64" i="37"/>
  <c r="M64" i="37"/>
  <c r="L64" i="37"/>
  <c r="L51" i="37" s="1"/>
  <c r="K64" i="37"/>
  <c r="J64" i="37"/>
  <c r="I64" i="37"/>
  <c r="H64" i="37"/>
  <c r="G64" i="37"/>
  <c r="F64" i="37"/>
  <c r="E64" i="37"/>
  <c r="D64" i="37"/>
  <c r="C64" i="37"/>
  <c r="B64" i="37"/>
  <c r="E63" i="37"/>
  <c r="B63" i="37"/>
  <c r="Y62" i="37"/>
  <c r="X62" i="37"/>
  <c r="W62" i="37"/>
  <c r="V62" i="37"/>
  <c r="U62" i="37"/>
  <c r="T62" i="37"/>
  <c r="S62" i="37"/>
  <c r="R62" i="37"/>
  <c r="Q62" i="37"/>
  <c r="P62" i="37"/>
  <c r="O62" i="37"/>
  <c r="N62" i="37"/>
  <c r="M62" i="37"/>
  <c r="L62" i="37"/>
  <c r="K62" i="37"/>
  <c r="J62" i="37"/>
  <c r="I62" i="37"/>
  <c r="H62" i="37"/>
  <c r="G62" i="37"/>
  <c r="F62" i="37"/>
  <c r="E62" i="37"/>
  <c r="D62" i="37"/>
  <c r="C62" i="37"/>
  <c r="B62" i="37"/>
  <c r="Y61" i="37"/>
  <c r="X61" i="37"/>
  <c r="W61" i="37"/>
  <c r="V61" i="37"/>
  <c r="U61" i="37"/>
  <c r="T61" i="37"/>
  <c r="S61" i="37"/>
  <c r="R61" i="37"/>
  <c r="Q61" i="37"/>
  <c r="P61" i="37"/>
  <c r="O61" i="37"/>
  <c r="N61" i="37"/>
  <c r="M61" i="37"/>
  <c r="L61" i="37"/>
  <c r="K61" i="37"/>
  <c r="J61" i="37"/>
  <c r="I61" i="37"/>
  <c r="H61" i="37"/>
  <c r="G61" i="37"/>
  <c r="F61" i="37"/>
  <c r="E61" i="37"/>
  <c r="D61" i="37"/>
  <c r="C61" i="37"/>
  <c r="B61" i="37"/>
  <c r="Y59" i="37"/>
  <c r="X59" i="37"/>
  <c r="W59" i="37"/>
  <c r="V59" i="37"/>
  <c r="U59" i="37"/>
  <c r="T59" i="37"/>
  <c r="S59" i="37"/>
  <c r="R59" i="37"/>
  <c r="Q59" i="37"/>
  <c r="P59" i="37"/>
  <c r="O59" i="37"/>
  <c r="N59" i="37"/>
  <c r="M59" i="37"/>
  <c r="L59" i="37"/>
  <c r="K59" i="37"/>
  <c r="J59" i="37"/>
  <c r="I59" i="37"/>
  <c r="H59" i="37"/>
  <c r="G59" i="37"/>
  <c r="F59" i="37"/>
  <c r="E59" i="37"/>
  <c r="D59" i="37"/>
  <c r="C59" i="37"/>
  <c r="B59" i="37"/>
  <c r="Y58" i="37"/>
  <c r="X58" i="37"/>
  <c r="W58" i="37"/>
  <c r="V58" i="37"/>
  <c r="U58" i="37"/>
  <c r="T58" i="37"/>
  <c r="S58" i="37"/>
  <c r="R58" i="37"/>
  <c r="Q58" i="37"/>
  <c r="P58" i="37"/>
  <c r="O58" i="37"/>
  <c r="N58" i="37"/>
  <c r="M58" i="37"/>
  <c r="L58" i="37"/>
  <c r="K58" i="37"/>
  <c r="J58" i="37"/>
  <c r="I58" i="37"/>
  <c r="H58" i="37"/>
  <c r="G58" i="37"/>
  <c r="F58" i="37"/>
  <c r="E58" i="37"/>
  <c r="D58" i="37"/>
  <c r="C58" i="37"/>
  <c r="B58" i="37"/>
  <c r="Y56" i="37"/>
  <c r="X56" i="37"/>
  <c r="W56" i="37"/>
  <c r="V56" i="37"/>
  <c r="U56" i="37"/>
  <c r="T56" i="37"/>
  <c r="S56" i="37"/>
  <c r="R56" i="37"/>
  <c r="Q56" i="37"/>
  <c r="P56" i="37"/>
  <c r="O56" i="37"/>
  <c r="N56" i="37"/>
  <c r="M56" i="37"/>
  <c r="M51" i="37" s="1"/>
  <c r="L56" i="37"/>
  <c r="K56" i="37"/>
  <c r="J56" i="37"/>
  <c r="I56" i="37"/>
  <c r="H56" i="37"/>
  <c r="G56" i="37"/>
  <c r="F56" i="37"/>
  <c r="E56" i="37"/>
  <c r="D56" i="37"/>
  <c r="C56" i="37"/>
  <c r="B56" i="37"/>
  <c r="Y55" i="37"/>
  <c r="X55" i="37"/>
  <c r="W55" i="37"/>
  <c r="V55" i="37"/>
  <c r="U55" i="37"/>
  <c r="T55" i="37"/>
  <c r="S55" i="37"/>
  <c r="R55" i="37"/>
  <c r="Q55" i="37"/>
  <c r="P55" i="37"/>
  <c r="O55" i="37"/>
  <c r="N55" i="37"/>
  <c r="M55" i="37"/>
  <c r="L55" i="37"/>
  <c r="K55" i="37"/>
  <c r="J55" i="37"/>
  <c r="I55" i="37"/>
  <c r="H55" i="37"/>
  <c r="G55" i="37"/>
  <c r="F55" i="37"/>
  <c r="E55" i="37"/>
  <c r="D55" i="37"/>
  <c r="C55" i="37"/>
  <c r="B55" i="37"/>
  <c r="Y54" i="37"/>
  <c r="X54" i="37"/>
  <c r="W54" i="37"/>
  <c r="V54" i="37"/>
  <c r="U54" i="37"/>
  <c r="T54" i="37"/>
  <c r="S54" i="37"/>
  <c r="R54" i="37"/>
  <c r="Q54" i="37"/>
  <c r="P54" i="37"/>
  <c r="O54" i="37"/>
  <c r="N54" i="37"/>
  <c r="M54" i="37"/>
  <c r="L54" i="37"/>
  <c r="K54" i="37"/>
  <c r="J54" i="37"/>
  <c r="I54" i="37"/>
  <c r="H54" i="37"/>
  <c r="G54" i="37"/>
  <c r="F54" i="37"/>
  <c r="E54" i="37"/>
  <c r="D54" i="37"/>
  <c r="C54" i="37"/>
  <c r="B54" i="37"/>
  <c r="Y53" i="37"/>
  <c r="X53" i="37"/>
  <c r="W53" i="37"/>
  <c r="W51" i="37" s="1"/>
  <c r="V53" i="37"/>
  <c r="U53" i="37"/>
  <c r="T53" i="37"/>
  <c r="T51" i="37" s="1"/>
  <c r="S53" i="37"/>
  <c r="R53" i="37"/>
  <c r="Q53" i="37"/>
  <c r="P53" i="37"/>
  <c r="O53" i="37"/>
  <c r="N53" i="37"/>
  <c r="M53" i="37"/>
  <c r="L53" i="37"/>
  <c r="K53" i="37"/>
  <c r="J53" i="37"/>
  <c r="I53" i="37"/>
  <c r="H53" i="37"/>
  <c r="H51" i="37" s="1"/>
  <c r="G53" i="37"/>
  <c r="F53" i="37"/>
  <c r="E53" i="37"/>
  <c r="D53" i="37"/>
  <c r="C53" i="37"/>
  <c r="B53" i="37"/>
  <c r="Y52" i="37"/>
  <c r="Y51" i="37" s="1"/>
  <c r="X52" i="37"/>
  <c r="X51" i="37" s="1"/>
  <c r="W52" i="37"/>
  <c r="V52" i="37"/>
  <c r="V51" i="37" s="1"/>
  <c r="U52" i="37"/>
  <c r="T52" i="37"/>
  <c r="S52" i="37"/>
  <c r="S51" i="37" s="1"/>
  <c r="R52" i="37"/>
  <c r="R51" i="37" s="1"/>
  <c r="Q52" i="37"/>
  <c r="P52" i="37"/>
  <c r="P51" i="37" s="1"/>
  <c r="O52" i="37"/>
  <c r="N52" i="37"/>
  <c r="M52" i="37"/>
  <c r="L52" i="37"/>
  <c r="K52" i="37"/>
  <c r="K51" i="37" s="1"/>
  <c r="J52" i="37"/>
  <c r="J51" i="37" s="1"/>
  <c r="I52" i="37"/>
  <c r="I51" i="37" s="1"/>
  <c r="H52" i="37"/>
  <c r="G52" i="37"/>
  <c r="G51" i="37" s="1"/>
  <c r="F52" i="37"/>
  <c r="F51" i="37" s="1"/>
  <c r="E52" i="37"/>
  <c r="E51" i="37" s="1"/>
  <c r="D52" i="37"/>
  <c r="D51" i="37" s="1"/>
  <c r="C52" i="37"/>
  <c r="C51" i="37" s="1"/>
  <c r="B52" i="37"/>
  <c r="B51" i="37" s="1"/>
  <c r="N51" i="37"/>
  <c r="Y27" i="37"/>
  <c r="Y80" i="37" s="1"/>
  <c r="X27" i="37"/>
  <c r="X80" i="37" s="1"/>
  <c r="W27" i="37"/>
  <c r="W80" i="38" s="1"/>
  <c r="V27" i="37"/>
  <c r="V80" i="37" s="1"/>
  <c r="U27" i="37"/>
  <c r="U80" i="37" s="1"/>
  <c r="T27" i="37"/>
  <c r="T80" i="37" s="1"/>
  <c r="S27" i="37"/>
  <c r="S63" i="37" s="1"/>
  <c r="R27" i="37"/>
  <c r="R80" i="39" s="1"/>
  <c r="Q27" i="37"/>
  <c r="Q80" i="37" s="1"/>
  <c r="P27" i="37"/>
  <c r="P80" i="37" s="1"/>
  <c r="O27" i="37"/>
  <c r="O63" i="37" s="1"/>
  <c r="N27" i="37"/>
  <c r="N80" i="38" s="1"/>
  <c r="M27" i="37"/>
  <c r="M80" i="37" s="1"/>
  <c r="L27" i="37"/>
  <c r="L80" i="37" s="1"/>
  <c r="K27" i="37"/>
  <c r="K63" i="37" s="1"/>
  <c r="J27" i="37"/>
  <c r="J80" i="37" s="1"/>
  <c r="I27" i="37"/>
  <c r="I80" i="37" s="1"/>
  <c r="H27" i="37"/>
  <c r="H80" i="37" s="1"/>
  <c r="G27" i="37"/>
  <c r="G80" i="37" s="1"/>
  <c r="F27" i="37"/>
  <c r="F80" i="37" s="1"/>
  <c r="E27" i="37"/>
  <c r="E80" i="37" s="1"/>
  <c r="D27" i="37"/>
  <c r="D63" i="37" s="1"/>
  <c r="C27" i="37"/>
  <c r="C63" i="37" s="1"/>
  <c r="B27" i="37"/>
  <c r="Y24" i="37"/>
  <c r="Y79" i="37" s="1"/>
  <c r="X24" i="37"/>
  <c r="X79" i="37" s="1"/>
  <c r="W24" i="37"/>
  <c r="W79" i="37" s="1"/>
  <c r="V24" i="37"/>
  <c r="V79" i="37" s="1"/>
  <c r="U24" i="37"/>
  <c r="U79" i="39" s="1"/>
  <c r="T24" i="37"/>
  <c r="T79" i="39" s="1"/>
  <c r="S24" i="37"/>
  <c r="S60" i="37" s="1"/>
  <c r="R24" i="37"/>
  <c r="R60" i="37" s="1"/>
  <c r="Q24" i="37"/>
  <c r="Q79" i="37" s="1"/>
  <c r="P24" i="37"/>
  <c r="P79" i="37" s="1"/>
  <c r="O24" i="37"/>
  <c r="O60" i="37" s="1"/>
  <c r="N24" i="37"/>
  <c r="N79" i="37" s="1"/>
  <c r="M24" i="37"/>
  <c r="M79" i="39" s="1"/>
  <c r="L24" i="37"/>
  <c r="L79" i="39" s="1"/>
  <c r="K24" i="37"/>
  <c r="K60" i="37" s="1"/>
  <c r="J24" i="37"/>
  <c r="J60" i="37" s="1"/>
  <c r="I24" i="37"/>
  <c r="I79" i="37" s="1"/>
  <c r="H24" i="37"/>
  <c r="H79" i="37" s="1"/>
  <c r="G24" i="37"/>
  <c r="G60" i="37" s="1"/>
  <c r="F24" i="37"/>
  <c r="F60" i="37" s="1"/>
  <c r="E24" i="37"/>
  <c r="E79" i="39" s="1"/>
  <c r="D24" i="37"/>
  <c r="D79" i="39" s="1"/>
  <c r="C24" i="37"/>
  <c r="C60" i="37" s="1"/>
  <c r="B24" i="37"/>
  <c r="B60" i="37" s="1"/>
  <c r="Y16" i="37"/>
  <c r="Y57" i="37" s="1"/>
  <c r="X16" i="37"/>
  <c r="X78" i="37" s="1"/>
  <c r="W16" i="37"/>
  <c r="W78" i="37" s="1"/>
  <c r="V16" i="37"/>
  <c r="V78" i="37" s="1"/>
  <c r="U16" i="37"/>
  <c r="U57" i="37" s="1"/>
  <c r="T16" i="37"/>
  <c r="T78" i="37" s="1"/>
  <c r="S16" i="37"/>
  <c r="S78" i="37" s="1"/>
  <c r="R16" i="37"/>
  <c r="R78" i="37" s="1"/>
  <c r="Q16" i="37"/>
  <c r="Q78" i="37" s="1"/>
  <c r="P16" i="37"/>
  <c r="P78" i="37" s="1"/>
  <c r="O16" i="37"/>
  <c r="O78" i="38" s="1"/>
  <c r="N16" i="37"/>
  <c r="N78" i="38" s="1"/>
  <c r="M16" i="37"/>
  <c r="M57" i="37" s="1"/>
  <c r="L16" i="37"/>
  <c r="L78" i="37" s="1"/>
  <c r="K16" i="37"/>
  <c r="K78" i="37" s="1"/>
  <c r="J16" i="37"/>
  <c r="J78" i="37" s="1"/>
  <c r="I16" i="37"/>
  <c r="I78" i="37" s="1"/>
  <c r="H16" i="37"/>
  <c r="H78" i="37" s="1"/>
  <c r="G16" i="37"/>
  <c r="F16" i="37"/>
  <c r="F78" i="38" s="1"/>
  <c r="E16" i="37"/>
  <c r="E57" i="37" s="1"/>
  <c r="D16" i="37"/>
  <c r="D78" i="37" s="1"/>
  <c r="C16" i="37"/>
  <c r="C78" i="37" s="1"/>
  <c r="B16" i="37"/>
  <c r="B78" i="37" s="1"/>
  <c r="Y37" i="36"/>
  <c r="X37" i="36"/>
  <c r="W37" i="36"/>
  <c r="V37" i="36"/>
  <c r="U37" i="36"/>
  <c r="T37" i="36"/>
  <c r="S37" i="36"/>
  <c r="R37" i="36"/>
  <c r="Q37" i="36"/>
  <c r="P37" i="36"/>
  <c r="O37" i="36"/>
  <c r="N37" i="36"/>
  <c r="M37" i="36"/>
  <c r="L37" i="36"/>
  <c r="K37" i="36"/>
  <c r="J37" i="36"/>
  <c r="I37" i="36"/>
  <c r="H37" i="36"/>
  <c r="G37" i="36"/>
  <c r="F37" i="36"/>
  <c r="E37" i="36"/>
  <c r="D37" i="36"/>
  <c r="C37" i="36"/>
  <c r="B37" i="36"/>
  <c r="Y36" i="36"/>
  <c r="X36" i="36"/>
  <c r="W36" i="36"/>
  <c r="V36" i="36"/>
  <c r="U36" i="36"/>
  <c r="T36" i="36"/>
  <c r="S36" i="36"/>
  <c r="R36" i="36"/>
  <c r="Q36" i="36"/>
  <c r="P36" i="36"/>
  <c r="O36" i="36"/>
  <c r="N36" i="36"/>
  <c r="M36" i="36"/>
  <c r="L36" i="36"/>
  <c r="K36" i="36"/>
  <c r="J36" i="36"/>
  <c r="I36" i="36"/>
  <c r="H36" i="36"/>
  <c r="G36" i="36"/>
  <c r="F36" i="36"/>
  <c r="E36" i="36"/>
  <c r="D36" i="36"/>
  <c r="C36" i="36"/>
  <c r="B36" i="36"/>
  <c r="Y35" i="36"/>
  <c r="X35" i="36"/>
  <c r="W35" i="36"/>
  <c r="V35" i="36"/>
  <c r="U35" i="36"/>
  <c r="T35" i="36"/>
  <c r="S35" i="36"/>
  <c r="R35" i="36"/>
  <c r="Q35" i="36"/>
  <c r="P35" i="36"/>
  <c r="O35" i="36"/>
  <c r="N35" i="36"/>
  <c r="M35" i="36"/>
  <c r="L35" i="36"/>
  <c r="K35" i="36"/>
  <c r="J35" i="36"/>
  <c r="I35" i="36"/>
  <c r="H35" i="36"/>
  <c r="G35" i="36"/>
  <c r="F35" i="36"/>
  <c r="E35" i="36"/>
  <c r="D35" i="36"/>
  <c r="C35" i="36"/>
  <c r="B35" i="36"/>
  <c r="Y33" i="36"/>
  <c r="Y38" i="36" s="1"/>
  <c r="X33" i="36"/>
  <c r="X38" i="36" s="1"/>
  <c r="W33" i="36"/>
  <c r="W38" i="36" s="1"/>
  <c r="V33" i="36"/>
  <c r="V38" i="36" s="1"/>
  <c r="U33" i="36"/>
  <c r="U38" i="36" s="1"/>
  <c r="T33" i="36"/>
  <c r="T38" i="36" s="1"/>
  <c r="T177" i="4" s="1"/>
  <c r="S33" i="36"/>
  <c r="S38" i="36" s="1"/>
  <c r="R33" i="36"/>
  <c r="R38" i="36" s="1"/>
  <c r="Q33" i="36"/>
  <c r="Q38" i="36" s="1"/>
  <c r="P33" i="36"/>
  <c r="P38" i="36" s="1"/>
  <c r="O33" i="36"/>
  <c r="O38" i="36" s="1"/>
  <c r="N33" i="36"/>
  <c r="N38" i="36" s="1"/>
  <c r="M33" i="36"/>
  <c r="M38" i="36" s="1"/>
  <c r="L33" i="36"/>
  <c r="L38" i="36" s="1"/>
  <c r="L177" i="4" s="1"/>
  <c r="K33" i="36"/>
  <c r="K38" i="36" s="1"/>
  <c r="J33" i="36"/>
  <c r="J38" i="36" s="1"/>
  <c r="I33" i="36"/>
  <c r="I38" i="36" s="1"/>
  <c r="H33" i="36"/>
  <c r="H38" i="36" s="1"/>
  <c r="G33" i="36"/>
  <c r="G38" i="36" s="1"/>
  <c r="F33" i="36"/>
  <c r="F38" i="36" s="1"/>
  <c r="E33" i="36"/>
  <c r="E38" i="36" s="1"/>
  <c r="D33" i="36"/>
  <c r="D38" i="36" s="1"/>
  <c r="C33" i="36"/>
  <c r="C38" i="36" s="1"/>
  <c r="B33" i="36"/>
  <c r="B38" i="36" s="1"/>
  <c r="Y23" i="36"/>
  <c r="X23" i="36"/>
  <c r="W23" i="36"/>
  <c r="V23" i="36"/>
  <c r="U23" i="36"/>
  <c r="T23" i="36"/>
  <c r="S23" i="36"/>
  <c r="R23" i="36"/>
  <c r="Q23" i="36"/>
  <c r="P23" i="36"/>
  <c r="O23" i="36"/>
  <c r="N23" i="36"/>
  <c r="M23" i="36"/>
  <c r="L23" i="36"/>
  <c r="K23" i="36"/>
  <c r="J23" i="36"/>
  <c r="I23" i="36"/>
  <c r="H23" i="36"/>
  <c r="G23" i="36"/>
  <c r="F23" i="36"/>
  <c r="E23" i="36"/>
  <c r="D23" i="36"/>
  <c r="C23" i="36"/>
  <c r="B23" i="36"/>
  <c r="Y20" i="36"/>
  <c r="X20" i="36"/>
  <c r="W20" i="36"/>
  <c r="V20" i="36"/>
  <c r="U20" i="36"/>
  <c r="T20" i="36"/>
  <c r="S20" i="36"/>
  <c r="R20" i="36"/>
  <c r="Q20" i="36"/>
  <c r="P20" i="36"/>
  <c r="O20" i="36"/>
  <c r="N20" i="36"/>
  <c r="M20" i="36"/>
  <c r="L20" i="36"/>
  <c r="K20" i="36"/>
  <c r="J20" i="36"/>
  <c r="I20" i="36"/>
  <c r="H20" i="36"/>
  <c r="G20" i="36"/>
  <c r="F20" i="36"/>
  <c r="E20" i="36"/>
  <c r="D20" i="36"/>
  <c r="C20" i="36"/>
  <c r="B20" i="36"/>
  <c r="Y14" i="36"/>
  <c r="X14" i="36"/>
  <c r="W14" i="36"/>
  <c r="V14" i="36"/>
  <c r="U14" i="36"/>
  <c r="T14" i="36"/>
  <c r="S14" i="36"/>
  <c r="R14" i="36"/>
  <c r="Q14" i="36"/>
  <c r="P14" i="36"/>
  <c r="O14" i="36"/>
  <c r="N14" i="36"/>
  <c r="M14" i="36"/>
  <c r="L14" i="36"/>
  <c r="K14" i="36"/>
  <c r="J14" i="36"/>
  <c r="I14" i="36"/>
  <c r="H14" i="36"/>
  <c r="G14" i="36"/>
  <c r="F14" i="36"/>
  <c r="E14" i="36"/>
  <c r="D14" i="36"/>
  <c r="C14" i="36"/>
  <c r="B14" i="36"/>
  <c r="Y9" i="36"/>
  <c r="X9" i="36"/>
  <c r="W9" i="36"/>
  <c r="V9" i="36"/>
  <c r="U9" i="36"/>
  <c r="T9" i="36"/>
  <c r="S9" i="36"/>
  <c r="R9" i="36"/>
  <c r="Q9" i="36"/>
  <c r="P9" i="36"/>
  <c r="O9" i="36"/>
  <c r="N9" i="36"/>
  <c r="M9" i="36"/>
  <c r="L9" i="36"/>
  <c r="K9" i="36"/>
  <c r="J9" i="36"/>
  <c r="I9" i="36"/>
  <c r="H9" i="36"/>
  <c r="G9" i="36"/>
  <c r="F9" i="36"/>
  <c r="E9" i="36"/>
  <c r="D9" i="36"/>
  <c r="C9" i="36"/>
  <c r="B9" i="36"/>
  <c r="Y8" i="36"/>
  <c r="X8" i="36"/>
  <c r="W8" i="36"/>
  <c r="V8" i="36"/>
  <c r="U8" i="36"/>
  <c r="T8" i="36"/>
  <c r="S8" i="36"/>
  <c r="R8" i="36"/>
  <c r="Q8" i="36"/>
  <c r="P8" i="36"/>
  <c r="O8" i="36"/>
  <c r="N8" i="36"/>
  <c r="M8" i="36"/>
  <c r="L8" i="36"/>
  <c r="K8" i="36"/>
  <c r="J8" i="36"/>
  <c r="I8" i="36"/>
  <c r="H8" i="36"/>
  <c r="G8" i="36"/>
  <c r="F8" i="36"/>
  <c r="E8" i="36"/>
  <c r="D8" i="36"/>
  <c r="C8" i="36"/>
  <c r="Y83" i="35"/>
  <c r="X83" i="35"/>
  <c r="W83" i="35"/>
  <c r="V83" i="35"/>
  <c r="U83" i="35"/>
  <c r="T83" i="35"/>
  <c r="S83" i="35"/>
  <c r="R83" i="35"/>
  <c r="Q83" i="35"/>
  <c r="P83" i="35"/>
  <c r="O83" i="35"/>
  <c r="N83" i="35"/>
  <c r="M83" i="35"/>
  <c r="L83" i="35"/>
  <c r="K83" i="35"/>
  <c r="J83" i="35"/>
  <c r="I83" i="35"/>
  <c r="H83" i="35"/>
  <c r="G83" i="35"/>
  <c r="F83" i="35"/>
  <c r="E83" i="35"/>
  <c r="D83" i="35"/>
  <c r="C83" i="35"/>
  <c r="B83" i="35"/>
  <c r="Y82" i="35"/>
  <c r="X82" i="35"/>
  <c r="W82" i="35"/>
  <c r="V82" i="35"/>
  <c r="U82" i="35"/>
  <c r="T82" i="35"/>
  <c r="S82" i="35"/>
  <c r="R82" i="35"/>
  <c r="Q82" i="35"/>
  <c r="P82" i="35"/>
  <c r="O82" i="35"/>
  <c r="N82" i="35"/>
  <c r="M82" i="35"/>
  <c r="L82" i="35"/>
  <c r="K82" i="35"/>
  <c r="J82" i="35"/>
  <c r="I82" i="35"/>
  <c r="H82" i="35"/>
  <c r="G82" i="35"/>
  <c r="F82" i="35"/>
  <c r="E82" i="35"/>
  <c r="D82" i="35"/>
  <c r="C82" i="35"/>
  <c r="B82" i="35"/>
  <c r="Y81" i="35"/>
  <c r="X81" i="35"/>
  <c r="W81" i="35"/>
  <c r="V81" i="35"/>
  <c r="U81" i="35"/>
  <c r="T81" i="35"/>
  <c r="S81" i="35"/>
  <c r="R81" i="35"/>
  <c r="Q81" i="35"/>
  <c r="P81" i="35"/>
  <c r="O81" i="35"/>
  <c r="N81" i="35"/>
  <c r="M81" i="35"/>
  <c r="L81" i="35"/>
  <c r="K81" i="35"/>
  <c r="J81" i="35"/>
  <c r="I81" i="35"/>
  <c r="H81" i="35"/>
  <c r="G81" i="35"/>
  <c r="F81" i="35"/>
  <c r="E81" i="35"/>
  <c r="D81" i="35"/>
  <c r="C81" i="35"/>
  <c r="B81" i="35"/>
  <c r="Y77" i="35"/>
  <c r="X77" i="35"/>
  <c r="W77" i="35"/>
  <c r="V77" i="35"/>
  <c r="U77" i="35"/>
  <c r="T77" i="35"/>
  <c r="S77" i="35"/>
  <c r="R77" i="35"/>
  <c r="Q77" i="35"/>
  <c r="P77" i="35"/>
  <c r="O77" i="35"/>
  <c r="N77" i="35"/>
  <c r="M77" i="35"/>
  <c r="L77" i="35"/>
  <c r="K77" i="35"/>
  <c r="J77" i="35"/>
  <c r="I77" i="35"/>
  <c r="H77" i="35"/>
  <c r="G77" i="35"/>
  <c r="F77" i="35"/>
  <c r="E77" i="35"/>
  <c r="D77" i="35"/>
  <c r="C77" i="35"/>
  <c r="B77" i="35"/>
  <c r="Y76" i="35"/>
  <c r="X76" i="35"/>
  <c r="W76" i="35"/>
  <c r="V76" i="35"/>
  <c r="U76" i="35"/>
  <c r="T76" i="35"/>
  <c r="S76" i="35"/>
  <c r="R76" i="35"/>
  <c r="Q76" i="35"/>
  <c r="P76" i="35"/>
  <c r="O76" i="35"/>
  <c r="N76" i="35"/>
  <c r="M76" i="35"/>
  <c r="L76" i="35"/>
  <c r="K76" i="35"/>
  <c r="J76" i="35"/>
  <c r="I76" i="35"/>
  <c r="H76" i="35"/>
  <c r="G76" i="35"/>
  <c r="F76" i="35"/>
  <c r="E76" i="35"/>
  <c r="D76" i="35"/>
  <c r="C76" i="35"/>
  <c r="B76" i="35"/>
  <c r="Y75" i="35"/>
  <c r="X75" i="35"/>
  <c r="W75" i="35"/>
  <c r="V75" i="35"/>
  <c r="U75" i="35"/>
  <c r="T75" i="35"/>
  <c r="S75" i="35"/>
  <c r="R75" i="35"/>
  <c r="Q75" i="35"/>
  <c r="P75" i="35"/>
  <c r="O75" i="35"/>
  <c r="N75" i="35"/>
  <c r="M75" i="35"/>
  <c r="L75" i="35"/>
  <c r="K75" i="35"/>
  <c r="J75" i="35"/>
  <c r="I75" i="35"/>
  <c r="H75" i="35"/>
  <c r="G75" i="35"/>
  <c r="F75" i="35"/>
  <c r="E75" i="35"/>
  <c r="D75" i="35"/>
  <c r="C75" i="35"/>
  <c r="B75" i="35"/>
  <c r="Y74" i="35"/>
  <c r="X74" i="35"/>
  <c r="W74" i="35"/>
  <c r="V74" i="35"/>
  <c r="U74" i="35"/>
  <c r="T74" i="35"/>
  <c r="S74" i="35"/>
  <c r="R74" i="35"/>
  <c r="Q74" i="35"/>
  <c r="P74" i="35"/>
  <c r="O74" i="35"/>
  <c r="N74" i="35"/>
  <c r="M74" i="35"/>
  <c r="L74" i="35"/>
  <c r="K74" i="35"/>
  <c r="J74" i="35"/>
  <c r="I74" i="35"/>
  <c r="H74" i="35"/>
  <c r="G74" i="35"/>
  <c r="F74" i="35"/>
  <c r="E74" i="35"/>
  <c r="D74" i="35"/>
  <c r="C74" i="35"/>
  <c r="B74" i="35"/>
  <c r="Y73" i="35"/>
  <c r="X73" i="35"/>
  <c r="W73" i="35"/>
  <c r="V73" i="35"/>
  <c r="U73" i="35"/>
  <c r="T73" i="35"/>
  <c r="S73" i="35"/>
  <c r="R73" i="35"/>
  <c r="Q73" i="35"/>
  <c r="P73" i="35"/>
  <c r="O73" i="35"/>
  <c r="N73" i="35"/>
  <c r="M73" i="35"/>
  <c r="L73" i="35"/>
  <c r="K73" i="35"/>
  <c r="J73" i="35"/>
  <c r="I73" i="35"/>
  <c r="H73" i="35"/>
  <c r="G73" i="35"/>
  <c r="F73" i="35"/>
  <c r="E73" i="35"/>
  <c r="D73" i="35"/>
  <c r="C73" i="35"/>
  <c r="B73" i="35"/>
  <c r="Y72" i="35"/>
  <c r="X72" i="35"/>
  <c r="W72" i="35"/>
  <c r="V72" i="35"/>
  <c r="U72" i="35"/>
  <c r="T72" i="35"/>
  <c r="S72" i="35"/>
  <c r="R72" i="35"/>
  <c r="Q72" i="35"/>
  <c r="P72" i="35"/>
  <c r="O72" i="35"/>
  <c r="N72" i="35"/>
  <c r="M72" i="35"/>
  <c r="L72" i="35"/>
  <c r="K72" i="35"/>
  <c r="J72" i="35"/>
  <c r="I72" i="35"/>
  <c r="H72" i="35"/>
  <c r="G72" i="35"/>
  <c r="F72" i="35"/>
  <c r="E72" i="35"/>
  <c r="D72" i="35"/>
  <c r="C72" i="35"/>
  <c r="B72" i="35"/>
  <c r="Y68" i="35"/>
  <c r="X68" i="35"/>
  <c r="W68" i="35"/>
  <c r="V68" i="35"/>
  <c r="U68" i="35"/>
  <c r="T68" i="35"/>
  <c r="S68" i="35"/>
  <c r="R68" i="35"/>
  <c r="Q68" i="35"/>
  <c r="P68" i="35"/>
  <c r="O68" i="35"/>
  <c r="N68" i="35"/>
  <c r="M68" i="35"/>
  <c r="L68" i="35"/>
  <c r="K68" i="35"/>
  <c r="J68" i="35"/>
  <c r="I68" i="35"/>
  <c r="H68" i="35"/>
  <c r="G68" i="35"/>
  <c r="F68" i="35"/>
  <c r="E68" i="35"/>
  <c r="D68" i="35"/>
  <c r="C68" i="35"/>
  <c r="B68" i="35"/>
  <c r="Y67" i="35"/>
  <c r="X67" i="35"/>
  <c r="W67" i="35"/>
  <c r="V67" i="35"/>
  <c r="U67" i="35"/>
  <c r="T67" i="35"/>
  <c r="S67" i="35"/>
  <c r="R67" i="35"/>
  <c r="Q67" i="35"/>
  <c r="P67" i="35"/>
  <c r="O67" i="35"/>
  <c r="N67" i="35"/>
  <c r="M67" i="35"/>
  <c r="L67" i="35"/>
  <c r="K67" i="35"/>
  <c r="J67" i="35"/>
  <c r="I67" i="35"/>
  <c r="H67" i="35"/>
  <c r="G67" i="35"/>
  <c r="F67" i="35"/>
  <c r="E67" i="35"/>
  <c r="D67" i="35"/>
  <c r="C67" i="35"/>
  <c r="B67" i="35"/>
  <c r="Y66" i="35"/>
  <c r="X66" i="35"/>
  <c r="W66" i="35"/>
  <c r="V66" i="35"/>
  <c r="U66" i="35"/>
  <c r="T66" i="35"/>
  <c r="S66" i="35"/>
  <c r="R66" i="35"/>
  <c r="Q66" i="35"/>
  <c r="P66" i="35"/>
  <c r="O66" i="35"/>
  <c r="N66" i="35"/>
  <c r="M66" i="35"/>
  <c r="L66" i="35"/>
  <c r="K66" i="35"/>
  <c r="J66" i="35"/>
  <c r="I66" i="35"/>
  <c r="H66" i="35"/>
  <c r="G66" i="35"/>
  <c r="F66" i="35"/>
  <c r="E66" i="35"/>
  <c r="D66" i="35"/>
  <c r="C66" i="35"/>
  <c r="B66" i="35"/>
  <c r="Y65" i="35"/>
  <c r="X65" i="35"/>
  <c r="W65" i="35"/>
  <c r="V65" i="35"/>
  <c r="U65" i="35"/>
  <c r="T65" i="35"/>
  <c r="S65" i="35"/>
  <c r="R65" i="35"/>
  <c r="Q65" i="35"/>
  <c r="P65" i="35"/>
  <c r="O65" i="35"/>
  <c r="N65" i="35"/>
  <c r="M65" i="35"/>
  <c r="L65" i="35"/>
  <c r="K65" i="35"/>
  <c r="J65" i="35"/>
  <c r="I65" i="35"/>
  <c r="H65" i="35"/>
  <c r="G65" i="35"/>
  <c r="F65" i="35"/>
  <c r="E65" i="35"/>
  <c r="D65" i="35"/>
  <c r="C65" i="35"/>
  <c r="B65" i="35"/>
  <c r="Y64" i="35"/>
  <c r="X64" i="35"/>
  <c r="W64" i="35"/>
  <c r="V64" i="35"/>
  <c r="U64" i="35"/>
  <c r="T64" i="35"/>
  <c r="S64" i="35"/>
  <c r="R64" i="35"/>
  <c r="Q64" i="35"/>
  <c r="P64" i="35"/>
  <c r="O64" i="35"/>
  <c r="N64" i="35"/>
  <c r="M64" i="35"/>
  <c r="L64" i="35"/>
  <c r="K64" i="35"/>
  <c r="J64" i="35"/>
  <c r="I64" i="35"/>
  <c r="H64" i="35"/>
  <c r="G64" i="35"/>
  <c r="F64" i="35"/>
  <c r="E64" i="35"/>
  <c r="D64" i="35"/>
  <c r="C64" i="35"/>
  <c r="B64" i="35"/>
  <c r="U63" i="35"/>
  <c r="T63" i="35"/>
  <c r="M63" i="35"/>
  <c r="E63" i="35"/>
  <c r="D63" i="35"/>
  <c r="Y62" i="35"/>
  <c r="X62" i="35"/>
  <c r="W62" i="35"/>
  <c r="V62" i="35"/>
  <c r="U62" i="35"/>
  <c r="T62" i="35"/>
  <c r="S62" i="35"/>
  <c r="R62" i="35"/>
  <c r="Q62" i="35"/>
  <c r="P62" i="35"/>
  <c r="O62" i="35"/>
  <c r="N62" i="35"/>
  <c r="M62" i="35"/>
  <c r="L62" i="35"/>
  <c r="K62" i="35"/>
  <c r="J62" i="35"/>
  <c r="I62" i="35"/>
  <c r="H62" i="35"/>
  <c r="G62" i="35"/>
  <c r="F62" i="35"/>
  <c r="E62" i="35"/>
  <c r="D62" i="35"/>
  <c r="C62" i="35"/>
  <c r="B62" i="35"/>
  <c r="Y61" i="35"/>
  <c r="X61" i="35"/>
  <c r="W61" i="35"/>
  <c r="V61" i="35"/>
  <c r="U61" i="35"/>
  <c r="T61" i="35"/>
  <c r="S61" i="35"/>
  <c r="R61" i="35"/>
  <c r="Q61" i="35"/>
  <c r="P61" i="35"/>
  <c r="O61" i="35"/>
  <c r="N61" i="35"/>
  <c r="M61" i="35"/>
  <c r="L61" i="35"/>
  <c r="K61" i="35"/>
  <c r="J61" i="35"/>
  <c r="I61" i="35"/>
  <c r="H61" i="35"/>
  <c r="G61" i="35"/>
  <c r="F61" i="35"/>
  <c r="E61" i="35"/>
  <c r="D61" i="35"/>
  <c r="C61" i="35"/>
  <c r="B61" i="35"/>
  <c r="L60" i="35"/>
  <c r="D60" i="35"/>
  <c r="Y59" i="35"/>
  <c r="X59" i="35"/>
  <c r="W59" i="35"/>
  <c r="V59" i="35"/>
  <c r="U59" i="35"/>
  <c r="T59" i="35"/>
  <c r="S59" i="35"/>
  <c r="R59" i="35"/>
  <c r="Q59" i="35"/>
  <c r="P59" i="35"/>
  <c r="O59" i="35"/>
  <c r="N59" i="35"/>
  <c r="M59" i="35"/>
  <c r="L59" i="35"/>
  <c r="K59" i="35"/>
  <c r="J59" i="35"/>
  <c r="I59" i="35"/>
  <c r="H59" i="35"/>
  <c r="G59" i="35"/>
  <c r="F59" i="35"/>
  <c r="E59" i="35"/>
  <c r="D59" i="35"/>
  <c r="C59" i="35"/>
  <c r="B59" i="35"/>
  <c r="Y58" i="35"/>
  <c r="X58" i="35"/>
  <c r="W58" i="35"/>
  <c r="V58" i="35"/>
  <c r="U58" i="35"/>
  <c r="T58" i="35"/>
  <c r="S58" i="35"/>
  <c r="R58" i="35"/>
  <c r="Q58" i="35"/>
  <c r="P58" i="35"/>
  <c r="O58" i="35"/>
  <c r="N58" i="35"/>
  <c r="M58" i="35"/>
  <c r="L58" i="35"/>
  <c r="K58" i="35"/>
  <c r="J58" i="35"/>
  <c r="I58" i="35"/>
  <c r="H58" i="35"/>
  <c r="G58" i="35"/>
  <c r="F58" i="35"/>
  <c r="E58" i="35"/>
  <c r="D58" i="35"/>
  <c r="C58" i="35"/>
  <c r="B58" i="35"/>
  <c r="I57" i="35"/>
  <c r="E57" i="35"/>
  <c r="D57" i="35"/>
  <c r="Y56" i="35"/>
  <c r="X56" i="35"/>
  <c r="W56" i="35"/>
  <c r="V56" i="35"/>
  <c r="U56" i="35"/>
  <c r="T56" i="35"/>
  <c r="S56" i="35"/>
  <c r="R56" i="35"/>
  <c r="Q56" i="35"/>
  <c r="P56" i="35"/>
  <c r="O56" i="35"/>
  <c r="N56" i="35"/>
  <c r="M56" i="35"/>
  <c r="L56" i="35"/>
  <c r="K56" i="35"/>
  <c r="J56" i="35"/>
  <c r="I56" i="35"/>
  <c r="H56" i="35"/>
  <c r="G56" i="35"/>
  <c r="F56" i="35"/>
  <c r="E56" i="35"/>
  <c r="D56" i="35"/>
  <c r="C56" i="35"/>
  <c r="B56" i="35"/>
  <c r="Y55" i="35"/>
  <c r="X55" i="35"/>
  <c r="X51" i="35" s="1"/>
  <c r="W55" i="35"/>
  <c r="V55" i="35"/>
  <c r="V51" i="35" s="1"/>
  <c r="U55" i="35"/>
  <c r="T55" i="35"/>
  <c r="S55" i="35"/>
  <c r="R55" i="35"/>
  <c r="Q55" i="35"/>
  <c r="P55" i="35"/>
  <c r="O55" i="35"/>
  <c r="N55" i="35"/>
  <c r="M55" i="35"/>
  <c r="L55" i="35"/>
  <c r="K55" i="35"/>
  <c r="J55" i="35"/>
  <c r="I55" i="35"/>
  <c r="H55" i="35"/>
  <c r="G55" i="35"/>
  <c r="F55" i="35"/>
  <c r="E55" i="35"/>
  <c r="E51" i="35" s="1"/>
  <c r="D55" i="35"/>
  <c r="C55" i="35"/>
  <c r="B55" i="35"/>
  <c r="Y54" i="35"/>
  <c r="X54" i="35"/>
  <c r="W54" i="35"/>
  <c r="V54" i="35"/>
  <c r="U54" i="35"/>
  <c r="T54" i="35"/>
  <c r="S54" i="35"/>
  <c r="S51" i="35" s="1"/>
  <c r="R54" i="35"/>
  <c r="R51" i="35" s="1"/>
  <c r="Q54" i="35"/>
  <c r="Q51" i="35" s="1"/>
  <c r="P54" i="35"/>
  <c r="O54" i="35"/>
  <c r="N54" i="35"/>
  <c r="M54" i="35"/>
  <c r="L54" i="35"/>
  <c r="K54" i="35"/>
  <c r="J54" i="35"/>
  <c r="I54" i="35"/>
  <c r="H54" i="35"/>
  <c r="G54" i="35"/>
  <c r="F54" i="35"/>
  <c r="E54" i="35"/>
  <c r="D54" i="35"/>
  <c r="C54" i="35"/>
  <c r="B54" i="35"/>
  <c r="Y53" i="35"/>
  <c r="X53" i="35"/>
  <c r="W53" i="35"/>
  <c r="V53" i="35"/>
  <c r="U53" i="35"/>
  <c r="T53" i="35"/>
  <c r="S53" i="35"/>
  <c r="R53" i="35"/>
  <c r="Q53" i="35"/>
  <c r="P53" i="35"/>
  <c r="O53" i="35"/>
  <c r="N53" i="35"/>
  <c r="M53" i="35"/>
  <c r="L53" i="35"/>
  <c r="K53" i="35"/>
  <c r="J53" i="35"/>
  <c r="I53" i="35"/>
  <c r="H53" i="35"/>
  <c r="G53" i="35"/>
  <c r="F53" i="35"/>
  <c r="E53" i="35"/>
  <c r="D53" i="35"/>
  <c r="C53" i="35"/>
  <c r="B53" i="35"/>
  <c r="Y52" i="35"/>
  <c r="Y51" i="35" s="1"/>
  <c r="X52" i="35"/>
  <c r="W52" i="35"/>
  <c r="W51" i="35" s="1"/>
  <c r="V52" i="35"/>
  <c r="U52" i="35"/>
  <c r="U51" i="35" s="1"/>
  <c r="T52" i="35"/>
  <c r="S52" i="35"/>
  <c r="R52" i="35"/>
  <c r="Q52" i="35"/>
  <c r="P52" i="35"/>
  <c r="O52" i="35"/>
  <c r="O51" i="35" s="1"/>
  <c r="N52" i="35"/>
  <c r="N51" i="35" s="1"/>
  <c r="M52" i="35"/>
  <c r="M51" i="35" s="1"/>
  <c r="L52" i="35"/>
  <c r="K52" i="35"/>
  <c r="K51" i="35" s="1"/>
  <c r="J52" i="35"/>
  <c r="J51" i="35" s="1"/>
  <c r="I52" i="35"/>
  <c r="I51" i="35" s="1"/>
  <c r="H52" i="35"/>
  <c r="H51" i="35" s="1"/>
  <c r="G52" i="35"/>
  <c r="G51" i="35" s="1"/>
  <c r="F52" i="35"/>
  <c r="E52" i="35"/>
  <c r="D52" i="35"/>
  <c r="C52" i="35"/>
  <c r="B52" i="35"/>
  <c r="P51" i="35"/>
  <c r="F51" i="35"/>
  <c r="C51" i="35"/>
  <c r="B51" i="35"/>
  <c r="Y27" i="35"/>
  <c r="X27" i="35"/>
  <c r="W27" i="35"/>
  <c r="V27" i="35"/>
  <c r="U27" i="35"/>
  <c r="T27" i="35"/>
  <c r="S27" i="35"/>
  <c r="R27" i="35"/>
  <c r="Q27" i="35"/>
  <c r="P27" i="35"/>
  <c r="O27" i="35"/>
  <c r="N27" i="35"/>
  <c r="M27" i="35"/>
  <c r="L27" i="35"/>
  <c r="L63" i="35" s="1"/>
  <c r="K27" i="35"/>
  <c r="J27" i="35"/>
  <c r="I27" i="35"/>
  <c r="H27" i="35"/>
  <c r="G27" i="35"/>
  <c r="F27" i="35"/>
  <c r="E27" i="35"/>
  <c r="D27" i="35"/>
  <c r="C27" i="35"/>
  <c r="B27" i="35"/>
  <c r="Y24" i="35"/>
  <c r="X24" i="35"/>
  <c r="W24" i="35"/>
  <c r="V24" i="35"/>
  <c r="U24" i="35"/>
  <c r="T24" i="35"/>
  <c r="T60" i="35" s="1"/>
  <c r="S24" i="35"/>
  <c r="R24" i="35"/>
  <c r="Q24" i="35"/>
  <c r="P24" i="35"/>
  <c r="O24" i="35"/>
  <c r="N24" i="35"/>
  <c r="M24" i="35"/>
  <c r="L24" i="35"/>
  <c r="K24" i="35"/>
  <c r="J24" i="35"/>
  <c r="I24" i="35"/>
  <c r="H24" i="35"/>
  <c r="G24" i="35"/>
  <c r="F24" i="35"/>
  <c r="E24" i="35"/>
  <c r="D24" i="35"/>
  <c r="C24" i="35"/>
  <c r="B24" i="35"/>
  <c r="Y16" i="35"/>
  <c r="Y57" i="35" s="1"/>
  <c r="X16" i="35"/>
  <c r="W16" i="35"/>
  <c r="V16" i="35"/>
  <c r="U16" i="35"/>
  <c r="U57" i="35" s="1"/>
  <c r="T16" i="35"/>
  <c r="T57" i="35" s="1"/>
  <c r="S16" i="35"/>
  <c r="R16" i="35"/>
  <c r="Q16" i="35"/>
  <c r="Q57" i="35" s="1"/>
  <c r="P16" i="35"/>
  <c r="O16" i="35"/>
  <c r="N16" i="35"/>
  <c r="M16" i="35"/>
  <c r="M57" i="35" s="1"/>
  <c r="L16" i="35"/>
  <c r="L57" i="35" s="1"/>
  <c r="K16" i="35"/>
  <c r="J16" i="35"/>
  <c r="I16" i="35"/>
  <c r="H16" i="35"/>
  <c r="G16" i="35"/>
  <c r="F16" i="35"/>
  <c r="E16" i="35"/>
  <c r="D16" i="35"/>
  <c r="C16" i="35"/>
  <c r="B16" i="35"/>
  <c r="Y83" i="34"/>
  <c r="X83" i="34"/>
  <c r="W83" i="34"/>
  <c r="V83" i="34"/>
  <c r="U83" i="34"/>
  <c r="T83" i="34"/>
  <c r="S83" i="34"/>
  <c r="R83" i="34"/>
  <c r="Q83" i="34"/>
  <c r="P83" i="34"/>
  <c r="O83" i="34"/>
  <c r="N83" i="34"/>
  <c r="M83" i="34"/>
  <c r="L83" i="34"/>
  <c r="K83" i="34"/>
  <c r="J83" i="34"/>
  <c r="I83" i="34"/>
  <c r="H83" i="34"/>
  <c r="G83" i="34"/>
  <c r="F83" i="34"/>
  <c r="E83" i="34"/>
  <c r="D83" i="34"/>
  <c r="C83" i="34"/>
  <c r="B83" i="34"/>
  <c r="Y82" i="34"/>
  <c r="X82" i="34"/>
  <c r="W82" i="34"/>
  <c r="V82" i="34"/>
  <c r="U82" i="34"/>
  <c r="T82" i="34"/>
  <c r="S82" i="34"/>
  <c r="R82" i="34"/>
  <c r="Q82" i="34"/>
  <c r="P82" i="34"/>
  <c r="O82" i="34"/>
  <c r="N82" i="34"/>
  <c r="M82" i="34"/>
  <c r="L82" i="34"/>
  <c r="K82" i="34"/>
  <c r="J82" i="34"/>
  <c r="I82" i="34"/>
  <c r="H82" i="34"/>
  <c r="G82" i="34"/>
  <c r="F82" i="34"/>
  <c r="E82" i="34"/>
  <c r="D82" i="34"/>
  <c r="C82" i="34"/>
  <c r="B82" i="34"/>
  <c r="Y81" i="34"/>
  <c r="X81" i="34"/>
  <c r="W81" i="34"/>
  <c r="V81" i="34"/>
  <c r="U81" i="34"/>
  <c r="T81" i="34"/>
  <c r="S81" i="34"/>
  <c r="R81" i="34"/>
  <c r="Q81" i="34"/>
  <c r="P81" i="34"/>
  <c r="O81" i="34"/>
  <c r="N81" i="34"/>
  <c r="M81" i="34"/>
  <c r="L81" i="34"/>
  <c r="K81" i="34"/>
  <c r="J81" i="34"/>
  <c r="I81" i="34"/>
  <c r="H81" i="34"/>
  <c r="G81" i="34"/>
  <c r="F81" i="34"/>
  <c r="E81" i="34"/>
  <c r="D81" i="34"/>
  <c r="C81" i="34"/>
  <c r="B81" i="34"/>
  <c r="Y77" i="34"/>
  <c r="X77" i="34"/>
  <c r="W77" i="34"/>
  <c r="V77" i="34"/>
  <c r="U77" i="34"/>
  <c r="T77" i="34"/>
  <c r="S77" i="34"/>
  <c r="R77" i="34"/>
  <c r="Q77" i="34"/>
  <c r="P77" i="34"/>
  <c r="O77" i="34"/>
  <c r="N77" i="34"/>
  <c r="M77" i="34"/>
  <c r="L77" i="34"/>
  <c r="K77" i="34"/>
  <c r="J77" i="34"/>
  <c r="I77" i="34"/>
  <c r="H77" i="34"/>
  <c r="G77" i="34"/>
  <c r="F77" i="34"/>
  <c r="E77" i="34"/>
  <c r="D77" i="34"/>
  <c r="C77" i="34"/>
  <c r="B77" i="34"/>
  <c r="Y76" i="34"/>
  <c r="X76" i="34"/>
  <c r="W76" i="34"/>
  <c r="V76" i="34"/>
  <c r="U76" i="34"/>
  <c r="T76" i="34"/>
  <c r="S76" i="34"/>
  <c r="R76" i="34"/>
  <c r="Q76" i="34"/>
  <c r="P76" i="34"/>
  <c r="O76" i="34"/>
  <c r="N76" i="34"/>
  <c r="M76" i="34"/>
  <c r="L76" i="34"/>
  <c r="K76" i="34"/>
  <c r="J76" i="34"/>
  <c r="I76" i="34"/>
  <c r="H76" i="34"/>
  <c r="G76" i="34"/>
  <c r="F76" i="34"/>
  <c r="E76" i="34"/>
  <c r="D76" i="34"/>
  <c r="C76" i="34"/>
  <c r="B76" i="34"/>
  <c r="Y75" i="34"/>
  <c r="X75" i="34"/>
  <c r="W75" i="34"/>
  <c r="V75" i="34"/>
  <c r="U75" i="34"/>
  <c r="T75" i="34"/>
  <c r="S75" i="34"/>
  <c r="R75" i="34"/>
  <c r="Q75" i="34"/>
  <c r="P75" i="34"/>
  <c r="O75" i="34"/>
  <c r="N75" i="34"/>
  <c r="M75" i="34"/>
  <c r="L75" i="34"/>
  <c r="K75" i="34"/>
  <c r="J75" i="34"/>
  <c r="I75" i="34"/>
  <c r="H75" i="34"/>
  <c r="G75" i="34"/>
  <c r="F75" i="34"/>
  <c r="E75" i="34"/>
  <c r="D75" i="34"/>
  <c r="C75" i="34"/>
  <c r="B75" i="34"/>
  <c r="Y74" i="34"/>
  <c r="X74" i="34"/>
  <c r="W74" i="34"/>
  <c r="V74" i="34"/>
  <c r="U74" i="34"/>
  <c r="T74" i="34"/>
  <c r="S74" i="34"/>
  <c r="R74" i="34"/>
  <c r="Q74" i="34"/>
  <c r="P74" i="34"/>
  <c r="O74" i="34"/>
  <c r="N74" i="34"/>
  <c r="M74" i="34"/>
  <c r="L74" i="34"/>
  <c r="K74" i="34"/>
  <c r="J74" i="34"/>
  <c r="I74" i="34"/>
  <c r="H74" i="34"/>
  <c r="G74" i="34"/>
  <c r="F74" i="34"/>
  <c r="E74" i="34"/>
  <c r="D74" i="34"/>
  <c r="C74" i="34"/>
  <c r="B74" i="34"/>
  <c r="Y73" i="34"/>
  <c r="X73" i="34"/>
  <c r="W73" i="34"/>
  <c r="V73" i="34"/>
  <c r="U73" i="34"/>
  <c r="T73" i="34"/>
  <c r="S73" i="34"/>
  <c r="R73" i="34"/>
  <c r="Q73" i="34"/>
  <c r="P73" i="34"/>
  <c r="O73" i="34"/>
  <c r="N73" i="34"/>
  <c r="M73" i="34"/>
  <c r="L73" i="34"/>
  <c r="K73" i="34"/>
  <c r="J73" i="34"/>
  <c r="I73" i="34"/>
  <c r="H73" i="34"/>
  <c r="G73" i="34"/>
  <c r="F73" i="34"/>
  <c r="E73" i="34"/>
  <c r="D73" i="34"/>
  <c r="C73" i="34"/>
  <c r="B73" i="34"/>
  <c r="Y72" i="34"/>
  <c r="X72" i="34"/>
  <c r="W72" i="34"/>
  <c r="V72" i="34"/>
  <c r="U72" i="34"/>
  <c r="T72" i="34"/>
  <c r="S72" i="34"/>
  <c r="R72" i="34"/>
  <c r="Q72" i="34"/>
  <c r="P72" i="34"/>
  <c r="O72" i="34"/>
  <c r="N72" i="34"/>
  <c r="M72" i="34"/>
  <c r="L72" i="34"/>
  <c r="K72" i="34"/>
  <c r="J72" i="34"/>
  <c r="I72" i="34"/>
  <c r="H72" i="34"/>
  <c r="G72" i="34"/>
  <c r="F72" i="34"/>
  <c r="E72" i="34"/>
  <c r="D72" i="34"/>
  <c r="C72" i="34"/>
  <c r="B72" i="34"/>
  <c r="Y68" i="34"/>
  <c r="X68" i="34"/>
  <c r="W68" i="34"/>
  <c r="V68" i="34"/>
  <c r="U68" i="34"/>
  <c r="T68" i="34"/>
  <c r="S68" i="34"/>
  <c r="R68" i="34"/>
  <c r="Q68" i="34"/>
  <c r="P68" i="34"/>
  <c r="O68" i="34"/>
  <c r="N68" i="34"/>
  <c r="M68" i="34"/>
  <c r="L68" i="34"/>
  <c r="K68" i="34"/>
  <c r="J68" i="34"/>
  <c r="I68" i="34"/>
  <c r="H68" i="34"/>
  <c r="G68" i="34"/>
  <c r="F68" i="34"/>
  <c r="E68" i="34"/>
  <c r="D68" i="34"/>
  <c r="C68" i="34"/>
  <c r="B68" i="34"/>
  <c r="Y67" i="34"/>
  <c r="X67" i="34"/>
  <c r="W67" i="34"/>
  <c r="V67" i="34"/>
  <c r="U67" i="34"/>
  <c r="T67" i="34"/>
  <c r="S67" i="34"/>
  <c r="R67" i="34"/>
  <c r="Q67" i="34"/>
  <c r="Q51" i="34" s="1"/>
  <c r="P67" i="34"/>
  <c r="P51" i="34" s="1"/>
  <c r="O67" i="34"/>
  <c r="N67" i="34"/>
  <c r="N51" i="34" s="1"/>
  <c r="M67" i="34"/>
  <c r="L67" i="34"/>
  <c r="K67" i="34"/>
  <c r="J67" i="34"/>
  <c r="I67" i="34"/>
  <c r="H67" i="34"/>
  <c r="G67" i="34"/>
  <c r="F67" i="34"/>
  <c r="E67" i="34"/>
  <c r="D67" i="34"/>
  <c r="C67" i="34"/>
  <c r="B67" i="34"/>
  <c r="Y66" i="34"/>
  <c r="X66" i="34"/>
  <c r="W66" i="34"/>
  <c r="V66" i="34"/>
  <c r="U66" i="34"/>
  <c r="T66" i="34"/>
  <c r="S66" i="34"/>
  <c r="R66" i="34"/>
  <c r="Q66" i="34"/>
  <c r="P66" i="34"/>
  <c r="O66" i="34"/>
  <c r="N66" i="34"/>
  <c r="M66" i="34"/>
  <c r="L66" i="34"/>
  <c r="K66" i="34"/>
  <c r="J66" i="34"/>
  <c r="I66" i="34"/>
  <c r="H66" i="34"/>
  <c r="G66" i="34"/>
  <c r="F66" i="34"/>
  <c r="E66" i="34"/>
  <c r="D66" i="34"/>
  <c r="C66" i="34"/>
  <c r="B66" i="34"/>
  <c r="Y65" i="34"/>
  <c r="X65" i="34"/>
  <c r="W65" i="34"/>
  <c r="V65" i="34"/>
  <c r="U65" i="34"/>
  <c r="T65" i="34"/>
  <c r="S65" i="34"/>
  <c r="R65" i="34"/>
  <c r="Q65" i="34"/>
  <c r="P65" i="34"/>
  <c r="O65" i="34"/>
  <c r="N65" i="34"/>
  <c r="M65" i="34"/>
  <c r="L65" i="34"/>
  <c r="K65" i="34"/>
  <c r="J65" i="34"/>
  <c r="I65" i="34"/>
  <c r="H65" i="34"/>
  <c r="G65" i="34"/>
  <c r="F65" i="34"/>
  <c r="E65" i="34"/>
  <c r="D65" i="34"/>
  <c r="C65" i="34"/>
  <c r="B65" i="34"/>
  <c r="Y64" i="34"/>
  <c r="X64" i="34"/>
  <c r="W64" i="34"/>
  <c r="V64" i="34"/>
  <c r="U64" i="34"/>
  <c r="T64" i="34"/>
  <c r="S64" i="34"/>
  <c r="R64" i="34"/>
  <c r="Q64" i="34"/>
  <c r="P64" i="34"/>
  <c r="O64" i="34"/>
  <c r="N64" i="34"/>
  <c r="M64" i="34"/>
  <c r="L64" i="34"/>
  <c r="K64" i="34"/>
  <c r="J64" i="34"/>
  <c r="I64" i="34"/>
  <c r="H64" i="34"/>
  <c r="G64" i="34"/>
  <c r="F64" i="34"/>
  <c r="E64" i="34"/>
  <c r="D64" i="34"/>
  <c r="C64" i="34"/>
  <c r="B64" i="34"/>
  <c r="Y62" i="34"/>
  <c r="X62" i="34"/>
  <c r="W62" i="34"/>
  <c r="V62" i="34"/>
  <c r="U62" i="34"/>
  <c r="T62" i="34"/>
  <c r="S62" i="34"/>
  <c r="R62" i="34"/>
  <c r="Q62" i="34"/>
  <c r="P62" i="34"/>
  <c r="O62" i="34"/>
  <c r="N62" i="34"/>
  <c r="M62" i="34"/>
  <c r="L62" i="34"/>
  <c r="K62" i="34"/>
  <c r="J62" i="34"/>
  <c r="I62" i="34"/>
  <c r="H62" i="34"/>
  <c r="G62" i="34"/>
  <c r="F62" i="34"/>
  <c r="E62" i="34"/>
  <c r="D62" i="34"/>
  <c r="C62" i="34"/>
  <c r="B62" i="34"/>
  <c r="Y61" i="34"/>
  <c r="X61" i="34"/>
  <c r="W61" i="34"/>
  <c r="V61" i="34"/>
  <c r="U61" i="34"/>
  <c r="T61" i="34"/>
  <c r="S61" i="34"/>
  <c r="R61" i="34"/>
  <c r="Q61" i="34"/>
  <c r="P61" i="34"/>
  <c r="O61" i="34"/>
  <c r="N61" i="34"/>
  <c r="M61" i="34"/>
  <c r="L61" i="34"/>
  <c r="K61" i="34"/>
  <c r="J61" i="34"/>
  <c r="I61" i="34"/>
  <c r="H61" i="34"/>
  <c r="G61" i="34"/>
  <c r="F61" i="34"/>
  <c r="E61" i="34"/>
  <c r="D61" i="34"/>
  <c r="C61" i="34"/>
  <c r="C51" i="34" s="1"/>
  <c r="B61" i="34"/>
  <c r="S60" i="34"/>
  <c r="Y59" i="34"/>
  <c r="X59" i="34"/>
  <c r="W59" i="34"/>
  <c r="V59" i="34"/>
  <c r="U59" i="34"/>
  <c r="T59" i="34"/>
  <c r="S59" i="34"/>
  <c r="R59" i="34"/>
  <c r="Q59" i="34"/>
  <c r="P59" i="34"/>
  <c r="O59" i="34"/>
  <c r="N59" i="34"/>
  <c r="M59" i="34"/>
  <c r="L59" i="34"/>
  <c r="K59" i="34"/>
  <c r="J59" i="34"/>
  <c r="I59" i="34"/>
  <c r="H59" i="34"/>
  <c r="G59" i="34"/>
  <c r="F59" i="34"/>
  <c r="E59" i="34"/>
  <c r="D59" i="34"/>
  <c r="C59" i="34"/>
  <c r="B59" i="34"/>
  <c r="Y58" i="34"/>
  <c r="X58" i="34"/>
  <c r="W58" i="34"/>
  <c r="V58" i="34"/>
  <c r="U58" i="34"/>
  <c r="T58" i="34"/>
  <c r="S58" i="34"/>
  <c r="R58" i="34"/>
  <c r="Q58" i="34"/>
  <c r="P58" i="34"/>
  <c r="O58" i="34"/>
  <c r="N58" i="34"/>
  <c r="M58" i="34"/>
  <c r="L58" i="34"/>
  <c r="K58" i="34"/>
  <c r="J58" i="34"/>
  <c r="I58" i="34"/>
  <c r="H58" i="34"/>
  <c r="G58" i="34"/>
  <c r="F58" i="34"/>
  <c r="E58" i="34"/>
  <c r="D58" i="34"/>
  <c r="C58" i="34"/>
  <c r="B58" i="34"/>
  <c r="Y57" i="34"/>
  <c r="X57" i="34"/>
  <c r="T57" i="34"/>
  <c r="Y56" i="34"/>
  <c r="X56" i="34"/>
  <c r="W56" i="34"/>
  <c r="V56" i="34"/>
  <c r="U56" i="34"/>
  <c r="T56" i="34"/>
  <c r="S56" i="34"/>
  <c r="R56" i="34"/>
  <c r="Q56" i="34"/>
  <c r="P56" i="34"/>
  <c r="O56" i="34"/>
  <c r="N56" i="34"/>
  <c r="M56" i="34"/>
  <c r="L56" i="34"/>
  <c r="K56" i="34"/>
  <c r="J56" i="34"/>
  <c r="I56" i="34"/>
  <c r="H56" i="34"/>
  <c r="G56" i="34"/>
  <c r="F56" i="34"/>
  <c r="E56" i="34"/>
  <c r="D56" i="34"/>
  <c r="C56" i="34"/>
  <c r="B56" i="34"/>
  <c r="Y55" i="34"/>
  <c r="X55" i="34"/>
  <c r="W55" i="34"/>
  <c r="V55" i="34"/>
  <c r="U55" i="34"/>
  <c r="T55" i="34"/>
  <c r="S55" i="34"/>
  <c r="R55" i="34"/>
  <c r="Q55" i="34"/>
  <c r="P55" i="34"/>
  <c r="O55" i="34"/>
  <c r="N55" i="34"/>
  <c r="M55" i="34"/>
  <c r="L55" i="34"/>
  <c r="K55" i="34"/>
  <c r="J55" i="34"/>
  <c r="I55" i="34"/>
  <c r="H55" i="34"/>
  <c r="G55" i="34"/>
  <c r="F55" i="34"/>
  <c r="F51" i="34" s="1"/>
  <c r="E55" i="34"/>
  <c r="D55" i="34"/>
  <c r="C55" i="34"/>
  <c r="B55" i="34"/>
  <c r="Y54" i="34"/>
  <c r="X54" i="34"/>
  <c r="W54" i="34"/>
  <c r="V54" i="34"/>
  <c r="U54" i="34"/>
  <c r="T54" i="34"/>
  <c r="S54" i="34"/>
  <c r="R54" i="34"/>
  <c r="Q54" i="34"/>
  <c r="P54" i="34"/>
  <c r="O54" i="34"/>
  <c r="N54" i="34"/>
  <c r="M54" i="34"/>
  <c r="L54" i="34"/>
  <c r="K54" i="34"/>
  <c r="J54" i="34"/>
  <c r="I54" i="34"/>
  <c r="H54" i="34"/>
  <c r="G54" i="34"/>
  <c r="F54" i="34"/>
  <c r="E54" i="34"/>
  <c r="D54" i="34"/>
  <c r="C54" i="34"/>
  <c r="B54" i="34"/>
  <c r="Y53" i="34"/>
  <c r="X53" i="34"/>
  <c r="W53" i="34"/>
  <c r="V53" i="34"/>
  <c r="U53" i="34"/>
  <c r="T53" i="34"/>
  <c r="S53" i="34"/>
  <c r="R53" i="34"/>
  <c r="Q53" i="34"/>
  <c r="P53" i="34"/>
  <c r="O53" i="34"/>
  <c r="N53" i="34"/>
  <c r="M53" i="34"/>
  <c r="L53" i="34"/>
  <c r="K53" i="34"/>
  <c r="J53" i="34"/>
  <c r="I53" i="34"/>
  <c r="H53" i="34"/>
  <c r="G53" i="34"/>
  <c r="F53" i="34"/>
  <c r="E53" i="34"/>
  <c r="D53" i="34"/>
  <c r="C53" i="34"/>
  <c r="B53" i="34"/>
  <c r="Y52" i="34"/>
  <c r="Y51" i="34" s="1"/>
  <c r="X52" i="34"/>
  <c r="X51" i="34" s="1"/>
  <c r="W52" i="34"/>
  <c r="V52" i="34"/>
  <c r="V51" i="34" s="1"/>
  <c r="U52" i="34"/>
  <c r="T52" i="34"/>
  <c r="T51" i="34" s="1"/>
  <c r="S52" i="34"/>
  <c r="R52" i="34"/>
  <c r="Q52" i="34"/>
  <c r="P52" i="34"/>
  <c r="O52" i="34"/>
  <c r="N52" i="34"/>
  <c r="M52" i="34"/>
  <c r="L52" i="34"/>
  <c r="K52" i="34"/>
  <c r="J52" i="34"/>
  <c r="I52" i="34"/>
  <c r="H52" i="34"/>
  <c r="G52" i="34"/>
  <c r="F52" i="34"/>
  <c r="E52" i="34"/>
  <c r="D52" i="34"/>
  <c r="C52" i="34"/>
  <c r="B52" i="34"/>
  <c r="L51" i="34"/>
  <c r="I51" i="34"/>
  <c r="H51" i="34"/>
  <c r="D51" i="34"/>
  <c r="Y27" i="34"/>
  <c r="Y63" i="34" s="1"/>
  <c r="X27" i="34"/>
  <c r="W27" i="34"/>
  <c r="W63" i="34" s="1"/>
  <c r="V27" i="34"/>
  <c r="U27" i="34"/>
  <c r="U63" i="34" s="1"/>
  <c r="T27" i="34"/>
  <c r="S27" i="34"/>
  <c r="R27" i="34"/>
  <c r="R63" i="34" s="1"/>
  <c r="Q27" i="34"/>
  <c r="Q63" i="34" s="1"/>
  <c r="P27" i="34"/>
  <c r="P63" i="34" s="1"/>
  <c r="O27" i="34"/>
  <c r="O63" i="34" s="1"/>
  <c r="N27" i="34"/>
  <c r="M27" i="34"/>
  <c r="M63" i="34" s="1"/>
  <c r="L27" i="34"/>
  <c r="K27" i="34"/>
  <c r="K63" i="34" s="1"/>
  <c r="J27" i="34"/>
  <c r="I27" i="34"/>
  <c r="I63" i="34" s="1"/>
  <c r="H27" i="34"/>
  <c r="G27" i="34"/>
  <c r="G63" i="34" s="1"/>
  <c r="F27" i="34"/>
  <c r="E27" i="34"/>
  <c r="E63" i="34" s="1"/>
  <c r="D27" i="34"/>
  <c r="C27" i="34"/>
  <c r="C63" i="34" s="1"/>
  <c r="B27" i="34"/>
  <c r="Y24" i="34"/>
  <c r="X24" i="34"/>
  <c r="X60" i="34" s="1"/>
  <c r="W24" i="34"/>
  <c r="W60" i="34" s="1"/>
  <c r="V24" i="34"/>
  <c r="U24" i="34"/>
  <c r="U60" i="34" s="1"/>
  <c r="T24" i="34"/>
  <c r="S24" i="34"/>
  <c r="R24" i="34"/>
  <c r="R60" i="34" s="1"/>
  <c r="Q24" i="34"/>
  <c r="P24" i="34"/>
  <c r="O24" i="34"/>
  <c r="O60" i="34" s="1"/>
  <c r="N24" i="34"/>
  <c r="M24" i="34"/>
  <c r="M60" i="34" s="1"/>
  <c r="L24" i="34"/>
  <c r="K24" i="34"/>
  <c r="K60" i="34" s="1"/>
  <c r="J24" i="34"/>
  <c r="J60" i="34" s="1"/>
  <c r="I24" i="34"/>
  <c r="H24" i="34"/>
  <c r="G24" i="34"/>
  <c r="G60" i="34" s="1"/>
  <c r="F24" i="34"/>
  <c r="E24" i="34"/>
  <c r="E60" i="34" s="1"/>
  <c r="D24" i="34"/>
  <c r="C24" i="34"/>
  <c r="B24" i="34"/>
  <c r="Y16" i="34"/>
  <c r="X16" i="34"/>
  <c r="W16" i="34"/>
  <c r="W57" i="34" s="1"/>
  <c r="V16" i="34"/>
  <c r="V57" i="34" s="1"/>
  <c r="U16" i="34"/>
  <c r="U57" i="34" s="1"/>
  <c r="T16" i="34"/>
  <c r="S16" i="34"/>
  <c r="R16" i="34"/>
  <c r="R57" i="34" s="1"/>
  <c r="Q16" i="34"/>
  <c r="Q57" i="34" s="1"/>
  <c r="P16" i="34"/>
  <c r="P57" i="34" s="1"/>
  <c r="O16" i="34"/>
  <c r="O57" i="34" s="1"/>
  <c r="N16" i="34"/>
  <c r="N57" i="34" s="1"/>
  <c r="M16" i="34"/>
  <c r="M57" i="34" s="1"/>
  <c r="L16" i="34"/>
  <c r="L57" i="34" s="1"/>
  <c r="K16" i="34"/>
  <c r="J16" i="34"/>
  <c r="I16" i="34"/>
  <c r="I57" i="34" s="1"/>
  <c r="H16" i="34"/>
  <c r="H57" i="34" s="1"/>
  <c r="G16" i="34"/>
  <c r="G57" i="34" s="1"/>
  <c r="F16" i="34"/>
  <c r="F57" i="34" s="1"/>
  <c r="E16" i="34"/>
  <c r="E57" i="34" s="1"/>
  <c r="D16" i="34"/>
  <c r="D57" i="34" s="1"/>
  <c r="C16" i="34"/>
  <c r="B16" i="34"/>
  <c r="B57" i="34" s="1"/>
  <c r="Y83" i="33"/>
  <c r="X83" i="33"/>
  <c r="W83" i="33"/>
  <c r="V83" i="33"/>
  <c r="U83" i="33"/>
  <c r="T83" i="33"/>
  <c r="S83" i="33"/>
  <c r="R83" i="33"/>
  <c r="Q83" i="33"/>
  <c r="P83" i="33"/>
  <c r="O83" i="33"/>
  <c r="N83" i="33"/>
  <c r="M83" i="33"/>
  <c r="L83" i="33"/>
  <c r="K83" i="33"/>
  <c r="J83" i="33"/>
  <c r="I83" i="33"/>
  <c r="H83" i="33"/>
  <c r="G83" i="33"/>
  <c r="F83" i="33"/>
  <c r="E83" i="33"/>
  <c r="D83" i="33"/>
  <c r="C83" i="33"/>
  <c r="B83" i="33"/>
  <c r="Y82" i="33"/>
  <c r="X82" i="33"/>
  <c r="W82" i="33"/>
  <c r="V82" i="33"/>
  <c r="U82" i="33"/>
  <c r="T82" i="33"/>
  <c r="S82" i="33"/>
  <c r="R82" i="33"/>
  <c r="Q82" i="33"/>
  <c r="P82" i="33"/>
  <c r="O82" i="33"/>
  <c r="N82" i="33"/>
  <c r="M82" i="33"/>
  <c r="L82" i="33"/>
  <c r="K82" i="33"/>
  <c r="J82" i="33"/>
  <c r="I82" i="33"/>
  <c r="H82" i="33"/>
  <c r="G82" i="33"/>
  <c r="F82" i="33"/>
  <c r="E82" i="33"/>
  <c r="D82" i="33"/>
  <c r="C82" i="33"/>
  <c r="B82" i="33"/>
  <c r="Y81" i="33"/>
  <c r="X81" i="33"/>
  <c r="W81" i="33"/>
  <c r="V81" i="33"/>
  <c r="U81" i="33"/>
  <c r="T81" i="33"/>
  <c r="S81" i="33"/>
  <c r="R81" i="33"/>
  <c r="Q81" i="33"/>
  <c r="P81" i="33"/>
  <c r="O81" i="33"/>
  <c r="N81" i="33"/>
  <c r="M81" i="33"/>
  <c r="L81" i="33"/>
  <c r="K81" i="33"/>
  <c r="J81" i="33"/>
  <c r="I81" i="33"/>
  <c r="H81" i="33"/>
  <c r="G81" i="33"/>
  <c r="F81" i="33"/>
  <c r="E81" i="33"/>
  <c r="D81" i="33"/>
  <c r="C81" i="33"/>
  <c r="B81" i="33"/>
  <c r="X80" i="33"/>
  <c r="U80" i="33"/>
  <c r="M80" i="33"/>
  <c r="Q78" i="33"/>
  <c r="P78" i="33"/>
  <c r="M78" i="33"/>
  <c r="H78" i="33"/>
  <c r="E78" i="33"/>
  <c r="D78" i="33"/>
  <c r="Y77" i="33"/>
  <c r="X77" i="33"/>
  <c r="W77" i="33"/>
  <c r="V77" i="33"/>
  <c r="U77" i="33"/>
  <c r="T77" i="33"/>
  <c r="S77" i="33"/>
  <c r="R77" i="33"/>
  <c r="Q77" i="33"/>
  <c r="P77" i="33"/>
  <c r="O77" i="33"/>
  <c r="N77" i="33"/>
  <c r="M77" i="33"/>
  <c r="L77" i="33"/>
  <c r="K77" i="33"/>
  <c r="J77" i="33"/>
  <c r="I77" i="33"/>
  <c r="H77" i="33"/>
  <c r="G77" i="33"/>
  <c r="F77" i="33"/>
  <c r="E77" i="33"/>
  <c r="D77" i="33"/>
  <c r="C77" i="33"/>
  <c r="B77" i="33"/>
  <c r="Y76" i="33"/>
  <c r="X76" i="33"/>
  <c r="W76" i="33"/>
  <c r="V76" i="33"/>
  <c r="U76" i="33"/>
  <c r="T76" i="33"/>
  <c r="S76" i="33"/>
  <c r="R76" i="33"/>
  <c r="Q76" i="33"/>
  <c r="P76" i="33"/>
  <c r="O76" i="33"/>
  <c r="N76" i="33"/>
  <c r="M76" i="33"/>
  <c r="L76" i="33"/>
  <c r="K76" i="33"/>
  <c r="J76" i="33"/>
  <c r="I76" i="33"/>
  <c r="H76" i="33"/>
  <c r="G76" i="33"/>
  <c r="F76" i="33"/>
  <c r="E76" i="33"/>
  <c r="D76" i="33"/>
  <c r="C76" i="33"/>
  <c r="B76" i="33"/>
  <c r="Y75" i="33"/>
  <c r="X75" i="33"/>
  <c r="W75" i="33"/>
  <c r="V75" i="33"/>
  <c r="U75" i="33"/>
  <c r="T75" i="33"/>
  <c r="S75" i="33"/>
  <c r="R75" i="33"/>
  <c r="Q75" i="33"/>
  <c r="P75" i="33"/>
  <c r="O75" i="33"/>
  <c r="N75" i="33"/>
  <c r="M75" i="33"/>
  <c r="L75" i="33"/>
  <c r="K75" i="33"/>
  <c r="J75" i="33"/>
  <c r="I75" i="33"/>
  <c r="H75" i="33"/>
  <c r="G75" i="33"/>
  <c r="F75" i="33"/>
  <c r="E75" i="33"/>
  <c r="D75" i="33"/>
  <c r="C75" i="33"/>
  <c r="B75" i="33"/>
  <c r="Y74" i="33"/>
  <c r="X74" i="33"/>
  <c r="W74" i="33"/>
  <c r="V74" i="33"/>
  <c r="U74" i="33"/>
  <c r="T74" i="33"/>
  <c r="S74" i="33"/>
  <c r="R74" i="33"/>
  <c r="Q74" i="33"/>
  <c r="P74" i="33"/>
  <c r="O74" i="33"/>
  <c r="N74" i="33"/>
  <c r="M74" i="33"/>
  <c r="L74" i="33"/>
  <c r="K74" i="33"/>
  <c r="J74" i="33"/>
  <c r="I74" i="33"/>
  <c r="H74" i="33"/>
  <c r="G74" i="33"/>
  <c r="F74" i="33"/>
  <c r="E74" i="33"/>
  <c r="D74" i="33"/>
  <c r="C74" i="33"/>
  <c r="B74" i="33"/>
  <c r="Y73" i="33"/>
  <c r="X73" i="33"/>
  <c r="W73" i="33"/>
  <c r="V73" i="33"/>
  <c r="U73" i="33"/>
  <c r="T73" i="33"/>
  <c r="S73" i="33"/>
  <c r="R73" i="33"/>
  <c r="Q73" i="33"/>
  <c r="P73" i="33"/>
  <c r="O73" i="33"/>
  <c r="N73" i="33"/>
  <c r="M73" i="33"/>
  <c r="L73" i="33"/>
  <c r="K73" i="33"/>
  <c r="J73" i="33"/>
  <c r="I73" i="33"/>
  <c r="H73" i="33"/>
  <c r="G73" i="33"/>
  <c r="F73" i="33"/>
  <c r="E73" i="33"/>
  <c r="D73" i="33"/>
  <c r="C73" i="33"/>
  <c r="B73" i="33"/>
  <c r="Y68" i="33"/>
  <c r="X68" i="33"/>
  <c r="W68" i="33"/>
  <c r="V68" i="33"/>
  <c r="U68" i="33"/>
  <c r="T68" i="33"/>
  <c r="S68" i="33"/>
  <c r="R68" i="33"/>
  <c r="Q68" i="33"/>
  <c r="P68" i="33"/>
  <c r="O68" i="33"/>
  <c r="N68" i="33"/>
  <c r="M68" i="33"/>
  <c r="L68" i="33"/>
  <c r="K68" i="33"/>
  <c r="J68" i="33"/>
  <c r="I68" i="33"/>
  <c r="H68" i="33"/>
  <c r="G68" i="33"/>
  <c r="F68" i="33"/>
  <c r="E68" i="33"/>
  <c r="D68" i="33"/>
  <c r="C68" i="33"/>
  <c r="B68" i="33"/>
  <c r="Y67" i="33"/>
  <c r="X67" i="33"/>
  <c r="W67" i="33"/>
  <c r="V67" i="33"/>
  <c r="U67" i="33"/>
  <c r="T67" i="33"/>
  <c r="S67" i="33"/>
  <c r="R67" i="33"/>
  <c r="Q67" i="33"/>
  <c r="P67" i="33"/>
  <c r="O67" i="33"/>
  <c r="N67" i="33"/>
  <c r="M67" i="33"/>
  <c r="L67" i="33"/>
  <c r="K67" i="33"/>
  <c r="J67" i="33"/>
  <c r="I67" i="33"/>
  <c r="H67" i="33"/>
  <c r="G67" i="33"/>
  <c r="F67" i="33"/>
  <c r="E67" i="33"/>
  <c r="D67" i="33"/>
  <c r="C67" i="33"/>
  <c r="B67" i="33"/>
  <c r="B51" i="33" s="1"/>
  <c r="Y66" i="33"/>
  <c r="X66" i="33"/>
  <c r="W66" i="33"/>
  <c r="V66" i="33"/>
  <c r="U66" i="33"/>
  <c r="T66" i="33"/>
  <c r="S66" i="33"/>
  <c r="R66" i="33"/>
  <c r="Q66" i="33"/>
  <c r="P66" i="33"/>
  <c r="O66" i="33"/>
  <c r="N66" i="33"/>
  <c r="M66" i="33"/>
  <c r="L66" i="33"/>
  <c r="K66" i="33"/>
  <c r="J66" i="33"/>
  <c r="I66" i="33"/>
  <c r="H66" i="33"/>
  <c r="G66" i="33"/>
  <c r="F66" i="33"/>
  <c r="E66" i="33"/>
  <c r="D66" i="33"/>
  <c r="C66" i="33"/>
  <c r="B66" i="33"/>
  <c r="Y65" i="33"/>
  <c r="X65" i="33"/>
  <c r="W65" i="33"/>
  <c r="V65" i="33"/>
  <c r="U65" i="33"/>
  <c r="T65" i="33"/>
  <c r="S65" i="33"/>
  <c r="R65" i="33"/>
  <c r="Q65" i="33"/>
  <c r="P65" i="33"/>
  <c r="O65" i="33"/>
  <c r="N65" i="33"/>
  <c r="M65" i="33"/>
  <c r="L65" i="33"/>
  <c r="K65" i="33"/>
  <c r="J65" i="33"/>
  <c r="I65" i="33"/>
  <c r="H65" i="33"/>
  <c r="G65" i="33"/>
  <c r="F65" i="33"/>
  <c r="E65" i="33"/>
  <c r="D65" i="33"/>
  <c r="C65" i="33"/>
  <c r="B65" i="33"/>
  <c r="Y64" i="33"/>
  <c r="X64" i="33"/>
  <c r="W64" i="33"/>
  <c r="V64" i="33"/>
  <c r="U64" i="33"/>
  <c r="T64" i="33"/>
  <c r="S64" i="33"/>
  <c r="R64" i="33"/>
  <c r="Q64" i="33"/>
  <c r="P64" i="33"/>
  <c r="O64" i="33"/>
  <c r="N64" i="33"/>
  <c r="M64" i="33"/>
  <c r="L64" i="33"/>
  <c r="K64" i="33"/>
  <c r="J64" i="33"/>
  <c r="I64" i="33"/>
  <c r="H64" i="33"/>
  <c r="G64" i="33"/>
  <c r="F64" i="33"/>
  <c r="E64" i="33"/>
  <c r="D64" i="33"/>
  <c r="C64" i="33"/>
  <c r="B64" i="33"/>
  <c r="M63" i="33"/>
  <c r="L63" i="33"/>
  <c r="I63" i="33"/>
  <c r="H63" i="33"/>
  <c r="D63" i="33"/>
  <c r="Y62" i="33"/>
  <c r="X62" i="33"/>
  <c r="W62" i="33"/>
  <c r="V62" i="33"/>
  <c r="U62" i="33"/>
  <c r="T62" i="33"/>
  <c r="S62" i="33"/>
  <c r="R62" i="33"/>
  <c r="Q62" i="33"/>
  <c r="P62" i="33"/>
  <c r="O62" i="33"/>
  <c r="N62" i="33"/>
  <c r="M62" i="33"/>
  <c r="L62" i="33"/>
  <c r="K62" i="33"/>
  <c r="J62" i="33"/>
  <c r="I62" i="33"/>
  <c r="H62" i="33"/>
  <c r="G62" i="33"/>
  <c r="F62" i="33"/>
  <c r="E62" i="33"/>
  <c r="D62" i="33"/>
  <c r="C62" i="33"/>
  <c r="B62" i="33"/>
  <c r="Y61" i="33"/>
  <c r="X61" i="33"/>
  <c r="W61" i="33"/>
  <c r="V61" i="33"/>
  <c r="U61" i="33"/>
  <c r="T61" i="33"/>
  <c r="S61" i="33"/>
  <c r="R61" i="33"/>
  <c r="Q61" i="33"/>
  <c r="P61" i="33"/>
  <c r="O61" i="33"/>
  <c r="N61" i="33"/>
  <c r="M61" i="33"/>
  <c r="L61" i="33"/>
  <c r="K61" i="33"/>
  <c r="J61" i="33"/>
  <c r="I61" i="33"/>
  <c r="H61" i="33"/>
  <c r="G61" i="33"/>
  <c r="F61" i="33"/>
  <c r="E61" i="33"/>
  <c r="D61" i="33"/>
  <c r="C61" i="33"/>
  <c r="B61" i="33"/>
  <c r="Y59" i="33"/>
  <c r="X59" i="33"/>
  <c r="W59" i="33"/>
  <c r="V59" i="33"/>
  <c r="U59" i="33"/>
  <c r="T59" i="33"/>
  <c r="S59" i="33"/>
  <c r="R59" i="33"/>
  <c r="Q59" i="33"/>
  <c r="P59" i="33"/>
  <c r="O59" i="33"/>
  <c r="N59" i="33"/>
  <c r="M59" i="33"/>
  <c r="L59" i="33"/>
  <c r="K59" i="33"/>
  <c r="J59" i="33"/>
  <c r="I59" i="33"/>
  <c r="H59" i="33"/>
  <c r="G59" i="33"/>
  <c r="F59" i="33"/>
  <c r="E59" i="33"/>
  <c r="D59" i="33"/>
  <c r="C59" i="33"/>
  <c r="B59" i="33"/>
  <c r="Y58" i="33"/>
  <c r="X58" i="33"/>
  <c r="W58" i="33"/>
  <c r="V58" i="33"/>
  <c r="U58" i="33"/>
  <c r="T58" i="33"/>
  <c r="S58" i="33"/>
  <c r="R58" i="33"/>
  <c r="Q58" i="33"/>
  <c r="P58" i="33"/>
  <c r="O58" i="33"/>
  <c r="N58" i="33"/>
  <c r="M58" i="33"/>
  <c r="L58" i="33"/>
  <c r="K58" i="33"/>
  <c r="J58" i="33"/>
  <c r="I58" i="33"/>
  <c r="H58" i="33"/>
  <c r="G58" i="33"/>
  <c r="F58" i="33"/>
  <c r="E58" i="33"/>
  <c r="D58" i="33"/>
  <c r="C58" i="33"/>
  <c r="B58" i="33"/>
  <c r="E57" i="33"/>
  <c r="D57" i="33"/>
  <c r="Y56" i="33"/>
  <c r="X56" i="33"/>
  <c r="X51" i="33" s="1"/>
  <c r="W56" i="33"/>
  <c r="V56" i="33"/>
  <c r="U56" i="33"/>
  <c r="T56" i="33"/>
  <c r="S56" i="33"/>
  <c r="R56" i="33"/>
  <c r="Q56" i="33"/>
  <c r="P56" i="33"/>
  <c r="O56" i="33"/>
  <c r="N56" i="33"/>
  <c r="M56" i="33"/>
  <c r="L56" i="33"/>
  <c r="K56" i="33"/>
  <c r="J56" i="33"/>
  <c r="I56" i="33"/>
  <c r="H56" i="33"/>
  <c r="G56" i="33"/>
  <c r="F56" i="33"/>
  <c r="E56" i="33"/>
  <c r="D56" i="33"/>
  <c r="C56" i="33"/>
  <c r="B56" i="33"/>
  <c r="Y55" i="33"/>
  <c r="X55" i="33"/>
  <c r="W55" i="33"/>
  <c r="V55" i="33"/>
  <c r="U55" i="33"/>
  <c r="U51" i="33" s="1"/>
  <c r="T55" i="33"/>
  <c r="T51" i="33" s="1"/>
  <c r="S55" i="33"/>
  <c r="S51" i="33" s="1"/>
  <c r="R55" i="33"/>
  <c r="R51" i="33" s="1"/>
  <c r="Q55" i="33"/>
  <c r="P55" i="33"/>
  <c r="O55" i="33"/>
  <c r="N55" i="33"/>
  <c r="M55" i="33"/>
  <c r="L55" i="33"/>
  <c r="K55" i="33"/>
  <c r="J55" i="33"/>
  <c r="I55" i="33"/>
  <c r="H55" i="33"/>
  <c r="G55" i="33"/>
  <c r="F55" i="33"/>
  <c r="E55" i="33"/>
  <c r="D55" i="33"/>
  <c r="C55" i="33"/>
  <c r="B55" i="33"/>
  <c r="Y54" i="33"/>
  <c r="X54" i="33"/>
  <c r="W54" i="33"/>
  <c r="V54" i="33"/>
  <c r="U54" i="33"/>
  <c r="T54" i="33"/>
  <c r="S54" i="33"/>
  <c r="R54" i="33"/>
  <c r="Q54" i="33"/>
  <c r="P54" i="33"/>
  <c r="O54" i="33"/>
  <c r="N54" i="33"/>
  <c r="M54" i="33"/>
  <c r="L54" i="33"/>
  <c r="K54" i="33"/>
  <c r="J54" i="33"/>
  <c r="I54" i="33"/>
  <c r="H54" i="33"/>
  <c r="G54" i="33"/>
  <c r="F54" i="33"/>
  <c r="E54" i="33"/>
  <c r="D54" i="33"/>
  <c r="C54" i="33"/>
  <c r="B54" i="33"/>
  <c r="Y53" i="33"/>
  <c r="X53" i="33"/>
  <c r="W53" i="33"/>
  <c r="V53" i="33"/>
  <c r="U53" i="33"/>
  <c r="T53" i="33"/>
  <c r="S53" i="33"/>
  <c r="R53" i="33"/>
  <c r="Q53" i="33"/>
  <c r="P53" i="33"/>
  <c r="P51" i="33" s="1"/>
  <c r="O53" i="33"/>
  <c r="O51" i="33" s="1"/>
  <c r="N53" i="33"/>
  <c r="N51" i="33" s="1"/>
  <c r="M53" i="33"/>
  <c r="L53" i="33"/>
  <c r="K53" i="33"/>
  <c r="J53" i="33"/>
  <c r="I53" i="33"/>
  <c r="H53" i="33"/>
  <c r="G53" i="33"/>
  <c r="F53" i="33"/>
  <c r="E53" i="33"/>
  <c r="D53" i="33"/>
  <c r="C53" i="33"/>
  <c r="C51" i="33" s="1"/>
  <c r="B53" i="33"/>
  <c r="Y52" i="33"/>
  <c r="Y51" i="33" s="1"/>
  <c r="X52" i="33"/>
  <c r="W52" i="33"/>
  <c r="V52" i="33"/>
  <c r="V51" i="33" s="1"/>
  <c r="U52" i="33"/>
  <c r="T52" i="33"/>
  <c r="S52" i="33"/>
  <c r="R52" i="33"/>
  <c r="Q52" i="33"/>
  <c r="Q51" i="33" s="1"/>
  <c r="P52" i="33"/>
  <c r="O52" i="33"/>
  <c r="N52" i="33"/>
  <c r="M52" i="33"/>
  <c r="M51" i="33" s="1"/>
  <c r="L52" i="33"/>
  <c r="L51" i="33" s="1"/>
  <c r="K52" i="33"/>
  <c r="K51" i="33" s="1"/>
  <c r="J52" i="33"/>
  <c r="J51" i="33" s="1"/>
  <c r="I52" i="33"/>
  <c r="I51" i="33" s="1"/>
  <c r="H52" i="33"/>
  <c r="H51" i="33" s="1"/>
  <c r="G52" i="33"/>
  <c r="G51" i="33" s="1"/>
  <c r="F52" i="33"/>
  <c r="F51" i="33" s="1"/>
  <c r="E52" i="33"/>
  <c r="D52" i="33"/>
  <c r="C52" i="33"/>
  <c r="B52" i="33"/>
  <c r="W51" i="33"/>
  <c r="E51" i="33"/>
  <c r="D51" i="33"/>
  <c r="Y27" i="33"/>
  <c r="Y80" i="34" s="1"/>
  <c r="X27" i="33"/>
  <c r="X63" i="33" s="1"/>
  <c r="W27" i="33"/>
  <c r="W80" i="33" s="1"/>
  <c r="V27" i="33"/>
  <c r="V80" i="33" s="1"/>
  <c r="U27" i="33"/>
  <c r="U63" i="33" s="1"/>
  <c r="T27" i="33"/>
  <c r="T80" i="35" s="1"/>
  <c r="S27" i="33"/>
  <c r="S80" i="33" s="1"/>
  <c r="R27" i="33"/>
  <c r="R80" i="33" s="1"/>
  <c r="Q27" i="33"/>
  <c r="Q80" i="34" s="1"/>
  <c r="P27" i="33"/>
  <c r="P80" i="33" s="1"/>
  <c r="O27" i="33"/>
  <c r="O80" i="33" s="1"/>
  <c r="N27" i="33"/>
  <c r="N80" i="33" s="1"/>
  <c r="M27" i="33"/>
  <c r="L27" i="33"/>
  <c r="K27" i="33"/>
  <c r="K80" i="33" s="1"/>
  <c r="J27" i="33"/>
  <c r="J80" i="33" s="1"/>
  <c r="I27" i="33"/>
  <c r="I80" i="34" s="1"/>
  <c r="H27" i="33"/>
  <c r="H80" i="33" s="1"/>
  <c r="G27" i="33"/>
  <c r="G80" i="33" s="1"/>
  <c r="F27" i="33"/>
  <c r="F80" i="33" s="1"/>
  <c r="E27" i="33"/>
  <c r="E80" i="33" s="1"/>
  <c r="D27" i="33"/>
  <c r="D80" i="35" s="1"/>
  <c r="C27" i="33"/>
  <c r="C80" i="33" s="1"/>
  <c r="B27" i="33"/>
  <c r="B80" i="33" s="1"/>
  <c r="Y24" i="33"/>
  <c r="Y79" i="33" s="1"/>
  <c r="X24" i="33"/>
  <c r="X79" i="33" s="1"/>
  <c r="W24" i="33"/>
  <c r="W79" i="33" s="1"/>
  <c r="V24" i="33"/>
  <c r="V79" i="33" s="1"/>
  <c r="U24" i="33"/>
  <c r="U79" i="33" s="1"/>
  <c r="T24" i="33"/>
  <c r="T79" i="33" s="1"/>
  <c r="S24" i="33"/>
  <c r="S79" i="33" s="1"/>
  <c r="R24" i="33"/>
  <c r="R79" i="33" s="1"/>
  <c r="Q24" i="33"/>
  <c r="Q79" i="33" s="1"/>
  <c r="P24" i="33"/>
  <c r="P79" i="33" s="1"/>
  <c r="O24" i="33"/>
  <c r="O79" i="33" s="1"/>
  <c r="N24" i="33"/>
  <c r="N79" i="33" s="1"/>
  <c r="M24" i="33"/>
  <c r="M79" i="33" s="1"/>
  <c r="L24" i="33"/>
  <c r="L79" i="33" s="1"/>
  <c r="K24" i="33"/>
  <c r="K79" i="33" s="1"/>
  <c r="J24" i="33"/>
  <c r="J79" i="33" s="1"/>
  <c r="I24" i="33"/>
  <c r="I79" i="33" s="1"/>
  <c r="H24" i="33"/>
  <c r="H79" i="33" s="1"/>
  <c r="G24" i="33"/>
  <c r="G79" i="33" s="1"/>
  <c r="F24" i="33"/>
  <c r="F79" i="33" s="1"/>
  <c r="E24" i="33"/>
  <c r="E79" i="33" s="1"/>
  <c r="D24" i="33"/>
  <c r="D79" i="35" s="1"/>
  <c r="C24" i="33"/>
  <c r="C79" i="33" s="1"/>
  <c r="B24" i="33"/>
  <c r="B79" i="33" s="1"/>
  <c r="Y16" i="33"/>
  <c r="Y78" i="34" s="1"/>
  <c r="X16" i="33"/>
  <c r="X57" i="33" s="1"/>
  <c r="W16" i="33"/>
  <c r="W78" i="33" s="1"/>
  <c r="V16" i="33"/>
  <c r="V78" i="33" s="1"/>
  <c r="U16" i="33"/>
  <c r="U57" i="33" s="1"/>
  <c r="T16" i="33"/>
  <c r="S16" i="33"/>
  <c r="S78" i="33" s="1"/>
  <c r="R16" i="33"/>
  <c r="R78" i="33" s="1"/>
  <c r="Q16" i="33"/>
  <c r="Q78" i="34" s="1"/>
  <c r="P16" i="33"/>
  <c r="P57" i="33" s="1"/>
  <c r="O16" i="33"/>
  <c r="O78" i="33" s="1"/>
  <c r="N16" i="33"/>
  <c r="N78" i="33" s="1"/>
  <c r="M16" i="33"/>
  <c r="M57" i="33" s="1"/>
  <c r="L16" i="33"/>
  <c r="L78" i="35" s="1"/>
  <c r="K16" i="33"/>
  <c r="K78" i="33" s="1"/>
  <c r="J16" i="33"/>
  <c r="J78" i="33" s="1"/>
  <c r="I16" i="33"/>
  <c r="I78" i="34" s="1"/>
  <c r="H16" i="33"/>
  <c r="H57" i="33" s="1"/>
  <c r="G16" i="33"/>
  <c r="G78" i="33" s="1"/>
  <c r="G72" i="33" s="1"/>
  <c r="F16" i="33"/>
  <c r="F78" i="33" s="1"/>
  <c r="E16" i="33"/>
  <c r="D16" i="33"/>
  <c r="C16" i="33"/>
  <c r="C78" i="33" s="1"/>
  <c r="B16" i="33"/>
  <c r="B78" i="33" s="1"/>
  <c r="Y37" i="32"/>
  <c r="X37" i="32"/>
  <c r="W37" i="32"/>
  <c r="V37" i="32"/>
  <c r="U37" i="32"/>
  <c r="T37" i="32"/>
  <c r="S37" i="32"/>
  <c r="R37" i="32"/>
  <c r="Q37" i="32"/>
  <c r="P37" i="32"/>
  <c r="O37" i="32"/>
  <c r="N37" i="32"/>
  <c r="M37" i="32"/>
  <c r="L37" i="32"/>
  <c r="K37" i="32"/>
  <c r="J37" i="32"/>
  <c r="I37" i="32"/>
  <c r="H37" i="32"/>
  <c r="G37" i="32"/>
  <c r="F37" i="32"/>
  <c r="E37" i="32"/>
  <c r="D37" i="32"/>
  <c r="C37" i="32"/>
  <c r="B37" i="32"/>
  <c r="Y36" i="32"/>
  <c r="X36" i="32"/>
  <c r="W36" i="32"/>
  <c r="V36" i="32"/>
  <c r="U36" i="32"/>
  <c r="T36" i="32"/>
  <c r="S36" i="32"/>
  <c r="R36" i="32"/>
  <c r="Q36" i="32"/>
  <c r="P36" i="32"/>
  <c r="O36" i="32"/>
  <c r="N36" i="32"/>
  <c r="M36" i="32"/>
  <c r="L36" i="32"/>
  <c r="K36" i="32"/>
  <c r="J36" i="32"/>
  <c r="I36" i="32"/>
  <c r="H36" i="32"/>
  <c r="G36" i="32"/>
  <c r="F36" i="32"/>
  <c r="E36" i="32"/>
  <c r="D36" i="32"/>
  <c r="C36" i="32"/>
  <c r="B36" i="32"/>
  <c r="Y35" i="32"/>
  <c r="X35" i="32"/>
  <c r="W35" i="32"/>
  <c r="V35" i="32"/>
  <c r="U35" i="32"/>
  <c r="T35" i="32"/>
  <c r="S35" i="32"/>
  <c r="R35" i="32"/>
  <c r="Q35" i="32"/>
  <c r="P35" i="32"/>
  <c r="O35" i="32"/>
  <c r="N35" i="32"/>
  <c r="M35" i="32"/>
  <c r="L35" i="32"/>
  <c r="K35" i="32"/>
  <c r="J35" i="32"/>
  <c r="I35" i="32"/>
  <c r="H35" i="32"/>
  <c r="G35" i="32"/>
  <c r="F35" i="32"/>
  <c r="E35" i="32"/>
  <c r="D35" i="32"/>
  <c r="C35" i="32"/>
  <c r="B35" i="32"/>
  <c r="Y33" i="32"/>
  <c r="Y38" i="32" s="1"/>
  <c r="X33" i="32"/>
  <c r="X38" i="32" s="1"/>
  <c r="W33" i="32"/>
  <c r="W38" i="32" s="1"/>
  <c r="V33" i="32"/>
  <c r="V38" i="32" s="1"/>
  <c r="U33" i="32"/>
  <c r="U38" i="32" s="1"/>
  <c r="T33" i="32"/>
  <c r="T38" i="32" s="1"/>
  <c r="S33" i="32"/>
  <c r="S38" i="32" s="1"/>
  <c r="R33" i="32"/>
  <c r="R38" i="32" s="1"/>
  <c r="Q33" i="32"/>
  <c r="Q38" i="32" s="1"/>
  <c r="P33" i="32"/>
  <c r="P38" i="32" s="1"/>
  <c r="O33" i="32"/>
  <c r="O38" i="32" s="1"/>
  <c r="N33" i="32"/>
  <c r="N38" i="32" s="1"/>
  <c r="M33" i="32"/>
  <c r="M38" i="32" s="1"/>
  <c r="L33" i="32"/>
  <c r="L38" i="32" s="1"/>
  <c r="K33" i="32"/>
  <c r="K38" i="32" s="1"/>
  <c r="J33" i="32"/>
  <c r="J38" i="32" s="1"/>
  <c r="I33" i="32"/>
  <c r="I38" i="32" s="1"/>
  <c r="H33" i="32"/>
  <c r="H38" i="32" s="1"/>
  <c r="G33" i="32"/>
  <c r="G38" i="32" s="1"/>
  <c r="F33" i="32"/>
  <c r="F38" i="32" s="1"/>
  <c r="E33" i="32"/>
  <c r="E38" i="32" s="1"/>
  <c r="E176" i="4" s="1"/>
  <c r="D33" i="32"/>
  <c r="D38" i="32" s="1"/>
  <c r="C33" i="32"/>
  <c r="C38" i="32" s="1"/>
  <c r="B33" i="32"/>
  <c r="B38" i="32" s="1"/>
  <c r="Y23" i="32"/>
  <c r="X23" i="32"/>
  <c r="W23" i="32"/>
  <c r="V23" i="32"/>
  <c r="U23" i="32"/>
  <c r="T23" i="32"/>
  <c r="S23" i="32"/>
  <c r="R23" i="32"/>
  <c r="Q23" i="32"/>
  <c r="P23" i="32"/>
  <c r="O23" i="32"/>
  <c r="N23" i="32"/>
  <c r="M23" i="32"/>
  <c r="L23" i="32"/>
  <c r="K23" i="32"/>
  <c r="J23" i="32"/>
  <c r="I23" i="32"/>
  <c r="H23" i="32"/>
  <c r="G23" i="32"/>
  <c r="F23" i="32"/>
  <c r="E23" i="32"/>
  <c r="D23" i="32"/>
  <c r="C23" i="32"/>
  <c r="B23" i="32"/>
  <c r="Y20" i="32"/>
  <c r="X20" i="32"/>
  <c r="W20" i="32"/>
  <c r="V20" i="32"/>
  <c r="U20" i="32"/>
  <c r="T20" i="32"/>
  <c r="S20" i="32"/>
  <c r="R20" i="32"/>
  <c r="Q20" i="32"/>
  <c r="P20" i="32"/>
  <c r="O20" i="32"/>
  <c r="N20" i="32"/>
  <c r="M20" i="32"/>
  <c r="L20" i="32"/>
  <c r="K20" i="32"/>
  <c r="J20" i="32"/>
  <c r="I20" i="32"/>
  <c r="H20" i="32"/>
  <c r="G20" i="32"/>
  <c r="F20" i="32"/>
  <c r="E20" i="32"/>
  <c r="D20" i="32"/>
  <c r="C20" i="32"/>
  <c r="B20" i="32"/>
  <c r="Y14" i="32"/>
  <c r="X14" i="32"/>
  <c r="W14" i="32"/>
  <c r="V14" i="32"/>
  <c r="U14" i="32"/>
  <c r="T14" i="32"/>
  <c r="S14" i="32"/>
  <c r="R14" i="32"/>
  <c r="Q14" i="32"/>
  <c r="P14" i="32"/>
  <c r="O14" i="32"/>
  <c r="N14" i="32"/>
  <c r="M14" i="32"/>
  <c r="L14" i="32"/>
  <c r="K14" i="32"/>
  <c r="J14" i="32"/>
  <c r="I14" i="32"/>
  <c r="H14" i="32"/>
  <c r="G14" i="32"/>
  <c r="F14" i="32"/>
  <c r="E14" i="32"/>
  <c r="D14" i="32"/>
  <c r="C14" i="32"/>
  <c r="B14" i="32"/>
  <c r="Y9" i="32"/>
  <c r="X9" i="32"/>
  <c r="W9" i="32"/>
  <c r="V9" i="32"/>
  <c r="U9" i="32"/>
  <c r="T9" i="32"/>
  <c r="S9" i="32"/>
  <c r="R9" i="32"/>
  <c r="Q9" i="32"/>
  <c r="P9" i="32"/>
  <c r="O9" i="32"/>
  <c r="N9" i="32"/>
  <c r="M9" i="32"/>
  <c r="L9" i="32"/>
  <c r="K9" i="32"/>
  <c r="J9" i="32"/>
  <c r="I9" i="32"/>
  <c r="H9" i="32"/>
  <c r="G9" i="32"/>
  <c r="F9" i="32"/>
  <c r="E9" i="32"/>
  <c r="D9" i="32"/>
  <c r="C9" i="32"/>
  <c r="B9" i="32"/>
  <c r="Y8" i="32"/>
  <c r="X8" i="32"/>
  <c r="W8" i="32"/>
  <c r="V8" i="32"/>
  <c r="U8" i="32"/>
  <c r="T8" i="32"/>
  <c r="S8" i="32"/>
  <c r="R8" i="32"/>
  <c r="Q8" i="32"/>
  <c r="P8" i="32"/>
  <c r="O8" i="32"/>
  <c r="N8" i="32"/>
  <c r="M8" i="32"/>
  <c r="L8" i="32"/>
  <c r="K8" i="32"/>
  <c r="J8" i="32"/>
  <c r="I8" i="32"/>
  <c r="H8" i="32"/>
  <c r="G8" i="32"/>
  <c r="F8" i="32"/>
  <c r="E8" i="32"/>
  <c r="D8" i="32"/>
  <c r="C8" i="32"/>
  <c r="Y124" i="31"/>
  <c r="X124" i="31"/>
  <c r="W124" i="31"/>
  <c r="V124" i="31"/>
  <c r="U124" i="31"/>
  <c r="T124" i="31"/>
  <c r="S124" i="31"/>
  <c r="R124" i="31"/>
  <c r="Q124" i="31"/>
  <c r="P124" i="31"/>
  <c r="O124" i="31"/>
  <c r="N124" i="31"/>
  <c r="M124" i="31"/>
  <c r="L124" i="31"/>
  <c r="K124" i="31"/>
  <c r="J124" i="31"/>
  <c r="I124" i="31"/>
  <c r="H124" i="31"/>
  <c r="G124" i="31"/>
  <c r="F124" i="31"/>
  <c r="E124" i="31"/>
  <c r="D124" i="31"/>
  <c r="C124" i="31"/>
  <c r="B124" i="31"/>
  <c r="Y121" i="31"/>
  <c r="X121" i="31"/>
  <c r="W121" i="31"/>
  <c r="V121" i="31"/>
  <c r="U121" i="31"/>
  <c r="T121" i="31"/>
  <c r="S121" i="31"/>
  <c r="R121" i="31"/>
  <c r="Q121" i="31"/>
  <c r="P121" i="31"/>
  <c r="O121" i="31"/>
  <c r="N121" i="31"/>
  <c r="M121" i="31"/>
  <c r="L121" i="31"/>
  <c r="K121" i="31"/>
  <c r="J121" i="31"/>
  <c r="I121" i="31"/>
  <c r="H121" i="31"/>
  <c r="G121" i="31"/>
  <c r="F121" i="31"/>
  <c r="E121" i="31"/>
  <c r="D121" i="31"/>
  <c r="C121" i="31"/>
  <c r="B121" i="31"/>
  <c r="Y118" i="31"/>
  <c r="X118" i="31"/>
  <c r="W118" i="31"/>
  <c r="V118" i="31"/>
  <c r="U118" i="31"/>
  <c r="T118" i="31"/>
  <c r="S118" i="31"/>
  <c r="R118" i="31"/>
  <c r="Q118" i="31"/>
  <c r="P118" i="31"/>
  <c r="O118" i="31"/>
  <c r="N118" i="31"/>
  <c r="M118" i="31"/>
  <c r="L118" i="31"/>
  <c r="K118" i="31"/>
  <c r="J118" i="31"/>
  <c r="I118" i="31"/>
  <c r="H118" i="31"/>
  <c r="G118" i="31"/>
  <c r="F118" i="31"/>
  <c r="E118" i="31"/>
  <c r="D118" i="31"/>
  <c r="C118" i="31"/>
  <c r="B118" i="31"/>
  <c r="Y117" i="31"/>
  <c r="X117" i="31"/>
  <c r="W117" i="31"/>
  <c r="V117" i="31"/>
  <c r="U117" i="31"/>
  <c r="T117" i="31"/>
  <c r="S117" i="31"/>
  <c r="R117" i="31"/>
  <c r="Q117" i="31"/>
  <c r="P117" i="31"/>
  <c r="O117" i="31"/>
  <c r="N117" i="31"/>
  <c r="M117" i="31"/>
  <c r="L117" i="31"/>
  <c r="K117" i="31"/>
  <c r="J117" i="31"/>
  <c r="I117" i="31"/>
  <c r="H117" i="31"/>
  <c r="G117" i="31"/>
  <c r="F117" i="31"/>
  <c r="E117" i="31"/>
  <c r="D117" i="31"/>
  <c r="C117" i="31"/>
  <c r="B117" i="31"/>
  <c r="Y116" i="31"/>
  <c r="X116" i="31"/>
  <c r="W116" i="31"/>
  <c r="V116" i="31"/>
  <c r="U116" i="31"/>
  <c r="T116" i="31"/>
  <c r="S116" i="31"/>
  <c r="R116" i="31"/>
  <c r="Q116" i="31"/>
  <c r="P116" i="31"/>
  <c r="O116" i="31"/>
  <c r="N116" i="31"/>
  <c r="M116" i="31"/>
  <c r="L116" i="31"/>
  <c r="K116" i="31"/>
  <c r="J116" i="31"/>
  <c r="I116" i="31"/>
  <c r="H116" i="31"/>
  <c r="G116" i="31"/>
  <c r="F116" i="31"/>
  <c r="E116" i="31"/>
  <c r="D116" i="31"/>
  <c r="C116" i="31"/>
  <c r="B116" i="31"/>
  <c r="Y115" i="31"/>
  <c r="X115" i="31"/>
  <c r="W115" i="31"/>
  <c r="V115" i="31"/>
  <c r="U115" i="31"/>
  <c r="T115" i="31"/>
  <c r="S115" i="31"/>
  <c r="R115" i="31"/>
  <c r="Q115" i="31"/>
  <c r="P115" i="31"/>
  <c r="O115" i="31"/>
  <c r="N115" i="31"/>
  <c r="M115" i="31"/>
  <c r="L115" i="31"/>
  <c r="K115" i="31"/>
  <c r="J115" i="31"/>
  <c r="I115" i="31"/>
  <c r="H115" i="31"/>
  <c r="G115" i="31"/>
  <c r="F115" i="31"/>
  <c r="E115" i="31"/>
  <c r="D115" i="31"/>
  <c r="C115" i="31"/>
  <c r="B115" i="31"/>
  <c r="Y114" i="31"/>
  <c r="X114" i="31"/>
  <c r="W114" i="31"/>
  <c r="V114" i="31"/>
  <c r="U114" i="31"/>
  <c r="T114" i="31"/>
  <c r="S114" i="31"/>
  <c r="R114" i="31"/>
  <c r="Q114" i="31"/>
  <c r="P114" i="31"/>
  <c r="O114" i="31"/>
  <c r="N114" i="31"/>
  <c r="M114" i="31"/>
  <c r="L114" i="31"/>
  <c r="K114" i="31"/>
  <c r="J114" i="31"/>
  <c r="I114" i="31"/>
  <c r="H114" i="31"/>
  <c r="G114" i="31"/>
  <c r="F114" i="31"/>
  <c r="E114" i="31"/>
  <c r="D114" i="31"/>
  <c r="C114" i="31"/>
  <c r="B114" i="31"/>
  <c r="Y113" i="31"/>
  <c r="X113" i="31"/>
  <c r="W113" i="31"/>
  <c r="V113" i="31"/>
  <c r="U113" i="31"/>
  <c r="T113" i="31"/>
  <c r="S113" i="31"/>
  <c r="R113" i="31"/>
  <c r="Q113" i="31"/>
  <c r="P113" i="31"/>
  <c r="O113" i="31"/>
  <c r="N113" i="31"/>
  <c r="M113" i="31"/>
  <c r="L113" i="31"/>
  <c r="K113" i="31"/>
  <c r="J113" i="31"/>
  <c r="I113" i="31"/>
  <c r="H113" i="31"/>
  <c r="G113" i="31"/>
  <c r="F113" i="31"/>
  <c r="E113" i="31"/>
  <c r="D113" i="31"/>
  <c r="C113" i="31"/>
  <c r="B113" i="31"/>
  <c r="Y109" i="31"/>
  <c r="X109" i="31"/>
  <c r="W109" i="31"/>
  <c r="V109" i="31"/>
  <c r="U109" i="31"/>
  <c r="T109" i="31"/>
  <c r="S109" i="31"/>
  <c r="R109" i="31"/>
  <c r="Q109" i="31"/>
  <c r="P109" i="31"/>
  <c r="O109" i="31"/>
  <c r="N109" i="31"/>
  <c r="M109" i="31"/>
  <c r="L109" i="31"/>
  <c r="K109" i="31"/>
  <c r="J109" i="31"/>
  <c r="I109" i="31"/>
  <c r="H109" i="31"/>
  <c r="G109" i="31"/>
  <c r="F109" i="31"/>
  <c r="E109" i="31"/>
  <c r="D109" i="31"/>
  <c r="C109" i="31"/>
  <c r="B109" i="31"/>
  <c r="Y108" i="31"/>
  <c r="X108" i="31"/>
  <c r="W108" i="31"/>
  <c r="V108" i="31"/>
  <c r="U108" i="31"/>
  <c r="T108" i="31"/>
  <c r="S108" i="31"/>
  <c r="R108" i="31"/>
  <c r="Q108" i="31"/>
  <c r="P108" i="31"/>
  <c r="O108" i="31"/>
  <c r="N108" i="31"/>
  <c r="M108" i="31"/>
  <c r="L108" i="31"/>
  <c r="K108" i="31"/>
  <c r="J108" i="31"/>
  <c r="I108" i="31"/>
  <c r="H108" i="31"/>
  <c r="G108" i="31"/>
  <c r="F108" i="31"/>
  <c r="E108" i="31"/>
  <c r="D108" i="31"/>
  <c r="C108" i="31"/>
  <c r="B108" i="31"/>
  <c r="Y107" i="31"/>
  <c r="X107" i="31"/>
  <c r="W107" i="31"/>
  <c r="V107" i="31"/>
  <c r="U107" i="31"/>
  <c r="T107" i="31"/>
  <c r="S107" i="31"/>
  <c r="R107" i="31"/>
  <c r="Q107" i="31"/>
  <c r="P107" i="31"/>
  <c r="O107" i="31"/>
  <c r="N107" i="31"/>
  <c r="M107" i="31"/>
  <c r="L107" i="31"/>
  <c r="K107" i="31"/>
  <c r="J107" i="31"/>
  <c r="I107" i="31"/>
  <c r="H107" i="31"/>
  <c r="G107" i="31"/>
  <c r="F107" i="31"/>
  <c r="E107" i="31"/>
  <c r="D107" i="31"/>
  <c r="C107" i="31"/>
  <c r="B107" i="31"/>
  <c r="Y106" i="31"/>
  <c r="X106" i="31"/>
  <c r="W106" i="31"/>
  <c r="V106" i="31"/>
  <c r="U106" i="31"/>
  <c r="T106" i="31"/>
  <c r="S106" i="31"/>
  <c r="R106" i="31"/>
  <c r="Q106" i="31"/>
  <c r="P106" i="31"/>
  <c r="O106" i="31"/>
  <c r="N106" i="31"/>
  <c r="M106" i="31"/>
  <c r="L106" i="31"/>
  <c r="K106" i="31"/>
  <c r="J106" i="31"/>
  <c r="I106" i="31"/>
  <c r="H106" i="31"/>
  <c r="G106" i="31"/>
  <c r="F106" i="31"/>
  <c r="E106" i="31"/>
  <c r="D106" i="31"/>
  <c r="C106" i="31"/>
  <c r="B106" i="31"/>
  <c r="K105" i="31"/>
  <c r="C105" i="31"/>
  <c r="Y104" i="31"/>
  <c r="X104" i="31"/>
  <c r="W104" i="31"/>
  <c r="V104" i="31"/>
  <c r="U104" i="31"/>
  <c r="T104" i="31"/>
  <c r="S104" i="31"/>
  <c r="R104" i="31"/>
  <c r="Q104" i="31"/>
  <c r="P104" i="31"/>
  <c r="O104" i="31"/>
  <c r="N104" i="31"/>
  <c r="M104" i="31"/>
  <c r="L104" i="31"/>
  <c r="K104" i="31"/>
  <c r="J104" i="31"/>
  <c r="I104" i="31"/>
  <c r="H104" i="31"/>
  <c r="G104" i="31"/>
  <c r="F104" i="31"/>
  <c r="E104" i="31"/>
  <c r="D104" i="31"/>
  <c r="C104" i="31"/>
  <c r="B104" i="31"/>
  <c r="Y103" i="31"/>
  <c r="X103" i="31"/>
  <c r="W103" i="31"/>
  <c r="V103" i="31"/>
  <c r="U103" i="31"/>
  <c r="T103" i="31"/>
  <c r="S103" i="31"/>
  <c r="R103" i="31"/>
  <c r="Q103" i="31"/>
  <c r="P103" i="31"/>
  <c r="O103" i="31"/>
  <c r="N103" i="31"/>
  <c r="M103" i="31"/>
  <c r="L103" i="31"/>
  <c r="K103" i="31"/>
  <c r="J103" i="31"/>
  <c r="I103" i="31"/>
  <c r="H103" i="31"/>
  <c r="G103" i="31"/>
  <c r="F103" i="31"/>
  <c r="E103" i="31"/>
  <c r="D103" i="31"/>
  <c r="C103" i="31"/>
  <c r="B103" i="31"/>
  <c r="Y102" i="31"/>
  <c r="X102" i="31"/>
  <c r="W102" i="31"/>
  <c r="V102" i="31"/>
  <c r="U102" i="31"/>
  <c r="T102" i="31"/>
  <c r="S102" i="31"/>
  <c r="R102" i="31"/>
  <c r="Q102" i="31"/>
  <c r="P102" i="31"/>
  <c r="O102" i="31"/>
  <c r="N102" i="31"/>
  <c r="M102" i="31"/>
  <c r="L102" i="31"/>
  <c r="K102" i="31"/>
  <c r="J102" i="31"/>
  <c r="I102" i="31"/>
  <c r="I84" i="31" s="1"/>
  <c r="H102" i="31"/>
  <c r="G102" i="31"/>
  <c r="F102" i="31"/>
  <c r="E102" i="31"/>
  <c r="D102" i="31"/>
  <c r="C102" i="31"/>
  <c r="B102" i="31"/>
  <c r="Y101" i="31"/>
  <c r="X101" i="31"/>
  <c r="W101" i="31"/>
  <c r="V101" i="31"/>
  <c r="U101" i="31"/>
  <c r="T101" i="31"/>
  <c r="S101" i="31"/>
  <c r="R101" i="31"/>
  <c r="Q101" i="31"/>
  <c r="P101" i="31"/>
  <c r="O101" i="31"/>
  <c r="N101" i="31"/>
  <c r="M101" i="31"/>
  <c r="L101" i="31"/>
  <c r="K101" i="31"/>
  <c r="J101" i="31"/>
  <c r="I101" i="31"/>
  <c r="H101" i="31"/>
  <c r="G101" i="31"/>
  <c r="F101" i="31"/>
  <c r="E101" i="31"/>
  <c r="D101" i="31"/>
  <c r="C101" i="31"/>
  <c r="B101" i="31"/>
  <c r="Y100" i="31"/>
  <c r="X100" i="31"/>
  <c r="W100" i="31"/>
  <c r="V100" i="31"/>
  <c r="U100" i="31"/>
  <c r="T100" i="31"/>
  <c r="S100" i="31"/>
  <c r="R100" i="31"/>
  <c r="Q100" i="31"/>
  <c r="P100" i="31"/>
  <c r="O100" i="31"/>
  <c r="N100" i="31"/>
  <c r="M100" i="31"/>
  <c r="L100" i="31"/>
  <c r="K100" i="31"/>
  <c r="J100" i="31"/>
  <c r="I100" i="31"/>
  <c r="H100" i="31"/>
  <c r="G100" i="31"/>
  <c r="F100" i="31"/>
  <c r="E100" i="31"/>
  <c r="D100" i="31"/>
  <c r="C100" i="31"/>
  <c r="B100" i="31"/>
  <c r="X99" i="31"/>
  <c r="T99" i="31"/>
  <c r="S99" i="31"/>
  <c r="H99" i="31"/>
  <c r="Y98" i="31"/>
  <c r="X98" i="31"/>
  <c r="W98" i="31"/>
  <c r="V98" i="31"/>
  <c r="U98" i="31"/>
  <c r="T98" i="31"/>
  <c r="S98" i="31"/>
  <c r="R98" i="31"/>
  <c r="Q98" i="31"/>
  <c r="P98" i="31"/>
  <c r="O98" i="31"/>
  <c r="N98" i="31"/>
  <c r="M98" i="31"/>
  <c r="L98" i="31"/>
  <c r="K98" i="31"/>
  <c r="J98" i="31"/>
  <c r="I98" i="31"/>
  <c r="H98" i="31"/>
  <c r="G98" i="31"/>
  <c r="F98" i="31"/>
  <c r="E98" i="31"/>
  <c r="D98" i="31"/>
  <c r="C98" i="31"/>
  <c r="B98" i="31"/>
  <c r="Y97" i="31"/>
  <c r="X97" i="31"/>
  <c r="W97" i="31"/>
  <c r="V97" i="31"/>
  <c r="U97" i="31"/>
  <c r="T97" i="31"/>
  <c r="S97" i="31"/>
  <c r="R97" i="31"/>
  <c r="Q97" i="31"/>
  <c r="P97" i="31"/>
  <c r="O97" i="31"/>
  <c r="N97" i="31"/>
  <c r="M97" i="31"/>
  <c r="L97" i="31"/>
  <c r="K97" i="31"/>
  <c r="J97" i="31"/>
  <c r="I97" i="31"/>
  <c r="H97" i="31"/>
  <c r="G97" i="31"/>
  <c r="F97" i="31"/>
  <c r="E97" i="31"/>
  <c r="D97" i="31"/>
  <c r="C97" i="31"/>
  <c r="B97" i="31"/>
  <c r="Y96" i="31"/>
  <c r="X96" i="31"/>
  <c r="X84" i="31" s="1"/>
  <c r="W96" i="31"/>
  <c r="V96" i="31"/>
  <c r="U96" i="31"/>
  <c r="T96" i="31"/>
  <c r="S96" i="31"/>
  <c r="R96" i="31"/>
  <c r="Q96" i="31"/>
  <c r="P96" i="31"/>
  <c r="O96" i="31"/>
  <c r="N96" i="31"/>
  <c r="M96" i="31"/>
  <c r="L96" i="31"/>
  <c r="K96" i="31"/>
  <c r="J96" i="31"/>
  <c r="I96" i="31"/>
  <c r="H96" i="31"/>
  <c r="G96" i="31"/>
  <c r="F96" i="31"/>
  <c r="E96" i="31"/>
  <c r="D96" i="31"/>
  <c r="C96" i="31"/>
  <c r="B96" i="31"/>
  <c r="Y95" i="31"/>
  <c r="X95" i="31"/>
  <c r="W95" i="31"/>
  <c r="V95" i="31"/>
  <c r="U95" i="31"/>
  <c r="T95" i="31"/>
  <c r="S95" i="31"/>
  <c r="R95" i="31"/>
  <c r="Q95" i="31"/>
  <c r="P95" i="31"/>
  <c r="O95" i="31"/>
  <c r="N95" i="31"/>
  <c r="M95" i="31"/>
  <c r="L95" i="31"/>
  <c r="K95" i="31"/>
  <c r="J95" i="31"/>
  <c r="I95" i="31"/>
  <c r="H95" i="31"/>
  <c r="G95" i="31"/>
  <c r="F95" i="31"/>
  <c r="E95" i="31"/>
  <c r="D95" i="31"/>
  <c r="C95" i="31"/>
  <c r="B95" i="31"/>
  <c r="T94" i="31"/>
  <c r="D94" i="31"/>
  <c r="Y93" i="31"/>
  <c r="X93" i="31"/>
  <c r="W93" i="31"/>
  <c r="V93" i="31"/>
  <c r="U93" i="31"/>
  <c r="T93" i="31"/>
  <c r="S93" i="31"/>
  <c r="R93" i="31"/>
  <c r="Q93" i="31"/>
  <c r="P93" i="31"/>
  <c r="O93" i="31"/>
  <c r="N93" i="31"/>
  <c r="M93" i="31"/>
  <c r="L93" i="31"/>
  <c r="K93" i="31"/>
  <c r="J93" i="31"/>
  <c r="I93" i="31"/>
  <c r="H93" i="31"/>
  <c r="G93" i="31"/>
  <c r="F93" i="31"/>
  <c r="E93" i="31"/>
  <c r="D93" i="31"/>
  <c r="C93" i="31"/>
  <c r="B93" i="31"/>
  <c r="Y92" i="31"/>
  <c r="X92" i="31"/>
  <c r="W92" i="31"/>
  <c r="V92" i="31"/>
  <c r="U92" i="31"/>
  <c r="T92" i="31"/>
  <c r="S92" i="31"/>
  <c r="R92" i="31"/>
  <c r="Q92" i="31"/>
  <c r="P92" i="31"/>
  <c r="O92" i="31"/>
  <c r="N92" i="31"/>
  <c r="M92" i="31"/>
  <c r="L92" i="31"/>
  <c r="K92" i="31"/>
  <c r="J92" i="31"/>
  <c r="I92" i="31"/>
  <c r="H92" i="31"/>
  <c r="G92" i="31"/>
  <c r="F92" i="31"/>
  <c r="E92" i="31"/>
  <c r="D92" i="31"/>
  <c r="C92" i="31"/>
  <c r="B92" i="31"/>
  <c r="Y91" i="31"/>
  <c r="X91" i="31"/>
  <c r="W91" i="31"/>
  <c r="V91" i="31"/>
  <c r="U91" i="31"/>
  <c r="T91" i="31"/>
  <c r="S91" i="31"/>
  <c r="R91" i="31"/>
  <c r="Q91" i="31"/>
  <c r="P91" i="31"/>
  <c r="O91" i="31"/>
  <c r="N91" i="31"/>
  <c r="M91" i="31"/>
  <c r="M84" i="31" s="1"/>
  <c r="L91" i="31"/>
  <c r="K91" i="31"/>
  <c r="K84" i="31" s="1"/>
  <c r="J91" i="31"/>
  <c r="I91" i="31"/>
  <c r="H91" i="31"/>
  <c r="G91" i="31"/>
  <c r="F91" i="31"/>
  <c r="E91" i="31"/>
  <c r="D91" i="31"/>
  <c r="C91" i="31"/>
  <c r="B91" i="31"/>
  <c r="X90" i="31"/>
  <c r="Y89" i="31"/>
  <c r="X89" i="31"/>
  <c r="W89" i="31"/>
  <c r="V89" i="31"/>
  <c r="U89" i="31"/>
  <c r="T89" i="31"/>
  <c r="S89" i="31"/>
  <c r="R89" i="31"/>
  <c r="Q89" i="31"/>
  <c r="P89" i="31"/>
  <c r="O89" i="31"/>
  <c r="N89" i="31"/>
  <c r="M89" i="31"/>
  <c r="L89" i="31"/>
  <c r="K89" i="31"/>
  <c r="J89" i="31"/>
  <c r="I89" i="31"/>
  <c r="H89" i="31"/>
  <c r="G89" i="31"/>
  <c r="F89" i="31"/>
  <c r="E89" i="31"/>
  <c r="D89" i="31"/>
  <c r="C89" i="31"/>
  <c r="B89" i="31"/>
  <c r="Y88" i="31"/>
  <c r="X88" i="31"/>
  <c r="W88" i="31"/>
  <c r="V88" i="31"/>
  <c r="U88" i="31"/>
  <c r="T88" i="31"/>
  <c r="S88" i="31"/>
  <c r="R88" i="31"/>
  <c r="Q88" i="31"/>
  <c r="P88" i="31"/>
  <c r="O88" i="31"/>
  <c r="N88" i="31"/>
  <c r="M88" i="31"/>
  <c r="L88" i="31"/>
  <c r="K88" i="31"/>
  <c r="J88" i="31"/>
  <c r="J84" i="31" s="1"/>
  <c r="I88" i="31"/>
  <c r="H88" i="31"/>
  <c r="G88" i="31"/>
  <c r="F88" i="31"/>
  <c r="E88" i="31"/>
  <c r="D88" i="31"/>
  <c r="C88" i="31"/>
  <c r="B88" i="31"/>
  <c r="Y87" i="31"/>
  <c r="Y84" i="31" s="1"/>
  <c r="X87" i="31"/>
  <c r="W87" i="31"/>
  <c r="W84" i="31" s="1"/>
  <c r="V87" i="31"/>
  <c r="U87" i="31"/>
  <c r="T87" i="31"/>
  <c r="S87" i="31"/>
  <c r="R87" i="31"/>
  <c r="Q87" i="31"/>
  <c r="P87" i="31"/>
  <c r="O87" i="31"/>
  <c r="N87" i="31"/>
  <c r="M87" i="31"/>
  <c r="L87" i="31"/>
  <c r="K87" i="31"/>
  <c r="J87" i="31"/>
  <c r="I87" i="31"/>
  <c r="H87" i="31"/>
  <c r="G87" i="31"/>
  <c r="F87" i="31"/>
  <c r="E87" i="31"/>
  <c r="D87" i="31"/>
  <c r="C87" i="31"/>
  <c r="B87" i="31"/>
  <c r="Y86" i="31"/>
  <c r="X86" i="31"/>
  <c r="W86" i="31"/>
  <c r="V86" i="31"/>
  <c r="U86" i="31"/>
  <c r="U84" i="31" s="1"/>
  <c r="T86" i="31"/>
  <c r="S86" i="31"/>
  <c r="R86" i="31"/>
  <c r="Q86" i="31"/>
  <c r="P86" i="31"/>
  <c r="O86" i="31"/>
  <c r="N86" i="31"/>
  <c r="M86" i="31"/>
  <c r="L86" i="31"/>
  <c r="K86" i="31"/>
  <c r="J86" i="31"/>
  <c r="I86" i="31"/>
  <c r="H86" i="31"/>
  <c r="G86" i="31"/>
  <c r="F86" i="31"/>
  <c r="E86" i="31"/>
  <c r="D86" i="31"/>
  <c r="C86" i="31"/>
  <c r="B86" i="31"/>
  <c r="Y85" i="31"/>
  <c r="X85" i="31"/>
  <c r="W85" i="31"/>
  <c r="V85" i="31"/>
  <c r="U85" i="31"/>
  <c r="T85" i="31"/>
  <c r="S85" i="31"/>
  <c r="S84" i="31" s="1"/>
  <c r="R85" i="31"/>
  <c r="R84" i="31" s="1"/>
  <c r="Q85" i="31"/>
  <c r="Q84" i="31" s="1"/>
  <c r="P85" i="31"/>
  <c r="P84" i="31" s="1"/>
  <c r="O85" i="31"/>
  <c r="O84" i="31" s="1"/>
  <c r="N85" i="31"/>
  <c r="N84" i="31" s="1"/>
  <c r="M85" i="31"/>
  <c r="L85" i="31"/>
  <c r="K85" i="31"/>
  <c r="J85" i="31"/>
  <c r="I85" i="31"/>
  <c r="H85" i="31"/>
  <c r="H84" i="31" s="1"/>
  <c r="G85" i="31"/>
  <c r="G84" i="31" s="1"/>
  <c r="F85" i="31"/>
  <c r="F84" i="31" s="1"/>
  <c r="E85" i="31"/>
  <c r="E84" i="31" s="1"/>
  <c r="D85" i="31"/>
  <c r="C85" i="31"/>
  <c r="C84" i="31" s="1"/>
  <c r="B85" i="31"/>
  <c r="B84" i="31" s="1"/>
  <c r="V84" i="31"/>
  <c r="Y66" i="31"/>
  <c r="X66" i="31"/>
  <c r="W66" i="31"/>
  <c r="W105" i="31" s="1"/>
  <c r="V66" i="31"/>
  <c r="U66" i="31"/>
  <c r="T66" i="31"/>
  <c r="S66" i="31"/>
  <c r="S105" i="31" s="1"/>
  <c r="R66" i="31"/>
  <c r="Q66" i="31"/>
  <c r="P66" i="31"/>
  <c r="O66" i="31"/>
  <c r="O105" i="31" s="1"/>
  <c r="N66" i="31"/>
  <c r="M66" i="31"/>
  <c r="L66" i="31"/>
  <c r="K66" i="31"/>
  <c r="J66" i="31"/>
  <c r="I66" i="31"/>
  <c r="H66" i="31"/>
  <c r="G66" i="31"/>
  <c r="G105" i="31" s="1"/>
  <c r="F66" i="31"/>
  <c r="E66" i="31"/>
  <c r="D66" i="31"/>
  <c r="C66" i="31"/>
  <c r="B66" i="31"/>
  <c r="Y45" i="31"/>
  <c r="X45" i="31"/>
  <c r="W45" i="31"/>
  <c r="V45" i="31"/>
  <c r="U45" i="31"/>
  <c r="T45" i="31"/>
  <c r="S45" i="31"/>
  <c r="R45" i="31"/>
  <c r="Q45" i="31"/>
  <c r="P45" i="31"/>
  <c r="P99" i="31" s="1"/>
  <c r="O45" i="31"/>
  <c r="N45" i="31"/>
  <c r="M45" i="31"/>
  <c r="L45" i="31"/>
  <c r="L99" i="31" s="1"/>
  <c r="K45" i="31"/>
  <c r="K99" i="31" s="1"/>
  <c r="J45" i="31"/>
  <c r="I45" i="31"/>
  <c r="H45" i="31"/>
  <c r="G45" i="31"/>
  <c r="F45" i="31"/>
  <c r="E45" i="31"/>
  <c r="D45" i="31"/>
  <c r="D99" i="31" s="1"/>
  <c r="C45" i="31"/>
  <c r="C99" i="31" s="1"/>
  <c r="B45" i="31"/>
  <c r="Y25" i="31"/>
  <c r="X25" i="31"/>
  <c r="W25" i="31"/>
  <c r="W94" i="31" s="1"/>
  <c r="V25" i="31"/>
  <c r="U25" i="31"/>
  <c r="T25" i="31"/>
  <c r="S25" i="31"/>
  <c r="R25" i="31"/>
  <c r="Q25" i="31"/>
  <c r="P25" i="31"/>
  <c r="O25" i="31"/>
  <c r="O94" i="31" s="1"/>
  <c r="N25" i="31"/>
  <c r="M25" i="31"/>
  <c r="L25" i="31"/>
  <c r="L94" i="31" s="1"/>
  <c r="K25" i="31"/>
  <c r="K94" i="31" s="1"/>
  <c r="J25" i="31"/>
  <c r="I25" i="31"/>
  <c r="H25" i="31"/>
  <c r="G25" i="31"/>
  <c r="G94" i="31" s="1"/>
  <c r="F25" i="31"/>
  <c r="E25" i="31"/>
  <c r="D25" i="31"/>
  <c r="C25" i="31"/>
  <c r="B25" i="31"/>
  <c r="Y16" i="31"/>
  <c r="X16" i="31"/>
  <c r="W16" i="31"/>
  <c r="V16" i="31"/>
  <c r="U16" i="31"/>
  <c r="T16" i="31"/>
  <c r="T90" i="31" s="1"/>
  <c r="S16" i="31"/>
  <c r="S90" i="31" s="1"/>
  <c r="R16" i="31"/>
  <c r="Q16" i="31"/>
  <c r="P16" i="31"/>
  <c r="P90" i="31" s="1"/>
  <c r="O16" i="31"/>
  <c r="N16" i="31"/>
  <c r="M16" i="31"/>
  <c r="L16" i="31"/>
  <c r="L90" i="31" s="1"/>
  <c r="K16" i="31"/>
  <c r="K90" i="31" s="1"/>
  <c r="J16" i="31"/>
  <c r="I16" i="31"/>
  <c r="H16" i="31"/>
  <c r="H90" i="31" s="1"/>
  <c r="G16" i="31"/>
  <c r="F16" i="31"/>
  <c r="E16" i="31"/>
  <c r="D16" i="31"/>
  <c r="D90" i="31" s="1"/>
  <c r="C16" i="31"/>
  <c r="C90" i="31" s="1"/>
  <c r="B16" i="31"/>
  <c r="Y124" i="30"/>
  <c r="X124" i="30"/>
  <c r="W124" i="30"/>
  <c r="V124" i="30"/>
  <c r="U124" i="30"/>
  <c r="T124" i="30"/>
  <c r="S124" i="30"/>
  <c r="R124" i="30"/>
  <c r="Q124" i="30"/>
  <c r="P124" i="30"/>
  <c r="O124" i="30"/>
  <c r="N124" i="30"/>
  <c r="M124" i="30"/>
  <c r="L124" i="30"/>
  <c r="K124" i="30"/>
  <c r="J124" i="30"/>
  <c r="I124" i="30"/>
  <c r="H124" i="30"/>
  <c r="G124" i="30"/>
  <c r="F124" i="30"/>
  <c r="E124" i="30"/>
  <c r="D124" i="30"/>
  <c r="C124" i="30"/>
  <c r="B124" i="30"/>
  <c r="Y121" i="30"/>
  <c r="X121" i="30"/>
  <c r="W121" i="30"/>
  <c r="V121" i="30"/>
  <c r="U121" i="30"/>
  <c r="T121" i="30"/>
  <c r="S121" i="30"/>
  <c r="R121" i="30"/>
  <c r="Q121" i="30"/>
  <c r="P121" i="30"/>
  <c r="O121" i="30"/>
  <c r="N121" i="30"/>
  <c r="M121" i="30"/>
  <c r="L121" i="30"/>
  <c r="K121" i="30"/>
  <c r="J121" i="30"/>
  <c r="I121" i="30"/>
  <c r="H121" i="30"/>
  <c r="G121" i="30"/>
  <c r="F121" i="30"/>
  <c r="E121" i="30"/>
  <c r="D121" i="30"/>
  <c r="C121" i="30"/>
  <c r="B121" i="30"/>
  <c r="Y118" i="30"/>
  <c r="X118" i="30"/>
  <c r="W118" i="30"/>
  <c r="V118" i="30"/>
  <c r="U118" i="30"/>
  <c r="T118" i="30"/>
  <c r="S118" i="30"/>
  <c r="R118" i="30"/>
  <c r="Q118" i="30"/>
  <c r="P118" i="30"/>
  <c r="O118" i="30"/>
  <c r="N118" i="30"/>
  <c r="M118" i="30"/>
  <c r="L118" i="30"/>
  <c r="K118" i="30"/>
  <c r="J118" i="30"/>
  <c r="I118" i="30"/>
  <c r="H118" i="30"/>
  <c r="G118" i="30"/>
  <c r="F118" i="30"/>
  <c r="E118" i="30"/>
  <c r="D118" i="30"/>
  <c r="C118" i="30"/>
  <c r="B118" i="30"/>
  <c r="Y117" i="30"/>
  <c r="X117" i="30"/>
  <c r="W117" i="30"/>
  <c r="V117" i="30"/>
  <c r="U117" i="30"/>
  <c r="T117" i="30"/>
  <c r="S117" i="30"/>
  <c r="R117" i="30"/>
  <c r="Q117" i="30"/>
  <c r="P117" i="30"/>
  <c r="O117" i="30"/>
  <c r="N117" i="30"/>
  <c r="M117" i="30"/>
  <c r="L117" i="30"/>
  <c r="K117" i="30"/>
  <c r="J117" i="30"/>
  <c r="I117" i="30"/>
  <c r="H117" i="30"/>
  <c r="G117" i="30"/>
  <c r="F117" i="30"/>
  <c r="E117" i="30"/>
  <c r="D117" i="30"/>
  <c r="C117" i="30"/>
  <c r="B117" i="30"/>
  <c r="Y116" i="30"/>
  <c r="X116" i="30"/>
  <c r="W116" i="30"/>
  <c r="V116" i="30"/>
  <c r="U116" i="30"/>
  <c r="T116" i="30"/>
  <c r="S116" i="30"/>
  <c r="R116" i="30"/>
  <c r="Q116" i="30"/>
  <c r="P116" i="30"/>
  <c r="O116" i="30"/>
  <c r="N116" i="30"/>
  <c r="M116" i="30"/>
  <c r="L116" i="30"/>
  <c r="K116" i="30"/>
  <c r="J116" i="30"/>
  <c r="I116" i="30"/>
  <c r="H116" i="30"/>
  <c r="G116" i="30"/>
  <c r="F116" i="30"/>
  <c r="E116" i="30"/>
  <c r="D116" i="30"/>
  <c r="C116" i="30"/>
  <c r="B116" i="30"/>
  <c r="Y115" i="30"/>
  <c r="X115" i="30"/>
  <c r="W115" i="30"/>
  <c r="V115" i="30"/>
  <c r="U115" i="30"/>
  <c r="T115" i="30"/>
  <c r="S115" i="30"/>
  <c r="R115" i="30"/>
  <c r="Q115" i="30"/>
  <c r="P115" i="30"/>
  <c r="O115" i="30"/>
  <c r="N115" i="30"/>
  <c r="M115" i="30"/>
  <c r="L115" i="30"/>
  <c r="K115" i="30"/>
  <c r="J115" i="30"/>
  <c r="I115" i="30"/>
  <c r="H115" i="30"/>
  <c r="G115" i="30"/>
  <c r="F115" i="30"/>
  <c r="E115" i="30"/>
  <c r="D115" i="30"/>
  <c r="C115" i="30"/>
  <c r="B115" i="30"/>
  <c r="Y114" i="30"/>
  <c r="X114" i="30"/>
  <c r="W114" i="30"/>
  <c r="V114" i="30"/>
  <c r="U114" i="30"/>
  <c r="T114" i="30"/>
  <c r="S114" i="30"/>
  <c r="R114" i="30"/>
  <c r="Q114" i="30"/>
  <c r="P114" i="30"/>
  <c r="O114" i="30"/>
  <c r="N114" i="30"/>
  <c r="M114" i="30"/>
  <c r="L114" i="30"/>
  <c r="K114" i="30"/>
  <c r="J114" i="30"/>
  <c r="I114" i="30"/>
  <c r="H114" i="30"/>
  <c r="G114" i="30"/>
  <c r="F114" i="30"/>
  <c r="E114" i="30"/>
  <c r="D114" i="30"/>
  <c r="C114" i="30"/>
  <c r="B114" i="30"/>
  <c r="Y113" i="30"/>
  <c r="X113" i="30"/>
  <c r="W113" i="30"/>
  <c r="V113" i="30"/>
  <c r="U113" i="30"/>
  <c r="T113" i="30"/>
  <c r="S113" i="30"/>
  <c r="R113" i="30"/>
  <c r="Q113" i="30"/>
  <c r="P113" i="30"/>
  <c r="O113" i="30"/>
  <c r="N113" i="30"/>
  <c r="M113" i="30"/>
  <c r="L113" i="30"/>
  <c r="K113" i="30"/>
  <c r="J113" i="30"/>
  <c r="I113" i="30"/>
  <c r="H113" i="30"/>
  <c r="G113" i="30"/>
  <c r="F113" i="30"/>
  <c r="E113" i="30"/>
  <c r="D113" i="30"/>
  <c r="C113" i="30"/>
  <c r="B113" i="30"/>
  <c r="Y109" i="30"/>
  <c r="X109" i="30"/>
  <c r="W109" i="30"/>
  <c r="V109" i="30"/>
  <c r="U109" i="30"/>
  <c r="T109" i="30"/>
  <c r="S109" i="30"/>
  <c r="R109" i="30"/>
  <c r="Q109" i="30"/>
  <c r="P109" i="30"/>
  <c r="O109" i="30"/>
  <c r="N109" i="30"/>
  <c r="M109" i="30"/>
  <c r="L109" i="30"/>
  <c r="K109" i="30"/>
  <c r="J109" i="30"/>
  <c r="I109" i="30"/>
  <c r="H109" i="30"/>
  <c r="G109" i="30"/>
  <c r="F109" i="30"/>
  <c r="E109" i="30"/>
  <c r="D109" i="30"/>
  <c r="C109" i="30"/>
  <c r="B109" i="30"/>
  <c r="Y108" i="30"/>
  <c r="X108" i="30"/>
  <c r="W108" i="30"/>
  <c r="V108" i="30"/>
  <c r="U108" i="30"/>
  <c r="U84" i="30" s="1"/>
  <c r="T108" i="30"/>
  <c r="S108" i="30"/>
  <c r="R108" i="30"/>
  <c r="Q108" i="30"/>
  <c r="P108" i="30"/>
  <c r="O108" i="30"/>
  <c r="N108" i="30"/>
  <c r="M108" i="30"/>
  <c r="L108" i="30"/>
  <c r="K108" i="30"/>
  <c r="J108" i="30"/>
  <c r="I108" i="30"/>
  <c r="H108" i="30"/>
  <c r="G108" i="30"/>
  <c r="F108" i="30"/>
  <c r="E108" i="30"/>
  <c r="D108" i="30"/>
  <c r="C108" i="30"/>
  <c r="B108" i="30"/>
  <c r="Y107" i="30"/>
  <c r="X107" i="30"/>
  <c r="W107" i="30"/>
  <c r="V107" i="30"/>
  <c r="U107" i="30"/>
  <c r="T107" i="30"/>
  <c r="S107" i="30"/>
  <c r="R107" i="30"/>
  <c r="Q107" i="30"/>
  <c r="P107" i="30"/>
  <c r="O107" i="30"/>
  <c r="N107" i="30"/>
  <c r="M107" i="30"/>
  <c r="L107" i="30"/>
  <c r="K107" i="30"/>
  <c r="J107" i="30"/>
  <c r="I107" i="30"/>
  <c r="H107" i="30"/>
  <c r="G107" i="30"/>
  <c r="F107" i="30"/>
  <c r="E107" i="30"/>
  <c r="D107" i="30"/>
  <c r="C107" i="30"/>
  <c r="B107" i="30"/>
  <c r="Y106" i="30"/>
  <c r="X106" i="30"/>
  <c r="W106" i="30"/>
  <c r="V106" i="30"/>
  <c r="U106" i="30"/>
  <c r="T106" i="30"/>
  <c r="S106" i="30"/>
  <c r="R106" i="30"/>
  <c r="Q106" i="30"/>
  <c r="P106" i="30"/>
  <c r="O106" i="30"/>
  <c r="N106" i="30"/>
  <c r="M106" i="30"/>
  <c r="L106" i="30"/>
  <c r="K106" i="30"/>
  <c r="J106" i="30"/>
  <c r="I106" i="30"/>
  <c r="H106" i="30"/>
  <c r="G106" i="30"/>
  <c r="F106" i="30"/>
  <c r="E106" i="30"/>
  <c r="D106" i="30"/>
  <c r="C106" i="30"/>
  <c r="B106" i="30"/>
  <c r="V105" i="30"/>
  <c r="R105" i="30"/>
  <c r="J105" i="30"/>
  <c r="Y104" i="30"/>
  <c r="X104" i="30"/>
  <c r="W104" i="30"/>
  <c r="V104" i="30"/>
  <c r="U104" i="30"/>
  <c r="T104" i="30"/>
  <c r="S104" i="30"/>
  <c r="R104" i="30"/>
  <c r="Q104" i="30"/>
  <c r="P104" i="30"/>
  <c r="O104" i="30"/>
  <c r="N104" i="30"/>
  <c r="M104" i="30"/>
  <c r="L104" i="30"/>
  <c r="K104" i="30"/>
  <c r="J104" i="30"/>
  <c r="I104" i="30"/>
  <c r="H104" i="30"/>
  <c r="G104" i="30"/>
  <c r="F104" i="30"/>
  <c r="E104" i="30"/>
  <c r="D104" i="30"/>
  <c r="C104" i="30"/>
  <c r="B104" i="30"/>
  <c r="Y103" i="30"/>
  <c r="X103" i="30"/>
  <c r="W103" i="30"/>
  <c r="V103" i="30"/>
  <c r="U103" i="30"/>
  <c r="T103" i="30"/>
  <c r="S103" i="30"/>
  <c r="R103" i="30"/>
  <c r="Q103" i="30"/>
  <c r="P103" i="30"/>
  <c r="O103" i="30"/>
  <c r="N103" i="30"/>
  <c r="M103" i="30"/>
  <c r="L103" i="30"/>
  <c r="K103" i="30"/>
  <c r="J103" i="30"/>
  <c r="I103" i="30"/>
  <c r="H103" i="30"/>
  <c r="G103" i="30"/>
  <c r="F103" i="30"/>
  <c r="E103" i="30"/>
  <c r="D103" i="30"/>
  <c r="C103" i="30"/>
  <c r="B103" i="30"/>
  <c r="Y102" i="30"/>
  <c r="X102" i="30"/>
  <c r="W102" i="30"/>
  <c r="V102" i="30"/>
  <c r="U102" i="30"/>
  <c r="T102" i="30"/>
  <c r="S102" i="30"/>
  <c r="R102" i="30"/>
  <c r="Q102" i="30"/>
  <c r="P102" i="30"/>
  <c r="O102" i="30"/>
  <c r="N102" i="30"/>
  <c r="M102" i="30"/>
  <c r="L102" i="30"/>
  <c r="K102" i="30"/>
  <c r="J102" i="30"/>
  <c r="I102" i="30"/>
  <c r="H102" i="30"/>
  <c r="G102" i="30"/>
  <c r="F102" i="30"/>
  <c r="E102" i="30"/>
  <c r="D102" i="30"/>
  <c r="C102" i="30"/>
  <c r="B102" i="30"/>
  <c r="Y101" i="30"/>
  <c r="X101" i="30"/>
  <c r="W101" i="30"/>
  <c r="V101" i="30"/>
  <c r="U101" i="30"/>
  <c r="T101" i="30"/>
  <c r="S101" i="30"/>
  <c r="R101" i="30"/>
  <c r="Q101" i="30"/>
  <c r="P101" i="30"/>
  <c r="O101" i="30"/>
  <c r="N101" i="30"/>
  <c r="M101" i="30"/>
  <c r="L101" i="30"/>
  <c r="K101" i="30"/>
  <c r="J101" i="30"/>
  <c r="I101" i="30"/>
  <c r="H101" i="30"/>
  <c r="G101" i="30"/>
  <c r="F101" i="30"/>
  <c r="E101" i="30"/>
  <c r="D101" i="30"/>
  <c r="C101" i="30"/>
  <c r="B101" i="30"/>
  <c r="Y100" i="30"/>
  <c r="X100" i="30"/>
  <c r="W100" i="30"/>
  <c r="V100" i="30"/>
  <c r="U100" i="30"/>
  <c r="T100" i="30"/>
  <c r="S100" i="30"/>
  <c r="R100" i="30"/>
  <c r="Q100" i="30"/>
  <c r="P100" i="30"/>
  <c r="O100" i="30"/>
  <c r="N100" i="30"/>
  <c r="M100" i="30"/>
  <c r="L100" i="30"/>
  <c r="K100" i="30"/>
  <c r="J100" i="30"/>
  <c r="I100" i="30"/>
  <c r="H100" i="30"/>
  <c r="G100" i="30"/>
  <c r="F100" i="30"/>
  <c r="E100" i="30"/>
  <c r="D100" i="30"/>
  <c r="C100" i="30"/>
  <c r="B100" i="30"/>
  <c r="X99" i="30"/>
  <c r="W99" i="30"/>
  <c r="T99" i="30"/>
  <c r="O99" i="30"/>
  <c r="D99" i="30"/>
  <c r="Y98" i="30"/>
  <c r="X98" i="30"/>
  <c r="W98" i="30"/>
  <c r="V98" i="30"/>
  <c r="U98" i="30"/>
  <c r="T98" i="30"/>
  <c r="S98" i="30"/>
  <c r="R98" i="30"/>
  <c r="Q98" i="30"/>
  <c r="P98" i="30"/>
  <c r="O98" i="30"/>
  <c r="N98" i="30"/>
  <c r="M98" i="30"/>
  <c r="L98" i="30"/>
  <c r="K98" i="30"/>
  <c r="J98" i="30"/>
  <c r="I98" i="30"/>
  <c r="H98" i="30"/>
  <c r="G98" i="30"/>
  <c r="F98" i="30"/>
  <c r="E98" i="30"/>
  <c r="D98" i="30"/>
  <c r="C98" i="30"/>
  <c r="B98" i="30"/>
  <c r="Y97" i="30"/>
  <c r="X97" i="30"/>
  <c r="W97" i="30"/>
  <c r="V97" i="30"/>
  <c r="U97" i="30"/>
  <c r="T97" i="30"/>
  <c r="S97" i="30"/>
  <c r="R97" i="30"/>
  <c r="Q97" i="30"/>
  <c r="P97" i="30"/>
  <c r="O97" i="30"/>
  <c r="N97" i="30"/>
  <c r="M97" i="30"/>
  <c r="L97" i="30"/>
  <c r="K97" i="30"/>
  <c r="J97" i="30"/>
  <c r="I97" i="30"/>
  <c r="H97" i="30"/>
  <c r="G97" i="30"/>
  <c r="F97" i="30"/>
  <c r="E97" i="30"/>
  <c r="D97" i="30"/>
  <c r="C97" i="30"/>
  <c r="B97" i="30"/>
  <c r="Y96" i="30"/>
  <c r="X96" i="30"/>
  <c r="W96" i="30"/>
  <c r="V96" i="30"/>
  <c r="U96" i="30"/>
  <c r="T96" i="30"/>
  <c r="S96" i="30"/>
  <c r="R96" i="30"/>
  <c r="Q96" i="30"/>
  <c r="P96" i="30"/>
  <c r="O96" i="30"/>
  <c r="N96" i="30"/>
  <c r="M96" i="30"/>
  <c r="L96" i="30"/>
  <c r="K96" i="30"/>
  <c r="J96" i="30"/>
  <c r="I96" i="30"/>
  <c r="H96" i="30"/>
  <c r="G96" i="30"/>
  <c r="F96" i="30"/>
  <c r="E96" i="30"/>
  <c r="D96" i="30"/>
  <c r="C96" i="30"/>
  <c r="B96" i="30"/>
  <c r="Y95" i="30"/>
  <c r="X95" i="30"/>
  <c r="W95" i="30"/>
  <c r="V95" i="30"/>
  <c r="U95" i="30"/>
  <c r="T95" i="30"/>
  <c r="S95" i="30"/>
  <c r="R95" i="30"/>
  <c r="Q95" i="30"/>
  <c r="P95" i="30"/>
  <c r="O95" i="30"/>
  <c r="N95" i="30"/>
  <c r="M95" i="30"/>
  <c r="L95" i="30"/>
  <c r="K95" i="30"/>
  <c r="J95" i="30"/>
  <c r="I95" i="30"/>
  <c r="H95" i="30"/>
  <c r="G95" i="30"/>
  <c r="F95" i="30"/>
  <c r="E95" i="30"/>
  <c r="D95" i="30"/>
  <c r="C95" i="30"/>
  <c r="B95" i="30"/>
  <c r="Y93" i="30"/>
  <c r="X93" i="30"/>
  <c r="W93" i="30"/>
  <c r="V93" i="30"/>
  <c r="U93" i="30"/>
  <c r="T93" i="30"/>
  <c r="S93" i="30"/>
  <c r="R93" i="30"/>
  <c r="Q93" i="30"/>
  <c r="P93" i="30"/>
  <c r="O93" i="30"/>
  <c r="N93" i="30"/>
  <c r="M93" i="30"/>
  <c r="L93" i="30"/>
  <c r="K93" i="30"/>
  <c r="J93" i="30"/>
  <c r="I93" i="30"/>
  <c r="H93" i="30"/>
  <c r="G93" i="30"/>
  <c r="F93" i="30"/>
  <c r="E93" i="30"/>
  <c r="D93" i="30"/>
  <c r="C93" i="30"/>
  <c r="B93" i="30"/>
  <c r="Y92" i="30"/>
  <c r="X92" i="30"/>
  <c r="W92" i="30"/>
  <c r="V92" i="30"/>
  <c r="U92" i="30"/>
  <c r="T92" i="30"/>
  <c r="S92" i="30"/>
  <c r="R92" i="30"/>
  <c r="Q92" i="30"/>
  <c r="P92" i="30"/>
  <c r="O92" i="30"/>
  <c r="N92" i="30"/>
  <c r="M92" i="30"/>
  <c r="L92" i="30"/>
  <c r="K92" i="30"/>
  <c r="J92" i="30"/>
  <c r="J84" i="30" s="1"/>
  <c r="I92" i="30"/>
  <c r="H92" i="30"/>
  <c r="G92" i="30"/>
  <c r="F92" i="30"/>
  <c r="E92" i="30"/>
  <c r="D92" i="30"/>
  <c r="C92" i="30"/>
  <c r="B92" i="30"/>
  <c r="Y91" i="30"/>
  <c r="X91" i="30"/>
  <c r="W91" i="30"/>
  <c r="V91" i="30"/>
  <c r="U91" i="30"/>
  <c r="T91" i="30"/>
  <c r="S91" i="30"/>
  <c r="R91" i="30"/>
  <c r="Q91" i="30"/>
  <c r="P91" i="30"/>
  <c r="O91" i="30"/>
  <c r="N91" i="30"/>
  <c r="M91" i="30"/>
  <c r="L91" i="30"/>
  <c r="K91" i="30"/>
  <c r="J91" i="30"/>
  <c r="I91" i="30"/>
  <c r="H91" i="30"/>
  <c r="H84" i="30" s="1"/>
  <c r="G91" i="30"/>
  <c r="F91" i="30"/>
  <c r="E91" i="30"/>
  <c r="D91" i="30"/>
  <c r="C91" i="30"/>
  <c r="B91" i="30"/>
  <c r="P90" i="30"/>
  <c r="O90" i="30"/>
  <c r="L90" i="30"/>
  <c r="H90" i="30"/>
  <c r="Y89" i="30"/>
  <c r="X89" i="30"/>
  <c r="W89" i="30"/>
  <c r="V89" i="30"/>
  <c r="U89" i="30"/>
  <c r="T89" i="30"/>
  <c r="S89" i="30"/>
  <c r="R89" i="30"/>
  <c r="Q89" i="30"/>
  <c r="P89" i="30"/>
  <c r="O89" i="30"/>
  <c r="N89" i="30"/>
  <c r="M89" i="30"/>
  <c r="L89" i="30"/>
  <c r="K89" i="30"/>
  <c r="K84" i="30" s="1"/>
  <c r="J89" i="30"/>
  <c r="I89" i="30"/>
  <c r="H89" i="30"/>
  <c r="G89" i="30"/>
  <c r="F89" i="30"/>
  <c r="E89" i="30"/>
  <c r="D89" i="30"/>
  <c r="C89" i="30"/>
  <c r="B89" i="30"/>
  <c r="Y88" i="30"/>
  <c r="X88" i="30"/>
  <c r="X84" i="30" s="1"/>
  <c r="W88" i="30"/>
  <c r="V88" i="30"/>
  <c r="U88" i="30"/>
  <c r="T88" i="30"/>
  <c r="S88" i="30"/>
  <c r="R88" i="30"/>
  <c r="Q88" i="30"/>
  <c r="P88" i="30"/>
  <c r="O88" i="30"/>
  <c r="N88" i="30"/>
  <c r="M88" i="30"/>
  <c r="L88" i="30"/>
  <c r="K88" i="30"/>
  <c r="J88" i="30"/>
  <c r="I88" i="30"/>
  <c r="I84" i="30" s="1"/>
  <c r="H88" i="30"/>
  <c r="G88" i="30"/>
  <c r="F88" i="30"/>
  <c r="E88" i="30"/>
  <c r="D88" i="30"/>
  <c r="C88" i="30"/>
  <c r="B88" i="30"/>
  <c r="Y87" i="30"/>
  <c r="X87" i="30"/>
  <c r="W87" i="30"/>
  <c r="V87" i="30"/>
  <c r="V84" i="30" s="1"/>
  <c r="U87" i="30"/>
  <c r="T87" i="30"/>
  <c r="T84" i="30" s="1"/>
  <c r="S87" i="30"/>
  <c r="R87" i="30"/>
  <c r="Q87" i="30"/>
  <c r="P87" i="30"/>
  <c r="O87" i="30"/>
  <c r="N87" i="30"/>
  <c r="M87" i="30"/>
  <c r="L87" i="30"/>
  <c r="K87" i="30"/>
  <c r="J87" i="30"/>
  <c r="I87" i="30"/>
  <c r="H87" i="30"/>
  <c r="G87" i="30"/>
  <c r="F87" i="30"/>
  <c r="E87" i="30"/>
  <c r="D87" i="30"/>
  <c r="C87" i="30"/>
  <c r="B87" i="30"/>
  <c r="Y86" i="30"/>
  <c r="X86" i="30"/>
  <c r="W86" i="30"/>
  <c r="V86" i="30"/>
  <c r="U86" i="30"/>
  <c r="T86" i="30"/>
  <c r="S86" i="30"/>
  <c r="R86" i="30"/>
  <c r="R84" i="30" s="1"/>
  <c r="Q86" i="30"/>
  <c r="P86" i="30"/>
  <c r="P84" i="30" s="1"/>
  <c r="O86" i="30"/>
  <c r="N86" i="30"/>
  <c r="M86" i="30"/>
  <c r="L86" i="30"/>
  <c r="K86" i="30"/>
  <c r="J86" i="30"/>
  <c r="I86" i="30"/>
  <c r="H86" i="30"/>
  <c r="G86" i="30"/>
  <c r="F86" i="30"/>
  <c r="F84" i="30" s="1"/>
  <c r="E86" i="30"/>
  <c r="E84" i="30" s="1"/>
  <c r="D86" i="30"/>
  <c r="C86" i="30"/>
  <c r="B86" i="30"/>
  <c r="Y85" i="30"/>
  <c r="Y84" i="30" s="1"/>
  <c r="X85" i="30"/>
  <c r="W85" i="30"/>
  <c r="W84" i="30" s="1"/>
  <c r="V85" i="30"/>
  <c r="U85" i="30"/>
  <c r="T85" i="30"/>
  <c r="S85" i="30"/>
  <c r="R85" i="30"/>
  <c r="Q85" i="30"/>
  <c r="Q84" i="30" s="1"/>
  <c r="P85" i="30"/>
  <c r="O85" i="30"/>
  <c r="O84" i="30" s="1"/>
  <c r="N85" i="30"/>
  <c r="N84" i="30" s="1"/>
  <c r="M85" i="30"/>
  <c r="M84" i="30" s="1"/>
  <c r="L85" i="30"/>
  <c r="L84" i="30" s="1"/>
  <c r="K85" i="30"/>
  <c r="J85" i="30"/>
  <c r="I85" i="30"/>
  <c r="H85" i="30"/>
  <c r="G85" i="30"/>
  <c r="G84" i="30" s="1"/>
  <c r="F85" i="30"/>
  <c r="E85" i="30"/>
  <c r="D85" i="30"/>
  <c r="D84" i="30" s="1"/>
  <c r="C85" i="30"/>
  <c r="C84" i="30" s="1"/>
  <c r="B85" i="30"/>
  <c r="B84" i="30" s="1"/>
  <c r="S84" i="30"/>
  <c r="Y66" i="30"/>
  <c r="Y105" i="30" s="1"/>
  <c r="X66" i="30"/>
  <c r="X105" i="30" s="1"/>
  <c r="W66" i="30"/>
  <c r="W105" i="30" s="1"/>
  <c r="V66" i="30"/>
  <c r="U66" i="30"/>
  <c r="U123" i="30" s="1"/>
  <c r="T66" i="30"/>
  <c r="T123" i="30" s="1"/>
  <c r="S66" i="30"/>
  <c r="R66" i="30"/>
  <c r="Q66" i="30"/>
  <c r="Q123" i="30" s="1"/>
  <c r="P66" i="30"/>
  <c r="O66" i="30"/>
  <c r="O105" i="30" s="1"/>
  <c r="N66" i="30"/>
  <c r="N105" i="30" s="1"/>
  <c r="M66" i="30"/>
  <c r="L66" i="30"/>
  <c r="K66" i="30"/>
  <c r="J66" i="30"/>
  <c r="I66" i="30"/>
  <c r="I105" i="30" s="1"/>
  <c r="H66" i="30"/>
  <c r="H105" i="30" s="1"/>
  <c r="G66" i="30"/>
  <c r="G105" i="30" s="1"/>
  <c r="F66" i="30"/>
  <c r="F105" i="30" s="1"/>
  <c r="E66" i="30"/>
  <c r="E123" i="30" s="1"/>
  <c r="D66" i="30"/>
  <c r="D123" i="30" s="1"/>
  <c r="C66" i="30"/>
  <c r="B66" i="30"/>
  <c r="B105" i="30" s="1"/>
  <c r="Y45" i="30"/>
  <c r="X45" i="30"/>
  <c r="W45" i="30"/>
  <c r="V45" i="30"/>
  <c r="V99" i="30" s="1"/>
  <c r="U45" i="30"/>
  <c r="T45" i="30"/>
  <c r="T122" i="30" s="1"/>
  <c r="S45" i="30"/>
  <c r="R45" i="30"/>
  <c r="R99" i="30" s="1"/>
  <c r="Q45" i="30"/>
  <c r="Q99" i="30" s="1"/>
  <c r="P45" i="30"/>
  <c r="P99" i="30" s="1"/>
  <c r="O45" i="30"/>
  <c r="N45" i="30"/>
  <c r="N99" i="30" s="1"/>
  <c r="M45" i="30"/>
  <c r="M122" i="30" s="1"/>
  <c r="L45" i="30"/>
  <c r="L99" i="30" s="1"/>
  <c r="K45" i="30"/>
  <c r="J45" i="30"/>
  <c r="J99" i="30" s="1"/>
  <c r="I45" i="30"/>
  <c r="H45" i="30"/>
  <c r="H99" i="30" s="1"/>
  <c r="G45" i="30"/>
  <c r="G99" i="30" s="1"/>
  <c r="F45" i="30"/>
  <c r="F99" i="30" s="1"/>
  <c r="E45" i="30"/>
  <c r="D45" i="30"/>
  <c r="C45" i="30"/>
  <c r="B45" i="30"/>
  <c r="B99" i="30" s="1"/>
  <c r="Y25" i="30"/>
  <c r="Y94" i="30" s="1"/>
  <c r="X25" i="30"/>
  <c r="X94" i="30" s="1"/>
  <c r="W25" i="30"/>
  <c r="V25" i="30"/>
  <c r="U25" i="30"/>
  <c r="T25" i="30"/>
  <c r="S25" i="30"/>
  <c r="R25" i="30"/>
  <c r="R94" i="30" s="1"/>
  <c r="Q25" i="30"/>
  <c r="Q94" i="30" s="1"/>
  <c r="P25" i="30"/>
  <c r="P94" i="30" s="1"/>
  <c r="O25" i="30"/>
  <c r="N25" i="30"/>
  <c r="N94" i="30" s="1"/>
  <c r="M25" i="30"/>
  <c r="M94" i="30" s="1"/>
  <c r="L25" i="30"/>
  <c r="L120" i="30" s="1"/>
  <c r="K25" i="30"/>
  <c r="J25" i="30"/>
  <c r="J120" i="30" s="1"/>
  <c r="I25" i="30"/>
  <c r="I120" i="30" s="1"/>
  <c r="H25" i="30"/>
  <c r="G25" i="30"/>
  <c r="F25" i="30"/>
  <c r="E25" i="30"/>
  <c r="D25" i="30"/>
  <c r="C25" i="30"/>
  <c r="B25" i="30"/>
  <c r="B94" i="30" s="1"/>
  <c r="Y16" i="30"/>
  <c r="X16" i="30"/>
  <c r="X90" i="30" s="1"/>
  <c r="W16" i="30"/>
  <c r="W90" i="30" s="1"/>
  <c r="V16" i="30"/>
  <c r="V119" i="30" s="1"/>
  <c r="U16" i="30"/>
  <c r="U119" i="30" s="1"/>
  <c r="T16" i="30"/>
  <c r="T90" i="30" s="1"/>
  <c r="S16" i="30"/>
  <c r="R16" i="30"/>
  <c r="R90" i="30" s="1"/>
  <c r="Q16" i="30"/>
  <c r="Q90" i="30" s="1"/>
  <c r="P16" i="30"/>
  <c r="O16" i="30"/>
  <c r="N16" i="30"/>
  <c r="M16" i="30"/>
  <c r="L16" i="30"/>
  <c r="K16" i="30"/>
  <c r="J16" i="30"/>
  <c r="J90" i="30" s="1"/>
  <c r="I16" i="30"/>
  <c r="I90" i="30" s="1"/>
  <c r="H16" i="30"/>
  <c r="H119" i="30" s="1"/>
  <c r="G16" i="30"/>
  <c r="G90" i="30" s="1"/>
  <c r="F16" i="30"/>
  <c r="F90" i="30" s="1"/>
  <c r="E16" i="30"/>
  <c r="E90" i="30" s="1"/>
  <c r="D16" i="30"/>
  <c r="D90" i="30" s="1"/>
  <c r="C16" i="30"/>
  <c r="B16" i="30"/>
  <c r="Y124" i="29"/>
  <c r="X124" i="29"/>
  <c r="W124" i="29"/>
  <c r="V124" i="29"/>
  <c r="U124" i="29"/>
  <c r="T124" i="29"/>
  <c r="S124" i="29"/>
  <c r="R124" i="29"/>
  <c r="Q124" i="29"/>
  <c r="P124" i="29"/>
  <c r="O124" i="29"/>
  <c r="N124" i="29"/>
  <c r="M124" i="29"/>
  <c r="L124" i="29"/>
  <c r="K124" i="29"/>
  <c r="J124" i="29"/>
  <c r="I124" i="29"/>
  <c r="H124" i="29"/>
  <c r="G124" i="29"/>
  <c r="F124" i="29"/>
  <c r="E124" i="29"/>
  <c r="D124" i="29"/>
  <c r="C124" i="29"/>
  <c r="B124" i="29"/>
  <c r="U122" i="29"/>
  <c r="E122" i="29"/>
  <c r="Y121" i="29"/>
  <c r="X121" i="29"/>
  <c r="W121" i="29"/>
  <c r="V121" i="29"/>
  <c r="U121" i="29"/>
  <c r="T121" i="29"/>
  <c r="S121" i="29"/>
  <c r="R121" i="29"/>
  <c r="Q121" i="29"/>
  <c r="P121" i="29"/>
  <c r="O121" i="29"/>
  <c r="N121" i="29"/>
  <c r="M121" i="29"/>
  <c r="L121" i="29"/>
  <c r="K121" i="29"/>
  <c r="J121" i="29"/>
  <c r="I121" i="29"/>
  <c r="H121" i="29"/>
  <c r="G121" i="29"/>
  <c r="F121" i="29"/>
  <c r="E121" i="29"/>
  <c r="D121" i="29"/>
  <c r="C121" i="29"/>
  <c r="B121" i="29"/>
  <c r="U119" i="29"/>
  <c r="M119" i="29"/>
  <c r="Y118" i="29"/>
  <c r="X118" i="29"/>
  <c r="W118" i="29"/>
  <c r="V118" i="29"/>
  <c r="U118" i="29"/>
  <c r="T118" i="29"/>
  <c r="S118" i="29"/>
  <c r="R118" i="29"/>
  <c r="Q118" i="29"/>
  <c r="P118" i="29"/>
  <c r="O118" i="29"/>
  <c r="N118" i="29"/>
  <c r="M118" i="29"/>
  <c r="L118" i="29"/>
  <c r="K118" i="29"/>
  <c r="J118" i="29"/>
  <c r="I118" i="29"/>
  <c r="H118" i="29"/>
  <c r="G118" i="29"/>
  <c r="F118" i="29"/>
  <c r="E118" i="29"/>
  <c r="D118" i="29"/>
  <c r="C118" i="29"/>
  <c r="B118" i="29"/>
  <c r="Y117" i="29"/>
  <c r="X117" i="29"/>
  <c r="W117" i="29"/>
  <c r="V117" i="29"/>
  <c r="U117" i="29"/>
  <c r="T117" i="29"/>
  <c r="S117" i="29"/>
  <c r="R117" i="29"/>
  <c r="Q117" i="29"/>
  <c r="P117" i="29"/>
  <c r="O117" i="29"/>
  <c r="N117" i="29"/>
  <c r="M117" i="29"/>
  <c r="L117" i="29"/>
  <c r="K117" i="29"/>
  <c r="J117" i="29"/>
  <c r="I117" i="29"/>
  <c r="H117" i="29"/>
  <c r="G117" i="29"/>
  <c r="F117" i="29"/>
  <c r="E117" i="29"/>
  <c r="D117" i="29"/>
  <c r="C117" i="29"/>
  <c r="B117" i="29"/>
  <c r="Y116" i="29"/>
  <c r="X116" i="29"/>
  <c r="W116" i="29"/>
  <c r="V116" i="29"/>
  <c r="U116" i="29"/>
  <c r="T116" i="29"/>
  <c r="S116" i="29"/>
  <c r="R116" i="29"/>
  <c r="Q116" i="29"/>
  <c r="P116" i="29"/>
  <c r="O116" i="29"/>
  <c r="N116" i="29"/>
  <c r="M116" i="29"/>
  <c r="L116" i="29"/>
  <c r="K116" i="29"/>
  <c r="J116" i="29"/>
  <c r="I116" i="29"/>
  <c r="H116" i="29"/>
  <c r="G116" i="29"/>
  <c r="F116" i="29"/>
  <c r="E116" i="29"/>
  <c r="D116" i="29"/>
  <c r="C116" i="29"/>
  <c r="B116" i="29"/>
  <c r="Y115" i="29"/>
  <c r="X115" i="29"/>
  <c r="W115" i="29"/>
  <c r="V115" i="29"/>
  <c r="U115" i="29"/>
  <c r="T115" i="29"/>
  <c r="S115" i="29"/>
  <c r="R115" i="29"/>
  <c r="Q115" i="29"/>
  <c r="P115" i="29"/>
  <c r="O115" i="29"/>
  <c r="N115" i="29"/>
  <c r="M115" i="29"/>
  <c r="L115" i="29"/>
  <c r="K115" i="29"/>
  <c r="J115" i="29"/>
  <c r="I115" i="29"/>
  <c r="H115" i="29"/>
  <c r="G115" i="29"/>
  <c r="F115" i="29"/>
  <c r="E115" i="29"/>
  <c r="D115" i="29"/>
  <c r="C115" i="29"/>
  <c r="B115" i="29"/>
  <c r="Y114" i="29"/>
  <c r="X114" i="29"/>
  <c r="W114" i="29"/>
  <c r="V114" i="29"/>
  <c r="U114" i="29"/>
  <c r="T114" i="29"/>
  <c r="S114" i="29"/>
  <c r="R114" i="29"/>
  <c r="Q114" i="29"/>
  <c r="P114" i="29"/>
  <c r="O114" i="29"/>
  <c r="N114" i="29"/>
  <c r="M114" i="29"/>
  <c r="L114" i="29"/>
  <c r="K114" i="29"/>
  <c r="J114" i="29"/>
  <c r="I114" i="29"/>
  <c r="H114" i="29"/>
  <c r="G114" i="29"/>
  <c r="F114" i="29"/>
  <c r="E114" i="29"/>
  <c r="D114" i="29"/>
  <c r="C114" i="29"/>
  <c r="B114" i="29"/>
  <c r="Y109" i="29"/>
  <c r="X109" i="29"/>
  <c r="W109" i="29"/>
  <c r="V109" i="29"/>
  <c r="U109" i="29"/>
  <c r="T109" i="29"/>
  <c r="S109" i="29"/>
  <c r="R109" i="29"/>
  <c r="Q109" i="29"/>
  <c r="P109" i="29"/>
  <c r="O109" i="29"/>
  <c r="N109" i="29"/>
  <c r="M109" i="29"/>
  <c r="L109" i="29"/>
  <c r="K109" i="29"/>
  <c r="J109" i="29"/>
  <c r="I109" i="29"/>
  <c r="H109" i="29"/>
  <c r="G109" i="29"/>
  <c r="F109" i="29"/>
  <c r="E109" i="29"/>
  <c r="D109" i="29"/>
  <c r="C109" i="29"/>
  <c r="B109" i="29"/>
  <c r="Y108" i="29"/>
  <c r="X108" i="29"/>
  <c r="W108" i="29"/>
  <c r="V108" i="29"/>
  <c r="U108" i="29"/>
  <c r="T108" i="29"/>
  <c r="S108" i="29"/>
  <c r="R108" i="29"/>
  <c r="Q108" i="29"/>
  <c r="P108" i="29"/>
  <c r="O108" i="29"/>
  <c r="N108" i="29"/>
  <c r="M108" i="29"/>
  <c r="L108" i="29"/>
  <c r="K108" i="29"/>
  <c r="J108" i="29"/>
  <c r="I108" i="29"/>
  <c r="H108" i="29"/>
  <c r="G108" i="29"/>
  <c r="F108" i="29"/>
  <c r="E108" i="29"/>
  <c r="D108" i="29"/>
  <c r="C108" i="29"/>
  <c r="B108" i="29"/>
  <c r="Y107" i="29"/>
  <c r="X107" i="29"/>
  <c r="W107" i="29"/>
  <c r="V107" i="29"/>
  <c r="U107" i="29"/>
  <c r="T107" i="29"/>
  <c r="S107" i="29"/>
  <c r="R107" i="29"/>
  <c r="Q107" i="29"/>
  <c r="P107" i="29"/>
  <c r="O107" i="29"/>
  <c r="N107" i="29"/>
  <c r="M107" i="29"/>
  <c r="L107" i="29"/>
  <c r="K107" i="29"/>
  <c r="J107" i="29"/>
  <c r="I107" i="29"/>
  <c r="H107" i="29"/>
  <c r="G107" i="29"/>
  <c r="F107" i="29"/>
  <c r="E107" i="29"/>
  <c r="D107" i="29"/>
  <c r="C107" i="29"/>
  <c r="B107" i="29"/>
  <c r="Y106" i="29"/>
  <c r="X106" i="29"/>
  <c r="W106" i="29"/>
  <c r="V106" i="29"/>
  <c r="U106" i="29"/>
  <c r="T106" i="29"/>
  <c r="S106" i="29"/>
  <c r="R106" i="29"/>
  <c r="Q106" i="29"/>
  <c r="P106" i="29"/>
  <c r="O106" i="29"/>
  <c r="N106" i="29"/>
  <c r="M106" i="29"/>
  <c r="L106" i="29"/>
  <c r="K106" i="29"/>
  <c r="J106" i="29"/>
  <c r="I106" i="29"/>
  <c r="H106" i="29"/>
  <c r="G106" i="29"/>
  <c r="F106" i="29"/>
  <c r="E106" i="29"/>
  <c r="D106" i="29"/>
  <c r="C106" i="29"/>
  <c r="B106" i="29"/>
  <c r="W105" i="29"/>
  <c r="S105" i="29"/>
  <c r="K105" i="29"/>
  <c r="G105" i="29"/>
  <c r="C105" i="29"/>
  <c r="Y104" i="29"/>
  <c r="X104" i="29"/>
  <c r="W104" i="29"/>
  <c r="V104" i="29"/>
  <c r="U104" i="29"/>
  <c r="T104" i="29"/>
  <c r="S104" i="29"/>
  <c r="R104" i="29"/>
  <c r="Q104" i="29"/>
  <c r="P104" i="29"/>
  <c r="O104" i="29"/>
  <c r="N104" i="29"/>
  <c r="M104" i="29"/>
  <c r="L104" i="29"/>
  <c r="K104" i="29"/>
  <c r="J104" i="29"/>
  <c r="I104" i="29"/>
  <c r="H104" i="29"/>
  <c r="G104" i="29"/>
  <c r="F104" i="29"/>
  <c r="E104" i="29"/>
  <c r="D104" i="29"/>
  <c r="C104" i="29"/>
  <c r="B104" i="29"/>
  <c r="Y103" i="29"/>
  <c r="X103" i="29"/>
  <c r="W103" i="29"/>
  <c r="V103" i="29"/>
  <c r="U103" i="29"/>
  <c r="T103" i="29"/>
  <c r="S103" i="29"/>
  <c r="R103" i="29"/>
  <c r="Q103" i="29"/>
  <c r="P103" i="29"/>
  <c r="O103" i="29"/>
  <c r="N103" i="29"/>
  <c r="M103" i="29"/>
  <c r="L103" i="29"/>
  <c r="K103" i="29"/>
  <c r="J103" i="29"/>
  <c r="I103" i="29"/>
  <c r="H103" i="29"/>
  <c r="G103" i="29"/>
  <c r="F103" i="29"/>
  <c r="E103" i="29"/>
  <c r="D103" i="29"/>
  <c r="C103" i="29"/>
  <c r="B103" i="29"/>
  <c r="Y102" i="29"/>
  <c r="X102" i="29"/>
  <c r="W102" i="29"/>
  <c r="V102" i="29"/>
  <c r="U102" i="29"/>
  <c r="T102" i="29"/>
  <c r="S102" i="29"/>
  <c r="R102" i="29"/>
  <c r="Q102" i="29"/>
  <c r="P102" i="29"/>
  <c r="O102" i="29"/>
  <c r="N102" i="29"/>
  <c r="M102" i="29"/>
  <c r="L102" i="29"/>
  <c r="K102" i="29"/>
  <c r="J102" i="29"/>
  <c r="I102" i="29"/>
  <c r="H102" i="29"/>
  <c r="G102" i="29"/>
  <c r="F102" i="29"/>
  <c r="E102" i="29"/>
  <c r="D102" i="29"/>
  <c r="C102" i="29"/>
  <c r="B102" i="29"/>
  <c r="Y101" i="29"/>
  <c r="X101" i="29"/>
  <c r="W101" i="29"/>
  <c r="V101" i="29"/>
  <c r="U101" i="29"/>
  <c r="T101" i="29"/>
  <c r="S101" i="29"/>
  <c r="R101" i="29"/>
  <c r="Q101" i="29"/>
  <c r="P101" i="29"/>
  <c r="O101" i="29"/>
  <c r="N101" i="29"/>
  <c r="M101" i="29"/>
  <c r="L101" i="29"/>
  <c r="K101" i="29"/>
  <c r="J101" i="29"/>
  <c r="I101" i="29"/>
  <c r="H101" i="29"/>
  <c r="G101" i="29"/>
  <c r="F101" i="29"/>
  <c r="E101" i="29"/>
  <c r="D101" i="29"/>
  <c r="C101" i="29"/>
  <c r="B101" i="29"/>
  <c r="Y100" i="29"/>
  <c r="X100" i="29"/>
  <c r="W100" i="29"/>
  <c r="V100" i="29"/>
  <c r="U100" i="29"/>
  <c r="T100" i="29"/>
  <c r="S100" i="29"/>
  <c r="R100" i="29"/>
  <c r="Q100" i="29"/>
  <c r="P100" i="29"/>
  <c r="O100" i="29"/>
  <c r="N100" i="29"/>
  <c r="M100" i="29"/>
  <c r="L100" i="29"/>
  <c r="K100" i="29"/>
  <c r="J100" i="29"/>
  <c r="I100" i="29"/>
  <c r="H100" i="29"/>
  <c r="G100" i="29"/>
  <c r="F100" i="29"/>
  <c r="E100" i="29"/>
  <c r="D100" i="29"/>
  <c r="C100" i="29"/>
  <c r="B100" i="29"/>
  <c r="U99" i="29"/>
  <c r="Q99" i="29"/>
  <c r="P99" i="29"/>
  <c r="Y98" i="29"/>
  <c r="X98" i="29"/>
  <c r="W98" i="29"/>
  <c r="V98" i="29"/>
  <c r="U98" i="29"/>
  <c r="T98" i="29"/>
  <c r="S98" i="29"/>
  <c r="R98" i="29"/>
  <c r="Q98" i="29"/>
  <c r="P98" i="29"/>
  <c r="O98" i="29"/>
  <c r="N98" i="29"/>
  <c r="M98" i="29"/>
  <c r="L98" i="29"/>
  <c r="K98" i="29"/>
  <c r="J98" i="29"/>
  <c r="I98" i="29"/>
  <c r="H98" i="29"/>
  <c r="G98" i="29"/>
  <c r="F98" i="29"/>
  <c r="E98" i="29"/>
  <c r="D98" i="29"/>
  <c r="C98" i="29"/>
  <c r="B98" i="29"/>
  <c r="Y97" i="29"/>
  <c r="X97" i="29"/>
  <c r="W97" i="29"/>
  <c r="V97" i="29"/>
  <c r="U97" i="29"/>
  <c r="T97" i="29"/>
  <c r="S97" i="29"/>
  <c r="R97" i="29"/>
  <c r="Q97" i="29"/>
  <c r="P97" i="29"/>
  <c r="O97" i="29"/>
  <c r="N97" i="29"/>
  <c r="M97" i="29"/>
  <c r="L97" i="29"/>
  <c r="K97" i="29"/>
  <c r="J97" i="29"/>
  <c r="I97" i="29"/>
  <c r="H97" i="29"/>
  <c r="G97" i="29"/>
  <c r="F97" i="29"/>
  <c r="E97" i="29"/>
  <c r="D97" i="29"/>
  <c r="C97" i="29"/>
  <c r="B97" i="29"/>
  <c r="Y96" i="29"/>
  <c r="X96" i="29"/>
  <c r="W96" i="29"/>
  <c r="V96" i="29"/>
  <c r="U96" i="29"/>
  <c r="T96" i="29"/>
  <c r="S96" i="29"/>
  <c r="R96" i="29"/>
  <c r="Q96" i="29"/>
  <c r="P96" i="29"/>
  <c r="O96" i="29"/>
  <c r="N96" i="29"/>
  <c r="M96" i="29"/>
  <c r="L96" i="29"/>
  <c r="K96" i="29"/>
  <c r="J96" i="29"/>
  <c r="I96" i="29"/>
  <c r="H96" i="29"/>
  <c r="G96" i="29"/>
  <c r="F96" i="29"/>
  <c r="E96" i="29"/>
  <c r="D96" i="29"/>
  <c r="C96" i="29"/>
  <c r="B96" i="29"/>
  <c r="Y95" i="29"/>
  <c r="X95" i="29"/>
  <c r="W95" i="29"/>
  <c r="V95" i="29"/>
  <c r="U95" i="29"/>
  <c r="T95" i="29"/>
  <c r="S95" i="29"/>
  <c r="R95" i="29"/>
  <c r="Q95" i="29"/>
  <c r="P95" i="29"/>
  <c r="O95" i="29"/>
  <c r="N95" i="29"/>
  <c r="M95" i="29"/>
  <c r="L95" i="29"/>
  <c r="K95" i="29"/>
  <c r="J95" i="29"/>
  <c r="I95" i="29"/>
  <c r="H95" i="29"/>
  <c r="G95" i="29"/>
  <c r="F95" i="29"/>
  <c r="E95" i="29"/>
  <c r="D95" i="29"/>
  <c r="C95" i="29"/>
  <c r="B95" i="29"/>
  <c r="Y93" i="29"/>
  <c r="X93" i="29"/>
  <c r="W93" i="29"/>
  <c r="V93" i="29"/>
  <c r="U93" i="29"/>
  <c r="T93" i="29"/>
  <c r="S93" i="29"/>
  <c r="R93" i="29"/>
  <c r="Q93" i="29"/>
  <c r="P93" i="29"/>
  <c r="O93" i="29"/>
  <c r="N93" i="29"/>
  <c r="M93" i="29"/>
  <c r="L93" i="29"/>
  <c r="K93" i="29"/>
  <c r="J93" i="29"/>
  <c r="I93" i="29"/>
  <c r="H93" i="29"/>
  <c r="G93" i="29"/>
  <c r="F93" i="29"/>
  <c r="E93" i="29"/>
  <c r="D93" i="29"/>
  <c r="C93" i="29"/>
  <c r="B93" i="29"/>
  <c r="Y92" i="29"/>
  <c r="X92" i="29"/>
  <c r="W92" i="29"/>
  <c r="V92" i="29"/>
  <c r="U92" i="29"/>
  <c r="T92" i="29"/>
  <c r="S92" i="29"/>
  <c r="R92" i="29"/>
  <c r="Q92" i="29"/>
  <c r="P92" i="29"/>
  <c r="O92" i="29"/>
  <c r="N92" i="29"/>
  <c r="M92" i="29"/>
  <c r="L92" i="29"/>
  <c r="K92" i="29"/>
  <c r="J92" i="29"/>
  <c r="I92" i="29"/>
  <c r="H92" i="29"/>
  <c r="G92" i="29"/>
  <c r="F92" i="29"/>
  <c r="E92" i="29"/>
  <c r="D92" i="29"/>
  <c r="C92" i="29"/>
  <c r="B92" i="29"/>
  <c r="Y91" i="29"/>
  <c r="X91" i="29"/>
  <c r="W91" i="29"/>
  <c r="V91" i="29"/>
  <c r="U91" i="29"/>
  <c r="T91" i="29"/>
  <c r="S91" i="29"/>
  <c r="R91" i="29"/>
  <c r="R84" i="29" s="1"/>
  <c r="Q91" i="29"/>
  <c r="P91" i="29"/>
  <c r="O91" i="29"/>
  <c r="N91" i="29"/>
  <c r="M91" i="29"/>
  <c r="L91" i="29"/>
  <c r="K91" i="29"/>
  <c r="J91" i="29"/>
  <c r="I91" i="29"/>
  <c r="H91" i="29"/>
  <c r="G91" i="29"/>
  <c r="F91" i="29"/>
  <c r="E91" i="29"/>
  <c r="D91" i="29"/>
  <c r="C91" i="29"/>
  <c r="B91" i="29"/>
  <c r="I90" i="29"/>
  <c r="H90" i="29"/>
  <c r="Y89" i="29"/>
  <c r="X89" i="29"/>
  <c r="W89" i="29"/>
  <c r="V89" i="29"/>
  <c r="U89" i="29"/>
  <c r="T89" i="29"/>
  <c r="S89" i="29"/>
  <c r="R89" i="29"/>
  <c r="Q89" i="29"/>
  <c r="P89" i="29"/>
  <c r="O89" i="29"/>
  <c r="N89" i="29"/>
  <c r="M89" i="29"/>
  <c r="L89" i="29"/>
  <c r="K89" i="29"/>
  <c r="J89" i="29"/>
  <c r="I89" i="29"/>
  <c r="H89" i="29"/>
  <c r="G89" i="29"/>
  <c r="F89" i="29"/>
  <c r="E89" i="29"/>
  <c r="D89" i="29"/>
  <c r="C89" i="29"/>
  <c r="B89" i="29"/>
  <c r="Y88" i="29"/>
  <c r="X88" i="29"/>
  <c r="W88" i="29"/>
  <c r="V88" i="29"/>
  <c r="U88" i="29"/>
  <c r="U84" i="29" s="1"/>
  <c r="T88" i="29"/>
  <c r="T84" i="29" s="1"/>
  <c r="S88" i="29"/>
  <c r="S84" i="29" s="1"/>
  <c r="R88" i="29"/>
  <c r="Q88" i="29"/>
  <c r="P88" i="29"/>
  <c r="O88" i="29"/>
  <c r="N88" i="29"/>
  <c r="M88" i="29"/>
  <c r="L88" i="29"/>
  <c r="K88" i="29"/>
  <c r="J88" i="29"/>
  <c r="I88" i="29"/>
  <c r="H88" i="29"/>
  <c r="G88" i="29"/>
  <c r="F88" i="29"/>
  <c r="F84" i="29" s="1"/>
  <c r="E88" i="29"/>
  <c r="D88" i="29"/>
  <c r="C88" i="29"/>
  <c r="B88" i="29"/>
  <c r="Y87" i="29"/>
  <c r="X87" i="29"/>
  <c r="W87" i="29"/>
  <c r="V87" i="29"/>
  <c r="U87" i="29"/>
  <c r="T87" i="29"/>
  <c r="S87" i="29"/>
  <c r="R87" i="29"/>
  <c r="Q87" i="29"/>
  <c r="P87" i="29"/>
  <c r="O87" i="29"/>
  <c r="N87" i="29"/>
  <c r="M87" i="29"/>
  <c r="L87" i="29"/>
  <c r="K87" i="29"/>
  <c r="J87" i="29"/>
  <c r="I87" i="29"/>
  <c r="H87" i="29"/>
  <c r="G87" i="29"/>
  <c r="F87" i="29"/>
  <c r="E87" i="29"/>
  <c r="D87" i="29"/>
  <c r="C87" i="29"/>
  <c r="B87" i="29"/>
  <c r="B84" i="29" s="1"/>
  <c r="Y86" i="29"/>
  <c r="X86" i="29"/>
  <c r="W86" i="29"/>
  <c r="V86" i="29"/>
  <c r="U86" i="29"/>
  <c r="T86" i="29"/>
  <c r="S86" i="29"/>
  <c r="R86" i="29"/>
  <c r="Q86" i="29"/>
  <c r="P86" i="29"/>
  <c r="P84" i="29" s="1"/>
  <c r="O86" i="29"/>
  <c r="O84" i="29" s="1"/>
  <c r="N86" i="29"/>
  <c r="N84" i="29" s="1"/>
  <c r="M86" i="29"/>
  <c r="L86" i="29"/>
  <c r="K86" i="29"/>
  <c r="J86" i="29"/>
  <c r="I86" i="29"/>
  <c r="H86" i="29"/>
  <c r="G86" i="29"/>
  <c r="F86" i="29"/>
  <c r="E86" i="29"/>
  <c r="D86" i="29"/>
  <c r="C86" i="29"/>
  <c r="B86" i="29"/>
  <c r="Y85" i="29"/>
  <c r="Y84" i="29" s="1"/>
  <c r="X85" i="29"/>
  <c r="X84" i="29" s="1"/>
  <c r="W85" i="29"/>
  <c r="W84" i="29" s="1"/>
  <c r="V85" i="29"/>
  <c r="V84" i="29" s="1"/>
  <c r="U85" i="29"/>
  <c r="T85" i="29"/>
  <c r="S85" i="29"/>
  <c r="R85" i="29"/>
  <c r="Q85" i="29"/>
  <c r="Q84" i="29" s="1"/>
  <c r="P85" i="29"/>
  <c r="O85" i="29"/>
  <c r="N85" i="29"/>
  <c r="M85" i="29"/>
  <c r="M84" i="29" s="1"/>
  <c r="L85" i="29"/>
  <c r="L84" i="29" s="1"/>
  <c r="K85" i="29"/>
  <c r="K84" i="29" s="1"/>
  <c r="J85" i="29"/>
  <c r="J84" i="29" s="1"/>
  <c r="I85" i="29"/>
  <c r="I84" i="29" s="1"/>
  <c r="H85" i="29"/>
  <c r="H84" i="29" s="1"/>
  <c r="G85" i="29"/>
  <c r="G84" i="29" s="1"/>
  <c r="F85" i="29"/>
  <c r="E85" i="29"/>
  <c r="D85" i="29"/>
  <c r="C85" i="29"/>
  <c r="B85" i="29"/>
  <c r="E84" i="29"/>
  <c r="D84" i="29"/>
  <c r="C84" i="29"/>
  <c r="Y66" i="29"/>
  <c r="Y123" i="29" s="1"/>
  <c r="X66" i="29"/>
  <c r="X123" i="29" s="1"/>
  <c r="W66" i="29"/>
  <c r="V66" i="29"/>
  <c r="V123" i="29" s="1"/>
  <c r="U66" i="29"/>
  <c r="U123" i="29" s="1"/>
  <c r="T66" i="29"/>
  <c r="T123" i="29" s="1"/>
  <c r="S66" i="29"/>
  <c r="R66" i="29"/>
  <c r="R123" i="29" s="1"/>
  <c r="Q66" i="29"/>
  <c r="Q123" i="29" s="1"/>
  <c r="P66" i="29"/>
  <c r="P123" i="29" s="1"/>
  <c r="O66" i="29"/>
  <c r="N66" i="29"/>
  <c r="N123" i="29" s="1"/>
  <c r="M66" i="29"/>
  <c r="M123" i="29" s="1"/>
  <c r="L66" i="29"/>
  <c r="L123" i="29" s="1"/>
  <c r="K66" i="29"/>
  <c r="K123" i="31" s="1"/>
  <c r="J66" i="29"/>
  <c r="J123" i="29" s="1"/>
  <c r="I66" i="29"/>
  <c r="I123" i="29" s="1"/>
  <c r="H66" i="29"/>
  <c r="H123" i="29" s="1"/>
  <c r="G66" i="29"/>
  <c r="G123" i="29" s="1"/>
  <c r="F66" i="29"/>
  <c r="F123" i="29" s="1"/>
  <c r="E66" i="29"/>
  <c r="E123" i="29" s="1"/>
  <c r="D66" i="29"/>
  <c r="D123" i="29" s="1"/>
  <c r="C66" i="29"/>
  <c r="B66" i="29"/>
  <c r="B123" i="29" s="1"/>
  <c r="Y45" i="29"/>
  <c r="Y122" i="29" s="1"/>
  <c r="X45" i="29"/>
  <c r="X122" i="29" s="1"/>
  <c r="W45" i="29"/>
  <c r="W122" i="29" s="1"/>
  <c r="V45" i="29"/>
  <c r="V122" i="29" s="1"/>
  <c r="U45" i="29"/>
  <c r="T45" i="29"/>
  <c r="T122" i="29" s="1"/>
  <c r="S45" i="29"/>
  <c r="S122" i="29" s="1"/>
  <c r="R45" i="29"/>
  <c r="R122" i="29" s="1"/>
  <c r="Q45" i="29"/>
  <c r="Q122" i="29" s="1"/>
  <c r="P45" i="29"/>
  <c r="P122" i="29" s="1"/>
  <c r="O45" i="29"/>
  <c r="O122" i="29" s="1"/>
  <c r="N45" i="29"/>
  <c r="N122" i="29" s="1"/>
  <c r="M45" i="29"/>
  <c r="M99" i="29" s="1"/>
  <c r="L45" i="29"/>
  <c r="L122" i="29" s="1"/>
  <c r="K45" i="29"/>
  <c r="K122" i="29" s="1"/>
  <c r="J45" i="29"/>
  <c r="J122" i="29" s="1"/>
  <c r="I45" i="29"/>
  <c r="I122" i="29" s="1"/>
  <c r="H45" i="29"/>
  <c r="H122" i="29" s="1"/>
  <c r="G45" i="29"/>
  <c r="G122" i="29" s="1"/>
  <c r="F45" i="29"/>
  <c r="F122" i="29" s="1"/>
  <c r="E45" i="29"/>
  <c r="E99" i="29" s="1"/>
  <c r="D45" i="29"/>
  <c r="D122" i="29" s="1"/>
  <c r="C45" i="29"/>
  <c r="C122" i="29" s="1"/>
  <c r="B45" i="29"/>
  <c r="B122" i="29" s="1"/>
  <c r="Y25" i="29"/>
  <c r="Y120" i="29" s="1"/>
  <c r="X25" i="29"/>
  <c r="X120" i="29" s="1"/>
  <c r="W25" i="29"/>
  <c r="W120" i="29" s="1"/>
  <c r="V25" i="29"/>
  <c r="V120" i="29" s="1"/>
  <c r="U25" i="29"/>
  <c r="U120" i="29" s="1"/>
  <c r="T25" i="29"/>
  <c r="T120" i="29" s="1"/>
  <c r="S25" i="29"/>
  <c r="S120" i="29" s="1"/>
  <c r="R25" i="29"/>
  <c r="R120" i="29" s="1"/>
  <c r="Q25" i="29"/>
  <c r="Q120" i="29" s="1"/>
  <c r="P25" i="29"/>
  <c r="P120" i="29" s="1"/>
  <c r="O25" i="29"/>
  <c r="O120" i="29" s="1"/>
  <c r="N25" i="29"/>
  <c r="N120" i="29" s="1"/>
  <c r="M25" i="29"/>
  <c r="M120" i="30" s="1"/>
  <c r="L25" i="29"/>
  <c r="L120" i="29" s="1"/>
  <c r="K25" i="29"/>
  <c r="K120" i="29" s="1"/>
  <c r="J25" i="29"/>
  <c r="J120" i="29" s="1"/>
  <c r="I25" i="29"/>
  <c r="I120" i="29" s="1"/>
  <c r="H25" i="29"/>
  <c r="H120" i="29" s="1"/>
  <c r="G25" i="29"/>
  <c r="G120" i="29" s="1"/>
  <c r="F25" i="29"/>
  <c r="F120" i="29" s="1"/>
  <c r="E25" i="29"/>
  <c r="E120" i="29" s="1"/>
  <c r="D25" i="29"/>
  <c r="D120" i="29" s="1"/>
  <c r="C25" i="29"/>
  <c r="C120" i="29" s="1"/>
  <c r="B25" i="29"/>
  <c r="B120" i="29" s="1"/>
  <c r="Y16" i="29"/>
  <c r="Y119" i="29" s="1"/>
  <c r="X16" i="29"/>
  <c r="X119" i="29" s="1"/>
  <c r="W16" i="29"/>
  <c r="W119" i="29" s="1"/>
  <c r="V16" i="29"/>
  <c r="V119" i="29" s="1"/>
  <c r="U16" i="29"/>
  <c r="U90" i="29" s="1"/>
  <c r="T16" i="29"/>
  <c r="T119" i="29" s="1"/>
  <c r="S16" i="29"/>
  <c r="S119" i="29" s="1"/>
  <c r="R16" i="29"/>
  <c r="R119" i="29" s="1"/>
  <c r="Q16" i="29"/>
  <c r="Q119" i="29" s="1"/>
  <c r="P16" i="29"/>
  <c r="P119" i="29" s="1"/>
  <c r="O16" i="29"/>
  <c r="O119" i="29" s="1"/>
  <c r="N16" i="29"/>
  <c r="N119" i="29" s="1"/>
  <c r="M16" i="29"/>
  <c r="M90" i="29" s="1"/>
  <c r="L16" i="29"/>
  <c r="L119" i="29" s="1"/>
  <c r="K16" i="29"/>
  <c r="K119" i="29" s="1"/>
  <c r="J16" i="29"/>
  <c r="J119" i="29" s="1"/>
  <c r="I16" i="29"/>
  <c r="I119" i="29" s="1"/>
  <c r="H16" i="29"/>
  <c r="H119" i="29" s="1"/>
  <c r="G16" i="29"/>
  <c r="G119" i="29" s="1"/>
  <c r="F16" i="29"/>
  <c r="F119" i="29" s="1"/>
  <c r="E16" i="29"/>
  <c r="E90" i="29" s="1"/>
  <c r="D16" i="29"/>
  <c r="D119" i="30" s="1"/>
  <c r="C16" i="29"/>
  <c r="C119" i="29" s="1"/>
  <c r="B16" i="29"/>
  <c r="B119" i="29" s="1"/>
  <c r="Y37" i="28"/>
  <c r="X37" i="28"/>
  <c r="W37" i="28"/>
  <c r="V37" i="28"/>
  <c r="U37" i="28"/>
  <c r="T37" i="28"/>
  <c r="S37" i="28"/>
  <c r="R37" i="28"/>
  <c r="Q37" i="28"/>
  <c r="P37" i="28"/>
  <c r="O37" i="28"/>
  <c r="N37" i="28"/>
  <c r="M37" i="28"/>
  <c r="L37" i="28"/>
  <c r="K37" i="28"/>
  <c r="J37" i="28"/>
  <c r="I37" i="28"/>
  <c r="H37" i="28"/>
  <c r="G37" i="28"/>
  <c r="F37" i="28"/>
  <c r="E37" i="28"/>
  <c r="D37" i="28"/>
  <c r="C37" i="28"/>
  <c r="B37" i="28"/>
  <c r="Y36" i="28"/>
  <c r="X36" i="28"/>
  <c r="W36" i="28"/>
  <c r="V36" i="28"/>
  <c r="U36" i="28"/>
  <c r="T36" i="28"/>
  <c r="S36" i="28"/>
  <c r="R36" i="28"/>
  <c r="Q36" i="28"/>
  <c r="P36" i="28"/>
  <c r="O36" i="28"/>
  <c r="N36" i="28"/>
  <c r="M36" i="28"/>
  <c r="L36" i="28"/>
  <c r="K36" i="28"/>
  <c r="J36" i="28"/>
  <c r="I36" i="28"/>
  <c r="H36" i="28"/>
  <c r="G36" i="28"/>
  <c r="F36" i="28"/>
  <c r="E36" i="28"/>
  <c r="D36" i="28"/>
  <c r="C36" i="28"/>
  <c r="B36" i="28"/>
  <c r="Y35" i="28"/>
  <c r="X35" i="28"/>
  <c r="W35" i="28"/>
  <c r="V35" i="28"/>
  <c r="U35" i="28"/>
  <c r="T35" i="28"/>
  <c r="S35" i="28"/>
  <c r="R35" i="28"/>
  <c r="Q35" i="28"/>
  <c r="P35" i="28"/>
  <c r="O35" i="28"/>
  <c r="N35" i="28"/>
  <c r="M35" i="28"/>
  <c r="L35" i="28"/>
  <c r="K35" i="28"/>
  <c r="J35" i="28"/>
  <c r="I35" i="28"/>
  <c r="H35" i="28"/>
  <c r="G35" i="28"/>
  <c r="F35" i="28"/>
  <c r="E35" i="28"/>
  <c r="D35" i="28"/>
  <c r="C35" i="28"/>
  <c r="B35" i="28"/>
  <c r="Y33" i="28"/>
  <c r="Y38" i="28" s="1"/>
  <c r="X33" i="28"/>
  <c r="X38" i="28" s="1"/>
  <c r="W33" i="28"/>
  <c r="W38" i="28" s="1"/>
  <c r="V33" i="28"/>
  <c r="V38" i="28" s="1"/>
  <c r="U33" i="28"/>
  <c r="U38" i="28" s="1"/>
  <c r="T33" i="28"/>
  <c r="T38" i="28" s="1"/>
  <c r="S33" i="28"/>
  <c r="S38" i="28" s="1"/>
  <c r="R33" i="28"/>
  <c r="R38" i="28" s="1"/>
  <c r="Q33" i="28"/>
  <c r="Q38" i="28" s="1"/>
  <c r="Q175" i="4" s="1"/>
  <c r="P33" i="28"/>
  <c r="P38" i="28" s="1"/>
  <c r="P175" i="4" s="1"/>
  <c r="O33" i="28"/>
  <c r="O38" i="28" s="1"/>
  <c r="N33" i="28"/>
  <c r="N38" i="28" s="1"/>
  <c r="M33" i="28"/>
  <c r="M38" i="28" s="1"/>
  <c r="L33" i="28"/>
  <c r="L38" i="28" s="1"/>
  <c r="K33" i="28"/>
  <c r="K38" i="28" s="1"/>
  <c r="K175" i="4" s="1"/>
  <c r="J33" i="28"/>
  <c r="J38" i="28" s="1"/>
  <c r="I33" i="28"/>
  <c r="I38" i="28" s="1"/>
  <c r="I175" i="4" s="1"/>
  <c r="H33" i="28"/>
  <c r="H38" i="28" s="1"/>
  <c r="G33" i="28"/>
  <c r="G38" i="28" s="1"/>
  <c r="F33" i="28"/>
  <c r="F38" i="28" s="1"/>
  <c r="E33" i="28"/>
  <c r="E38" i="28" s="1"/>
  <c r="D33" i="28"/>
  <c r="D38" i="28" s="1"/>
  <c r="C33" i="28"/>
  <c r="C38" i="28" s="1"/>
  <c r="B33" i="28"/>
  <c r="B38" i="28" s="1"/>
  <c r="Y23" i="28"/>
  <c r="X23" i="28"/>
  <c r="W23" i="28"/>
  <c r="V23" i="28"/>
  <c r="U23" i="28"/>
  <c r="T23" i="28"/>
  <c r="S23" i="28"/>
  <c r="R23" i="28"/>
  <c r="Q23" i="28"/>
  <c r="P23" i="28"/>
  <c r="O23" i="28"/>
  <c r="N23" i="28"/>
  <c r="M23" i="28"/>
  <c r="L23" i="28"/>
  <c r="K23" i="28"/>
  <c r="J23" i="28"/>
  <c r="I23" i="28"/>
  <c r="H23" i="28"/>
  <c r="G23" i="28"/>
  <c r="F23" i="28"/>
  <c r="E23" i="28"/>
  <c r="D23" i="28"/>
  <c r="C23" i="28"/>
  <c r="B23" i="28"/>
  <c r="Y20" i="28"/>
  <c r="X20" i="28"/>
  <c r="W20" i="28"/>
  <c r="V20" i="28"/>
  <c r="U20" i="28"/>
  <c r="T20" i="28"/>
  <c r="S20" i="28"/>
  <c r="R20" i="28"/>
  <c r="Q20" i="28"/>
  <c r="P20" i="28"/>
  <c r="O20" i="28"/>
  <c r="N20" i="28"/>
  <c r="M20" i="28"/>
  <c r="L20" i="28"/>
  <c r="K20" i="28"/>
  <c r="J20" i="28"/>
  <c r="I20" i="28"/>
  <c r="H20" i="28"/>
  <c r="G20" i="28"/>
  <c r="F20" i="28"/>
  <c r="E20" i="28"/>
  <c r="D20" i="28"/>
  <c r="C20" i="28"/>
  <c r="B20" i="28"/>
  <c r="Y14" i="28"/>
  <c r="X14" i="28"/>
  <c r="W14" i="28"/>
  <c r="V14" i="28"/>
  <c r="U14" i="28"/>
  <c r="T14" i="28"/>
  <c r="S14" i="28"/>
  <c r="R14" i="28"/>
  <c r="Q14" i="28"/>
  <c r="P14" i="28"/>
  <c r="O14" i="28"/>
  <c r="N14" i="28"/>
  <c r="M14" i="28"/>
  <c r="L14" i="28"/>
  <c r="K14" i="28"/>
  <c r="J14" i="28"/>
  <c r="I14" i="28"/>
  <c r="H14" i="28"/>
  <c r="G14" i="28"/>
  <c r="F14" i="28"/>
  <c r="E14" i="28"/>
  <c r="D14" i="28"/>
  <c r="C14" i="28"/>
  <c r="B14" i="28"/>
  <c r="Y9" i="28"/>
  <c r="X9" i="28"/>
  <c r="W9" i="28"/>
  <c r="V9" i="28"/>
  <c r="U9" i="28"/>
  <c r="T9" i="28"/>
  <c r="S9" i="28"/>
  <c r="R9" i="28"/>
  <c r="Q9" i="28"/>
  <c r="P9" i="28"/>
  <c r="O9" i="28"/>
  <c r="N9" i="28"/>
  <c r="M9" i="28"/>
  <c r="L9" i="28"/>
  <c r="K9" i="28"/>
  <c r="J9" i="28"/>
  <c r="I9" i="28"/>
  <c r="H9" i="28"/>
  <c r="G9" i="28"/>
  <c r="F9" i="28"/>
  <c r="E9" i="28"/>
  <c r="D9" i="28"/>
  <c r="C9" i="28"/>
  <c r="B9" i="28"/>
  <c r="Y8" i="28"/>
  <c r="X8" i="28"/>
  <c r="W8" i="28"/>
  <c r="V8" i="28"/>
  <c r="U8" i="28"/>
  <c r="T8" i="28"/>
  <c r="S8" i="28"/>
  <c r="R8" i="28"/>
  <c r="Q8" i="28"/>
  <c r="P8" i="28"/>
  <c r="O8" i="28"/>
  <c r="N8" i="28"/>
  <c r="M8" i="28"/>
  <c r="L8" i="28"/>
  <c r="K8" i="28"/>
  <c r="J8" i="28"/>
  <c r="I8" i="28"/>
  <c r="H8" i="28"/>
  <c r="G8" i="28"/>
  <c r="F8" i="28"/>
  <c r="E8" i="28"/>
  <c r="D8" i="28"/>
  <c r="C8" i="28"/>
  <c r="Y162" i="27"/>
  <c r="X162" i="27"/>
  <c r="W162" i="27"/>
  <c r="V162" i="27"/>
  <c r="U162" i="27"/>
  <c r="T162" i="27"/>
  <c r="S162" i="27"/>
  <c r="R162" i="27"/>
  <c r="Q162" i="27"/>
  <c r="P162" i="27"/>
  <c r="O162" i="27"/>
  <c r="N162" i="27"/>
  <c r="M162" i="27"/>
  <c r="L162" i="27"/>
  <c r="K162" i="27"/>
  <c r="J162" i="27"/>
  <c r="I162" i="27"/>
  <c r="H162" i="27"/>
  <c r="G162" i="27"/>
  <c r="F162" i="27"/>
  <c r="E162" i="27"/>
  <c r="D162" i="27"/>
  <c r="C162" i="27"/>
  <c r="B162" i="27"/>
  <c r="Y161" i="27"/>
  <c r="X161" i="27"/>
  <c r="W161" i="27"/>
  <c r="V161" i="27"/>
  <c r="U161" i="27"/>
  <c r="T161" i="27"/>
  <c r="S161" i="27"/>
  <c r="R161" i="27"/>
  <c r="Q161" i="27"/>
  <c r="P161" i="27"/>
  <c r="O161" i="27"/>
  <c r="N161" i="27"/>
  <c r="M161" i="27"/>
  <c r="L161" i="27"/>
  <c r="K161" i="27"/>
  <c r="J161" i="27"/>
  <c r="I161" i="27"/>
  <c r="H161" i="27"/>
  <c r="G161" i="27"/>
  <c r="F161" i="27"/>
  <c r="E161" i="27"/>
  <c r="D161" i="27"/>
  <c r="C161" i="27"/>
  <c r="B161" i="27"/>
  <c r="Y160" i="27"/>
  <c r="X160" i="27"/>
  <c r="W160" i="27"/>
  <c r="V160" i="27"/>
  <c r="U160" i="27"/>
  <c r="T160" i="27"/>
  <c r="S160" i="27"/>
  <c r="R160" i="27"/>
  <c r="Q160" i="27"/>
  <c r="P160" i="27"/>
  <c r="O160" i="27"/>
  <c r="N160" i="27"/>
  <c r="M160" i="27"/>
  <c r="L160" i="27"/>
  <c r="K160" i="27"/>
  <c r="J160" i="27"/>
  <c r="I160" i="27"/>
  <c r="H160" i="27"/>
  <c r="G160" i="27"/>
  <c r="F160" i="27"/>
  <c r="E160" i="27"/>
  <c r="D160" i="27"/>
  <c r="C160" i="27"/>
  <c r="B160" i="27"/>
  <c r="Y159" i="27"/>
  <c r="X159" i="27"/>
  <c r="W159" i="27"/>
  <c r="V159" i="27"/>
  <c r="U159" i="27"/>
  <c r="T159" i="27"/>
  <c r="S159" i="27"/>
  <c r="R159" i="27"/>
  <c r="Q159" i="27"/>
  <c r="P159" i="27"/>
  <c r="O159" i="27"/>
  <c r="N159" i="27"/>
  <c r="M159" i="27"/>
  <c r="L159" i="27"/>
  <c r="K159" i="27"/>
  <c r="J159" i="27"/>
  <c r="I159" i="27"/>
  <c r="H159" i="27"/>
  <c r="G159" i="27"/>
  <c r="F159" i="27"/>
  <c r="E159" i="27"/>
  <c r="D159" i="27"/>
  <c r="C159" i="27"/>
  <c r="B159" i="27"/>
  <c r="Y158" i="27"/>
  <c r="X158" i="27"/>
  <c r="W158" i="27"/>
  <c r="V158" i="27"/>
  <c r="U158" i="27"/>
  <c r="T158" i="27"/>
  <c r="S158" i="27"/>
  <c r="R158" i="27"/>
  <c r="Q158" i="27"/>
  <c r="P158" i="27"/>
  <c r="O158" i="27"/>
  <c r="N158" i="27"/>
  <c r="M158" i="27"/>
  <c r="L158" i="27"/>
  <c r="K158" i="27"/>
  <c r="J158" i="27"/>
  <c r="I158" i="27"/>
  <c r="H158" i="27"/>
  <c r="G158" i="27"/>
  <c r="F158" i="27"/>
  <c r="E158" i="27"/>
  <c r="D158" i="27"/>
  <c r="C158" i="27"/>
  <c r="B158" i="27"/>
  <c r="Y157" i="27"/>
  <c r="X157" i="27"/>
  <c r="W157" i="27"/>
  <c r="V157" i="27"/>
  <c r="U157" i="27"/>
  <c r="T157" i="27"/>
  <c r="S157" i="27"/>
  <c r="R157" i="27"/>
  <c r="Q157" i="27"/>
  <c r="P157" i="27"/>
  <c r="O157" i="27"/>
  <c r="N157" i="27"/>
  <c r="M157" i="27"/>
  <c r="L157" i="27"/>
  <c r="K157" i="27"/>
  <c r="J157" i="27"/>
  <c r="I157" i="27"/>
  <c r="H157" i="27"/>
  <c r="G157" i="27"/>
  <c r="F157" i="27"/>
  <c r="E157" i="27"/>
  <c r="D157" i="27"/>
  <c r="C157" i="27"/>
  <c r="B157" i="27"/>
  <c r="Y156" i="27"/>
  <c r="X156" i="27"/>
  <c r="W156" i="27"/>
  <c r="V156" i="27"/>
  <c r="U156" i="27"/>
  <c r="T156" i="27"/>
  <c r="S156" i="27"/>
  <c r="R156" i="27"/>
  <c r="Q156" i="27"/>
  <c r="P156" i="27"/>
  <c r="O156" i="27"/>
  <c r="N156" i="27"/>
  <c r="M156" i="27"/>
  <c r="L156" i="27"/>
  <c r="K156" i="27"/>
  <c r="J156" i="27"/>
  <c r="I156" i="27"/>
  <c r="H156" i="27"/>
  <c r="G156" i="27"/>
  <c r="F156" i="27"/>
  <c r="E156" i="27"/>
  <c r="D156" i="27"/>
  <c r="C156" i="27"/>
  <c r="B156" i="27"/>
  <c r="Y151" i="27"/>
  <c r="X151" i="27"/>
  <c r="W151" i="27"/>
  <c r="V151" i="27"/>
  <c r="U151" i="27"/>
  <c r="T151" i="27"/>
  <c r="S151" i="27"/>
  <c r="R151" i="27"/>
  <c r="Q151" i="27"/>
  <c r="P151" i="27"/>
  <c r="O151" i="27"/>
  <c r="N151" i="27"/>
  <c r="M151" i="27"/>
  <c r="L151" i="27"/>
  <c r="K151" i="27"/>
  <c r="J151" i="27"/>
  <c r="I151" i="27"/>
  <c r="H151" i="27"/>
  <c r="G151" i="27"/>
  <c r="F151" i="27"/>
  <c r="E151" i="27"/>
  <c r="D151" i="27"/>
  <c r="C151" i="27"/>
  <c r="B151" i="27"/>
  <c r="Y150" i="27"/>
  <c r="X150" i="27"/>
  <c r="W150" i="27"/>
  <c r="V150" i="27"/>
  <c r="U150" i="27"/>
  <c r="T150" i="27"/>
  <c r="S150" i="27"/>
  <c r="R150" i="27"/>
  <c r="Q150" i="27"/>
  <c r="P150" i="27"/>
  <c r="O150" i="27"/>
  <c r="N150" i="27"/>
  <c r="M150" i="27"/>
  <c r="L150" i="27"/>
  <c r="K150" i="27"/>
  <c r="J150" i="27"/>
  <c r="I150" i="27"/>
  <c r="H150" i="27"/>
  <c r="G150" i="27"/>
  <c r="F150" i="27"/>
  <c r="E150" i="27"/>
  <c r="D150" i="27"/>
  <c r="C150" i="27"/>
  <c r="B150" i="27"/>
  <c r="Y149" i="27"/>
  <c r="X149" i="27"/>
  <c r="W149" i="27"/>
  <c r="V149" i="27"/>
  <c r="U149" i="27"/>
  <c r="T149" i="27"/>
  <c r="S149" i="27"/>
  <c r="R149" i="27"/>
  <c r="Q149" i="27"/>
  <c r="P149" i="27"/>
  <c r="O149" i="27"/>
  <c r="N149" i="27"/>
  <c r="M149" i="27"/>
  <c r="L149" i="27"/>
  <c r="K149" i="27"/>
  <c r="J149" i="27"/>
  <c r="I149" i="27"/>
  <c r="H149" i="27"/>
  <c r="G149" i="27"/>
  <c r="F149" i="27"/>
  <c r="E149" i="27"/>
  <c r="D149" i="27"/>
  <c r="C149" i="27"/>
  <c r="B149" i="27"/>
  <c r="Y148" i="27"/>
  <c r="X148" i="27"/>
  <c r="W148" i="27"/>
  <c r="V148" i="27"/>
  <c r="U148" i="27"/>
  <c r="T148" i="27"/>
  <c r="S148" i="27"/>
  <c r="R148" i="27"/>
  <c r="Q148" i="27"/>
  <c r="P148" i="27"/>
  <c r="O148" i="27"/>
  <c r="N148" i="27"/>
  <c r="M148" i="27"/>
  <c r="L148" i="27"/>
  <c r="K148" i="27"/>
  <c r="J148" i="27"/>
  <c r="I148" i="27"/>
  <c r="H148" i="27"/>
  <c r="G148" i="27"/>
  <c r="F148" i="27"/>
  <c r="E148" i="27"/>
  <c r="D148" i="27"/>
  <c r="C148" i="27"/>
  <c r="B148" i="27"/>
  <c r="Y147" i="27"/>
  <c r="X147" i="27"/>
  <c r="W147" i="27"/>
  <c r="V147" i="27"/>
  <c r="U147" i="27"/>
  <c r="T147" i="27"/>
  <c r="S147" i="27"/>
  <c r="R147" i="27"/>
  <c r="Q147" i="27"/>
  <c r="P147" i="27"/>
  <c r="O147" i="27"/>
  <c r="N147" i="27"/>
  <c r="M147" i="27"/>
  <c r="L147" i="27"/>
  <c r="K147" i="27"/>
  <c r="J147" i="27"/>
  <c r="I147" i="27"/>
  <c r="H147" i="27"/>
  <c r="G147" i="27"/>
  <c r="F147" i="27"/>
  <c r="E147" i="27"/>
  <c r="D147" i="27"/>
  <c r="C147" i="27"/>
  <c r="B147" i="27"/>
  <c r="Y146" i="27"/>
  <c r="X146" i="27"/>
  <c r="W146" i="27"/>
  <c r="V146" i="27"/>
  <c r="U146" i="27"/>
  <c r="T146" i="27"/>
  <c r="S146" i="27"/>
  <c r="R146" i="27"/>
  <c r="Q146" i="27"/>
  <c r="P146" i="27"/>
  <c r="O146" i="27"/>
  <c r="N146" i="27"/>
  <c r="M146" i="27"/>
  <c r="L146" i="27"/>
  <c r="K146" i="27"/>
  <c r="J146" i="27"/>
  <c r="I146" i="27"/>
  <c r="H146" i="27"/>
  <c r="G146" i="27"/>
  <c r="F146" i="27"/>
  <c r="E146" i="27"/>
  <c r="D146" i="27"/>
  <c r="C146" i="27"/>
  <c r="B146" i="27"/>
  <c r="Y144" i="27"/>
  <c r="X144" i="27"/>
  <c r="W144" i="27"/>
  <c r="V144" i="27"/>
  <c r="U144" i="27"/>
  <c r="T144" i="27"/>
  <c r="S144" i="27"/>
  <c r="R144" i="27"/>
  <c r="Q144" i="27"/>
  <c r="P144" i="27"/>
  <c r="O144" i="27"/>
  <c r="N144" i="27"/>
  <c r="M144" i="27"/>
  <c r="L144" i="27"/>
  <c r="K144" i="27"/>
  <c r="J144" i="27"/>
  <c r="I144" i="27"/>
  <c r="H144" i="27"/>
  <c r="G144" i="27"/>
  <c r="F144" i="27"/>
  <c r="E144" i="27"/>
  <c r="D144" i="27"/>
  <c r="C144" i="27"/>
  <c r="B144" i="27"/>
  <c r="Y142" i="27"/>
  <c r="X142" i="27"/>
  <c r="W142" i="27"/>
  <c r="V142" i="27"/>
  <c r="U142" i="27"/>
  <c r="T142" i="27"/>
  <c r="S142" i="27"/>
  <c r="R142" i="27"/>
  <c r="Q142" i="27"/>
  <c r="P142" i="27"/>
  <c r="O142" i="27"/>
  <c r="N142" i="27"/>
  <c r="M142" i="27"/>
  <c r="L142" i="27"/>
  <c r="K142" i="27"/>
  <c r="J142" i="27"/>
  <c r="I142" i="27"/>
  <c r="H142" i="27"/>
  <c r="G142" i="27"/>
  <c r="F142" i="27"/>
  <c r="E142" i="27"/>
  <c r="D142" i="27"/>
  <c r="C142" i="27"/>
  <c r="B142" i="27"/>
  <c r="Y141" i="27"/>
  <c r="X141" i="27"/>
  <c r="W141" i="27"/>
  <c r="V141" i="27"/>
  <c r="U141" i="27"/>
  <c r="T141" i="27"/>
  <c r="S141" i="27"/>
  <c r="R141" i="27"/>
  <c r="Q141" i="27"/>
  <c r="P141" i="27"/>
  <c r="O141" i="27"/>
  <c r="N141" i="27"/>
  <c r="M141" i="27"/>
  <c r="L141" i="27"/>
  <c r="K141" i="27"/>
  <c r="J141" i="27"/>
  <c r="I141" i="27"/>
  <c r="H141" i="27"/>
  <c r="G141" i="27"/>
  <c r="F141" i="27"/>
  <c r="E141" i="27"/>
  <c r="D141" i="27"/>
  <c r="C141" i="27"/>
  <c r="B141" i="27"/>
  <c r="Y140" i="27"/>
  <c r="X140" i="27"/>
  <c r="W140" i="27"/>
  <c r="V140" i="27"/>
  <c r="U140" i="27"/>
  <c r="T140" i="27"/>
  <c r="S140" i="27"/>
  <c r="R140" i="27"/>
  <c r="Q140" i="27"/>
  <c r="P140" i="27"/>
  <c r="O140" i="27"/>
  <c r="N140" i="27"/>
  <c r="M140" i="27"/>
  <c r="L140" i="27"/>
  <c r="K140" i="27"/>
  <c r="J140" i="27"/>
  <c r="I140" i="27"/>
  <c r="H140" i="27"/>
  <c r="G140" i="27"/>
  <c r="F140" i="27"/>
  <c r="E140" i="27"/>
  <c r="D140" i="27"/>
  <c r="C140" i="27"/>
  <c r="B140" i="27"/>
  <c r="Y139" i="27"/>
  <c r="X139" i="27"/>
  <c r="W139" i="27"/>
  <c r="V139" i="27"/>
  <c r="U139" i="27"/>
  <c r="T139" i="27"/>
  <c r="S139" i="27"/>
  <c r="R139" i="27"/>
  <c r="Q139" i="27"/>
  <c r="P139" i="27"/>
  <c r="O139" i="27"/>
  <c r="N139" i="27"/>
  <c r="M139" i="27"/>
  <c r="L139" i="27"/>
  <c r="K139" i="27"/>
  <c r="J139" i="27"/>
  <c r="I139" i="27"/>
  <c r="H139" i="27"/>
  <c r="G139" i="27"/>
  <c r="F139" i="27"/>
  <c r="E139" i="27"/>
  <c r="D139" i="27"/>
  <c r="C139" i="27"/>
  <c r="B139" i="27"/>
  <c r="Y138" i="27"/>
  <c r="X138" i="27"/>
  <c r="W138" i="27"/>
  <c r="V138" i="27"/>
  <c r="U138" i="27"/>
  <c r="T138" i="27"/>
  <c r="S138" i="27"/>
  <c r="R138" i="27"/>
  <c r="Q138" i="27"/>
  <c r="P138" i="27"/>
  <c r="O138" i="27"/>
  <c r="N138" i="27"/>
  <c r="M138" i="27"/>
  <c r="L138" i="27"/>
  <c r="K138" i="27"/>
  <c r="J138" i="27"/>
  <c r="I138" i="27"/>
  <c r="H138" i="27"/>
  <c r="G138" i="27"/>
  <c r="F138" i="27"/>
  <c r="E138" i="27"/>
  <c r="D138" i="27"/>
  <c r="C138" i="27"/>
  <c r="B138" i="27"/>
  <c r="Y137" i="27"/>
  <c r="X137" i="27"/>
  <c r="W137" i="27"/>
  <c r="V137" i="27"/>
  <c r="U137" i="27"/>
  <c r="T137" i="27"/>
  <c r="S137" i="27"/>
  <c r="R137" i="27"/>
  <c r="Q137" i="27"/>
  <c r="P137" i="27"/>
  <c r="O137" i="27"/>
  <c r="N137" i="27"/>
  <c r="M137" i="27"/>
  <c r="L137" i="27"/>
  <c r="K137" i="27"/>
  <c r="J137" i="27"/>
  <c r="I137" i="27"/>
  <c r="H137" i="27"/>
  <c r="G137" i="27"/>
  <c r="F137" i="27"/>
  <c r="E137" i="27"/>
  <c r="D137" i="27"/>
  <c r="C137" i="27"/>
  <c r="B137" i="27"/>
  <c r="Y136" i="27"/>
  <c r="X136" i="27"/>
  <c r="W136" i="27"/>
  <c r="V136" i="27"/>
  <c r="U136" i="27"/>
  <c r="T136" i="27"/>
  <c r="S136" i="27"/>
  <c r="R136" i="27"/>
  <c r="Q136" i="27"/>
  <c r="P136" i="27"/>
  <c r="O136" i="27"/>
  <c r="N136" i="27"/>
  <c r="M136" i="27"/>
  <c r="L136" i="27"/>
  <c r="K136" i="27"/>
  <c r="J136" i="27"/>
  <c r="I136" i="27"/>
  <c r="H136" i="27"/>
  <c r="G136" i="27"/>
  <c r="F136" i="27"/>
  <c r="E136" i="27"/>
  <c r="D136" i="27"/>
  <c r="C136" i="27"/>
  <c r="B136" i="27"/>
  <c r="Y132" i="27"/>
  <c r="X132" i="27"/>
  <c r="W132" i="27"/>
  <c r="V132" i="27"/>
  <c r="U132" i="27"/>
  <c r="T132" i="27"/>
  <c r="S132" i="27"/>
  <c r="R132" i="27"/>
  <c r="Q132" i="27"/>
  <c r="P132" i="27"/>
  <c r="O132" i="27"/>
  <c r="N132" i="27"/>
  <c r="M132" i="27"/>
  <c r="L132" i="27"/>
  <c r="K132" i="27"/>
  <c r="J132" i="27"/>
  <c r="I132" i="27"/>
  <c r="H132" i="27"/>
  <c r="G132" i="27"/>
  <c r="F132" i="27"/>
  <c r="E132" i="27"/>
  <c r="D132" i="27"/>
  <c r="C132" i="27"/>
  <c r="B132" i="27"/>
  <c r="Y131" i="27"/>
  <c r="X131" i="27"/>
  <c r="W131" i="27"/>
  <c r="V131" i="27"/>
  <c r="U131" i="27"/>
  <c r="T131" i="27"/>
  <c r="S131" i="27"/>
  <c r="R131" i="27"/>
  <c r="Q131" i="27"/>
  <c r="P131" i="27"/>
  <c r="O131" i="27"/>
  <c r="N131" i="27"/>
  <c r="M131" i="27"/>
  <c r="L131" i="27"/>
  <c r="K131" i="27"/>
  <c r="J131" i="27"/>
  <c r="I131" i="27"/>
  <c r="H131" i="27"/>
  <c r="G131" i="27"/>
  <c r="F131" i="27"/>
  <c r="E131" i="27"/>
  <c r="D131" i="27"/>
  <c r="C131" i="27"/>
  <c r="B131" i="27"/>
  <c r="Y130" i="27"/>
  <c r="X130" i="27"/>
  <c r="W130" i="27"/>
  <c r="V130" i="27"/>
  <c r="U130" i="27"/>
  <c r="T130" i="27"/>
  <c r="S130" i="27"/>
  <c r="R130" i="27"/>
  <c r="Q130" i="27"/>
  <c r="P130" i="27"/>
  <c r="O130" i="27"/>
  <c r="N130" i="27"/>
  <c r="N126" i="27" s="1"/>
  <c r="M130" i="27"/>
  <c r="L130" i="27"/>
  <c r="L126" i="27" s="1"/>
  <c r="K130" i="27"/>
  <c r="J130" i="27"/>
  <c r="I130" i="27"/>
  <c r="H130" i="27"/>
  <c r="G130" i="27"/>
  <c r="F130" i="27"/>
  <c r="E130" i="27"/>
  <c r="D130" i="27"/>
  <c r="C130" i="27"/>
  <c r="B130" i="27"/>
  <c r="Y129" i="27"/>
  <c r="Y126" i="27" s="1"/>
  <c r="X129" i="27"/>
  <c r="W129" i="27"/>
  <c r="V129" i="27"/>
  <c r="U129" i="27"/>
  <c r="T129" i="27"/>
  <c r="S129" i="27"/>
  <c r="R129" i="27"/>
  <c r="Q129" i="27"/>
  <c r="P129" i="27"/>
  <c r="O129" i="27"/>
  <c r="N129" i="27"/>
  <c r="M129" i="27"/>
  <c r="L129" i="27"/>
  <c r="K129" i="27"/>
  <c r="J129" i="27"/>
  <c r="I129" i="27"/>
  <c r="H129" i="27"/>
  <c r="G129" i="27"/>
  <c r="F129" i="27"/>
  <c r="E129" i="27"/>
  <c r="D129" i="27"/>
  <c r="C129" i="27"/>
  <c r="B129" i="27"/>
  <c r="Y128" i="27"/>
  <c r="X128" i="27"/>
  <c r="W128" i="27"/>
  <c r="V128" i="27"/>
  <c r="U128" i="27"/>
  <c r="T128" i="27"/>
  <c r="T126" i="27" s="1"/>
  <c r="S128" i="27"/>
  <c r="R128" i="27"/>
  <c r="Q128" i="27"/>
  <c r="P128" i="27"/>
  <c r="O128" i="27"/>
  <c r="N128" i="27"/>
  <c r="M128" i="27"/>
  <c r="L128" i="27"/>
  <c r="K128" i="27"/>
  <c r="K126" i="27" s="1"/>
  <c r="J128" i="27"/>
  <c r="J126" i="27" s="1"/>
  <c r="I128" i="27"/>
  <c r="H128" i="27"/>
  <c r="G128" i="27"/>
  <c r="F128" i="27"/>
  <c r="E128" i="27"/>
  <c r="D128" i="27"/>
  <c r="C128" i="27"/>
  <c r="B128" i="27"/>
  <c r="Y127" i="27"/>
  <c r="X127" i="27"/>
  <c r="W127" i="27"/>
  <c r="W126" i="27" s="1"/>
  <c r="V127" i="27"/>
  <c r="V126" i="27" s="1"/>
  <c r="U127" i="27"/>
  <c r="U126" i="27" s="1"/>
  <c r="T127" i="27"/>
  <c r="S127" i="27"/>
  <c r="S126" i="27" s="1"/>
  <c r="R127" i="27"/>
  <c r="R126" i="27" s="1"/>
  <c r="Q127" i="27"/>
  <c r="Q126" i="27" s="1"/>
  <c r="P127" i="27"/>
  <c r="P126" i="27" s="1"/>
  <c r="O127" i="27"/>
  <c r="N127" i="27"/>
  <c r="M127" i="27"/>
  <c r="L127" i="27"/>
  <c r="K127" i="27"/>
  <c r="J127" i="27"/>
  <c r="I127" i="27"/>
  <c r="I126" i="27" s="1"/>
  <c r="H127" i="27"/>
  <c r="H126" i="27" s="1"/>
  <c r="G127" i="27"/>
  <c r="G126" i="27" s="1"/>
  <c r="F127" i="27"/>
  <c r="F126" i="27" s="1"/>
  <c r="E127" i="27"/>
  <c r="E126" i="27" s="1"/>
  <c r="D127" i="27"/>
  <c r="D126" i="27" s="1"/>
  <c r="C127" i="27"/>
  <c r="C126" i="27" s="1"/>
  <c r="B127" i="27"/>
  <c r="B126" i="27" s="1"/>
  <c r="X126" i="27"/>
  <c r="O126" i="27"/>
  <c r="M126" i="27"/>
  <c r="Y124" i="27"/>
  <c r="X124" i="27"/>
  <c r="W124" i="27"/>
  <c r="V124" i="27"/>
  <c r="U124" i="27"/>
  <c r="T124" i="27"/>
  <c r="S124" i="27"/>
  <c r="R124" i="27"/>
  <c r="Q124" i="27"/>
  <c r="P124" i="27"/>
  <c r="O124" i="27"/>
  <c r="N124" i="27"/>
  <c r="M124" i="27"/>
  <c r="L124" i="27"/>
  <c r="K124" i="27"/>
  <c r="J124" i="27"/>
  <c r="I124" i="27"/>
  <c r="H124" i="27"/>
  <c r="G124" i="27"/>
  <c r="F124" i="27"/>
  <c r="E124" i="27"/>
  <c r="D124" i="27"/>
  <c r="C124" i="27"/>
  <c r="B124" i="27"/>
  <c r="Y123" i="27"/>
  <c r="X123" i="27"/>
  <c r="W123" i="27"/>
  <c r="V123" i="27"/>
  <c r="U123" i="27"/>
  <c r="T123" i="27"/>
  <c r="S123" i="27"/>
  <c r="R123" i="27"/>
  <c r="Q123" i="27"/>
  <c r="P123" i="27"/>
  <c r="O123" i="27"/>
  <c r="N123" i="27"/>
  <c r="M123" i="27"/>
  <c r="L123" i="27"/>
  <c r="K123" i="27"/>
  <c r="J123" i="27"/>
  <c r="I123" i="27"/>
  <c r="H123" i="27"/>
  <c r="G123" i="27"/>
  <c r="F123" i="27"/>
  <c r="E123" i="27"/>
  <c r="D123" i="27"/>
  <c r="C123" i="27"/>
  <c r="B123" i="27"/>
  <c r="W122" i="27"/>
  <c r="S122" i="27"/>
  <c r="G122" i="27"/>
  <c r="Y121" i="27"/>
  <c r="X121" i="27"/>
  <c r="W121" i="27"/>
  <c r="V121" i="27"/>
  <c r="U121" i="27"/>
  <c r="T121" i="27"/>
  <c r="S121" i="27"/>
  <c r="R121" i="27"/>
  <c r="Q121" i="27"/>
  <c r="P121" i="27"/>
  <c r="O121" i="27"/>
  <c r="N121" i="27"/>
  <c r="M121" i="27"/>
  <c r="L121" i="27"/>
  <c r="K121" i="27"/>
  <c r="J121" i="27"/>
  <c r="I121" i="27"/>
  <c r="H121" i="27"/>
  <c r="G121" i="27"/>
  <c r="F121" i="27"/>
  <c r="E121" i="27"/>
  <c r="D121" i="27"/>
  <c r="C121" i="27"/>
  <c r="B121" i="27"/>
  <c r="Y120" i="27"/>
  <c r="X120" i="27"/>
  <c r="W120" i="27"/>
  <c r="V120" i="27"/>
  <c r="U120" i="27"/>
  <c r="T120" i="27"/>
  <c r="S120" i="27"/>
  <c r="R120" i="27"/>
  <c r="Q120" i="27"/>
  <c r="P120" i="27"/>
  <c r="O120" i="27"/>
  <c r="N120" i="27"/>
  <c r="M120" i="27"/>
  <c r="L120" i="27"/>
  <c r="K120" i="27"/>
  <c r="J120" i="27"/>
  <c r="I120" i="27"/>
  <c r="H120" i="27"/>
  <c r="G120" i="27"/>
  <c r="F120" i="27"/>
  <c r="E120" i="27"/>
  <c r="D120" i="27"/>
  <c r="C120" i="27"/>
  <c r="B120" i="27"/>
  <c r="Y118" i="27"/>
  <c r="X118" i="27"/>
  <c r="W118" i="27"/>
  <c r="V118" i="27"/>
  <c r="U118" i="27"/>
  <c r="T118" i="27"/>
  <c r="S118" i="27"/>
  <c r="R118" i="27"/>
  <c r="Q118" i="27"/>
  <c r="P118" i="27"/>
  <c r="O118" i="27"/>
  <c r="N118" i="27"/>
  <c r="M118" i="27"/>
  <c r="L118" i="27"/>
  <c r="K118" i="27"/>
  <c r="J118" i="27"/>
  <c r="I118" i="27"/>
  <c r="H118" i="27"/>
  <c r="G118" i="27"/>
  <c r="F118" i="27"/>
  <c r="E118" i="27"/>
  <c r="D118" i="27"/>
  <c r="C118" i="27"/>
  <c r="B118" i="27"/>
  <c r="Y117" i="27"/>
  <c r="Y110" i="27" s="1"/>
  <c r="X117" i="27"/>
  <c r="W117" i="27"/>
  <c r="V117" i="27"/>
  <c r="U117" i="27"/>
  <c r="T117" i="27"/>
  <c r="S117" i="27"/>
  <c r="R117" i="27"/>
  <c r="Q117" i="27"/>
  <c r="P117" i="27"/>
  <c r="O117" i="27"/>
  <c r="N117" i="27"/>
  <c r="M117" i="27"/>
  <c r="L117" i="27"/>
  <c r="K117" i="27"/>
  <c r="J117" i="27"/>
  <c r="I117" i="27"/>
  <c r="H117" i="27"/>
  <c r="G117" i="27"/>
  <c r="F117" i="27"/>
  <c r="E117" i="27"/>
  <c r="D117" i="27"/>
  <c r="C117" i="27"/>
  <c r="B117" i="27"/>
  <c r="Q116" i="27"/>
  <c r="M116" i="27"/>
  <c r="I116" i="27"/>
  <c r="Y115" i="27"/>
  <c r="X115" i="27"/>
  <c r="W115" i="27"/>
  <c r="V115" i="27"/>
  <c r="U115" i="27"/>
  <c r="T115" i="27"/>
  <c r="S115" i="27"/>
  <c r="R115" i="27"/>
  <c r="Q115" i="27"/>
  <c r="P115" i="27"/>
  <c r="O115" i="27"/>
  <c r="N115" i="27"/>
  <c r="M115" i="27"/>
  <c r="L115" i="27"/>
  <c r="K115" i="27"/>
  <c r="J115" i="27"/>
  <c r="I115" i="27"/>
  <c r="H115" i="27"/>
  <c r="G115" i="27"/>
  <c r="F115" i="27"/>
  <c r="E115" i="27"/>
  <c r="D115" i="27"/>
  <c r="C115" i="27"/>
  <c r="B115" i="27"/>
  <c r="Y114" i="27"/>
  <c r="X114" i="27"/>
  <c r="W114" i="27"/>
  <c r="W110" i="27" s="1"/>
  <c r="V114" i="27"/>
  <c r="U114" i="27"/>
  <c r="T114" i="27"/>
  <c r="S114" i="27"/>
  <c r="R114" i="27"/>
  <c r="Q114" i="27"/>
  <c r="P114" i="27"/>
  <c r="O114" i="27"/>
  <c r="N114" i="27"/>
  <c r="M114" i="27"/>
  <c r="L114" i="27"/>
  <c r="K114" i="27"/>
  <c r="J114" i="27"/>
  <c r="I114" i="27"/>
  <c r="H114" i="27"/>
  <c r="G114" i="27"/>
  <c r="F114" i="27"/>
  <c r="E114" i="27"/>
  <c r="D114" i="27"/>
  <c r="C114" i="27"/>
  <c r="B114" i="27"/>
  <c r="Y113" i="27"/>
  <c r="X113" i="27"/>
  <c r="W113" i="27"/>
  <c r="V113" i="27"/>
  <c r="U113" i="27"/>
  <c r="U110" i="27" s="1"/>
  <c r="T113" i="27"/>
  <c r="T110" i="27" s="1"/>
  <c r="S113" i="27"/>
  <c r="S110" i="27" s="1"/>
  <c r="R113" i="27"/>
  <c r="Q113" i="27"/>
  <c r="P113" i="27"/>
  <c r="O113" i="27"/>
  <c r="N113" i="27"/>
  <c r="M113" i="27"/>
  <c r="L113" i="27"/>
  <c r="K113" i="27"/>
  <c r="J113" i="27"/>
  <c r="I113" i="27"/>
  <c r="H113" i="27"/>
  <c r="G113" i="27"/>
  <c r="F113" i="27"/>
  <c r="E113" i="27"/>
  <c r="D113" i="27"/>
  <c r="C113" i="27"/>
  <c r="B113" i="27"/>
  <c r="B110" i="27" s="1"/>
  <c r="Y112" i="27"/>
  <c r="X112" i="27"/>
  <c r="W112" i="27"/>
  <c r="V112" i="27"/>
  <c r="U112" i="27"/>
  <c r="T112" i="27"/>
  <c r="S112" i="27"/>
  <c r="R112" i="27"/>
  <c r="Q112" i="27"/>
  <c r="P112" i="27"/>
  <c r="O112" i="27"/>
  <c r="O110" i="27" s="1"/>
  <c r="N112" i="27"/>
  <c r="M112" i="27"/>
  <c r="L112" i="27"/>
  <c r="K112" i="27"/>
  <c r="J112" i="27"/>
  <c r="I112" i="27"/>
  <c r="H112" i="27"/>
  <c r="G112" i="27"/>
  <c r="F112" i="27"/>
  <c r="E112" i="27"/>
  <c r="D112" i="27"/>
  <c r="C112" i="27"/>
  <c r="B112" i="27"/>
  <c r="Y111" i="27"/>
  <c r="X111" i="27"/>
  <c r="W111" i="27"/>
  <c r="V111" i="27"/>
  <c r="V110" i="27" s="1"/>
  <c r="U111" i="27"/>
  <c r="T111" i="27"/>
  <c r="S111" i="27"/>
  <c r="R111" i="27"/>
  <c r="Q111" i="27"/>
  <c r="P111" i="27"/>
  <c r="O111" i="27"/>
  <c r="N111" i="27"/>
  <c r="M111" i="27"/>
  <c r="M110" i="27" s="1"/>
  <c r="L111" i="27"/>
  <c r="L110" i="27" s="1"/>
  <c r="K111" i="27"/>
  <c r="K110" i="27" s="1"/>
  <c r="J111" i="27"/>
  <c r="J110" i="27" s="1"/>
  <c r="I111" i="27"/>
  <c r="H111" i="27"/>
  <c r="G111" i="27"/>
  <c r="G110" i="27" s="1"/>
  <c r="F111" i="27"/>
  <c r="F110" i="27" s="1"/>
  <c r="E111" i="27"/>
  <c r="E110" i="27" s="1"/>
  <c r="D111" i="27"/>
  <c r="D110" i="27" s="1"/>
  <c r="C111" i="27"/>
  <c r="B111" i="27"/>
  <c r="R110" i="27"/>
  <c r="N110" i="27"/>
  <c r="C110" i="27"/>
  <c r="Y108" i="27"/>
  <c r="X108" i="27"/>
  <c r="W108" i="27"/>
  <c r="V108" i="27"/>
  <c r="U108" i="27"/>
  <c r="T108" i="27"/>
  <c r="S108" i="27"/>
  <c r="R108" i="27"/>
  <c r="Q108" i="27"/>
  <c r="P108" i="27"/>
  <c r="O108" i="27"/>
  <c r="N108" i="27"/>
  <c r="M108" i="27"/>
  <c r="L108" i="27"/>
  <c r="K108" i="27"/>
  <c r="J108" i="27"/>
  <c r="I108" i="27"/>
  <c r="H108" i="27"/>
  <c r="G108" i="27"/>
  <c r="F108" i="27"/>
  <c r="E108" i="27"/>
  <c r="D108" i="27"/>
  <c r="C108" i="27"/>
  <c r="B108" i="27"/>
  <c r="Y107" i="27"/>
  <c r="X107" i="27"/>
  <c r="W107" i="27"/>
  <c r="V107" i="27"/>
  <c r="U107" i="27"/>
  <c r="T107" i="27"/>
  <c r="S107" i="27"/>
  <c r="R107" i="27"/>
  <c r="Q107" i="27"/>
  <c r="P107" i="27"/>
  <c r="O107" i="27"/>
  <c r="N107" i="27"/>
  <c r="M107" i="27"/>
  <c r="L107" i="27"/>
  <c r="K107" i="27"/>
  <c r="J107" i="27"/>
  <c r="I107" i="27"/>
  <c r="H107" i="27"/>
  <c r="G107" i="27"/>
  <c r="F107" i="27"/>
  <c r="E107" i="27"/>
  <c r="D107" i="27"/>
  <c r="C107" i="27"/>
  <c r="B107" i="27"/>
  <c r="Y106" i="27"/>
  <c r="X106" i="27"/>
  <c r="W106" i="27"/>
  <c r="V106" i="27"/>
  <c r="U106" i="27"/>
  <c r="T106" i="27"/>
  <c r="S106" i="27"/>
  <c r="R106" i="27"/>
  <c r="Q106" i="27"/>
  <c r="P106" i="27"/>
  <c r="O106" i="27"/>
  <c r="N106" i="27"/>
  <c r="M106" i="27"/>
  <c r="L106" i="27"/>
  <c r="K106" i="27"/>
  <c r="J106" i="27"/>
  <c r="I106" i="27"/>
  <c r="H106" i="27"/>
  <c r="G106" i="27"/>
  <c r="F106" i="27"/>
  <c r="E106" i="27"/>
  <c r="D106" i="27"/>
  <c r="C106" i="27"/>
  <c r="B106" i="27"/>
  <c r="B98" i="27" s="1"/>
  <c r="Y104" i="27"/>
  <c r="X104" i="27"/>
  <c r="W104" i="27"/>
  <c r="V104" i="27"/>
  <c r="U104" i="27"/>
  <c r="T104" i="27"/>
  <c r="S104" i="27"/>
  <c r="R104" i="27"/>
  <c r="Q104" i="27"/>
  <c r="P104" i="27"/>
  <c r="O104" i="27"/>
  <c r="N104" i="27"/>
  <c r="M104" i="27"/>
  <c r="L104" i="27"/>
  <c r="K104" i="27"/>
  <c r="J104" i="27"/>
  <c r="I104" i="27"/>
  <c r="H104" i="27"/>
  <c r="G104" i="27"/>
  <c r="F104" i="27"/>
  <c r="E104" i="27"/>
  <c r="D104" i="27"/>
  <c r="C104" i="27"/>
  <c r="B104" i="27"/>
  <c r="Y103" i="27"/>
  <c r="X103" i="27"/>
  <c r="W103" i="27"/>
  <c r="V103" i="27"/>
  <c r="U103" i="27"/>
  <c r="T103" i="27"/>
  <c r="S103" i="27"/>
  <c r="R103" i="27"/>
  <c r="Q103" i="27"/>
  <c r="P103" i="27"/>
  <c r="O103" i="27"/>
  <c r="N103" i="27"/>
  <c r="M103" i="27"/>
  <c r="L103" i="27"/>
  <c r="K103" i="27"/>
  <c r="J103" i="27"/>
  <c r="I103" i="27"/>
  <c r="H103" i="27"/>
  <c r="G103" i="27"/>
  <c r="F103" i="27"/>
  <c r="E103" i="27"/>
  <c r="D103" i="27"/>
  <c r="C103" i="27"/>
  <c r="B103" i="27"/>
  <c r="Y102" i="27"/>
  <c r="X102" i="27"/>
  <c r="W102" i="27"/>
  <c r="V102" i="27"/>
  <c r="U102" i="27"/>
  <c r="T102" i="27"/>
  <c r="S102" i="27"/>
  <c r="R102" i="27"/>
  <c r="R98" i="27" s="1"/>
  <c r="Q102" i="27"/>
  <c r="P102" i="27"/>
  <c r="P98" i="27" s="1"/>
  <c r="O102" i="27"/>
  <c r="N102" i="27"/>
  <c r="M102" i="27"/>
  <c r="L102" i="27"/>
  <c r="K102" i="27"/>
  <c r="J102" i="27"/>
  <c r="I102" i="27"/>
  <c r="H102" i="27"/>
  <c r="G102" i="27"/>
  <c r="F102" i="27"/>
  <c r="E102" i="27"/>
  <c r="E98" i="27" s="1"/>
  <c r="D102" i="27"/>
  <c r="C102" i="27"/>
  <c r="B102" i="27"/>
  <c r="Y101" i="27"/>
  <c r="X101" i="27"/>
  <c r="W101" i="27"/>
  <c r="V101" i="27"/>
  <c r="U101" i="27"/>
  <c r="T101" i="27"/>
  <c r="S101" i="27"/>
  <c r="R101" i="27"/>
  <c r="Q101" i="27"/>
  <c r="P101" i="27"/>
  <c r="O101" i="27"/>
  <c r="N101" i="27"/>
  <c r="M101" i="27"/>
  <c r="L101" i="27"/>
  <c r="K101" i="27"/>
  <c r="J101" i="27"/>
  <c r="I101" i="27"/>
  <c r="H101" i="27"/>
  <c r="G101" i="27"/>
  <c r="F101" i="27"/>
  <c r="E101" i="27"/>
  <c r="D101" i="27"/>
  <c r="C101" i="27"/>
  <c r="C98" i="27" s="1"/>
  <c r="B101" i="27"/>
  <c r="Y100" i="27"/>
  <c r="X100" i="27"/>
  <c r="X98" i="27" s="1"/>
  <c r="W100" i="27"/>
  <c r="V100" i="27"/>
  <c r="U100" i="27"/>
  <c r="T100" i="27"/>
  <c r="S100" i="27"/>
  <c r="R100" i="27"/>
  <c r="Q100" i="27"/>
  <c r="P100" i="27"/>
  <c r="O100" i="27"/>
  <c r="O98" i="27" s="1"/>
  <c r="N100" i="27"/>
  <c r="N98" i="27" s="1"/>
  <c r="M100" i="27"/>
  <c r="L100" i="27"/>
  <c r="K100" i="27"/>
  <c r="J100" i="27"/>
  <c r="I100" i="27"/>
  <c r="H100" i="27"/>
  <c r="G100" i="27"/>
  <c r="F100" i="27"/>
  <c r="E100" i="27"/>
  <c r="D100" i="27"/>
  <c r="C100" i="27"/>
  <c r="B100" i="27"/>
  <c r="Y99" i="27"/>
  <c r="Y98" i="27" s="1"/>
  <c r="X99" i="27"/>
  <c r="W99" i="27"/>
  <c r="W98" i="27" s="1"/>
  <c r="V99" i="27"/>
  <c r="V98" i="27" s="1"/>
  <c r="U99" i="27"/>
  <c r="U98" i="27" s="1"/>
  <c r="T99" i="27"/>
  <c r="T98" i="27" s="1"/>
  <c r="S99" i="27"/>
  <c r="R99" i="27"/>
  <c r="Q99" i="27"/>
  <c r="P99" i="27"/>
  <c r="O99" i="27"/>
  <c r="N99" i="27"/>
  <c r="M99" i="27"/>
  <c r="M98" i="27" s="1"/>
  <c r="L99" i="27"/>
  <c r="L98" i="27" s="1"/>
  <c r="K99" i="27"/>
  <c r="K98" i="27" s="1"/>
  <c r="J99" i="27"/>
  <c r="J98" i="27" s="1"/>
  <c r="I99" i="27"/>
  <c r="I98" i="27" s="1"/>
  <c r="H99" i="27"/>
  <c r="H98" i="27" s="1"/>
  <c r="G99" i="27"/>
  <c r="G98" i="27" s="1"/>
  <c r="F99" i="27"/>
  <c r="F98" i="27" s="1"/>
  <c r="E99" i="27"/>
  <c r="D99" i="27"/>
  <c r="D98" i="27" s="1"/>
  <c r="C99" i="27"/>
  <c r="B99" i="27"/>
  <c r="S98" i="27"/>
  <c r="Q98" i="27"/>
  <c r="Y69" i="27"/>
  <c r="Y122" i="27" s="1"/>
  <c r="X69" i="27"/>
  <c r="X122" i="27" s="1"/>
  <c r="W69" i="27"/>
  <c r="V69" i="27"/>
  <c r="U69" i="27"/>
  <c r="T69" i="27"/>
  <c r="T122" i="27" s="1"/>
  <c r="S69" i="27"/>
  <c r="R69" i="27"/>
  <c r="Q69" i="27"/>
  <c r="P69" i="27"/>
  <c r="O69" i="27"/>
  <c r="O122" i="27" s="1"/>
  <c r="N69" i="27"/>
  <c r="M69" i="27"/>
  <c r="L69" i="27"/>
  <c r="L122" i="27" s="1"/>
  <c r="K69" i="27"/>
  <c r="K122" i="27" s="1"/>
  <c r="J69" i="27"/>
  <c r="I69" i="27"/>
  <c r="H69" i="27"/>
  <c r="H122" i="27" s="1"/>
  <c r="G69" i="27"/>
  <c r="F69" i="27"/>
  <c r="E69" i="27"/>
  <c r="D69" i="27"/>
  <c r="D122" i="27" s="1"/>
  <c r="C69" i="27"/>
  <c r="C122" i="27" s="1"/>
  <c r="B69" i="27"/>
  <c r="Y56" i="27"/>
  <c r="Y119" i="27" s="1"/>
  <c r="X56" i="27"/>
  <c r="X119" i="27" s="1"/>
  <c r="W56" i="27"/>
  <c r="V56" i="27"/>
  <c r="U56" i="27"/>
  <c r="T56" i="27"/>
  <c r="T119" i="27" s="1"/>
  <c r="S56" i="27"/>
  <c r="R56" i="27"/>
  <c r="Q56" i="27"/>
  <c r="P56" i="27"/>
  <c r="O56" i="27"/>
  <c r="N56" i="27"/>
  <c r="M56" i="27"/>
  <c r="L56" i="27"/>
  <c r="K56" i="27"/>
  <c r="J56" i="27"/>
  <c r="I56" i="27"/>
  <c r="I119" i="27" s="1"/>
  <c r="H56" i="27"/>
  <c r="H119" i="27" s="1"/>
  <c r="G56" i="27"/>
  <c r="F56" i="27"/>
  <c r="E56" i="27"/>
  <c r="D56" i="27"/>
  <c r="C56" i="27"/>
  <c r="B56" i="27"/>
  <c r="Y43" i="27"/>
  <c r="Y116" i="27" s="1"/>
  <c r="X43" i="27"/>
  <c r="X116" i="27" s="1"/>
  <c r="W43" i="27"/>
  <c r="V43" i="27"/>
  <c r="U43" i="27"/>
  <c r="U116" i="27" s="1"/>
  <c r="T43" i="27"/>
  <c r="T116" i="27" s="1"/>
  <c r="S43" i="27"/>
  <c r="R43" i="27"/>
  <c r="Q43" i="27"/>
  <c r="P43" i="27"/>
  <c r="O43" i="27"/>
  <c r="N43" i="27"/>
  <c r="M43" i="27"/>
  <c r="L43" i="27"/>
  <c r="L116" i="27" s="1"/>
  <c r="K43" i="27"/>
  <c r="J43" i="27"/>
  <c r="I43" i="27"/>
  <c r="H43" i="27"/>
  <c r="H116" i="27" s="1"/>
  <c r="G43" i="27"/>
  <c r="F43" i="27"/>
  <c r="E43" i="27"/>
  <c r="E116" i="27" s="1"/>
  <c r="D43" i="27"/>
  <c r="D116" i="27" s="1"/>
  <c r="C43" i="27"/>
  <c r="B43" i="27"/>
  <c r="Y17" i="27"/>
  <c r="Y105" i="27" s="1"/>
  <c r="X17" i="27"/>
  <c r="X105" i="27" s="1"/>
  <c r="W17" i="27"/>
  <c r="V17" i="27"/>
  <c r="U17" i="27"/>
  <c r="T17" i="27"/>
  <c r="S17" i="27"/>
  <c r="R17" i="27"/>
  <c r="Q17" i="27"/>
  <c r="Q105" i="27" s="1"/>
  <c r="P17" i="27"/>
  <c r="P105" i="27" s="1"/>
  <c r="O17" i="27"/>
  <c r="N17" i="27"/>
  <c r="M17" i="27"/>
  <c r="L17" i="27"/>
  <c r="K17" i="27"/>
  <c r="J17" i="27"/>
  <c r="I17" i="27"/>
  <c r="I105" i="27" s="1"/>
  <c r="H17" i="27"/>
  <c r="H105" i="27" s="1"/>
  <c r="G17" i="27"/>
  <c r="G105" i="27" s="1"/>
  <c r="F17" i="27"/>
  <c r="E17" i="27"/>
  <c r="E105" i="27" s="1"/>
  <c r="D17" i="27"/>
  <c r="D105" i="27" s="1"/>
  <c r="C17" i="27"/>
  <c r="C105" i="27" s="1"/>
  <c r="B17" i="27"/>
  <c r="Y162" i="26"/>
  <c r="X162" i="26"/>
  <c r="W162" i="26"/>
  <c r="V162" i="26"/>
  <c r="U162" i="26"/>
  <c r="T162" i="26"/>
  <c r="S162" i="26"/>
  <c r="R162" i="26"/>
  <c r="Q162" i="26"/>
  <c r="P162" i="26"/>
  <c r="O162" i="26"/>
  <c r="N162" i="26"/>
  <c r="M162" i="26"/>
  <c r="L162" i="26"/>
  <c r="K162" i="26"/>
  <c r="J162" i="26"/>
  <c r="I162" i="26"/>
  <c r="H162" i="26"/>
  <c r="G162" i="26"/>
  <c r="F162" i="26"/>
  <c r="E162" i="26"/>
  <c r="D162" i="26"/>
  <c r="C162" i="26"/>
  <c r="B162" i="26"/>
  <c r="Y161" i="26"/>
  <c r="X161" i="26"/>
  <c r="W161" i="26"/>
  <c r="V161" i="26"/>
  <c r="U161" i="26"/>
  <c r="T161" i="26"/>
  <c r="S161" i="26"/>
  <c r="R161" i="26"/>
  <c r="Q161" i="26"/>
  <c r="P161" i="26"/>
  <c r="O161" i="26"/>
  <c r="N161" i="26"/>
  <c r="M161" i="26"/>
  <c r="L161" i="26"/>
  <c r="K161" i="26"/>
  <c r="J161" i="26"/>
  <c r="I161" i="26"/>
  <c r="H161" i="26"/>
  <c r="G161" i="26"/>
  <c r="F161" i="26"/>
  <c r="E161" i="26"/>
  <c r="D161" i="26"/>
  <c r="C161" i="26"/>
  <c r="B161" i="26"/>
  <c r="Y160" i="26"/>
  <c r="X160" i="26"/>
  <c r="W160" i="26"/>
  <c r="V160" i="26"/>
  <c r="U160" i="26"/>
  <c r="T160" i="26"/>
  <c r="S160" i="26"/>
  <c r="R160" i="26"/>
  <c r="Q160" i="26"/>
  <c r="P160" i="26"/>
  <c r="O160" i="26"/>
  <c r="N160" i="26"/>
  <c r="M160" i="26"/>
  <c r="L160" i="26"/>
  <c r="K160" i="26"/>
  <c r="J160" i="26"/>
  <c r="I160" i="26"/>
  <c r="H160" i="26"/>
  <c r="G160" i="26"/>
  <c r="F160" i="26"/>
  <c r="E160" i="26"/>
  <c r="D160" i="26"/>
  <c r="C160" i="26"/>
  <c r="B160" i="26"/>
  <c r="Y159" i="26"/>
  <c r="X159" i="26"/>
  <c r="W159" i="26"/>
  <c r="V159" i="26"/>
  <c r="U159" i="26"/>
  <c r="T159" i="26"/>
  <c r="S159" i="26"/>
  <c r="R159" i="26"/>
  <c r="Q159" i="26"/>
  <c r="P159" i="26"/>
  <c r="O159" i="26"/>
  <c r="N159" i="26"/>
  <c r="M159" i="26"/>
  <c r="L159" i="26"/>
  <c r="K159" i="26"/>
  <c r="J159" i="26"/>
  <c r="I159" i="26"/>
  <c r="H159" i="26"/>
  <c r="G159" i="26"/>
  <c r="F159" i="26"/>
  <c r="E159" i="26"/>
  <c r="D159" i="26"/>
  <c r="C159" i="26"/>
  <c r="B159" i="26"/>
  <c r="Y158" i="26"/>
  <c r="X158" i="26"/>
  <c r="W158" i="26"/>
  <c r="V158" i="26"/>
  <c r="U158" i="26"/>
  <c r="T158" i="26"/>
  <c r="S158" i="26"/>
  <c r="R158" i="26"/>
  <c r="Q158" i="26"/>
  <c r="P158" i="26"/>
  <c r="O158" i="26"/>
  <c r="N158" i="26"/>
  <c r="M158" i="26"/>
  <c r="L158" i="26"/>
  <c r="K158" i="26"/>
  <c r="J158" i="26"/>
  <c r="I158" i="26"/>
  <c r="H158" i="26"/>
  <c r="G158" i="26"/>
  <c r="F158" i="26"/>
  <c r="E158" i="26"/>
  <c r="D158" i="26"/>
  <c r="C158" i="26"/>
  <c r="B158" i="26"/>
  <c r="Y157" i="26"/>
  <c r="X157" i="26"/>
  <c r="W157" i="26"/>
  <c r="V157" i="26"/>
  <c r="U157" i="26"/>
  <c r="T157" i="26"/>
  <c r="S157" i="26"/>
  <c r="R157" i="26"/>
  <c r="Q157" i="26"/>
  <c r="P157" i="26"/>
  <c r="O157" i="26"/>
  <c r="N157" i="26"/>
  <c r="M157" i="26"/>
  <c r="L157" i="26"/>
  <c r="K157" i="26"/>
  <c r="J157" i="26"/>
  <c r="I157" i="26"/>
  <c r="H157" i="26"/>
  <c r="G157" i="26"/>
  <c r="F157" i="26"/>
  <c r="E157" i="26"/>
  <c r="D157" i="26"/>
  <c r="C157" i="26"/>
  <c r="B157" i="26"/>
  <c r="Y156" i="26"/>
  <c r="X156" i="26"/>
  <c r="W156" i="26"/>
  <c r="V156" i="26"/>
  <c r="U156" i="26"/>
  <c r="T156" i="26"/>
  <c r="S156" i="26"/>
  <c r="R156" i="26"/>
  <c r="Q156" i="26"/>
  <c r="P156" i="26"/>
  <c r="O156" i="26"/>
  <c r="N156" i="26"/>
  <c r="M156" i="26"/>
  <c r="L156" i="26"/>
  <c r="K156" i="26"/>
  <c r="J156" i="26"/>
  <c r="I156" i="26"/>
  <c r="H156" i="26"/>
  <c r="G156" i="26"/>
  <c r="F156" i="26"/>
  <c r="E156" i="26"/>
  <c r="D156" i="26"/>
  <c r="C156" i="26"/>
  <c r="B156" i="26"/>
  <c r="Y151" i="26"/>
  <c r="X151" i="26"/>
  <c r="W151" i="26"/>
  <c r="V151" i="26"/>
  <c r="U151" i="26"/>
  <c r="T151" i="26"/>
  <c r="S151" i="26"/>
  <c r="R151" i="26"/>
  <c r="Q151" i="26"/>
  <c r="P151" i="26"/>
  <c r="O151" i="26"/>
  <c r="N151" i="26"/>
  <c r="M151" i="26"/>
  <c r="L151" i="26"/>
  <c r="K151" i="26"/>
  <c r="J151" i="26"/>
  <c r="I151" i="26"/>
  <c r="H151" i="26"/>
  <c r="G151" i="26"/>
  <c r="F151" i="26"/>
  <c r="E151" i="26"/>
  <c r="D151" i="26"/>
  <c r="C151" i="26"/>
  <c r="B151" i="26"/>
  <c r="Y150" i="26"/>
  <c r="X150" i="26"/>
  <c r="W150" i="26"/>
  <c r="V150" i="26"/>
  <c r="U150" i="26"/>
  <c r="T150" i="26"/>
  <c r="S150" i="26"/>
  <c r="R150" i="26"/>
  <c r="Q150" i="26"/>
  <c r="P150" i="26"/>
  <c r="O150" i="26"/>
  <c r="N150" i="26"/>
  <c r="M150" i="26"/>
  <c r="L150" i="26"/>
  <c r="K150" i="26"/>
  <c r="J150" i="26"/>
  <c r="I150" i="26"/>
  <c r="H150" i="26"/>
  <c r="G150" i="26"/>
  <c r="F150" i="26"/>
  <c r="E150" i="26"/>
  <c r="D150" i="26"/>
  <c r="C150" i="26"/>
  <c r="B150" i="26"/>
  <c r="Y149" i="26"/>
  <c r="X149" i="26"/>
  <c r="W149" i="26"/>
  <c r="V149" i="26"/>
  <c r="U149" i="26"/>
  <c r="T149" i="26"/>
  <c r="S149" i="26"/>
  <c r="R149" i="26"/>
  <c r="Q149" i="26"/>
  <c r="P149" i="26"/>
  <c r="O149" i="26"/>
  <c r="N149" i="26"/>
  <c r="M149" i="26"/>
  <c r="L149" i="26"/>
  <c r="K149" i="26"/>
  <c r="J149" i="26"/>
  <c r="I149" i="26"/>
  <c r="H149" i="26"/>
  <c r="G149" i="26"/>
  <c r="F149" i="26"/>
  <c r="E149" i="26"/>
  <c r="D149" i="26"/>
  <c r="C149" i="26"/>
  <c r="B149" i="26"/>
  <c r="Y148" i="26"/>
  <c r="X148" i="26"/>
  <c r="W148" i="26"/>
  <c r="V148" i="26"/>
  <c r="U148" i="26"/>
  <c r="T148" i="26"/>
  <c r="S148" i="26"/>
  <c r="R148" i="26"/>
  <c r="Q148" i="26"/>
  <c r="P148" i="26"/>
  <c r="O148" i="26"/>
  <c r="N148" i="26"/>
  <c r="M148" i="26"/>
  <c r="L148" i="26"/>
  <c r="K148" i="26"/>
  <c r="J148" i="26"/>
  <c r="I148" i="26"/>
  <c r="H148" i="26"/>
  <c r="G148" i="26"/>
  <c r="F148" i="26"/>
  <c r="E148" i="26"/>
  <c r="D148" i="26"/>
  <c r="C148" i="26"/>
  <c r="B148" i="26"/>
  <c r="Y147" i="26"/>
  <c r="X147" i="26"/>
  <c r="W147" i="26"/>
  <c r="V147" i="26"/>
  <c r="U147" i="26"/>
  <c r="T147" i="26"/>
  <c r="S147" i="26"/>
  <c r="R147" i="26"/>
  <c r="Q147" i="26"/>
  <c r="P147" i="26"/>
  <c r="O147" i="26"/>
  <c r="N147" i="26"/>
  <c r="M147" i="26"/>
  <c r="L147" i="26"/>
  <c r="K147" i="26"/>
  <c r="J147" i="26"/>
  <c r="I147" i="26"/>
  <c r="H147" i="26"/>
  <c r="G147" i="26"/>
  <c r="F147" i="26"/>
  <c r="E147" i="26"/>
  <c r="D147" i="26"/>
  <c r="C147" i="26"/>
  <c r="B147" i="26"/>
  <c r="Y146" i="26"/>
  <c r="X146" i="26"/>
  <c r="W146" i="26"/>
  <c r="V146" i="26"/>
  <c r="U146" i="26"/>
  <c r="T146" i="26"/>
  <c r="S146" i="26"/>
  <c r="R146" i="26"/>
  <c r="Q146" i="26"/>
  <c r="P146" i="26"/>
  <c r="O146" i="26"/>
  <c r="N146" i="26"/>
  <c r="M146" i="26"/>
  <c r="L146" i="26"/>
  <c r="K146" i="26"/>
  <c r="J146" i="26"/>
  <c r="I146" i="26"/>
  <c r="H146" i="26"/>
  <c r="G146" i="26"/>
  <c r="F146" i="26"/>
  <c r="E146" i="26"/>
  <c r="D146" i="26"/>
  <c r="C146" i="26"/>
  <c r="B146" i="26"/>
  <c r="Y144" i="26"/>
  <c r="X144" i="26"/>
  <c r="W144" i="26"/>
  <c r="V144" i="26"/>
  <c r="U144" i="26"/>
  <c r="T144" i="26"/>
  <c r="S144" i="26"/>
  <c r="R144" i="26"/>
  <c r="Q144" i="26"/>
  <c r="P144" i="26"/>
  <c r="O144" i="26"/>
  <c r="N144" i="26"/>
  <c r="M144" i="26"/>
  <c r="L144" i="26"/>
  <c r="K144" i="26"/>
  <c r="J144" i="26"/>
  <c r="I144" i="26"/>
  <c r="H144" i="26"/>
  <c r="G144" i="26"/>
  <c r="F144" i="26"/>
  <c r="E144" i="26"/>
  <c r="D144" i="26"/>
  <c r="C144" i="26"/>
  <c r="B144" i="26"/>
  <c r="Y142" i="26"/>
  <c r="X142" i="26"/>
  <c r="W142" i="26"/>
  <c r="V142" i="26"/>
  <c r="U142" i="26"/>
  <c r="T142" i="26"/>
  <c r="S142" i="26"/>
  <c r="R142" i="26"/>
  <c r="Q142" i="26"/>
  <c r="P142" i="26"/>
  <c r="O142" i="26"/>
  <c r="N142" i="26"/>
  <c r="M142" i="26"/>
  <c r="L142" i="26"/>
  <c r="K142" i="26"/>
  <c r="J142" i="26"/>
  <c r="I142" i="26"/>
  <c r="H142" i="26"/>
  <c r="G142" i="26"/>
  <c r="F142" i="26"/>
  <c r="E142" i="26"/>
  <c r="D142" i="26"/>
  <c r="C142" i="26"/>
  <c r="B142" i="26"/>
  <c r="Y141" i="26"/>
  <c r="X141" i="26"/>
  <c r="W141" i="26"/>
  <c r="V141" i="26"/>
  <c r="U141" i="26"/>
  <c r="T141" i="26"/>
  <c r="S141" i="26"/>
  <c r="R141" i="26"/>
  <c r="Q141" i="26"/>
  <c r="P141" i="26"/>
  <c r="O141" i="26"/>
  <c r="N141" i="26"/>
  <c r="M141" i="26"/>
  <c r="L141" i="26"/>
  <c r="K141" i="26"/>
  <c r="J141" i="26"/>
  <c r="I141" i="26"/>
  <c r="H141" i="26"/>
  <c r="G141" i="26"/>
  <c r="F141" i="26"/>
  <c r="E141" i="26"/>
  <c r="D141" i="26"/>
  <c r="C141" i="26"/>
  <c r="B141" i="26"/>
  <c r="Y140" i="26"/>
  <c r="X140" i="26"/>
  <c r="W140" i="26"/>
  <c r="V140" i="26"/>
  <c r="U140" i="26"/>
  <c r="T140" i="26"/>
  <c r="S140" i="26"/>
  <c r="R140" i="26"/>
  <c r="Q140" i="26"/>
  <c r="P140" i="26"/>
  <c r="O140" i="26"/>
  <c r="N140" i="26"/>
  <c r="M140" i="26"/>
  <c r="L140" i="26"/>
  <c r="K140" i="26"/>
  <c r="J140" i="26"/>
  <c r="I140" i="26"/>
  <c r="H140" i="26"/>
  <c r="G140" i="26"/>
  <c r="F140" i="26"/>
  <c r="E140" i="26"/>
  <c r="D140" i="26"/>
  <c r="C140" i="26"/>
  <c r="B140" i="26"/>
  <c r="Y139" i="26"/>
  <c r="X139" i="26"/>
  <c r="W139" i="26"/>
  <c r="V139" i="26"/>
  <c r="U139" i="26"/>
  <c r="T139" i="26"/>
  <c r="S139" i="26"/>
  <c r="R139" i="26"/>
  <c r="Q139" i="26"/>
  <c r="P139" i="26"/>
  <c r="O139" i="26"/>
  <c r="N139" i="26"/>
  <c r="M139" i="26"/>
  <c r="L139" i="26"/>
  <c r="K139" i="26"/>
  <c r="J139" i="26"/>
  <c r="I139" i="26"/>
  <c r="H139" i="26"/>
  <c r="G139" i="26"/>
  <c r="F139" i="26"/>
  <c r="E139" i="26"/>
  <c r="D139" i="26"/>
  <c r="C139" i="26"/>
  <c r="B139" i="26"/>
  <c r="Y138" i="26"/>
  <c r="X138" i="26"/>
  <c r="W138" i="26"/>
  <c r="V138" i="26"/>
  <c r="U138" i="26"/>
  <c r="T138" i="26"/>
  <c r="S138" i="26"/>
  <c r="R138" i="26"/>
  <c r="Q138" i="26"/>
  <c r="P138" i="26"/>
  <c r="O138" i="26"/>
  <c r="N138" i="26"/>
  <c r="M138" i="26"/>
  <c r="L138" i="26"/>
  <c r="K138" i="26"/>
  <c r="J138" i="26"/>
  <c r="I138" i="26"/>
  <c r="H138" i="26"/>
  <c r="G138" i="26"/>
  <c r="F138" i="26"/>
  <c r="E138" i="26"/>
  <c r="D138" i="26"/>
  <c r="C138" i="26"/>
  <c r="B138" i="26"/>
  <c r="Y137" i="26"/>
  <c r="X137" i="26"/>
  <c r="W137" i="26"/>
  <c r="V137" i="26"/>
  <c r="U137" i="26"/>
  <c r="T137" i="26"/>
  <c r="S137" i="26"/>
  <c r="R137" i="26"/>
  <c r="Q137" i="26"/>
  <c r="P137" i="26"/>
  <c r="O137" i="26"/>
  <c r="N137" i="26"/>
  <c r="M137" i="26"/>
  <c r="L137" i="26"/>
  <c r="K137" i="26"/>
  <c r="J137" i="26"/>
  <c r="I137" i="26"/>
  <c r="H137" i="26"/>
  <c r="G137" i="26"/>
  <c r="F137" i="26"/>
  <c r="E137" i="26"/>
  <c r="D137" i="26"/>
  <c r="C137" i="26"/>
  <c r="B137" i="26"/>
  <c r="Y136" i="26"/>
  <c r="X136" i="26"/>
  <c r="W136" i="26"/>
  <c r="V136" i="26"/>
  <c r="U136" i="26"/>
  <c r="T136" i="26"/>
  <c r="S136" i="26"/>
  <c r="R136" i="26"/>
  <c r="Q136" i="26"/>
  <c r="P136" i="26"/>
  <c r="O136" i="26"/>
  <c r="N136" i="26"/>
  <c r="M136" i="26"/>
  <c r="L136" i="26"/>
  <c r="K136" i="26"/>
  <c r="J136" i="26"/>
  <c r="I136" i="26"/>
  <c r="H136" i="26"/>
  <c r="G136" i="26"/>
  <c r="F136" i="26"/>
  <c r="E136" i="26"/>
  <c r="D136" i="26"/>
  <c r="C136" i="26"/>
  <c r="B136" i="26"/>
  <c r="Y132" i="26"/>
  <c r="X132" i="26"/>
  <c r="W132" i="26"/>
  <c r="V132" i="26"/>
  <c r="U132" i="26"/>
  <c r="T132" i="26"/>
  <c r="S132" i="26"/>
  <c r="R132" i="26"/>
  <c r="Q132" i="26"/>
  <c r="P132" i="26"/>
  <c r="O132" i="26"/>
  <c r="N132" i="26"/>
  <c r="M132" i="26"/>
  <c r="L132" i="26"/>
  <c r="K132" i="26"/>
  <c r="J132" i="26"/>
  <c r="I132" i="26"/>
  <c r="H132" i="26"/>
  <c r="G132" i="26"/>
  <c r="F132" i="26"/>
  <c r="E132" i="26"/>
  <c r="D132" i="26"/>
  <c r="C132" i="26"/>
  <c r="B132" i="26"/>
  <c r="Y131" i="26"/>
  <c r="X131" i="26"/>
  <c r="W131" i="26"/>
  <c r="V131" i="26"/>
  <c r="U131" i="26"/>
  <c r="T131" i="26"/>
  <c r="S131" i="26"/>
  <c r="R131" i="26"/>
  <c r="Q131" i="26"/>
  <c r="P131" i="26"/>
  <c r="O131" i="26"/>
  <c r="N131" i="26"/>
  <c r="M131" i="26"/>
  <c r="L131" i="26"/>
  <c r="K131" i="26"/>
  <c r="J131" i="26"/>
  <c r="I131" i="26"/>
  <c r="H131" i="26"/>
  <c r="G131" i="26"/>
  <c r="F131" i="26"/>
  <c r="E131" i="26"/>
  <c r="D131" i="26"/>
  <c r="C131" i="26"/>
  <c r="B131" i="26"/>
  <c r="Y130" i="26"/>
  <c r="X130" i="26"/>
  <c r="W130" i="26"/>
  <c r="V130" i="26"/>
  <c r="U130" i="26"/>
  <c r="T130" i="26"/>
  <c r="S130" i="26"/>
  <c r="R130" i="26"/>
  <c r="Q130" i="26"/>
  <c r="Q126" i="26" s="1"/>
  <c r="P130" i="26"/>
  <c r="O130" i="26"/>
  <c r="N130" i="26"/>
  <c r="M130" i="26"/>
  <c r="L130" i="26"/>
  <c r="K130" i="26"/>
  <c r="J130" i="26"/>
  <c r="I130" i="26"/>
  <c r="H130" i="26"/>
  <c r="G130" i="26"/>
  <c r="F130" i="26"/>
  <c r="E130" i="26"/>
  <c r="D130" i="26"/>
  <c r="C130" i="26"/>
  <c r="B130" i="26"/>
  <c r="Y129" i="26"/>
  <c r="X129" i="26"/>
  <c r="W129" i="26"/>
  <c r="V129" i="26"/>
  <c r="U129" i="26"/>
  <c r="T129" i="26"/>
  <c r="S129" i="26"/>
  <c r="R129" i="26"/>
  <c r="Q129" i="26"/>
  <c r="P129" i="26"/>
  <c r="O129" i="26"/>
  <c r="O126" i="26" s="1"/>
  <c r="N129" i="26"/>
  <c r="N126" i="26" s="1"/>
  <c r="M129" i="26"/>
  <c r="M126" i="26" s="1"/>
  <c r="L129" i="26"/>
  <c r="K129" i="26"/>
  <c r="J129" i="26"/>
  <c r="I129" i="26"/>
  <c r="H129" i="26"/>
  <c r="G129" i="26"/>
  <c r="F129" i="26"/>
  <c r="E129" i="26"/>
  <c r="D129" i="26"/>
  <c r="C129" i="26"/>
  <c r="B129" i="26"/>
  <c r="Y128" i="26"/>
  <c r="X128" i="26"/>
  <c r="W128" i="26"/>
  <c r="V128" i="26"/>
  <c r="U128" i="26"/>
  <c r="T128" i="26"/>
  <c r="S128" i="26"/>
  <c r="R128" i="26"/>
  <c r="Q128" i="26"/>
  <c r="P128" i="26"/>
  <c r="O128" i="26"/>
  <c r="N128" i="26"/>
  <c r="M128" i="26"/>
  <c r="L128" i="26"/>
  <c r="K128" i="26"/>
  <c r="J128" i="26"/>
  <c r="I128" i="26"/>
  <c r="H128" i="26"/>
  <c r="G128" i="26"/>
  <c r="F128" i="26"/>
  <c r="E128" i="26"/>
  <c r="D128" i="26"/>
  <c r="C128" i="26"/>
  <c r="B128" i="26"/>
  <c r="Y127" i="26"/>
  <c r="Y126" i="26" s="1"/>
  <c r="X127" i="26"/>
  <c r="X126" i="26" s="1"/>
  <c r="W127" i="26"/>
  <c r="W126" i="26" s="1"/>
  <c r="V127" i="26"/>
  <c r="V126" i="26" s="1"/>
  <c r="U127" i="26"/>
  <c r="U126" i="26" s="1"/>
  <c r="T127" i="26"/>
  <c r="T126" i="26" s="1"/>
  <c r="S127" i="26"/>
  <c r="S126" i="26" s="1"/>
  <c r="R127" i="26"/>
  <c r="R126" i="26" s="1"/>
  <c r="Q127" i="26"/>
  <c r="P127" i="26"/>
  <c r="P126" i="26" s="1"/>
  <c r="O127" i="26"/>
  <c r="N127" i="26"/>
  <c r="M127" i="26"/>
  <c r="L127" i="26"/>
  <c r="K127" i="26"/>
  <c r="K126" i="26" s="1"/>
  <c r="J127" i="26"/>
  <c r="J126" i="26" s="1"/>
  <c r="I127" i="26"/>
  <c r="I126" i="26" s="1"/>
  <c r="H127" i="26"/>
  <c r="H126" i="26" s="1"/>
  <c r="G127" i="26"/>
  <c r="G126" i="26" s="1"/>
  <c r="F127" i="26"/>
  <c r="F126" i="26" s="1"/>
  <c r="E127" i="26"/>
  <c r="E126" i="26" s="1"/>
  <c r="D127" i="26"/>
  <c r="D126" i="26" s="1"/>
  <c r="C127" i="26"/>
  <c r="B127" i="26"/>
  <c r="L126" i="26"/>
  <c r="C126" i="26"/>
  <c r="B126" i="26"/>
  <c r="Y124" i="26"/>
  <c r="X124" i="26"/>
  <c r="W124" i="26"/>
  <c r="V124" i="26"/>
  <c r="U124" i="26"/>
  <c r="T124" i="26"/>
  <c r="S124" i="26"/>
  <c r="R124" i="26"/>
  <c r="Q124" i="26"/>
  <c r="P124" i="26"/>
  <c r="O124" i="26"/>
  <c r="N124" i="26"/>
  <c r="M124" i="26"/>
  <c r="L124" i="26"/>
  <c r="K124" i="26"/>
  <c r="J124" i="26"/>
  <c r="I124" i="26"/>
  <c r="H124" i="26"/>
  <c r="G124" i="26"/>
  <c r="F124" i="26"/>
  <c r="E124" i="26"/>
  <c r="D124" i="26"/>
  <c r="C124" i="26"/>
  <c r="B124" i="26"/>
  <c r="Y123" i="26"/>
  <c r="X123" i="26"/>
  <c r="W123" i="26"/>
  <c r="V123" i="26"/>
  <c r="U123" i="26"/>
  <c r="T123" i="26"/>
  <c r="S123" i="26"/>
  <c r="R123" i="26"/>
  <c r="Q123" i="26"/>
  <c r="P123" i="26"/>
  <c r="O123" i="26"/>
  <c r="N123" i="26"/>
  <c r="M123" i="26"/>
  <c r="L123" i="26"/>
  <c r="K123" i="26"/>
  <c r="J123" i="26"/>
  <c r="I123" i="26"/>
  <c r="H123" i="26"/>
  <c r="G123" i="26"/>
  <c r="F123" i="26"/>
  <c r="E123" i="26"/>
  <c r="D123" i="26"/>
  <c r="C123" i="26"/>
  <c r="B123" i="26"/>
  <c r="Y121" i="26"/>
  <c r="X121" i="26"/>
  <c r="W121" i="26"/>
  <c r="V121" i="26"/>
  <c r="U121" i="26"/>
  <c r="T121" i="26"/>
  <c r="S121" i="26"/>
  <c r="R121" i="26"/>
  <c r="Q121" i="26"/>
  <c r="P121" i="26"/>
  <c r="O121" i="26"/>
  <c r="N121" i="26"/>
  <c r="M121" i="26"/>
  <c r="L121" i="26"/>
  <c r="K121" i="26"/>
  <c r="J121" i="26"/>
  <c r="I121" i="26"/>
  <c r="H121" i="26"/>
  <c r="G121" i="26"/>
  <c r="F121" i="26"/>
  <c r="E121" i="26"/>
  <c r="D121" i="26"/>
  <c r="C121" i="26"/>
  <c r="B121" i="26"/>
  <c r="Y120" i="26"/>
  <c r="X120" i="26"/>
  <c r="W120" i="26"/>
  <c r="V120" i="26"/>
  <c r="U120" i="26"/>
  <c r="T120" i="26"/>
  <c r="S120" i="26"/>
  <c r="R120" i="26"/>
  <c r="Q120" i="26"/>
  <c r="P120" i="26"/>
  <c r="O120" i="26"/>
  <c r="N120" i="26"/>
  <c r="M120" i="26"/>
  <c r="L120" i="26"/>
  <c r="K120" i="26"/>
  <c r="J120" i="26"/>
  <c r="I120" i="26"/>
  <c r="H120" i="26"/>
  <c r="G120" i="26"/>
  <c r="F120" i="26"/>
  <c r="E120" i="26"/>
  <c r="D120" i="26"/>
  <c r="C120" i="26"/>
  <c r="B120" i="26"/>
  <c r="Y118" i="26"/>
  <c r="X118" i="26"/>
  <c r="W118" i="26"/>
  <c r="V118" i="26"/>
  <c r="U118" i="26"/>
  <c r="T118" i="26"/>
  <c r="S118" i="26"/>
  <c r="R118" i="26"/>
  <c r="Q118" i="26"/>
  <c r="P118" i="26"/>
  <c r="O118" i="26"/>
  <c r="N118" i="26"/>
  <c r="M118" i="26"/>
  <c r="L118" i="26"/>
  <c r="K118" i="26"/>
  <c r="J118" i="26"/>
  <c r="I118" i="26"/>
  <c r="H118" i="26"/>
  <c r="G118" i="26"/>
  <c r="F118" i="26"/>
  <c r="E118" i="26"/>
  <c r="D118" i="26"/>
  <c r="C118" i="26"/>
  <c r="B118" i="26"/>
  <c r="Y117" i="26"/>
  <c r="X117" i="26"/>
  <c r="W117" i="26"/>
  <c r="V117" i="26"/>
  <c r="U117" i="26"/>
  <c r="T117" i="26"/>
  <c r="S117" i="26"/>
  <c r="S110" i="26" s="1"/>
  <c r="R117" i="26"/>
  <c r="Q117" i="26"/>
  <c r="P117" i="26"/>
  <c r="O117" i="26"/>
  <c r="N117" i="26"/>
  <c r="M117" i="26"/>
  <c r="L117" i="26"/>
  <c r="K117" i="26"/>
  <c r="J117" i="26"/>
  <c r="I117" i="26"/>
  <c r="H117" i="26"/>
  <c r="G117" i="26"/>
  <c r="F117" i="26"/>
  <c r="E117" i="26"/>
  <c r="D117" i="26"/>
  <c r="C117" i="26"/>
  <c r="B117" i="26"/>
  <c r="T116" i="26"/>
  <c r="P116" i="26"/>
  <c r="D116" i="26"/>
  <c r="Y115" i="26"/>
  <c r="X115" i="26"/>
  <c r="W115" i="26"/>
  <c r="V115" i="26"/>
  <c r="U115" i="26"/>
  <c r="T115" i="26"/>
  <c r="S115" i="26"/>
  <c r="R115" i="26"/>
  <c r="Q115" i="26"/>
  <c r="P115" i="26"/>
  <c r="O115" i="26"/>
  <c r="N115" i="26"/>
  <c r="M115" i="26"/>
  <c r="L115" i="26"/>
  <c r="K115" i="26"/>
  <c r="J115" i="26"/>
  <c r="I115" i="26"/>
  <c r="H115" i="26"/>
  <c r="G115" i="26"/>
  <c r="F115" i="26"/>
  <c r="E115" i="26"/>
  <c r="D115" i="26"/>
  <c r="C115" i="26"/>
  <c r="B115" i="26"/>
  <c r="Y114" i="26"/>
  <c r="X114" i="26"/>
  <c r="W114" i="26"/>
  <c r="V114" i="26"/>
  <c r="U114" i="26"/>
  <c r="T114" i="26"/>
  <c r="S114" i="26"/>
  <c r="R114" i="26"/>
  <c r="Q114" i="26"/>
  <c r="Q110" i="26" s="1"/>
  <c r="P114" i="26"/>
  <c r="O114" i="26"/>
  <c r="N114" i="26"/>
  <c r="M114" i="26"/>
  <c r="L114" i="26"/>
  <c r="K114" i="26"/>
  <c r="J114" i="26"/>
  <c r="I114" i="26"/>
  <c r="H114" i="26"/>
  <c r="G114" i="26"/>
  <c r="F114" i="26"/>
  <c r="F110" i="26" s="1"/>
  <c r="E114" i="26"/>
  <c r="D114" i="26"/>
  <c r="C114" i="26"/>
  <c r="B114" i="26"/>
  <c r="Y113" i="26"/>
  <c r="X113" i="26"/>
  <c r="W113" i="26"/>
  <c r="V113" i="26"/>
  <c r="U113" i="26"/>
  <c r="T113" i="26"/>
  <c r="S113" i="26"/>
  <c r="R113" i="26"/>
  <c r="Q113" i="26"/>
  <c r="P113" i="26"/>
  <c r="O113" i="26"/>
  <c r="N113" i="26"/>
  <c r="M113" i="26"/>
  <c r="L113" i="26"/>
  <c r="K113" i="26"/>
  <c r="J113" i="26"/>
  <c r="I113" i="26"/>
  <c r="H113" i="26"/>
  <c r="G113" i="26"/>
  <c r="F113" i="26"/>
  <c r="E113" i="26"/>
  <c r="D113" i="26"/>
  <c r="D110" i="26" s="1"/>
  <c r="C113" i="26"/>
  <c r="C110" i="26" s="1"/>
  <c r="B113" i="26"/>
  <c r="B110" i="26" s="1"/>
  <c r="Y112" i="26"/>
  <c r="X112" i="26"/>
  <c r="W112" i="26"/>
  <c r="V112" i="26"/>
  <c r="U112" i="26"/>
  <c r="T112" i="26"/>
  <c r="S112" i="26"/>
  <c r="R112" i="26"/>
  <c r="Q112" i="26"/>
  <c r="P112" i="26"/>
  <c r="O112" i="26"/>
  <c r="N112" i="26"/>
  <c r="M112" i="26"/>
  <c r="L112" i="26"/>
  <c r="K112" i="26"/>
  <c r="J112" i="26"/>
  <c r="I112" i="26"/>
  <c r="H112" i="26"/>
  <c r="G112" i="26"/>
  <c r="F112" i="26"/>
  <c r="E112" i="26"/>
  <c r="D112" i="26"/>
  <c r="C112" i="26"/>
  <c r="B112" i="26"/>
  <c r="Y111" i="26"/>
  <c r="Y110" i="26" s="1"/>
  <c r="X111" i="26"/>
  <c r="X110" i="26" s="1"/>
  <c r="W111" i="26"/>
  <c r="W110" i="26" s="1"/>
  <c r="V111" i="26"/>
  <c r="V110" i="26" s="1"/>
  <c r="U111" i="26"/>
  <c r="U110" i="26" s="1"/>
  <c r="T111" i="26"/>
  <c r="S111" i="26"/>
  <c r="R111" i="26"/>
  <c r="Q111" i="26"/>
  <c r="P111" i="26"/>
  <c r="P110" i="26" s="1"/>
  <c r="O111" i="26"/>
  <c r="O110" i="26" s="1"/>
  <c r="N111" i="26"/>
  <c r="N110" i="26" s="1"/>
  <c r="M111" i="26"/>
  <c r="M110" i="26" s="1"/>
  <c r="L111" i="26"/>
  <c r="L110" i="26" s="1"/>
  <c r="K111" i="26"/>
  <c r="K110" i="26" s="1"/>
  <c r="J111" i="26"/>
  <c r="J110" i="26" s="1"/>
  <c r="I111" i="26"/>
  <c r="I110" i="26" s="1"/>
  <c r="H111" i="26"/>
  <c r="H110" i="26" s="1"/>
  <c r="G111" i="26"/>
  <c r="G110" i="26" s="1"/>
  <c r="F111" i="26"/>
  <c r="E111" i="26"/>
  <c r="E110" i="26" s="1"/>
  <c r="D111" i="26"/>
  <c r="C111" i="26"/>
  <c r="B111" i="26"/>
  <c r="T110" i="26"/>
  <c r="R110" i="26"/>
  <c r="Y108" i="26"/>
  <c r="X108" i="26"/>
  <c r="W108" i="26"/>
  <c r="V108" i="26"/>
  <c r="U108" i="26"/>
  <c r="T108" i="26"/>
  <c r="S108" i="26"/>
  <c r="R108" i="26"/>
  <c r="Q108" i="26"/>
  <c r="P108" i="26"/>
  <c r="O108" i="26"/>
  <c r="N108" i="26"/>
  <c r="M108" i="26"/>
  <c r="L108" i="26"/>
  <c r="K108" i="26"/>
  <c r="J108" i="26"/>
  <c r="I108" i="26"/>
  <c r="H108" i="26"/>
  <c r="G108" i="26"/>
  <c r="F108" i="26"/>
  <c r="E108" i="26"/>
  <c r="D108" i="26"/>
  <c r="C108" i="26"/>
  <c r="B108" i="26"/>
  <c r="Y107" i="26"/>
  <c r="X107" i="26"/>
  <c r="W107" i="26"/>
  <c r="V107" i="26"/>
  <c r="U107" i="26"/>
  <c r="T107" i="26"/>
  <c r="S107" i="26"/>
  <c r="R107" i="26"/>
  <c r="Q107" i="26"/>
  <c r="P107" i="26"/>
  <c r="O107" i="26"/>
  <c r="N107" i="26"/>
  <c r="M107" i="26"/>
  <c r="L107" i="26"/>
  <c r="K107" i="26"/>
  <c r="J107" i="26"/>
  <c r="I107" i="26"/>
  <c r="H107" i="26"/>
  <c r="G107" i="26"/>
  <c r="F107" i="26"/>
  <c r="E107" i="26"/>
  <c r="D107" i="26"/>
  <c r="C107" i="26"/>
  <c r="B107" i="26"/>
  <c r="Y106" i="26"/>
  <c r="X106" i="26"/>
  <c r="W106" i="26"/>
  <c r="V106" i="26"/>
  <c r="U106" i="26"/>
  <c r="T106" i="26"/>
  <c r="S106" i="26"/>
  <c r="R106" i="26"/>
  <c r="Q106" i="26"/>
  <c r="P106" i="26"/>
  <c r="O106" i="26"/>
  <c r="N106" i="26"/>
  <c r="M106" i="26"/>
  <c r="L106" i="26"/>
  <c r="K106" i="26"/>
  <c r="J106" i="26"/>
  <c r="I106" i="26"/>
  <c r="H106" i="26"/>
  <c r="G106" i="26"/>
  <c r="F106" i="26"/>
  <c r="E106" i="26"/>
  <c r="D106" i="26"/>
  <c r="C106" i="26"/>
  <c r="B106" i="26"/>
  <c r="Y104" i="26"/>
  <c r="X104" i="26"/>
  <c r="W104" i="26"/>
  <c r="V104" i="26"/>
  <c r="U104" i="26"/>
  <c r="T104" i="26"/>
  <c r="S104" i="26"/>
  <c r="R104" i="26"/>
  <c r="Q104" i="26"/>
  <c r="P104" i="26"/>
  <c r="O104" i="26"/>
  <c r="N104" i="26"/>
  <c r="M104" i="26"/>
  <c r="L104" i="26"/>
  <c r="K104" i="26"/>
  <c r="J104" i="26"/>
  <c r="I104" i="26"/>
  <c r="H104" i="26"/>
  <c r="G104" i="26"/>
  <c r="F104" i="26"/>
  <c r="E104" i="26"/>
  <c r="D104" i="26"/>
  <c r="C104" i="26"/>
  <c r="B104" i="26"/>
  <c r="Y103" i="26"/>
  <c r="X103" i="26"/>
  <c r="W103" i="26"/>
  <c r="V103" i="26"/>
  <c r="U103" i="26"/>
  <c r="T103" i="26"/>
  <c r="S103" i="26"/>
  <c r="R103" i="26"/>
  <c r="Q103" i="26"/>
  <c r="P103" i="26"/>
  <c r="O103" i="26"/>
  <c r="N103" i="26"/>
  <c r="M103" i="26"/>
  <c r="L103" i="26"/>
  <c r="K103" i="26"/>
  <c r="J103" i="26"/>
  <c r="I103" i="26"/>
  <c r="H103" i="26"/>
  <c r="G103" i="26"/>
  <c r="F103" i="26"/>
  <c r="E103" i="26"/>
  <c r="D103" i="26"/>
  <c r="C103" i="26"/>
  <c r="B103" i="26"/>
  <c r="Y102" i="26"/>
  <c r="X102" i="26"/>
  <c r="W102" i="26"/>
  <c r="V102" i="26"/>
  <c r="U102" i="26"/>
  <c r="T102" i="26"/>
  <c r="S102" i="26"/>
  <c r="R102" i="26"/>
  <c r="Q102" i="26"/>
  <c r="P102" i="26"/>
  <c r="O102" i="26"/>
  <c r="N102" i="26"/>
  <c r="M102" i="26"/>
  <c r="L102" i="26"/>
  <c r="K102" i="26"/>
  <c r="J102" i="26"/>
  <c r="I102" i="26"/>
  <c r="H102" i="26"/>
  <c r="G102" i="26"/>
  <c r="F102" i="26"/>
  <c r="E102" i="26"/>
  <c r="E98" i="26" s="1"/>
  <c r="D102" i="26"/>
  <c r="C102" i="26"/>
  <c r="B102" i="26"/>
  <c r="Y101" i="26"/>
  <c r="X101" i="26"/>
  <c r="W101" i="26"/>
  <c r="V101" i="26"/>
  <c r="U101" i="26"/>
  <c r="T101" i="26"/>
  <c r="T98" i="26" s="1"/>
  <c r="S101" i="26"/>
  <c r="S98" i="26" s="1"/>
  <c r="R101" i="26"/>
  <c r="R98" i="26" s="1"/>
  <c r="Q101" i="26"/>
  <c r="P101" i="26"/>
  <c r="O101" i="26"/>
  <c r="N101" i="26"/>
  <c r="M101" i="26"/>
  <c r="L101" i="26"/>
  <c r="K101" i="26"/>
  <c r="J101" i="26"/>
  <c r="I101" i="26"/>
  <c r="H101" i="26"/>
  <c r="G101" i="26"/>
  <c r="F101" i="26"/>
  <c r="E101" i="26"/>
  <c r="D101" i="26"/>
  <c r="C101" i="26"/>
  <c r="B101" i="26"/>
  <c r="Y100" i="26"/>
  <c r="X100" i="26"/>
  <c r="W100" i="26"/>
  <c r="V100" i="26"/>
  <c r="U100" i="26"/>
  <c r="T100" i="26"/>
  <c r="S100" i="26"/>
  <c r="R100" i="26"/>
  <c r="Q100" i="26"/>
  <c r="P100" i="26"/>
  <c r="P98" i="26" s="1"/>
  <c r="O100" i="26"/>
  <c r="N100" i="26"/>
  <c r="M100" i="26"/>
  <c r="L100" i="26"/>
  <c r="K100" i="26"/>
  <c r="J100" i="26"/>
  <c r="I100" i="26"/>
  <c r="H100" i="26"/>
  <c r="G100" i="26"/>
  <c r="F100" i="26"/>
  <c r="E100" i="26"/>
  <c r="D100" i="26"/>
  <c r="C100" i="26"/>
  <c r="B100" i="26"/>
  <c r="Y99" i="26"/>
  <c r="Y98" i="26" s="1"/>
  <c r="X99" i="26"/>
  <c r="X98" i="26" s="1"/>
  <c r="W99" i="26"/>
  <c r="W98" i="26" s="1"/>
  <c r="V99" i="26"/>
  <c r="V98" i="26" s="1"/>
  <c r="U99" i="26"/>
  <c r="U98" i="26" s="1"/>
  <c r="T99" i="26"/>
  <c r="S99" i="26"/>
  <c r="R99" i="26"/>
  <c r="Q99" i="26"/>
  <c r="P99" i="26"/>
  <c r="O99" i="26"/>
  <c r="O98" i="26" s="1"/>
  <c r="N99" i="26"/>
  <c r="N98" i="26" s="1"/>
  <c r="M99" i="26"/>
  <c r="M98" i="26" s="1"/>
  <c r="L99" i="26"/>
  <c r="L98" i="26" s="1"/>
  <c r="K99" i="26"/>
  <c r="K98" i="26" s="1"/>
  <c r="J99" i="26"/>
  <c r="J98" i="26" s="1"/>
  <c r="I99" i="26"/>
  <c r="I98" i="26" s="1"/>
  <c r="H99" i="26"/>
  <c r="G99" i="26"/>
  <c r="F99" i="26"/>
  <c r="E99" i="26"/>
  <c r="D99" i="26"/>
  <c r="D98" i="26" s="1"/>
  <c r="C99" i="26"/>
  <c r="C98" i="26" s="1"/>
  <c r="B99" i="26"/>
  <c r="B98" i="26" s="1"/>
  <c r="Q98" i="26"/>
  <c r="H98" i="26"/>
  <c r="G98" i="26"/>
  <c r="F98" i="26"/>
  <c r="Y69" i="26"/>
  <c r="Y122" i="26" s="1"/>
  <c r="X69" i="26"/>
  <c r="W69" i="26"/>
  <c r="V69" i="26"/>
  <c r="V122" i="26" s="1"/>
  <c r="U69" i="26"/>
  <c r="U122" i="26" s="1"/>
  <c r="T69" i="26"/>
  <c r="T122" i="26" s="1"/>
  <c r="S69" i="26"/>
  <c r="S122" i="26" s="1"/>
  <c r="R69" i="26"/>
  <c r="Q69" i="26"/>
  <c r="Q122" i="26" s="1"/>
  <c r="P69" i="26"/>
  <c r="O69" i="26"/>
  <c r="N69" i="26"/>
  <c r="N122" i="26" s="1"/>
  <c r="M69" i="26"/>
  <c r="M122" i="26" s="1"/>
  <c r="L69" i="26"/>
  <c r="L122" i="26" s="1"/>
  <c r="K69" i="26"/>
  <c r="K122" i="26" s="1"/>
  <c r="J69" i="26"/>
  <c r="J122" i="26" s="1"/>
  <c r="I69" i="26"/>
  <c r="I122" i="26" s="1"/>
  <c r="H69" i="26"/>
  <c r="H122" i="26" s="1"/>
  <c r="G69" i="26"/>
  <c r="F69" i="26"/>
  <c r="F122" i="26" s="1"/>
  <c r="E69" i="26"/>
  <c r="E122" i="26" s="1"/>
  <c r="D69" i="26"/>
  <c r="D122" i="26" s="1"/>
  <c r="C69" i="26"/>
  <c r="C122" i="26" s="1"/>
  <c r="B69" i="26"/>
  <c r="B122" i="26" s="1"/>
  <c r="Y56" i="26"/>
  <c r="X56" i="26"/>
  <c r="X119" i="26" s="1"/>
  <c r="W56" i="26"/>
  <c r="W119" i="26" s="1"/>
  <c r="V56" i="26"/>
  <c r="V119" i="26" s="1"/>
  <c r="U56" i="26"/>
  <c r="T56" i="26"/>
  <c r="S56" i="26"/>
  <c r="R56" i="26"/>
  <c r="Q56" i="26"/>
  <c r="P56" i="26"/>
  <c r="O56" i="26"/>
  <c r="N56" i="26"/>
  <c r="M56" i="26"/>
  <c r="L56" i="26"/>
  <c r="L119" i="26" s="1"/>
  <c r="K56" i="26"/>
  <c r="K119" i="26" s="1"/>
  <c r="J56" i="26"/>
  <c r="I56" i="26"/>
  <c r="H56" i="26"/>
  <c r="G56" i="26"/>
  <c r="F56" i="26"/>
  <c r="E56" i="26"/>
  <c r="D56" i="26"/>
  <c r="D119" i="26" s="1"/>
  <c r="C56" i="26"/>
  <c r="C119" i="26" s="1"/>
  <c r="B56" i="26"/>
  <c r="B119" i="26" s="1"/>
  <c r="Y43" i="26"/>
  <c r="X43" i="26"/>
  <c r="X116" i="26" s="1"/>
  <c r="W43" i="26"/>
  <c r="V43" i="26"/>
  <c r="U43" i="26"/>
  <c r="U116" i="26" s="1"/>
  <c r="T43" i="26"/>
  <c r="S43" i="26"/>
  <c r="S116" i="26" s="1"/>
  <c r="R43" i="26"/>
  <c r="R116" i="26" s="1"/>
  <c r="Q43" i="26"/>
  <c r="P43" i="26"/>
  <c r="O43" i="26"/>
  <c r="O116" i="26" s="1"/>
  <c r="N43" i="26"/>
  <c r="N116" i="26" s="1"/>
  <c r="M43" i="26"/>
  <c r="M116" i="26" s="1"/>
  <c r="L43" i="26"/>
  <c r="L116" i="26" s="1"/>
  <c r="K43" i="26"/>
  <c r="J43" i="26"/>
  <c r="I43" i="26"/>
  <c r="H43" i="26"/>
  <c r="H116" i="26" s="1"/>
  <c r="G43" i="26"/>
  <c r="F43" i="26"/>
  <c r="E43" i="26"/>
  <c r="E116" i="26" s="1"/>
  <c r="D43" i="26"/>
  <c r="C43" i="26"/>
  <c r="C116" i="26" s="1"/>
  <c r="B43" i="26"/>
  <c r="Y17" i="26"/>
  <c r="X17" i="26"/>
  <c r="W17" i="26"/>
  <c r="V17" i="26"/>
  <c r="U17" i="26"/>
  <c r="T17" i="26"/>
  <c r="T105" i="26" s="1"/>
  <c r="S17" i="26"/>
  <c r="S105" i="26" s="1"/>
  <c r="R17" i="26"/>
  <c r="R105" i="26" s="1"/>
  <c r="Q17" i="26"/>
  <c r="P17" i="26"/>
  <c r="P105" i="26" s="1"/>
  <c r="O17" i="26"/>
  <c r="N17" i="26"/>
  <c r="M17" i="26"/>
  <c r="L17" i="26"/>
  <c r="L105" i="26" s="1"/>
  <c r="K17" i="26"/>
  <c r="K105" i="26" s="1"/>
  <c r="J17" i="26"/>
  <c r="J105" i="26" s="1"/>
  <c r="I17" i="26"/>
  <c r="H17" i="26"/>
  <c r="H105" i="26" s="1"/>
  <c r="G17" i="26"/>
  <c r="G105" i="26" s="1"/>
  <c r="F17" i="26"/>
  <c r="F105" i="26" s="1"/>
  <c r="E17" i="26"/>
  <c r="D17" i="26"/>
  <c r="C17" i="26"/>
  <c r="B17" i="26"/>
  <c r="Y162" i="25"/>
  <c r="X162" i="25"/>
  <c r="W162" i="25"/>
  <c r="V162" i="25"/>
  <c r="U162" i="25"/>
  <c r="T162" i="25"/>
  <c r="S162" i="25"/>
  <c r="R162" i="25"/>
  <c r="Q162" i="25"/>
  <c r="P162" i="25"/>
  <c r="O162" i="25"/>
  <c r="N162" i="25"/>
  <c r="M162" i="25"/>
  <c r="L162" i="25"/>
  <c r="K162" i="25"/>
  <c r="J162" i="25"/>
  <c r="I162" i="25"/>
  <c r="H162" i="25"/>
  <c r="G162" i="25"/>
  <c r="F162" i="25"/>
  <c r="E162" i="25"/>
  <c r="D162" i="25"/>
  <c r="C162" i="25"/>
  <c r="B162" i="25"/>
  <c r="Y161" i="25"/>
  <c r="X161" i="25"/>
  <c r="W161" i="25"/>
  <c r="V161" i="25"/>
  <c r="U161" i="25"/>
  <c r="T161" i="25"/>
  <c r="S161" i="25"/>
  <c r="R161" i="25"/>
  <c r="Q161" i="25"/>
  <c r="P161" i="25"/>
  <c r="O161" i="25"/>
  <c r="N161" i="25"/>
  <c r="M161" i="25"/>
  <c r="L161" i="25"/>
  <c r="K161" i="25"/>
  <c r="J161" i="25"/>
  <c r="I161" i="25"/>
  <c r="H161" i="25"/>
  <c r="G161" i="25"/>
  <c r="F161" i="25"/>
  <c r="E161" i="25"/>
  <c r="D161" i="25"/>
  <c r="C161" i="25"/>
  <c r="B161" i="25"/>
  <c r="Y160" i="25"/>
  <c r="X160" i="25"/>
  <c r="W160" i="25"/>
  <c r="V160" i="25"/>
  <c r="U160" i="25"/>
  <c r="T160" i="25"/>
  <c r="S160" i="25"/>
  <c r="R160" i="25"/>
  <c r="Q160" i="25"/>
  <c r="P160" i="25"/>
  <c r="O160" i="25"/>
  <c r="N160" i="25"/>
  <c r="M160" i="25"/>
  <c r="L160" i="25"/>
  <c r="K160" i="25"/>
  <c r="J160" i="25"/>
  <c r="I160" i="25"/>
  <c r="H160" i="25"/>
  <c r="G160" i="25"/>
  <c r="F160" i="25"/>
  <c r="F156" i="25" s="1"/>
  <c r="E160" i="25"/>
  <c r="D160" i="25"/>
  <c r="C160" i="25"/>
  <c r="B160" i="25"/>
  <c r="Y159" i="25"/>
  <c r="X159" i="25"/>
  <c r="W159" i="25"/>
  <c r="V159" i="25"/>
  <c r="U159" i="25"/>
  <c r="T159" i="25"/>
  <c r="S159" i="25"/>
  <c r="R159" i="25"/>
  <c r="Q159" i="25"/>
  <c r="P159" i="25"/>
  <c r="O159" i="25"/>
  <c r="N159" i="25"/>
  <c r="M159" i="25"/>
  <c r="L159" i="25"/>
  <c r="K159" i="25"/>
  <c r="J159" i="25"/>
  <c r="I159" i="25"/>
  <c r="H159" i="25"/>
  <c r="G159" i="25"/>
  <c r="F159" i="25"/>
  <c r="E159" i="25"/>
  <c r="D159" i="25"/>
  <c r="D156" i="25" s="1"/>
  <c r="C159" i="25"/>
  <c r="C156" i="25" s="1"/>
  <c r="B159" i="25"/>
  <c r="B156" i="25" s="1"/>
  <c r="Y158" i="25"/>
  <c r="X158" i="25"/>
  <c r="W158" i="25"/>
  <c r="V158" i="25"/>
  <c r="U158" i="25"/>
  <c r="T158" i="25"/>
  <c r="S158" i="25"/>
  <c r="R158" i="25"/>
  <c r="Q158" i="25"/>
  <c r="P158" i="25"/>
  <c r="O158" i="25"/>
  <c r="N158" i="25"/>
  <c r="M158" i="25"/>
  <c r="L158" i="25"/>
  <c r="K158" i="25"/>
  <c r="J158" i="25"/>
  <c r="I158" i="25"/>
  <c r="H158" i="25"/>
  <c r="G158" i="25"/>
  <c r="F158" i="25"/>
  <c r="E158" i="25"/>
  <c r="D158" i="25"/>
  <c r="C158" i="25"/>
  <c r="B158" i="25"/>
  <c r="Y157" i="25"/>
  <c r="X157" i="25"/>
  <c r="X156" i="25" s="1"/>
  <c r="W157" i="25"/>
  <c r="W156" i="25" s="1"/>
  <c r="V157" i="25"/>
  <c r="V156" i="25" s="1"/>
  <c r="U157" i="25"/>
  <c r="T157" i="25"/>
  <c r="T156" i="25" s="1"/>
  <c r="S157" i="25"/>
  <c r="S156" i="25" s="1"/>
  <c r="R157" i="25"/>
  <c r="R156" i="25" s="1"/>
  <c r="Q157" i="25"/>
  <c r="Q156" i="25" s="1"/>
  <c r="P157" i="25"/>
  <c r="O157" i="25"/>
  <c r="N157" i="25"/>
  <c r="M157" i="25"/>
  <c r="L157" i="25"/>
  <c r="K157" i="25"/>
  <c r="J157" i="25"/>
  <c r="I157" i="25"/>
  <c r="H157" i="25"/>
  <c r="G157" i="25"/>
  <c r="F157" i="25"/>
  <c r="E157" i="25"/>
  <c r="E156" i="25" s="1"/>
  <c r="D157" i="25"/>
  <c r="C157" i="25"/>
  <c r="B157" i="25"/>
  <c r="S152" i="25"/>
  <c r="O152" i="25"/>
  <c r="K152" i="25"/>
  <c r="Y151" i="25"/>
  <c r="X151" i="25"/>
  <c r="W151" i="25"/>
  <c r="V151" i="25"/>
  <c r="U151" i="25"/>
  <c r="T151" i="25"/>
  <c r="S151" i="25"/>
  <c r="R151" i="25"/>
  <c r="Q151" i="25"/>
  <c r="P151" i="25"/>
  <c r="O151" i="25"/>
  <c r="N151" i="25"/>
  <c r="M151" i="25"/>
  <c r="L151" i="25"/>
  <c r="K151" i="25"/>
  <c r="J151" i="25"/>
  <c r="I151" i="25"/>
  <c r="H151" i="25"/>
  <c r="G151" i="25"/>
  <c r="F151" i="25"/>
  <c r="E151" i="25"/>
  <c r="D151" i="25"/>
  <c r="C151" i="25"/>
  <c r="B151" i="25"/>
  <c r="Y150" i="25"/>
  <c r="X150" i="25"/>
  <c r="W150" i="25"/>
  <c r="V150" i="25"/>
  <c r="U150" i="25"/>
  <c r="T150" i="25"/>
  <c r="S150" i="25"/>
  <c r="R150" i="25"/>
  <c r="Q150" i="25"/>
  <c r="P150" i="25"/>
  <c r="O150" i="25"/>
  <c r="N150" i="25"/>
  <c r="M150" i="25"/>
  <c r="L150" i="25"/>
  <c r="K150" i="25"/>
  <c r="J150" i="25"/>
  <c r="I150" i="25"/>
  <c r="H150" i="25"/>
  <c r="G150" i="25"/>
  <c r="F150" i="25"/>
  <c r="E150" i="25"/>
  <c r="D150" i="25"/>
  <c r="C150" i="25"/>
  <c r="B150" i="25"/>
  <c r="Y149" i="25"/>
  <c r="X149" i="25"/>
  <c r="W149" i="25"/>
  <c r="V149" i="25"/>
  <c r="U149" i="25"/>
  <c r="T149" i="25"/>
  <c r="S149" i="25"/>
  <c r="R149" i="25"/>
  <c r="Q149" i="25"/>
  <c r="P149" i="25"/>
  <c r="O149" i="25"/>
  <c r="N149" i="25"/>
  <c r="M149" i="25"/>
  <c r="L149" i="25"/>
  <c r="K149" i="25"/>
  <c r="J149" i="25"/>
  <c r="I149" i="25"/>
  <c r="H149" i="25"/>
  <c r="G149" i="25"/>
  <c r="F149" i="25"/>
  <c r="E149" i="25"/>
  <c r="D149" i="25"/>
  <c r="C149" i="25"/>
  <c r="B149" i="25"/>
  <c r="Y148" i="25"/>
  <c r="X148" i="25"/>
  <c r="W148" i="25"/>
  <c r="V148" i="25"/>
  <c r="U148" i="25"/>
  <c r="T148" i="25"/>
  <c r="S148" i="25"/>
  <c r="R148" i="25"/>
  <c r="Q148" i="25"/>
  <c r="P148" i="25"/>
  <c r="O148" i="25"/>
  <c r="N148" i="25"/>
  <c r="M148" i="25"/>
  <c r="L148" i="25"/>
  <c r="K148" i="25"/>
  <c r="J148" i="25"/>
  <c r="I148" i="25"/>
  <c r="H148" i="25"/>
  <c r="G148" i="25"/>
  <c r="F148" i="25"/>
  <c r="E148" i="25"/>
  <c r="D148" i="25"/>
  <c r="C148" i="25"/>
  <c r="B148" i="25"/>
  <c r="Y147" i="25"/>
  <c r="X147" i="25"/>
  <c r="W147" i="25"/>
  <c r="V147" i="25"/>
  <c r="U147" i="25"/>
  <c r="T147" i="25"/>
  <c r="S147" i="25"/>
  <c r="R147" i="25"/>
  <c r="Q147" i="25"/>
  <c r="P147" i="25"/>
  <c r="O147" i="25"/>
  <c r="N147" i="25"/>
  <c r="M147" i="25"/>
  <c r="L147" i="25"/>
  <c r="K147" i="25"/>
  <c r="J147" i="25"/>
  <c r="I147" i="25"/>
  <c r="H147" i="25"/>
  <c r="G147" i="25"/>
  <c r="F147" i="25"/>
  <c r="E147" i="25"/>
  <c r="D147" i="25"/>
  <c r="C147" i="25"/>
  <c r="B147" i="25"/>
  <c r="Y144" i="25"/>
  <c r="X144" i="25"/>
  <c r="W144" i="25"/>
  <c r="V144" i="25"/>
  <c r="U144" i="25"/>
  <c r="T144" i="25"/>
  <c r="S144" i="25"/>
  <c r="R144" i="25"/>
  <c r="Q144" i="25"/>
  <c r="P144" i="25"/>
  <c r="O144" i="25"/>
  <c r="N144" i="25"/>
  <c r="M144" i="25"/>
  <c r="L144" i="25"/>
  <c r="K144" i="25"/>
  <c r="J144" i="25"/>
  <c r="I144" i="25"/>
  <c r="H144" i="25"/>
  <c r="G144" i="25"/>
  <c r="F144" i="25"/>
  <c r="E144" i="25"/>
  <c r="D144" i="25"/>
  <c r="C144" i="25"/>
  <c r="B144" i="25"/>
  <c r="Y142" i="25"/>
  <c r="X142" i="25"/>
  <c r="W142" i="25"/>
  <c r="V142" i="25"/>
  <c r="U142" i="25"/>
  <c r="T142" i="25"/>
  <c r="S142" i="25"/>
  <c r="R142" i="25"/>
  <c r="Q142" i="25"/>
  <c r="P142" i="25"/>
  <c r="O142" i="25"/>
  <c r="N142" i="25"/>
  <c r="M142" i="25"/>
  <c r="L142" i="25"/>
  <c r="K142" i="25"/>
  <c r="J142" i="25"/>
  <c r="I142" i="25"/>
  <c r="H142" i="25"/>
  <c r="G142" i="25"/>
  <c r="F142" i="25"/>
  <c r="E142" i="25"/>
  <c r="D142" i="25"/>
  <c r="C142" i="25"/>
  <c r="B142" i="25"/>
  <c r="Y141" i="25"/>
  <c r="X141" i="25"/>
  <c r="W141" i="25"/>
  <c r="V141" i="25"/>
  <c r="U141" i="25"/>
  <c r="T141" i="25"/>
  <c r="S141" i="25"/>
  <c r="R141" i="25"/>
  <c r="Q141" i="25"/>
  <c r="P141" i="25"/>
  <c r="O141" i="25"/>
  <c r="N141" i="25"/>
  <c r="M141" i="25"/>
  <c r="L141" i="25"/>
  <c r="K141" i="25"/>
  <c r="J141" i="25"/>
  <c r="I141" i="25"/>
  <c r="H141" i="25"/>
  <c r="G141" i="25"/>
  <c r="F141" i="25"/>
  <c r="E141" i="25"/>
  <c r="D141" i="25"/>
  <c r="C141" i="25"/>
  <c r="B141" i="25"/>
  <c r="Y140" i="25"/>
  <c r="X140" i="25"/>
  <c r="W140" i="25"/>
  <c r="V140" i="25"/>
  <c r="U140" i="25"/>
  <c r="T140" i="25"/>
  <c r="S140" i="25"/>
  <c r="R140" i="25"/>
  <c r="Q140" i="25"/>
  <c r="P140" i="25"/>
  <c r="O140" i="25"/>
  <c r="N140" i="25"/>
  <c r="M140" i="25"/>
  <c r="L140" i="25"/>
  <c r="K140" i="25"/>
  <c r="J140" i="25"/>
  <c r="I140" i="25"/>
  <c r="H140" i="25"/>
  <c r="G140" i="25"/>
  <c r="F140" i="25"/>
  <c r="E140" i="25"/>
  <c r="D140" i="25"/>
  <c r="C140" i="25"/>
  <c r="B140" i="25"/>
  <c r="Y139" i="25"/>
  <c r="X139" i="25"/>
  <c r="W139" i="25"/>
  <c r="V139" i="25"/>
  <c r="U139" i="25"/>
  <c r="T139" i="25"/>
  <c r="S139" i="25"/>
  <c r="R139" i="25"/>
  <c r="Q139" i="25"/>
  <c r="P139" i="25"/>
  <c r="O139" i="25"/>
  <c r="N139" i="25"/>
  <c r="M139" i="25"/>
  <c r="L139" i="25"/>
  <c r="K139" i="25"/>
  <c r="J139" i="25"/>
  <c r="I139" i="25"/>
  <c r="H139" i="25"/>
  <c r="G139" i="25"/>
  <c r="F139" i="25"/>
  <c r="E139" i="25"/>
  <c r="D139" i="25"/>
  <c r="C139" i="25"/>
  <c r="B139" i="25"/>
  <c r="Y138" i="25"/>
  <c r="X138" i="25"/>
  <c r="W138" i="25"/>
  <c r="V138" i="25"/>
  <c r="U138" i="25"/>
  <c r="T138" i="25"/>
  <c r="S138" i="25"/>
  <c r="R138" i="25"/>
  <c r="Q138" i="25"/>
  <c r="P138" i="25"/>
  <c r="O138" i="25"/>
  <c r="N138" i="25"/>
  <c r="M138" i="25"/>
  <c r="L138" i="25"/>
  <c r="K138" i="25"/>
  <c r="J138" i="25"/>
  <c r="I138" i="25"/>
  <c r="H138" i="25"/>
  <c r="G138" i="25"/>
  <c r="F138" i="25"/>
  <c r="E138" i="25"/>
  <c r="D138" i="25"/>
  <c r="C138" i="25"/>
  <c r="B138" i="25"/>
  <c r="Y137" i="25"/>
  <c r="X137" i="25"/>
  <c r="W137" i="25"/>
  <c r="V137" i="25"/>
  <c r="U137" i="25"/>
  <c r="T137" i="25"/>
  <c r="S137" i="25"/>
  <c r="R137" i="25"/>
  <c r="Q137" i="25"/>
  <c r="P137" i="25"/>
  <c r="O137" i="25"/>
  <c r="N137" i="25"/>
  <c r="M137" i="25"/>
  <c r="L137" i="25"/>
  <c r="K137" i="25"/>
  <c r="J137" i="25"/>
  <c r="I137" i="25"/>
  <c r="H137" i="25"/>
  <c r="G137" i="25"/>
  <c r="F137" i="25"/>
  <c r="E137" i="25"/>
  <c r="D137" i="25"/>
  <c r="C137" i="25"/>
  <c r="B137" i="25"/>
  <c r="Y132" i="25"/>
  <c r="X132" i="25"/>
  <c r="W132" i="25"/>
  <c r="V132" i="25"/>
  <c r="U132" i="25"/>
  <c r="T132" i="25"/>
  <c r="S132" i="25"/>
  <c r="R132" i="25"/>
  <c r="Q132" i="25"/>
  <c r="P132" i="25"/>
  <c r="O132" i="25"/>
  <c r="N132" i="25"/>
  <c r="M132" i="25"/>
  <c r="L132" i="25"/>
  <c r="K132" i="25"/>
  <c r="J132" i="25"/>
  <c r="I132" i="25"/>
  <c r="H132" i="25"/>
  <c r="G132" i="25"/>
  <c r="F132" i="25"/>
  <c r="E132" i="25"/>
  <c r="D132" i="25"/>
  <c r="C132" i="25"/>
  <c r="B132" i="25"/>
  <c r="Y131" i="25"/>
  <c r="X131" i="25"/>
  <c r="W131" i="25"/>
  <c r="V131" i="25"/>
  <c r="U131" i="25"/>
  <c r="T131" i="25"/>
  <c r="S131" i="25"/>
  <c r="R131" i="25"/>
  <c r="Q131" i="25"/>
  <c r="P131" i="25"/>
  <c r="O131" i="25"/>
  <c r="N131" i="25"/>
  <c r="M131" i="25"/>
  <c r="L131" i="25"/>
  <c r="K131" i="25"/>
  <c r="J131" i="25"/>
  <c r="I131" i="25"/>
  <c r="H131" i="25"/>
  <c r="G131" i="25"/>
  <c r="F131" i="25"/>
  <c r="E131" i="25"/>
  <c r="D131" i="25"/>
  <c r="C131" i="25"/>
  <c r="B131" i="25"/>
  <c r="Y130" i="25"/>
  <c r="X130" i="25"/>
  <c r="W130" i="25"/>
  <c r="V130" i="25"/>
  <c r="U130" i="25"/>
  <c r="T130" i="25"/>
  <c r="S130" i="25"/>
  <c r="R130" i="25"/>
  <c r="Q130" i="25"/>
  <c r="P130" i="25"/>
  <c r="O130" i="25"/>
  <c r="N130" i="25"/>
  <c r="M130" i="25"/>
  <c r="L130" i="25"/>
  <c r="K130" i="25"/>
  <c r="K126" i="25" s="1"/>
  <c r="J130" i="25"/>
  <c r="I130" i="25"/>
  <c r="H130" i="25"/>
  <c r="G130" i="25"/>
  <c r="F130" i="25"/>
  <c r="E130" i="25"/>
  <c r="D130" i="25"/>
  <c r="C130" i="25"/>
  <c r="B130" i="25"/>
  <c r="Y129" i="25"/>
  <c r="Y126" i="25" s="1"/>
  <c r="X129" i="25"/>
  <c r="X126" i="25" s="1"/>
  <c r="W129" i="25"/>
  <c r="V129" i="25"/>
  <c r="U129" i="25"/>
  <c r="T129" i="25"/>
  <c r="S129" i="25"/>
  <c r="R129" i="25"/>
  <c r="Q129" i="25"/>
  <c r="P129" i="25"/>
  <c r="O129" i="25"/>
  <c r="N129" i="25"/>
  <c r="M129" i="25"/>
  <c r="L129" i="25"/>
  <c r="K129" i="25"/>
  <c r="J129" i="25"/>
  <c r="I129" i="25"/>
  <c r="H129" i="25"/>
  <c r="G129" i="25"/>
  <c r="F129" i="25"/>
  <c r="E129" i="25"/>
  <c r="D129" i="25"/>
  <c r="C129" i="25"/>
  <c r="B129" i="25"/>
  <c r="Y128" i="25"/>
  <c r="X128" i="25"/>
  <c r="W128" i="25"/>
  <c r="V128" i="25"/>
  <c r="V126" i="25" s="1"/>
  <c r="U128" i="25"/>
  <c r="U126" i="25" s="1"/>
  <c r="T128" i="25"/>
  <c r="T126" i="25" s="1"/>
  <c r="S128" i="25"/>
  <c r="S126" i="25" s="1"/>
  <c r="R128" i="25"/>
  <c r="Q128" i="25"/>
  <c r="P128" i="25"/>
  <c r="O128" i="25"/>
  <c r="N128" i="25"/>
  <c r="M128" i="25"/>
  <c r="L128" i="25"/>
  <c r="K128" i="25"/>
  <c r="J128" i="25"/>
  <c r="J126" i="25" s="1"/>
  <c r="I128" i="25"/>
  <c r="I126" i="25" s="1"/>
  <c r="H128" i="25"/>
  <c r="H126" i="25" s="1"/>
  <c r="G128" i="25"/>
  <c r="G126" i="25" s="1"/>
  <c r="F128" i="25"/>
  <c r="E128" i="25"/>
  <c r="D128" i="25"/>
  <c r="C128" i="25"/>
  <c r="B128" i="25"/>
  <c r="Y127" i="25"/>
  <c r="X127" i="25"/>
  <c r="W127" i="25"/>
  <c r="V127" i="25"/>
  <c r="U127" i="25"/>
  <c r="T127" i="25"/>
  <c r="S127" i="25"/>
  <c r="R127" i="25"/>
  <c r="R126" i="25" s="1"/>
  <c r="Q127" i="25"/>
  <c r="Q126" i="25" s="1"/>
  <c r="P127" i="25"/>
  <c r="P126" i="25" s="1"/>
  <c r="O127" i="25"/>
  <c r="O126" i="25" s="1"/>
  <c r="N127" i="25"/>
  <c r="M127" i="25"/>
  <c r="L127" i="25"/>
  <c r="K127" i="25"/>
  <c r="J127" i="25"/>
  <c r="I127" i="25"/>
  <c r="H127" i="25"/>
  <c r="G127" i="25"/>
  <c r="F127" i="25"/>
  <c r="F126" i="25" s="1"/>
  <c r="E127" i="25"/>
  <c r="E126" i="25" s="1"/>
  <c r="D127" i="25"/>
  <c r="D126" i="25" s="1"/>
  <c r="C127" i="25"/>
  <c r="C126" i="25" s="1"/>
  <c r="B127" i="25"/>
  <c r="B126" i="25" s="1"/>
  <c r="W126" i="25"/>
  <c r="N126" i="25"/>
  <c r="M126" i="25"/>
  <c r="L126" i="25"/>
  <c r="Y124" i="25"/>
  <c r="X124" i="25"/>
  <c r="W124" i="25"/>
  <c r="V124" i="25"/>
  <c r="U124" i="25"/>
  <c r="T124" i="25"/>
  <c r="S124" i="25"/>
  <c r="R124" i="25"/>
  <c r="Q124" i="25"/>
  <c r="P124" i="25"/>
  <c r="O124" i="25"/>
  <c r="N124" i="25"/>
  <c r="M124" i="25"/>
  <c r="L124" i="25"/>
  <c r="K124" i="25"/>
  <c r="J124" i="25"/>
  <c r="I124" i="25"/>
  <c r="H124" i="25"/>
  <c r="G124" i="25"/>
  <c r="F124" i="25"/>
  <c r="E124" i="25"/>
  <c r="D124" i="25"/>
  <c r="C124" i="25"/>
  <c r="B124" i="25"/>
  <c r="Y123" i="25"/>
  <c r="X123" i="25"/>
  <c r="W123" i="25"/>
  <c r="V123" i="25"/>
  <c r="U123" i="25"/>
  <c r="T123" i="25"/>
  <c r="S123" i="25"/>
  <c r="R123" i="25"/>
  <c r="Q123" i="25"/>
  <c r="P123" i="25"/>
  <c r="O123" i="25"/>
  <c r="N123" i="25"/>
  <c r="M123" i="25"/>
  <c r="L123" i="25"/>
  <c r="K123" i="25"/>
  <c r="J123" i="25"/>
  <c r="I123" i="25"/>
  <c r="H123" i="25"/>
  <c r="G123" i="25"/>
  <c r="F123" i="25"/>
  <c r="E123" i="25"/>
  <c r="D123" i="25"/>
  <c r="C123" i="25"/>
  <c r="B123" i="25"/>
  <c r="Y121" i="25"/>
  <c r="X121" i="25"/>
  <c r="W121" i="25"/>
  <c r="V121" i="25"/>
  <c r="U121" i="25"/>
  <c r="T121" i="25"/>
  <c r="S121" i="25"/>
  <c r="R121" i="25"/>
  <c r="Q121" i="25"/>
  <c r="P121" i="25"/>
  <c r="O121" i="25"/>
  <c r="N121" i="25"/>
  <c r="M121" i="25"/>
  <c r="L121" i="25"/>
  <c r="K121" i="25"/>
  <c r="J121" i="25"/>
  <c r="I121" i="25"/>
  <c r="H121" i="25"/>
  <c r="G121" i="25"/>
  <c r="F121" i="25"/>
  <c r="E121" i="25"/>
  <c r="D121" i="25"/>
  <c r="C121" i="25"/>
  <c r="B121" i="25"/>
  <c r="Y120" i="25"/>
  <c r="X120" i="25"/>
  <c r="W120" i="25"/>
  <c r="V120" i="25"/>
  <c r="U120" i="25"/>
  <c r="T120" i="25"/>
  <c r="S120" i="25"/>
  <c r="R120" i="25"/>
  <c r="Q120" i="25"/>
  <c r="P120" i="25"/>
  <c r="O120" i="25"/>
  <c r="N120" i="25"/>
  <c r="M120" i="25"/>
  <c r="L120" i="25"/>
  <c r="K120" i="25"/>
  <c r="J120" i="25"/>
  <c r="I120" i="25"/>
  <c r="H120" i="25"/>
  <c r="G120" i="25"/>
  <c r="F120" i="25"/>
  <c r="E120" i="25"/>
  <c r="D120" i="25"/>
  <c r="C120" i="25"/>
  <c r="B120" i="25"/>
  <c r="Y118" i="25"/>
  <c r="X118" i="25"/>
  <c r="W118" i="25"/>
  <c r="V118" i="25"/>
  <c r="U118" i="25"/>
  <c r="T118" i="25"/>
  <c r="S118" i="25"/>
  <c r="R118" i="25"/>
  <c r="Q118" i="25"/>
  <c r="P118" i="25"/>
  <c r="O118" i="25"/>
  <c r="N118" i="25"/>
  <c r="M118" i="25"/>
  <c r="L118" i="25"/>
  <c r="K118" i="25"/>
  <c r="J118" i="25"/>
  <c r="I118" i="25"/>
  <c r="H118" i="25"/>
  <c r="G118" i="25"/>
  <c r="F118" i="25"/>
  <c r="E118" i="25"/>
  <c r="D118" i="25"/>
  <c r="C118" i="25"/>
  <c r="B118" i="25"/>
  <c r="Y117" i="25"/>
  <c r="X117" i="25"/>
  <c r="W117" i="25"/>
  <c r="V117" i="25"/>
  <c r="V110" i="25" s="1"/>
  <c r="U117" i="25"/>
  <c r="U110" i="25" s="1"/>
  <c r="T117" i="25"/>
  <c r="S117" i="25"/>
  <c r="R117" i="25"/>
  <c r="Q117" i="25"/>
  <c r="P117" i="25"/>
  <c r="O117" i="25"/>
  <c r="N117" i="25"/>
  <c r="M117" i="25"/>
  <c r="L117" i="25"/>
  <c r="K117" i="25"/>
  <c r="J117" i="25"/>
  <c r="I117" i="25"/>
  <c r="H117" i="25"/>
  <c r="G117" i="25"/>
  <c r="F117" i="25"/>
  <c r="E117" i="25"/>
  <c r="E110" i="25" s="1"/>
  <c r="D117" i="25"/>
  <c r="C117" i="25"/>
  <c r="B117" i="25"/>
  <c r="C116" i="25"/>
  <c r="Y115" i="25"/>
  <c r="X115" i="25"/>
  <c r="W115" i="25"/>
  <c r="V115" i="25"/>
  <c r="U115" i="25"/>
  <c r="T115" i="25"/>
  <c r="S115" i="25"/>
  <c r="R115" i="25"/>
  <c r="Q115" i="25"/>
  <c r="P115" i="25"/>
  <c r="O115" i="25"/>
  <c r="N115" i="25"/>
  <c r="M115" i="25"/>
  <c r="L115" i="25"/>
  <c r="K115" i="25"/>
  <c r="J115" i="25"/>
  <c r="I115" i="25"/>
  <c r="H115" i="25"/>
  <c r="G115" i="25"/>
  <c r="F115" i="25"/>
  <c r="E115" i="25"/>
  <c r="D115" i="25"/>
  <c r="C115" i="25"/>
  <c r="B115" i="25"/>
  <c r="Y114" i="25"/>
  <c r="X114" i="25"/>
  <c r="W114" i="25"/>
  <c r="V114" i="25"/>
  <c r="U114" i="25"/>
  <c r="T114" i="25"/>
  <c r="T110" i="25" s="1"/>
  <c r="S114" i="25"/>
  <c r="R114" i="25"/>
  <c r="Q114" i="25"/>
  <c r="P114" i="25"/>
  <c r="O114" i="25"/>
  <c r="N114" i="25"/>
  <c r="M114" i="25"/>
  <c r="L114" i="25"/>
  <c r="K114" i="25"/>
  <c r="J114" i="25"/>
  <c r="I114" i="25"/>
  <c r="H114" i="25"/>
  <c r="G114" i="25"/>
  <c r="F114" i="25"/>
  <c r="E114" i="25"/>
  <c r="D114" i="25"/>
  <c r="C114" i="25"/>
  <c r="B114" i="25"/>
  <c r="Y113" i="25"/>
  <c r="X113" i="25"/>
  <c r="W113" i="25"/>
  <c r="V113" i="25"/>
  <c r="U113" i="25"/>
  <c r="T113" i="25"/>
  <c r="S113" i="25"/>
  <c r="R113" i="25"/>
  <c r="Q113" i="25"/>
  <c r="Q110" i="25" s="1"/>
  <c r="P113" i="25"/>
  <c r="P110" i="25" s="1"/>
  <c r="O113" i="25"/>
  <c r="O110" i="25" s="1"/>
  <c r="N113" i="25"/>
  <c r="M113" i="25"/>
  <c r="L113" i="25"/>
  <c r="K113" i="25"/>
  <c r="J113" i="25"/>
  <c r="I113" i="25"/>
  <c r="H113" i="25"/>
  <c r="G113" i="25"/>
  <c r="F113" i="25"/>
  <c r="E113" i="25"/>
  <c r="D113" i="25"/>
  <c r="C113" i="25"/>
  <c r="B113" i="25"/>
  <c r="Y112" i="25"/>
  <c r="X112" i="25"/>
  <c r="W112" i="25"/>
  <c r="V112" i="25"/>
  <c r="U112" i="25"/>
  <c r="T112" i="25"/>
  <c r="S112" i="25"/>
  <c r="R112" i="25"/>
  <c r="Q112" i="25"/>
  <c r="P112" i="25"/>
  <c r="O112" i="25"/>
  <c r="N112" i="25"/>
  <c r="M112" i="25"/>
  <c r="L112" i="25"/>
  <c r="L110" i="25" s="1"/>
  <c r="K112" i="25"/>
  <c r="K110" i="25" s="1"/>
  <c r="J112" i="25"/>
  <c r="I112" i="25"/>
  <c r="H112" i="25"/>
  <c r="G112" i="25"/>
  <c r="F112" i="25"/>
  <c r="E112" i="25"/>
  <c r="D112" i="25"/>
  <c r="C112" i="25"/>
  <c r="B112" i="25"/>
  <c r="Y111" i="25"/>
  <c r="Y110" i="25" s="1"/>
  <c r="X111" i="25"/>
  <c r="X110" i="25" s="1"/>
  <c r="W111" i="25"/>
  <c r="W110" i="25" s="1"/>
  <c r="V111" i="25"/>
  <c r="U111" i="25"/>
  <c r="T111" i="25"/>
  <c r="S111" i="25"/>
  <c r="S110" i="25" s="1"/>
  <c r="R111" i="25"/>
  <c r="Q111" i="25"/>
  <c r="P111" i="25"/>
  <c r="O111" i="25"/>
  <c r="N111" i="25"/>
  <c r="M111" i="25"/>
  <c r="L111" i="25"/>
  <c r="K111" i="25"/>
  <c r="J111" i="25"/>
  <c r="I111" i="25"/>
  <c r="H111" i="25"/>
  <c r="H110" i="25" s="1"/>
  <c r="G111" i="25"/>
  <c r="G110" i="25" s="1"/>
  <c r="F111" i="25"/>
  <c r="E111" i="25"/>
  <c r="D111" i="25"/>
  <c r="D110" i="25" s="1"/>
  <c r="C111" i="25"/>
  <c r="C110" i="25" s="1"/>
  <c r="B111" i="25"/>
  <c r="I110" i="25"/>
  <c r="Y108" i="25"/>
  <c r="X108" i="25"/>
  <c r="W108" i="25"/>
  <c r="V108" i="25"/>
  <c r="U108" i="25"/>
  <c r="T108" i="25"/>
  <c r="S108" i="25"/>
  <c r="R108" i="25"/>
  <c r="Q108" i="25"/>
  <c r="P108" i="25"/>
  <c r="O108" i="25"/>
  <c r="N108" i="25"/>
  <c r="M108" i="25"/>
  <c r="L108" i="25"/>
  <c r="K108" i="25"/>
  <c r="J108" i="25"/>
  <c r="I108" i="25"/>
  <c r="H108" i="25"/>
  <c r="G108" i="25"/>
  <c r="F108" i="25"/>
  <c r="E108" i="25"/>
  <c r="D108" i="25"/>
  <c r="C108" i="25"/>
  <c r="B108" i="25"/>
  <c r="Y107" i="25"/>
  <c r="X107" i="25"/>
  <c r="W107" i="25"/>
  <c r="V107" i="25"/>
  <c r="U107" i="25"/>
  <c r="T107" i="25"/>
  <c r="S107" i="25"/>
  <c r="R107" i="25"/>
  <c r="Q107" i="25"/>
  <c r="P107" i="25"/>
  <c r="O107" i="25"/>
  <c r="N107" i="25"/>
  <c r="M107" i="25"/>
  <c r="L107" i="25"/>
  <c r="K107" i="25"/>
  <c r="J107" i="25"/>
  <c r="I107" i="25"/>
  <c r="H107" i="25"/>
  <c r="G107" i="25"/>
  <c r="F107" i="25"/>
  <c r="E107" i="25"/>
  <c r="D107" i="25"/>
  <c r="C107" i="25"/>
  <c r="B107" i="25"/>
  <c r="Y106" i="25"/>
  <c r="X106" i="25"/>
  <c r="W106" i="25"/>
  <c r="V106" i="25"/>
  <c r="U106" i="25"/>
  <c r="T106" i="25"/>
  <c r="S106" i="25"/>
  <c r="R106" i="25"/>
  <c r="Q106" i="25"/>
  <c r="P106" i="25"/>
  <c r="O106" i="25"/>
  <c r="N106" i="25"/>
  <c r="M106" i="25"/>
  <c r="L106" i="25"/>
  <c r="K106" i="25"/>
  <c r="J106" i="25"/>
  <c r="I106" i="25"/>
  <c r="H106" i="25"/>
  <c r="G106" i="25"/>
  <c r="F106" i="25"/>
  <c r="E106" i="25"/>
  <c r="D106" i="25"/>
  <c r="C106" i="25"/>
  <c r="B106" i="25"/>
  <c r="Y104" i="25"/>
  <c r="X104" i="25"/>
  <c r="W104" i="25"/>
  <c r="V104" i="25"/>
  <c r="U104" i="25"/>
  <c r="T104" i="25"/>
  <c r="S104" i="25"/>
  <c r="R104" i="25"/>
  <c r="Q104" i="25"/>
  <c r="P104" i="25"/>
  <c r="O104" i="25"/>
  <c r="N104" i="25"/>
  <c r="M104" i="25"/>
  <c r="L104" i="25"/>
  <c r="K104" i="25"/>
  <c r="J104" i="25"/>
  <c r="I104" i="25"/>
  <c r="H104" i="25"/>
  <c r="G104" i="25"/>
  <c r="F104" i="25"/>
  <c r="E104" i="25"/>
  <c r="D104" i="25"/>
  <c r="C104" i="25"/>
  <c r="B104" i="25"/>
  <c r="Y103" i="25"/>
  <c r="X103" i="25"/>
  <c r="W103" i="25"/>
  <c r="V103" i="25"/>
  <c r="U103" i="25"/>
  <c r="T103" i="25"/>
  <c r="S103" i="25"/>
  <c r="R103" i="25"/>
  <c r="Q103" i="25"/>
  <c r="P103" i="25"/>
  <c r="O103" i="25"/>
  <c r="N103" i="25"/>
  <c r="M103" i="25"/>
  <c r="L103" i="25"/>
  <c r="K103" i="25"/>
  <c r="J103" i="25"/>
  <c r="I103" i="25"/>
  <c r="H103" i="25"/>
  <c r="G103" i="25"/>
  <c r="F103" i="25"/>
  <c r="E103" i="25"/>
  <c r="D103" i="25"/>
  <c r="C103" i="25"/>
  <c r="B103" i="25"/>
  <c r="Y102" i="25"/>
  <c r="X102" i="25"/>
  <c r="W102" i="25"/>
  <c r="V102" i="25"/>
  <c r="U102" i="25"/>
  <c r="T102" i="25"/>
  <c r="S102" i="25"/>
  <c r="R102" i="25"/>
  <c r="Q102" i="25"/>
  <c r="P102" i="25"/>
  <c r="O102" i="25"/>
  <c r="N102" i="25"/>
  <c r="M102" i="25"/>
  <c r="L102" i="25"/>
  <c r="K102" i="25"/>
  <c r="J102" i="25"/>
  <c r="J98" i="25" s="1"/>
  <c r="I102" i="25"/>
  <c r="H102" i="25"/>
  <c r="G102" i="25"/>
  <c r="F102" i="25"/>
  <c r="E102" i="25"/>
  <c r="D102" i="25"/>
  <c r="C102" i="25"/>
  <c r="B102" i="25"/>
  <c r="Y101" i="25"/>
  <c r="Y98" i="25" s="1"/>
  <c r="X101" i="25"/>
  <c r="X98" i="25" s="1"/>
  <c r="W101" i="25"/>
  <c r="V101" i="25"/>
  <c r="V98" i="25" s="1"/>
  <c r="U101" i="25"/>
  <c r="T101" i="25"/>
  <c r="S101" i="25"/>
  <c r="R101" i="25"/>
  <c r="Q101" i="25"/>
  <c r="P101" i="25"/>
  <c r="O101" i="25"/>
  <c r="N101" i="25"/>
  <c r="M101" i="25"/>
  <c r="L101" i="25"/>
  <c r="K101" i="25"/>
  <c r="J101" i="25"/>
  <c r="I101" i="25"/>
  <c r="H101" i="25"/>
  <c r="G101" i="25"/>
  <c r="F101" i="25"/>
  <c r="E101" i="25"/>
  <c r="D101" i="25"/>
  <c r="C101" i="25"/>
  <c r="B101" i="25"/>
  <c r="Y100" i="25"/>
  <c r="X100" i="25"/>
  <c r="W100" i="25"/>
  <c r="V100" i="25"/>
  <c r="U100" i="25"/>
  <c r="T100" i="25"/>
  <c r="T98" i="25" s="1"/>
  <c r="S100" i="25"/>
  <c r="S98" i="25" s="1"/>
  <c r="R100" i="25"/>
  <c r="R98" i="25" s="1"/>
  <c r="Q100" i="25"/>
  <c r="P100" i="25"/>
  <c r="O100" i="25"/>
  <c r="N100" i="25"/>
  <c r="M100" i="25"/>
  <c r="L100" i="25"/>
  <c r="K100" i="25"/>
  <c r="J100" i="25"/>
  <c r="I100" i="25"/>
  <c r="H100" i="25"/>
  <c r="G100" i="25"/>
  <c r="F100" i="25"/>
  <c r="F98" i="25" s="1"/>
  <c r="E100" i="25"/>
  <c r="D100" i="25"/>
  <c r="C100" i="25"/>
  <c r="B100" i="25"/>
  <c r="Y99" i="25"/>
  <c r="X99" i="25"/>
  <c r="W99" i="25"/>
  <c r="V99" i="25"/>
  <c r="U99" i="25"/>
  <c r="T99" i="25"/>
  <c r="S99" i="25"/>
  <c r="R99" i="25"/>
  <c r="Q99" i="25"/>
  <c r="Q98" i="25" s="1"/>
  <c r="P99" i="25"/>
  <c r="P98" i="25" s="1"/>
  <c r="O99" i="25"/>
  <c r="N99" i="25"/>
  <c r="N98" i="25" s="1"/>
  <c r="M99" i="25"/>
  <c r="M98" i="25" s="1"/>
  <c r="L99" i="25"/>
  <c r="L98" i="25" s="1"/>
  <c r="K99" i="25"/>
  <c r="J99" i="25"/>
  <c r="I99" i="25"/>
  <c r="H99" i="25"/>
  <c r="G99" i="25"/>
  <c r="F99" i="25"/>
  <c r="E99" i="25"/>
  <c r="E98" i="25" s="1"/>
  <c r="D99" i="25"/>
  <c r="D98" i="25" s="1"/>
  <c r="C99" i="25"/>
  <c r="C98" i="25" s="1"/>
  <c r="B99" i="25"/>
  <c r="B98" i="25" s="1"/>
  <c r="U98" i="25"/>
  <c r="K98" i="25"/>
  <c r="I98" i="25"/>
  <c r="H98" i="25"/>
  <c r="Y69" i="25"/>
  <c r="Y154" i="25" s="1"/>
  <c r="X69" i="25"/>
  <c r="W69" i="25"/>
  <c r="W122" i="25" s="1"/>
  <c r="V69" i="25"/>
  <c r="V122" i="25" s="1"/>
  <c r="U69" i="25"/>
  <c r="U154" i="25" s="1"/>
  <c r="T69" i="25"/>
  <c r="S69" i="25"/>
  <c r="S154" i="25" s="1"/>
  <c r="R69" i="25"/>
  <c r="R154" i="25" s="1"/>
  <c r="Q69" i="25"/>
  <c r="Q154" i="25" s="1"/>
  <c r="P69" i="25"/>
  <c r="O69" i="25"/>
  <c r="O122" i="25" s="1"/>
  <c r="N69" i="25"/>
  <c r="N154" i="25" s="1"/>
  <c r="M69" i="25"/>
  <c r="M154" i="25" s="1"/>
  <c r="L69" i="25"/>
  <c r="K69" i="25"/>
  <c r="K122" i="25" s="1"/>
  <c r="J69" i="25"/>
  <c r="J154" i="25" s="1"/>
  <c r="I69" i="25"/>
  <c r="I154" i="25" s="1"/>
  <c r="H69" i="25"/>
  <c r="G69" i="25"/>
  <c r="G122" i="25" s="1"/>
  <c r="F69" i="25"/>
  <c r="F122" i="25" s="1"/>
  <c r="E69" i="25"/>
  <c r="E154" i="25" s="1"/>
  <c r="D69" i="25"/>
  <c r="C69" i="25"/>
  <c r="C154" i="25" s="1"/>
  <c r="B69" i="25"/>
  <c r="B154" i="25" s="1"/>
  <c r="Y56" i="25"/>
  <c r="Y153" i="25" s="1"/>
  <c r="X56" i="25"/>
  <c r="X153" i="25" s="1"/>
  <c r="W56" i="25"/>
  <c r="W153" i="25" s="1"/>
  <c r="V56" i="25"/>
  <c r="V153" i="25" s="1"/>
  <c r="U56" i="25"/>
  <c r="U153" i="25" s="1"/>
  <c r="T56" i="25"/>
  <c r="T153" i="25" s="1"/>
  <c r="S56" i="25"/>
  <c r="S153" i="25" s="1"/>
  <c r="R56" i="25"/>
  <c r="R153" i="25" s="1"/>
  <c r="Q56" i="25"/>
  <c r="Q153" i="25" s="1"/>
  <c r="P56" i="25"/>
  <c r="P153" i="25" s="1"/>
  <c r="O56" i="25"/>
  <c r="O119" i="25" s="1"/>
  <c r="N56" i="25"/>
  <c r="N153" i="25" s="1"/>
  <c r="M56" i="25"/>
  <c r="M153" i="25" s="1"/>
  <c r="L56" i="25"/>
  <c r="L153" i="25" s="1"/>
  <c r="K56" i="25"/>
  <c r="K153" i="25" s="1"/>
  <c r="J56" i="25"/>
  <c r="J153" i="25" s="1"/>
  <c r="I56" i="25"/>
  <c r="I153" i="25" s="1"/>
  <c r="H56" i="25"/>
  <c r="H153" i="25" s="1"/>
  <c r="G56" i="25"/>
  <c r="G119" i="25" s="1"/>
  <c r="F56" i="25"/>
  <c r="F153" i="25" s="1"/>
  <c r="E56" i="25"/>
  <c r="E153" i="25" s="1"/>
  <c r="D56" i="25"/>
  <c r="D153" i="25" s="1"/>
  <c r="C56" i="25"/>
  <c r="C119" i="25" s="1"/>
  <c r="B56" i="25"/>
  <c r="B153" i="25" s="1"/>
  <c r="Y43" i="25"/>
  <c r="Y116" i="25" s="1"/>
  <c r="X43" i="25"/>
  <c r="W43" i="25"/>
  <c r="W116" i="25" s="1"/>
  <c r="V43" i="25"/>
  <c r="V152" i="25" s="1"/>
  <c r="U43" i="25"/>
  <c r="U152" i="25" s="1"/>
  <c r="T43" i="25"/>
  <c r="S43" i="25"/>
  <c r="S116" i="25" s="1"/>
  <c r="R43" i="25"/>
  <c r="R152" i="25" s="1"/>
  <c r="Q43" i="25"/>
  <c r="P43" i="25"/>
  <c r="O43" i="25"/>
  <c r="O116" i="25" s="1"/>
  <c r="N43" i="25"/>
  <c r="N152" i="25" s="1"/>
  <c r="M43" i="25"/>
  <c r="M152" i="25" s="1"/>
  <c r="L43" i="25"/>
  <c r="K43" i="25"/>
  <c r="K116" i="25" s="1"/>
  <c r="J43" i="25"/>
  <c r="J152" i="25" s="1"/>
  <c r="I43" i="25"/>
  <c r="H43" i="25"/>
  <c r="G43" i="25"/>
  <c r="G116" i="25" s="1"/>
  <c r="F43" i="25"/>
  <c r="F152" i="25" s="1"/>
  <c r="E43" i="25"/>
  <c r="E152" i="25" s="1"/>
  <c r="D43" i="25"/>
  <c r="C43" i="25"/>
  <c r="C152" i="25" s="1"/>
  <c r="B43" i="25"/>
  <c r="B152" i="25" s="1"/>
  <c r="Y17" i="25"/>
  <c r="Y143" i="25" s="1"/>
  <c r="X17" i="25"/>
  <c r="X143" i="25" s="1"/>
  <c r="W17" i="25"/>
  <c r="W105" i="25" s="1"/>
  <c r="V17" i="25"/>
  <c r="V105" i="25" s="1"/>
  <c r="U17" i="25"/>
  <c r="U143" i="25" s="1"/>
  <c r="T17" i="25"/>
  <c r="T143" i="25" s="1"/>
  <c r="S17" i="25"/>
  <c r="S143" i="25" s="1"/>
  <c r="R17" i="25"/>
  <c r="R143" i="25" s="1"/>
  <c r="Q17" i="25"/>
  <c r="Q143" i="25" s="1"/>
  <c r="P17" i="25"/>
  <c r="P143" i="25" s="1"/>
  <c r="O17" i="25"/>
  <c r="O143" i="25" s="1"/>
  <c r="N17" i="25"/>
  <c r="N143" i="25" s="1"/>
  <c r="M17" i="25"/>
  <c r="M143" i="25" s="1"/>
  <c r="L17" i="25"/>
  <c r="L143" i="25" s="1"/>
  <c r="K17" i="25"/>
  <c r="K105" i="25" s="1"/>
  <c r="J17" i="25"/>
  <c r="J143" i="25" s="1"/>
  <c r="I17" i="25"/>
  <c r="I143" i="25" s="1"/>
  <c r="H17" i="25"/>
  <c r="H143" i="25" s="1"/>
  <c r="G17" i="25"/>
  <c r="G143" i="25" s="1"/>
  <c r="F17" i="25"/>
  <c r="F143" i="25" s="1"/>
  <c r="E17" i="25"/>
  <c r="E143" i="25" s="1"/>
  <c r="D17" i="25"/>
  <c r="D143" i="25" s="1"/>
  <c r="C17" i="25"/>
  <c r="C143" i="25" s="1"/>
  <c r="B17" i="25"/>
  <c r="B105" i="25" s="1"/>
  <c r="Y73" i="24"/>
  <c r="X73" i="24"/>
  <c r="W73" i="24"/>
  <c r="V73" i="24"/>
  <c r="U73" i="24"/>
  <c r="T73" i="24"/>
  <c r="S73" i="24"/>
  <c r="R73" i="24"/>
  <c r="Q73" i="24"/>
  <c r="P73" i="24"/>
  <c r="O73" i="24"/>
  <c r="N73" i="24"/>
  <c r="M73" i="24"/>
  <c r="L73" i="24"/>
  <c r="K73" i="24"/>
  <c r="J73" i="24"/>
  <c r="I73" i="24"/>
  <c r="H73" i="24"/>
  <c r="G73" i="24"/>
  <c r="F73" i="24"/>
  <c r="E73" i="24"/>
  <c r="D73" i="24"/>
  <c r="C73" i="24"/>
  <c r="B73" i="24"/>
  <c r="Y72" i="24"/>
  <c r="X72" i="24"/>
  <c r="W72" i="24"/>
  <c r="V72" i="24"/>
  <c r="U72" i="24"/>
  <c r="T72" i="24"/>
  <c r="S72" i="24"/>
  <c r="R72" i="24"/>
  <c r="Q72" i="24"/>
  <c r="P72" i="24"/>
  <c r="O72" i="24"/>
  <c r="N72" i="24"/>
  <c r="M72" i="24"/>
  <c r="L72" i="24"/>
  <c r="K72" i="24"/>
  <c r="J72" i="24"/>
  <c r="I72" i="24"/>
  <c r="H72" i="24"/>
  <c r="G72" i="24"/>
  <c r="F72" i="24"/>
  <c r="E72" i="24"/>
  <c r="D72" i="24"/>
  <c r="C72" i="24"/>
  <c r="B72" i="24"/>
  <c r="Y71" i="24"/>
  <c r="X71" i="24"/>
  <c r="W71" i="24"/>
  <c r="V71" i="24"/>
  <c r="U71" i="24"/>
  <c r="T71" i="24"/>
  <c r="S71" i="24"/>
  <c r="R71" i="24"/>
  <c r="Q71" i="24"/>
  <c r="P71" i="24"/>
  <c r="O71" i="24"/>
  <c r="N71" i="24"/>
  <c r="M71" i="24"/>
  <c r="L71" i="24"/>
  <c r="K71" i="24"/>
  <c r="J71" i="24"/>
  <c r="I71" i="24"/>
  <c r="H71" i="24"/>
  <c r="G71" i="24"/>
  <c r="F71" i="24"/>
  <c r="E71" i="24"/>
  <c r="D71" i="24"/>
  <c r="C71" i="24"/>
  <c r="B71" i="24"/>
  <c r="Y65" i="24"/>
  <c r="X65" i="24"/>
  <c r="W65" i="24"/>
  <c r="V65" i="24"/>
  <c r="U65" i="24"/>
  <c r="T65" i="24"/>
  <c r="S65" i="24"/>
  <c r="R65" i="24"/>
  <c r="Q65" i="24"/>
  <c r="P65" i="24"/>
  <c r="O65" i="24"/>
  <c r="N65" i="24"/>
  <c r="M65" i="24"/>
  <c r="L65" i="24"/>
  <c r="K65" i="24"/>
  <c r="J65" i="24"/>
  <c r="I65" i="24"/>
  <c r="H65" i="24"/>
  <c r="G65" i="24"/>
  <c r="F65" i="24"/>
  <c r="E65" i="24"/>
  <c r="D65" i="24"/>
  <c r="C65" i="24"/>
  <c r="B65" i="24"/>
  <c r="Y64" i="24"/>
  <c r="X64" i="24"/>
  <c r="W64" i="24"/>
  <c r="V64" i="24"/>
  <c r="U64" i="24"/>
  <c r="T64" i="24"/>
  <c r="S64" i="24"/>
  <c r="R64" i="24"/>
  <c r="Q64" i="24"/>
  <c r="P64" i="24"/>
  <c r="O64" i="24"/>
  <c r="N64" i="24"/>
  <c r="M64" i="24"/>
  <c r="L64" i="24"/>
  <c r="K64" i="24"/>
  <c r="J64" i="24"/>
  <c r="I64" i="24"/>
  <c r="H64" i="24"/>
  <c r="G64" i="24"/>
  <c r="F64" i="24"/>
  <c r="E64" i="24"/>
  <c r="D64" i="24"/>
  <c r="C64" i="24"/>
  <c r="B64" i="24"/>
  <c r="Y63" i="24"/>
  <c r="X63" i="24"/>
  <c r="W63" i="24"/>
  <c r="V63" i="24"/>
  <c r="U63" i="24"/>
  <c r="T63" i="24"/>
  <c r="S63" i="24"/>
  <c r="R63" i="24"/>
  <c r="Q63" i="24"/>
  <c r="P63" i="24"/>
  <c r="O63" i="24"/>
  <c r="N63" i="24"/>
  <c r="M63" i="24"/>
  <c r="L63" i="24"/>
  <c r="K63" i="24"/>
  <c r="J63" i="24"/>
  <c r="I63" i="24"/>
  <c r="H63" i="24"/>
  <c r="G63" i="24"/>
  <c r="F63" i="24"/>
  <c r="E63" i="24"/>
  <c r="D63" i="24"/>
  <c r="C63" i="24"/>
  <c r="B63" i="24"/>
  <c r="Y60" i="24"/>
  <c r="X60" i="24"/>
  <c r="X119" i="4" s="1"/>
  <c r="W60" i="24"/>
  <c r="W119" i="4" s="1"/>
  <c r="V60" i="24"/>
  <c r="V119" i="4" s="1"/>
  <c r="U60" i="24"/>
  <c r="U119" i="4" s="1"/>
  <c r="T60" i="24"/>
  <c r="S60" i="24"/>
  <c r="R60" i="24"/>
  <c r="Q60" i="24"/>
  <c r="P60" i="24"/>
  <c r="O60" i="24"/>
  <c r="O119" i="4" s="1"/>
  <c r="N60" i="24"/>
  <c r="N119" i="4" s="1"/>
  <c r="M60" i="24"/>
  <c r="M119" i="4" s="1"/>
  <c r="L60" i="24"/>
  <c r="L57" i="24" s="1"/>
  <c r="L116" i="4" s="1"/>
  <c r="K60" i="24"/>
  <c r="J60" i="24"/>
  <c r="I60" i="24"/>
  <c r="H60" i="24"/>
  <c r="G60" i="24"/>
  <c r="G119" i="4" s="1"/>
  <c r="F60" i="24"/>
  <c r="E60" i="24"/>
  <c r="E119" i="4" s="1"/>
  <c r="D60" i="24"/>
  <c r="C60" i="24"/>
  <c r="B60" i="24"/>
  <c r="Y59" i="24"/>
  <c r="X59" i="24"/>
  <c r="W59" i="24"/>
  <c r="V59" i="24"/>
  <c r="U59" i="24"/>
  <c r="T59" i="24"/>
  <c r="T118" i="4" s="1"/>
  <c r="S59" i="24"/>
  <c r="S118" i="4" s="1"/>
  <c r="R59" i="24"/>
  <c r="R118" i="4" s="1"/>
  <c r="Q59" i="24"/>
  <c r="Q118" i="4" s="1"/>
  <c r="P59" i="24"/>
  <c r="O59" i="24"/>
  <c r="N59" i="24"/>
  <c r="M59" i="24"/>
  <c r="L59" i="24"/>
  <c r="K59" i="24"/>
  <c r="J59" i="24"/>
  <c r="I59" i="24"/>
  <c r="I118" i="4" s="1"/>
  <c r="H59" i="24"/>
  <c r="G59" i="24"/>
  <c r="F59" i="24"/>
  <c r="E59" i="24"/>
  <c r="D59" i="24"/>
  <c r="C59" i="24"/>
  <c r="B59" i="24"/>
  <c r="Y58" i="24"/>
  <c r="Y117" i="4" s="1"/>
  <c r="X58" i="24"/>
  <c r="W58" i="24"/>
  <c r="V58" i="24"/>
  <c r="U58" i="24"/>
  <c r="T58" i="24"/>
  <c r="S58" i="24"/>
  <c r="R58" i="24"/>
  <c r="Q58" i="24"/>
  <c r="P58" i="24"/>
  <c r="P57" i="24" s="1"/>
  <c r="P116" i="4" s="1"/>
  <c r="O58" i="24"/>
  <c r="N58" i="24"/>
  <c r="M58" i="24"/>
  <c r="M117" i="4" s="1"/>
  <c r="L58" i="24"/>
  <c r="K58" i="24"/>
  <c r="J58" i="24"/>
  <c r="I58" i="24"/>
  <c r="H58" i="24"/>
  <c r="G58" i="24"/>
  <c r="F58" i="24"/>
  <c r="F117" i="4" s="1"/>
  <c r="E58" i="24"/>
  <c r="E117" i="4" s="1"/>
  <c r="D58" i="24"/>
  <c r="C58" i="24"/>
  <c r="C57" i="24" s="1"/>
  <c r="C116" i="4" s="1"/>
  <c r="B58" i="24"/>
  <c r="U57" i="24"/>
  <c r="U116" i="4" s="1"/>
  <c r="B57" i="24"/>
  <c r="B116" i="4" s="1"/>
  <c r="Y55" i="24"/>
  <c r="X55" i="24"/>
  <c r="W55" i="24"/>
  <c r="V55" i="24"/>
  <c r="U55" i="24"/>
  <c r="U69" i="24" s="1"/>
  <c r="T55" i="24"/>
  <c r="S55" i="24"/>
  <c r="R55" i="24"/>
  <c r="Q55" i="24"/>
  <c r="Q77" i="24" s="1"/>
  <c r="Q174" i="4" s="1"/>
  <c r="P55" i="24"/>
  <c r="P77" i="24" s="1"/>
  <c r="P174" i="4" s="1"/>
  <c r="O55" i="24"/>
  <c r="O52" i="24" s="1"/>
  <c r="O69" i="4" s="1"/>
  <c r="N55" i="24"/>
  <c r="N52" i="24" s="1"/>
  <c r="N69" i="4" s="1"/>
  <c r="M55" i="24"/>
  <c r="M69" i="24" s="1"/>
  <c r="L55" i="24"/>
  <c r="L69" i="24" s="1"/>
  <c r="K55" i="24"/>
  <c r="J55" i="24"/>
  <c r="J69" i="24" s="1"/>
  <c r="I55" i="24"/>
  <c r="H55" i="24"/>
  <c r="G55" i="24"/>
  <c r="F55" i="24"/>
  <c r="E55" i="24"/>
  <c r="E69" i="24" s="1"/>
  <c r="D55" i="24"/>
  <c r="D69" i="24" s="1"/>
  <c r="C55" i="24"/>
  <c r="B55" i="24"/>
  <c r="B69" i="24" s="1"/>
  <c r="Y54" i="24"/>
  <c r="Y68" i="24" s="1"/>
  <c r="X54" i="24"/>
  <c r="X68" i="24" s="1"/>
  <c r="W54" i="24"/>
  <c r="W76" i="24" s="1"/>
  <c r="W173" i="4" s="1"/>
  <c r="V54" i="24"/>
  <c r="V76" i="24" s="1"/>
  <c r="V173" i="4" s="1"/>
  <c r="U54" i="24"/>
  <c r="U68" i="24" s="1"/>
  <c r="T54" i="24"/>
  <c r="T68" i="24" s="1"/>
  <c r="S54" i="24"/>
  <c r="R54" i="24"/>
  <c r="Q54" i="24"/>
  <c r="P54" i="24"/>
  <c r="O54" i="24"/>
  <c r="N54" i="24"/>
  <c r="M54" i="24"/>
  <c r="M68" i="24" s="1"/>
  <c r="L54" i="24"/>
  <c r="L76" i="24" s="1"/>
  <c r="L173" i="4" s="1"/>
  <c r="K54" i="24"/>
  <c r="J54" i="24"/>
  <c r="J52" i="24" s="1"/>
  <c r="J69" i="4" s="1"/>
  <c r="I54" i="24"/>
  <c r="I52" i="24" s="1"/>
  <c r="I69" i="4" s="1"/>
  <c r="H54" i="24"/>
  <c r="G54" i="24"/>
  <c r="F54" i="24"/>
  <c r="E54" i="24"/>
  <c r="E68" i="24" s="1"/>
  <c r="D54" i="24"/>
  <c r="D68" i="24" s="1"/>
  <c r="C54" i="24"/>
  <c r="B54" i="24"/>
  <c r="B68" i="24" s="1"/>
  <c r="Y53" i="24"/>
  <c r="X53" i="24"/>
  <c r="W53" i="24"/>
  <c r="V53" i="24"/>
  <c r="U53" i="24"/>
  <c r="U67" i="24" s="1"/>
  <c r="T53" i="24"/>
  <c r="T67" i="24" s="1"/>
  <c r="S53" i="24"/>
  <c r="S75" i="24" s="1"/>
  <c r="S172" i="4" s="1"/>
  <c r="R53" i="24"/>
  <c r="R67" i="24" s="1"/>
  <c r="Q53" i="24"/>
  <c r="Q67" i="24" s="1"/>
  <c r="P53" i="24"/>
  <c r="P67" i="24" s="1"/>
  <c r="O53" i="24"/>
  <c r="N53" i="24"/>
  <c r="M53" i="24"/>
  <c r="M67" i="24" s="1"/>
  <c r="L53" i="24"/>
  <c r="L67" i="24" s="1"/>
  <c r="K53" i="24"/>
  <c r="K67" i="24" s="1"/>
  <c r="J53" i="24"/>
  <c r="J67" i="24" s="1"/>
  <c r="I53" i="24"/>
  <c r="I67" i="24" s="1"/>
  <c r="H53" i="24"/>
  <c r="H67" i="24" s="1"/>
  <c r="G53" i="24"/>
  <c r="F53" i="24"/>
  <c r="F52" i="24" s="1"/>
  <c r="F69" i="4" s="1"/>
  <c r="E53" i="24"/>
  <c r="E52" i="24" s="1"/>
  <c r="E69" i="4" s="1"/>
  <c r="D53" i="24"/>
  <c r="C53" i="24"/>
  <c r="B53" i="24"/>
  <c r="Y43" i="24"/>
  <c r="X43" i="24"/>
  <c r="W43" i="24"/>
  <c r="V43" i="24"/>
  <c r="U43" i="24"/>
  <c r="T43" i="24"/>
  <c r="S43" i="24"/>
  <c r="R43" i="24"/>
  <c r="Q43" i="24"/>
  <c r="P43" i="24"/>
  <c r="O43" i="24"/>
  <c r="N43" i="24"/>
  <c r="M43" i="24"/>
  <c r="L43" i="24"/>
  <c r="K43" i="24"/>
  <c r="J43" i="24"/>
  <c r="I43" i="24"/>
  <c r="H43" i="24"/>
  <c r="G43" i="24"/>
  <c r="F43" i="24"/>
  <c r="E43" i="24"/>
  <c r="D43" i="24"/>
  <c r="C43" i="24"/>
  <c r="B43" i="24"/>
  <c r="Y40" i="24"/>
  <c r="X40" i="24"/>
  <c r="W40" i="24"/>
  <c r="V40" i="24"/>
  <c r="U40" i="24"/>
  <c r="T40" i="24"/>
  <c r="S40" i="24"/>
  <c r="R40" i="24"/>
  <c r="Q40" i="24"/>
  <c r="P40" i="24"/>
  <c r="O40" i="24"/>
  <c r="N40" i="24"/>
  <c r="M40" i="24"/>
  <c r="L40" i="24"/>
  <c r="K40" i="24"/>
  <c r="J40" i="24"/>
  <c r="I40" i="24"/>
  <c r="H40" i="24"/>
  <c r="G40" i="24"/>
  <c r="F40" i="24"/>
  <c r="E40" i="24"/>
  <c r="D40" i="24"/>
  <c r="C40" i="24"/>
  <c r="B40" i="24"/>
  <c r="Y34" i="24"/>
  <c r="X34" i="24"/>
  <c r="W34" i="24"/>
  <c r="V34" i="24"/>
  <c r="U34" i="24"/>
  <c r="T34" i="24"/>
  <c r="S34" i="24"/>
  <c r="R34" i="24"/>
  <c r="Q34" i="24"/>
  <c r="P34" i="24"/>
  <c r="O34" i="24"/>
  <c r="N34" i="24"/>
  <c r="M34" i="24"/>
  <c r="L34" i="24"/>
  <c r="K34" i="24"/>
  <c r="J34" i="24"/>
  <c r="I34" i="24"/>
  <c r="H34" i="24"/>
  <c r="G34" i="24"/>
  <c r="F34" i="24"/>
  <c r="E34" i="24"/>
  <c r="D34" i="24"/>
  <c r="C34" i="24"/>
  <c r="B34" i="24"/>
  <c r="Y29" i="24"/>
  <c r="X29" i="24"/>
  <c r="W29" i="24"/>
  <c r="V29" i="24"/>
  <c r="U29" i="24"/>
  <c r="T29" i="24"/>
  <c r="S29" i="24"/>
  <c r="R29" i="24"/>
  <c r="Q29" i="24"/>
  <c r="P29" i="24"/>
  <c r="O29" i="24"/>
  <c r="N29" i="24"/>
  <c r="M29" i="24"/>
  <c r="L29" i="24"/>
  <c r="K29" i="24"/>
  <c r="J29" i="24"/>
  <c r="I29" i="24"/>
  <c r="H29" i="24"/>
  <c r="G29" i="24"/>
  <c r="F29" i="24"/>
  <c r="E29" i="24"/>
  <c r="D29" i="24"/>
  <c r="C29" i="24"/>
  <c r="B29" i="24"/>
  <c r="Y28" i="24"/>
  <c r="X28" i="24"/>
  <c r="W28" i="24"/>
  <c r="V28" i="24"/>
  <c r="U28" i="24"/>
  <c r="T28" i="24"/>
  <c r="S28" i="24"/>
  <c r="R28" i="24"/>
  <c r="Q28" i="24"/>
  <c r="P28" i="24"/>
  <c r="O28" i="24"/>
  <c r="N28" i="24"/>
  <c r="M28" i="24"/>
  <c r="L28" i="24"/>
  <c r="K28" i="24"/>
  <c r="J28" i="24"/>
  <c r="I28" i="24"/>
  <c r="H28" i="24"/>
  <c r="G28" i="24"/>
  <c r="F28" i="24"/>
  <c r="E28" i="24"/>
  <c r="D28" i="24"/>
  <c r="C28" i="24"/>
  <c r="B28" i="24"/>
  <c r="Y27" i="24"/>
  <c r="X27" i="24"/>
  <c r="W27" i="24"/>
  <c r="V27" i="24"/>
  <c r="U27" i="24"/>
  <c r="T27" i="24"/>
  <c r="S27" i="24"/>
  <c r="R27" i="24"/>
  <c r="Q27" i="24"/>
  <c r="P27" i="24"/>
  <c r="O27" i="24"/>
  <c r="N27" i="24"/>
  <c r="M27" i="24"/>
  <c r="L27" i="24"/>
  <c r="K27" i="24"/>
  <c r="J27" i="24"/>
  <c r="I27" i="24"/>
  <c r="H27" i="24"/>
  <c r="G27" i="24"/>
  <c r="F27" i="24"/>
  <c r="E27" i="24"/>
  <c r="D27" i="24"/>
  <c r="C27" i="24"/>
  <c r="B27" i="24"/>
  <c r="Y25" i="24"/>
  <c r="X25" i="24"/>
  <c r="W25" i="24"/>
  <c r="V25" i="24"/>
  <c r="U25" i="24"/>
  <c r="T25" i="24"/>
  <c r="S25" i="24"/>
  <c r="R25" i="24"/>
  <c r="Q25" i="24"/>
  <c r="P25" i="24"/>
  <c r="O25" i="24"/>
  <c r="N25" i="24"/>
  <c r="M25" i="24"/>
  <c r="L25" i="24"/>
  <c r="K25" i="24"/>
  <c r="J25" i="24"/>
  <c r="I25" i="24"/>
  <c r="H25" i="24"/>
  <c r="G25" i="24"/>
  <c r="F25" i="24"/>
  <c r="E25" i="24"/>
  <c r="D25" i="24"/>
  <c r="C25" i="24"/>
  <c r="Y24" i="24"/>
  <c r="X24" i="24"/>
  <c r="W24" i="24"/>
  <c r="V24" i="24"/>
  <c r="U24" i="24"/>
  <c r="T24" i="24"/>
  <c r="S24" i="24"/>
  <c r="R24" i="24"/>
  <c r="Q24" i="24"/>
  <c r="P24" i="24"/>
  <c r="O24" i="24"/>
  <c r="N24" i="24"/>
  <c r="M24" i="24"/>
  <c r="L24" i="24"/>
  <c r="K24" i="24"/>
  <c r="J24" i="24"/>
  <c r="I24" i="24"/>
  <c r="H24" i="24"/>
  <c r="G24" i="24"/>
  <c r="F24" i="24"/>
  <c r="E24" i="24"/>
  <c r="D24" i="24"/>
  <c r="C24" i="24"/>
  <c r="Y23" i="24"/>
  <c r="X23" i="24"/>
  <c r="W23" i="24"/>
  <c r="V23" i="24"/>
  <c r="U23" i="24"/>
  <c r="T23" i="24"/>
  <c r="S23" i="24"/>
  <c r="R23" i="24"/>
  <c r="Q23" i="24"/>
  <c r="P23" i="24"/>
  <c r="O23" i="24"/>
  <c r="N23" i="24"/>
  <c r="M23" i="24"/>
  <c r="L23" i="24"/>
  <c r="K23" i="24"/>
  <c r="J23" i="24"/>
  <c r="I23" i="24"/>
  <c r="H23" i="24"/>
  <c r="G23" i="24"/>
  <c r="F23" i="24"/>
  <c r="E23" i="24"/>
  <c r="D23" i="24"/>
  <c r="C23" i="24"/>
  <c r="Y4" i="24"/>
  <c r="Y3" i="24" s="1"/>
  <c r="X4" i="24"/>
  <c r="W4" i="24"/>
  <c r="V4" i="24"/>
  <c r="U4" i="24"/>
  <c r="T4" i="24"/>
  <c r="T3" i="24" s="1"/>
  <c r="T17" i="4" s="1"/>
  <c r="S4" i="24"/>
  <c r="R4" i="24"/>
  <c r="Q4" i="24"/>
  <c r="P4" i="24"/>
  <c r="O4" i="24"/>
  <c r="N4" i="24"/>
  <c r="M4" i="24"/>
  <c r="M3" i="24" s="1"/>
  <c r="M17" i="4" s="1"/>
  <c r="L4" i="24"/>
  <c r="L3" i="24" s="1"/>
  <c r="L17" i="4" s="1"/>
  <c r="K4" i="24"/>
  <c r="K3" i="24" s="1"/>
  <c r="K17" i="4" s="1"/>
  <c r="J4" i="24"/>
  <c r="J3" i="24" s="1"/>
  <c r="J17" i="4" s="1"/>
  <c r="I4" i="24"/>
  <c r="I3" i="24" s="1"/>
  <c r="I17" i="4" s="1"/>
  <c r="H4" i="24"/>
  <c r="G4" i="24"/>
  <c r="F4" i="24"/>
  <c r="E4" i="24"/>
  <c r="D4" i="24"/>
  <c r="C4" i="24"/>
  <c r="B4" i="24"/>
  <c r="X3" i="24"/>
  <c r="X17" i="4" s="1"/>
  <c r="W3" i="24"/>
  <c r="W3" i="4" s="1"/>
  <c r="V3" i="24"/>
  <c r="V17" i="4" s="1"/>
  <c r="U3" i="24"/>
  <c r="U17" i="4" s="1"/>
  <c r="S3" i="24"/>
  <c r="R3" i="24"/>
  <c r="Q3" i="24"/>
  <c r="P3" i="24"/>
  <c r="O3" i="24"/>
  <c r="N3" i="24"/>
  <c r="H3" i="24"/>
  <c r="G3" i="24"/>
  <c r="F3" i="24"/>
  <c r="E3" i="24"/>
  <c r="D3" i="24"/>
  <c r="C3" i="24"/>
  <c r="B3" i="24"/>
  <c r="Y214" i="23"/>
  <c r="X214" i="23"/>
  <c r="W214" i="23"/>
  <c r="V214" i="23"/>
  <c r="U214" i="23"/>
  <c r="T214" i="23"/>
  <c r="S214" i="23"/>
  <c r="R214" i="23"/>
  <c r="Q214" i="23"/>
  <c r="P214" i="23"/>
  <c r="O214" i="23"/>
  <c r="N214" i="23"/>
  <c r="M214" i="23"/>
  <c r="L214" i="23"/>
  <c r="K214" i="23"/>
  <c r="J214" i="23"/>
  <c r="I214" i="23"/>
  <c r="H214" i="23"/>
  <c r="G214" i="23"/>
  <c r="F214" i="23"/>
  <c r="E214" i="23"/>
  <c r="D214" i="23"/>
  <c r="C214" i="23"/>
  <c r="B214" i="23"/>
  <c r="Y212" i="23"/>
  <c r="X212" i="23"/>
  <c r="W212" i="23"/>
  <c r="V212" i="23"/>
  <c r="U212" i="23"/>
  <c r="T212" i="23"/>
  <c r="S212" i="23"/>
  <c r="R212" i="23"/>
  <c r="Q212" i="23"/>
  <c r="P212" i="23"/>
  <c r="O212" i="23"/>
  <c r="N212" i="23"/>
  <c r="M212" i="23"/>
  <c r="L212" i="23"/>
  <c r="K212" i="23"/>
  <c r="J212" i="23"/>
  <c r="I212" i="23"/>
  <c r="H212" i="23"/>
  <c r="G212" i="23"/>
  <c r="F212" i="23"/>
  <c r="E212" i="23"/>
  <c r="D212" i="23"/>
  <c r="C212" i="23"/>
  <c r="B212" i="23"/>
  <c r="Y210" i="23"/>
  <c r="X210" i="23"/>
  <c r="W210" i="23"/>
  <c r="V210" i="23"/>
  <c r="U210" i="23"/>
  <c r="T210" i="23"/>
  <c r="S210" i="23"/>
  <c r="R210" i="23"/>
  <c r="Q210" i="23"/>
  <c r="P210" i="23"/>
  <c r="O210" i="23"/>
  <c r="N210" i="23"/>
  <c r="M210" i="23"/>
  <c r="L210" i="23"/>
  <c r="K210" i="23"/>
  <c r="J210" i="23"/>
  <c r="I210" i="23"/>
  <c r="H210" i="23"/>
  <c r="G210" i="23"/>
  <c r="F210" i="23"/>
  <c r="E210" i="23"/>
  <c r="D210" i="23"/>
  <c r="C210" i="23"/>
  <c r="B210" i="23"/>
  <c r="Y209" i="23"/>
  <c r="X209" i="23"/>
  <c r="W209" i="23"/>
  <c r="V209" i="23"/>
  <c r="U209" i="23"/>
  <c r="T209" i="23"/>
  <c r="S209" i="23"/>
  <c r="R209" i="23"/>
  <c r="Q209" i="23"/>
  <c r="P209" i="23"/>
  <c r="O209" i="23"/>
  <c r="N209" i="23"/>
  <c r="M209" i="23"/>
  <c r="L209" i="23"/>
  <c r="K209" i="23"/>
  <c r="J209" i="23"/>
  <c r="I209" i="23"/>
  <c r="H209" i="23"/>
  <c r="G209" i="23"/>
  <c r="F209" i="23"/>
  <c r="E209" i="23"/>
  <c r="D209" i="23"/>
  <c r="C209" i="23"/>
  <c r="B209" i="23"/>
  <c r="Y208" i="23"/>
  <c r="X208" i="23"/>
  <c r="W208" i="23"/>
  <c r="V208" i="23"/>
  <c r="U208" i="23"/>
  <c r="T208" i="23"/>
  <c r="S208" i="23"/>
  <c r="R208" i="23"/>
  <c r="Q208" i="23"/>
  <c r="P208" i="23"/>
  <c r="O208" i="23"/>
  <c r="N208" i="23"/>
  <c r="M208" i="23"/>
  <c r="L208" i="23"/>
  <c r="K208" i="23"/>
  <c r="J208" i="23"/>
  <c r="I208" i="23"/>
  <c r="H208" i="23"/>
  <c r="G208" i="23"/>
  <c r="F208" i="23"/>
  <c r="E208" i="23"/>
  <c r="D208" i="23"/>
  <c r="C208" i="23"/>
  <c r="B208" i="23"/>
  <c r="Y207" i="23"/>
  <c r="X207" i="23"/>
  <c r="W207" i="23"/>
  <c r="V207" i="23"/>
  <c r="U207" i="23"/>
  <c r="T207" i="23"/>
  <c r="S207" i="23"/>
  <c r="R207" i="23"/>
  <c r="Q207" i="23"/>
  <c r="P207" i="23"/>
  <c r="O207" i="23"/>
  <c r="N207" i="23"/>
  <c r="M207" i="23"/>
  <c r="L207" i="23"/>
  <c r="K207" i="23"/>
  <c r="J207" i="23"/>
  <c r="I207" i="23"/>
  <c r="H207" i="23"/>
  <c r="G207" i="23"/>
  <c r="F207" i="23"/>
  <c r="E207" i="23"/>
  <c r="D207" i="23"/>
  <c r="C207" i="23"/>
  <c r="B207" i="23"/>
  <c r="Y206" i="23"/>
  <c r="X206" i="23"/>
  <c r="W206" i="23"/>
  <c r="V206" i="23"/>
  <c r="U206" i="23"/>
  <c r="T206" i="23"/>
  <c r="S206" i="23"/>
  <c r="R206" i="23"/>
  <c r="Q206" i="23"/>
  <c r="P206" i="23"/>
  <c r="O206" i="23"/>
  <c r="N206" i="23"/>
  <c r="M206" i="23"/>
  <c r="L206" i="23"/>
  <c r="K206" i="23"/>
  <c r="J206" i="23"/>
  <c r="I206" i="23"/>
  <c r="H206" i="23"/>
  <c r="G206" i="23"/>
  <c r="F206" i="23"/>
  <c r="E206" i="23"/>
  <c r="D206" i="23"/>
  <c r="C206" i="23"/>
  <c r="B206" i="23"/>
  <c r="Y200" i="23"/>
  <c r="X200" i="23"/>
  <c r="W200" i="23"/>
  <c r="V200" i="23"/>
  <c r="U200" i="23"/>
  <c r="T200" i="23"/>
  <c r="S200" i="23"/>
  <c r="R200" i="23"/>
  <c r="Q200" i="23"/>
  <c r="P200" i="23"/>
  <c r="O200" i="23"/>
  <c r="N200" i="23"/>
  <c r="M200" i="23"/>
  <c r="L200" i="23"/>
  <c r="K200" i="23"/>
  <c r="J200" i="23"/>
  <c r="I200" i="23"/>
  <c r="H200" i="23"/>
  <c r="G200" i="23"/>
  <c r="F200" i="23"/>
  <c r="E200" i="23"/>
  <c r="D200" i="23"/>
  <c r="C200" i="23"/>
  <c r="B200" i="23"/>
  <c r="Y199" i="23"/>
  <c r="X199" i="23"/>
  <c r="W199" i="23"/>
  <c r="V199" i="23"/>
  <c r="U199" i="23"/>
  <c r="T199" i="23"/>
  <c r="S199" i="23"/>
  <c r="R199" i="23"/>
  <c r="Q199" i="23"/>
  <c r="P199" i="23"/>
  <c r="O199" i="23"/>
  <c r="N199" i="23"/>
  <c r="M199" i="23"/>
  <c r="L199" i="23"/>
  <c r="K199" i="23"/>
  <c r="J199" i="23"/>
  <c r="I199" i="23"/>
  <c r="H199" i="23"/>
  <c r="G199" i="23"/>
  <c r="F199" i="23"/>
  <c r="E199" i="23"/>
  <c r="D199" i="23"/>
  <c r="C199" i="23"/>
  <c r="B199" i="23"/>
  <c r="Y198" i="23"/>
  <c r="X198" i="23"/>
  <c r="W198" i="23"/>
  <c r="V198" i="23"/>
  <c r="U198" i="23"/>
  <c r="T198" i="23"/>
  <c r="S198" i="23"/>
  <c r="R198" i="23"/>
  <c r="Q198" i="23"/>
  <c r="P198" i="23"/>
  <c r="O198" i="23"/>
  <c r="N198" i="23"/>
  <c r="M198" i="23"/>
  <c r="L198" i="23"/>
  <c r="K198" i="23"/>
  <c r="J198" i="23"/>
  <c r="I198" i="23"/>
  <c r="H198" i="23"/>
  <c r="G198" i="23"/>
  <c r="F198" i="23"/>
  <c r="E198" i="23"/>
  <c r="D198" i="23"/>
  <c r="C198" i="23"/>
  <c r="B198" i="23"/>
  <c r="Y197" i="23"/>
  <c r="X197" i="23"/>
  <c r="W197" i="23"/>
  <c r="V197" i="23"/>
  <c r="U197" i="23"/>
  <c r="T197" i="23"/>
  <c r="S197" i="23"/>
  <c r="R197" i="23"/>
  <c r="Q197" i="23"/>
  <c r="P197" i="23"/>
  <c r="O197" i="23"/>
  <c r="N197" i="23"/>
  <c r="M197" i="23"/>
  <c r="L197" i="23"/>
  <c r="K197" i="23"/>
  <c r="J197" i="23"/>
  <c r="I197" i="23"/>
  <c r="H197" i="23"/>
  <c r="G197" i="23"/>
  <c r="F197" i="23"/>
  <c r="E197" i="23"/>
  <c r="D197" i="23"/>
  <c r="C197" i="23"/>
  <c r="B197" i="23"/>
  <c r="Y196" i="23"/>
  <c r="X196" i="23"/>
  <c r="W196" i="23"/>
  <c r="V196" i="23"/>
  <c r="U196" i="23"/>
  <c r="T196" i="23"/>
  <c r="S196" i="23"/>
  <c r="R196" i="23"/>
  <c r="Q196" i="23"/>
  <c r="P196" i="23"/>
  <c r="O196" i="23"/>
  <c r="N196" i="23"/>
  <c r="M196" i="23"/>
  <c r="L196" i="23"/>
  <c r="K196" i="23"/>
  <c r="J196" i="23"/>
  <c r="I196" i="23"/>
  <c r="H196" i="23"/>
  <c r="G196" i="23"/>
  <c r="F196" i="23"/>
  <c r="E196" i="23"/>
  <c r="D196" i="23"/>
  <c r="C196" i="23"/>
  <c r="B196" i="23"/>
  <c r="Y195" i="23"/>
  <c r="X195" i="23"/>
  <c r="W195" i="23"/>
  <c r="V195" i="23"/>
  <c r="U195" i="23"/>
  <c r="T195" i="23"/>
  <c r="S195" i="23"/>
  <c r="R195" i="23"/>
  <c r="Q195" i="23"/>
  <c r="P195" i="23"/>
  <c r="O195" i="23"/>
  <c r="N195" i="23"/>
  <c r="M195" i="23"/>
  <c r="L195" i="23"/>
  <c r="K195" i="23"/>
  <c r="J195" i="23"/>
  <c r="I195" i="23"/>
  <c r="H195" i="23"/>
  <c r="G195" i="23"/>
  <c r="F195" i="23"/>
  <c r="E195" i="23"/>
  <c r="D195" i="23"/>
  <c r="C195" i="23"/>
  <c r="B195" i="23"/>
  <c r="Y191" i="23"/>
  <c r="X191" i="23"/>
  <c r="W191" i="23"/>
  <c r="V191" i="23"/>
  <c r="U191" i="23"/>
  <c r="T191" i="23"/>
  <c r="S191" i="23"/>
  <c r="R191" i="23"/>
  <c r="Q191" i="23"/>
  <c r="P191" i="23"/>
  <c r="O191" i="23"/>
  <c r="N191" i="23"/>
  <c r="M191" i="23"/>
  <c r="L191" i="23"/>
  <c r="K191" i="23"/>
  <c r="J191" i="23"/>
  <c r="I191" i="23"/>
  <c r="H191" i="23"/>
  <c r="G191" i="23"/>
  <c r="F191" i="23"/>
  <c r="E191" i="23"/>
  <c r="D191" i="23"/>
  <c r="C191" i="23"/>
  <c r="B191" i="23"/>
  <c r="Y190" i="23"/>
  <c r="X190" i="23"/>
  <c r="W190" i="23"/>
  <c r="V190" i="23"/>
  <c r="U190" i="23"/>
  <c r="T190" i="23"/>
  <c r="S190" i="23"/>
  <c r="R190" i="23"/>
  <c r="Q190" i="23"/>
  <c r="P190" i="23"/>
  <c r="O190" i="23"/>
  <c r="N190" i="23"/>
  <c r="M190" i="23"/>
  <c r="L190" i="23"/>
  <c r="K190" i="23"/>
  <c r="J190" i="23"/>
  <c r="I190" i="23"/>
  <c r="H190" i="23"/>
  <c r="G190" i="23"/>
  <c r="F190" i="23"/>
  <c r="E190" i="23"/>
  <c r="D190" i="23"/>
  <c r="C190" i="23"/>
  <c r="B190" i="23"/>
  <c r="Y189" i="23"/>
  <c r="X189" i="23"/>
  <c r="W189" i="23"/>
  <c r="V189" i="23"/>
  <c r="U189" i="23"/>
  <c r="T189" i="23"/>
  <c r="S189" i="23"/>
  <c r="R189" i="23"/>
  <c r="Q189" i="23"/>
  <c r="P189" i="23"/>
  <c r="O189" i="23"/>
  <c r="N189" i="23"/>
  <c r="M189" i="23"/>
  <c r="L189" i="23"/>
  <c r="K189" i="23"/>
  <c r="J189" i="23"/>
  <c r="I189" i="23"/>
  <c r="H189" i="23"/>
  <c r="G189" i="23"/>
  <c r="F189" i="23"/>
  <c r="E189" i="23"/>
  <c r="D189" i="23"/>
  <c r="C189" i="23"/>
  <c r="B189" i="23"/>
  <c r="Y188" i="23"/>
  <c r="X188" i="23"/>
  <c r="W188" i="23"/>
  <c r="V188" i="23"/>
  <c r="U188" i="23"/>
  <c r="T188" i="23"/>
  <c r="S188" i="23"/>
  <c r="R188" i="23"/>
  <c r="Q188" i="23"/>
  <c r="P188" i="23"/>
  <c r="O188" i="23"/>
  <c r="N188" i="23"/>
  <c r="M188" i="23"/>
  <c r="L188" i="23"/>
  <c r="K188" i="23"/>
  <c r="J188" i="23"/>
  <c r="I188" i="23"/>
  <c r="H188" i="23"/>
  <c r="G188" i="23"/>
  <c r="F188" i="23"/>
  <c r="E188" i="23"/>
  <c r="D188" i="23"/>
  <c r="C188" i="23"/>
  <c r="B188" i="23"/>
  <c r="Y187" i="23"/>
  <c r="X187" i="23"/>
  <c r="W187" i="23"/>
  <c r="V187" i="23"/>
  <c r="U187" i="23"/>
  <c r="T187" i="23"/>
  <c r="S187" i="23"/>
  <c r="R187" i="23"/>
  <c r="Q187" i="23"/>
  <c r="P187" i="23"/>
  <c r="O187" i="23"/>
  <c r="N187" i="23"/>
  <c r="M187" i="23"/>
  <c r="L187" i="23"/>
  <c r="K187" i="23"/>
  <c r="J187" i="23"/>
  <c r="I187" i="23"/>
  <c r="H187" i="23"/>
  <c r="G187" i="23"/>
  <c r="F187" i="23"/>
  <c r="E187" i="23"/>
  <c r="D187" i="23"/>
  <c r="C187" i="23"/>
  <c r="B187" i="23"/>
  <c r="Y186" i="23"/>
  <c r="X186" i="23"/>
  <c r="W186" i="23"/>
  <c r="V186" i="23"/>
  <c r="U186" i="23"/>
  <c r="T186" i="23"/>
  <c r="S186" i="23"/>
  <c r="R186" i="23"/>
  <c r="Q186" i="23"/>
  <c r="P186" i="23"/>
  <c r="O186" i="23"/>
  <c r="N186" i="23"/>
  <c r="M186" i="23"/>
  <c r="L186" i="23"/>
  <c r="K186" i="23"/>
  <c r="J186" i="23"/>
  <c r="I186" i="23"/>
  <c r="H186" i="23"/>
  <c r="G186" i="23"/>
  <c r="F186" i="23"/>
  <c r="E186" i="23"/>
  <c r="D186" i="23"/>
  <c r="C186" i="23"/>
  <c r="B186" i="23"/>
  <c r="Y185" i="23"/>
  <c r="X185" i="23"/>
  <c r="W185" i="23"/>
  <c r="V185" i="23"/>
  <c r="U185" i="23"/>
  <c r="T185" i="23"/>
  <c r="S185" i="23"/>
  <c r="R185" i="23"/>
  <c r="Q185" i="23"/>
  <c r="P185" i="23"/>
  <c r="O185" i="23"/>
  <c r="N185" i="23"/>
  <c r="M185" i="23"/>
  <c r="L185" i="23"/>
  <c r="K185" i="23"/>
  <c r="J185" i="23"/>
  <c r="I185" i="23"/>
  <c r="H185" i="23"/>
  <c r="G185" i="23"/>
  <c r="F185" i="23"/>
  <c r="E185" i="23"/>
  <c r="D185" i="23"/>
  <c r="C185" i="23"/>
  <c r="B185" i="23"/>
  <c r="Y184" i="23"/>
  <c r="X184" i="23"/>
  <c r="W184" i="23"/>
  <c r="V184" i="23"/>
  <c r="U184" i="23"/>
  <c r="T184" i="23"/>
  <c r="S184" i="23"/>
  <c r="R184" i="23"/>
  <c r="Q184" i="23"/>
  <c r="P184" i="23"/>
  <c r="O184" i="23"/>
  <c r="N184" i="23"/>
  <c r="M184" i="23"/>
  <c r="L184" i="23"/>
  <c r="K184" i="23"/>
  <c r="J184" i="23"/>
  <c r="I184" i="23"/>
  <c r="H184" i="23"/>
  <c r="G184" i="23"/>
  <c r="F184" i="23"/>
  <c r="E184" i="23"/>
  <c r="D184" i="23"/>
  <c r="C184" i="23"/>
  <c r="B184" i="23"/>
  <c r="Y178" i="23"/>
  <c r="X178" i="23"/>
  <c r="W178" i="23"/>
  <c r="V178" i="23"/>
  <c r="U178" i="23"/>
  <c r="T178" i="23"/>
  <c r="S178" i="23"/>
  <c r="R178" i="23"/>
  <c r="Q178" i="23"/>
  <c r="P178" i="23"/>
  <c r="O178" i="23"/>
  <c r="N178" i="23"/>
  <c r="M178" i="23"/>
  <c r="L178" i="23"/>
  <c r="K178" i="23"/>
  <c r="J178" i="23"/>
  <c r="I178" i="23"/>
  <c r="H178" i="23"/>
  <c r="G178" i="23"/>
  <c r="F178" i="23"/>
  <c r="E178" i="23"/>
  <c r="D178" i="23"/>
  <c r="C178" i="23"/>
  <c r="B178" i="23"/>
  <c r="Y177" i="23"/>
  <c r="X177" i="23"/>
  <c r="W177" i="23"/>
  <c r="V177" i="23"/>
  <c r="U177" i="23"/>
  <c r="T177" i="23"/>
  <c r="S177" i="23"/>
  <c r="R177" i="23"/>
  <c r="Q177" i="23"/>
  <c r="P177" i="23"/>
  <c r="O177" i="23"/>
  <c r="N177" i="23"/>
  <c r="M177" i="23"/>
  <c r="L177" i="23"/>
  <c r="K177" i="23"/>
  <c r="J177" i="23"/>
  <c r="I177" i="23"/>
  <c r="H177" i="23"/>
  <c r="G177" i="23"/>
  <c r="F177" i="23"/>
  <c r="E177" i="23"/>
  <c r="D177" i="23"/>
  <c r="C177" i="23"/>
  <c r="B177" i="23"/>
  <c r="Y174" i="23"/>
  <c r="X174" i="23"/>
  <c r="W174" i="23"/>
  <c r="V174" i="23"/>
  <c r="U174" i="23"/>
  <c r="T174" i="23"/>
  <c r="S174" i="23"/>
  <c r="R174" i="23"/>
  <c r="Q174" i="23"/>
  <c r="P174" i="23"/>
  <c r="O174" i="23"/>
  <c r="N174" i="23"/>
  <c r="M174" i="23"/>
  <c r="L174" i="23"/>
  <c r="K174" i="23"/>
  <c r="J174" i="23"/>
  <c r="I174" i="23"/>
  <c r="H174" i="23"/>
  <c r="G174" i="23"/>
  <c r="F174" i="23"/>
  <c r="E174" i="23"/>
  <c r="D174" i="23"/>
  <c r="C174" i="23"/>
  <c r="B174" i="23"/>
  <c r="Y173" i="23"/>
  <c r="X173" i="23"/>
  <c r="W173" i="23"/>
  <c r="V173" i="23"/>
  <c r="U173" i="23"/>
  <c r="T173" i="23"/>
  <c r="S173" i="23"/>
  <c r="R173" i="23"/>
  <c r="Q173" i="23"/>
  <c r="P173" i="23"/>
  <c r="O173" i="23"/>
  <c r="N173" i="23"/>
  <c r="M173" i="23"/>
  <c r="L173" i="23"/>
  <c r="K173" i="23"/>
  <c r="J173" i="23"/>
  <c r="I173" i="23"/>
  <c r="H173" i="23"/>
  <c r="G173" i="23"/>
  <c r="F173" i="23"/>
  <c r="E173" i="23"/>
  <c r="D173" i="23"/>
  <c r="C173" i="23"/>
  <c r="B173" i="23"/>
  <c r="Y169" i="23"/>
  <c r="X169" i="23"/>
  <c r="W169" i="23"/>
  <c r="V169" i="23"/>
  <c r="U169" i="23"/>
  <c r="T169" i="23"/>
  <c r="S169" i="23"/>
  <c r="R169" i="23"/>
  <c r="Q169" i="23"/>
  <c r="P169" i="23"/>
  <c r="O169" i="23"/>
  <c r="N169" i="23"/>
  <c r="M169" i="23"/>
  <c r="L169" i="23"/>
  <c r="K169" i="23"/>
  <c r="J169" i="23"/>
  <c r="I169" i="23"/>
  <c r="H169" i="23"/>
  <c r="G169" i="23"/>
  <c r="F169" i="23"/>
  <c r="E169" i="23"/>
  <c r="D169" i="23"/>
  <c r="C169" i="23"/>
  <c r="B169" i="23"/>
  <c r="Y168" i="23"/>
  <c r="X168" i="23"/>
  <c r="W168" i="23"/>
  <c r="V168" i="23"/>
  <c r="U168" i="23"/>
  <c r="T168" i="23"/>
  <c r="S168" i="23"/>
  <c r="R168" i="23"/>
  <c r="Q168" i="23"/>
  <c r="P168" i="23"/>
  <c r="O168" i="23"/>
  <c r="N168" i="23"/>
  <c r="M168" i="23"/>
  <c r="L168" i="23"/>
  <c r="K168" i="23"/>
  <c r="J168" i="23"/>
  <c r="I168" i="23"/>
  <c r="H168" i="23"/>
  <c r="G168" i="23"/>
  <c r="F168" i="23"/>
  <c r="E168" i="23"/>
  <c r="D168" i="23"/>
  <c r="C168" i="23"/>
  <c r="B168" i="23"/>
  <c r="Y167" i="23"/>
  <c r="X167" i="23"/>
  <c r="W167" i="23"/>
  <c r="V167" i="23"/>
  <c r="U167" i="23"/>
  <c r="T167" i="23"/>
  <c r="S167" i="23"/>
  <c r="R167" i="23"/>
  <c r="Q167" i="23"/>
  <c r="P167" i="23"/>
  <c r="O167" i="23"/>
  <c r="N167" i="23"/>
  <c r="M167" i="23"/>
  <c r="L167" i="23"/>
  <c r="K167" i="23"/>
  <c r="J167" i="23"/>
  <c r="I167" i="23"/>
  <c r="H167" i="23"/>
  <c r="G167" i="23"/>
  <c r="F167" i="23"/>
  <c r="E167" i="23"/>
  <c r="D167" i="23"/>
  <c r="C167" i="23"/>
  <c r="B167" i="23"/>
  <c r="Y166" i="23"/>
  <c r="X166" i="23"/>
  <c r="W166" i="23"/>
  <c r="V166" i="23"/>
  <c r="U166" i="23"/>
  <c r="T166" i="23"/>
  <c r="S166" i="23"/>
  <c r="R166" i="23"/>
  <c r="Q166" i="23"/>
  <c r="P166" i="23"/>
  <c r="O166" i="23"/>
  <c r="N166" i="23"/>
  <c r="M166" i="23"/>
  <c r="L166" i="23"/>
  <c r="K166" i="23"/>
  <c r="J166" i="23"/>
  <c r="I166" i="23"/>
  <c r="H166" i="23"/>
  <c r="G166" i="23"/>
  <c r="F166" i="23"/>
  <c r="E166" i="23"/>
  <c r="D166" i="23"/>
  <c r="C166" i="23"/>
  <c r="B166" i="23"/>
  <c r="Y162" i="23"/>
  <c r="X162" i="23"/>
  <c r="W162" i="23"/>
  <c r="V162" i="23"/>
  <c r="U162" i="23"/>
  <c r="T162" i="23"/>
  <c r="S162" i="23"/>
  <c r="R162" i="23"/>
  <c r="Q162" i="23"/>
  <c r="P162" i="23"/>
  <c r="O162" i="23"/>
  <c r="N162" i="23"/>
  <c r="M162" i="23"/>
  <c r="L162" i="23"/>
  <c r="K162" i="23"/>
  <c r="J162" i="23"/>
  <c r="I162" i="23"/>
  <c r="H162" i="23"/>
  <c r="G162" i="23"/>
  <c r="F162" i="23"/>
  <c r="E162" i="23"/>
  <c r="D162" i="23"/>
  <c r="C162" i="23"/>
  <c r="B162" i="23"/>
  <c r="Y159" i="23"/>
  <c r="X159" i="23"/>
  <c r="W159" i="23"/>
  <c r="V159" i="23"/>
  <c r="U159" i="23"/>
  <c r="T159" i="23"/>
  <c r="S159" i="23"/>
  <c r="R159" i="23"/>
  <c r="Q159" i="23"/>
  <c r="P159" i="23"/>
  <c r="O159" i="23"/>
  <c r="N159" i="23"/>
  <c r="M159" i="23"/>
  <c r="L159" i="23"/>
  <c r="K159" i="23"/>
  <c r="J159" i="23"/>
  <c r="I159" i="23"/>
  <c r="H159" i="23"/>
  <c r="G159" i="23"/>
  <c r="F159" i="23"/>
  <c r="E159" i="23"/>
  <c r="D159" i="23"/>
  <c r="C159" i="23"/>
  <c r="B159" i="23"/>
  <c r="Y156" i="23"/>
  <c r="X156" i="23"/>
  <c r="W156" i="23"/>
  <c r="V156" i="23"/>
  <c r="U156" i="23"/>
  <c r="T156" i="23"/>
  <c r="S156" i="23"/>
  <c r="R156" i="23"/>
  <c r="Q156" i="23"/>
  <c r="P156" i="23"/>
  <c r="O156" i="23"/>
  <c r="N156" i="23"/>
  <c r="M156" i="23"/>
  <c r="L156" i="23"/>
  <c r="K156" i="23"/>
  <c r="J156" i="23"/>
  <c r="I156" i="23"/>
  <c r="H156" i="23"/>
  <c r="G156" i="23"/>
  <c r="F156" i="23"/>
  <c r="E156" i="23"/>
  <c r="D156" i="23"/>
  <c r="C156" i="23"/>
  <c r="B156" i="23"/>
  <c r="Y152" i="23"/>
  <c r="X152" i="23"/>
  <c r="W152" i="23"/>
  <c r="V152" i="23"/>
  <c r="U152" i="23"/>
  <c r="T152" i="23"/>
  <c r="S152" i="23"/>
  <c r="R152" i="23"/>
  <c r="Q152" i="23"/>
  <c r="P152" i="23"/>
  <c r="O152" i="23"/>
  <c r="N152" i="23"/>
  <c r="M152" i="23"/>
  <c r="L152" i="23"/>
  <c r="K152" i="23"/>
  <c r="J152" i="23"/>
  <c r="I152" i="23"/>
  <c r="H152" i="23"/>
  <c r="G152" i="23"/>
  <c r="F152" i="23"/>
  <c r="E152" i="23"/>
  <c r="D152" i="23"/>
  <c r="C152" i="23"/>
  <c r="B152" i="23"/>
  <c r="Y150" i="23"/>
  <c r="X150" i="23"/>
  <c r="W150" i="23"/>
  <c r="V150" i="23"/>
  <c r="U150" i="23"/>
  <c r="T150" i="23"/>
  <c r="S150" i="23"/>
  <c r="R150" i="23"/>
  <c r="Q150" i="23"/>
  <c r="P150" i="23"/>
  <c r="O150" i="23"/>
  <c r="N150" i="23"/>
  <c r="M150" i="23"/>
  <c r="L150" i="23"/>
  <c r="K150" i="23"/>
  <c r="J150" i="23"/>
  <c r="I150" i="23"/>
  <c r="H150" i="23"/>
  <c r="G150" i="23"/>
  <c r="F150" i="23"/>
  <c r="E150" i="23"/>
  <c r="D150" i="23"/>
  <c r="C150" i="23"/>
  <c r="B150" i="23"/>
  <c r="Y149" i="23"/>
  <c r="X149" i="23"/>
  <c r="W149" i="23"/>
  <c r="V149" i="23"/>
  <c r="U149" i="23"/>
  <c r="T149" i="23"/>
  <c r="S149" i="23"/>
  <c r="R149" i="23"/>
  <c r="Q149" i="23"/>
  <c r="P149" i="23"/>
  <c r="O149" i="23"/>
  <c r="N149" i="23"/>
  <c r="M149" i="23"/>
  <c r="L149" i="23"/>
  <c r="K149" i="23"/>
  <c r="J149" i="23"/>
  <c r="I149" i="23"/>
  <c r="H149" i="23"/>
  <c r="G149" i="23"/>
  <c r="F149" i="23"/>
  <c r="E149" i="23"/>
  <c r="D149" i="23"/>
  <c r="C149" i="23"/>
  <c r="B149" i="23"/>
  <c r="Y148" i="23"/>
  <c r="X148" i="23"/>
  <c r="W148" i="23"/>
  <c r="V148" i="23"/>
  <c r="U148" i="23"/>
  <c r="T148" i="23"/>
  <c r="S148" i="23"/>
  <c r="R148" i="23"/>
  <c r="Q148" i="23"/>
  <c r="P148" i="23"/>
  <c r="O148" i="23"/>
  <c r="N148" i="23"/>
  <c r="M148" i="23"/>
  <c r="L148" i="23"/>
  <c r="K148" i="23"/>
  <c r="J148" i="23"/>
  <c r="I148" i="23"/>
  <c r="H148" i="23"/>
  <c r="G148" i="23"/>
  <c r="F148" i="23"/>
  <c r="E148" i="23"/>
  <c r="D148" i="23"/>
  <c r="C148" i="23"/>
  <c r="B148" i="23"/>
  <c r="Y147" i="23"/>
  <c r="X147" i="23"/>
  <c r="W147" i="23"/>
  <c r="V147" i="23"/>
  <c r="U147" i="23"/>
  <c r="T147" i="23"/>
  <c r="S147" i="23"/>
  <c r="R147" i="23"/>
  <c r="Q147" i="23"/>
  <c r="P147" i="23"/>
  <c r="O147" i="23"/>
  <c r="N147" i="23"/>
  <c r="M147" i="23"/>
  <c r="L147" i="23"/>
  <c r="K147" i="23"/>
  <c r="J147" i="23"/>
  <c r="I147" i="23"/>
  <c r="H147" i="23"/>
  <c r="G147" i="23"/>
  <c r="F147" i="23"/>
  <c r="E147" i="23"/>
  <c r="D147" i="23"/>
  <c r="C147" i="23"/>
  <c r="B147" i="23"/>
  <c r="P144" i="23"/>
  <c r="Y142" i="23"/>
  <c r="X142" i="23"/>
  <c r="W142" i="23"/>
  <c r="V142" i="23"/>
  <c r="U142" i="23"/>
  <c r="T142" i="23"/>
  <c r="S142" i="23"/>
  <c r="R142" i="23"/>
  <c r="Q142" i="23"/>
  <c r="P142" i="23"/>
  <c r="O142" i="23"/>
  <c r="N142" i="23"/>
  <c r="M142" i="23"/>
  <c r="L142" i="23"/>
  <c r="K142" i="23"/>
  <c r="J142" i="23"/>
  <c r="I142" i="23"/>
  <c r="H142" i="23"/>
  <c r="G142" i="23"/>
  <c r="F142" i="23"/>
  <c r="E142" i="23"/>
  <c r="D142" i="23"/>
  <c r="C142" i="23"/>
  <c r="B142" i="23"/>
  <c r="P140" i="23"/>
  <c r="Y138" i="23"/>
  <c r="X138" i="23"/>
  <c r="W138" i="23"/>
  <c r="V138" i="23"/>
  <c r="U138" i="23"/>
  <c r="T138" i="23"/>
  <c r="S138" i="23"/>
  <c r="R138" i="23"/>
  <c r="Q138" i="23"/>
  <c r="P138" i="23"/>
  <c r="O138" i="23"/>
  <c r="N138" i="23"/>
  <c r="M138" i="23"/>
  <c r="L138" i="23"/>
  <c r="K138" i="23"/>
  <c r="J138" i="23"/>
  <c r="I138" i="23"/>
  <c r="H138" i="23"/>
  <c r="G138" i="23"/>
  <c r="F138" i="23"/>
  <c r="E138" i="23"/>
  <c r="D138" i="23"/>
  <c r="C138" i="23"/>
  <c r="B138" i="23"/>
  <c r="Y136" i="23"/>
  <c r="X136" i="23"/>
  <c r="W136" i="23"/>
  <c r="V136" i="23"/>
  <c r="U136" i="23"/>
  <c r="T136" i="23"/>
  <c r="S136" i="23"/>
  <c r="R136" i="23"/>
  <c r="Q136" i="23"/>
  <c r="P136" i="23"/>
  <c r="O136" i="23"/>
  <c r="N136" i="23"/>
  <c r="M136" i="23"/>
  <c r="L136" i="23"/>
  <c r="K136" i="23"/>
  <c r="J136" i="23"/>
  <c r="I136" i="23"/>
  <c r="H136" i="23"/>
  <c r="G136" i="23"/>
  <c r="F136" i="23"/>
  <c r="E136" i="23"/>
  <c r="D136" i="23"/>
  <c r="C136" i="23"/>
  <c r="B136" i="23"/>
  <c r="Y135" i="23"/>
  <c r="X135" i="23"/>
  <c r="W135" i="23"/>
  <c r="V135" i="23"/>
  <c r="U135" i="23"/>
  <c r="T135" i="23"/>
  <c r="S135" i="23"/>
  <c r="R135" i="23"/>
  <c r="Q135" i="23"/>
  <c r="P135" i="23"/>
  <c r="O135" i="23"/>
  <c r="N135" i="23"/>
  <c r="M135" i="23"/>
  <c r="L135" i="23"/>
  <c r="K135" i="23"/>
  <c r="J135" i="23"/>
  <c r="I135" i="23"/>
  <c r="H135" i="23"/>
  <c r="G135" i="23"/>
  <c r="F135" i="23"/>
  <c r="E135" i="23"/>
  <c r="D135" i="23"/>
  <c r="C135" i="23"/>
  <c r="B135" i="23"/>
  <c r="Y134" i="23"/>
  <c r="X134" i="23"/>
  <c r="W134" i="23"/>
  <c r="V134" i="23"/>
  <c r="U134" i="23"/>
  <c r="T134" i="23"/>
  <c r="S134" i="23"/>
  <c r="R134" i="23"/>
  <c r="Q134" i="23"/>
  <c r="P134" i="23"/>
  <c r="O134" i="23"/>
  <c r="N134" i="23"/>
  <c r="M134" i="23"/>
  <c r="L134" i="23"/>
  <c r="K134" i="23"/>
  <c r="J134" i="23"/>
  <c r="I134" i="23"/>
  <c r="H134" i="23"/>
  <c r="G134" i="23"/>
  <c r="F134" i="23"/>
  <c r="E134" i="23"/>
  <c r="D134" i="23"/>
  <c r="C134" i="23"/>
  <c r="B134" i="23"/>
  <c r="Y133" i="23"/>
  <c r="X133" i="23"/>
  <c r="W133" i="23"/>
  <c r="V133" i="23"/>
  <c r="U133" i="23"/>
  <c r="T133" i="23"/>
  <c r="S133" i="23"/>
  <c r="R133" i="23"/>
  <c r="Q133" i="23"/>
  <c r="P133" i="23"/>
  <c r="O133" i="23"/>
  <c r="N133" i="23"/>
  <c r="M133" i="23"/>
  <c r="L133" i="23"/>
  <c r="K133" i="23"/>
  <c r="J133" i="23"/>
  <c r="I133" i="23"/>
  <c r="H133" i="23"/>
  <c r="G133" i="23"/>
  <c r="F133" i="23"/>
  <c r="E133" i="23"/>
  <c r="D133" i="23"/>
  <c r="C133" i="23"/>
  <c r="B133" i="23"/>
  <c r="Y119" i="23"/>
  <c r="X119" i="23"/>
  <c r="X99" i="23" s="1"/>
  <c r="X62" i="20" s="1"/>
  <c r="X115" i="4" s="1"/>
  <c r="W119" i="23"/>
  <c r="W99" i="23" s="1"/>
  <c r="W62" i="20" s="1"/>
  <c r="W115" i="4" s="1"/>
  <c r="V119" i="23"/>
  <c r="V213" i="23" s="1"/>
  <c r="U119" i="23"/>
  <c r="T119" i="23"/>
  <c r="S119" i="23"/>
  <c r="R119" i="23"/>
  <c r="R213" i="23" s="1"/>
  <c r="Q119" i="23"/>
  <c r="P119" i="23"/>
  <c r="O119" i="23"/>
  <c r="N119" i="23"/>
  <c r="N213" i="23" s="1"/>
  <c r="M119" i="23"/>
  <c r="L119" i="23"/>
  <c r="L99" i="23" s="1"/>
  <c r="L62" i="20" s="1"/>
  <c r="L115" i="4" s="1"/>
  <c r="K119" i="23"/>
  <c r="J119" i="23"/>
  <c r="J213" i="23" s="1"/>
  <c r="I119" i="23"/>
  <c r="H119" i="23"/>
  <c r="H99" i="23" s="1"/>
  <c r="H62" i="20" s="1"/>
  <c r="H115" i="4" s="1"/>
  <c r="G119" i="23"/>
  <c r="G99" i="23" s="1"/>
  <c r="G62" i="20" s="1"/>
  <c r="F119" i="23"/>
  <c r="F213" i="23" s="1"/>
  <c r="E119" i="23"/>
  <c r="D119" i="23"/>
  <c r="C119" i="23"/>
  <c r="B119" i="23"/>
  <c r="B213" i="23" s="1"/>
  <c r="Y110" i="23"/>
  <c r="X110" i="23"/>
  <c r="X211" i="23" s="1"/>
  <c r="W110" i="23"/>
  <c r="V110" i="23"/>
  <c r="V99" i="23" s="1"/>
  <c r="V62" i="20" s="1"/>
  <c r="V115" i="4" s="1"/>
  <c r="U110" i="23"/>
  <c r="T110" i="23"/>
  <c r="T211" i="23" s="1"/>
  <c r="S110" i="23"/>
  <c r="R110" i="23"/>
  <c r="Q110" i="23"/>
  <c r="P110" i="23"/>
  <c r="P211" i="23" s="1"/>
  <c r="O110" i="23"/>
  <c r="O99" i="23" s="1"/>
  <c r="O62" i="20" s="1"/>
  <c r="O115" i="4" s="1"/>
  <c r="N110" i="23"/>
  <c r="M110" i="23"/>
  <c r="L110" i="23"/>
  <c r="L211" i="23" s="1"/>
  <c r="K110" i="23"/>
  <c r="K99" i="23" s="1"/>
  <c r="K62" i="20" s="1"/>
  <c r="K115" i="4" s="1"/>
  <c r="J110" i="23"/>
  <c r="I110" i="23"/>
  <c r="H110" i="23"/>
  <c r="H211" i="23" s="1"/>
  <c r="G110" i="23"/>
  <c r="F110" i="23"/>
  <c r="F99" i="23" s="1"/>
  <c r="F62" i="20" s="1"/>
  <c r="F115" i="4" s="1"/>
  <c r="E110" i="23"/>
  <c r="D110" i="23"/>
  <c r="D211" i="23" s="1"/>
  <c r="C110" i="23"/>
  <c r="C99" i="23" s="1"/>
  <c r="C57" i="20" s="1"/>
  <c r="C56" i="20" s="1"/>
  <c r="B110" i="23"/>
  <c r="B99" i="23" s="1"/>
  <c r="Y89" i="23"/>
  <c r="Y203" i="23" s="1"/>
  <c r="X89" i="23"/>
  <c r="X48" i="23" s="1"/>
  <c r="W89" i="23"/>
  <c r="W203" i="23" s="1"/>
  <c r="V89" i="23"/>
  <c r="U89" i="23"/>
  <c r="U203" i="23" s="1"/>
  <c r="T89" i="23"/>
  <c r="S89" i="23"/>
  <c r="S203" i="23" s="1"/>
  <c r="R89" i="23"/>
  <c r="Q89" i="23"/>
  <c r="Q203" i="23" s="1"/>
  <c r="P89" i="23"/>
  <c r="O89" i="23"/>
  <c r="O203" i="23" s="1"/>
  <c r="N89" i="23"/>
  <c r="N203" i="23" s="1"/>
  <c r="M89" i="23"/>
  <c r="M203" i="23" s="1"/>
  <c r="L89" i="23"/>
  <c r="K89" i="23"/>
  <c r="K203" i="23" s="1"/>
  <c r="J89" i="23"/>
  <c r="I89" i="23"/>
  <c r="I203" i="23" s="1"/>
  <c r="H89" i="23"/>
  <c r="G89" i="23"/>
  <c r="G203" i="23" s="1"/>
  <c r="F89" i="23"/>
  <c r="F203" i="23" s="1"/>
  <c r="E89" i="23"/>
  <c r="E203" i="23" s="1"/>
  <c r="D89" i="23"/>
  <c r="C89" i="23"/>
  <c r="C203" i="23" s="1"/>
  <c r="B89" i="23"/>
  <c r="Y79" i="23"/>
  <c r="Y202" i="23" s="1"/>
  <c r="X79" i="23"/>
  <c r="X202" i="23" s="1"/>
  <c r="W79" i="23"/>
  <c r="W202" i="23" s="1"/>
  <c r="V79" i="23"/>
  <c r="V202" i="23" s="1"/>
  <c r="U79" i="23"/>
  <c r="U202" i="23" s="1"/>
  <c r="T79" i="23"/>
  <c r="T202" i="23" s="1"/>
  <c r="S79" i="23"/>
  <c r="S202" i="23" s="1"/>
  <c r="R79" i="23"/>
  <c r="Q79" i="23"/>
  <c r="Q202" i="23" s="1"/>
  <c r="P79" i="23"/>
  <c r="P202" i="23" s="1"/>
  <c r="O79" i="23"/>
  <c r="O202" i="23" s="1"/>
  <c r="N79" i="23"/>
  <c r="N202" i="23" s="1"/>
  <c r="M79" i="23"/>
  <c r="M202" i="23" s="1"/>
  <c r="L79" i="23"/>
  <c r="L202" i="23" s="1"/>
  <c r="K79" i="23"/>
  <c r="K202" i="23" s="1"/>
  <c r="J79" i="23"/>
  <c r="I79" i="23"/>
  <c r="I202" i="23" s="1"/>
  <c r="H79" i="23"/>
  <c r="H202" i="23" s="1"/>
  <c r="G79" i="23"/>
  <c r="G202" i="23" s="1"/>
  <c r="F79" i="23"/>
  <c r="F202" i="23" s="1"/>
  <c r="E79" i="23"/>
  <c r="E202" i="23" s="1"/>
  <c r="D79" i="23"/>
  <c r="D202" i="23" s="1"/>
  <c r="C79" i="23"/>
  <c r="C202" i="23" s="1"/>
  <c r="B79" i="23"/>
  <c r="B48" i="23" s="1"/>
  <c r="Y60" i="23"/>
  <c r="X60" i="23"/>
  <c r="X201" i="23" s="1"/>
  <c r="W60" i="23"/>
  <c r="W201" i="23" s="1"/>
  <c r="V60" i="23"/>
  <c r="V201" i="23" s="1"/>
  <c r="U60" i="23"/>
  <c r="T60" i="23"/>
  <c r="T201" i="23" s="1"/>
  <c r="S60" i="23"/>
  <c r="S201" i="23" s="1"/>
  <c r="R60" i="23"/>
  <c r="R48" i="23" s="1"/>
  <c r="R61" i="20" s="1"/>
  <c r="R114" i="4" s="1"/>
  <c r="Q60" i="23"/>
  <c r="P60" i="23"/>
  <c r="P201" i="23" s="1"/>
  <c r="O60" i="23"/>
  <c r="O201" i="23" s="1"/>
  <c r="O194" i="23" s="1"/>
  <c r="N60" i="23"/>
  <c r="N201" i="23" s="1"/>
  <c r="M60" i="23"/>
  <c r="L60" i="23"/>
  <c r="L201" i="23" s="1"/>
  <c r="K60" i="23"/>
  <c r="K201" i="23" s="1"/>
  <c r="J60" i="23"/>
  <c r="I60" i="23"/>
  <c r="H60" i="23"/>
  <c r="H201" i="23" s="1"/>
  <c r="G60" i="23"/>
  <c r="G201" i="23" s="1"/>
  <c r="F60" i="23"/>
  <c r="F201" i="23" s="1"/>
  <c r="E60" i="23"/>
  <c r="D60" i="23"/>
  <c r="D201" i="23" s="1"/>
  <c r="C60" i="23"/>
  <c r="C201" i="23" s="1"/>
  <c r="B60" i="23"/>
  <c r="S48" i="23"/>
  <c r="S61" i="20" s="1"/>
  <c r="S114" i="4" s="1"/>
  <c r="C48" i="23"/>
  <c r="C61" i="20" s="1"/>
  <c r="Y33" i="23"/>
  <c r="Y192" i="23" s="1"/>
  <c r="Y183" i="23" s="1"/>
  <c r="X33" i="23"/>
  <c r="X192" i="23" s="1"/>
  <c r="W33" i="23"/>
  <c r="V33" i="23"/>
  <c r="V192" i="23" s="1"/>
  <c r="U33" i="23"/>
  <c r="U192" i="23" s="1"/>
  <c r="T33" i="23"/>
  <c r="T192" i="23" s="1"/>
  <c r="S33" i="23"/>
  <c r="R33" i="23"/>
  <c r="R192" i="23" s="1"/>
  <c r="Q33" i="23"/>
  <c r="Q192" i="23" s="1"/>
  <c r="P33" i="23"/>
  <c r="P192" i="23" s="1"/>
  <c r="O33" i="23"/>
  <c r="O5" i="23" s="1"/>
  <c r="N33" i="23"/>
  <c r="N192" i="23" s="1"/>
  <c r="M33" i="23"/>
  <c r="M192" i="23" s="1"/>
  <c r="L33" i="23"/>
  <c r="L192" i="23" s="1"/>
  <c r="K33" i="23"/>
  <c r="K5" i="23" s="1"/>
  <c r="J33" i="23"/>
  <c r="J192" i="23" s="1"/>
  <c r="I33" i="23"/>
  <c r="I192" i="23" s="1"/>
  <c r="H33" i="23"/>
  <c r="H192" i="23" s="1"/>
  <c r="H183" i="23" s="1"/>
  <c r="G33" i="23"/>
  <c r="F33" i="23"/>
  <c r="F192" i="23" s="1"/>
  <c r="E33" i="23"/>
  <c r="E192" i="23" s="1"/>
  <c r="D33" i="23"/>
  <c r="D192" i="23" s="1"/>
  <c r="C33" i="23"/>
  <c r="B33" i="23"/>
  <c r="B192" i="23" s="1"/>
  <c r="W5" i="23"/>
  <c r="V5" i="23"/>
  <c r="V140" i="23" s="1"/>
  <c r="U5" i="23"/>
  <c r="U140" i="23" s="1"/>
  <c r="T5" i="23"/>
  <c r="T143" i="23" s="1"/>
  <c r="S5" i="23"/>
  <c r="R5" i="23"/>
  <c r="R143" i="23" s="1"/>
  <c r="Q5" i="23"/>
  <c r="Q144" i="23" s="1"/>
  <c r="P5" i="23"/>
  <c r="P143" i="23" s="1"/>
  <c r="G5" i="23"/>
  <c r="F5" i="23"/>
  <c r="F144" i="23" s="1"/>
  <c r="E5" i="23"/>
  <c r="E144" i="23" s="1"/>
  <c r="D5" i="23"/>
  <c r="D144" i="23" s="1"/>
  <c r="C5" i="23"/>
  <c r="Y214" i="22"/>
  <c r="X214" i="22"/>
  <c r="W214" i="22"/>
  <c r="V214" i="22"/>
  <c r="U214" i="22"/>
  <c r="T214" i="22"/>
  <c r="S214" i="22"/>
  <c r="R214" i="22"/>
  <c r="Q214" i="22"/>
  <c r="P214" i="22"/>
  <c r="O214" i="22"/>
  <c r="N214" i="22"/>
  <c r="M214" i="22"/>
  <c r="L214" i="22"/>
  <c r="K214" i="22"/>
  <c r="J214" i="22"/>
  <c r="I214" i="22"/>
  <c r="H214" i="22"/>
  <c r="G214" i="22"/>
  <c r="F214" i="22"/>
  <c r="E214" i="22"/>
  <c r="D214" i="22"/>
  <c r="C214" i="22"/>
  <c r="B214" i="22"/>
  <c r="Y212" i="22"/>
  <c r="X212" i="22"/>
  <c r="W212" i="22"/>
  <c r="V212" i="22"/>
  <c r="U212" i="22"/>
  <c r="T212" i="22"/>
  <c r="S212" i="22"/>
  <c r="R212" i="22"/>
  <c r="Q212" i="22"/>
  <c r="P212" i="22"/>
  <c r="O212" i="22"/>
  <c r="N212" i="22"/>
  <c r="M212" i="22"/>
  <c r="L212" i="22"/>
  <c r="K212" i="22"/>
  <c r="J212" i="22"/>
  <c r="I212" i="22"/>
  <c r="H212" i="22"/>
  <c r="G212" i="22"/>
  <c r="F212" i="22"/>
  <c r="E212" i="22"/>
  <c r="D212" i="22"/>
  <c r="C212" i="22"/>
  <c r="B212" i="22"/>
  <c r="Y210" i="22"/>
  <c r="X210" i="22"/>
  <c r="W210" i="22"/>
  <c r="V210" i="22"/>
  <c r="U210" i="22"/>
  <c r="T210" i="22"/>
  <c r="S210" i="22"/>
  <c r="R210" i="22"/>
  <c r="Q210" i="22"/>
  <c r="P210" i="22"/>
  <c r="O210" i="22"/>
  <c r="N210" i="22"/>
  <c r="M210" i="22"/>
  <c r="L210" i="22"/>
  <c r="K210" i="22"/>
  <c r="J210" i="22"/>
  <c r="I210" i="22"/>
  <c r="H210" i="22"/>
  <c r="G210" i="22"/>
  <c r="F210" i="22"/>
  <c r="E210" i="22"/>
  <c r="D210" i="22"/>
  <c r="C210" i="22"/>
  <c r="B210" i="22"/>
  <c r="Y209" i="22"/>
  <c r="X209" i="22"/>
  <c r="W209" i="22"/>
  <c r="V209" i="22"/>
  <c r="U209" i="22"/>
  <c r="T209" i="22"/>
  <c r="S209" i="22"/>
  <c r="R209" i="22"/>
  <c r="Q209" i="22"/>
  <c r="P209" i="22"/>
  <c r="O209" i="22"/>
  <c r="N209" i="22"/>
  <c r="M209" i="22"/>
  <c r="L209" i="22"/>
  <c r="K209" i="22"/>
  <c r="J209" i="22"/>
  <c r="I209" i="22"/>
  <c r="H209" i="22"/>
  <c r="G209" i="22"/>
  <c r="F209" i="22"/>
  <c r="E209" i="22"/>
  <c r="D209" i="22"/>
  <c r="C209" i="22"/>
  <c r="B209" i="22"/>
  <c r="Y208" i="22"/>
  <c r="X208" i="22"/>
  <c r="W208" i="22"/>
  <c r="V208" i="22"/>
  <c r="U208" i="22"/>
  <c r="T208" i="22"/>
  <c r="S208" i="22"/>
  <c r="R208" i="22"/>
  <c r="Q208" i="22"/>
  <c r="P208" i="22"/>
  <c r="O208" i="22"/>
  <c r="N208" i="22"/>
  <c r="M208" i="22"/>
  <c r="L208" i="22"/>
  <c r="K208" i="22"/>
  <c r="J208" i="22"/>
  <c r="I208" i="22"/>
  <c r="H208" i="22"/>
  <c r="G208" i="22"/>
  <c r="F208" i="22"/>
  <c r="E208" i="22"/>
  <c r="D208" i="22"/>
  <c r="C208" i="22"/>
  <c r="B208" i="22"/>
  <c r="Y207" i="22"/>
  <c r="X207" i="22"/>
  <c r="W207" i="22"/>
  <c r="V207" i="22"/>
  <c r="U207" i="22"/>
  <c r="T207" i="22"/>
  <c r="S207" i="22"/>
  <c r="R207" i="22"/>
  <c r="Q207" i="22"/>
  <c r="P207" i="22"/>
  <c r="O207" i="22"/>
  <c r="N207" i="22"/>
  <c r="M207" i="22"/>
  <c r="L207" i="22"/>
  <c r="K207" i="22"/>
  <c r="J207" i="22"/>
  <c r="I207" i="22"/>
  <c r="H207" i="22"/>
  <c r="G207" i="22"/>
  <c r="F207" i="22"/>
  <c r="E207" i="22"/>
  <c r="D207" i="22"/>
  <c r="C207" i="22"/>
  <c r="B207" i="22"/>
  <c r="Y206" i="22"/>
  <c r="X206" i="22"/>
  <c r="W206" i="22"/>
  <c r="V206" i="22"/>
  <c r="U206" i="22"/>
  <c r="T206" i="22"/>
  <c r="S206" i="22"/>
  <c r="R206" i="22"/>
  <c r="Q206" i="22"/>
  <c r="P206" i="22"/>
  <c r="O206" i="22"/>
  <c r="N206" i="22"/>
  <c r="M206" i="22"/>
  <c r="L206" i="22"/>
  <c r="K206" i="22"/>
  <c r="J206" i="22"/>
  <c r="I206" i="22"/>
  <c r="H206" i="22"/>
  <c r="G206" i="22"/>
  <c r="F206" i="22"/>
  <c r="E206" i="22"/>
  <c r="D206" i="22"/>
  <c r="C206" i="22"/>
  <c r="B206" i="22"/>
  <c r="Y205" i="22"/>
  <c r="X205" i="22"/>
  <c r="W205" i="22"/>
  <c r="V205" i="22"/>
  <c r="U205" i="22"/>
  <c r="T205" i="22"/>
  <c r="S205" i="22"/>
  <c r="R205" i="22"/>
  <c r="Q205" i="22"/>
  <c r="P205" i="22"/>
  <c r="O205" i="22"/>
  <c r="N205" i="22"/>
  <c r="M205" i="22"/>
  <c r="L205" i="22"/>
  <c r="K205" i="22"/>
  <c r="J205" i="22"/>
  <c r="I205" i="22"/>
  <c r="H205" i="22"/>
  <c r="G205" i="22"/>
  <c r="F205" i="22"/>
  <c r="E205" i="22"/>
  <c r="D205" i="22"/>
  <c r="C205" i="22"/>
  <c r="B205" i="22"/>
  <c r="Y200" i="22"/>
  <c r="X200" i="22"/>
  <c r="W200" i="22"/>
  <c r="V200" i="22"/>
  <c r="U200" i="22"/>
  <c r="T200" i="22"/>
  <c r="S200" i="22"/>
  <c r="R200" i="22"/>
  <c r="Q200" i="22"/>
  <c r="P200" i="22"/>
  <c r="O200" i="22"/>
  <c r="N200" i="22"/>
  <c r="M200" i="22"/>
  <c r="L200" i="22"/>
  <c r="K200" i="22"/>
  <c r="J200" i="22"/>
  <c r="I200" i="22"/>
  <c r="H200" i="22"/>
  <c r="G200" i="22"/>
  <c r="F200" i="22"/>
  <c r="E200" i="22"/>
  <c r="D200" i="22"/>
  <c r="C200" i="22"/>
  <c r="B200" i="22"/>
  <c r="Y199" i="22"/>
  <c r="X199" i="22"/>
  <c r="W199" i="22"/>
  <c r="V199" i="22"/>
  <c r="U199" i="22"/>
  <c r="T199" i="22"/>
  <c r="S199" i="22"/>
  <c r="R199" i="22"/>
  <c r="Q199" i="22"/>
  <c r="P199" i="22"/>
  <c r="O199" i="22"/>
  <c r="N199" i="22"/>
  <c r="M199" i="22"/>
  <c r="L199" i="22"/>
  <c r="K199" i="22"/>
  <c r="J199" i="22"/>
  <c r="I199" i="22"/>
  <c r="H199" i="22"/>
  <c r="G199" i="22"/>
  <c r="F199" i="22"/>
  <c r="E199" i="22"/>
  <c r="D199" i="22"/>
  <c r="C199" i="22"/>
  <c r="B199" i="22"/>
  <c r="Y198" i="22"/>
  <c r="X198" i="22"/>
  <c r="W198" i="22"/>
  <c r="V198" i="22"/>
  <c r="U198" i="22"/>
  <c r="T198" i="22"/>
  <c r="S198" i="22"/>
  <c r="R198" i="22"/>
  <c r="Q198" i="22"/>
  <c r="P198" i="22"/>
  <c r="O198" i="22"/>
  <c r="N198" i="22"/>
  <c r="M198" i="22"/>
  <c r="L198" i="22"/>
  <c r="K198" i="22"/>
  <c r="J198" i="22"/>
  <c r="I198" i="22"/>
  <c r="H198" i="22"/>
  <c r="G198" i="22"/>
  <c r="F198" i="22"/>
  <c r="E198" i="22"/>
  <c r="D198" i="22"/>
  <c r="C198" i="22"/>
  <c r="B198" i="22"/>
  <c r="Y197" i="22"/>
  <c r="X197" i="22"/>
  <c r="W197" i="22"/>
  <c r="V197" i="22"/>
  <c r="U197" i="22"/>
  <c r="T197" i="22"/>
  <c r="S197" i="22"/>
  <c r="R197" i="22"/>
  <c r="Q197" i="22"/>
  <c r="P197" i="22"/>
  <c r="O197" i="22"/>
  <c r="N197" i="22"/>
  <c r="M197" i="22"/>
  <c r="L197" i="22"/>
  <c r="K197" i="22"/>
  <c r="J197" i="22"/>
  <c r="I197" i="22"/>
  <c r="H197" i="22"/>
  <c r="G197" i="22"/>
  <c r="F197" i="22"/>
  <c r="E197" i="22"/>
  <c r="D197" i="22"/>
  <c r="C197" i="22"/>
  <c r="B197" i="22"/>
  <c r="Y196" i="22"/>
  <c r="X196" i="22"/>
  <c r="W196" i="22"/>
  <c r="V196" i="22"/>
  <c r="U196" i="22"/>
  <c r="T196" i="22"/>
  <c r="S196" i="22"/>
  <c r="R196" i="22"/>
  <c r="Q196" i="22"/>
  <c r="P196" i="22"/>
  <c r="O196" i="22"/>
  <c r="N196" i="22"/>
  <c r="M196" i="22"/>
  <c r="L196" i="22"/>
  <c r="K196" i="22"/>
  <c r="J196" i="22"/>
  <c r="I196" i="22"/>
  <c r="H196" i="22"/>
  <c r="G196" i="22"/>
  <c r="F196" i="22"/>
  <c r="E196" i="22"/>
  <c r="D196" i="22"/>
  <c r="C196" i="22"/>
  <c r="B196" i="22"/>
  <c r="Y195" i="22"/>
  <c r="X195" i="22"/>
  <c r="W195" i="22"/>
  <c r="V195" i="22"/>
  <c r="U195" i="22"/>
  <c r="T195" i="22"/>
  <c r="S195" i="22"/>
  <c r="R195" i="22"/>
  <c r="Q195" i="22"/>
  <c r="P195" i="22"/>
  <c r="O195" i="22"/>
  <c r="N195" i="22"/>
  <c r="M195" i="22"/>
  <c r="L195" i="22"/>
  <c r="K195" i="22"/>
  <c r="J195" i="22"/>
  <c r="I195" i="22"/>
  <c r="H195" i="22"/>
  <c r="G195" i="22"/>
  <c r="F195" i="22"/>
  <c r="E195" i="22"/>
  <c r="D195" i="22"/>
  <c r="C195" i="22"/>
  <c r="B195" i="22"/>
  <c r="Y194" i="22"/>
  <c r="X194" i="22"/>
  <c r="W194" i="22"/>
  <c r="V194" i="22"/>
  <c r="U194" i="22"/>
  <c r="T194" i="22"/>
  <c r="S194" i="22"/>
  <c r="R194" i="22"/>
  <c r="Q194" i="22"/>
  <c r="P194" i="22"/>
  <c r="O194" i="22"/>
  <c r="N194" i="22"/>
  <c r="M194" i="22"/>
  <c r="L194" i="22"/>
  <c r="K194" i="22"/>
  <c r="J194" i="22"/>
  <c r="I194" i="22"/>
  <c r="H194" i="22"/>
  <c r="G194" i="22"/>
  <c r="F194" i="22"/>
  <c r="E194" i="22"/>
  <c r="D194" i="22"/>
  <c r="C194" i="22"/>
  <c r="B194" i="22"/>
  <c r="Y191" i="22"/>
  <c r="X191" i="22"/>
  <c r="W191" i="22"/>
  <c r="V191" i="22"/>
  <c r="U191" i="22"/>
  <c r="T191" i="22"/>
  <c r="S191" i="22"/>
  <c r="R191" i="22"/>
  <c r="Q191" i="22"/>
  <c r="P191" i="22"/>
  <c r="O191" i="22"/>
  <c r="N191" i="22"/>
  <c r="M191" i="22"/>
  <c r="L191" i="22"/>
  <c r="K191" i="22"/>
  <c r="J191" i="22"/>
  <c r="I191" i="22"/>
  <c r="H191" i="22"/>
  <c r="G191" i="22"/>
  <c r="F191" i="22"/>
  <c r="E191" i="22"/>
  <c r="D191" i="22"/>
  <c r="C191" i="22"/>
  <c r="B191" i="22"/>
  <c r="Y190" i="22"/>
  <c r="X190" i="22"/>
  <c r="W190" i="22"/>
  <c r="V190" i="22"/>
  <c r="U190" i="22"/>
  <c r="T190" i="22"/>
  <c r="S190" i="22"/>
  <c r="R190" i="22"/>
  <c r="Q190" i="22"/>
  <c r="P190" i="22"/>
  <c r="O190" i="22"/>
  <c r="N190" i="22"/>
  <c r="M190" i="22"/>
  <c r="L190" i="22"/>
  <c r="K190" i="22"/>
  <c r="J190" i="22"/>
  <c r="I190" i="22"/>
  <c r="H190" i="22"/>
  <c r="G190" i="22"/>
  <c r="F190" i="22"/>
  <c r="E190" i="22"/>
  <c r="D190" i="22"/>
  <c r="C190" i="22"/>
  <c r="B190" i="22"/>
  <c r="Y189" i="22"/>
  <c r="X189" i="22"/>
  <c r="W189" i="22"/>
  <c r="V189" i="22"/>
  <c r="U189" i="22"/>
  <c r="T189" i="22"/>
  <c r="S189" i="22"/>
  <c r="R189" i="22"/>
  <c r="Q189" i="22"/>
  <c r="P189" i="22"/>
  <c r="O189" i="22"/>
  <c r="N189" i="22"/>
  <c r="M189" i="22"/>
  <c r="L189" i="22"/>
  <c r="K189" i="22"/>
  <c r="J189" i="22"/>
  <c r="I189" i="22"/>
  <c r="H189" i="22"/>
  <c r="G189" i="22"/>
  <c r="F189" i="22"/>
  <c r="E189" i="22"/>
  <c r="D189" i="22"/>
  <c r="C189" i="22"/>
  <c r="B189" i="22"/>
  <c r="Y188" i="22"/>
  <c r="X188" i="22"/>
  <c r="W188" i="22"/>
  <c r="V188" i="22"/>
  <c r="U188" i="22"/>
  <c r="T188" i="22"/>
  <c r="S188" i="22"/>
  <c r="R188" i="22"/>
  <c r="Q188" i="22"/>
  <c r="P188" i="22"/>
  <c r="O188" i="22"/>
  <c r="N188" i="22"/>
  <c r="M188" i="22"/>
  <c r="L188" i="22"/>
  <c r="K188" i="22"/>
  <c r="J188" i="22"/>
  <c r="I188" i="22"/>
  <c r="H188" i="22"/>
  <c r="G188" i="22"/>
  <c r="F188" i="22"/>
  <c r="E188" i="22"/>
  <c r="D188" i="22"/>
  <c r="C188" i="22"/>
  <c r="B188" i="22"/>
  <c r="Y187" i="22"/>
  <c r="X187" i="22"/>
  <c r="W187" i="22"/>
  <c r="V187" i="22"/>
  <c r="U187" i="22"/>
  <c r="T187" i="22"/>
  <c r="S187" i="22"/>
  <c r="R187" i="22"/>
  <c r="Q187" i="22"/>
  <c r="P187" i="22"/>
  <c r="O187" i="22"/>
  <c r="N187" i="22"/>
  <c r="M187" i="22"/>
  <c r="L187" i="22"/>
  <c r="K187" i="22"/>
  <c r="J187" i="22"/>
  <c r="I187" i="22"/>
  <c r="H187" i="22"/>
  <c r="G187" i="22"/>
  <c r="F187" i="22"/>
  <c r="E187" i="22"/>
  <c r="D187" i="22"/>
  <c r="C187" i="22"/>
  <c r="B187" i="22"/>
  <c r="Y186" i="22"/>
  <c r="X186" i="22"/>
  <c r="W186" i="22"/>
  <c r="V186" i="22"/>
  <c r="U186" i="22"/>
  <c r="T186" i="22"/>
  <c r="S186" i="22"/>
  <c r="R186" i="22"/>
  <c r="Q186" i="22"/>
  <c r="P186" i="22"/>
  <c r="O186" i="22"/>
  <c r="N186" i="22"/>
  <c r="M186" i="22"/>
  <c r="L186" i="22"/>
  <c r="K186" i="22"/>
  <c r="J186" i="22"/>
  <c r="I186" i="22"/>
  <c r="H186" i="22"/>
  <c r="G186" i="22"/>
  <c r="F186" i="22"/>
  <c r="E186" i="22"/>
  <c r="D186" i="22"/>
  <c r="C186" i="22"/>
  <c r="B186" i="22"/>
  <c r="Y185" i="22"/>
  <c r="X185" i="22"/>
  <c r="W185" i="22"/>
  <c r="V185" i="22"/>
  <c r="U185" i="22"/>
  <c r="T185" i="22"/>
  <c r="S185" i="22"/>
  <c r="R185" i="22"/>
  <c r="Q185" i="22"/>
  <c r="P185" i="22"/>
  <c r="O185" i="22"/>
  <c r="N185" i="22"/>
  <c r="M185" i="22"/>
  <c r="L185" i="22"/>
  <c r="K185" i="22"/>
  <c r="J185" i="22"/>
  <c r="I185" i="22"/>
  <c r="H185" i="22"/>
  <c r="G185" i="22"/>
  <c r="F185" i="22"/>
  <c r="E185" i="22"/>
  <c r="D185" i="22"/>
  <c r="C185" i="22"/>
  <c r="B185" i="22"/>
  <c r="Y184" i="22"/>
  <c r="X184" i="22"/>
  <c r="W184" i="22"/>
  <c r="V184" i="22"/>
  <c r="U184" i="22"/>
  <c r="T184" i="22"/>
  <c r="S184" i="22"/>
  <c r="R184" i="22"/>
  <c r="Q184" i="22"/>
  <c r="P184" i="22"/>
  <c r="O184" i="22"/>
  <c r="N184" i="22"/>
  <c r="M184" i="22"/>
  <c r="L184" i="22"/>
  <c r="K184" i="22"/>
  <c r="J184" i="22"/>
  <c r="I184" i="22"/>
  <c r="H184" i="22"/>
  <c r="G184" i="22"/>
  <c r="F184" i="22"/>
  <c r="E184" i="22"/>
  <c r="D184" i="22"/>
  <c r="C184" i="22"/>
  <c r="B184" i="22"/>
  <c r="Y183" i="22"/>
  <c r="X183" i="22"/>
  <c r="W183" i="22"/>
  <c r="V183" i="22"/>
  <c r="U183" i="22"/>
  <c r="T183" i="22"/>
  <c r="S183" i="22"/>
  <c r="R183" i="22"/>
  <c r="Q183" i="22"/>
  <c r="P183" i="22"/>
  <c r="O183" i="22"/>
  <c r="N183" i="22"/>
  <c r="M183" i="22"/>
  <c r="L183" i="22"/>
  <c r="K183" i="22"/>
  <c r="J183" i="22"/>
  <c r="I183" i="22"/>
  <c r="H183" i="22"/>
  <c r="G183" i="22"/>
  <c r="F183" i="22"/>
  <c r="E183" i="22"/>
  <c r="D183" i="22"/>
  <c r="C183" i="22"/>
  <c r="B183" i="22"/>
  <c r="Y178" i="22"/>
  <c r="X178" i="22"/>
  <c r="W178" i="22"/>
  <c r="V178" i="22"/>
  <c r="U178" i="22"/>
  <c r="T178" i="22"/>
  <c r="S178" i="22"/>
  <c r="R178" i="22"/>
  <c r="Q178" i="22"/>
  <c r="P178" i="22"/>
  <c r="O178" i="22"/>
  <c r="N178" i="22"/>
  <c r="M178" i="22"/>
  <c r="L178" i="22"/>
  <c r="K178" i="22"/>
  <c r="J178" i="22"/>
  <c r="I178" i="22"/>
  <c r="H178" i="22"/>
  <c r="G178" i="22"/>
  <c r="F178" i="22"/>
  <c r="E178" i="22"/>
  <c r="D178" i="22"/>
  <c r="C178" i="22"/>
  <c r="B178" i="22"/>
  <c r="Y177" i="22"/>
  <c r="X177" i="22"/>
  <c r="W177" i="22"/>
  <c r="V177" i="22"/>
  <c r="U177" i="22"/>
  <c r="T177" i="22"/>
  <c r="S177" i="22"/>
  <c r="R177" i="22"/>
  <c r="Q177" i="22"/>
  <c r="P177" i="22"/>
  <c r="O177" i="22"/>
  <c r="N177" i="22"/>
  <c r="M177" i="22"/>
  <c r="L177" i="22"/>
  <c r="K177" i="22"/>
  <c r="J177" i="22"/>
  <c r="I177" i="22"/>
  <c r="H177" i="22"/>
  <c r="G177" i="22"/>
  <c r="F177" i="22"/>
  <c r="E177" i="22"/>
  <c r="D177" i="22"/>
  <c r="C177" i="22"/>
  <c r="B177" i="22"/>
  <c r="Y176" i="22"/>
  <c r="X176" i="22"/>
  <c r="W176" i="22"/>
  <c r="V176" i="22"/>
  <c r="U176" i="22"/>
  <c r="T176" i="22"/>
  <c r="S176" i="22"/>
  <c r="R176" i="22"/>
  <c r="Q176" i="22"/>
  <c r="P176" i="22"/>
  <c r="O176" i="22"/>
  <c r="N176" i="22"/>
  <c r="M176" i="22"/>
  <c r="L176" i="22"/>
  <c r="K176" i="22"/>
  <c r="J176" i="22"/>
  <c r="I176" i="22"/>
  <c r="H176" i="22"/>
  <c r="G176" i="22"/>
  <c r="F176" i="22"/>
  <c r="E176" i="22"/>
  <c r="D176" i="22"/>
  <c r="C176" i="22"/>
  <c r="B176" i="22"/>
  <c r="Y174" i="22"/>
  <c r="X174" i="22"/>
  <c r="W174" i="22"/>
  <c r="V174" i="22"/>
  <c r="U174" i="22"/>
  <c r="T174" i="22"/>
  <c r="S174" i="22"/>
  <c r="R174" i="22"/>
  <c r="Q174" i="22"/>
  <c r="P174" i="22"/>
  <c r="O174" i="22"/>
  <c r="N174" i="22"/>
  <c r="M174" i="22"/>
  <c r="L174" i="22"/>
  <c r="K174" i="22"/>
  <c r="J174" i="22"/>
  <c r="I174" i="22"/>
  <c r="H174" i="22"/>
  <c r="G174" i="22"/>
  <c r="F174" i="22"/>
  <c r="E174" i="22"/>
  <c r="D174" i="22"/>
  <c r="C174" i="22"/>
  <c r="B174" i="22"/>
  <c r="Y173" i="22"/>
  <c r="X173" i="22"/>
  <c r="W173" i="22"/>
  <c r="V173" i="22"/>
  <c r="U173" i="22"/>
  <c r="T173" i="22"/>
  <c r="S173" i="22"/>
  <c r="R173" i="22"/>
  <c r="Q173" i="22"/>
  <c r="P173" i="22"/>
  <c r="O173" i="22"/>
  <c r="N173" i="22"/>
  <c r="M173" i="22"/>
  <c r="L173" i="22"/>
  <c r="K173" i="22"/>
  <c r="J173" i="22"/>
  <c r="I173" i="22"/>
  <c r="H173" i="22"/>
  <c r="G173" i="22"/>
  <c r="F173" i="22"/>
  <c r="E173" i="22"/>
  <c r="D173" i="22"/>
  <c r="C173" i="22"/>
  <c r="B173" i="22"/>
  <c r="Y172" i="22"/>
  <c r="X172" i="22"/>
  <c r="W172" i="22"/>
  <c r="V172" i="22"/>
  <c r="U172" i="22"/>
  <c r="T172" i="22"/>
  <c r="S172" i="22"/>
  <c r="R172" i="22"/>
  <c r="Q172" i="22"/>
  <c r="P172" i="22"/>
  <c r="O172" i="22"/>
  <c r="N172" i="22"/>
  <c r="M172" i="22"/>
  <c r="L172" i="22"/>
  <c r="K172" i="22"/>
  <c r="J172" i="22"/>
  <c r="I172" i="22"/>
  <c r="H172" i="22"/>
  <c r="G172" i="22"/>
  <c r="F172" i="22"/>
  <c r="E172" i="22"/>
  <c r="D172" i="22"/>
  <c r="C172" i="22"/>
  <c r="B172" i="22"/>
  <c r="P171" i="22"/>
  <c r="H171" i="22"/>
  <c r="Y170" i="22"/>
  <c r="X170" i="22"/>
  <c r="W170" i="22"/>
  <c r="V170" i="22"/>
  <c r="U170" i="22"/>
  <c r="T170" i="22"/>
  <c r="S170" i="22"/>
  <c r="R170" i="22"/>
  <c r="Q170" i="22"/>
  <c r="P170" i="22"/>
  <c r="O170" i="22"/>
  <c r="N170" i="22"/>
  <c r="M170" i="22"/>
  <c r="L170" i="22"/>
  <c r="K170" i="22"/>
  <c r="J170" i="22"/>
  <c r="I170" i="22"/>
  <c r="H170" i="22"/>
  <c r="G170" i="22"/>
  <c r="F170" i="22"/>
  <c r="E170" i="22"/>
  <c r="D170" i="22"/>
  <c r="C170" i="22"/>
  <c r="B170" i="22"/>
  <c r="Y169" i="22"/>
  <c r="X169" i="22"/>
  <c r="W169" i="22"/>
  <c r="V169" i="22"/>
  <c r="U169" i="22"/>
  <c r="T169" i="22"/>
  <c r="S169" i="22"/>
  <c r="S165" i="22" s="1"/>
  <c r="R169" i="22"/>
  <c r="Q169" i="22"/>
  <c r="P169" i="22"/>
  <c r="O169" i="22"/>
  <c r="N169" i="22"/>
  <c r="M169" i="22"/>
  <c r="L169" i="22"/>
  <c r="K169" i="22"/>
  <c r="J169" i="22"/>
  <c r="I169" i="22"/>
  <c r="H169" i="22"/>
  <c r="H165" i="22" s="1"/>
  <c r="G169" i="22"/>
  <c r="F169" i="22"/>
  <c r="E169" i="22"/>
  <c r="D169" i="22"/>
  <c r="C169" i="22"/>
  <c r="B169" i="22"/>
  <c r="Y168" i="22"/>
  <c r="X168" i="22"/>
  <c r="W168" i="22"/>
  <c r="V168" i="22"/>
  <c r="U168" i="22"/>
  <c r="T168" i="22"/>
  <c r="S168" i="22"/>
  <c r="R168" i="22"/>
  <c r="Q168" i="22"/>
  <c r="P168" i="22"/>
  <c r="O168" i="22"/>
  <c r="N168" i="22"/>
  <c r="M168" i="22"/>
  <c r="L168" i="22"/>
  <c r="K168" i="22"/>
  <c r="J168" i="22"/>
  <c r="I168" i="22"/>
  <c r="H168" i="22"/>
  <c r="G168" i="22"/>
  <c r="F168" i="22"/>
  <c r="F165" i="22" s="1"/>
  <c r="E168" i="22"/>
  <c r="E165" i="22" s="1"/>
  <c r="D168" i="22"/>
  <c r="D165" i="22" s="1"/>
  <c r="C168" i="22"/>
  <c r="B168" i="22"/>
  <c r="Y167" i="22"/>
  <c r="X167" i="22"/>
  <c r="W167" i="22"/>
  <c r="V167" i="22"/>
  <c r="U167" i="22"/>
  <c r="T167" i="22"/>
  <c r="S167" i="22"/>
  <c r="R167" i="22"/>
  <c r="Q167" i="22"/>
  <c r="Q165" i="22" s="1"/>
  <c r="P167" i="22"/>
  <c r="P165" i="22" s="1"/>
  <c r="O167" i="22"/>
  <c r="O165" i="22" s="1"/>
  <c r="N167" i="22"/>
  <c r="M167" i="22"/>
  <c r="L167" i="22"/>
  <c r="K167" i="22"/>
  <c r="J167" i="22"/>
  <c r="I167" i="22"/>
  <c r="H167" i="22"/>
  <c r="G167" i="22"/>
  <c r="F167" i="22"/>
  <c r="E167" i="22"/>
  <c r="D167" i="22"/>
  <c r="C167" i="22"/>
  <c r="B167" i="22"/>
  <c r="B165" i="22" s="1"/>
  <c r="Y166" i="22"/>
  <c r="Y165" i="22" s="1"/>
  <c r="X166" i="22"/>
  <c r="X165" i="22" s="1"/>
  <c r="W166" i="22"/>
  <c r="W165" i="22" s="1"/>
  <c r="V166" i="22"/>
  <c r="U166" i="22"/>
  <c r="T166" i="22"/>
  <c r="S166" i="22"/>
  <c r="R166" i="22"/>
  <c r="R165" i="22" s="1"/>
  <c r="Q166" i="22"/>
  <c r="P166" i="22"/>
  <c r="O166" i="22"/>
  <c r="N166" i="22"/>
  <c r="N165" i="22" s="1"/>
  <c r="M166" i="22"/>
  <c r="M165" i="22" s="1"/>
  <c r="L166" i="22"/>
  <c r="L165" i="22" s="1"/>
  <c r="K166" i="22"/>
  <c r="K165" i="22" s="1"/>
  <c r="J166" i="22"/>
  <c r="J165" i="22" s="1"/>
  <c r="I166" i="22"/>
  <c r="I165" i="22" s="1"/>
  <c r="H166" i="22"/>
  <c r="G166" i="22"/>
  <c r="G165" i="22" s="1"/>
  <c r="F166" i="22"/>
  <c r="E166" i="22"/>
  <c r="D166" i="22"/>
  <c r="C166" i="22"/>
  <c r="B166" i="22"/>
  <c r="V165" i="22"/>
  <c r="U165" i="22"/>
  <c r="T165" i="22"/>
  <c r="C165" i="22"/>
  <c r="Y162" i="22"/>
  <c r="X162" i="22"/>
  <c r="W162" i="22"/>
  <c r="V162" i="22"/>
  <c r="U162" i="22"/>
  <c r="T162" i="22"/>
  <c r="S162" i="22"/>
  <c r="R162" i="22"/>
  <c r="Q162" i="22"/>
  <c r="P162" i="22"/>
  <c r="O162" i="22"/>
  <c r="N162" i="22"/>
  <c r="M162" i="22"/>
  <c r="L162" i="22"/>
  <c r="K162" i="22"/>
  <c r="J162" i="22"/>
  <c r="I162" i="22"/>
  <c r="H162" i="22"/>
  <c r="G162" i="22"/>
  <c r="F162" i="22"/>
  <c r="E162" i="22"/>
  <c r="D162" i="22"/>
  <c r="C162" i="22"/>
  <c r="B162" i="22"/>
  <c r="Y161" i="22"/>
  <c r="X161" i="22"/>
  <c r="W161" i="22"/>
  <c r="V161" i="22"/>
  <c r="U161" i="22"/>
  <c r="T161" i="22"/>
  <c r="S161" i="22"/>
  <c r="R161" i="22"/>
  <c r="Q161" i="22"/>
  <c r="P161" i="22"/>
  <c r="O161" i="22"/>
  <c r="N161" i="22"/>
  <c r="M161" i="22"/>
  <c r="L161" i="22"/>
  <c r="K161" i="22"/>
  <c r="J161" i="22"/>
  <c r="I161" i="22"/>
  <c r="H161" i="22"/>
  <c r="G161" i="22"/>
  <c r="F161" i="22"/>
  <c r="E161" i="22"/>
  <c r="D161" i="22"/>
  <c r="C161" i="22"/>
  <c r="B161" i="22"/>
  <c r="Y159" i="22"/>
  <c r="X159" i="22"/>
  <c r="W159" i="22"/>
  <c r="V159" i="22"/>
  <c r="U159" i="22"/>
  <c r="T159" i="22"/>
  <c r="S159" i="22"/>
  <c r="R159" i="22"/>
  <c r="Q159" i="22"/>
  <c r="P159" i="22"/>
  <c r="O159" i="22"/>
  <c r="N159" i="22"/>
  <c r="M159" i="22"/>
  <c r="L159" i="22"/>
  <c r="K159" i="22"/>
  <c r="J159" i="22"/>
  <c r="I159" i="22"/>
  <c r="H159" i="22"/>
  <c r="G159" i="22"/>
  <c r="F159" i="22"/>
  <c r="E159" i="22"/>
  <c r="D159" i="22"/>
  <c r="C159" i="22"/>
  <c r="B159" i="22"/>
  <c r="Y158" i="22"/>
  <c r="X158" i="22"/>
  <c r="W158" i="22"/>
  <c r="V158" i="22"/>
  <c r="U158" i="22"/>
  <c r="T158" i="22"/>
  <c r="S158" i="22"/>
  <c r="R158" i="22"/>
  <c r="Q158" i="22"/>
  <c r="P158" i="22"/>
  <c r="O158" i="22"/>
  <c r="N158" i="22"/>
  <c r="M158" i="22"/>
  <c r="L158" i="22"/>
  <c r="K158" i="22"/>
  <c r="J158" i="22"/>
  <c r="I158" i="22"/>
  <c r="H158" i="22"/>
  <c r="G158" i="22"/>
  <c r="F158" i="22"/>
  <c r="E158" i="22"/>
  <c r="D158" i="22"/>
  <c r="C158" i="22"/>
  <c r="B158" i="22"/>
  <c r="Y156" i="22"/>
  <c r="X156" i="22"/>
  <c r="W156" i="22"/>
  <c r="V156" i="22"/>
  <c r="U156" i="22"/>
  <c r="T156" i="22"/>
  <c r="S156" i="22"/>
  <c r="R156" i="22"/>
  <c r="Q156" i="22"/>
  <c r="P156" i="22"/>
  <c r="O156" i="22"/>
  <c r="N156" i="22"/>
  <c r="M156" i="22"/>
  <c r="L156" i="22"/>
  <c r="K156" i="22"/>
  <c r="J156" i="22"/>
  <c r="I156" i="22"/>
  <c r="H156" i="22"/>
  <c r="G156" i="22"/>
  <c r="F156" i="22"/>
  <c r="E156" i="22"/>
  <c r="D156" i="22"/>
  <c r="C156" i="22"/>
  <c r="B156" i="22"/>
  <c r="Y155" i="22"/>
  <c r="X155" i="22"/>
  <c r="W155" i="22"/>
  <c r="V155" i="22"/>
  <c r="U155" i="22"/>
  <c r="T155" i="22"/>
  <c r="S155" i="22"/>
  <c r="R155" i="22"/>
  <c r="Q155" i="22"/>
  <c r="P155" i="22"/>
  <c r="O155" i="22"/>
  <c r="N155" i="22"/>
  <c r="M155" i="22"/>
  <c r="L155" i="22"/>
  <c r="K155" i="22"/>
  <c r="J155" i="22"/>
  <c r="I155" i="22"/>
  <c r="H155" i="22"/>
  <c r="G155" i="22"/>
  <c r="F155" i="22"/>
  <c r="E155" i="22"/>
  <c r="D155" i="22"/>
  <c r="C155" i="22"/>
  <c r="B155" i="22"/>
  <c r="Y154" i="22"/>
  <c r="X154" i="22"/>
  <c r="W154" i="22"/>
  <c r="V154" i="22"/>
  <c r="U154" i="22"/>
  <c r="T154" i="22"/>
  <c r="S154" i="22"/>
  <c r="R154" i="22"/>
  <c r="Q154" i="22"/>
  <c r="P154" i="22"/>
  <c r="O154" i="22"/>
  <c r="N154" i="22"/>
  <c r="M154" i="22"/>
  <c r="L154" i="22"/>
  <c r="K154" i="22"/>
  <c r="J154" i="22"/>
  <c r="I154" i="22"/>
  <c r="H154" i="22"/>
  <c r="G154" i="22"/>
  <c r="F154" i="22"/>
  <c r="E154" i="22"/>
  <c r="D154" i="22"/>
  <c r="C154" i="22"/>
  <c r="B154" i="22"/>
  <c r="Y152" i="22"/>
  <c r="X152" i="22"/>
  <c r="W152" i="22"/>
  <c r="V152" i="22"/>
  <c r="U152" i="22"/>
  <c r="T152" i="22"/>
  <c r="S152" i="22"/>
  <c r="R152" i="22"/>
  <c r="Q152" i="22"/>
  <c r="P152" i="22"/>
  <c r="O152" i="22"/>
  <c r="N152" i="22"/>
  <c r="M152" i="22"/>
  <c r="L152" i="22"/>
  <c r="K152" i="22"/>
  <c r="J152" i="22"/>
  <c r="I152" i="22"/>
  <c r="H152" i="22"/>
  <c r="G152" i="22"/>
  <c r="F152" i="22"/>
  <c r="E152" i="22"/>
  <c r="D152" i="22"/>
  <c r="C152" i="22"/>
  <c r="B152" i="22"/>
  <c r="Y151" i="22"/>
  <c r="X151" i="22"/>
  <c r="W151" i="22"/>
  <c r="V151" i="22"/>
  <c r="U151" i="22"/>
  <c r="T151" i="22"/>
  <c r="S151" i="22"/>
  <c r="R151" i="22"/>
  <c r="Q151" i="22"/>
  <c r="P151" i="22"/>
  <c r="O151" i="22"/>
  <c r="N151" i="22"/>
  <c r="M151" i="22"/>
  <c r="L151" i="22"/>
  <c r="K151" i="22"/>
  <c r="J151" i="22"/>
  <c r="I151" i="22"/>
  <c r="H151" i="22"/>
  <c r="G151" i="22"/>
  <c r="F151" i="22"/>
  <c r="E151" i="22"/>
  <c r="D151" i="22"/>
  <c r="C151" i="22"/>
  <c r="B151" i="22"/>
  <c r="Y150" i="22"/>
  <c r="X150" i="22"/>
  <c r="W150" i="22"/>
  <c r="V150" i="22"/>
  <c r="U150" i="22"/>
  <c r="T150" i="22"/>
  <c r="S150" i="22"/>
  <c r="S146" i="22" s="1"/>
  <c r="R150" i="22"/>
  <c r="Q150" i="22"/>
  <c r="P150" i="22"/>
  <c r="O150" i="22"/>
  <c r="N150" i="22"/>
  <c r="M150" i="22"/>
  <c r="L150" i="22"/>
  <c r="K150" i="22"/>
  <c r="J150" i="22"/>
  <c r="I150" i="22"/>
  <c r="H150" i="22"/>
  <c r="H146" i="22" s="1"/>
  <c r="G150" i="22"/>
  <c r="F150" i="22"/>
  <c r="E150" i="22"/>
  <c r="D150" i="22"/>
  <c r="C150" i="22"/>
  <c r="B150" i="22"/>
  <c r="Y149" i="22"/>
  <c r="X149" i="22"/>
  <c r="W149" i="22"/>
  <c r="V149" i="22"/>
  <c r="U149" i="22"/>
  <c r="T149" i="22"/>
  <c r="S149" i="22"/>
  <c r="R149" i="22"/>
  <c r="Q149" i="22"/>
  <c r="P149" i="22"/>
  <c r="O149" i="22"/>
  <c r="N149" i="22"/>
  <c r="M149" i="22"/>
  <c r="L149" i="22"/>
  <c r="K149" i="22"/>
  <c r="J149" i="22"/>
  <c r="I149" i="22"/>
  <c r="H149" i="22"/>
  <c r="G149" i="22"/>
  <c r="F149" i="22"/>
  <c r="F146" i="22" s="1"/>
  <c r="E149" i="22"/>
  <c r="E146" i="22" s="1"/>
  <c r="D149" i="22"/>
  <c r="D146" i="22" s="1"/>
  <c r="C149" i="22"/>
  <c r="B149" i="22"/>
  <c r="Y148" i="22"/>
  <c r="X148" i="22"/>
  <c r="W148" i="22"/>
  <c r="V148" i="22"/>
  <c r="U148" i="22"/>
  <c r="T148" i="22"/>
  <c r="S148" i="22"/>
  <c r="R148" i="22"/>
  <c r="Q148" i="22"/>
  <c r="Q146" i="22" s="1"/>
  <c r="P148" i="22"/>
  <c r="P146" i="22" s="1"/>
  <c r="O148" i="22"/>
  <c r="O146" i="22" s="1"/>
  <c r="N148" i="22"/>
  <c r="M148" i="22"/>
  <c r="L148" i="22"/>
  <c r="K148" i="22"/>
  <c r="J148" i="22"/>
  <c r="I148" i="22"/>
  <c r="H148" i="22"/>
  <c r="G148" i="22"/>
  <c r="F148" i="22"/>
  <c r="E148" i="22"/>
  <c r="D148" i="22"/>
  <c r="C148" i="22"/>
  <c r="B148" i="22"/>
  <c r="Y147" i="22"/>
  <c r="Y146" i="22" s="1"/>
  <c r="X147" i="22"/>
  <c r="X146" i="22" s="1"/>
  <c r="W147" i="22"/>
  <c r="W146" i="22" s="1"/>
  <c r="V147" i="22"/>
  <c r="U147" i="22"/>
  <c r="T147" i="22"/>
  <c r="S147" i="22"/>
  <c r="R147" i="22"/>
  <c r="R146" i="22" s="1"/>
  <c r="Q147" i="22"/>
  <c r="P147" i="22"/>
  <c r="O147" i="22"/>
  <c r="N147" i="22"/>
  <c r="N146" i="22" s="1"/>
  <c r="M147" i="22"/>
  <c r="M146" i="22" s="1"/>
  <c r="L147" i="22"/>
  <c r="L146" i="22" s="1"/>
  <c r="K147" i="22"/>
  <c r="K146" i="22" s="1"/>
  <c r="J147" i="22"/>
  <c r="J146" i="22" s="1"/>
  <c r="I147" i="22"/>
  <c r="I146" i="22" s="1"/>
  <c r="H147" i="22"/>
  <c r="G147" i="22"/>
  <c r="G146" i="22" s="1"/>
  <c r="F147" i="22"/>
  <c r="E147" i="22"/>
  <c r="D147" i="22"/>
  <c r="C147" i="22"/>
  <c r="B147" i="22"/>
  <c r="B146" i="22" s="1"/>
  <c r="V146" i="22"/>
  <c r="U146" i="22"/>
  <c r="T146" i="22"/>
  <c r="C146" i="22"/>
  <c r="Y143" i="22"/>
  <c r="X143" i="22"/>
  <c r="W143" i="22"/>
  <c r="V143" i="22"/>
  <c r="U143" i="22"/>
  <c r="T143" i="22"/>
  <c r="S143" i="22"/>
  <c r="R143" i="22"/>
  <c r="Q143" i="22"/>
  <c r="P143" i="22"/>
  <c r="O143" i="22"/>
  <c r="N143" i="22"/>
  <c r="M143" i="22"/>
  <c r="L143" i="22"/>
  <c r="K143" i="22"/>
  <c r="J143" i="22"/>
  <c r="I143" i="22"/>
  <c r="H143" i="22"/>
  <c r="G143" i="22"/>
  <c r="F143" i="22"/>
  <c r="E143" i="22"/>
  <c r="D143" i="22"/>
  <c r="C143" i="22"/>
  <c r="B143" i="22"/>
  <c r="Y142" i="22"/>
  <c r="X142" i="22"/>
  <c r="W142" i="22"/>
  <c r="V142" i="22"/>
  <c r="U142" i="22"/>
  <c r="T142" i="22"/>
  <c r="S142" i="22"/>
  <c r="R142" i="22"/>
  <c r="Q142" i="22"/>
  <c r="P142" i="22"/>
  <c r="O142" i="22"/>
  <c r="N142" i="22"/>
  <c r="M142" i="22"/>
  <c r="L142" i="22"/>
  <c r="K142" i="22"/>
  <c r="J142" i="22"/>
  <c r="I142" i="22"/>
  <c r="H142" i="22"/>
  <c r="G142" i="22"/>
  <c r="F142" i="22"/>
  <c r="E142" i="22"/>
  <c r="D142" i="22"/>
  <c r="C142" i="22"/>
  <c r="B142" i="22"/>
  <c r="T141" i="22"/>
  <c r="P141" i="22"/>
  <c r="L141" i="22"/>
  <c r="H141" i="22"/>
  <c r="D141" i="22"/>
  <c r="Y140" i="22"/>
  <c r="X140" i="22"/>
  <c r="W140" i="22"/>
  <c r="V140" i="22"/>
  <c r="U140" i="22"/>
  <c r="T140" i="22"/>
  <c r="S140" i="22"/>
  <c r="R140" i="22"/>
  <c r="Q140" i="22"/>
  <c r="P140" i="22"/>
  <c r="O140" i="22"/>
  <c r="N140" i="22"/>
  <c r="M140" i="22"/>
  <c r="L140" i="22"/>
  <c r="K140" i="22"/>
  <c r="J140" i="22"/>
  <c r="I140" i="22"/>
  <c r="H140" i="22"/>
  <c r="G140" i="22"/>
  <c r="F140" i="22"/>
  <c r="E140" i="22"/>
  <c r="D140" i="22"/>
  <c r="C140" i="22"/>
  <c r="B140" i="22"/>
  <c r="Y139" i="22"/>
  <c r="X139" i="22"/>
  <c r="W139" i="22"/>
  <c r="V139" i="22"/>
  <c r="U139" i="22"/>
  <c r="T139" i="22"/>
  <c r="S139" i="22"/>
  <c r="R139" i="22"/>
  <c r="Q139" i="22"/>
  <c r="P139" i="22"/>
  <c r="O139" i="22"/>
  <c r="N139" i="22"/>
  <c r="M139" i="22"/>
  <c r="L139" i="22"/>
  <c r="K139" i="22"/>
  <c r="J139" i="22"/>
  <c r="I139" i="22"/>
  <c r="H139" i="22"/>
  <c r="G139" i="22"/>
  <c r="F139" i="22"/>
  <c r="E139" i="22"/>
  <c r="D139" i="22"/>
  <c r="C139" i="22"/>
  <c r="B139" i="22"/>
  <c r="Y138" i="22"/>
  <c r="X138" i="22"/>
  <c r="W138" i="22"/>
  <c r="V138" i="22"/>
  <c r="U138" i="22"/>
  <c r="T138" i="22"/>
  <c r="S138" i="22"/>
  <c r="R138" i="22"/>
  <c r="Q138" i="22"/>
  <c r="P138" i="22"/>
  <c r="O138" i="22"/>
  <c r="N138" i="22"/>
  <c r="M138" i="22"/>
  <c r="L138" i="22"/>
  <c r="K138" i="22"/>
  <c r="J138" i="22"/>
  <c r="I138" i="22"/>
  <c r="H138" i="22"/>
  <c r="G138" i="22"/>
  <c r="F138" i="22"/>
  <c r="E138" i="22"/>
  <c r="D138" i="22"/>
  <c r="C138" i="22"/>
  <c r="B138" i="22"/>
  <c r="Y137" i="22"/>
  <c r="X137" i="22"/>
  <c r="W137" i="22"/>
  <c r="V137" i="22"/>
  <c r="U137" i="22"/>
  <c r="T137" i="22"/>
  <c r="S137" i="22"/>
  <c r="R137" i="22"/>
  <c r="Q137" i="22"/>
  <c r="P137" i="22"/>
  <c r="O137" i="22"/>
  <c r="N137" i="22"/>
  <c r="M137" i="22"/>
  <c r="L137" i="22"/>
  <c r="K137" i="22"/>
  <c r="J137" i="22"/>
  <c r="I137" i="22"/>
  <c r="H137" i="22"/>
  <c r="G137" i="22"/>
  <c r="F137" i="22"/>
  <c r="E137" i="22"/>
  <c r="D137" i="22"/>
  <c r="C137" i="22"/>
  <c r="B137" i="22"/>
  <c r="Y136" i="22"/>
  <c r="X136" i="22"/>
  <c r="W136" i="22"/>
  <c r="V136" i="22"/>
  <c r="U136" i="22"/>
  <c r="T136" i="22"/>
  <c r="S136" i="22"/>
  <c r="R136" i="22"/>
  <c r="Q136" i="22"/>
  <c r="P136" i="22"/>
  <c r="O136" i="22"/>
  <c r="N136" i="22"/>
  <c r="M136" i="22"/>
  <c r="L136" i="22"/>
  <c r="K136" i="22"/>
  <c r="J136" i="22"/>
  <c r="I136" i="22"/>
  <c r="H136" i="22"/>
  <c r="G136" i="22"/>
  <c r="F136" i="22"/>
  <c r="E136" i="22"/>
  <c r="D136" i="22"/>
  <c r="C136" i="22"/>
  <c r="B136" i="22"/>
  <c r="Y135" i="22"/>
  <c r="X135" i="22"/>
  <c r="X132" i="22" s="1"/>
  <c r="W135" i="22"/>
  <c r="V135" i="22"/>
  <c r="U135" i="22"/>
  <c r="T135" i="22"/>
  <c r="S135" i="22"/>
  <c r="R135" i="22"/>
  <c r="Q135" i="22"/>
  <c r="P135" i="22"/>
  <c r="O135" i="22"/>
  <c r="N135" i="22"/>
  <c r="M135" i="22"/>
  <c r="L135" i="22"/>
  <c r="L132" i="22" s="1"/>
  <c r="K135" i="22"/>
  <c r="J135" i="22"/>
  <c r="I135" i="22"/>
  <c r="H135" i="22"/>
  <c r="G135" i="22"/>
  <c r="F135" i="22"/>
  <c r="E135" i="22"/>
  <c r="D135" i="22"/>
  <c r="C135" i="22"/>
  <c r="B135" i="22"/>
  <c r="Y134" i="22"/>
  <c r="X134" i="22"/>
  <c r="W134" i="22"/>
  <c r="V134" i="22"/>
  <c r="U134" i="22"/>
  <c r="T134" i="22"/>
  <c r="T132" i="22" s="1"/>
  <c r="S134" i="22"/>
  <c r="R134" i="22"/>
  <c r="Q134" i="22"/>
  <c r="P134" i="22"/>
  <c r="O134" i="22"/>
  <c r="N134" i="22"/>
  <c r="M134" i="22"/>
  <c r="L134" i="22"/>
  <c r="K134" i="22"/>
  <c r="J134" i="22"/>
  <c r="I134" i="22"/>
  <c r="H134" i="22"/>
  <c r="G134" i="22"/>
  <c r="F134" i="22"/>
  <c r="E134" i="22"/>
  <c r="D134" i="22"/>
  <c r="C134" i="22"/>
  <c r="B134" i="22"/>
  <c r="Y133" i="22"/>
  <c r="X133" i="22"/>
  <c r="W133" i="22"/>
  <c r="V133" i="22"/>
  <c r="U133" i="22"/>
  <c r="T133" i="22"/>
  <c r="S133" i="22"/>
  <c r="R133" i="22"/>
  <c r="Q133" i="22"/>
  <c r="P133" i="22"/>
  <c r="P132" i="22" s="1"/>
  <c r="O133" i="22"/>
  <c r="N133" i="22"/>
  <c r="M133" i="22"/>
  <c r="L133" i="22"/>
  <c r="K133" i="22"/>
  <c r="J133" i="22"/>
  <c r="I133" i="22"/>
  <c r="H133" i="22"/>
  <c r="G133" i="22"/>
  <c r="F133" i="22"/>
  <c r="E133" i="22"/>
  <c r="D133" i="22"/>
  <c r="D132" i="22" s="1"/>
  <c r="C133" i="22"/>
  <c r="B133" i="22"/>
  <c r="H132" i="22"/>
  <c r="Y119" i="22"/>
  <c r="X119" i="22"/>
  <c r="X175" i="22" s="1"/>
  <c r="W119" i="22"/>
  <c r="W175" i="22" s="1"/>
  <c r="V119" i="22"/>
  <c r="U119" i="22"/>
  <c r="U175" i="22" s="1"/>
  <c r="T119" i="22"/>
  <c r="S119" i="22"/>
  <c r="R119" i="22"/>
  <c r="Q119" i="22"/>
  <c r="P119" i="22"/>
  <c r="P175" i="22" s="1"/>
  <c r="O119" i="22"/>
  <c r="O175" i="22" s="1"/>
  <c r="N119" i="22"/>
  <c r="N175" i="22" s="1"/>
  <c r="M119" i="22"/>
  <c r="M175" i="22" s="1"/>
  <c r="L119" i="22"/>
  <c r="L175" i="22" s="1"/>
  <c r="K119" i="22"/>
  <c r="J119" i="22"/>
  <c r="I119" i="22"/>
  <c r="H119" i="22"/>
  <c r="H175" i="22" s="1"/>
  <c r="G119" i="22"/>
  <c r="G175" i="22" s="1"/>
  <c r="F119" i="22"/>
  <c r="F175" i="22" s="1"/>
  <c r="E119" i="22"/>
  <c r="E175" i="22" s="1"/>
  <c r="D119" i="22"/>
  <c r="C119" i="22"/>
  <c r="B119" i="22"/>
  <c r="Y110" i="22"/>
  <c r="X110" i="22"/>
  <c r="X171" i="22" s="1"/>
  <c r="W110" i="22"/>
  <c r="V110" i="22"/>
  <c r="U110" i="22"/>
  <c r="T110" i="22"/>
  <c r="S110" i="22"/>
  <c r="R110" i="22"/>
  <c r="Q110" i="22"/>
  <c r="P110" i="22"/>
  <c r="O110" i="22"/>
  <c r="N110" i="22"/>
  <c r="M110" i="22"/>
  <c r="L110" i="22"/>
  <c r="K110" i="22"/>
  <c r="J110" i="22"/>
  <c r="I110" i="22"/>
  <c r="H110" i="22"/>
  <c r="G110" i="22"/>
  <c r="F110" i="22"/>
  <c r="E110" i="22"/>
  <c r="D110" i="22"/>
  <c r="C110" i="22"/>
  <c r="B110" i="22"/>
  <c r="Y89" i="22"/>
  <c r="X89" i="22"/>
  <c r="W89" i="22"/>
  <c r="V89" i="22"/>
  <c r="U89" i="22"/>
  <c r="T89" i="22"/>
  <c r="S89" i="22"/>
  <c r="R89" i="22"/>
  <c r="Q89" i="22"/>
  <c r="P89" i="22"/>
  <c r="O89" i="22"/>
  <c r="N89" i="22"/>
  <c r="M89" i="22"/>
  <c r="L89" i="22"/>
  <c r="K89" i="22"/>
  <c r="J89" i="22"/>
  <c r="I89" i="22"/>
  <c r="H89" i="22"/>
  <c r="G89" i="22"/>
  <c r="F89" i="22"/>
  <c r="E89" i="22"/>
  <c r="D89" i="22"/>
  <c r="C89" i="22"/>
  <c r="B89" i="22"/>
  <c r="Y79" i="22"/>
  <c r="X79" i="22"/>
  <c r="W79" i="22"/>
  <c r="V79" i="22"/>
  <c r="U79" i="22"/>
  <c r="T79" i="22"/>
  <c r="S79" i="22"/>
  <c r="R79" i="22"/>
  <c r="Q79" i="22"/>
  <c r="P79" i="22"/>
  <c r="O79" i="22"/>
  <c r="N79" i="22"/>
  <c r="M79" i="22"/>
  <c r="L79" i="22"/>
  <c r="K79" i="22"/>
  <c r="J79" i="22"/>
  <c r="I79" i="22"/>
  <c r="H79" i="22"/>
  <c r="G79" i="22"/>
  <c r="F79" i="22"/>
  <c r="E79" i="22"/>
  <c r="D79" i="22"/>
  <c r="C79" i="22"/>
  <c r="B79" i="22"/>
  <c r="Y60" i="22"/>
  <c r="X60" i="22"/>
  <c r="W60" i="22"/>
  <c r="V60" i="22"/>
  <c r="U60" i="22"/>
  <c r="T60" i="22"/>
  <c r="S60" i="22"/>
  <c r="R60" i="22"/>
  <c r="Q60" i="22"/>
  <c r="P60" i="22"/>
  <c r="O60" i="22"/>
  <c r="N60" i="22"/>
  <c r="M60" i="22"/>
  <c r="L60" i="22"/>
  <c r="K60" i="22"/>
  <c r="J60" i="22"/>
  <c r="I60" i="22"/>
  <c r="H60" i="22"/>
  <c r="G60" i="22"/>
  <c r="F60" i="22"/>
  <c r="E60" i="22"/>
  <c r="D60" i="22"/>
  <c r="C60" i="22"/>
  <c r="B60" i="22"/>
  <c r="Y33" i="22"/>
  <c r="X33" i="22"/>
  <c r="X141" i="22" s="1"/>
  <c r="W33" i="22"/>
  <c r="V33" i="22"/>
  <c r="U33" i="22"/>
  <c r="T33" i="22"/>
  <c r="S33" i="22"/>
  <c r="R33" i="22"/>
  <c r="Q33" i="22"/>
  <c r="P33" i="22"/>
  <c r="O33" i="22"/>
  <c r="N33" i="22"/>
  <c r="M33" i="22"/>
  <c r="L33" i="22"/>
  <c r="K33" i="22"/>
  <c r="J33" i="22"/>
  <c r="I33" i="22"/>
  <c r="H33" i="22"/>
  <c r="G33" i="22"/>
  <c r="F33" i="22"/>
  <c r="E33" i="22"/>
  <c r="D33" i="22"/>
  <c r="C33" i="22"/>
  <c r="B33" i="22"/>
  <c r="Y214" i="21"/>
  <c r="X214" i="21"/>
  <c r="W214" i="21"/>
  <c r="V214" i="21"/>
  <c r="U214" i="21"/>
  <c r="T214" i="21"/>
  <c r="S214" i="21"/>
  <c r="R214" i="21"/>
  <c r="Q214" i="21"/>
  <c r="P214" i="21"/>
  <c r="O214" i="21"/>
  <c r="N214" i="21"/>
  <c r="M214" i="21"/>
  <c r="L214" i="21"/>
  <c r="K214" i="21"/>
  <c r="J214" i="21"/>
  <c r="I214" i="21"/>
  <c r="H214" i="21"/>
  <c r="G214" i="21"/>
  <c r="F214" i="21"/>
  <c r="E214" i="21"/>
  <c r="D214" i="21"/>
  <c r="C214" i="21"/>
  <c r="B214" i="21"/>
  <c r="Y212" i="21"/>
  <c r="X212" i="21"/>
  <c r="W212" i="21"/>
  <c r="V212" i="21"/>
  <c r="U212" i="21"/>
  <c r="T212" i="21"/>
  <c r="S212" i="21"/>
  <c r="R212" i="21"/>
  <c r="Q212" i="21"/>
  <c r="P212" i="21"/>
  <c r="O212" i="21"/>
  <c r="N212" i="21"/>
  <c r="M212" i="21"/>
  <c r="L212" i="21"/>
  <c r="K212" i="21"/>
  <c r="J212" i="21"/>
  <c r="I212" i="21"/>
  <c r="H212" i="21"/>
  <c r="G212" i="21"/>
  <c r="F212" i="21"/>
  <c r="E212" i="21"/>
  <c r="D212" i="21"/>
  <c r="C212" i="21"/>
  <c r="B212" i="21"/>
  <c r="Y210" i="21"/>
  <c r="X210" i="21"/>
  <c r="W210" i="21"/>
  <c r="V210" i="21"/>
  <c r="U210" i="21"/>
  <c r="T210" i="21"/>
  <c r="S210" i="21"/>
  <c r="R210" i="21"/>
  <c r="Q210" i="21"/>
  <c r="P210" i="21"/>
  <c r="O210" i="21"/>
  <c r="N210" i="21"/>
  <c r="M210" i="21"/>
  <c r="L210" i="21"/>
  <c r="K210" i="21"/>
  <c r="J210" i="21"/>
  <c r="I210" i="21"/>
  <c r="H210" i="21"/>
  <c r="G210" i="21"/>
  <c r="F210" i="21"/>
  <c r="E210" i="21"/>
  <c r="D210" i="21"/>
  <c r="C210" i="21"/>
  <c r="B210" i="21"/>
  <c r="Y209" i="21"/>
  <c r="X209" i="21"/>
  <c r="W209" i="21"/>
  <c r="V209" i="21"/>
  <c r="U209" i="21"/>
  <c r="T209" i="21"/>
  <c r="S209" i="21"/>
  <c r="R209" i="21"/>
  <c r="Q209" i="21"/>
  <c r="P209" i="21"/>
  <c r="O209" i="21"/>
  <c r="N209" i="21"/>
  <c r="M209" i="21"/>
  <c r="L209" i="21"/>
  <c r="K209" i="21"/>
  <c r="J209" i="21"/>
  <c r="I209" i="21"/>
  <c r="H209" i="21"/>
  <c r="G209" i="21"/>
  <c r="F209" i="21"/>
  <c r="E209" i="21"/>
  <c r="D209" i="21"/>
  <c r="C209" i="21"/>
  <c r="B209" i="21"/>
  <c r="Y208" i="21"/>
  <c r="X208" i="21"/>
  <c r="W208" i="21"/>
  <c r="V208" i="21"/>
  <c r="U208" i="21"/>
  <c r="T208" i="21"/>
  <c r="S208" i="21"/>
  <c r="R208" i="21"/>
  <c r="Q208" i="21"/>
  <c r="P208" i="21"/>
  <c r="O208" i="21"/>
  <c r="N208" i="21"/>
  <c r="M208" i="21"/>
  <c r="L208" i="21"/>
  <c r="K208" i="21"/>
  <c r="J208" i="21"/>
  <c r="I208" i="21"/>
  <c r="H208" i="21"/>
  <c r="G208" i="21"/>
  <c r="F208" i="21"/>
  <c r="E208" i="21"/>
  <c r="D208" i="21"/>
  <c r="C208" i="21"/>
  <c r="B208" i="21"/>
  <c r="Y207" i="21"/>
  <c r="X207" i="21"/>
  <c r="W207" i="21"/>
  <c r="V207" i="21"/>
  <c r="U207" i="21"/>
  <c r="T207" i="21"/>
  <c r="S207" i="21"/>
  <c r="R207" i="21"/>
  <c r="Q207" i="21"/>
  <c r="P207" i="21"/>
  <c r="O207" i="21"/>
  <c r="N207" i="21"/>
  <c r="M207" i="21"/>
  <c r="L207" i="21"/>
  <c r="K207" i="21"/>
  <c r="J207" i="21"/>
  <c r="I207" i="21"/>
  <c r="H207" i="21"/>
  <c r="G207" i="21"/>
  <c r="F207" i="21"/>
  <c r="E207" i="21"/>
  <c r="D207" i="21"/>
  <c r="C207" i="21"/>
  <c r="B207" i="21"/>
  <c r="Y206" i="21"/>
  <c r="X206" i="21"/>
  <c r="W206" i="21"/>
  <c r="V206" i="21"/>
  <c r="U206" i="21"/>
  <c r="T206" i="21"/>
  <c r="S206" i="21"/>
  <c r="R206" i="21"/>
  <c r="Q206" i="21"/>
  <c r="P206" i="21"/>
  <c r="O206" i="21"/>
  <c r="N206" i="21"/>
  <c r="M206" i="21"/>
  <c r="L206" i="21"/>
  <c r="K206" i="21"/>
  <c r="J206" i="21"/>
  <c r="I206" i="21"/>
  <c r="H206" i="21"/>
  <c r="G206" i="21"/>
  <c r="F206" i="21"/>
  <c r="E206" i="21"/>
  <c r="D206" i="21"/>
  <c r="C206" i="21"/>
  <c r="B206" i="21"/>
  <c r="Y200" i="21"/>
  <c r="X200" i="21"/>
  <c r="W200" i="21"/>
  <c r="V200" i="21"/>
  <c r="U200" i="21"/>
  <c r="T200" i="21"/>
  <c r="S200" i="21"/>
  <c r="R200" i="21"/>
  <c r="Q200" i="21"/>
  <c r="P200" i="21"/>
  <c r="O200" i="21"/>
  <c r="N200" i="21"/>
  <c r="M200" i="21"/>
  <c r="L200" i="21"/>
  <c r="K200" i="21"/>
  <c r="J200" i="21"/>
  <c r="I200" i="21"/>
  <c r="H200" i="21"/>
  <c r="G200" i="21"/>
  <c r="F200" i="21"/>
  <c r="E200" i="21"/>
  <c r="D200" i="21"/>
  <c r="C200" i="21"/>
  <c r="B200" i="21"/>
  <c r="Y199" i="21"/>
  <c r="X199" i="21"/>
  <c r="W199" i="21"/>
  <c r="V199" i="21"/>
  <c r="U199" i="21"/>
  <c r="T199" i="21"/>
  <c r="S199" i="21"/>
  <c r="R199" i="21"/>
  <c r="Q199" i="21"/>
  <c r="P199" i="21"/>
  <c r="O199" i="21"/>
  <c r="N199" i="21"/>
  <c r="M199" i="21"/>
  <c r="L199" i="21"/>
  <c r="K199" i="21"/>
  <c r="J199" i="21"/>
  <c r="I199" i="21"/>
  <c r="H199" i="21"/>
  <c r="G199" i="21"/>
  <c r="F199" i="21"/>
  <c r="E199" i="21"/>
  <c r="D199" i="21"/>
  <c r="C199" i="21"/>
  <c r="B199" i="21"/>
  <c r="Y198" i="21"/>
  <c r="X198" i="21"/>
  <c r="W198" i="21"/>
  <c r="V198" i="21"/>
  <c r="U198" i="21"/>
  <c r="T198" i="21"/>
  <c r="S198" i="21"/>
  <c r="R198" i="21"/>
  <c r="Q198" i="21"/>
  <c r="P198" i="21"/>
  <c r="O198" i="21"/>
  <c r="N198" i="21"/>
  <c r="M198" i="21"/>
  <c r="L198" i="21"/>
  <c r="K198" i="21"/>
  <c r="J198" i="21"/>
  <c r="I198" i="21"/>
  <c r="H198" i="21"/>
  <c r="G198" i="21"/>
  <c r="F198" i="21"/>
  <c r="E198" i="21"/>
  <c r="D198" i="21"/>
  <c r="C198" i="21"/>
  <c r="B198" i="21"/>
  <c r="Y197" i="21"/>
  <c r="X197" i="21"/>
  <c r="W197" i="21"/>
  <c r="V197" i="21"/>
  <c r="U197" i="21"/>
  <c r="T197" i="21"/>
  <c r="S197" i="21"/>
  <c r="R197" i="21"/>
  <c r="Q197" i="21"/>
  <c r="P197" i="21"/>
  <c r="O197" i="21"/>
  <c r="N197" i="21"/>
  <c r="M197" i="21"/>
  <c r="L197" i="21"/>
  <c r="K197" i="21"/>
  <c r="J197" i="21"/>
  <c r="I197" i="21"/>
  <c r="H197" i="21"/>
  <c r="G197" i="21"/>
  <c r="F197" i="21"/>
  <c r="E197" i="21"/>
  <c r="D197" i="21"/>
  <c r="C197" i="21"/>
  <c r="B197" i="21"/>
  <c r="Y196" i="21"/>
  <c r="X196" i="21"/>
  <c r="W196" i="21"/>
  <c r="V196" i="21"/>
  <c r="U196" i="21"/>
  <c r="T196" i="21"/>
  <c r="S196" i="21"/>
  <c r="R196" i="21"/>
  <c r="Q196" i="21"/>
  <c r="P196" i="21"/>
  <c r="O196" i="21"/>
  <c r="N196" i="21"/>
  <c r="M196" i="21"/>
  <c r="L196" i="21"/>
  <c r="K196" i="21"/>
  <c r="J196" i="21"/>
  <c r="I196" i="21"/>
  <c r="H196" i="21"/>
  <c r="G196" i="21"/>
  <c r="F196" i="21"/>
  <c r="E196" i="21"/>
  <c r="D196" i="21"/>
  <c r="C196" i="21"/>
  <c r="B196" i="21"/>
  <c r="Y195" i="21"/>
  <c r="X195" i="21"/>
  <c r="W195" i="21"/>
  <c r="V195" i="21"/>
  <c r="U195" i="21"/>
  <c r="T195" i="21"/>
  <c r="S195" i="21"/>
  <c r="R195" i="21"/>
  <c r="Q195" i="21"/>
  <c r="P195" i="21"/>
  <c r="O195" i="21"/>
  <c r="N195" i="21"/>
  <c r="M195" i="21"/>
  <c r="L195" i="21"/>
  <c r="K195" i="21"/>
  <c r="J195" i="21"/>
  <c r="I195" i="21"/>
  <c r="H195" i="21"/>
  <c r="G195" i="21"/>
  <c r="F195" i="21"/>
  <c r="E195" i="21"/>
  <c r="D195" i="21"/>
  <c r="C195" i="21"/>
  <c r="B195" i="21"/>
  <c r="Y191" i="21"/>
  <c r="X191" i="21"/>
  <c r="W191" i="21"/>
  <c r="V191" i="21"/>
  <c r="U191" i="21"/>
  <c r="T191" i="21"/>
  <c r="S191" i="21"/>
  <c r="R191" i="21"/>
  <c r="Q191" i="21"/>
  <c r="P191" i="21"/>
  <c r="O191" i="21"/>
  <c r="N191" i="21"/>
  <c r="M191" i="21"/>
  <c r="L191" i="21"/>
  <c r="K191" i="21"/>
  <c r="J191" i="21"/>
  <c r="I191" i="21"/>
  <c r="H191" i="21"/>
  <c r="G191" i="21"/>
  <c r="F191" i="21"/>
  <c r="E191" i="21"/>
  <c r="D191" i="21"/>
  <c r="C191" i="21"/>
  <c r="B191" i="21"/>
  <c r="Y190" i="21"/>
  <c r="X190" i="21"/>
  <c r="W190" i="21"/>
  <c r="V190" i="21"/>
  <c r="U190" i="21"/>
  <c r="T190" i="21"/>
  <c r="S190" i="21"/>
  <c r="R190" i="21"/>
  <c r="Q190" i="21"/>
  <c r="P190" i="21"/>
  <c r="O190" i="21"/>
  <c r="N190" i="21"/>
  <c r="M190" i="21"/>
  <c r="L190" i="21"/>
  <c r="K190" i="21"/>
  <c r="J190" i="21"/>
  <c r="I190" i="21"/>
  <c r="H190" i="21"/>
  <c r="G190" i="21"/>
  <c r="F190" i="21"/>
  <c r="E190" i="21"/>
  <c r="D190" i="21"/>
  <c r="C190" i="21"/>
  <c r="B190" i="21"/>
  <c r="Y189" i="21"/>
  <c r="X189" i="21"/>
  <c r="W189" i="21"/>
  <c r="V189" i="21"/>
  <c r="U189" i="21"/>
  <c r="T189" i="21"/>
  <c r="S189" i="21"/>
  <c r="R189" i="21"/>
  <c r="Q189" i="21"/>
  <c r="P189" i="21"/>
  <c r="O189" i="21"/>
  <c r="N189" i="21"/>
  <c r="M189" i="21"/>
  <c r="L189" i="21"/>
  <c r="K189" i="21"/>
  <c r="J189" i="21"/>
  <c r="I189" i="21"/>
  <c r="H189" i="21"/>
  <c r="G189" i="21"/>
  <c r="F189" i="21"/>
  <c r="E189" i="21"/>
  <c r="D189" i="21"/>
  <c r="C189" i="21"/>
  <c r="B189" i="21"/>
  <c r="Y188" i="21"/>
  <c r="X188" i="21"/>
  <c r="W188" i="21"/>
  <c r="V188" i="21"/>
  <c r="U188" i="21"/>
  <c r="T188" i="21"/>
  <c r="S188" i="21"/>
  <c r="R188" i="21"/>
  <c r="Q188" i="21"/>
  <c r="P188" i="21"/>
  <c r="O188" i="21"/>
  <c r="N188" i="21"/>
  <c r="M188" i="21"/>
  <c r="L188" i="21"/>
  <c r="K188" i="21"/>
  <c r="J188" i="21"/>
  <c r="I188" i="21"/>
  <c r="H188" i="21"/>
  <c r="G188" i="21"/>
  <c r="F188" i="21"/>
  <c r="E188" i="21"/>
  <c r="D188" i="21"/>
  <c r="C188" i="21"/>
  <c r="B188" i="21"/>
  <c r="Y187" i="21"/>
  <c r="X187" i="21"/>
  <c r="W187" i="21"/>
  <c r="V187" i="21"/>
  <c r="U187" i="21"/>
  <c r="T187" i="21"/>
  <c r="S187" i="21"/>
  <c r="R187" i="21"/>
  <c r="Q187" i="21"/>
  <c r="P187" i="21"/>
  <c r="O187" i="21"/>
  <c r="N187" i="21"/>
  <c r="M187" i="21"/>
  <c r="L187" i="21"/>
  <c r="K187" i="21"/>
  <c r="J187" i="21"/>
  <c r="I187" i="21"/>
  <c r="H187" i="21"/>
  <c r="G187" i="21"/>
  <c r="F187" i="21"/>
  <c r="E187" i="21"/>
  <c r="D187" i="21"/>
  <c r="C187" i="21"/>
  <c r="B187" i="21"/>
  <c r="Y186" i="21"/>
  <c r="X186" i="21"/>
  <c r="W186" i="21"/>
  <c r="V186" i="21"/>
  <c r="U186" i="21"/>
  <c r="T186" i="21"/>
  <c r="S186" i="21"/>
  <c r="R186" i="21"/>
  <c r="Q186" i="21"/>
  <c r="P186" i="21"/>
  <c r="O186" i="21"/>
  <c r="N186" i="21"/>
  <c r="M186" i="21"/>
  <c r="L186" i="21"/>
  <c r="K186" i="21"/>
  <c r="J186" i="21"/>
  <c r="I186" i="21"/>
  <c r="H186" i="21"/>
  <c r="G186" i="21"/>
  <c r="F186" i="21"/>
  <c r="E186" i="21"/>
  <c r="D186" i="21"/>
  <c r="C186" i="21"/>
  <c r="B186" i="21"/>
  <c r="Y185" i="21"/>
  <c r="X185" i="21"/>
  <c r="W185" i="21"/>
  <c r="V185" i="21"/>
  <c r="U185" i="21"/>
  <c r="T185" i="21"/>
  <c r="S185" i="21"/>
  <c r="R185" i="21"/>
  <c r="Q185" i="21"/>
  <c r="P185" i="21"/>
  <c r="O185" i="21"/>
  <c r="N185" i="21"/>
  <c r="M185" i="21"/>
  <c r="L185" i="21"/>
  <c r="K185" i="21"/>
  <c r="J185" i="21"/>
  <c r="I185" i="21"/>
  <c r="H185" i="21"/>
  <c r="G185" i="21"/>
  <c r="F185" i="21"/>
  <c r="E185" i="21"/>
  <c r="D185" i="21"/>
  <c r="C185" i="21"/>
  <c r="B185" i="21"/>
  <c r="Y184" i="21"/>
  <c r="X184" i="21"/>
  <c r="W184" i="21"/>
  <c r="V184" i="21"/>
  <c r="U184" i="21"/>
  <c r="T184" i="21"/>
  <c r="S184" i="21"/>
  <c r="R184" i="21"/>
  <c r="Q184" i="21"/>
  <c r="P184" i="21"/>
  <c r="O184" i="21"/>
  <c r="N184" i="21"/>
  <c r="M184" i="21"/>
  <c r="L184" i="21"/>
  <c r="K184" i="21"/>
  <c r="J184" i="21"/>
  <c r="I184" i="21"/>
  <c r="H184" i="21"/>
  <c r="G184" i="21"/>
  <c r="F184" i="21"/>
  <c r="E184" i="21"/>
  <c r="D184" i="21"/>
  <c r="C184" i="21"/>
  <c r="B184" i="21"/>
  <c r="Y178" i="21"/>
  <c r="X178" i="21"/>
  <c r="W178" i="21"/>
  <c r="V178" i="21"/>
  <c r="U178" i="21"/>
  <c r="T178" i="21"/>
  <c r="S178" i="21"/>
  <c r="R178" i="21"/>
  <c r="Q178" i="21"/>
  <c r="P178" i="21"/>
  <c r="O178" i="21"/>
  <c r="N178" i="21"/>
  <c r="M178" i="21"/>
  <c r="L178" i="21"/>
  <c r="K178" i="21"/>
  <c r="J178" i="21"/>
  <c r="I178" i="21"/>
  <c r="H178" i="21"/>
  <c r="G178" i="21"/>
  <c r="F178" i="21"/>
  <c r="E178" i="21"/>
  <c r="D178" i="21"/>
  <c r="C178" i="21"/>
  <c r="B178" i="21"/>
  <c r="Y177" i="21"/>
  <c r="X177" i="21"/>
  <c r="W177" i="21"/>
  <c r="V177" i="21"/>
  <c r="U177" i="21"/>
  <c r="T177" i="21"/>
  <c r="S177" i="21"/>
  <c r="R177" i="21"/>
  <c r="Q177" i="21"/>
  <c r="P177" i="21"/>
  <c r="O177" i="21"/>
  <c r="N177" i="21"/>
  <c r="M177" i="21"/>
  <c r="L177" i="21"/>
  <c r="K177" i="21"/>
  <c r="J177" i="21"/>
  <c r="I177" i="21"/>
  <c r="H177" i="21"/>
  <c r="G177" i="21"/>
  <c r="F177" i="21"/>
  <c r="E177" i="21"/>
  <c r="D177" i="21"/>
  <c r="C177" i="21"/>
  <c r="B177" i="21"/>
  <c r="Y176" i="21"/>
  <c r="X176" i="21"/>
  <c r="W176" i="21"/>
  <c r="V176" i="21"/>
  <c r="U176" i="21"/>
  <c r="T176" i="21"/>
  <c r="S176" i="21"/>
  <c r="R176" i="21"/>
  <c r="Q176" i="21"/>
  <c r="P176" i="21"/>
  <c r="O176" i="21"/>
  <c r="N176" i="21"/>
  <c r="M176" i="21"/>
  <c r="L176" i="21"/>
  <c r="K176" i="21"/>
  <c r="J176" i="21"/>
  <c r="I176" i="21"/>
  <c r="H176" i="21"/>
  <c r="G176" i="21"/>
  <c r="F176" i="21"/>
  <c r="E176" i="21"/>
  <c r="D176" i="21"/>
  <c r="C176" i="21"/>
  <c r="B176" i="21"/>
  <c r="Y174" i="21"/>
  <c r="X174" i="21"/>
  <c r="W174" i="21"/>
  <c r="V174" i="21"/>
  <c r="U174" i="21"/>
  <c r="T174" i="21"/>
  <c r="S174" i="21"/>
  <c r="R174" i="21"/>
  <c r="Q174" i="21"/>
  <c r="P174" i="21"/>
  <c r="O174" i="21"/>
  <c r="N174" i="21"/>
  <c r="M174" i="21"/>
  <c r="L174" i="21"/>
  <c r="K174" i="21"/>
  <c r="J174" i="21"/>
  <c r="I174" i="21"/>
  <c r="H174" i="21"/>
  <c r="G174" i="21"/>
  <c r="F174" i="21"/>
  <c r="E174" i="21"/>
  <c r="D174" i="21"/>
  <c r="C174" i="21"/>
  <c r="B174" i="21"/>
  <c r="Y173" i="21"/>
  <c r="X173" i="21"/>
  <c r="W173" i="21"/>
  <c r="V173" i="21"/>
  <c r="U173" i="21"/>
  <c r="T173" i="21"/>
  <c r="S173" i="21"/>
  <c r="R173" i="21"/>
  <c r="Q173" i="21"/>
  <c r="P173" i="21"/>
  <c r="O173" i="21"/>
  <c r="N173" i="21"/>
  <c r="M173" i="21"/>
  <c r="L173" i="21"/>
  <c r="K173" i="21"/>
  <c r="J173" i="21"/>
  <c r="I173" i="21"/>
  <c r="H173" i="21"/>
  <c r="G173" i="21"/>
  <c r="F173" i="21"/>
  <c r="E173" i="21"/>
  <c r="D173" i="21"/>
  <c r="C173" i="21"/>
  <c r="B173" i="21"/>
  <c r="Y172" i="21"/>
  <c r="X172" i="21"/>
  <c r="W172" i="21"/>
  <c r="V172" i="21"/>
  <c r="U172" i="21"/>
  <c r="T172" i="21"/>
  <c r="S172" i="21"/>
  <c r="R172" i="21"/>
  <c r="Q172" i="21"/>
  <c r="P172" i="21"/>
  <c r="O172" i="21"/>
  <c r="N172" i="21"/>
  <c r="M172" i="21"/>
  <c r="L172" i="21"/>
  <c r="K172" i="21"/>
  <c r="J172" i="21"/>
  <c r="I172" i="21"/>
  <c r="H172" i="21"/>
  <c r="G172" i="21"/>
  <c r="F172" i="21"/>
  <c r="E172" i="21"/>
  <c r="D172" i="21"/>
  <c r="C172" i="21"/>
  <c r="B172" i="21"/>
  <c r="Y170" i="21"/>
  <c r="X170" i="21"/>
  <c r="W170" i="21"/>
  <c r="V170" i="21"/>
  <c r="U170" i="21"/>
  <c r="T170" i="21"/>
  <c r="S170" i="21"/>
  <c r="R170" i="21"/>
  <c r="Q170" i="21"/>
  <c r="P170" i="21"/>
  <c r="O170" i="21"/>
  <c r="N170" i="21"/>
  <c r="M170" i="21"/>
  <c r="L170" i="21"/>
  <c r="K170" i="21"/>
  <c r="J170" i="21"/>
  <c r="I170" i="21"/>
  <c r="H170" i="21"/>
  <c r="G170" i="21"/>
  <c r="F170" i="21"/>
  <c r="E170" i="21"/>
  <c r="D170" i="21"/>
  <c r="C170" i="21"/>
  <c r="B170" i="21"/>
  <c r="Y169" i="21"/>
  <c r="X169" i="21"/>
  <c r="W169" i="21"/>
  <c r="V169" i="21"/>
  <c r="U169" i="21"/>
  <c r="T169" i="21"/>
  <c r="T165" i="21" s="1"/>
  <c r="S169" i="21"/>
  <c r="R169" i="21"/>
  <c r="Q169" i="21"/>
  <c r="P169" i="21"/>
  <c r="O169" i="21"/>
  <c r="N169" i="21"/>
  <c r="M169" i="21"/>
  <c r="L169" i="21"/>
  <c r="K169" i="21"/>
  <c r="J169" i="21"/>
  <c r="I169" i="21"/>
  <c r="H169" i="21"/>
  <c r="G169" i="21"/>
  <c r="F169" i="21"/>
  <c r="F165" i="21" s="1"/>
  <c r="E169" i="21"/>
  <c r="E165" i="21" s="1"/>
  <c r="D169" i="21"/>
  <c r="C169" i="21"/>
  <c r="B169" i="21"/>
  <c r="Y168" i="21"/>
  <c r="X168" i="21"/>
  <c r="W168" i="21"/>
  <c r="V168" i="21"/>
  <c r="U168" i="21"/>
  <c r="T168" i="21"/>
  <c r="S168" i="21"/>
  <c r="R168" i="21"/>
  <c r="Q168" i="21"/>
  <c r="P168" i="21"/>
  <c r="P165" i="21" s="1"/>
  <c r="O168" i="21"/>
  <c r="N168" i="21"/>
  <c r="M168" i="21"/>
  <c r="L168" i="21"/>
  <c r="K168" i="21"/>
  <c r="J168" i="21"/>
  <c r="I168" i="21"/>
  <c r="H168" i="21"/>
  <c r="G168" i="21"/>
  <c r="F168" i="21"/>
  <c r="E168" i="21"/>
  <c r="D168" i="21"/>
  <c r="C168" i="21"/>
  <c r="C165" i="21" s="1"/>
  <c r="B168" i="21"/>
  <c r="Y167" i="21"/>
  <c r="X167" i="21"/>
  <c r="W167" i="21"/>
  <c r="V167" i="21"/>
  <c r="U167" i="21"/>
  <c r="T167" i="21"/>
  <c r="S167" i="21"/>
  <c r="R167" i="21"/>
  <c r="Q167" i="21"/>
  <c r="P167" i="21"/>
  <c r="O167" i="21"/>
  <c r="N167" i="21"/>
  <c r="N165" i="21" s="1"/>
  <c r="M167" i="21"/>
  <c r="L167" i="21"/>
  <c r="L165" i="21" s="1"/>
  <c r="K167" i="21"/>
  <c r="J167" i="21"/>
  <c r="I167" i="21"/>
  <c r="H167" i="21"/>
  <c r="G167" i="21"/>
  <c r="F167" i="21"/>
  <c r="E167" i="21"/>
  <c r="D167" i="21"/>
  <c r="C167" i="21"/>
  <c r="B167" i="21"/>
  <c r="B165" i="21" s="1"/>
  <c r="Y166" i="21"/>
  <c r="Y165" i="21" s="1"/>
  <c r="X166" i="21"/>
  <c r="X165" i="21" s="1"/>
  <c r="W166" i="21"/>
  <c r="W165" i="21" s="1"/>
  <c r="V166" i="21"/>
  <c r="V165" i="21" s="1"/>
  <c r="U166" i="21"/>
  <c r="U165" i="21" s="1"/>
  <c r="T166" i="21"/>
  <c r="S166" i="21"/>
  <c r="S165" i="21" s="1"/>
  <c r="R166" i="21"/>
  <c r="Q166" i="21"/>
  <c r="P166" i="21"/>
  <c r="O166" i="21"/>
  <c r="N166" i="21"/>
  <c r="M166" i="21"/>
  <c r="M165" i="21" s="1"/>
  <c r="L166" i="21"/>
  <c r="K166" i="21"/>
  <c r="K165" i="21" s="1"/>
  <c r="J166" i="21"/>
  <c r="J165" i="21" s="1"/>
  <c r="I166" i="21"/>
  <c r="I165" i="21" s="1"/>
  <c r="H166" i="21"/>
  <c r="H165" i="21" s="1"/>
  <c r="G166" i="21"/>
  <c r="G165" i="21" s="1"/>
  <c r="F166" i="21"/>
  <c r="E166" i="21"/>
  <c r="D166" i="21"/>
  <c r="C166" i="21"/>
  <c r="B166" i="21"/>
  <c r="R165" i="21"/>
  <c r="Q165" i="21"/>
  <c r="O165" i="21"/>
  <c r="D165" i="21"/>
  <c r="Y162" i="21"/>
  <c r="X162" i="21"/>
  <c r="W162" i="21"/>
  <c r="V162" i="21"/>
  <c r="U162" i="21"/>
  <c r="T162" i="21"/>
  <c r="S162" i="21"/>
  <c r="R162" i="21"/>
  <c r="Q162" i="21"/>
  <c r="P162" i="21"/>
  <c r="O162" i="21"/>
  <c r="N162" i="21"/>
  <c r="M162" i="21"/>
  <c r="L162" i="21"/>
  <c r="K162" i="21"/>
  <c r="J162" i="21"/>
  <c r="I162" i="21"/>
  <c r="H162" i="21"/>
  <c r="G162" i="21"/>
  <c r="F162" i="21"/>
  <c r="E162" i="21"/>
  <c r="D162" i="21"/>
  <c r="C162" i="21"/>
  <c r="B162" i="21"/>
  <c r="Y161" i="21"/>
  <c r="X161" i="21"/>
  <c r="W161" i="21"/>
  <c r="V161" i="21"/>
  <c r="U161" i="21"/>
  <c r="T161" i="21"/>
  <c r="S161" i="21"/>
  <c r="R161" i="21"/>
  <c r="Q161" i="21"/>
  <c r="P161" i="21"/>
  <c r="O161" i="21"/>
  <c r="N161" i="21"/>
  <c r="M161" i="21"/>
  <c r="L161" i="21"/>
  <c r="K161" i="21"/>
  <c r="J161" i="21"/>
  <c r="I161" i="21"/>
  <c r="H161" i="21"/>
  <c r="G161" i="21"/>
  <c r="F161" i="21"/>
  <c r="E161" i="21"/>
  <c r="D161" i="21"/>
  <c r="C161" i="21"/>
  <c r="B161" i="21"/>
  <c r="Y159" i="21"/>
  <c r="X159" i="21"/>
  <c r="W159" i="21"/>
  <c r="V159" i="21"/>
  <c r="U159" i="21"/>
  <c r="T159" i="21"/>
  <c r="S159" i="21"/>
  <c r="R159" i="21"/>
  <c r="Q159" i="21"/>
  <c r="P159" i="21"/>
  <c r="O159" i="21"/>
  <c r="N159" i="21"/>
  <c r="M159" i="21"/>
  <c r="L159" i="21"/>
  <c r="K159" i="21"/>
  <c r="J159" i="21"/>
  <c r="I159" i="21"/>
  <c r="H159" i="21"/>
  <c r="G159" i="21"/>
  <c r="F159" i="21"/>
  <c r="E159" i="21"/>
  <c r="D159" i="21"/>
  <c r="C159" i="21"/>
  <c r="B159" i="21"/>
  <c r="Y158" i="21"/>
  <c r="X158" i="21"/>
  <c r="W158" i="21"/>
  <c r="V158" i="21"/>
  <c r="U158" i="21"/>
  <c r="T158" i="21"/>
  <c r="S158" i="21"/>
  <c r="R158" i="21"/>
  <c r="Q158" i="21"/>
  <c r="P158" i="21"/>
  <c r="O158" i="21"/>
  <c r="N158" i="21"/>
  <c r="M158" i="21"/>
  <c r="L158" i="21"/>
  <c r="K158" i="21"/>
  <c r="J158" i="21"/>
  <c r="I158" i="21"/>
  <c r="H158" i="21"/>
  <c r="G158" i="21"/>
  <c r="F158" i="21"/>
  <c r="E158" i="21"/>
  <c r="D158" i="21"/>
  <c r="C158" i="21"/>
  <c r="B158" i="21"/>
  <c r="Y156" i="21"/>
  <c r="X156" i="21"/>
  <c r="W156" i="21"/>
  <c r="V156" i="21"/>
  <c r="U156" i="21"/>
  <c r="T156" i="21"/>
  <c r="S156" i="21"/>
  <c r="R156" i="21"/>
  <c r="Q156" i="21"/>
  <c r="P156" i="21"/>
  <c r="O156" i="21"/>
  <c r="N156" i="21"/>
  <c r="M156" i="21"/>
  <c r="L156" i="21"/>
  <c r="K156" i="21"/>
  <c r="J156" i="21"/>
  <c r="I156" i="21"/>
  <c r="H156" i="21"/>
  <c r="G156" i="21"/>
  <c r="F156" i="21"/>
  <c r="E156" i="21"/>
  <c r="D156" i="21"/>
  <c r="C156" i="21"/>
  <c r="B156" i="21"/>
  <c r="Y155" i="21"/>
  <c r="X155" i="21"/>
  <c r="W155" i="21"/>
  <c r="V155" i="21"/>
  <c r="U155" i="21"/>
  <c r="T155" i="21"/>
  <c r="S155" i="21"/>
  <c r="R155" i="21"/>
  <c r="Q155" i="21"/>
  <c r="P155" i="21"/>
  <c r="O155" i="21"/>
  <c r="N155" i="21"/>
  <c r="M155" i="21"/>
  <c r="L155" i="21"/>
  <c r="K155" i="21"/>
  <c r="J155" i="21"/>
  <c r="I155" i="21"/>
  <c r="H155" i="21"/>
  <c r="G155" i="21"/>
  <c r="F155" i="21"/>
  <c r="E155" i="21"/>
  <c r="D155" i="21"/>
  <c r="C155" i="21"/>
  <c r="B155" i="21"/>
  <c r="Y154" i="21"/>
  <c r="X154" i="21"/>
  <c r="W154" i="21"/>
  <c r="V154" i="21"/>
  <c r="U154" i="21"/>
  <c r="T154" i="21"/>
  <c r="S154" i="21"/>
  <c r="R154" i="21"/>
  <c r="R146" i="21" s="1"/>
  <c r="Q154" i="21"/>
  <c r="P154" i="21"/>
  <c r="O154" i="21"/>
  <c r="N154" i="21"/>
  <c r="M154" i="21"/>
  <c r="L154" i="21"/>
  <c r="K154" i="21"/>
  <c r="J154" i="21"/>
  <c r="I154" i="21"/>
  <c r="H154" i="21"/>
  <c r="G154" i="21"/>
  <c r="F154" i="21"/>
  <c r="E154" i="21"/>
  <c r="D154" i="21"/>
  <c r="C154" i="21"/>
  <c r="B154" i="21"/>
  <c r="Y152" i="21"/>
  <c r="X152" i="21"/>
  <c r="W152" i="21"/>
  <c r="V152" i="21"/>
  <c r="U152" i="21"/>
  <c r="T152" i="21"/>
  <c r="S152" i="21"/>
  <c r="R152" i="21"/>
  <c r="Q152" i="21"/>
  <c r="P152" i="21"/>
  <c r="O152" i="21"/>
  <c r="N152" i="21"/>
  <c r="M152" i="21"/>
  <c r="L152" i="21"/>
  <c r="K152" i="21"/>
  <c r="J152" i="21"/>
  <c r="I152" i="21"/>
  <c r="H152" i="21"/>
  <c r="G152" i="21"/>
  <c r="F152" i="21"/>
  <c r="E152" i="21"/>
  <c r="D152" i="21"/>
  <c r="C152" i="21"/>
  <c r="B152" i="21"/>
  <c r="Y151" i="21"/>
  <c r="X151" i="21"/>
  <c r="W151" i="21"/>
  <c r="V151" i="21"/>
  <c r="U151" i="21"/>
  <c r="T151" i="21"/>
  <c r="S151" i="21"/>
  <c r="R151" i="21"/>
  <c r="Q151" i="21"/>
  <c r="P151" i="21"/>
  <c r="O151" i="21"/>
  <c r="N151" i="21"/>
  <c r="M151" i="21"/>
  <c r="L151" i="21"/>
  <c r="K151" i="21"/>
  <c r="J151" i="21"/>
  <c r="I151" i="21"/>
  <c r="H151" i="21"/>
  <c r="G151" i="21"/>
  <c r="F151" i="21"/>
  <c r="E151" i="21"/>
  <c r="D151" i="21"/>
  <c r="C151" i="21"/>
  <c r="B151" i="21"/>
  <c r="Y150" i="21"/>
  <c r="X150" i="21"/>
  <c r="W150" i="21"/>
  <c r="V150" i="21"/>
  <c r="U150" i="21"/>
  <c r="T150" i="21"/>
  <c r="T146" i="21" s="1"/>
  <c r="S150" i="21"/>
  <c r="R150" i="21"/>
  <c r="Q150" i="21"/>
  <c r="P150" i="21"/>
  <c r="O150" i="21"/>
  <c r="N150" i="21"/>
  <c r="M150" i="21"/>
  <c r="L150" i="21"/>
  <c r="K150" i="21"/>
  <c r="J150" i="21"/>
  <c r="I150" i="21"/>
  <c r="H150" i="21"/>
  <c r="G150" i="21"/>
  <c r="F150" i="21"/>
  <c r="F146" i="21" s="1"/>
  <c r="E150" i="21"/>
  <c r="E146" i="21" s="1"/>
  <c r="D150" i="21"/>
  <c r="C150" i="21"/>
  <c r="B150" i="21"/>
  <c r="Y149" i="21"/>
  <c r="X149" i="21"/>
  <c r="W149" i="21"/>
  <c r="V149" i="21"/>
  <c r="U149" i="21"/>
  <c r="T149" i="21"/>
  <c r="S149" i="21"/>
  <c r="R149" i="21"/>
  <c r="Q149" i="21"/>
  <c r="P149" i="21"/>
  <c r="P146" i="21" s="1"/>
  <c r="O149" i="21"/>
  <c r="N149" i="21"/>
  <c r="M149" i="21"/>
  <c r="L149" i="21"/>
  <c r="K149" i="21"/>
  <c r="J149" i="21"/>
  <c r="I149" i="21"/>
  <c r="H149" i="21"/>
  <c r="G149" i="21"/>
  <c r="F149" i="21"/>
  <c r="E149" i="21"/>
  <c r="D149" i="21"/>
  <c r="C149" i="21"/>
  <c r="C146" i="21" s="1"/>
  <c r="B149" i="21"/>
  <c r="Y148" i="21"/>
  <c r="X148" i="21"/>
  <c r="W148" i="21"/>
  <c r="V148" i="21"/>
  <c r="U148" i="21"/>
  <c r="T148" i="21"/>
  <c r="S148" i="21"/>
  <c r="R148" i="21"/>
  <c r="Q148" i="21"/>
  <c r="P148" i="21"/>
  <c r="O148" i="21"/>
  <c r="N148" i="21"/>
  <c r="N146" i="21" s="1"/>
  <c r="M148" i="21"/>
  <c r="L148" i="21"/>
  <c r="L146" i="21" s="1"/>
  <c r="K148" i="21"/>
  <c r="J148" i="21"/>
  <c r="I148" i="21"/>
  <c r="H148" i="21"/>
  <c r="G148" i="21"/>
  <c r="F148" i="21"/>
  <c r="E148" i="21"/>
  <c r="D148" i="21"/>
  <c r="C148" i="21"/>
  <c r="B148" i="21"/>
  <c r="B146" i="21" s="1"/>
  <c r="Y147" i="21"/>
  <c r="Y146" i="21" s="1"/>
  <c r="X147" i="21"/>
  <c r="X146" i="21" s="1"/>
  <c r="W147" i="21"/>
  <c r="W146" i="21" s="1"/>
  <c r="V147" i="21"/>
  <c r="V146" i="21" s="1"/>
  <c r="U147" i="21"/>
  <c r="U146" i="21" s="1"/>
  <c r="T147" i="21"/>
  <c r="S147" i="21"/>
  <c r="S146" i="21" s="1"/>
  <c r="R147" i="21"/>
  <c r="Q147" i="21"/>
  <c r="P147" i="21"/>
  <c r="O147" i="21"/>
  <c r="N147" i="21"/>
  <c r="M147" i="21"/>
  <c r="M146" i="21" s="1"/>
  <c r="L147" i="21"/>
  <c r="K147" i="21"/>
  <c r="K146" i="21" s="1"/>
  <c r="J147" i="21"/>
  <c r="J146" i="21" s="1"/>
  <c r="I147" i="21"/>
  <c r="I146" i="21" s="1"/>
  <c r="H147" i="21"/>
  <c r="H146" i="21" s="1"/>
  <c r="G147" i="21"/>
  <c r="G146" i="21" s="1"/>
  <c r="F147" i="21"/>
  <c r="E147" i="21"/>
  <c r="D147" i="21"/>
  <c r="C147" i="21"/>
  <c r="B147" i="21"/>
  <c r="Q146" i="21"/>
  <c r="O146" i="21"/>
  <c r="D146" i="21"/>
  <c r="Y143" i="21"/>
  <c r="X143" i="21"/>
  <c r="W143" i="21"/>
  <c r="V143" i="21"/>
  <c r="U143" i="21"/>
  <c r="T143" i="21"/>
  <c r="S143" i="21"/>
  <c r="R143" i="21"/>
  <c r="Q143" i="21"/>
  <c r="P143" i="21"/>
  <c r="O143" i="21"/>
  <c r="N143" i="21"/>
  <c r="M143" i="21"/>
  <c r="L143" i="21"/>
  <c r="K143" i="21"/>
  <c r="J143" i="21"/>
  <c r="I143" i="21"/>
  <c r="H143" i="21"/>
  <c r="G143" i="21"/>
  <c r="F143" i="21"/>
  <c r="E143" i="21"/>
  <c r="D143" i="21"/>
  <c r="C143" i="21"/>
  <c r="B143" i="21"/>
  <c r="Y142" i="21"/>
  <c r="X142" i="21"/>
  <c r="W142" i="21"/>
  <c r="V142" i="21"/>
  <c r="U142" i="21"/>
  <c r="T142" i="21"/>
  <c r="S142" i="21"/>
  <c r="R142" i="21"/>
  <c r="Q142" i="21"/>
  <c r="P142" i="21"/>
  <c r="O142" i="21"/>
  <c r="N142" i="21"/>
  <c r="M142" i="21"/>
  <c r="L142" i="21"/>
  <c r="K142" i="21"/>
  <c r="J142" i="21"/>
  <c r="I142" i="21"/>
  <c r="H142" i="21"/>
  <c r="G142" i="21"/>
  <c r="F142" i="21"/>
  <c r="E142" i="21"/>
  <c r="D142" i="21"/>
  <c r="C142" i="21"/>
  <c r="B142" i="21"/>
  <c r="Y140" i="21"/>
  <c r="X140" i="21"/>
  <c r="W140" i="21"/>
  <c r="V140" i="21"/>
  <c r="U140" i="21"/>
  <c r="T140" i="21"/>
  <c r="S140" i="21"/>
  <c r="R140" i="21"/>
  <c r="Q140" i="21"/>
  <c r="P140" i="21"/>
  <c r="O140" i="21"/>
  <c r="N140" i="21"/>
  <c r="M140" i="21"/>
  <c r="L140" i="21"/>
  <c r="K140" i="21"/>
  <c r="J140" i="21"/>
  <c r="I140" i="21"/>
  <c r="H140" i="21"/>
  <c r="G140" i="21"/>
  <c r="F140" i="21"/>
  <c r="E140" i="21"/>
  <c r="D140" i="21"/>
  <c r="C140" i="21"/>
  <c r="B140" i="21"/>
  <c r="Y139" i="21"/>
  <c r="X139" i="21"/>
  <c r="W139" i="21"/>
  <c r="V139" i="21"/>
  <c r="U139" i="21"/>
  <c r="T139" i="21"/>
  <c r="S139" i="21"/>
  <c r="R139" i="21"/>
  <c r="Q139" i="21"/>
  <c r="P139" i="21"/>
  <c r="O139" i="21"/>
  <c r="N139" i="21"/>
  <c r="M139" i="21"/>
  <c r="L139" i="21"/>
  <c r="K139" i="21"/>
  <c r="J139" i="21"/>
  <c r="I139" i="21"/>
  <c r="H139" i="21"/>
  <c r="G139" i="21"/>
  <c r="F139" i="21"/>
  <c r="E139" i="21"/>
  <c r="D139" i="21"/>
  <c r="C139" i="21"/>
  <c r="B139" i="21"/>
  <c r="Y138" i="21"/>
  <c r="X138" i="21"/>
  <c r="W138" i="21"/>
  <c r="V138" i="21"/>
  <c r="U138" i="21"/>
  <c r="T138" i="21"/>
  <c r="S138" i="21"/>
  <c r="R138" i="21"/>
  <c r="Q138" i="21"/>
  <c r="P138" i="21"/>
  <c r="O138" i="21"/>
  <c r="N138" i="21"/>
  <c r="M138" i="21"/>
  <c r="L138" i="21"/>
  <c r="K138" i="21"/>
  <c r="J138" i="21"/>
  <c r="I138" i="21"/>
  <c r="H138" i="21"/>
  <c r="G138" i="21"/>
  <c r="F138" i="21"/>
  <c r="E138" i="21"/>
  <c r="D138" i="21"/>
  <c r="C138" i="21"/>
  <c r="B138" i="21"/>
  <c r="Y137" i="21"/>
  <c r="X137" i="21"/>
  <c r="W137" i="21"/>
  <c r="V137" i="21"/>
  <c r="U137" i="21"/>
  <c r="T137" i="21"/>
  <c r="S137" i="21"/>
  <c r="R137" i="21"/>
  <c r="Q137" i="21"/>
  <c r="P137" i="21"/>
  <c r="O137" i="21"/>
  <c r="N137" i="21"/>
  <c r="M137" i="21"/>
  <c r="L137" i="21"/>
  <c r="K137" i="21"/>
  <c r="J137" i="21"/>
  <c r="I137" i="21"/>
  <c r="H137" i="21"/>
  <c r="G137" i="21"/>
  <c r="F137" i="21"/>
  <c r="E137" i="21"/>
  <c r="D137" i="21"/>
  <c r="C137" i="21"/>
  <c r="B137" i="21"/>
  <c r="Y136" i="21"/>
  <c r="X136" i="21"/>
  <c r="W136" i="21"/>
  <c r="V136" i="21"/>
  <c r="U136" i="21"/>
  <c r="T136" i="21"/>
  <c r="S136" i="21"/>
  <c r="R136" i="21"/>
  <c r="Q136" i="21"/>
  <c r="P136" i="21"/>
  <c r="O136" i="21"/>
  <c r="N136" i="21"/>
  <c r="M136" i="21"/>
  <c r="L136" i="21"/>
  <c r="K136" i="21"/>
  <c r="J136" i="21"/>
  <c r="I136" i="21"/>
  <c r="H136" i="21"/>
  <c r="G136" i="21"/>
  <c r="F136" i="21"/>
  <c r="E136" i="21"/>
  <c r="D136" i="21"/>
  <c r="C136" i="21"/>
  <c r="B136" i="21"/>
  <c r="Y135" i="21"/>
  <c r="X135" i="21"/>
  <c r="W135" i="21"/>
  <c r="V135" i="21"/>
  <c r="U135" i="21"/>
  <c r="T135" i="21"/>
  <c r="S135" i="21"/>
  <c r="R135" i="21"/>
  <c r="Q135" i="21"/>
  <c r="P135" i="21"/>
  <c r="O135" i="21"/>
  <c r="N135" i="21"/>
  <c r="M135" i="21"/>
  <c r="L135" i="21"/>
  <c r="K135" i="21"/>
  <c r="J135" i="21"/>
  <c r="I135" i="21"/>
  <c r="H135" i="21"/>
  <c r="G135" i="21"/>
  <c r="F135" i="21"/>
  <c r="E135" i="21"/>
  <c r="D135" i="21"/>
  <c r="C135" i="21"/>
  <c r="B135" i="21"/>
  <c r="Y134" i="21"/>
  <c r="X134" i="21"/>
  <c r="W134" i="21"/>
  <c r="V134" i="21"/>
  <c r="U134" i="21"/>
  <c r="T134" i="21"/>
  <c r="S134" i="21"/>
  <c r="R134" i="21"/>
  <c r="Q134" i="21"/>
  <c r="P134" i="21"/>
  <c r="O134" i="21"/>
  <c r="N134" i="21"/>
  <c r="M134" i="21"/>
  <c r="L134" i="21"/>
  <c r="K134" i="21"/>
  <c r="J134" i="21"/>
  <c r="I134" i="21"/>
  <c r="H134" i="21"/>
  <c r="G134" i="21"/>
  <c r="F134" i="21"/>
  <c r="E134" i="21"/>
  <c r="D134" i="21"/>
  <c r="C134" i="21"/>
  <c r="B134" i="21"/>
  <c r="Y133" i="21"/>
  <c r="X133" i="21"/>
  <c r="W133" i="21"/>
  <c r="V133" i="21"/>
  <c r="U133" i="21"/>
  <c r="T133" i="21"/>
  <c r="S133" i="21"/>
  <c r="R133" i="21"/>
  <c r="Q133" i="21"/>
  <c r="P133" i="21"/>
  <c r="O133" i="21"/>
  <c r="N133" i="21"/>
  <c r="M133" i="21"/>
  <c r="L133" i="21"/>
  <c r="K133" i="21"/>
  <c r="J133" i="21"/>
  <c r="I133" i="21"/>
  <c r="H133" i="21"/>
  <c r="G133" i="21"/>
  <c r="F133" i="21"/>
  <c r="E133" i="21"/>
  <c r="D133" i="21"/>
  <c r="C133" i="21"/>
  <c r="B133" i="21"/>
  <c r="Y119" i="21"/>
  <c r="X119" i="21"/>
  <c r="W119" i="21"/>
  <c r="W213" i="21" s="1"/>
  <c r="V119" i="21"/>
  <c r="V213" i="21" s="1"/>
  <c r="U119" i="21"/>
  <c r="T119" i="21"/>
  <c r="S119" i="21"/>
  <c r="S213" i="21" s="1"/>
  <c r="R119" i="21"/>
  <c r="R213" i="21" s="1"/>
  <c r="Q119" i="21"/>
  <c r="P119" i="21"/>
  <c r="O119" i="21"/>
  <c r="O213" i="21" s="1"/>
  <c r="N119" i="21"/>
  <c r="N213" i="21" s="1"/>
  <c r="M119" i="21"/>
  <c r="L119" i="21"/>
  <c r="K119" i="21"/>
  <c r="K213" i="21" s="1"/>
  <c r="J119" i="21"/>
  <c r="J213" i="21" s="1"/>
  <c r="I119" i="21"/>
  <c r="H119" i="21"/>
  <c r="G119" i="21"/>
  <c r="G213" i="21" s="1"/>
  <c r="F119" i="21"/>
  <c r="F213" i="21" s="1"/>
  <c r="E119" i="21"/>
  <c r="D119" i="21"/>
  <c r="C119" i="21"/>
  <c r="C213" i="21" s="1"/>
  <c r="B119" i="21"/>
  <c r="B213" i="21" s="1"/>
  <c r="Y110" i="21"/>
  <c r="X110" i="21"/>
  <c r="W110" i="21"/>
  <c r="W211" i="21" s="1"/>
  <c r="V110" i="21"/>
  <c r="V211" i="21" s="1"/>
  <c r="U110" i="21"/>
  <c r="T110" i="21"/>
  <c r="S110" i="21"/>
  <c r="S211" i="21" s="1"/>
  <c r="R110" i="21"/>
  <c r="R211" i="21" s="1"/>
  <c r="Q110" i="21"/>
  <c r="P110" i="21"/>
  <c r="O110" i="21"/>
  <c r="O211" i="21" s="1"/>
  <c r="N110" i="21"/>
  <c r="N211" i="21" s="1"/>
  <c r="M110" i="21"/>
  <c r="L110" i="21"/>
  <c r="K110" i="21"/>
  <c r="K211" i="21" s="1"/>
  <c r="J110" i="21"/>
  <c r="J211" i="21" s="1"/>
  <c r="I110" i="21"/>
  <c r="H110" i="21"/>
  <c r="G110" i="21"/>
  <c r="G211" i="21" s="1"/>
  <c r="F110" i="21"/>
  <c r="F211" i="21" s="1"/>
  <c r="E110" i="21"/>
  <c r="D110" i="21"/>
  <c r="C110" i="21"/>
  <c r="C211" i="21" s="1"/>
  <c r="B110" i="21"/>
  <c r="B211" i="21" s="1"/>
  <c r="Y89" i="21"/>
  <c r="X89" i="21"/>
  <c r="X203" i="21" s="1"/>
  <c r="W89" i="21"/>
  <c r="W203" i="21" s="1"/>
  <c r="V89" i="21"/>
  <c r="V160" i="21" s="1"/>
  <c r="U89" i="21"/>
  <c r="T89" i="21"/>
  <c r="T203" i="21" s="1"/>
  <c r="S89" i="21"/>
  <c r="S203" i="21" s="1"/>
  <c r="R89" i="21"/>
  <c r="R203" i="21" s="1"/>
  <c r="Q89" i="21"/>
  <c r="P89" i="21"/>
  <c r="P203" i="21" s="1"/>
  <c r="O89" i="21"/>
  <c r="O203" i="21" s="1"/>
  <c r="N89" i="21"/>
  <c r="N160" i="21" s="1"/>
  <c r="M89" i="21"/>
  <c r="L89" i="21"/>
  <c r="L203" i="21" s="1"/>
  <c r="K89" i="21"/>
  <c r="K203" i="21" s="1"/>
  <c r="J89" i="21"/>
  <c r="J203" i="21" s="1"/>
  <c r="I89" i="21"/>
  <c r="H89" i="21"/>
  <c r="H203" i="21" s="1"/>
  <c r="G89" i="21"/>
  <c r="G203" i="21" s="1"/>
  <c r="F89" i="21"/>
  <c r="F203" i="21" s="1"/>
  <c r="E89" i="21"/>
  <c r="D89" i="21"/>
  <c r="D203" i="21" s="1"/>
  <c r="C89" i="21"/>
  <c r="C203" i="21" s="1"/>
  <c r="B89" i="21"/>
  <c r="B160" i="21" s="1"/>
  <c r="Y79" i="21"/>
  <c r="Y202" i="21" s="1"/>
  <c r="X79" i="21"/>
  <c r="X202" i="21" s="1"/>
  <c r="W79" i="21"/>
  <c r="W157" i="21" s="1"/>
  <c r="V79" i="21"/>
  <c r="V157" i="21" s="1"/>
  <c r="U79" i="21"/>
  <c r="U202" i="21" s="1"/>
  <c r="T79" i="21"/>
  <c r="T202" i="21" s="1"/>
  <c r="S79" i="21"/>
  <c r="S202" i="21" s="1"/>
  <c r="R79" i="21"/>
  <c r="R157" i="21" s="1"/>
  <c r="Q79" i="21"/>
  <c r="Q202" i="21" s="1"/>
  <c r="P79" i="21"/>
  <c r="P202" i="21" s="1"/>
  <c r="O79" i="21"/>
  <c r="O202" i="21" s="1"/>
  <c r="N79" i="21"/>
  <c r="N202" i="21" s="1"/>
  <c r="M79" i="21"/>
  <c r="M202" i="21" s="1"/>
  <c r="L79" i="21"/>
  <c r="L202" i="21" s="1"/>
  <c r="K79" i="21"/>
  <c r="K157" i="21" s="1"/>
  <c r="J79" i="21"/>
  <c r="J157" i="21" s="1"/>
  <c r="I79" i="21"/>
  <c r="I202" i="21" s="1"/>
  <c r="H79" i="21"/>
  <c r="H202" i="21" s="1"/>
  <c r="G79" i="21"/>
  <c r="G202" i="21" s="1"/>
  <c r="F79" i="21"/>
  <c r="F202" i="21" s="1"/>
  <c r="E79" i="21"/>
  <c r="E202" i="21" s="1"/>
  <c r="D79" i="21"/>
  <c r="D202" i="21" s="1"/>
  <c r="C79" i="21"/>
  <c r="C157" i="21" s="1"/>
  <c r="B79" i="21"/>
  <c r="B157" i="21" s="1"/>
  <c r="Y60" i="21"/>
  <c r="Y201" i="21" s="1"/>
  <c r="X60" i="21"/>
  <c r="X201" i="21" s="1"/>
  <c r="W60" i="21"/>
  <c r="W201" i="21" s="1"/>
  <c r="V60" i="21"/>
  <c r="V201" i="21" s="1"/>
  <c r="U60" i="21"/>
  <c r="U201" i="21" s="1"/>
  <c r="T60" i="21"/>
  <c r="T201" i="21" s="1"/>
  <c r="S60" i="21"/>
  <c r="S153" i="21" s="1"/>
  <c r="R60" i="21"/>
  <c r="R153" i="21" s="1"/>
  <c r="Q60" i="21"/>
  <c r="Q201" i="21" s="1"/>
  <c r="P60" i="21"/>
  <c r="P201" i="21" s="1"/>
  <c r="O60" i="21"/>
  <c r="O201" i="21" s="1"/>
  <c r="N60" i="21"/>
  <c r="N201" i="21" s="1"/>
  <c r="M60" i="21"/>
  <c r="M201" i="21" s="1"/>
  <c r="L60" i="21"/>
  <c r="L201" i="21" s="1"/>
  <c r="K60" i="21"/>
  <c r="K153" i="21" s="1"/>
  <c r="J60" i="21"/>
  <c r="J153" i="21" s="1"/>
  <c r="I60" i="21"/>
  <c r="I201" i="21" s="1"/>
  <c r="H60" i="21"/>
  <c r="H201" i="21" s="1"/>
  <c r="G60" i="21"/>
  <c r="G201" i="21" s="1"/>
  <c r="F60" i="21"/>
  <c r="F201" i="21" s="1"/>
  <c r="E60" i="21"/>
  <c r="E201" i="21" s="1"/>
  <c r="D60" i="21"/>
  <c r="D201" i="21" s="1"/>
  <c r="C60" i="21"/>
  <c r="C153" i="21" s="1"/>
  <c r="B60" i="21"/>
  <c r="B153" i="21" s="1"/>
  <c r="Y33" i="21"/>
  <c r="Y192" i="21" s="1"/>
  <c r="X33" i="21"/>
  <c r="X192" i="21" s="1"/>
  <c r="X183" i="21" s="1"/>
  <c r="W33" i="21"/>
  <c r="W192" i="21" s="1"/>
  <c r="V33" i="21"/>
  <c r="V192" i="21" s="1"/>
  <c r="U33" i="21"/>
  <c r="U192" i="21" s="1"/>
  <c r="T33" i="21"/>
  <c r="T192" i="21" s="1"/>
  <c r="S33" i="21"/>
  <c r="S141" i="21" s="1"/>
  <c r="R33" i="21"/>
  <c r="R141" i="21" s="1"/>
  <c r="Q33" i="21"/>
  <c r="Q192" i="21" s="1"/>
  <c r="P33" i="21"/>
  <c r="P192" i="21" s="1"/>
  <c r="O33" i="21"/>
  <c r="O192" i="21" s="1"/>
  <c r="N33" i="21"/>
  <c r="N192" i="21" s="1"/>
  <c r="M33" i="21"/>
  <c r="M192" i="21" s="1"/>
  <c r="L33" i="21"/>
  <c r="L192" i="21" s="1"/>
  <c r="K33" i="21"/>
  <c r="K141" i="21" s="1"/>
  <c r="J33" i="21"/>
  <c r="J141" i="21" s="1"/>
  <c r="J132" i="21" s="1"/>
  <c r="I33" i="21"/>
  <c r="I192" i="21" s="1"/>
  <c r="I183" i="21" s="1"/>
  <c r="H33" i="21"/>
  <c r="H192" i="21" s="1"/>
  <c r="G33" i="21"/>
  <c r="G192" i="21" s="1"/>
  <c r="G183" i="21" s="1"/>
  <c r="F33" i="21"/>
  <c r="F192" i="21" s="1"/>
  <c r="E33" i="21"/>
  <c r="E192" i="21" s="1"/>
  <c r="D33" i="21"/>
  <c r="D192" i="21" s="1"/>
  <c r="C33" i="21"/>
  <c r="C141" i="21" s="1"/>
  <c r="B33" i="21"/>
  <c r="B141" i="21" s="1"/>
  <c r="Y75" i="20"/>
  <c r="X75" i="20"/>
  <c r="W75" i="20"/>
  <c r="V75" i="20"/>
  <c r="U75" i="20"/>
  <c r="T75" i="20"/>
  <c r="S75" i="20"/>
  <c r="R75" i="20"/>
  <c r="Q75" i="20"/>
  <c r="P75" i="20"/>
  <c r="O75" i="20"/>
  <c r="N75" i="20"/>
  <c r="M75" i="20"/>
  <c r="L75" i="20"/>
  <c r="K75" i="20"/>
  <c r="J75" i="20"/>
  <c r="I75" i="20"/>
  <c r="H75" i="20"/>
  <c r="G75" i="20"/>
  <c r="F75" i="20"/>
  <c r="E75" i="20"/>
  <c r="D75" i="20"/>
  <c r="C75" i="20"/>
  <c r="B75" i="20"/>
  <c r="Y74" i="20"/>
  <c r="X74" i="20"/>
  <c r="W74" i="20"/>
  <c r="V74" i="20"/>
  <c r="U74" i="20"/>
  <c r="T74" i="20"/>
  <c r="S74" i="20"/>
  <c r="R74" i="20"/>
  <c r="Q74" i="20"/>
  <c r="P74" i="20"/>
  <c r="O74" i="20"/>
  <c r="N74" i="20"/>
  <c r="M74" i="20"/>
  <c r="L74" i="20"/>
  <c r="K74" i="20"/>
  <c r="J74" i="20"/>
  <c r="I74" i="20"/>
  <c r="H74" i="20"/>
  <c r="G74" i="20"/>
  <c r="F74" i="20"/>
  <c r="E74" i="20"/>
  <c r="D74" i="20"/>
  <c r="C74" i="20"/>
  <c r="B74" i="20"/>
  <c r="Y73" i="20"/>
  <c r="X73" i="20"/>
  <c r="W73" i="20"/>
  <c r="V73" i="20"/>
  <c r="U73" i="20"/>
  <c r="T73" i="20"/>
  <c r="S73" i="20"/>
  <c r="R73" i="20"/>
  <c r="Q73" i="20"/>
  <c r="P73" i="20"/>
  <c r="O73" i="20"/>
  <c r="N73" i="20"/>
  <c r="M73" i="20"/>
  <c r="L73" i="20"/>
  <c r="K73" i="20"/>
  <c r="J73" i="20"/>
  <c r="I73" i="20"/>
  <c r="H73" i="20"/>
  <c r="G73" i="20"/>
  <c r="F73" i="20"/>
  <c r="E73" i="20"/>
  <c r="D73" i="20"/>
  <c r="C73" i="20"/>
  <c r="B73" i="20"/>
  <c r="Y67" i="20"/>
  <c r="X67" i="20"/>
  <c r="W67" i="20"/>
  <c r="V67" i="20"/>
  <c r="U67" i="20"/>
  <c r="T67" i="20"/>
  <c r="S67" i="20"/>
  <c r="R67" i="20"/>
  <c r="Q67" i="20"/>
  <c r="P67" i="20"/>
  <c r="O67" i="20"/>
  <c r="N67" i="20"/>
  <c r="M67" i="20"/>
  <c r="L67" i="20"/>
  <c r="K67" i="20"/>
  <c r="J67" i="20"/>
  <c r="I67" i="20"/>
  <c r="H67" i="20"/>
  <c r="G67" i="20"/>
  <c r="F67" i="20"/>
  <c r="E67" i="20"/>
  <c r="D67" i="20"/>
  <c r="C67" i="20"/>
  <c r="B67" i="20"/>
  <c r="Y66" i="20"/>
  <c r="X66" i="20"/>
  <c r="W66" i="20"/>
  <c r="V66" i="20"/>
  <c r="U66" i="20"/>
  <c r="T66" i="20"/>
  <c r="S66" i="20"/>
  <c r="R66" i="20"/>
  <c r="Q66" i="20"/>
  <c r="P66" i="20"/>
  <c r="O66" i="20"/>
  <c r="N66" i="20"/>
  <c r="M66" i="20"/>
  <c r="L66" i="20"/>
  <c r="K66" i="20"/>
  <c r="J66" i="20"/>
  <c r="I66" i="20"/>
  <c r="H66" i="20"/>
  <c r="G66" i="20"/>
  <c r="F66" i="20"/>
  <c r="E66" i="20"/>
  <c r="D66" i="20"/>
  <c r="C66" i="20"/>
  <c r="B66" i="20"/>
  <c r="Y65" i="20"/>
  <c r="X65" i="20"/>
  <c r="W65" i="20"/>
  <c r="V65" i="20"/>
  <c r="U65" i="20"/>
  <c r="T65" i="20"/>
  <c r="S65" i="20"/>
  <c r="R65" i="20"/>
  <c r="Q65" i="20"/>
  <c r="P65" i="20"/>
  <c r="O65" i="20"/>
  <c r="N65" i="20"/>
  <c r="M65" i="20"/>
  <c r="L65" i="20"/>
  <c r="K65" i="20"/>
  <c r="J65" i="20"/>
  <c r="I65" i="20"/>
  <c r="H65" i="20"/>
  <c r="G65" i="20"/>
  <c r="F65" i="20"/>
  <c r="E65" i="20"/>
  <c r="D65" i="20"/>
  <c r="C65" i="20"/>
  <c r="B65" i="20"/>
  <c r="B62" i="20"/>
  <c r="W60" i="20"/>
  <c r="W113" i="4" s="1"/>
  <c r="V60" i="20"/>
  <c r="V113" i="4" s="1"/>
  <c r="U60" i="20"/>
  <c r="U113" i="4" s="1"/>
  <c r="T60" i="20"/>
  <c r="S60" i="20"/>
  <c r="R60" i="20"/>
  <c r="Q60" i="20"/>
  <c r="P60" i="20"/>
  <c r="G60" i="20"/>
  <c r="F60" i="20"/>
  <c r="E60" i="20"/>
  <c r="D60" i="20"/>
  <c r="D113" i="4" s="1"/>
  <c r="C60" i="20"/>
  <c r="Y58" i="20"/>
  <c r="X58" i="20"/>
  <c r="W58" i="20"/>
  <c r="V58" i="20"/>
  <c r="U58" i="20"/>
  <c r="T58" i="20"/>
  <c r="T42" i="7" s="1"/>
  <c r="S58" i="20"/>
  <c r="S42" i="7" s="1"/>
  <c r="R58" i="20"/>
  <c r="R42" i="7" s="1"/>
  <c r="Q58" i="20"/>
  <c r="P58" i="20"/>
  <c r="P42" i="7" s="1"/>
  <c r="O58" i="20"/>
  <c r="N58" i="20"/>
  <c r="M58" i="20"/>
  <c r="L58" i="20"/>
  <c r="K58" i="20"/>
  <c r="J58" i="20"/>
  <c r="I58" i="20"/>
  <c r="H58" i="20"/>
  <c r="H42" i="7" s="1"/>
  <c r="G58" i="20"/>
  <c r="G42" i="7" s="1"/>
  <c r="F58" i="20"/>
  <c r="F42" i="7" s="1"/>
  <c r="E58" i="20"/>
  <c r="E42" i="7" s="1"/>
  <c r="D58" i="20"/>
  <c r="C58" i="20"/>
  <c r="C42" i="7" s="1"/>
  <c r="B58" i="20"/>
  <c r="Y54" i="20"/>
  <c r="Y51" i="20" s="1"/>
  <c r="Y65" i="4" s="1"/>
  <c r="X54" i="20"/>
  <c r="W54" i="20"/>
  <c r="V54" i="20"/>
  <c r="V68" i="4" s="1"/>
  <c r="U54" i="20"/>
  <c r="U68" i="4" s="1"/>
  <c r="T54" i="20"/>
  <c r="S54" i="20"/>
  <c r="R54" i="20"/>
  <c r="Q54" i="20"/>
  <c r="P54" i="20"/>
  <c r="O54" i="20"/>
  <c r="N54" i="20"/>
  <c r="M54" i="20"/>
  <c r="M68" i="4" s="1"/>
  <c r="L54" i="20"/>
  <c r="K54" i="20"/>
  <c r="J54" i="20"/>
  <c r="J68" i="4" s="1"/>
  <c r="I54" i="20"/>
  <c r="I68" i="4" s="1"/>
  <c r="H54" i="20"/>
  <c r="G54" i="20"/>
  <c r="F54" i="20"/>
  <c r="E54" i="20"/>
  <c r="D54" i="20"/>
  <c r="C54" i="20"/>
  <c r="B54" i="20"/>
  <c r="Y53" i="20"/>
  <c r="X53" i="20"/>
  <c r="W53" i="20"/>
  <c r="V53" i="20"/>
  <c r="U53" i="20"/>
  <c r="T53" i="20"/>
  <c r="S53" i="20"/>
  <c r="R53" i="20"/>
  <c r="Q53" i="20"/>
  <c r="Q67" i="4" s="1"/>
  <c r="P53" i="20"/>
  <c r="O53" i="20"/>
  <c r="N53" i="20"/>
  <c r="M53" i="20"/>
  <c r="L53" i="20"/>
  <c r="K53" i="20"/>
  <c r="J53" i="20"/>
  <c r="I53" i="20"/>
  <c r="H53" i="20"/>
  <c r="G53" i="20"/>
  <c r="F53" i="20"/>
  <c r="F67" i="4" s="1"/>
  <c r="E53" i="20"/>
  <c r="E67" i="4" s="1"/>
  <c r="D53" i="20"/>
  <c r="C53" i="20"/>
  <c r="B53" i="20"/>
  <c r="Y52" i="20"/>
  <c r="X52" i="20"/>
  <c r="W52" i="20"/>
  <c r="V52" i="20"/>
  <c r="U52" i="20"/>
  <c r="T52" i="20"/>
  <c r="S52" i="20"/>
  <c r="S77" i="20" s="1"/>
  <c r="S168" i="4" s="1"/>
  <c r="R52" i="20"/>
  <c r="R77" i="20" s="1"/>
  <c r="R168" i="4" s="1"/>
  <c r="Q52" i="20"/>
  <c r="Q77" i="20" s="1"/>
  <c r="Q168" i="4" s="1"/>
  <c r="P52" i="20"/>
  <c r="O52" i="20"/>
  <c r="N52" i="20"/>
  <c r="N66" i="4" s="1"/>
  <c r="M52" i="20"/>
  <c r="M66" i="4" s="1"/>
  <c r="L52" i="20"/>
  <c r="K52" i="20"/>
  <c r="K66" i="4" s="1"/>
  <c r="J52" i="20"/>
  <c r="I52" i="20"/>
  <c r="H52" i="20"/>
  <c r="G52" i="20"/>
  <c r="G77" i="20" s="1"/>
  <c r="G168" i="4" s="1"/>
  <c r="F52" i="20"/>
  <c r="E52" i="20"/>
  <c r="D52" i="20"/>
  <c r="C52" i="20"/>
  <c r="C77" i="20" s="1"/>
  <c r="B52" i="20"/>
  <c r="X51" i="20"/>
  <c r="P51" i="20"/>
  <c r="P65" i="4" s="1"/>
  <c r="Y42" i="20"/>
  <c r="X42" i="20"/>
  <c r="W42" i="20"/>
  <c r="V42" i="20"/>
  <c r="U42" i="20"/>
  <c r="T42" i="20"/>
  <c r="S42" i="20"/>
  <c r="R42" i="20"/>
  <c r="Q42" i="20"/>
  <c r="P42" i="20"/>
  <c r="O42" i="20"/>
  <c r="N42" i="20"/>
  <c r="M42" i="20"/>
  <c r="L42" i="20"/>
  <c r="K42" i="20"/>
  <c r="J42" i="20"/>
  <c r="I42" i="20"/>
  <c r="H42" i="20"/>
  <c r="G42" i="20"/>
  <c r="F42" i="20"/>
  <c r="E42" i="20"/>
  <c r="D42" i="20"/>
  <c r="C42" i="20"/>
  <c r="B42" i="20"/>
  <c r="Y39" i="20"/>
  <c r="X39" i="20"/>
  <c r="W39" i="20"/>
  <c r="V39" i="20"/>
  <c r="U39" i="20"/>
  <c r="T39" i="20"/>
  <c r="S39" i="20"/>
  <c r="R39" i="20"/>
  <c r="Q39" i="20"/>
  <c r="P39" i="20"/>
  <c r="O39" i="20"/>
  <c r="N39" i="20"/>
  <c r="M39" i="20"/>
  <c r="L39" i="20"/>
  <c r="K39" i="20"/>
  <c r="J39" i="20"/>
  <c r="I39" i="20"/>
  <c r="H39" i="20"/>
  <c r="G39" i="20"/>
  <c r="F39" i="20"/>
  <c r="E39" i="20"/>
  <c r="D39" i="20"/>
  <c r="C39" i="20"/>
  <c r="B39" i="20"/>
  <c r="Y33" i="20"/>
  <c r="X33" i="20"/>
  <c r="W33" i="20"/>
  <c r="V33" i="20"/>
  <c r="U33" i="20"/>
  <c r="T33" i="20"/>
  <c r="S33" i="20"/>
  <c r="R33" i="20"/>
  <c r="Q33" i="20"/>
  <c r="P33" i="20"/>
  <c r="O33" i="20"/>
  <c r="N33" i="20"/>
  <c r="M33" i="20"/>
  <c r="L33" i="20"/>
  <c r="K33" i="20"/>
  <c r="J33" i="20"/>
  <c r="I33" i="20"/>
  <c r="H33" i="20"/>
  <c r="G33" i="20"/>
  <c r="F33" i="20"/>
  <c r="E33" i="20"/>
  <c r="D33" i="20"/>
  <c r="C33" i="20"/>
  <c r="B33" i="20"/>
  <c r="Y28" i="20"/>
  <c r="X28" i="20"/>
  <c r="W28" i="20"/>
  <c r="V28" i="20"/>
  <c r="U28" i="20"/>
  <c r="T28" i="20"/>
  <c r="S28" i="20"/>
  <c r="R28" i="20"/>
  <c r="Q28" i="20"/>
  <c r="P28" i="20"/>
  <c r="O28" i="20"/>
  <c r="N28" i="20"/>
  <c r="M28" i="20"/>
  <c r="L28" i="20"/>
  <c r="K28" i="20"/>
  <c r="J28" i="20"/>
  <c r="I28" i="20"/>
  <c r="H28" i="20"/>
  <c r="G28" i="20"/>
  <c r="F28" i="20"/>
  <c r="E28" i="20"/>
  <c r="D28" i="20"/>
  <c r="C28" i="20"/>
  <c r="B28" i="20"/>
  <c r="Y27" i="20"/>
  <c r="X27" i="20"/>
  <c r="W27" i="20"/>
  <c r="V27" i="20"/>
  <c r="U27" i="20"/>
  <c r="T27" i="20"/>
  <c r="S27" i="20"/>
  <c r="R27" i="20"/>
  <c r="Q27" i="20"/>
  <c r="P27" i="20"/>
  <c r="O27" i="20"/>
  <c r="N27" i="20"/>
  <c r="M27" i="20"/>
  <c r="L27" i="20"/>
  <c r="K27" i="20"/>
  <c r="J27" i="20"/>
  <c r="I27" i="20"/>
  <c r="H27" i="20"/>
  <c r="G27" i="20"/>
  <c r="F27" i="20"/>
  <c r="E27" i="20"/>
  <c r="D27" i="20"/>
  <c r="C27" i="20"/>
  <c r="B27" i="20"/>
  <c r="Y26" i="20"/>
  <c r="X26" i="20"/>
  <c r="W26" i="20"/>
  <c r="V26" i="20"/>
  <c r="U26" i="20"/>
  <c r="T26" i="20"/>
  <c r="S26" i="20"/>
  <c r="R26" i="20"/>
  <c r="Q26" i="20"/>
  <c r="P26" i="20"/>
  <c r="O26" i="20"/>
  <c r="N26" i="20"/>
  <c r="M26" i="20"/>
  <c r="L26" i="20"/>
  <c r="K26" i="20"/>
  <c r="J26" i="20"/>
  <c r="I26" i="20"/>
  <c r="H26" i="20"/>
  <c r="G26" i="20"/>
  <c r="F26" i="20"/>
  <c r="E26" i="20"/>
  <c r="D26" i="20"/>
  <c r="C26" i="20"/>
  <c r="B26" i="20"/>
  <c r="Y24" i="20"/>
  <c r="X24" i="20"/>
  <c r="W24" i="20"/>
  <c r="V24" i="20"/>
  <c r="U24" i="20"/>
  <c r="T24" i="20"/>
  <c r="S24" i="20"/>
  <c r="R24" i="20"/>
  <c r="Q24" i="20"/>
  <c r="P24" i="20"/>
  <c r="O24" i="20"/>
  <c r="N24" i="20"/>
  <c r="M24" i="20"/>
  <c r="L24" i="20"/>
  <c r="K24" i="20"/>
  <c r="J24" i="20"/>
  <c r="I24" i="20"/>
  <c r="H24" i="20"/>
  <c r="G24" i="20"/>
  <c r="F24" i="20"/>
  <c r="E24" i="20"/>
  <c r="D24" i="20"/>
  <c r="C24" i="20"/>
  <c r="Y23" i="20"/>
  <c r="X23" i="20"/>
  <c r="W23" i="20"/>
  <c r="V23" i="20"/>
  <c r="U23" i="20"/>
  <c r="T23" i="20"/>
  <c r="S23" i="20"/>
  <c r="R23" i="20"/>
  <c r="Q23" i="20"/>
  <c r="P23" i="20"/>
  <c r="O23" i="20"/>
  <c r="N23" i="20"/>
  <c r="M23" i="20"/>
  <c r="L23" i="20"/>
  <c r="K23" i="20"/>
  <c r="J23" i="20"/>
  <c r="I23" i="20"/>
  <c r="H23" i="20"/>
  <c r="G23" i="20"/>
  <c r="F23" i="20"/>
  <c r="E23" i="20"/>
  <c r="D23" i="20"/>
  <c r="C23" i="20"/>
  <c r="Y22" i="20"/>
  <c r="X22" i="20"/>
  <c r="W22" i="20"/>
  <c r="V22" i="20"/>
  <c r="U22" i="20"/>
  <c r="T22" i="20"/>
  <c r="S22" i="20"/>
  <c r="R22" i="20"/>
  <c r="Q22" i="20"/>
  <c r="P22" i="20"/>
  <c r="O22" i="20"/>
  <c r="N22" i="20"/>
  <c r="M22" i="20"/>
  <c r="L22" i="20"/>
  <c r="K22" i="20"/>
  <c r="J22" i="20"/>
  <c r="I22" i="20"/>
  <c r="H22" i="20"/>
  <c r="G22" i="20"/>
  <c r="F22" i="20"/>
  <c r="E22" i="20"/>
  <c r="D22" i="20"/>
  <c r="C22" i="20"/>
  <c r="Y3" i="20"/>
  <c r="X3" i="20"/>
  <c r="W3" i="20"/>
  <c r="V3" i="20"/>
  <c r="U3" i="20"/>
  <c r="T3" i="20"/>
  <c r="S3" i="20"/>
  <c r="R3" i="20"/>
  <c r="Q3" i="20"/>
  <c r="P3" i="20"/>
  <c r="O3" i="20"/>
  <c r="N3" i="20"/>
  <c r="M3" i="20"/>
  <c r="L3" i="20"/>
  <c r="K3" i="20"/>
  <c r="K13" i="4" s="1"/>
  <c r="J3" i="20"/>
  <c r="I3" i="20"/>
  <c r="I13" i="4" s="1"/>
  <c r="H3" i="20"/>
  <c r="G3" i="20"/>
  <c r="F3" i="20"/>
  <c r="E3" i="20"/>
  <c r="D3" i="20"/>
  <c r="C3" i="20"/>
  <c r="B3" i="20"/>
  <c r="Y249" i="19"/>
  <c r="X249" i="19"/>
  <c r="W249" i="19"/>
  <c r="V249" i="19"/>
  <c r="U249" i="19"/>
  <c r="T249" i="19"/>
  <c r="S249" i="19"/>
  <c r="R249" i="19"/>
  <c r="Q249" i="19"/>
  <c r="P249" i="19"/>
  <c r="O249" i="19"/>
  <c r="N249" i="19"/>
  <c r="M249" i="19"/>
  <c r="L249" i="19"/>
  <c r="K249" i="19"/>
  <c r="J249" i="19"/>
  <c r="I249" i="19"/>
  <c r="H249" i="19"/>
  <c r="G249" i="19"/>
  <c r="F249" i="19"/>
  <c r="E249" i="19"/>
  <c r="D249" i="19"/>
  <c r="C249" i="19"/>
  <c r="B249" i="19"/>
  <c r="Y247" i="19"/>
  <c r="X247" i="19"/>
  <c r="W247" i="19"/>
  <c r="V247" i="19"/>
  <c r="U247" i="19"/>
  <c r="T247" i="19"/>
  <c r="S247" i="19"/>
  <c r="R247" i="19"/>
  <c r="Q247" i="19"/>
  <c r="P247" i="19"/>
  <c r="O247" i="19"/>
  <c r="N247" i="19"/>
  <c r="M247" i="19"/>
  <c r="L247" i="19"/>
  <c r="K247" i="19"/>
  <c r="J247" i="19"/>
  <c r="I247" i="19"/>
  <c r="H247" i="19"/>
  <c r="G247" i="19"/>
  <c r="F247" i="19"/>
  <c r="E247" i="19"/>
  <c r="D247" i="19"/>
  <c r="C247" i="19"/>
  <c r="B247" i="19"/>
  <c r="Y245" i="19"/>
  <c r="X245" i="19"/>
  <c r="W245" i="19"/>
  <c r="V245" i="19"/>
  <c r="U245" i="19"/>
  <c r="T245" i="19"/>
  <c r="S245" i="19"/>
  <c r="R245" i="19"/>
  <c r="Q245" i="19"/>
  <c r="P245" i="19"/>
  <c r="O245" i="19"/>
  <c r="N245" i="19"/>
  <c r="M245" i="19"/>
  <c r="L245" i="19"/>
  <c r="K245" i="19"/>
  <c r="J245" i="19"/>
  <c r="I245" i="19"/>
  <c r="H245" i="19"/>
  <c r="G245" i="19"/>
  <c r="F245" i="19"/>
  <c r="E245" i="19"/>
  <c r="D245" i="19"/>
  <c r="C245" i="19"/>
  <c r="B245" i="19"/>
  <c r="Y244" i="19"/>
  <c r="X244" i="19"/>
  <c r="W244" i="19"/>
  <c r="V244" i="19"/>
  <c r="U244" i="19"/>
  <c r="T244" i="19"/>
  <c r="S244" i="19"/>
  <c r="R244" i="19"/>
  <c r="Q244" i="19"/>
  <c r="P244" i="19"/>
  <c r="O244" i="19"/>
  <c r="N244" i="19"/>
  <c r="M244" i="19"/>
  <c r="L244" i="19"/>
  <c r="K244" i="19"/>
  <c r="J244" i="19"/>
  <c r="I244" i="19"/>
  <c r="H244" i="19"/>
  <c r="G244" i="19"/>
  <c r="F244" i="19"/>
  <c r="E244" i="19"/>
  <c r="D244" i="19"/>
  <c r="C244" i="19"/>
  <c r="B244" i="19"/>
  <c r="Y243" i="19"/>
  <c r="X243" i="19"/>
  <c r="W243" i="19"/>
  <c r="V243" i="19"/>
  <c r="U243" i="19"/>
  <c r="T243" i="19"/>
  <c r="S243" i="19"/>
  <c r="R243" i="19"/>
  <c r="Q243" i="19"/>
  <c r="P243" i="19"/>
  <c r="O243" i="19"/>
  <c r="N243" i="19"/>
  <c r="M243" i="19"/>
  <c r="L243" i="19"/>
  <c r="K243" i="19"/>
  <c r="J243" i="19"/>
  <c r="I243" i="19"/>
  <c r="H243" i="19"/>
  <c r="G243" i="19"/>
  <c r="F243" i="19"/>
  <c r="E243" i="19"/>
  <c r="D243" i="19"/>
  <c r="C243" i="19"/>
  <c r="B243" i="19"/>
  <c r="Y242" i="19"/>
  <c r="X242" i="19"/>
  <c r="W242" i="19"/>
  <c r="V242" i="19"/>
  <c r="U242" i="19"/>
  <c r="T242" i="19"/>
  <c r="S242" i="19"/>
  <c r="R242" i="19"/>
  <c r="Q242" i="19"/>
  <c r="P242" i="19"/>
  <c r="O242" i="19"/>
  <c r="N242" i="19"/>
  <c r="M242" i="19"/>
  <c r="L242" i="19"/>
  <c r="K242" i="19"/>
  <c r="J242" i="19"/>
  <c r="I242" i="19"/>
  <c r="H242" i="19"/>
  <c r="G242" i="19"/>
  <c r="F242" i="19"/>
  <c r="E242" i="19"/>
  <c r="D242" i="19"/>
  <c r="C242" i="19"/>
  <c r="B242" i="19"/>
  <c r="Y241" i="19"/>
  <c r="X241" i="19"/>
  <c r="W241" i="19"/>
  <c r="V241" i="19"/>
  <c r="U241" i="19"/>
  <c r="T241" i="19"/>
  <c r="S241" i="19"/>
  <c r="R241" i="19"/>
  <c r="Q241" i="19"/>
  <c r="P241" i="19"/>
  <c r="O241" i="19"/>
  <c r="N241" i="19"/>
  <c r="M241" i="19"/>
  <c r="L241" i="19"/>
  <c r="K241" i="19"/>
  <c r="J241" i="19"/>
  <c r="I241" i="19"/>
  <c r="H241" i="19"/>
  <c r="G241" i="19"/>
  <c r="F241" i="19"/>
  <c r="E241" i="19"/>
  <c r="D241" i="19"/>
  <c r="C241" i="19"/>
  <c r="B241" i="19"/>
  <c r="Y240" i="19"/>
  <c r="X240" i="19"/>
  <c r="W240" i="19"/>
  <c r="V240" i="19"/>
  <c r="U240" i="19"/>
  <c r="T240" i="19"/>
  <c r="S240" i="19"/>
  <c r="R240" i="19"/>
  <c r="Q240" i="19"/>
  <c r="P240" i="19"/>
  <c r="O240" i="19"/>
  <c r="N240" i="19"/>
  <c r="M240" i="19"/>
  <c r="L240" i="19"/>
  <c r="K240" i="19"/>
  <c r="J240" i="19"/>
  <c r="I240" i="19"/>
  <c r="H240" i="19"/>
  <c r="G240" i="19"/>
  <c r="F240" i="19"/>
  <c r="E240" i="19"/>
  <c r="D240" i="19"/>
  <c r="C240" i="19"/>
  <c r="B240" i="19"/>
  <c r="Y238" i="19"/>
  <c r="X238" i="19"/>
  <c r="W238" i="19"/>
  <c r="V238" i="19"/>
  <c r="U238" i="19"/>
  <c r="T238" i="19"/>
  <c r="S238" i="19"/>
  <c r="R238" i="19"/>
  <c r="Q238" i="19"/>
  <c r="P238" i="19"/>
  <c r="O238" i="19"/>
  <c r="N238" i="19"/>
  <c r="M238" i="19"/>
  <c r="L238" i="19"/>
  <c r="K238" i="19"/>
  <c r="J238" i="19"/>
  <c r="I238" i="19"/>
  <c r="H238" i="19"/>
  <c r="G238" i="19"/>
  <c r="F238" i="19"/>
  <c r="E238" i="19"/>
  <c r="D238" i="19"/>
  <c r="C238" i="19"/>
  <c r="B238" i="19"/>
  <c r="Y236" i="19"/>
  <c r="X236" i="19"/>
  <c r="W236" i="19"/>
  <c r="V236" i="19"/>
  <c r="U236" i="19"/>
  <c r="T236" i="19"/>
  <c r="S236" i="19"/>
  <c r="R236" i="19"/>
  <c r="Q236" i="19"/>
  <c r="P236" i="19"/>
  <c r="O236" i="19"/>
  <c r="N236" i="19"/>
  <c r="M236" i="19"/>
  <c r="L236" i="19"/>
  <c r="K236" i="19"/>
  <c r="J236" i="19"/>
  <c r="I236" i="19"/>
  <c r="H236" i="19"/>
  <c r="G236" i="19"/>
  <c r="F236" i="19"/>
  <c r="E236" i="19"/>
  <c r="D236" i="19"/>
  <c r="C236" i="19"/>
  <c r="B236" i="19"/>
  <c r="Y234" i="19"/>
  <c r="X234" i="19"/>
  <c r="W234" i="19"/>
  <c r="V234" i="19"/>
  <c r="U234" i="19"/>
  <c r="T234" i="19"/>
  <c r="S234" i="19"/>
  <c r="R234" i="19"/>
  <c r="Q234" i="19"/>
  <c r="P234" i="19"/>
  <c r="O234" i="19"/>
  <c r="N234" i="19"/>
  <c r="M234" i="19"/>
  <c r="L234" i="19"/>
  <c r="K234" i="19"/>
  <c r="J234" i="19"/>
  <c r="I234" i="19"/>
  <c r="H234" i="19"/>
  <c r="G234" i="19"/>
  <c r="F234" i="19"/>
  <c r="E234" i="19"/>
  <c r="D234" i="19"/>
  <c r="C234" i="19"/>
  <c r="B234" i="19"/>
  <c r="Y233" i="19"/>
  <c r="X233" i="19"/>
  <c r="W233" i="19"/>
  <c r="V233" i="19"/>
  <c r="U233" i="19"/>
  <c r="T233" i="19"/>
  <c r="S233" i="19"/>
  <c r="R233" i="19"/>
  <c r="Q233" i="19"/>
  <c r="P233" i="19"/>
  <c r="O233" i="19"/>
  <c r="N233" i="19"/>
  <c r="M233" i="19"/>
  <c r="L233" i="19"/>
  <c r="K233" i="19"/>
  <c r="J233" i="19"/>
  <c r="I233" i="19"/>
  <c r="H233" i="19"/>
  <c r="G233" i="19"/>
  <c r="F233" i="19"/>
  <c r="E233" i="19"/>
  <c r="D233" i="19"/>
  <c r="C233" i="19"/>
  <c r="B233" i="19"/>
  <c r="Y232" i="19"/>
  <c r="X232" i="19"/>
  <c r="W232" i="19"/>
  <c r="V232" i="19"/>
  <c r="U232" i="19"/>
  <c r="T232" i="19"/>
  <c r="S232" i="19"/>
  <c r="R232" i="19"/>
  <c r="Q232" i="19"/>
  <c r="P232" i="19"/>
  <c r="O232" i="19"/>
  <c r="N232" i="19"/>
  <c r="M232" i="19"/>
  <c r="L232" i="19"/>
  <c r="K232" i="19"/>
  <c r="J232" i="19"/>
  <c r="I232" i="19"/>
  <c r="H232" i="19"/>
  <c r="G232" i="19"/>
  <c r="F232" i="19"/>
  <c r="E232" i="19"/>
  <c r="D232" i="19"/>
  <c r="C232" i="19"/>
  <c r="B232" i="19"/>
  <c r="Y231" i="19"/>
  <c r="X231" i="19"/>
  <c r="W231" i="19"/>
  <c r="V231" i="19"/>
  <c r="U231" i="19"/>
  <c r="T231" i="19"/>
  <c r="S231" i="19"/>
  <c r="R231" i="19"/>
  <c r="Q231" i="19"/>
  <c r="P231" i="19"/>
  <c r="O231" i="19"/>
  <c r="N231" i="19"/>
  <c r="M231" i="19"/>
  <c r="L231" i="19"/>
  <c r="K231" i="19"/>
  <c r="J231" i="19"/>
  <c r="I231" i="19"/>
  <c r="H231" i="19"/>
  <c r="G231" i="19"/>
  <c r="F231" i="19"/>
  <c r="E231" i="19"/>
  <c r="D231" i="19"/>
  <c r="C231" i="19"/>
  <c r="B231" i="19"/>
  <c r="Y230" i="19"/>
  <c r="X230" i="19"/>
  <c r="W230" i="19"/>
  <c r="V230" i="19"/>
  <c r="U230" i="19"/>
  <c r="T230" i="19"/>
  <c r="S230" i="19"/>
  <c r="R230" i="19"/>
  <c r="Q230" i="19"/>
  <c r="P230" i="19"/>
  <c r="O230" i="19"/>
  <c r="N230" i="19"/>
  <c r="M230" i="19"/>
  <c r="L230" i="19"/>
  <c r="K230" i="19"/>
  <c r="J230" i="19"/>
  <c r="I230" i="19"/>
  <c r="H230" i="19"/>
  <c r="G230" i="19"/>
  <c r="F230" i="19"/>
  <c r="E230" i="19"/>
  <c r="D230" i="19"/>
  <c r="C230" i="19"/>
  <c r="B230" i="19"/>
  <c r="Y227" i="19"/>
  <c r="X227" i="19"/>
  <c r="W227" i="19"/>
  <c r="V227" i="19"/>
  <c r="U227" i="19"/>
  <c r="T227" i="19"/>
  <c r="S227" i="19"/>
  <c r="R227" i="19"/>
  <c r="Q227" i="19"/>
  <c r="P227" i="19"/>
  <c r="O227" i="19"/>
  <c r="N227" i="19"/>
  <c r="M227" i="19"/>
  <c r="L227" i="19"/>
  <c r="K227" i="19"/>
  <c r="J227" i="19"/>
  <c r="I227" i="19"/>
  <c r="H227" i="19"/>
  <c r="G227" i="19"/>
  <c r="F227" i="19"/>
  <c r="E227" i="19"/>
  <c r="D227" i="19"/>
  <c r="C227" i="19"/>
  <c r="B227" i="19"/>
  <c r="Y225" i="19"/>
  <c r="X225" i="19"/>
  <c r="W225" i="19"/>
  <c r="V225" i="19"/>
  <c r="U225" i="19"/>
  <c r="T225" i="19"/>
  <c r="S225" i="19"/>
  <c r="R225" i="19"/>
  <c r="Q225" i="19"/>
  <c r="P225" i="19"/>
  <c r="O225" i="19"/>
  <c r="N225" i="19"/>
  <c r="M225" i="19"/>
  <c r="L225" i="19"/>
  <c r="K225" i="19"/>
  <c r="J225" i="19"/>
  <c r="I225" i="19"/>
  <c r="H225" i="19"/>
  <c r="G225" i="19"/>
  <c r="F225" i="19"/>
  <c r="E225" i="19"/>
  <c r="D225" i="19"/>
  <c r="C225" i="19"/>
  <c r="B225" i="19"/>
  <c r="Y224" i="19"/>
  <c r="X224" i="19"/>
  <c r="W224" i="19"/>
  <c r="V224" i="19"/>
  <c r="U224" i="19"/>
  <c r="T224" i="19"/>
  <c r="S224" i="19"/>
  <c r="R224" i="19"/>
  <c r="Q224" i="19"/>
  <c r="P224" i="19"/>
  <c r="O224" i="19"/>
  <c r="N224" i="19"/>
  <c r="M224" i="19"/>
  <c r="L224" i="19"/>
  <c r="K224" i="19"/>
  <c r="J224" i="19"/>
  <c r="I224" i="19"/>
  <c r="H224" i="19"/>
  <c r="G224" i="19"/>
  <c r="F224" i="19"/>
  <c r="E224" i="19"/>
  <c r="D224" i="19"/>
  <c r="C224" i="19"/>
  <c r="B224" i="19"/>
  <c r="Y223" i="19"/>
  <c r="X223" i="19"/>
  <c r="W223" i="19"/>
  <c r="V223" i="19"/>
  <c r="U223" i="19"/>
  <c r="T223" i="19"/>
  <c r="S223" i="19"/>
  <c r="R223" i="19"/>
  <c r="Q223" i="19"/>
  <c r="P223" i="19"/>
  <c r="O223" i="19"/>
  <c r="N223" i="19"/>
  <c r="M223" i="19"/>
  <c r="L223" i="19"/>
  <c r="K223" i="19"/>
  <c r="J223" i="19"/>
  <c r="I223" i="19"/>
  <c r="H223" i="19"/>
  <c r="G223" i="19"/>
  <c r="F223" i="19"/>
  <c r="E223" i="19"/>
  <c r="D223" i="19"/>
  <c r="C223" i="19"/>
  <c r="B223" i="19"/>
  <c r="Y222" i="19"/>
  <c r="X222" i="19"/>
  <c r="W222" i="19"/>
  <c r="V222" i="19"/>
  <c r="U222" i="19"/>
  <c r="T222" i="19"/>
  <c r="S222" i="19"/>
  <c r="R222" i="19"/>
  <c r="Q222" i="19"/>
  <c r="P222" i="19"/>
  <c r="O222" i="19"/>
  <c r="N222" i="19"/>
  <c r="M222" i="19"/>
  <c r="L222" i="19"/>
  <c r="K222" i="19"/>
  <c r="J222" i="19"/>
  <c r="I222" i="19"/>
  <c r="H222" i="19"/>
  <c r="G222" i="19"/>
  <c r="F222" i="19"/>
  <c r="E222" i="19"/>
  <c r="D222" i="19"/>
  <c r="C222" i="19"/>
  <c r="B222" i="19"/>
  <c r="Y221" i="19"/>
  <c r="X221" i="19"/>
  <c r="W221" i="19"/>
  <c r="V221" i="19"/>
  <c r="U221" i="19"/>
  <c r="T221" i="19"/>
  <c r="S221" i="19"/>
  <c r="R221" i="19"/>
  <c r="Q221" i="19"/>
  <c r="P221" i="19"/>
  <c r="O221" i="19"/>
  <c r="N221" i="19"/>
  <c r="M221" i="19"/>
  <c r="L221" i="19"/>
  <c r="K221" i="19"/>
  <c r="J221" i="19"/>
  <c r="I221" i="19"/>
  <c r="H221" i="19"/>
  <c r="G221" i="19"/>
  <c r="F221" i="19"/>
  <c r="E221" i="19"/>
  <c r="D221" i="19"/>
  <c r="C221" i="19"/>
  <c r="B221" i="19"/>
  <c r="Y220" i="19"/>
  <c r="X220" i="19"/>
  <c r="W220" i="19"/>
  <c r="V220" i="19"/>
  <c r="U220" i="19"/>
  <c r="T220" i="19"/>
  <c r="S220" i="19"/>
  <c r="R220" i="19"/>
  <c r="Q220" i="19"/>
  <c r="P220" i="19"/>
  <c r="O220" i="19"/>
  <c r="N220" i="19"/>
  <c r="M220" i="19"/>
  <c r="L220" i="19"/>
  <c r="K220" i="19"/>
  <c r="J220" i="19"/>
  <c r="I220" i="19"/>
  <c r="H220" i="19"/>
  <c r="G220" i="19"/>
  <c r="F220" i="19"/>
  <c r="E220" i="19"/>
  <c r="D220" i="19"/>
  <c r="C220" i="19"/>
  <c r="B220" i="19"/>
  <c r="Y219" i="19"/>
  <c r="X219" i="19"/>
  <c r="W219" i="19"/>
  <c r="V219" i="19"/>
  <c r="U219" i="19"/>
  <c r="T219" i="19"/>
  <c r="S219" i="19"/>
  <c r="R219" i="19"/>
  <c r="Q219" i="19"/>
  <c r="P219" i="19"/>
  <c r="O219" i="19"/>
  <c r="N219" i="19"/>
  <c r="M219" i="19"/>
  <c r="L219" i="19"/>
  <c r="K219" i="19"/>
  <c r="J219" i="19"/>
  <c r="I219" i="19"/>
  <c r="H219" i="19"/>
  <c r="G219" i="19"/>
  <c r="F219" i="19"/>
  <c r="E219" i="19"/>
  <c r="D219" i="19"/>
  <c r="C219" i="19"/>
  <c r="B219" i="19"/>
  <c r="Y218" i="19"/>
  <c r="X218" i="19"/>
  <c r="W218" i="19"/>
  <c r="V218" i="19"/>
  <c r="U218" i="19"/>
  <c r="T218" i="19"/>
  <c r="S218" i="19"/>
  <c r="R218" i="19"/>
  <c r="Q218" i="19"/>
  <c r="P218" i="19"/>
  <c r="O218" i="19"/>
  <c r="N218" i="19"/>
  <c r="M218" i="19"/>
  <c r="L218" i="19"/>
  <c r="K218" i="19"/>
  <c r="J218" i="19"/>
  <c r="I218" i="19"/>
  <c r="H218" i="19"/>
  <c r="G218" i="19"/>
  <c r="F218" i="19"/>
  <c r="E218" i="19"/>
  <c r="D218" i="19"/>
  <c r="C218" i="19"/>
  <c r="B218" i="19"/>
  <c r="Y213" i="19"/>
  <c r="X213" i="19"/>
  <c r="W213" i="19"/>
  <c r="V213" i="19"/>
  <c r="U213" i="19"/>
  <c r="T213" i="19"/>
  <c r="S213" i="19"/>
  <c r="R213" i="19"/>
  <c r="Q213" i="19"/>
  <c r="P213" i="19"/>
  <c r="O213" i="19"/>
  <c r="N213" i="19"/>
  <c r="M213" i="19"/>
  <c r="L213" i="19"/>
  <c r="K213" i="19"/>
  <c r="J213" i="19"/>
  <c r="I213" i="19"/>
  <c r="H213" i="19"/>
  <c r="G213" i="19"/>
  <c r="F213" i="19"/>
  <c r="E213" i="19"/>
  <c r="D213" i="19"/>
  <c r="C213" i="19"/>
  <c r="B213" i="19"/>
  <c r="Y212" i="19"/>
  <c r="X212" i="19"/>
  <c r="W212" i="19"/>
  <c r="V212" i="19"/>
  <c r="U212" i="19"/>
  <c r="T212" i="19"/>
  <c r="S212" i="19"/>
  <c r="R212" i="19"/>
  <c r="Q212" i="19"/>
  <c r="P212" i="19"/>
  <c r="O212" i="19"/>
  <c r="N212" i="19"/>
  <c r="M212" i="19"/>
  <c r="L212" i="19"/>
  <c r="K212" i="19"/>
  <c r="J212" i="19"/>
  <c r="I212" i="19"/>
  <c r="H212" i="19"/>
  <c r="G212" i="19"/>
  <c r="F212" i="19"/>
  <c r="E212" i="19"/>
  <c r="D212" i="19"/>
  <c r="C212" i="19"/>
  <c r="B212" i="19"/>
  <c r="Y211" i="19"/>
  <c r="X211" i="19"/>
  <c r="W211" i="19"/>
  <c r="V211" i="19"/>
  <c r="U211" i="19"/>
  <c r="T211" i="19"/>
  <c r="S211" i="19"/>
  <c r="R211" i="19"/>
  <c r="Q211" i="19"/>
  <c r="P211" i="19"/>
  <c r="O211" i="19"/>
  <c r="N211" i="19"/>
  <c r="M211" i="19"/>
  <c r="L211" i="19"/>
  <c r="K211" i="19"/>
  <c r="J211" i="19"/>
  <c r="I211" i="19"/>
  <c r="H211" i="19"/>
  <c r="G211" i="19"/>
  <c r="F211" i="19"/>
  <c r="E211" i="19"/>
  <c r="D211" i="19"/>
  <c r="C211" i="19"/>
  <c r="B211" i="19"/>
  <c r="Y210" i="19"/>
  <c r="X210" i="19"/>
  <c r="W210" i="19"/>
  <c r="V210" i="19"/>
  <c r="U210" i="19"/>
  <c r="T210" i="19"/>
  <c r="S210" i="19"/>
  <c r="R210" i="19"/>
  <c r="Q210" i="19"/>
  <c r="P210" i="19"/>
  <c r="O210" i="19"/>
  <c r="N210" i="19"/>
  <c r="M210" i="19"/>
  <c r="L210" i="19"/>
  <c r="K210" i="19"/>
  <c r="J210" i="19"/>
  <c r="I210" i="19"/>
  <c r="H210" i="19"/>
  <c r="G210" i="19"/>
  <c r="F210" i="19"/>
  <c r="E210" i="19"/>
  <c r="D210" i="19"/>
  <c r="C210" i="19"/>
  <c r="B210" i="19"/>
  <c r="Y208" i="19"/>
  <c r="X208" i="19"/>
  <c r="W208" i="19"/>
  <c r="V208" i="19"/>
  <c r="U208" i="19"/>
  <c r="T208" i="19"/>
  <c r="S208" i="19"/>
  <c r="R208" i="19"/>
  <c r="Q208" i="19"/>
  <c r="P208" i="19"/>
  <c r="O208" i="19"/>
  <c r="N208" i="19"/>
  <c r="M208" i="19"/>
  <c r="L208" i="19"/>
  <c r="K208" i="19"/>
  <c r="J208" i="19"/>
  <c r="I208" i="19"/>
  <c r="H208" i="19"/>
  <c r="G208" i="19"/>
  <c r="F208" i="19"/>
  <c r="E208" i="19"/>
  <c r="D208" i="19"/>
  <c r="C208" i="19"/>
  <c r="B208" i="19"/>
  <c r="Y207" i="19"/>
  <c r="X207" i="19"/>
  <c r="W207" i="19"/>
  <c r="V207" i="19"/>
  <c r="U207" i="19"/>
  <c r="T207" i="19"/>
  <c r="S207" i="19"/>
  <c r="R207" i="19"/>
  <c r="Q207" i="19"/>
  <c r="P207" i="19"/>
  <c r="O207" i="19"/>
  <c r="N207" i="19"/>
  <c r="M207" i="19"/>
  <c r="L207" i="19"/>
  <c r="K207" i="19"/>
  <c r="J207" i="19"/>
  <c r="I207" i="19"/>
  <c r="H207" i="19"/>
  <c r="G207" i="19"/>
  <c r="F207" i="19"/>
  <c r="E207" i="19"/>
  <c r="D207" i="19"/>
  <c r="C207" i="19"/>
  <c r="B207" i="19"/>
  <c r="Y206" i="19"/>
  <c r="X206" i="19"/>
  <c r="W206" i="19"/>
  <c r="V206" i="19"/>
  <c r="U206" i="19"/>
  <c r="T206" i="19"/>
  <c r="S206" i="19"/>
  <c r="R206" i="19"/>
  <c r="Q206" i="19"/>
  <c r="P206" i="19"/>
  <c r="O206" i="19"/>
  <c r="N206" i="19"/>
  <c r="M206" i="19"/>
  <c r="L206" i="19"/>
  <c r="K206" i="19"/>
  <c r="J206" i="19"/>
  <c r="I206" i="19"/>
  <c r="H206" i="19"/>
  <c r="G206" i="19"/>
  <c r="F206" i="19"/>
  <c r="E206" i="19"/>
  <c r="D206" i="19"/>
  <c r="C206" i="19"/>
  <c r="B206" i="19"/>
  <c r="Y205" i="19"/>
  <c r="X205" i="19"/>
  <c r="W205" i="19"/>
  <c r="V205" i="19"/>
  <c r="U205" i="19"/>
  <c r="T205" i="19"/>
  <c r="S205" i="19"/>
  <c r="R205" i="19"/>
  <c r="Q205" i="19"/>
  <c r="P205" i="19"/>
  <c r="O205" i="19"/>
  <c r="N205" i="19"/>
  <c r="M205" i="19"/>
  <c r="L205" i="19"/>
  <c r="K205" i="19"/>
  <c r="J205" i="19"/>
  <c r="I205" i="19"/>
  <c r="H205" i="19"/>
  <c r="G205" i="19"/>
  <c r="F205" i="19"/>
  <c r="E205" i="19"/>
  <c r="D205" i="19"/>
  <c r="C205" i="19"/>
  <c r="B205" i="19"/>
  <c r="Y204" i="19"/>
  <c r="X204" i="19"/>
  <c r="W204" i="19"/>
  <c r="V204" i="19"/>
  <c r="U204" i="19"/>
  <c r="T204" i="19"/>
  <c r="S204" i="19"/>
  <c r="R204" i="19"/>
  <c r="Q204" i="19"/>
  <c r="P204" i="19"/>
  <c r="O204" i="19"/>
  <c r="N204" i="19"/>
  <c r="M204" i="19"/>
  <c r="L204" i="19"/>
  <c r="K204" i="19"/>
  <c r="J204" i="19"/>
  <c r="I204" i="19"/>
  <c r="H204" i="19"/>
  <c r="G204" i="19"/>
  <c r="F204" i="19"/>
  <c r="E204" i="19"/>
  <c r="D204" i="19"/>
  <c r="C204" i="19"/>
  <c r="B204" i="19"/>
  <c r="Y202" i="19"/>
  <c r="X202" i="19"/>
  <c r="W202" i="19"/>
  <c r="V202" i="19"/>
  <c r="U202" i="19"/>
  <c r="T202" i="19"/>
  <c r="S202" i="19"/>
  <c r="R202" i="19"/>
  <c r="Q202" i="19"/>
  <c r="P202" i="19"/>
  <c r="O202" i="19"/>
  <c r="N202" i="19"/>
  <c r="M202" i="19"/>
  <c r="L202" i="19"/>
  <c r="K202" i="19"/>
  <c r="J202" i="19"/>
  <c r="I202" i="19"/>
  <c r="H202" i="19"/>
  <c r="G202" i="19"/>
  <c r="F202" i="19"/>
  <c r="E202" i="19"/>
  <c r="D202" i="19"/>
  <c r="C202" i="19"/>
  <c r="B202" i="19"/>
  <c r="Y201" i="19"/>
  <c r="X201" i="19"/>
  <c r="X197" i="19" s="1"/>
  <c r="W201" i="19"/>
  <c r="V201" i="19"/>
  <c r="U201" i="19"/>
  <c r="T201" i="19"/>
  <c r="S201" i="19"/>
  <c r="R201" i="19"/>
  <c r="Q201" i="19"/>
  <c r="P201" i="19"/>
  <c r="O201" i="19"/>
  <c r="N201" i="19"/>
  <c r="M201" i="19"/>
  <c r="L201" i="19"/>
  <c r="K201" i="19"/>
  <c r="J201" i="19"/>
  <c r="I201" i="19"/>
  <c r="I197" i="19" s="1"/>
  <c r="H201" i="19"/>
  <c r="G201" i="19"/>
  <c r="F201" i="19"/>
  <c r="E201" i="19"/>
  <c r="D201" i="19"/>
  <c r="C201" i="19"/>
  <c r="B201" i="19"/>
  <c r="Y200" i="19"/>
  <c r="X200" i="19"/>
  <c r="W200" i="19"/>
  <c r="V200" i="19"/>
  <c r="V197" i="19" s="1"/>
  <c r="U200" i="19"/>
  <c r="T200" i="19"/>
  <c r="T197" i="19" s="1"/>
  <c r="S200" i="19"/>
  <c r="S197" i="19" s="1"/>
  <c r="R200" i="19"/>
  <c r="Q200" i="19"/>
  <c r="P200" i="19"/>
  <c r="O200" i="19"/>
  <c r="N200" i="19"/>
  <c r="M200" i="19"/>
  <c r="L200" i="19"/>
  <c r="K200" i="19"/>
  <c r="J200" i="19"/>
  <c r="I200" i="19"/>
  <c r="H200" i="19"/>
  <c r="G200" i="19"/>
  <c r="F200" i="19"/>
  <c r="E200" i="19"/>
  <c r="D200" i="19"/>
  <c r="C200" i="19"/>
  <c r="B200" i="19"/>
  <c r="Y199" i="19"/>
  <c r="X199" i="19"/>
  <c r="W199" i="19"/>
  <c r="V199" i="19"/>
  <c r="U199" i="19"/>
  <c r="T199" i="19"/>
  <c r="S199" i="19"/>
  <c r="R199" i="19"/>
  <c r="Q199" i="19"/>
  <c r="Q197" i="19" s="1"/>
  <c r="P199" i="19"/>
  <c r="O199" i="19"/>
  <c r="O197" i="19" s="1"/>
  <c r="N199" i="19"/>
  <c r="M199" i="19"/>
  <c r="L199" i="19"/>
  <c r="K199" i="19"/>
  <c r="J199" i="19"/>
  <c r="I199" i="19"/>
  <c r="H199" i="19"/>
  <c r="G199" i="19"/>
  <c r="F199" i="19"/>
  <c r="F197" i="19" s="1"/>
  <c r="E199" i="19"/>
  <c r="E197" i="19" s="1"/>
  <c r="D199" i="19"/>
  <c r="D197" i="19" s="1"/>
  <c r="C199" i="19"/>
  <c r="C197" i="19" s="1"/>
  <c r="B199" i="19"/>
  <c r="Y198" i="19"/>
  <c r="Y197" i="19" s="1"/>
  <c r="X198" i="19"/>
  <c r="W198" i="19"/>
  <c r="W197" i="19" s="1"/>
  <c r="V198" i="19"/>
  <c r="U198" i="19"/>
  <c r="T198" i="19"/>
  <c r="S198" i="19"/>
  <c r="R198" i="19"/>
  <c r="R197" i="19" s="1"/>
  <c r="Q198" i="19"/>
  <c r="P198" i="19"/>
  <c r="P197" i="19" s="1"/>
  <c r="O198" i="19"/>
  <c r="N198" i="19"/>
  <c r="N197" i="19" s="1"/>
  <c r="M198" i="19"/>
  <c r="M197" i="19" s="1"/>
  <c r="L198" i="19"/>
  <c r="L197" i="19" s="1"/>
  <c r="K198" i="19"/>
  <c r="K197" i="19" s="1"/>
  <c r="J198" i="19"/>
  <c r="I198" i="19"/>
  <c r="H198" i="19"/>
  <c r="G198" i="19"/>
  <c r="F198" i="19"/>
  <c r="E198" i="19"/>
  <c r="D198" i="19"/>
  <c r="C198" i="19"/>
  <c r="B198" i="19"/>
  <c r="B197" i="19" s="1"/>
  <c r="U197" i="19"/>
  <c r="J197" i="19"/>
  <c r="H197" i="19"/>
  <c r="G197" i="19"/>
  <c r="Y195" i="19"/>
  <c r="X195" i="19"/>
  <c r="W195" i="19"/>
  <c r="V195" i="19"/>
  <c r="U195" i="19"/>
  <c r="T195" i="19"/>
  <c r="S195" i="19"/>
  <c r="R195" i="19"/>
  <c r="Q195" i="19"/>
  <c r="P195" i="19"/>
  <c r="O195" i="19"/>
  <c r="N195" i="19"/>
  <c r="M195" i="19"/>
  <c r="L195" i="19"/>
  <c r="K195" i="19"/>
  <c r="J195" i="19"/>
  <c r="I195" i="19"/>
  <c r="H195" i="19"/>
  <c r="G195" i="19"/>
  <c r="F195" i="19"/>
  <c r="E195" i="19"/>
  <c r="D195" i="19"/>
  <c r="C195" i="19"/>
  <c r="B195" i="19"/>
  <c r="Y194" i="19"/>
  <c r="X194" i="19"/>
  <c r="W194" i="19"/>
  <c r="V194" i="19"/>
  <c r="U194" i="19"/>
  <c r="T194" i="19"/>
  <c r="S194" i="19"/>
  <c r="R194" i="19"/>
  <c r="Q194" i="19"/>
  <c r="P194" i="19"/>
  <c r="O194" i="19"/>
  <c r="N194" i="19"/>
  <c r="M194" i="19"/>
  <c r="L194" i="19"/>
  <c r="K194" i="19"/>
  <c r="J194" i="19"/>
  <c r="I194" i="19"/>
  <c r="H194" i="19"/>
  <c r="G194" i="19"/>
  <c r="F194" i="19"/>
  <c r="E194" i="19"/>
  <c r="D194" i="19"/>
  <c r="C194" i="19"/>
  <c r="B194" i="19"/>
  <c r="Y193" i="19"/>
  <c r="X193" i="19"/>
  <c r="W193" i="19"/>
  <c r="V193" i="19"/>
  <c r="U193" i="19"/>
  <c r="T193" i="19"/>
  <c r="S193" i="19"/>
  <c r="R193" i="19"/>
  <c r="Q193" i="19"/>
  <c r="P193" i="19"/>
  <c r="O193" i="19"/>
  <c r="N193" i="19"/>
  <c r="M193" i="19"/>
  <c r="L193" i="19"/>
  <c r="K193" i="19"/>
  <c r="J193" i="19"/>
  <c r="I193" i="19"/>
  <c r="H193" i="19"/>
  <c r="G193" i="19"/>
  <c r="F193" i="19"/>
  <c r="E193" i="19"/>
  <c r="D193" i="19"/>
  <c r="C193" i="19"/>
  <c r="B193" i="19"/>
  <c r="Y189" i="19"/>
  <c r="X189" i="19"/>
  <c r="W189" i="19"/>
  <c r="V189" i="19"/>
  <c r="U189" i="19"/>
  <c r="T189" i="19"/>
  <c r="S189" i="19"/>
  <c r="R189" i="19"/>
  <c r="Q189" i="19"/>
  <c r="P189" i="19"/>
  <c r="O189" i="19"/>
  <c r="N189" i="19"/>
  <c r="M189" i="19"/>
  <c r="L189" i="19"/>
  <c r="K189" i="19"/>
  <c r="J189" i="19"/>
  <c r="I189" i="19"/>
  <c r="H189" i="19"/>
  <c r="G189" i="19"/>
  <c r="F189" i="19"/>
  <c r="E189" i="19"/>
  <c r="D189" i="19"/>
  <c r="C189" i="19"/>
  <c r="B189" i="19"/>
  <c r="Y186" i="19"/>
  <c r="X186" i="19"/>
  <c r="W186" i="19"/>
  <c r="V186" i="19"/>
  <c r="U186" i="19"/>
  <c r="T186" i="19"/>
  <c r="S186" i="19"/>
  <c r="R186" i="19"/>
  <c r="Q186" i="19"/>
  <c r="P186" i="19"/>
  <c r="O186" i="19"/>
  <c r="N186" i="19"/>
  <c r="M186" i="19"/>
  <c r="L186" i="19"/>
  <c r="K186" i="19"/>
  <c r="J186" i="19"/>
  <c r="I186" i="19"/>
  <c r="H186" i="19"/>
  <c r="G186" i="19"/>
  <c r="F186" i="19"/>
  <c r="E186" i="19"/>
  <c r="D186" i="19"/>
  <c r="C186" i="19"/>
  <c r="B186" i="19"/>
  <c r="Y182" i="19"/>
  <c r="X182" i="19"/>
  <c r="W182" i="19"/>
  <c r="V182" i="19"/>
  <c r="U182" i="19"/>
  <c r="T182" i="19"/>
  <c r="S182" i="19"/>
  <c r="R182" i="19"/>
  <c r="Q182" i="19"/>
  <c r="P182" i="19"/>
  <c r="O182" i="19"/>
  <c r="N182" i="19"/>
  <c r="M182" i="19"/>
  <c r="L182" i="19"/>
  <c r="K182" i="19"/>
  <c r="J182" i="19"/>
  <c r="I182" i="19"/>
  <c r="H182" i="19"/>
  <c r="G182" i="19"/>
  <c r="F182" i="19"/>
  <c r="E182" i="19"/>
  <c r="D182" i="19"/>
  <c r="C182" i="19"/>
  <c r="B182" i="19"/>
  <c r="Y181" i="19"/>
  <c r="X181" i="19"/>
  <c r="W181" i="19"/>
  <c r="V181" i="19"/>
  <c r="U181" i="19"/>
  <c r="T181" i="19"/>
  <c r="S181" i="19"/>
  <c r="R181" i="19"/>
  <c r="Q181" i="19"/>
  <c r="P181" i="19"/>
  <c r="O181" i="19"/>
  <c r="N181" i="19"/>
  <c r="M181" i="19"/>
  <c r="L181" i="19"/>
  <c r="K181" i="19"/>
  <c r="J181" i="19"/>
  <c r="I181" i="19"/>
  <c r="H181" i="19"/>
  <c r="G181" i="19"/>
  <c r="F181" i="19"/>
  <c r="E181" i="19"/>
  <c r="D181" i="19"/>
  <c r="C181" i="19"/>
  <c r="B181" i="19"/>
  <c r="Y180" i="19"/>
  <c r="X180" i="19"/>
  <c r="W180" i="19"/>
  <c r="V180" i="19"/>
  <c r="U180" i="19"/>
  <c r="T180" i="19"/>
  <c r="S180" i="19"/>
  <c r="R180" i="19"/>
  <c r="Q180" i="19"/>
  <c r="P180" i="19"/>
  <c r="O180" i="19"/>
  <c r="N180" i="19"/>
  <c r="M180" i="19"/>
  <c r="L180" i="19"/>
  <c r="K180" i="19"/>
  <c r="J180" i="19"/>
  <c r="I180" i="19"/>
  <c r="H180" i="19"/>
  <c r="G180" i="19"/>
  <c r="F180" i="19"/>
  <c r="E180" i="19"/>
  <c r="D180" i="19"/>
  <c r="C180" i="19"/>
  <c r="B180" i="19"/>
  <c r="Y179" i="19"/>
  <c r="X179" i="19"/>
  <c r="W179" i="19"/>
  <c r="V179" i="19"/>
  <c r="U179" i="19"/>
  <c r="T179" i="19"/>
  <c r="S179" i="19"/>
  <c r="R179" i="19"/>
  <c r="Q179" i="19"/>
  <c r="P179" i="19"/>
  <c r="O179" i="19"/>
  <c r="N179" i="19"/>
  <c r="M179" i="19"/>
  <c r="L179" i="19"/>
  <c r="K179" i="19"/>
  <c r="J179" i="19"/>
  <c r="I179" i="19"/>
  <c r="H179" i="19"/>
  <c r="G179" i="19"/>
  <c r="F179" i="19"/>
  <c r="E179" i="19"/>
  <c r="D179" i="19"/>
  <c r="C179" i="19"/>
  <c r="B179" i="19"/>
  <c r="Y175" i="19"/>
  <c r="X175" i="19"/>
  <c r="W175" i="19"/>
  <c r="V175" i="19"/>
  <c r="U175" i="19"/>
  <c r="T175" i="19"/>
  <c r="S175" i="19"/>
  <c r="R175" i="19"/>
  <c r="Q175" i="19"/>
  <c r="P175" i="19"/>
  <c r="O175" i="19"/>
  <c r="N175" i="19"/>
  <c r="M175" i="19"/>
  <c r="L175" i="19"/>
  <c r="K175" i="19"/>
  <c r="J175" i="19"/>
  <c r="I175" i="19"/>
  <c r="H175" i="19"/>
  <c r="G175" i="19"/>
  <c r="F175" i="19"/>
  <c r="E175" i="19"/>
  <c r="D175" i="19"/>
  <c r="C175" i="19"/>
  <c r="B175" i="19"/>
  <c r="Y174" i="19"/>
  <c r="X174" i="19"/>
  <c r="W174" i="19"/>
  <c r="V174" i="19"/>
  <c r="U174" i="19"/>
  <c r="T174" i="19"/>
  <c r="S174" i="19"/>
  <c r="R174" i="19"/>
  <c r="Q174" i="19"/>
  <c r="P174" i="19"/>
  <c r="O174" i="19"/>
  <c r="N174" i="19"/>
  <c r="M174" i="19"/>
  <c r="L174" i="19"/>
  <c r="K174" i="19"/>
  <c r="J174" i="19"/>
  <c r="I174" i="19"/>
  <c r="H174" i="19"/>
  <c r="G174" i="19"/>
  <c r="F174" i="19"/>
  <c r="E174" i="19"/>
  <c r="D174" i="19"/>
  <c r="C174" i="19"/>
  <c r="B174" i="19"/>
  <c r="Y170" i="19"/>
  <c r="X170" i="19"/>
  <c r="W170" i="19"/>
  <c r="V170" i="19"/>
  <c r="U170" i="19"/>
  <c r="T170" i="19"/>
  <c r="S170" i="19"/>
  <c r="R170" i="19"/>
  <c r="Q170" i="19"/>
  <c r="P170" i="19"/>
  <c r="O170" i="19"/>
  <c r="N170" i="19"/>
  <c r="M170" i="19"/>
  <c r="L170" i="19"/>
  <c r="K170" i="19"/>
  <c r="J170" i="19"/>
  <c r="I170" i="19"/>
  <c r="H170" i="19"/>
  <c r="G170" i="19"/>
  <c r="F170" i="19"/>
  <c r="E170" i="19"/>
  <c r="D170" i="19"/>
  <c r="C170" i="19"/>
  <c r="B170" i="19"/>
  <c r="Y166" i="19"/>
  <c r="X166" i="19"/>
  <c r="W166" i="19"/>
  <c r="V166" i="19"/>
  <c r="U166" i="19"/>
  <c r="T166" i="19"/>
  <c r="S166" i="19"/>
  <c r="R166" i="19"/>
  <c r="Q166" i="19"/>
  <c r="P166" i="19"/>
  <c r="O166" i="19"/>
  <c r="N166" i="19"/>
  <c r="M166" i="19"/>
  <c r="L166" i="19"/>
  <c r="K166" i="19"/>
  <c r="J166" i="19"/>
  <c r="I166" i="19"/>
  <c r="H166" i="19"/>
  <c r="G166" i="19"/>
  <c r="F166" i="19"/>
  <c r="E166" i="19"/>
  <c r="D166" i="19"/>
  <c r="C166" i="19"/>
  <c r="B166" i="19"/>
  <c r="Y164" i="19"/>
  <c r="X164" i="19"/>
  <c r="W164" i="19"/>
  <c r="V164" i="19"/>
  <c r="U164" i="19"/>
  <c r="T164" i="19"/>
  <c r="S164" i="19"/>
  <c r="R164" i="19"/>
  <c r="Q164" i="19"/>
  <c r="P164" i="19"/>
  <c r="O164" i="19"/>
  <c r="N164" i="19"/>
  <c r="M164" i="19"/>
  <c r="L164" i="19"/>
  <c r="K164" i="19"/>
  <c r="J164" i="19"/>
  <c r="I164" i="19"/>
  <c r="H164" i="19"/>
  <c r="G164" i="19"/>
  <c r="F164" i="19"/>
  <c r="E164" i="19"/>
  <c r="D164" i="19"/>
  <c r="C164" i="19"/>
  <c r="B164" i="19"/>
  <c r="Y163" i="19"/>
  <c r="X163" i="19"/>
  <c r="W163" i="19"/>
  <c r="V163" i="19"/>
  <c r="U163" i="19"/>
  <c r="T163" i="19"/>
  <c r="S163" i="19"/>
  <c r="R163" i="19"/>
  <c r="Q163" i="19"/>
  <c r="P163" i="19"/>
  <c r="O163" i="19"/>
  <c r="N163" i="19"/>
  <c r="M163" i="19"/>
  <c r="L163" i="19"/>
  <c r="K163" i="19"/>
  <c r="J163" i="19"/>
  <c r="I163" i="19"/>
  <c r="H163" i="19"/>
  <c r="G163" i="19"/>
  <c r="F163" i="19"/>
  <c r="E163" i="19"/>
  <c r="D163" i="19"/>
  <c r="C163" i="19"/>
  <c r="B163" i="19"/>
  <c r="Y162" i="19"/>
  <c r="X162" i="19"/>
  <c r="W162" i="19"/>
  <c r="V162" i="19"/>
  <c r="U162" i="19"/>
  <c r="T162" i="19"/>
  <c r="S162" i="19"/>
  <c r="R162" i="19"/>
  <c r="Q162" i="19"/>
  <c r="P162" i="19"/>
  <c r="O162" i="19"/>
  <c r="N162" i="19"/>
  <c r="M162" i="19"/>
  <c r="L162" i="19"/>
  <c r="K162" i="19"/>
  <c r="J162" i="19"/>
  <c r="I162" i="19"/>
  <c r="H162" i="19"/>
  <c r="G162" i="19"/>
  <c r="F162" i="19"/>
  <c r="E162" i="19"/>
  <c r="D162" i="19"/>
  <c r="C162" i="19"/>
  <c r="B162" i="19"/>
  <c r="Y161" i="19"/>
  <c r="X161" i="19"/>
  <c r="W161" i="19"/>
  <c r="V161" i="19"/>
  <c r="U161" i="19"/>
  <c r="T161" i="19"/>
  <c r="S161" i="19"/>
  <c r="R161" i="19"/>
  <c r="Q161" i="19"/>
  <c r="P161" i="19"/>
  <c r="O161" i="19"/>
  <c r="N161" i="19"/>
  <c r="M161" i="19"/>
  <c r="L161" i="19"/>
  <c r="K161" i="19"/>
  <c r="J161" i="19"/>
  <c r="I161" i="19"/>
  <c r="H161" i="19"/>
  <c r="G161" i="19"/>
  <c r="F161" i="19"/>
  <c r="E161" i="19"/>
  <c r="D161" i="19"/>
  <c r="C161" i="19"/>
  <c r="B161" i="19"/>
  <c r="Y142" i="19"/>
  <c r="X142" i="19"/>
  <c r="W142" i="19"/>
  <c r="V142" i="19"/>
  <c r="U142" i="19"/>
  <c r="T142" i="19"/>
  <c r="S142" i="19"/>
  <c r="R142" i="19"/>
  <c r="Q142" i="19"/>
  <c r="P142" i="19"/>
  <c r="O142" i="19"/>
  <c r="N142" i="19"/>
  <c r="M142" i="19"/>
  <c r="L142" i="19"/>
  <c r="K142" i="19"/>
  <c r="J142" i="19"/>
  <c r="I142" i="19"/>
  <c r="H142" i="19"/>
  <c r="G142" i="19"/>
  <c r="F142" i="19"/>
  <c r="E142" i="19"/>
  <c r="D142" i="19"/>
  <c r="C142" i="19"/>
  <c r="B142" i="19"/>
  <c r="Y121" i="19"/>
  <c r="X121" i="19"/>
  <c r="W121" i="19"/>
  <c r="V121" i="19"/>
  <c r="U121" i="19"/>
  <c r="T121" i="19"/>
  <c r="S121" i="19"/>
  <c r="R121" i="19"/>
  <c r="Q121" i="19"/>
  <c r="P121" i="19"/>
  <c r="O121" i="19"/>
  <c r="N121" i="19"/>
  <c r="M121" i="19"/>
  <c r="L121" i="19"/>
  <c r="K121" i="19"/>
  <c r="J121" i="19"/>
  <c r="I121" i="19"/>
  <c r="H121" i="19"/>
  <c r="G121" i="19"/>
  <c r="F121" i="19"/>
  <c r="E121" i="19"/>
  <c r="D121" i="19"/>
  <c r="C121" i="19"/>
  <c r="B121" i="19"/>
  <c r="Y93" i="19"/>
  <c r="X93" i="19"/>
  <c r="W93" i="19"/>
  <c r="V93" i="19"/>
  <c r="U93" i="19"/>
  <c r="T93" i="19"/>
  <c r="S93" i="19"/>
  <c r="R93" i="19"/>
  <c r="Q93" i="19"/>
  <c r="P93" i="19"/>
  <c r="O93" i="19"/>
  <c r="N93" i="19"/>
  <c r="M93" i="19"/>
  <c r="M61" i="19" s="1"/>
  <c r="L93" i="19"/>
  <c r="L61" i="19" s="1"/>
  <c r="K93" i="19"/>
  <c r="K61" i="19" s="1"/>
  <c r="J93" i="19"/>
  <c r="I93" i="19"/>
  <c r="H93" i="19"/>
  <c r="G93" i="19"/>
  <c r="F93" i="19"/>
  <c r="E93" i="19"/>
  <c r="D93" i="19"/>
  <c r="C93" i="19"/>
  <c r="B93" i="19"/>
  <c r="Y72" i="19"/>
  <c r="Y61" i="19" s="1"/>
  <c r="X72" i="19"/>
  <c r="X61" i="19" s="1"/>
  <c r="W72" i="19"/>
  <c r="W61" i="19" s="1"/>
  <c r="V72" i="19"/>
  <c r="V61" i="19" s="1"/>
  <c r="U72" i="19"/>
  <c r="U61" i="19" s="1"/>
  <c r="T72" i="19"/>
  <c r="T61" i="19" s="1"/>
  <c r="S72" i="19"/>
  <c r="S61" i="19" s="1"/>
  <c r="R72" i="19"/>
  <c r="Q72" i="19"/>
  <c r="P72" i="19"/>
  <c r="O72" i="19"/>
  <c r="N72" i="19"/>
  <c r="M72" i="19"/>
  <c r="L72" i="19"/>
  <c r="K72" i="19"/>
  <c r="J72" i="19"/>
  <c r="J61" i="19" s="1"/>
  <c r="J81" i="16" s="1"/>
  <c r="J110" i="4" s="1"/>
  <c r="I72" i="19"/>
  <c r="I61" i="19" s="1"/>
  <c r="H72" i="19"/>
  <c r="H61" i="19" s="1"/>
  <c r="G72" i="19"/>
  <c r="G61" i="19" s="1"/>
  <c r="F72" i="19"/>
  <c r="F61" i="19" s="1"/>
  <c r="E72" i="19"/>
  <c r="E61" i="19" s="1"/>
  <c r="D72" i="19"/>
  <c r="D61" i="19" s="1"/>
  <c r="C72" i="19"/>
  <c r="C61" i="19" s="1"/>
  <c r="B72" i="19"/>
  <c r="R61" i="19"/>
  <c r="R229" i="19" s="1"/>
  <c r="Q61" i="19"/>
  <c r="Q229" i="19" s="1"/>
  <c r="P61" i="19"/>
  <c r="P229" i="19" s="1"/>
  <c r="O61" i="19"/>
  <c r="O229" i="19" s="1"/>
  <c r="Y44" i="19"/>
  <c r="Y5" i="19" s="1"/>
  <c r="X44" i="19"/>
  <c r="X5" i="19" s="1"/>
  <c r="X80" i="16" s="1"/>
  <c r="W44" i="19"/>
  <c r="W5" i="19" s="1"/>
  <c r="V44" i="19"/>
  <c r="V5" i="19" s="1"/>
  <c r="U44" i="19"/>
  <c r="U5" i="19" s="1"/>
  <c r="T44" i="19"/>
  <c r="S44" i="19"/>
  <c r="R44" i="19"/>
  <c r="Q44" i="19"/>
  <c r="P44" i="19"/>
  <c r="P5" i="19" s="1"/>
  <c r="O44" i="19"/>
  <c r="N44" i="19"/>
  <c r="M44" i="19"/>
  <c r="M5" i="19" s="1"/>
  <c r="L44" i="19"/>
  <c r="K44" i="19"/>
  <c r="K5" i="19" s="1"/>
  <c r="J44" i="19"/>
  <c r="J5" i="19" s="1"/>
  <c r="I44" i="19"/>
  <c r="I5" i="19" s="1"/>
  <c r="H44" i="19"/>
  <c r="H5" i="19" s="1"/>
  <c r="H80" i="16" s="1"/>
  <c r="G44" i="19"/>
  <c r="G5" i="19" s="1"/>
  <c r="F44" i="19"/>
  <c r="F5" i="19" s="1"/>
  <c r="E44" i="19"/>
  <c r="D44" i="19"/>
  <c r="C44" i="19"/>
  <c r="B44" i="19"/>
  <c r="S5" i="19"/>
  <c r="S77" i="16" s="1"/>
  <c r="S76" i="16" s="1"/>
  <c r="R5" i="19"/>
  <c r="R77" i="16" s="1"/>
  <c r="R76" i="16" s="1"/>
  <c r="Q5" i="19"/>
  <c r="Q77" i="16" s="1"/>
  <c r="Q76" i="16" s="1"/>
  <c r="O5" i="19"/>
  <c r="O77" i="16" s="1"/>
  <c r="O76" i="16" s="1"/>
  <c r="N5" i="19"/>
  <c r="E5" i="19"/>
  <c r="E80" i="16" s="1"/>
  <c r="E109" i="4" s="1"/>
  <c r="C5" i="19"/>
  <c r="C80" i="16" s="1"/>
  <c r="C109" i="4" s="1"/>
  <c r="B5" i="19"/>
  <c r="Y249" i="18"/>
  <c r="X249" i="18"/>
  <c r="W249" i="18"/>
  <c r="V249" i="18"/>
  <c r="U249" i="18"/>
  <c r="T249" i="18"/>
  <c r="S249" i="18"/>
  <c r="R249" i="18"/>
  <c r="Q249" i="18"/>
  <c r="P249" i="18"/>
  <c r="O249" i="18"/>
  <c r="N249" i="18"/>
  <c r="M249" i="18"/>
  <c r="L249" i="18"/>
  <c r="K249" i="18"/>
  <c r="J249" i="18"/>
  <c r="I249" i="18"/>
  <c r="H249" i="18"/>
  <c r="G249" i="18"/>
  <c r="F249" i="18"/>
  <c r="E249" i="18"/>
  <c r="D249" i="18"/>
  <c r="C249" i="18"/>
  <c r="B249" i="18"/>
  <c r="Y247" i="18"/>
  <c r="X247" i="18"/>
  <c r="W247" i="18"/>
  <c r="V247" i="18"/>
  <c r="U247" i="18"/>
  <c r="T247" i="18"/>
  <c r="S247" i="18"/>
  <c r="R247" i="18"/>
  <c r="Q247" i="18"/>
  <c r="P247" i="18"/>
  <c r="O247" i="18"/>
  <c r="N247" i="18"/>
  <c r="M247" i="18"/>
  <c r="L247" i="18"/>
  <c r="K247" i="18"/>
  <c r="J247" i="18"/>
  <c r="I247" i="18"/>
  <c r="H247" i="18"/>
  <c r="G247" i="18"/>
  <c r="F247" i="18"/>
  <c r="E247" i="18"/>
  <c r="D247" i="18"/>
  <c r="C247" i="18"/>
  <c r="B247" i="18"/>
  <c r="Y245" i="18"/>
  <c r="X245" i="18"/>
  <c r="W245" i="18"/>
  <c r="V245" i="18"/>
  <c r="U245" i="18"/>
  <c r="T245" i="18"/>
  <c r="S245" i="18"/>
  <c r="R245" i="18"/>
  <c r="Q245" i="18"/>
  <c r="P245" i="18"/>
  <c r="O245" i="18"/>
  <c r="N245" i="18"/>
  <c r="M245" i="18"/>
  <c r="L245" i="18"/>
  <c r="K245" i="18"/>
  <c r="J245" i="18"/>
  <c r="I245" i="18"/>
  <c r="H245" i="18"/>
  <c r="G245" i="18"/>
  <c r="F245" i="18"/>
  <c r="E245" i="18"/>
  <c r="D245" i="18"/>
  <c r="C245" i="18"/>
  <c r="B245" i="18"/>
  <c r="Y244" i="18"/>
  <c r="X244" i="18"/>
  <c r="W244" i="18"/>
  <c r="V244" i="18"/>
  <c r="U244" i="18"/>
  <c r="T244" i="18"/>
  <c r="S244" i="18"/>
  <c r="R244" i="18"/>
  <c r="Q244" i="18"/>
  <c r="P244" i="18"/>
  <c r="O244" i="18"/>
  <c r="N244" i="18"/>
  <c r="M244" i="18"/>
  <c r="L244" i="18"/>
  <c r="K244" i="18"/>
  <c r="J244" i="18"/>
  <c r="I244" i="18"/>
  <c r="H244" i="18"/>
  <c r="G244" i="18"/>
  <c r="F244" i="18"/>
  <c r="E244" i="18"/>
  <c r="D244" i="18"/>
  <c r="C244" i="18"/>
  <c r="B244" i="18"/>
  <c r="Y243" i="18"/>
  <c r="X243" i="18"/>
  <c r="W243" i="18"/>
  <c r="V243" i="18"/>
  <c r="U243" i="18"/>
  <c r="T243" i="18"/>
  <c r="S243" i="18"/>
  <c r="R243" i="18"/>
  <c r="Q243" i="18"/>
  <c r="P243" i="18"/>
  <c r="O243" i="18"/>
  <c r="N243" i="18"/>
  <c r="M243" i="18"/>
  <c r="L243" i="18"/>
  <c r="K243" i="18"/>
  <c r="J243" i="18"/>
  <c r="I243" i="18"/>
  <c r="H243" i="18"/>
  <c r="G243" i="18"/>
  <c r="F243" i="18"/>
  <c r="E243" i="18"/>
  <c r="D243" i="18"/>
  <c r="C243" i="18"/>
  <c r="B243" i="18"/>
  <c r="Y242" i="18"/>
  <c r="X242" i="18"/>
  <c r="W242" i="18"/>
  <c r="V242" i="18"/>
  <c r="U242" i="18"/>
  <c r="T242" i="18"/>
  <c r="S242" i="18"/>
  <c r="R242" i="18"/>
  <c r="Q242" i="18"/>
  <c r="P242" i="18"/>
  <c r="O242" i="18"/>
  <c r="N242" i="18"/>
  <c r="M242" i="18"/>
  <c r="L242" i="18"/>
  <c r="K242" i="18"/>
  <c r="J242" i="18"/>
  <c r="I242" i="18"/>
  <c r="H242" i="18"/>
  <c r="G242" i="18"/>
  <c r="F242" i="18"/>
  <c r="E242" i="18"/>
  <c r="D242" i="18"/>
  <c r="C242" i="18"/>
  <c r="B242" i="18"/>
  <c r="Y241" i="18"/>
  <c r="X241" i="18"/>
  <c r="W241" i="18"/>
  <c r="V241" i="18"/>
  <c r="U241" i="18"/>
  <c r="T241" i="18"/>
  <c r="S241" i="18"/>
  <c r="R241" i="18"/>
  <c r="Q241" i="18"/>
  <c r="P241" i="18"/>
  <c r="O241" i="18"/>
  <c r="N241" i="18"/>
  <c r="M241" i="18"/>
  <c r="L241" i="18"/>
  <c r="K241" i="18"/>
  <c r="J241" i="18"/>
  <c r="I241" i="18"/>
  <c r="H241" i="18"/>
  <c r="G241" i="18"/>
  <c r="F241" i="18"/>
  <c r="E241" i="18"/>
  <c r="D241" i="18"/>
  <c r="C241" i="18"/>
  <c r="B241" i="18"/>
  <c r="Y240" i="18"/>
  <c r="X240" i="18"/>
  <c r="W240" i="18"/>
  <c r="V240" i="18"/>
  <c r="U240" i="18"/>
  <c r="T240" i="18"/>
  <c r="S240" i="18"/>
  <c r="R240" i="18"/>
  <c r="Q240" i="18"/>
  <c r="P240" i="18"/>
  <c r="O240" i="18"/>
  <c r="N240" i="18"/>
  <c r="M240" i="18"/>
  <c r="L240" i="18"/>
  <c r="K240" i="18"/>
  <c r="J240" i="18"/>
  <c r="I240" i="18"/>
  <c r="H240" i="18"/>
  <c r="G240" i="18"/>
  <c r="F240" i="18"/>
  <c r="E240" i="18"/>
  <c r="D240" i="18"/>
  <c r="C240" i="18"/>
  <c r="B240" i="18"/>
  <c r="Y238" i="18"/>
  <c r="X238" i="18"/>
  <c r="W238" i="18"/>
  <c r="V238" i="18"/>
  <c r="U238" i="18"/>
  <c r="T238" i="18"/>
  <c r="S238" i="18"/>
  <c r="R238" i="18"/>
  <c r="Q238" i="18"/>
  <c r="P238" i="18"/>
  <c r="O238" i="18"/>
  <c r="N238" i="18"/>
  <c r="M238" i="18"/>
  <c r="L238" i="18"/>
  <c r="K238" i="18"/>
  <c r="J238" i="18"/>
  <c r="I238" i="18"/>
  <c r="H238" i="18"/>
  <c r="G238" i="18"/>
  <c r="F238" i="18"/>
  <c r="E238" i="18"/>
  <c r="D238" i="18"/>
  <c r="C238" i="18"/>
  <c r="B238" i="18"/>
  <c r="Y236" i="18"/>
  <c r="X236" i="18"/>
  <c r="W236" i="18"/>
  <c r="V236" i="18"/>
  <c r="U236" i="18"/>
  <c r="T236" i="18"/>
  <c r="S236" i="18"/>
  <c r="R236" i="18"/>
  <c r="Q236" i="18"/>
  <c r="P236" i="18"/>
  <c r="O236" i="18"/>
  <c r="N236" i="18"/>
  <c r="M236" i="18"/>
  <c r="L236" i="18"/>
  <c r="K236" i="18"/>
  <c r="J236" i="18"/>
  <c r="I236" i="18"/>
  <c r="H236" i="18"/>
  <c r="G236" i="18"/>
  <c r="F236" i="18"/>
  <c r="E236" i="18"/>
  <c r="D236" i="18"/>
  <c r="C236" i="18"/>
  <c r="B236" i="18"/>
  <c r="Y234" i="18"/>
  <c r="X234" i="18"/>
  <c r="W234" i="18"/>
  <c r="V234" i="18"/>
  <c r="U234" i="18"/>
  <c r="T234" i="18"/>
  <c r="S234" i="18"/>
  <c r="R234" i="18"/>
  <c r="Q234" i="18"/>
  <c r="P234" i="18"/>
  <c r="O234" i="18"/>
  <c r="N234" i="18"/>
  <c r="M234" i="18"/>
  <c r="L234" i="18"/>
  <c r="K234" i="18"/>
  <c r="J234" i="18"/>
  <c r="I234" i="18"/>
  <c r="H234" i="18"/>
  <c r="G234" i="18"/>
  <c r="F234" i="18"/>
  <c r="E234" i="18"/>
  <c r="D234" i="18"/>
  <c r="C234" i="18"/>
  <c r="B234" i="18"/>
  <c r="Y233" i="18"/>
  <c r="X233" i="18"/>
  <c r="W233" i="18"/>
  <c r="V233" i="18"/>
  <c r="U233" i="18"/>
  <c r="T233" i="18"/>
  <c r="S233" i="18"/>
  <c r="R233" i="18"/>
  <c r="Q233" i="18"/>
  <c r="P233" i="18"/>
  <c r="O233" i="18"/>
  <c r="N233" i="18"/>
  <c r="M233" i="18"/>
  <c r="L233" i="18"/>
  <c r="K233" i="18"/>
  <c r="J233" i="18"/>
  <c r="I233" i="18"/>
  <c r="H233" i="18"/>
  <c r="G233" i="18"/>
  <c r="F233" i="18"/>
  <c r="E233" i="18"/>
  <c r="D233" i="18"/>
  <c r="C233" i="18"/>
  <c r="B233" i="18"/>
  <c r="Y232" i="18"/>
  <c r="X232" i="18"/>
  <c r="W232" i="18"/>
  <c r="V232" i="18"/>
  <c r="U232" i="18"/>
  <c r="T232" i="18"/>
  <c r="S232" i="18"/>
  <c r="R232" i="18"/>
  <c r="Q232" i="18"/>
  <c r="P232" i="18"/>
  <c r="O232" i="18"/>
  <c r="N232" i="18"/>
  <c r="M232" i="18"/>
  <c r="L232" i="18"/>
  <c r="K232" i="18"/>
  <c r="J232" i="18"/>
  <c r="I232" i="18"/>
  <c r="H232" i="18"/>
  <c r="G232" i="18"/>
  <c r="F232" i="18"/>
  <c r="E232" i="18"/>
  <c r="D232" i="18"/>
  <c r="C232" i="18"/>
  <c r="B232" i="18"/>
  <c r="Y231" i="18"/>
  <c r="X231" i="18"/>
  <c r="W231" i="18"/>
  <c r="V231" i="18"/>
  <c r="U231" i="18"/>
  <c r="T231" i="18"/>
  <c r="S231" i="18"/>
  <c r="R231" i="18"/>
  <c r="Q231" i="18"/>
  <c r="P231" i="18"/>
  <c r="O231" i="18"/>
  <c r="N231" i="18"/>
  <c r="M231" i="18"/>
  <c r="L231" i="18"/>
  <c r="K231" i="18"/>
  <c r="J231" i="18"/>
  <c r="I231" i="18"/>
  <c r="H231" i="18"/>
  <c r="G231" i="18"/>
  <c r="F231" i="18"/>
  <c r="E231" i="18"/>
  <c r="D231" i="18"/>
  <c r="C231" i="18"/>
  <c r="B231" i="18"/>
  <c r="Y230" i="18"/>
  <c r="X230" i="18"/>
  <c r="W230" i="18"/>
  <c r="V230" i="18"/>
  <c r="U230" i="18"/>
  <c r="T230" i="18"/>
  <c r="S230" i="18"/>
  <c r="R230" i="18"/>
  <c r="Q230" i="18"/>
  <c r="P230" i="18"/>
  <c r="O230" i="18"/>
  <c r="N230" i="18"/>
  <c r="M230" i="18"/>
  <c r="L230" i="18"/>
  <c r="K230" i="18"/>
  <c r="J230" i="18"/>
  <c r="I230" i="18"/>
  <c r="H230" i="18"/>
  <c r="G230" i="18"/>
  <c r="F230" i="18"/>
  <c r="E230" i="18"/>
  <c r="D230" i="18"/>
  <c r="C230" i="18"/>
  <c r="B230" i="18"/>
  <c r="Y229" i="18"/>
  <c r="X229" i="18"/>
  <c r="W229" i="18"/>
  <c r="V229" i="18"/>
  <c r="U229" i="18"/>
  <c r="T229" i="18"/>
  <c r="S229" i="18"/>
  <c r="R229" i="18"/>
  <c r="Q229" i="18"/>
  <c r="P229" i="18"/>
  <c r="O229" i="18"/>
  <c r="N229" i="18"/>
  <c r="M229" i="18"/>
  <c r="L229" i="18"/>
  <c r="K229" i="18"/>
  <c r="J229" i="18"/>
  <c r="I229" i="18"/>
  <c r="H229" i="18"/>
  <c r="G229" i="18"/>
  <c r="F229" i="18"/>
  <c r="E229" i="18"/>
  <c r="D229" i="18"/>
  <c r="C229" i="18"/>
  <c r="B229" i="18"/>
  <c r="Y227" i="18"/>
  <c r="X227" i="18"/>
  <c r="W227" i="18"/>
  <c r="V227" i="18"/>
  <c r="U227" i="18"/>
  <c r="T227" i="18"/>
  <c r="S227" i="18"/>
  <c r="R227" i="18"/>
  <c r="Q227" i="18"/>
  <c r="P227" i="18"/>
  <c r="O227" i="18"/>
  <c r="N227" i="18"/>
  <c r="M227" i="18"/>
  <c r="L227" i="18"/>
  <c r="K227" i="18"/>
  <c r="J227" i="18"/>
  <c r="I227" i="18"/>
  <c r="H227" i="18"/>
  <c r="G227" i="18"/>
  <c r="F227" i="18"/>
  <c r="E227" i="18"/>
  <c r="D227" i="18"/>
  <c r="C227" i="18"/>
  <c r="B227" i="18"/>
  <c r="Y225" i="18"/>
  <c r="X225" i="18"/>
  <c r="W225" i="18"/>
  <c r="V225" i="18"/>
  <c r="U225" i="18"/>
  <c r="T225" i="18"/>
  <c r="S225" i="18"/>
  <c r="R225" i="18"/>
  <c r="Q225" i="18"/>
  <c r="P225" i="18"/>
  <c r="O225" i="18"/>
  <c r="N225" i="18"/>
  <c r="M225" i="18"/>
  <c r="L225" i="18"/>
  <c r="K225" i="18"/>
  <c r="J225" i="18"/>
  <c r="I225" i="18"/>
  <c r="H225" i="18"/>
  <c r="G225" i="18"/>
  <c r="F225" i="18"/>
  <c r="E225" i="18"/>
  <c r="D225" i="18"/>
  <c r="C225" i="18"/>
  <c r="B225" i="18"/>
  <c r="Y224" i="18"/>
  <c r="X224" i="18"/>
  <c r="W224" i="18"/>
  <c r="V224" i="18"/>
  <c r="U224" i="18"/>
  <c r="T224" i="18"/>
  <c r="S224" i="18"/>
  <c r="R224" i="18"/>
  <c r="Q224" i="18"/>
  <c r="P224" i="18"/>
  <c r="O224" i="18"/>
  <c r="N224" i="18"/>
  <c r="M224" i="18"/>
  <c r="L224" i="18"/>
  <c r="K224" i="18"/>
  <c r="J224" i="18"/>
  <c r="I224" i="18"/>
  <c r="H224" i="18"/>
  <c r="G224" i="18"/>
  <c r="F224" i="18"/>
  <c r="E224" i="18"/>
  <c r="D224" i="18"/>
  <c r="C224" i="18"/>
  <c r="B224" i="18"/>
  <c r="Y222" i="18"/>
  <c r="X222" i="18"/>
  <c r="W222" i="18"/>
  <c r="V222" i="18"/>
  <c r="U222" i="18"/>
  <c r="T222" i="18"/>
  <c r="S222" i="18"/>
  <c r="R222" i="18"/>
  <c r="Q222" i="18"/>
  <c r="P222" i="18"/>
  <c r="O222" i="18"/>
  <c r="N222" i="18"/>
  <c r="M222" i="18"/>
  <c r="L222" i="18"/>
  <c r="K222" i="18"/>
  <c r="J222" i="18"/>
  <c r="I222" i="18"/>
  <c r="H222" i="18"/>
  <c r="G222" i="18"/>
  <c r="F222" i="18"/>
  <c r="E222" i="18"/>
  <c r="D222" i="18"/>
  <c r="C222" i="18"/>
  <c r="B222" i="18"/>
  <c r="Y221" i="18"/>
  <c r="X221" i="18"/>
  <c r="W221" i="18"/>
  <c r="V221" i="18"/>
  <c r="U221" i="18"/>
  <c r="T221" i="18"/>
  <c r="S221" i="18"/>
  <c r="R221" i="18"/>
  <c r="Q221" i="18"/>
  <c r="P221" i="18"/>
  <c r="O221" i="18"/>
  <c r="N221" i="18"/>
  <c r="M221" i="18"/>
  <c r="L221" i="18"/>
  <c r="K221" i="18"/>
  <c r="J221" i="18"/>
  <c r="I221" i="18"/>
  <c r="H221" i="18"/>
  <c r="G221" i="18"/>
  <c r="F221" i="18"/>
  <c r="E221" i="18"/>
  <c r="D221" i="18"/>
  <c r="C221" i="18"/>
  <c r="B221" i="18"/>
  <c r="Y220" i="18"/>
  <c r="X220" i="18"/>
  <c r="W220" i="18"/>
  <c r="V220" i="18"/>
  <c r="U220" i="18"/>
  <c r="T220" i="18"/>
  <c r="S220" i="18"/>
  <c r="R220" i="18"/>
  <c r="Q220" i="18"/>
  <c r="P220" i="18"/>
  <c r="O220" i="18"/>
  <c r="N220" i="18"/>
  <c r="M220" i="18"/>
  <c r="L220" i="18"/>
  <c r="K220" i="18"/>
  <c r="J220" i="18"/>
  <c r="I220" i="18"/>
  <c r="H220" i="18"/>
  <c r="G220" i="18"/>
  <c r="F220" i="18"/>
  <c r="E220" i="18"/>
  <c r="D220" i="18"/>
  <c r="C220" i="18"/>
  <c r="B220" i="18"/>
  <c r="Y219" i="18"/>
  <c r="X219" i="18"/>
  <c r="W219" i="18"/>
  <c r="V219" i="18"/>
  <c r="U219" i="18"/>
  <c r="T219" i="18"/>
  <c r="S219" i="18"/>
  <c r="R219" i="18"/>
  <c r="Q219" i="18"/>
  <c r="P219" i="18"/>
  <c r="O219" i="18"/>
  <c r="N219" i="18"/>
  <c r="M219" i="18"/>
  <c r="L219" i="18"/>
  <c r="K219" i="18"/>
  <c r="J219" i="18"/>
  <c r="I219" i="18"/>
  <c r="H219" i="18"/>
  <c r="G219" i="18"/>
  <c r="F219" i="18"/>
  <c r="E219" i="18"/>
  <c r="D219" i="18"/>
  <c r="C219" i="18"/>
  <c r="B219" i="18"/>
  <c r="Y218" i="18"/>
  <c r="X218" i="18"/>
  <c r="W218" i="18"/>
  <c r="V218" i="18"/>
  <c r="U218" i="18"/>
  <c r="T218" i="18"/>
  <c r="S218" i="18"/>
  <c r="R218" i="18"/>
  <c r="Q218" i="18"/>
  <c r="P218" i="18"/>
  <c r="O218" i="18"/>
  <c r="N218" i="18"/>
  <c r="M218" i="18"/>
  <c r="L218" i="18"/>
  <c r="K218" i="18"/>
  <c r="J218" i="18"/>
  <c r="I218" i="18"/>
  <c r="H218" i="18"/>
  <c r="G218" i="18"/>
  <c r="F218" i="18"/>
  <c r="E218" i="18"/>
  <c r="D218" i="18"/>
  <c r="C218" i="18"/>
  <c r="B218" i="18"/>
  <c r="Y213" i="18"/>
  <c r="X213" i="18"/>
  <c r="W213" i="18"/>
  <c r="V213" i="18"/>
  <c r="U213" i="18"/>
  <c r="T213" i="18"/>
  <c r="S213" i="18"/>
  <c r="R213" i="18"/>
  <c r="Q213" i="18"/>
  <c r="P213" i="18"/>
  <c r="O213" i="18"/>
  <c r="N213" i="18"/>
  <c r="M213" i="18"/>
  <c r="L213" i="18"/>
  <c r="K213" i="18"/>
  <c r="J213" i="18"/>
  <c r="I213" i="18"/>
  <c r="H213" i="18"/>
  <c r="H197" i="18" s="1"/>
  <c r="G213" i="18"/>
  <c r="F213" i="18"/>
  <c r="E213" i="18"/>
  <c r="D213" i="18"/>
  <c r="C213" i="18"/>
  <c r="B213" i="18"/>
  <c r="Y212" i="18"/>
  <c r="X212" i="18"/>
  <c r="W212" i="18"/>
  <c r="V212" i="18"/>
  <c r="U212" i="18"/>
  <c r="T212" i="18"/>
  <c r="S212" i="18"/>
  <c r="R212" i="18"/>
  <c r="Q212" i="18"/>
  <c r="P212" i="18"/>
  <c r="O212" i="18"/>
  <c r="N212" i="18"/>
  <c r="M212" i="18"/>
  <c r="L212" i="18"/>
  <c r="K212" i="18"/>
  <c r="J212" i="18"/>
  <c r="I212" i="18"/>
  <c r="H212" i="18"/>
  <c r="G212" i="18"/>
  <c r="F212" i="18"/>
  <c r="E212" i="18"/>
  <c r="D212" i="18"/>
  <c r="C212" i="18"/>
  <c r="B212" i="18"/>
  <c r="Y211" i="18"/>
  <c r="X211" i="18"/>
  <c r="W211" i="18"/>
  <c r="V211" i="18"/>
  <c r="U211" i="18"/>
  <c r="T211" i="18"/>
  <c r="S211" i="18"/>
  <c r="R211" i="18"/>
  <c r="Q211" i="18"/>
  <c r="P211" i="18"/>
  <c r="O211" i="18"/>
  <c r="N211" i="18"/>
  <c r="M211" i="18"/>
  <c r="L211" i="18"/>
  <c r="K211" i="18"/>
  <c r="J211" i="18"/>
  <c r="I211" i="18"/>
  <c r="H211" i="18"/>
  <c r="G211" i="18"/>
  <c r="F211" i="18"/>
  <c r="E211" i="18"/>
  <c r="D211" i="18"/>
  <c r="C211" i="18"/>
  <c r="B211" i="18"/>
  <c r="Y210" i="18"/>
  <c r="X210" i="18"/>
  <c r="W210" i="18"/>
  <c r="V210" i="18"/>
  <c r="U210" i="18"/>
  <c r="T210" i="18"/>
  <c r="S210" i="18"/>
  <c r="R210" i="18"/>
  <c r="Q210" i="18"/>
  <c r="P210" i="18"/>
  <c r="O210" i="18"/>
  <c r="N210" i="18"/>
  <c r="M210" i="18"/>
  <c r="L210" i="18"/>
  <c r="K210" i="18"/>
  <c r="J210" i="18"/>
  <c r="I210" i="18"/>
  <c r="H210" i="18"/>
  <c r="G210" i="18"/>
  <c r="F210" i="18"/>
  <c r="E210" i="18"/>
  <c r="D210" i="18"/>
  <c r="C210" i="18"/>
  <c r="B210" i="18"/>
  <c r="Y208" i="18"/>
  <c r="X208" i="18"/>
  <c r="W208" i="18"/>
  <c r="V208" i="18"/>
  <c r="U208" i="18"/>
  <c r="T208" i="18"/>
  <c r="S208" i="18"/>
  <c r="R208" i="18"/>
  <c r="Q208" i="18"/>
  <c r="P208" i="18"/>
  <c r="O208" i="18"/>
  <c r="N208" i="18"/>
  <c r="M208" i="18"/>
  <c r="L208" i="18"/>
  <c r="K208" i="18"/>
  <c r="J208" i="18"/>
  <c r="I208" i="18"/>
  <c r="H208" i="18"/>
  <c r="G208" i="18"/>
  <c r="F208" i="18"/>
  <c r="E208" i="18"/>
  <c r="D208" i="18"/>
  <c r="C208" i="18"/>
  <c r="B208" i="18"/>
  <c r="Y207" i="18"/>
  <c r="X207" i="18"/>
  <c r="W207" i="18"/>
  <c r="V207" i="18"/>
  <c r="U207" i="18"/>
  <c r="T207" i="18"/>
  <c r="S207" i="18"/>
  <c r="R207" i="18"/>
  <c r="Q207" i="18"/>
  <c r="P207" i="18"/>
  <c r="O207" i="18"/>
  <c r="N207" i="18"/>
  <c r="M207" i="18"/>
  <c r="L207" i="18"/>
  <c r="K207" i="18"/>
  <c r="J207" i="18"/>
  <c r="I207" i="18"/>
  <c r="H207" i="18"/>
  <c r="G207" i="18"/>
  <c r="F207" i="18"/>
  <c r="E207" i="18"/>
  <c r="D207" i="18"/>
  <c r="C207" i="18"/>
  <c r="B207" i="18"/>
  <c r="Y206" i="18"/>
  <c r="X206" i="18"/>
  <c r="W206" i="18"/>
  <c r="V206" i="18"/>
  <c r="U206" i="18"/>
  <c r="T206" i="18"/>
  <c r="S206" i="18"/>
  <c r="R206" i="18"/>
  <c r="Q206" i="18"/>
  <c r="P206" i="18"/>
  <c r="O206" i="18"/>
  <c r="N206" i="18"/>
  <c r="M206" i="18"/>
  <c r="L206" i="18"/>
  <c r="K206" i="18"/>
  <c r="J206" i="18"/>
  <c r="I206" i="18"/>
  <c r="H206" i="18"/>
  <c r="G206" i="18"/>
  <c r="F206" i="18"/>
  <c r="E206" i="18"/>
  <c r="D206" i="18"/>
  <c r="C206" i="18"/>
  <c r="B206" i="18"/>
  <c r="Y205" i="18"/>
  <c r="X205" i="18"/>
  <c r="W205" i="18"/>
  <c r="V205" i="18"/>
  <c r="U205" i="18"/>
  <c r="T205" i="18"/>
  <c r="S205" i="18"/>
  <c r="R205" i="18"/>
  <c r="Q205" i="18"/>
  <c r="P205" i="18"/>
  <c r="O205" i="18"/>
  <c r="N205" i="18"/>
  <c r="M205" i="18"/>
  <c r="L205" i="18"/>
  <c r="K205" i="18"/>
  <c r="J205" i="18"/>
  <c r="I205" i="18"/>
  <c r="H205" i="18"/>
  <c r="G205" i="18"/>
  <c r="F205" i="18"/>
  <c r="E205" i="18"/>
  <c r="D205" i="18"/>
  <c r="C205" i="18"/>
  <c r="B205" i="18"/>
  <c r="Y204" i="18"/>
  <c r="X204" i="18"/>
  <c r="W204" i="18"/>
  <c r="V204" i="18"/>
  <c r="U204" i="18"/>
  <c r="T204" i="18"/>
  <c r="S204" i="18"/>
  <c r="R204" i="18"/>
  <c r="Q204" i="18"/>
  <c r="P204" i="18"/>
  <c r="O204" i="18"/>
  <c r="N204" i="18"/>
  <c r="M204" i="18"/>
  <c r="L204" i="18"/>
  <c r="K204" i="18"/>
  <c r="J204" i="18"/>
  <c r="I204" i="18"/>
  <c r="H204" i="18"/>
  <c r="G204" i="18"/>
  <c r="F204" i="18"/>
  <c r="E204" i="18"/>
  <c r="D204" i="18"/>
  <c r="C204" i="18"/>
  <c r="B204" i="18"/>
  <c r="Y202" i="18"/>
  <c r="X202" i="18"/>
  <c r="W202" i="18"/>
  <c r="V202" i="18"/>
  <c r="U202" i="18"/>
  <c r="T202" i="18"/>
  <c r="S202" i="18"/>
  <c r="R202" i="18"/>
  <c r="Q202" i="18"/>
  <c r="P202" i="18"/>
  <c r="O202" i="18"/>
  <c r="N202" i="18"/>
  <c r="M202" i="18"/>
  <c r="L202" i="18"/>
  <c r="K202" i="18"/>
  <c r="J202" i="18"/>
  <c r="I202" i="18"/>
  <c r="H202" i="18"/>
  <c r="G202" i="18"/>
  <c r="F202" i="18"/>
  <c r="E202" i="18"/>
  <c r="D202" i="18"/>
  <c r="C202" i="18"/>
  <c r="B202" i="18"/>
  <c r="Y201" i="18"/>
  <c r="X201" i="18"/>
  <c r="X197" i="18" s="1"/>
  <c r="W201" i="18"/>
  <c r="V201" i="18"/>
  <c r="U201" i="18"/>
  <c r="T201" i="18"/>
  <c r="S201" i="18"/>
  <c r="R201" i="18"/>
  <c r="Q201" i="18"/>
  <c r="P201" i="18"/>
  <c r="O201" i="18"/>
  <c r="N201" i="18"/>
  <c r="M201" i="18"/>
  <c r="L201" i="18"/>
  <c r="K201" i="18"/>
  <c r="J201" i="18"/>
  <c r="I201" i="18"/>
  <c r="H201" i="18"/>
  <c r="G201" i="18"/>
  <c r="F201" i="18"/>
  <c r="E201" i="18"/>
  <c r="D201" i="18"/>
  <c r="C201" i="18"/>
  <c r="B201" i="18"/>
  <c r="Y200" i="18"/>
  <c r="X200" i="18"/>
  <c r="W200" i="18"/>
  <c r="V200" i="18"/>
  <c r="V197" i="18" s="1"/>
  <c r="U200" i="18"/>
  <c r="U197" i="18" s="1"/>
  <c r="T200" i="18"/>
  <c r="S200" i="18"/>
  <c r="R200" i="18"/>
  <c r="Q200" i="18"/>
  <c r="P200" i="18"/>
  <c r="O200" i="18"/>
  <c r="N200" i="18"/>
  <c r="M200" i="18"/>
  <c r="L200" i="18"/>
  <c r="K200" i="18"/>
  <c r="K197" i="18" s="1"/>
  <c r="J200" i="18"/>
  <c r="I200" i="18"/>
  <c r="I197" i="18" s="1"/>
  <c r="H200" i="18"/>
  <c r="G200" i="18"/>
  <c r="F200" i="18"/>
  <c r="E200" i="18"/>
  <c r="D200" i="18"/>
  <c r="C200" i="18"/>
  <c r="B200" i="18"/>
  <c r="Y199" i="18"/>
  <c r="X199" i="18"/>
  <c r="W199" i="18"/>
  <c r="V199" i="18"/>
  <c r="U199" i="18"/>
  <c r="T199" i="18"/>
  <c r="T197" i="18" s="1"/>
  <c r="S199" i="18"/>
  <c r="S197" i="18" s="1"/>
  <c r="R199" i="18"/>
  <c r="R197" i="18" s="1"/>
  <c r="Q199" i="18"/>
  <c r="Q197" i="18" s="1"/>
  <c r="P199" i="18"/>
  <c r="O199" i="18"/>
  <c r="N199" i="18"/>
  <c r="M199" i="18"/>
  <c r="L199" i="18"/>
  <c r="K199" i="18"/>
  <c r="J199" i="18"/>
  <c r="I199" i="18"/>
  <c r="H199" i="18"/>
  <c r="G199" i="18"/>
  <c r="F199" i="18"/>
  <c r="E199" i="18"/>
  <c r="D199" i="18"/>
  <c r="C199" i="18"/>
  <c r="B199" i="18"/>
  <c r="Y198" i="18"/>
  <c r="X198" i="18"/>
  <c r="W198" i="18"/>
  <c r="W197" i="18" s="1"/>
  <c r="V198" i="18"/>
  <c r="U198" i="18"/>
  <c r="T198" i="18"/>
  <c r="S198" i="18"/>
  <c r="R198" i="18"/>
  <c r="Q198" i="18"/>
  <c r="P198" i="18"/>
  <c r="P197" i="18" s="1"/>
  <c r="O198" i="18"/>
  <c r="O197" i="18" s="1"/>
  <c r="N198" i="18"/>
  <c r="N197" i="18" s="1"/>
  <c r="M198" i="18"/>
  <c r="M197" i="18" s="1"/>
  <c r="L198" i="18"/>
  <c r="L197" i="18" s="1"/>
  <c r="K198" i="18"/>
  <c r="J198" i="18"/>
  <c r="I198" i="18"/>
  <c r="H198" i="18"/>
  <c r="G198" i="18"/>
  <c r="G197" i="18" s="1"/>
  <c r="F198" i="18"/>
  <c r="F197" i="18" s="1"/>
  <c r="E198" i="18"/>
  <c r="E197" i="18" s="1"/>
  <c r="D198" i="18"/>
  <c r="D197" i="18" s="1"/>
  <c r="C198" i="18"/>
  <c r="C197" i="18" s="1"/>
  <c r="B198" i="18"/>
  <c r="B197" i="18" s="1"/>
  <c r="Y197" i="18"/>
  <c r="J197" i="18"/>
  <c r="Y194" i="18"/>
  <c r="X194" i="18"/>
  <c r="W194" i="18"/>
  <c r="V194" i="18"/>
  <c r="U194" i="18"/>
  <c r="T194" i="18"/>
  <c r="S194" i="18"/>
  <c r="R194" i="18"/>
  <c r="Q194" i="18"/>
  <c r="P194" i="18"/>
  <c r="O194" i="18"/>
  <c r="N194" i="18"/>
  <c r="M194" i="18"/>
  <c r="L194" i="18"/>
  <c r="K194" i="18"/>
  <c r="J194" i="18"/>
  <c r="I194" i="18"/>
  <c r="H194" i="18"/>
  <c r="G194" i="18"/>
  <c r="F194" i="18"/>
  <c r="F178" i="18" s="1"/>
  <c r="E194" i="18"/>
  <c r="D194" i="18"/>
  <c r="C194" i="18"/>
  <c r="B194" i="18"/>
  <c r="Y193" i="18"/>
  <c r="X193" i="18"/>
  <c r="W193" i="18"/>
  <c r="V193" i="18"/>
  <c r="U193" i="18"/>
  <c r="T193" i="18"/>
  <c r="S193" i="18"/>
  <c r="R193" i="18"/>
  <c r="Q193" i="18"/>
  <c r="P193" i="18"/>
  <c r="O193" i="18"/>
  <c r="N193" i="18"/>
  <c r="M193" i="18"/>
  <c r="L193" i="18"/>
  <c r="K193" i="18"/>
  <c r="J193" i="18"/>
  <c r="I193" i="18"/>
  <c r="H193" i="18"/>
  <c r="G193" i="18"/>
  <c r="F193" i="18"/>
  <c r="E193" i="18"/>
  <c r="D193" i="18"/>
  <c r="C193" i="18"/>
  <c r="B193" i="18"/>
  <c r="Y192" i="18"/>
  <c r="X192" i="18"/>
  <c r="W192" i="18"/>
  <c r="V192" i="18"/>
  <c r="U192" i="18"/>
  <c r="T192" i="18"/>
  <c r="S192" i="18"/>
  <c r="R192" i="18"/>
  <c r="Q192" i="18"/>
  <c r="P192" i="18"/>
  <c r="O192" i="18"/>
  <c r="N192" i="18"/>
  <c r="M192" i="18"/>
  <c r="L192" i="18"/>
  <c r="K192" i="18"/>
  <c r="J192" i="18"/>
  <c r="I192" i="18"/>
  <c r="H192" i="18"/>
  <c r="G192" i="18"/>
  <c r="F192" i="18"/>
  <c r="E192" i="18"/>
  <c r="D192" i="18"/>
  <c r="C192" i="18"/>
  <c r="B192" i="18"/>
  <c r="Y191" i="18"/>
  <c r="X191" i="18"/>
  <c r="W191" i="18"/>
  <c r="V191" i="18"/>
  <c r="U191" i="18"/>
  <c r="T191" i="18"/>
  <c r="S191" i="18"/>
  <c r="R191" i="18"/>
  <c r="Q191" i="18"/>
  <c r="P191" i="18"/>
  <c r="O191" i="18"/>
  <c r="N191" i="18"/>
  <c r="M191" i="18"/>
  <c r="L191" i="18"/>
  <c r="K191" i="18"/>
  <c r="J191" i="18"/>
  <c r="I191" i="18"/>
  <c r="H191" i="18"/>
  <c r="G191" i="18"/>
  <c r="F191" i="18"/>
  <c r="E191" i="18"/>
  <c r="D191" i="18"/>
  <c r="C191" i="18"/>
  <c r="B191" i="18"/>
  <c r="Y189" i="18"/>
  <c r="X189" i="18"/>
  <c r="W189" i="18"/>
  <c r="V189" i="18"/>
  <c r="U189" i="18"/>
  <c r="T189" i="18"/>
  <c r="S189" i="18"/>
  <c r="R189" i="18"/>
  <c r="Q189" i="18"/>
  <c r="P189" i="18"/>
  <c r="O189" i="18"/>
  <c r="N189" i="18"/>
  <c r="M189" i="18"/>
  <c r="L189" i="18"/>
  <c r="K189" i="18"/>
  <c r="J189" i="18"/>
  <c r="I189" i="18"/>
  <c r="H189" i="18"/>
  <c r="G189" i="18"/>
  <c r="F189" i="18"/>
  <c r="E189" i="18"/>
  <c r="D189" i="18"/>
  <c r="C189" i="18"/>
  <c r="B189" i="18"/>
  <c r="Y188" i="18"/>
  <c r="X188" i="18"/>
  <c r="W188" i="18"/>
  <c r="V188" i="18"/>
  <c r="U188" i="18"/>
  <c r="T188" i="18"/>
  <c r="S188" i="18"/>
  <c r="R188" i="18"/>
  <c r="Q188" i="18"/>
  <c r="P188" i="18"/>
  <c r="O188" i="18"/>
  <c r="N188" i="18"/>
  <c r="M188" i="18"/>
  <c r="L188" i="18"/>
  <c r="K188" i="18"/>
  <c r="J188" i="18"/>
  <c r="I188" i="18"/>
  <c r="H188" i="18"/>
  <c r="G188" i="18"/>
  <c r="F188" i="18"/>
  <c r="E188" i="18"/>
  <c r="D188" i="18"/>
  <c r="C188" i="18"/>
  <c r="B188" i="18"/>
  <c r="Y187" i="18"/>
  <c r="X187" i="18"/>
  <c r="W187" i="18"/>
  <c r="V187" i="18"/>
  <c r="U187" i="18"/>
  <c r="T187" i="18"/>
  <c r="S187" i="18"/>
  <c r="R187" i="18"/>
  <c r="Q187" i="18"/>
  <c r="P187" i="18"/>
  <c r="O187" i="18"/>
  <c r="N187" i="18"/>
  <c r="M187" i="18"/>
  <c r="L187" i="18"/>
  <c r="K187" i="18"/>
  <c r="J187" i="18"/>
  <c r="I187" i="18"/>
  <c r="H187" i="18"/>
  <c r="G187" i="18"/>
  <c r="F187" i="18"/>
  <c r="E187" i="18"/>
  <c r="D187" i="18"/>
  <c r="C187" i="18"/>
  <c r="B187" i="18"/>
  <c r="Y186" i="18"/>
  <c r="X186" i="18"/>
  <c r="W186" i="18"/>
  <c r="V186" i="18"/>
  <c r="U186" i="18"/>
  <c r="T186" i="18"/>
  <c r="S186" i="18"/>
  <c r="R186" i="18"/>
  <c r="Q186" i="18"/>
  <c r="P186" i="18"/>
  <c r="O186" i="18"/>
  <c r="N186" i="18"/>
  <c r="M186" i="18"/>
  <c r="L186" i="18"/>
  <c r="K186" i="18"/>
  <c r="J186" i="18"/>
  <c r="I186" i="18"/>
  <c r="H186" i="18"/>
  <c r="G186" i="18"/>
  <c r="F186" i="18"/>
  <c r="E186" i="18"/>
  <c r="D186" i="18"/>
  <c r="C186" i="18"/>
  <c r="B186" i="18"/>
  <c r="Y185" i="18"/>
  <c r="X185" i="18"/>
  <c r="W185" i="18"/>
  <c r="V185" i="18"/>
  <c r="U185" i="18"/>
  <c r="T185" i="18"/>
  <c r="S185" i="18"/>
  <c r="R185" i="18"/>
  <c r="Q185" i="18"/>
  <c r="Q178" i="18" s="1"/>
  <c r="P185" i="18"/>
  <c r="O185" i="18"/>
  <c r="N185" i="18"/>
  <c r="M185" i="18"/>
  <c r="L185" i="18"/>
  <c r="K185" i="18"/>
  <c r="J185" i="18"/>
  <c r="I185" i="18"/>
  <c r="H185" i="18"/>
  <c r="G185" i="18"/>
  <c r="F185" i="18"/>
  <c r="E185" i="18"/>
  <c r="D185" i="18"/>
  <c r="C185" i="18"/>
  <c r="B185" i="18"/>
  <c r="Y183" i="18"/>
  <c r="X183" i="18"/>
  <c r="W183" i="18"/>
  <c r="V183" i="18"/>
  <c r="U183" i="18"/>
  <c r="T183" i="18"/>
  <c r="S183" i="18"/>
  <c r="R183" i="18"/>
  <c r="Q183" i="18"/>
  <c r="P183" i="18"/>
  <c r="O183" i="18"/>
  <c r="N183" i="18"/>
  <c r="M183" i="18"/>
  <c r="M178" i="18" s="1"/>
  <c r="L183" i="18"/>
  <c r="K183" i="18"/>
  <c r="J183" i="18"/>
  <c r="I183" i="18"/>
  <c r="H183" i="18"/>
  <c r="G183" i="18"/>
  <c r="F183" i="18"/>
  <c r="E183" i="18"/>
  <c r="D183" i="18"/>
  <c r="C183" i="18"/>
  <c r="B183" i="18"/>
  <c r="Y182" i="18"/>
  <c r="X182" i="18"/>
  <c r="W182" i="18"/>
  <c r="V182" i="18"/>
  <c r="V178" i="18" s="1"/>
  <c r="U182" i="18"/>
  <c r="T182" i="18"/>
  <c r="T178" i="18" s="1"/>
  <c r="S182" i="18"/>
  <c r="R182" i="18"/>
  <c r="Q182" i="18"/>
  <c r="P182" i="18"/>
  <c r="O182" i="18"/>
  <c r="N182" i="18"/>
  <c r="M182" i="18"/>
  <c r="L182" i="18"/>
  <c r="K182" i="18"/>
  <c r="J182" i="18"/>
  <c r="I182" i="18"/>
  <c r="H182" i="18"/>
  <c r="G182" i="18"/>
  <c r="F182" i="18"/>
  <c r="E182" i="18"/>
  <c r="D182" i="18"/>
  <c r="C182" i="18"/>
  <c r="B182" i="18"/>
  <c r="Y181" i="18"/>
  <c r="X181" i="18"/>
  <c r="W181" i="18"/>
  <c r="V181" i="18"/>
  <c r="U181" i="18"/>
  <c r="T181" i="18"/>
  <c r="S181" i="18"/>
  <c r="R181" i="18"/>
  <c r="R178" i="18" s="1"/>
  <c r="Q181" i="18"/>
  <c r="P181" i="18"/>
  <c r="O181" i="18"/>
  <c r="N181" i="18"/>
  <c r="M181" i="18"/>
  <c r="L181" i="18"/>
  <c r="K181" i="18"/>
  <c r="J181" i="18"/>
  <c r="I181" i="18"/>
  <c r="H181" i="18"/>
  <c r="G181" i="18"/>
  <c r="G178" i="18" s="1"/>
  <c r="F181" i="18"/>
  <c r="E181" i="18"/>
  <c r="E178" i="18" s="1"/>
  <c r="D181" i="18"/>
  <c r="C181" i="18"/>
  <c r="B181" i="18"/>
  <c r="Y180" i="18"/>
  <c r="X180" i="18"/>
  <c r="W180" i="18"/>
  <c r="V180" i="18"/>
  <c r="U180" i="18"/>
  <c r="T180" i="18"/>
  <c r="S180" i="18"/>
  <c r="R180" i="18"/>
  <c r="Q180" i="18"/>
  <c r="P180" i="18"/>
  <c r="P178" i="18" s="1"/>
  <c r="O180" i="18"/>
  <c r="O178" i="18" s="1"/>
  <c r="N180" i="18"/>
  <c r="N178" i="18" s="1"/>
  <c r="M180" i="18"/>
  <c r="L180" i="18"/>
  <c r="K180" i="18"/>
  <c r="J180" i="18"/>
  <c r="I180" i="18"/>
  <c r="H180" i="18"/>
  <c r="G180" i="18"/>
  <c r="F180" i="18"/>
  <c r="E180" i="18"/>
  <c r="D180" i="18"/>
  <c r="C180" i="18"/>
  <c r="B180" i="18"/>
  <c r="Y179" i="18"/>
  <c r="Y178" i="18" s="1"/>
  <c r="X179" i="18"/>
  <c r="X178" i="18" s="1"/>
  <c r="W179" i="18"/>
  <c r="V179" i="18"/>
  <c r="U179" i="18"/>
  <c r="T179" i="18"/>
  <c r="S179" i="18"/>
  <c r="S178" i="18" s="1"/>
  <c r="R179" i="18"/>
  <c r="Q179" i="18"/>
  <c r="P179" i="18"/>
  <c r="O179" i="18"/>
  <c r="N179" i="18"/>
  <c r="M179" i="18"/>
  <c r="L179" i="18"/>
  <c r="L178" i="18" s="1"/>
  <c r="K179" i="18"/>
  <c r="K178" i="18" s="1"/>
  <c r="J179" i="18"/>
  <c r="J178" i="18" s="1"/>
  <c r="I179" i="18"/>
  <c r="I178" i="18" s="1"/>
  <c r="H179" i="18"/>
  <c r="H178" i="18" s="1"/>
  <c r="G179" i="18"/>
  <c r="F179" i="18"/>
  <c r="E179" i="18"/>
  <c r="D179" i="18"/>
  <c r="C179" i="18"/>
  <c r="C178" i="18" s="1"/>
  <c r="B179" i="18"/>
  <c r="B178" i="18" s="1"/>
  <c r="W178" i="18"/>
  <c r="U178" i="18"/>
  <c r="D178" i="18"/>
  <c r="Y142" i="18"/>
  <c r="X142" i="18"/>
  <c r="W142" i="18"/>
  <c r="V142" i="18"/>
  <c r="V209" i="18" s="1"/>
  <c r="U142" i="18"/>
  <c r="T142" i="18"/>
  <c r="T209" i="18" s="1"/>
  <c r="S142" i="18"/>
  <c r="S209" i="18" s="1"/>
  <c r="R142" i="18"/>
  <c r="R209" i="18" s="1"/>
  <c r="Q142" i="18"/>
  <c r="P142" i="18"/>
  <c r="O142" i="18"/>
  <c r="N142" i="18"/>
  <c r="N209" i="18" s="1"/>
  <c r="M142" i="18"/>
  <c r="L142" i="18"/>
  <c r="L209" i="18" s="1"/>
  <c r="K142" i="18"/>
  <c r="K209" i="18" s="1"/>
  <c r="J142" i="18"/>
  <c r="J209" i="18" s="1"/>
  <c r="I142" i="18"/>
  <c r="I209" i="18" s="1"/>
  <c r="H142" i="18"/>
  <c r="G142" i="18"/>
  <c r="F142" i="18"/>
  <c r="F209" i="18" s="1"/>
  <c r="E142" i="18"/>
  <c r="D142" i="18"/>
  <c r="D209" i="18" s="1"/>
  <c r="C142" i="18"/>
  <c r="C209" i="18" s="1"/>
  <c r="B142" i="18"/>
  <c r="B209" i="18" s="1"/>
  <c r="Y121" i="18"/>
  <c r="Y203" i="18" s="1"/>
  <c r="X121" i="18"/>
  <c r="X203" i="18" s="1"/>
  <c r="W121" i="18"/>
  <c r="V121" i="18"/>
  <c r="V203" i="18" s="1"/>
  <c r="U121" i="18"/>
  <c r="T121" i="18"/>
  <c r="S121" i="18"/>
  <c r="R121" i="18"/>
  <c r="Q121" i="18"/>
  <c r="P121" i="18"/>
  <c r="O121" i="18"/>
  <c r="N121" i="18"/>
  <c r="M121" i="18"/>
  <c r="L121" i="18"/>
  <c r="K121" i="18"/>
  <c r="J121" i="18"/>
  <c r="I121" i="18"/>
  <c r="H121" i="18"/>
  <c r="G121" i="18"/>
  <c r="F121" i="18"/>
  <c r="E121" i="18"/>
  <c r="D121" i="18"/>
  <c r="C121" i="18"/>
  <c r="B121" i="18"/>
  <c r="Y93" i="18"/>
  <c r="X93" i="18"/>
  <c r="W93" i="18"/>
  <c r="V93" i="18"/>
  <c r="U93" i="18"/>
  <c r="T93" i="18"/>
  <c r="S93" i="18"/>
  <c r="R93" i="18"/>
  <c r="Q93" i="18"/>
  <c r="P93" i="18"/>
  <c r="O93" i="18"/>
  <c r="N93" i="18"/>
  <c r="M93" i="18"/>
  <c r="L93" i="18"/>
  <c r="K93" i="18"/>
  <c r="J93" i="18"/>
  <c r="I93" i="18"/>
  <c r="H93" i="18"/>
  <c r="G93" i="18"/>
  <c r="F93" i="18"/>
  <c r="E93" i="18"/>
  <c r="D93" i="18"/>
  <c r="C93" i="18"/>
  <c r="B93" i="18"/>
  <c r="Y72" i="18"/>
  <c r="X72" i="18"/>
  <c r="W72" i="18"/>
  <c r="V72" i="18"/>
  <c r="U72" i="18"/>
  <c r="T72" i="18"/>
  <c r="S72" i="18"/>
  <c r="R72" i="18"/>
  <c r="Q72" i="18"/>
  <c r="P72" i="18"/>
  <c r="O72" i="18"/>
  <c r="N72" i="18"/>
  <c r="M72" i="18"/>
  <c r="L72" i="18"/>
  <c r="K72" i="18"/>
  <c r="J72" i="18"/>
  <c r="I72" i="18"/>
  <c r="H72" i="18"/>
  <c r="G72" i="18"/>
  <c r="F72" i="18"/>
  <c r="E72" i="18"/>
  <c r="D72" i="18"/>
  <c r="C72" i="18"/>
  <c r="B72" i="18"/>
  <c r="Y44" i="18"/>
  <c r="X44" i="18"/>
  <c r="W44" i="18"/>
  <c r="V44" i="18"/>
  <c r="U44" i="18"/>
  <c r="T44" i="18"/>
  <c r="S44" i="18"/>
  <c r="R44" i="18"/>
  <c r="Q44" i="18"/>
  <c r="P44" i="18"/>
  <c r="O44" i="18"/>
  <c r="N44" i="18"/>
  <c r="M44" i="18"/>
  <c r="L44" i="18"/>
  <c r="K44" i="18"/>
  <c r="J44" i="18"/>
  <c r="I44" i="18"/>
  <c r="H44" i="18"/>
  <c r="G44" i="18"/>
  <c r="F44" i="18"/>
  <c r="E44" i="18"/>
  <c r="D44" i="18"/>
  <c r="C44" i="18"/>
  <c r="B44" i="18"/>
  <c r="Y24" i="18"/>
  <c r="X24" i="18"/>
  <c r="W24" i="18"/>
  <c r="V24" i="18"/>
  <c r="U24" i="18"/>
  <c r="T24" i="18"/>
  <c r="S24" i="18"/>
  <c r="R24" i="18"/>
  <c r="Q24" i="18"/>
  <c r="P24" i="18"/>
  <c r="O24" i="18"/>
  <c r="N24" i="18"/>
  <c r="M24" i="18"/>
  <c r="L24" i="18"/>
  <c r="K24" i="18"/>
  <c r="J24" i="18"/>
  <c r="I24" i="18"/>
  <c r="H24" i="18"/>
  <c r="G24" i="18"/>
  <c r="F24" i="18"/>
  <c r="E24" i="18"/>
  <c r="D24" i="18"/>
  <c r="C24" i="18"/>
  <c r="B24" i="18"/>
  <c r="Y23" i="18"/>
  <c r="X23" i="18"/>
  <c r="W23" i="18"/>
  <c r="V23" i="18"/>
  <c r="U23" i="18"/>
  <c r="T23" i="18"/>
  <c r="S23" i="18"/>
  <c r="R23" i="18"/>
  <c r="Q23" i="18"/>
  <c r="P23" i="18"/>
  <c r="O23" i="18"/>
  <c r="N23" i="18"/>
  <c r="M23" i="18"/>
  <c r="L23" i="18"/>
  <c r="K23" i="18"/>
  <c r="J23" i="18"/>
  <c r="I23" i="18"/>
  <c r="H23" i="18"/>
  <c r="G23" i="18"/>
  <c r="F23" i="18"/>
  <c r="E23" i="18"/>
  <c r="D23" i="18"/>
  <c r="C23" i="18"/>
  <c r="B23" i="18"/>
  <c r="Y22" i="18"/>
  <c r="X22" i="18"/>
  <c r="W22" i="18"/>
  <c r="V22" i="18"/>
  <c r="U22" i="18"/>
  <c r="T22" i="18"/>
  <c r="S22" i="18"/>
  <c r="R22" i="18"/>
  <c r="Q22" i="18"/>
  <c r="P22" i="18"/>
  <c r="O22" i="18"/>
  <c r="N22" i="18"/>
  <c r="M22" i="18"/>
  <c r="L22" i="18"/>
  <c r="K22" i="18"/>
  <c r="J22" i="18"/>
  <c r="I22" i="18"/>
  <c r="H22" i="18"/>
  <c r="G22" i="18"/>
  <c r="F22" i="18"/>
  <c r="E22" i="18"/>
  <c r="D22" i="18"/>
  <c r="C22" i="18"/>
  <c r="B22" i="18"/>
  <c r="Y21" i="18"/>
  <c r="X21" i="18"/>
  <c r="W21" i="18"/>
  <c r="V21" i="18"/>
  <c r="U21" i="18"/>
  <c r="T21" i="18"/>
  <c r="S21" i="18"/>
  <c r="R21" i="18"/>
  <c r="Q21" i="18"/>
  <c r="P21" i="18"/>
  <c r="O21" i="18"/>
  <c r="N21" i="18"/>
  <c r="M21" i="18"/>
  <c r="L21" i="18"/>
  <c r="K21" i="18"/>
  <c r="J21" i="18"/>
  <c r="I21" i="18"/>
  <c r="H21" i="18"/>
  <c r="G21" i="18"/>
  <c r="F21" i="18"/>
  <c r="E21" i="18"/>
  <c r="D21" i="18"/>
  <c r="C21" i="18"/>
  <c r="B21" i="18"/>
  <c r="Y20" i="18"/>
  <c r="X20" i="18"/>
  <c r="W20" i="18"/>
  <c r="V20" i="18"/>
  <c r="U20" i="18"/>
  <c r="T20" i="18"/>
  <c r="S20" i="18"/>
  <c r="R20" i="18"/>
  <c r="Q20" i="18"/>
  <c r="P20" i="18"/>
  <c r="O20" i="18"/>
  <c r="N20" i="18"/>
  <c r="M20" i="18"/>
  <c r="L20" i="18"/>
  <c r="K20" i="18"/>
  <c r="J20" i="18"/>
  <c r="I20" i="18"/>
  <c r="H20" i="18"/>
  <c r="G20" i="18"/>
  <c r="F20" i="18"/>
  <c r="E20" i="18"/>
  <c r="D20" i="18"/>
  <c r="C20" i="18"/>
  <c r="B20" i="18"/>
  <c r="Y19" i="18"/>
  <c r="X19" i="18"/>
  <c r="W19" i="18"/>
  <c r="V19" i="18"/>
  <c r="U19" i="18"/>
  <c r="T19" i="18"/>
  <c r="S19" i="18"/>
  <c r="R19" i="18"/>
  <c r="Q19" i="18"/>
  <c r="P19" i="18"/>
  <c r="O19" i="18"/>
  <c r="N19" i="18"/>
  <c r="M19" i="18"/>
  <c r="L19" i="18"/>
  <c r="K19" i="18"/>
  <c r="J19" i="18"/>
  <c r="I19" i="18"/>
  <c r="H19" i="18"/>
  <c r="G19" i="18"/>
  <c r="F19" i="18"/>
  <c r="E19" i="18"/>
  <c r="D19" i="18"/>
  <c r="C19" i="18"/>
  <c r="B19" i="18"/>
  <c r="Y18" i="18"/>
  <c r="X18" i="18"/>
  <c r="W18" i="18"/>
  <c r="V18" i="18"/>
  <c r="U18" i="18"/>
  <c r="T18" i="18"/>
  <c r="S18" i="18"/>
  <c r="R18" i="18"/>
  <c r="Q18" i="18"/>
  <c r="P18" i="18"/>
  <c r="O18" i="18"/>
  <c r="N18" i="18"/>
  <c r="M18" i="18"/>
  <c r="L18" i="18"/>
  <c r="K18" i="18"/>
  <c r="J18" i="18"/>
  <c r="I18" i="18"/>
  <c r="H18" i="18"/>
  <c r="G18" i="18"/>
  <c r="F18" i="18"/>
  <c r="E18" i="18"/>
  <c r="D18" i="18"/>
  <c r="C18" i="18"/>
  <c r="B18" i="18"/>
  <c r="Y17" i="18"/>
  <c r="X17" i="18"/>
  <c r="W17" i="18"/>
  <c r="V17" i="18"/>
  <c r="U17" i="18"/>
  <c r="T17" i="18"/>
  <c r="S17" i="18"/>
  <c r="R17" i="18"/>
  <c r="Q17" i="18"/>
  <c r="P17" i="18"/>
  <c r="O17" i="18"/>
  <c r="N17" i="18"/>
  <c r="M17" i="18"/>
  <c r="L17" i="18"/>
  <c r="K17" i="18"/>
  <c r="J17" i="18"/>
  <c r="I17" i="18"/>
  <c r="H17" i="18"/>
  <c r="G17" i="18"/>
  <c r="F17" i="18"/>
  <c r="E17" i="18"/>
  <c r="D17" i="18"/>
  <c r="C17" i="18"/>
  <c r="B17" i="18"/>
  <c r="Y16" i="18"/>
  <c r="Y223" i="18" s="1"/>
  <c r="X16" i="18"/>
  <c r="W16" i="18"/>
  <c r="W223" i="18" s="1"/>
  <c r="V16" i="18"/>
  <c r="V223" i="18" s="1"/>
  <c r="U16" i="18"/>
  <c r="U223" i="18" s="1"/>
  <c r="T16" i="18"/>
  <c r="T223" i="18" s="1"/>
  <c r="S16" i="18"/>
  <c r="S223" i="18" s="1"/>
  <c r="R16" i="18"/>
  <c r="R223" i="18" s="1"/>
  <c r="Q16" i="18"/>
  <c r="Q223" i="18" s="1"/>
  <c r="P16" i="18"/>
  <c r="P5" i="18" s="1"/>
  <c r="O16" i="18"/>
  <c r="O223" i="18" s="1"/>
  <c r="N16" i="18"/>
  <c r="N223" i="18" s="1"/>
  <c r="M16" i="18"/>
  <c r="M223" i="18" s="1"/>
  <c r="L16" i="18"/>
  <c r="L223" i="18" s="1"/>
  <c r="K16" i="18"/>
  <c r="K223" i="18" s="1"/>
  <c r="J16" i="18"/>
  <c r="J223" i="18" s="1"/>
  <c r="I16" i="18"/>
  <c r="I223" i="18" s="1"/>
  <c r="H16" i="18"/>
  <c r="H5" i="18" s="1"/>
  <c r="H97" i="16" s="1"/>
  <c r="G16" i="18"/>
  <c r="G223" i="18" s="1"/>
  <c r="F16" i="18"/>
  <c r="F223" i="18" s="1"/>
  <c r="E16" i="18"/>
  <c r="E223" i="18" s="1"/>
  <c r="D16" i="18"/>
  <c r="D223" i="18" s="1"/>
  <c r="C16" i="18"/>
  <c r="C223" i="18" s="1"/>
  <c r="B16" i="18"/>
  <c r="B223" i="18" s="1"/>
  <c r="M5" i="18"/>
  <c r="M97" i="16" s="1"/>
  <c r="B5" i="18"/>
  <c r="B97" i="16" s="1"/>
  <c r="B95" i="16" s="1"/>
  <c r="Y249" i="17"/>
  <c r="X249" i="17"/>
  <c r="W249" i="17"/>
  <c r="V249" i="17"/>
  <c r="U249" i="17"/>
  <c r="T249" i="17"/>
  <c r="S249" i="17"/>
  <c r="R249" i="17"/>
  <c r="Q249" i="17"/>
  <c r="P249" i="17"/>
  <c r="O249" i="17"/>
  <c r="N249" i="17"/>
  <c r="M249" i="17"/>
  <c r="L249" i="17"/>
  <c r="K249" i="17"/>
  <c r="J249" i="17"/>
  <c r="I249" i="17"/>
  <c r="H249" i="17"/>
  <c r="G249" i="17"/>
  <c r="F249" i="17"/>
  <c r="E249" i="17"/>
  <c r="D249" i="17"/>
  <c r="C249" i="17"/>
  <c r="B249" i="17"/>
  <c r="Y247" i="17"/>
  <c r="X247" i="17"/>
  <c r="W247" i="17"/>
  <c r="V247" i="17"/>
  <c r="U247" i="17"/>
  <c r="T247" i="17"/>
  <c r="S247" i="17"/>
  <c r="R247" i="17"/>
  <c r="Q247" i="17"/>
  <c r="P247" i="17"/>
  <c r="O247" i="17"/>
  <c r="N247" i="17"/>
  <c r="M247" i="17"/>
  <c r="L247" i="17"/>
  <c r="K247" i="17"/>
  <c r="J247" i="17"/>
  <c r="I247" i="17"/>
  <c r="H247" i="17"/>
  <c r="G247" i="17"/>
  <c r="F247" i="17"/>
  <c r="E247" i="17"/>
  <c r="D247" i="17"/>
  <c r="C247" i="17"/>
  <c r="B247" i="17"/>
  <c r="Y245" i="17"/>
  <c r="X245" i="17"/>
  <c r="W245" i="17"/>
  <c r="V245" i="17"/>
  <c r="U245" i="17"/>
  <c r="T245" i="17"/>
  <c r="S245" i="17"/>
  <c r="R245" i="17"/>
  <c r="Q245" i="17"/>
  <c r="P245" i="17"/>
  <c r="O245" i="17"/>
  <c r="N245" i="17"/>
  <c r="M245" i="17"/>
  <c r="L245" i="17"/>
  <c r="K245" i="17"/>
  <c r="J245" i="17"/>
  <c r="I245" i="17"/>
  <c r="H245" i="17"/>
  <c r="G245" i="17"/>
  <c r="F245" i="17"/>
  <c r="E245" i="17"/>
  <c r="D245" i="17"/>
  <c r="C245" i="17"/>
  <c r="B245" i="17"/>
  <c r="Y244" i="17"/>
  <c r="X244" i="17"/>
  <c r="W244" i="17"/>
  <c r="V244" i="17"/>
  <c r="U244" i="17"/>
  <c r="T244" i="17"/>
  <c r="S244" i="17"/>
  <c r="R244" i="17"/>
  <c r="Q244" i="17"/>
  <c r="P244" i="17"/>
  <c r="O244" i="17"/>
  <c r="N244" i="17"/>
  <c r="M244" i="17"/>
  <c r="L244" i="17"/>
  <c r="K244" i="17"/>
  <c r="J244" i="17"/>
  <c r="I244" i="17"/>
  <c r="H244" i="17"/>
  <c r="G244" i="17"/>
  <c r="F244" i="17"/>
  <c r="E244" i="17"/>
  <c r="D244" i="17"/>
  <c r="C244" i="17"/>
  <c r="B244" i="17"/>
  <c r="Y243" i="17"/>
  <c r="X243" i="17"/>
  <c r="W243" i="17"/>
  <c r="V243" i="17"/>
  <c r="U243" i="17"/>
  <c r="T243" i="17"/>
  <c r="S243" i="17"/>
  <c r="R243" i="17"/>
  <c r="Q243" i="17"/>
  <c r="P243" i="17"/>
  <c r="O243" i="17"/>
  <c r="N243" i="17"/>
  <c r="M243" i="17"/>
  <c r="L243" i="17"/>
  <c r="K243" i="17"/>
  <c r="J243" i="17"/>
  <c r="I243" i="17"/>
  <c r="H243" i="17"/>
  <c r="G243" i="17"/>
  <c r="F243" i="17"/>
  <c r="E243" i="17"/>
  <c r="D243" i="17"/>
  <c r="C243" i="17"/>
  <c r="B243" i="17"/>
  <c r="Y242" i="17"/>
  <c r="X242" i="17"/>
  <c r="W242" i="17"/>
  <c r="V242" i="17"/>
  <c r="U242" i="17"/>
  <c r="T242" i="17"/>
  <c r="S242" i="17"/>
  <c r="R242" i="17"/>
  <c r="Q242" i="17"/>
  <c r="P242" i="17"/>
  <c r="O242" i="17"/>
  <c r="N242" i="17"/>
  <c r="M242" i="17"/>
  <c r="L242" i="17"/>
  <c r="K242" i="17"/>
  <c r="J242" i="17"/>
  <c r="I242" i="17"/>
  <c r="H242" i="17"/>
  <c r="G242" i="17"/>
  <c r="F242" i="17"/>
  <c r="E242" i="17"/>
  <c r="D242" i="17"/>
  <c r="C242" i="17"/>
  <c r="B242" i="17"/>
  <c r="Y241" i="17"/>
  <c r="X241" i="17"/>
  <c r="W241" i="17"/>
  <c r="V241" i="17"/>
  <c r="U241" i="17"/>
  <c r="T241" i="17"/>
  <c r="S241" i="17"/>
  <c r="R241" i="17"/>
  <c r="Q241" i="17"/>
  <c r="P241" i="17"/>
  <c r="O241" i="17"/>
  <c r="N241" i="17"/>
  <c r="M241" i="17"/>
  <c r="L241" i="17"/>
  <c r="K241" i="17"/>
  <c r="J241" i="17"/>
  <c r="I241" i="17"/>
  <c r="H241" i="17"/>
  <c r="G241" i="17"/>
  <c r="F241" i="17"/>
  <c r="E241" i="17"/>
  <c r="D241" i="17"/>
  <c r="C241" i="17"/>
  <c r="B241" i="17"/>
  <c r="Y238" i="17"/>
  <c r="X238" i="17"/>
  <c r="W238" i="17"/>
  <c r="V238" i="17"/>
  <c r="U238" i="17"/>
  <c r="T238" i="17"/>
  <c r="S238" i="17"/>
  <c r="R238" i="17"/>
  <c r="Q238" i="17"/>
  <c r="P238" i="17"/>
  <c r="O238" i="17"/>
  <c r="N238" i="17"/>
  <c r="M238" i="17"/>
  <c r="L238" i="17"/>
  <c r="K238" i="17"/>
  <c r="J238" i="17"/>
  <c r="I238" i="17"/>
  <c r="H238" i="17"/>
  <c r="G238" i="17"/>
  <c r="F238" i="17"/>
  <c r="E238" i="17"/>
  <c r="D238" i="17"/>
  <c r="C238" i="17"/>
  <c r="B238" i="17"/>
  <c r="Y236" i="17"/>
  <c r="X236" i="17"/>
  <c r="W236" i="17"/>
  <c r="V236" i="17"/>
  <c r="U236" i="17"/>
  <c r="T236" i="17"/>
  <c r="S236" i="17"/>
  <c r="R236" i="17"/>
  <c r="Q236" i="17"/>
  <c r="P236" i="17"/>
  <c r="O236" i="17"/>
  <c r="N236" i="17"/>
  <c r="M236" i="17"/>
  <c r="L236" i="17"/>
  <c r="K236" i="17"/>
  <c r="J236" i="17"/>
  <c r="I236" i="17"/>
  <c r="H236" i="17"/>
  <c r="G236" i="17"/>
  <c r="F236" i="17"/>
  <c r="E236" i="17"/>
  <c r="D236" i="17"/>
  <c r="C236" i="17"/>
  <c r="B236" i="17"/>
  <c r="Y234" i="17"/>
  <c r="X234" i="17"/>
  <c r="W234" i="17"/>
  <c r="V234" i="17"/>
  <c r="U234" i="17"/>
  <c r="T234" i="17"/>
  <c r="S234" i="17"/>
  <c r="R234" i="17"/>
  <c r="Q234" i="17"/>
  <c r="P234" i="17"/>
  <c r="O234" i="17"/>
  <c r="N234" i="17"/>
  <c r="M234" i="17"/>
  <c r="L234" i="17"/>
  <c r="K234" i="17"/>
  <c r="J234" i="17"/>
  <c r="I234" i="17"/>
  <c r="H234" i="17"/>
  <c r="G234" i="17"/>
  <c r="F234" i="17"/>
  <c r="E234" i="17"/>
  <c r="D234" i="17"/>
  <c r="C234" i="17"/>
  <c r="B234" i="17"/>
  <c r="Y233" i="17"/>
  <c r="X233" i="17"/>
  <c r="W233" i="17"/>
  <c r="V233" i="17"/>
  <c r="U233" i="17"/>
  <c r="T233" i="17"/>
  <c r="S233" i="17"/>
  <c r="R233" i="17"/>
  <c r="Q233" i="17"/>
  <c r="P233" i="17"/>
  <c r="O233" i="17"/>
  <c r="N233" i="17"/>
  <c r="M233" i="17"/>
  <c r="L233" i="17"/>
  <c r="K233" i="17"/>
  <c r="J233" i="17"/>
  <c r="I233" i="17"/>
  <c r="H233" i="17"/>
  <c r="G233" i="17"/>
  <c r="F233" i="17"/>
  <c r="E233" i="17"/>
  <c r="D233" i="17"/>
  <c r="C233" i="17"/>
  <c r="B233" i="17"/>
  <c r="Y232" i="17"/>
  <c r="X232" i="17"/>
  <c r="W232" i="17"/>
  <c r="V232" i="17"/>
  <c r="U232" i="17"/>
  <c r="T232" i="17"/>
  <c r="S232" i="17"/>
  <c r="R232" i="17"/>
  <c r="Q232" i="17"/>
  <c r="P232" i="17"/>
  <c r="O232" i="17"/>
  <c r="N232" i="17"/>
  <c r="M232" i="17"/>
  <c r="L232" i="17"/>
  <c r="K232" i="17"/>
  <c r="J232" i="17"/>
  <c r="I232" i="17"/>
  <c r="H232" i="17"/>
  <c r="G232" i="17"/>
  <c r="F232" i="17"/>
  <c r="E232" i="17"/>
  <c r="D232" i="17"/>
  <c r="C232" i="17"/>
  <c r="B232" i="17"/>
  <c r="Y231" i="17"/>
  <c r="X231" i="17"/>
  <c r="W231" i="17"/>
  <c r="V231" i="17"/>
  <c r="U231" i="17"/>
  <c r="T231" i="17"/>
  <c r="S231" i="17"/>
  <c r="R231" i="17"/>
  <c r="Q231" i="17"/>
  <c r="P231" i="17"/>
  <c r="O231" i="17"/>
  <c r="N231" i="17"/>
  <c r="M231" i="17"/>
  <c r="L231" i="17"/>
  <c r="K231" i="17"/>
  <c r="J231" i="17"/>
  <c r="I231" i="17"/>
  <c r="H231" i="17"/>
  <c r="G231" i="17"/>
  <c r="F231" i="17"/>
  <c r="E231" i="17"/>
  <c r="D231" i="17"/>
  <c r="C231" i="17"/>
  <c r="B231" i="17"/>
  <c r="Y230" i="17"/>
  <c r="X230" i="17"/>
  <c r="W230" i="17"/>
  <c r="V230" i="17"/>
  <c r="U230" i="17"/>
  <c r="T230" i="17"/>
  <c r="S230" i="17"/>
  <c r="R230" i="17"/>
  <c r="Q230" i="17"/>
  <c r="P230" i="17"/>
  <c r="O230" i="17"/>
  <c r="N230" i="17"/>
  <c r="M230" i="17"/>
  <c r="L230" i="17"/>
  <c r="K230" i="17"/>
  <c r="J230" i="17"/>
  <c r="I230" i="17"/>
  <c r="H230" i="17"/>
  <c r="G230" i="17"/>
  <c r="F230" i="17"/>
  <c r="E230" i="17"/>
  <c r="D230" i="17"/>
  <c r="C230" i="17"/>
  <c r="B230" i="17"/>
  <c r="Y227" i="17"/>
  <c r="X227" i="17"/>
  <c r="W227" i="17"/>
  <c r="V227" i="17"/>
  <c r="U227" i="17"/>
  <c r="T227" i="17"/>
  <c r="S227" i="17"/>
  <c r="R227" i="17"/>
  <c r="Q227" i="17"/>
  <c r="P227" i="17"/>
  <c r="O227" i="17"/>
  <c r="N227" i="17"/>
  <c r="M227" i="17"/>
  <c r="L227" i="17"/>
  <c r="K227" i="17"/>
  <c r="J227" i="17"/>
  <c r="I227" i="17"/>
  <c r="H227" i="17"/>
  <c r="G227" i="17"/>
  <c r="F227" i="17"/>
  <c r="E227" i="17"/>
  <c r="D227" i="17"/>
  <c r="C227" i="17"/>
  <c r="B227" i="17"/>
  <c r="Y225" i="17"/>
  <c r="X225" i="17"/>
  <c r="W225" i="17"/>
  <c r="V225" i="17"/>
  <c r="U225" i="17"/>
  <c r="T225" i="17"/>
  <c r="S225" i="17"/>
  <c r="R225" i="17"/>
  <c r="Q225" i="17"/>
  <c r="P225" i="17"/>
  <c r="O225" i="17"/>
  <c r="N225" i="17"/>
  <c r="M225" i="17"/>
  <c r="L225" i="17"/>
  <c r="K225" i="17"/>
  <c r="J225" i="17"/>
  <c r="I225" i="17"/>
  <c r="H225" i="17"/>
  <c r="G225" i="17"/>
  <c r="F225" i="17"/>
  <c r="E225" i="17"/>
  <c r="D225" i="17"/>
  <c r="C225" i="17"/>
  <c r="B225" i="17"/>
  <c r="Y224" i="17"/>
  <c r="X224" i="17"/>
  <c r="W224" i="17"/>
  <c r="V224" i="17"/>
  <c r="U224" i="17"/>
  <c r="T224" i="17"/>
  <c r="S224" i="17"/>
  <c r="R224" i="17"/>
  <c r="Q224" i="17"/>
  <c r="P224" i="17"/>
  <c r="O224" i="17"/>
  <c r="N224" i="17"/>
  <c r="M224" i="17"/>
  <c r="L224" i="17"/>
  <c r="K224" i="17"/>
  <c r="J224" i="17"/>
  <c r="I224" i="17"/>
  <c r="H224" i="17"/>
  <c r="G224" i="17"/>
  <c r="F224" i="17"/>
  <c r="E224" i="17"/>
  <c r="D224" i="17"/>
  <c r="C224" i="17"/>
  <c r="B224" i="17"/>
  <c r="Y223" i="17"/>
  <c r="X223" i="17"/>
  <c r="W223" i="17"/>
  <c r="V223" i="17"/>
  <c r="U223" i="17"/>
  <c r="T223" i="17"/>
  <c r="S223" i="17"/>
  <c r="R223" i="17"/>
  <c r="Q223" i="17"/>
  <c r="P223" i="17"/>
  <c r="O223" i="17"/>
  <c r="N223" i="17"/>
  <c r="M223" i="17"/>
  <c r="L223" i="17"/>
  <c r="K223" i="17"/>
  <c r="J223" i="17"/>
  <c r="I223" i="17"/>
  <c r="H223" i="17"/>
  <c r="G223" i="17"/>
  <c r="F223" i="17"/>
  <c r="E223" i="17"/>
  <c r="D223" i="17"/>
  <c r="C223" i="17"/>
  <c r="B223" i="17"/>
  <c r="Y222" i="17"/>
  <c r="X222" i="17"/>
  <c r="W222" i="17"/>
  <c r="V222" i="17"/>
  <c r="U222" i="17"/>
  <c r="T222" i="17"/>
  <c r="S222" i="17"/>
  <c r="R222" i="17"/>
  <c r="Q222" i="17"/>
  <c r="P222" i="17"/>
  <c r="O222" i="17"/>
  <c r="N222" i="17"/>
  <c r="M222" i="17"/>
  <c r="L222" i="17"/>
  <c r="K222" i="17"/>
  <c r="J222" i="17"/>
  <c r="I222" i="17"/>
  <c r="H222" i="17"/>
  <c r="G222" i="17"/>
  <c r="F222" i="17"/>
  <c r="E222" i="17"/>
  <c r="D222" i="17"/>
  <c r="C222" i="17"/>
  <c r="B222" i="17"/>
  <c r="Y221" i="17"/>
  <c r="X221" i="17"/>
  <c r="W221" i="17"/>
  <c r="V221" i="17"/>
  <c r="U221" i="17"/>
  <c r="T221" i="17"/>
  <c r="S221" i="17"/>
  <c r="R221" i="17"/>
  <c r="Q221" i="17"/>
  <c r="P221" i="17"/>
  <c r="O221" i="17"/>
  <c r="N221" i="17"/>
  <c r="M221" i="17"/>
  <c r="L221" i="17"/>
  <c r="K221" i="17"/>
  <c r="J221" i="17"/>
  <c r="I221" i="17"/>
  <c r="H221" i="17"/>
  <c r="G221" i="17"/>
  <c r="F221" i="17"/>
  <c r="E221" i="17"/>
  <c r="D221" i="17"/>
  <c r="C221" i="17"/>
  <c r="B221" i="17"/>
  <c r="Y220" i="17"/>
  <c r="X220" i="17"/>
  <c r="W220" i="17"/>
  <c r="V220" i="17"/>
  <c r="U220" i="17"/>
  <c r="T220" i="17"/>
  <c r="S220" i="17"/>
  <c r="R220" i="17"/>
  <c r="Q220" i="17"/>
  <c r="P220" i="17"/>
  <c r="O220" i="17"/>
  <c r="N220" i="17"/>
  <c r="M220" i="17"/>
  <c r="L220" i="17"/>
  <c r="K220" i="17"/>
  <c r="J220" i="17"/>
  <c r="I220" i="17"/>
  <c r="H220" i="17"/>
  <c r="G220" i="17"/>
  <c r="F220" i="17"/>
  <c r="E220" i="17"/>
  <c r="D220" i="17"/>
  <c r="C220" i="17"/>
  <c r="B220" i="17"/>
  <c r="Y219" i="17"/>
  <c r="X219" i="17"/>
  <c r="W219" i="17"/>
  <c r="V219" i="17"/>
  <c r="U219" i="17"/>
  <c r="T219" i="17"/>
  <c r="S219" i="17"/>
  <c r="R219" i="17"/>
  <c r="Q219" i="17"/>
  <c r="P219" i="17"/>
  <c r="O219" i="17"/>
  <c r="N219" i="17"/>
  <c r="M219" i="17"/>
  <c r="L219" i="17"/>
  <c r="K219" i="17"/>
  <c r="J219" i="17"/>
  <c r="I219" i="17"/>
  <c r="H219" i="17"/>
  <c r="G219" i="17"/>
  <c r="F219" i="17"/>
  <c r="E219" i="17"/>
  <c r="D219" i="17"/>
  <c r="C219" i="17"/>
  <c r="B219" i="17"/>
  <c r="Y218" i="17"/>
  <c r="X218" i="17"/>
  <c r="W218" i="17"/>
  <c r="V218" i="17"/>
  <c r="U218" i="17"/>
  <c r="T218" i="17"/>
  <c r="S218" i="17"/>
  <c r="R218" i="17"/>
  <c r="Q218" i="17"/>
  <c r="P218" i="17"/>
  <c r="O218" i="17"/>
  <c r="N218" i="17"/>
  <c r="M218" i="17"/>
  <c r="L218" i="17"/>
  <c r="K218" i="17"/>
  <c r="J218" i="17"/>
  <c r="I218" i="17"/>
  <c r="H218" i="17"/>
  <c r="G218" i="17"/>
  <c r="F218" i="17"/>
  <c r="E218" i="17"/>
  <c r="D218" i="17"/>
  <c r="C218" i="17"/>
  <c r="B218" i="17"/>
  <c r="Y213" i="17"/>
  <c r="X213" i="17"/>
  <c r="W213" i="17"/>
  <c r="V213" i="17"/>
  <c r="U213" i="17"/>
  <c r="T213" i="17"/>
  <c r="S213" i="17"/>
  <c r="R213" i="17"/>
  <c r="Q213" i="17"/>
  <c r="P213" i="17"/>
  <c r="O213" i="17"/>
  <c r="N213" i="17"/>
  <c r="M213" i="17"/>
  <c r="L213" i="17"/>
  <c r="K213" i="17"/>
  <c r="J213" i="17"/>
  <c r="I213" i="17"/>
  <c r="H213" i="17"/>
  <c r="G213" i="17"/>
  <c r="F213" i="17"/>
  <c r="E213" i="17"/>
  <c r="D213" i="17"/>
  <c r="C213" i="17"/>
  <c r="B213" i="17"/>
  <c r="Y212" i="17"/>
  <c r="X212" i="17"/>
  <c r="W212" i="17"/>
  <c r="V212" i="17"/>
  <c r="U212" i="17"/>
  <c r="T212" i="17"/>
  <c r="S212" i="17"/>
  <c r="R212" i="17"/>
  <c r="Q212" i="17"/>
  <c r="P212" i="17"/>
  <c r="O212" i="17"/>
  <c r="N212" i="17"/>
  <c r="M212" i="17"/>
  <c r="L212" i="17"/>
  <c r="K212" i="17"/>
  <c r="J212" i="17"/>
  <c r="I212" i="17"/>
  <c r="H212" i="17"/>
  <c r="G212" i="17"/>
  <c r="F212" i="17"/>
  <c r="E212" i="17"/>
  <c r="D212" i="17"/>
  <c r="C212" i="17"/>
  <c r="B212" i="17"/>
  <c r="Y211" i="17"/>
  <c r="X211" i="17"/>
  <c r="W211" i="17"/>
  <c r="V211" i="17"/>
  <c r="U211" i="17"/>
  <c r="T211" i="17"/>
  <c r="S211" i="17"/>
  <c r="R211" i="17"/>
  <c r="Q211" i="17"/>
  <c r="P211" i="17"/>
  <c r="O211" i="17"/>
  <c r="N211" i="17"/>
  <c r="M211" i="17"/>
  <c r="L211" i="17"/>
  <c r="K211" i="17"/>
  <c r="J211" i="17"/>
  <c r="I211" i="17"/>
  <c r="H211" i="17"/>
  <c r="G211" i="17"/>
  <c r="F211" i="17"/>
  <c r="E211" i="17"/>
  <c r="D211" i="17"/>
  <c r="C211" i="17"/>
  <c r="B211" i="17"/>
  <c r="Y210" i="17"/>
  <c r="X210" i="17"/>
  <c r="W210" i="17"/>
  <c r="V210" i="17"/>
  <c r="U210" i="17"/>
  <c r="T210" i="17"/>
  <c r="S210" i="17"/>
  <c r="R210" i="17"/>
  <c r="Q210" i="17"/>
  <c r="P210" i="17"/>
  <c r="O210" i="17"/>
  <c r="N210" i="17"/>
  <c r="M210" i="17"/>
  <c r="L210" i="17"/>
  <c r="K210" i="17"/>
  <c r="J210" i="17"/>
  <c r="I210" i="17"/>
  <c r="H210" i="17"/>
  <c r="G210" i="17"/>
  <c r="F210" i="17"/>
  <c r="E210" i="17"/>
  <c r="D210" i="17"/>
  <c r="C210" i="17"/>
  <c r="B210" i="17"/>
  <c r="Y208" i="17"/>
  <c r="X208" i="17"/>
  <c r="W208" i="17"/>
  <c r="V208" i="17"/>
  <c r="U208" i="17"/>
  <c r="T208" i="17"/>
  <c r="S208" i="17"/>
  <c r="R208" i="17"/>
  <c r="Q208" i="17"/>
  <c r="P208" i="17"/>
  <c r="O208" i="17"/>
  <c r="N208" i="17"/>
  <c r="M208" i="17"/>
  <c r="L208" i="17"/>
  <c r="K208" i="17"/>
  <c r="J208" i="17"/>
  <c r="I208" i="17"/>
  <c r="H208" i="17"/>
  <c r="G208" i="17"/>
  <c r="F208" i="17"/>
  <c r="E208" i="17"/>
  <c r="D208" i="17"/>
  <c r="C208" i="17"/>
  <c r="B208" i="17"/>
  <c r="Y207" i="17"/>
  <c r="X207" i="17"/>
  <c r="W207" i="17"/>
  <c r="V207" i="17"/>
  <c r="U207" i="17"/>
  <c r="T207" i="17"/>
  <c r="S207" i="17"/>
  <c r="R207" i="17"/>
  <c r="Q207" i="17"/>
  <c r="P207" i="17"/>
  <c r="O207" i="17"/>
  <c r="N207" i="17"/>
  <c r="M207" i="17"/>
  <c r="L207" i="17"/>
  <c r="K207" i="17"/>
  <c r="J207" i="17"/>
  <c r="I207" i="17"/>
  <c r="H207" i="17"/>
  <c r="G207" i="17"/>
  <c r="F207" i="17"/>
  <c r="E207" i="17"/>
  <c r="D207" i="17"/>
  <c r="C207" i="17"/>
  <c r="B207" i="17"/>
  <c r="Y206" i="17"/>
  <c r="X206" i="17"/>
  <c r="W206" i="17"/>
  <c r="V206" i="17"/>
  <c r="U206" i="17"/>
  <c r="T206" i="17"/>
  <c r="S206" i="17"/>
  <c r="R206" i="17"/>
  <c r="Q206" i="17"/>
  <c r="P206" i="17"/>
  <c r="O206" i="17"/>
  <c r="N206" i="17"/>
  <c r="M206" i="17"/>
  <c r="L206" i="17"/>
  <c r="K206" i="17"/>
  <c r="J206" i="17"/>
  <c r="I206" i="17"/>
  <c r="H206" i="17"/>
  <c r="G206" i="17"/>
  <c r="F206" i="17"/>
  <c r="E206" i="17"/>
  <c r="D206" i="17"/>
  <c r="C206" i="17"/>
  <c r="B206" i="17"/>
  <c r="Y205" i="17"/>
  <c r="X205" i="17"/>
  <c r="W205" i="17"/>
  <c r="V205" i="17"/>
  <c r="U205" i="17"/>
  <c r="T205" i="17"/>
  <c r="S205" i="17"/>
  <c r="R205" i="17"/>
  <c r="Q205" i="17"/>
  <c r="P205" i="17"/>
  <c r="O205" i="17"/>
  <c r="N205" i="17"/>
  <c r="M205" i="17"/>
  <c r="L205" i="17"/>
  <c r="K205" i="17"/>
  <c r="J205" i="17"/>
  <c r="I205" i="17"/>
  <c r="H205" i="17"/>
  <c r="G205" i="17"/>
  <c r="F205" i="17"/>
  <c r="E205" i="17"/>
  <c r="D205" i="17"/>
  <c r="C205" i="17"/>
  <c r="B205" i="17"/>
  <c r="Y204" i="17"/>
  <c r="X204" i="17"/>
  <c r="W204" i="17"/>
  <c r="V204" i="17"/>
  <c r="U204" i="17"/>
  <c r="T204" i="17"/>
  <c r="S204" i="17"/>
  <c r="R204" i="17"/>
  <c r="Q204" i="17"/>
  <c r="P204" i="17"/>
  <c r="O204" i="17"/>
  <c r="N204" i="17"/>
  <c r="M204" i="17"/>
  <c r="L204" i="17"/>
  <c r="K204" i="17"/>
  <c r="J204" i="17"/>
  <c r="I204" i="17"/>
  <c r="H204" i="17"/>
  <c r="G204" i="17"/>
  <c r="F204" i="17"/>
  <c r="E204" i="17"/>
  <c r="D204" i="17"/>
  <c r="C204" i="17"/>
  <c r="B204" i="17"/>
  <c r="Y202" i="17"/>
  <c r="X202" i="17"/>
  <c r="W202" i="17"/>
  <c r="V202" i="17"/>
  <c r="U202" i="17"/>
  <c r="T202" i="17"/>
  <c r="S202" i="17"/>
  <c r="R202" i="17"/>
  <c r="Q202" i="17"/>
  <c r="P202" i="17"/>
  <c r="O202" i="17"/>
  <c r="N202" i="17"/>
  <c r="M202" i="17"/>
  <c r="L202" i="17"/>
  <c r="K202" i="17"/>
  <c r="J202" i="17"/>
  <c r="I202" i="17"/>
  <c r="H202" i="17"/>
  <c r="G202" i="17"/>
  <c r="F202" i="17"/>
  <c r="E202" i="17"/>
  <c r="D202" i="17"/>
  <c r="C202" i="17"/>
  <c r="B202" i="17"/>
  <c r="Y201" i="17"/>
  <c r="X201" i="17"/>
  <c r="W201" i="17"/>
  <c r="V201" i="17"/>
  <c r="U201" i="17"/>
  <c r="T201" i="17"/>
  <c r="S201" i="17"/>
  <c r="R201" i="17"/>
  <c r="Q201" i="17"/>
  <c r="Q197" i="17" s="1"/>
  <c r="P201" i="17"/>
  <c r="O201" i="17"/>
  <c r="O197" i="17" s="1"/>
  <c r="N201" i="17"/>
  <c r="M201" i="17"/>
  <c r="L201" i="17"/>
  <c r="K201" i="17"/>
  <c r="J201" i="17"/>
  <c r="I201" i="17"/>
  <c r="H201" i="17"/>
  <c r="G201" i="17"/>
  <c r="F201" i="17"/>
  <c r="E201" i="17"/>
  <c r="D201" i="17"/>
  <c r="C201" i="17"/>
  <c r="B201" i="17"/>
  <c r="Y200" i="17"/>
  <c r="X200" i="17"/>
  <c r="W200" i="17"/>
  <c r="V200" i="17"/>
  <c r="U200" i="17"/>
  <c r="T200" i="17"/>
  <c r="S200" i="17"/>
  <c r="R200" i="17"/>
  <c r="Q200" i="17"/>
  <c r="P200" i="17"/>
  <c r="O200" i="17"/>
  <c r="N200" i="17"/>
  <c r="M200" i="17"/>
  <c r="M197" i="17" s="1"/>
  <c r="L200" i="17"/>
  <c r="K200" i="17"/>
  <c r="K197" i="17" s="1"/>
  <c r="J200" i="17"/>
  <c r="I200" i="17"/>
  <c r="H200" i="17"/>
  <c r="G200" i="17"/>
  <c r="F200" i="17"/>
  <c r="E200" i="17"/>
  <c r="D200" i="17"/>
  <c r="C200" i="17"/>
  <c r="B200" i="17"/>
  <c r="Y199" i="17"/>
  <c r="X199" i="17"/>
  <c r="X197" i="17" s="1"/>
  <c r="W199" i="17"/>
  <c r="W197" i="17" s="1"/>
  <c r="V199" i="17"/>
  <c r="U199" i="17"/>
  <c r="T199" i="17"/>
  <c r="S199" i="17"/>
  <c r="R199" i="17"/>
  <c r="R197" i="17" s="1"/>
  <c r="Q199" i="17"/>
  <c r="P199" i="17"/>
  <c r="O199" i="17"/>
  <c r="N199" i="17"/>
  <c r="M199" i="17"/>
  <c r="L199" i="17"/>
  <c r="K199" i="17"/>
  <c r="J199" i="17"/>
  <c r="I199" i="17"/>
  <c r="I197" i="17" s="1"/>
  <c r="H199" i="17"/>
  <c r="H197" i="17" s="1"/>
  <c r="G199" i="17"/>
  <c r="G197" i="17" s="1"/>
  <c r="F199" i="17"/>
  <c r="F197" i="17" s="1"/>
  <c r="E199" i="17"/>
  <c r="D199" i="17"/>
  <c r="C199" i="17"/>
  <c r="B199" i="17"/>
  <c r="Y198" i="17"/>
  <c r="Y197" i="17" s="1"/>
  <c r="X198" i="17"/>
  <c r="W198" i="17"/>
  <c r="V198" i="17"/>
  <c r="V197" i="17" s="1"/>
  <c r="U198" i="17"/>
  <c r="U197" i="17" s="1"/>
  <c r="T198" i="17"/>
  <c r="T197" i="17" s="1"/>
  <c r="S198" i="17"/>
  <c r="S197" i="17" s="1"/>
  <c r="R198" i="17"/>
  <c r="Q198" i="17"/>
  <c r="P198" i="17"/>
  <c r="P197" i="17" s="1"/>
  <c r="O198" i="17"/>
  <c r="N198" i="17"/>
  <c r="N197" i="17" s="1"/>
  <c r="M198" i="17"/>
  <c r="L198" i="17"/>
  <c r="K198" i="17"/>
  <c r="J198" i="17"/>
  <c r="I198" i="17"/>
  <c r="H198" i="17"/>
  <c r="G198" i="17"/>
  <c r="F198" i="17"/>
  <c r="E198" i="17"/>
  <c r="E197" i="17" s="1"/>
  <c r="D198" i="17"/>
  <c r="D197" i="17" s="1"/>
  <c r="C198" i="17"/>
  <c r="C197" i="17" s="1"/>
  <c r="B198" i="17"/>
  <c r="B197" i="17" s="1"/>
  <c r="L197" i="17"/>
  <c r="J197" i="17"/>
  <c r="Y194" i="17"/>
  <c r="X194" i="17"/>
  <c r="W194" i="17"/>
  <c r="V194" i="17"/>
  <c r="U194" i="17"/>
  <c r="T194" i="17"/>
  <c r="S194" i="17"/>
  <c r="R194" i="17"/>
  <c r="Q194" i="17"/>
  <c r="P194" i="17"/>
  <c r="O194" i="17"/>
  <c r="N194" i="17"/>
  <c r="M194" i="17"/>
  <c r="L194" i="17"/>
  <c r="K194" i="17"/>
  <c r="J194" i="17"/>
  <c r="I194" i="17"/>
  <c r="H194" i="17"/>
  <c r="G194" i="17"/>
  <c r="F194" i="17"/>
  <c r="E194" i="17"/>
  <c r="D194" i="17"/>
  <c r="C194" i="17"/>
  <c r="B194" i="17"/>
  <c r="Y193" i="17"/>
  <c r="X193" i="17"/>
  <c r="W193" i="17"/>
  <c r="V193" i="17"/>
  <c r="U193" i="17"/>
  <c r="T193" i="17"/>
  <c r="S193" i="17"/>
  <c r="R193" i="17"/>
  <c r="Q193" i="17"/>
  <c r="P193" i="17"/>
  <c r="O193" i="17"/>
  <c r="N193" i="17"/>
  <c r="M193" i="17"/>
  <c r="L193" i="17"/>
  <c r="K193" i="17"/>
  <c r="J193" i="17"/>
  <c r="I193" i="17"/>
  <c r="H193" i="17"/>
  <c r="G193" i="17"/>
  <c r="F193" i="17"/>
  <c r="E193" i="17"/>
  <c r="D193" i="17"/>
  <c r="C193" i="17"/>
  <c r="B193" i="17"/>
  <c r="Y192" i="17"/>
  <c r="X192" i="17"/>
  <c r="W192" i="17"/>
  <c r="V192" i="17"/>
  <c r="U192" i="17"/>
  <c r="T192" i="17"/>
  <c r="S192" i="17"/>
  <c r="R192" i="17"/>
  <c r="Q192" i="17"/>
  <c r="P192" i="17"/>
  <c r="O192" i="17"/>
  <c r="N192" i="17"/>
  <c r="M192" i="17"/>
  <c r="L192" i="17"/>
  <c r="K192" i="17"/>
  <c r="J192" i="17"/>
  <c r="I192" i="17"/>
  <c r="H192" i="17"/>
  <c r="G192" i="17"/>
  <c r="F192" i="17"/>
  <c r="E192" i="17"/>
  <c r="D192" i="17"/>
  <c r="C192" i="17"/>
  <c r="B192" i="17"/>
  <c r="Y191" i="17"/>
  <c r="X191" i="17"/>
  <c r="X178" i="17" s="1"/>
  <c r="W191" i="17"/>
  <c r="V191" i="17"/>
  <c r="V178" i="17" s="1"/>
  <c r="U191" i="17"/>
  <c r="T191" i="17"/>
  <c r="S191" i="17"/>
  <c r="R191" i="17"/>
  <c r="Q191" i="17"/>
  <c r="P191" i="17"/>
  <c r="O191" i="17"/>
  <c r="N191" i="17"/>
  <c r="M191" i="17"/>
  <c r="L191" i="17"/>
  <c r="K191" i="17"/>
  <c r="J191" i="17"/>
  <c r="J178" i="17" s="1"/>
  <c r="I191" i="17"/>
  <c r="H191" i="17"/>
  <c r="G191" i="17"/>
  <c r="F191" i="17"/>
  <c r="E191" i="17"/>
  <c r="D191" i="17"/>
  <c r="C191" i="17"/>
  <c r="B191" i="17"/>
  <c r="J190" i="17"/>
  <c r="Y189" i="17"/>
  <c r="X189" i="17"/>
  <c r="W189" i="17"/>
  <c r="V189" i="17"/>
  <c r="U189" i="17"/>
  <c r="T189" i="17"/>
  <c r="S189" i="17"/>
  <c r="R189" i="17"/>
  <c r="Q189" i="17"/>
  <c r="P189" i="17"/>
  <c r="O189" i="17"/>
  <c r="N189" i="17"/>
  <c r="M189" i="17"/>
  <c r="L189" i="17"/>
  <c r="K189" i="17"/>
  <c r="J189" i="17"/>
  <c r="I189" i="17"/>
  <c r="H189" i="17"/>
  <c r="G189" i="17"/>
  <c r="F189" i="17"/>
  <c r="E189" i="17"/>
  <c r="D189" i="17"/>
  <c r="C189" i="17"/>
  <c r="B189" i="17"/>
  <c r="Y188" i="17"/>
  <c r="X188" i="17"/>
  <c r="W188" i="17"/>
  <c r="V188" i="17"/>
  <c r="U188" i="17"/>
  <c r="T188" i="17"/>
  <c r="S188" i="17"/>
  <c r="R188" i="17"/>
  <c r="Q188" i="17"/>
  <c r="P188" i="17"/>
  <c r="O188" i="17"/>
  <c r="N188" i="17"/>
  <c r="M188" i="17"/>
  <c r="L188" i="17"/>
  <c r="K188" i="17"/>
  <c r="J188" i="17"/>
  <c r="I188" i="17"/>
  <c r="H188" i="17"/>
  <c r="G188" i="17"/>
  <c r="F188" i="17"/>
  <c r="E188" i="17"/>
  <c r="D188" i="17"/>
  <c r="C188" i="17"/>
  <c r="B188" i="17"/>
  <c r="Y187" i="17"/>
  <c r="X187" i="17"/>
  <c r="W187" i="17"/>
  <c r="V187" i="17"/>
  <c r="U187" i="17"/>
  <c r="T187" i="17"/>
  <c r="S187" i="17"/>
  <c r="R187" i="17"/>
  <c r="Q187" i="17"/>
  <c r="P187" i="17"/>
  <c r="O187" i="17"/>
  <c r="N187" i="17"/>
  <c r="M187" i="17"/>
  <c r="L187" i="17"/>
  <c r="K187" i="17"/>
  <c r="J187" i="17"/>
  <c r="I187" i="17"/>
  <c r="H187" i="17"/>
  <c r="G187" i="17"/>
  <c r="F187" i="17"/>
  <c r="E187" i="17"/>
  <c r="D187" i="17"/>
  <c r="C187" i="17"/>
  <c r="B187" i="17"/>
  <c r="Y186" i="17"/>
  <c r="X186" i="17"/>
  <c r="W186" i="17"/>
  <c r="V186" i="17"/>
  <c r="U186" i="17"/>
  <c r="T186" i="17"/>
  <c r="S186" i="17"/>
  <c r="R186" i="17"/>
  <c r="Q186" i="17"/>
  <c r="P186" i="17"/>
  <c r="O186" i="17"/>
  <c r="N186" i="17"/>
  <c r="M186" i="17"/>
  <c r="L186" i="17"/>
  <c r="K186" i="17"/>
  <c r="J186" i="17"/>
  <c r="I186" i="17"/>
  <c r="H186" i="17"/>
  <c r="G186" i="17"/>
  <c r="F186" i="17"/>
  <c r="E186" i="17"/>
  <c r="D186" i="17"/>
  <c r="C186" i="17"/>
  <c r="B186" i="17"/>
  <c r="Y185" i="17"/>
  <c r="X185" i="17"/>
  <c r="W185" i="17"/>
  <c r="V185" i="17"/>
  <c r="U185" i="17"/>
  <c r="T185" i="17"/>
  <c r="S185" i="17"/>
  <c r="R185" i="17"/>
  <c r="Q185" i="17"/>
  <c r="P185" i="17"/>
  <c r="O185" i="17"/>
  <c r="N185" i="17"/>
  <c r="M185" i="17"/>
  <c r="L185" i="17"/>
  <c r="K185" i="17"/>
  <c r="J185" i="17"/>
  <c r="I185" i="17"/>
  <c r="H185" i="17"/>
  <c r="G185" i="17"/>
  <c r="F185" i="17"/>
  <c r="E185" i="17"/>
  <c r="D185" i="17"/>
  <c r="C185" i="17"/>
  <c r="B185" i="17"/>
  <c r="Y183" i="17"/>
  <c r="X183" i="17"/>
  <c r="W183" i="17"/>
  <c r="V183" i="17"/>
  <c r="U183" i="17"/>
  <c r="T183" i="17"/>
  <c r="S183" i="17"/>
  <c r="R183" i="17"/>
  <c r="Q183" i="17"/>
  <c r="P183" i="17"/>
  <c r="O183" i="17"/>
  <c r="N183" i="17"/>
  <c r="M183" i="17"/>
  <c r="L183" i="17"/>
  <c r="K183" i="17"/>
  <c r="J183" i="17"/>
  <c r="I183" i="17"/>
  <c r="H183" i="17"/>
  <c r="G183" i="17"/>
  <c r="F183" i="17"/>
  <c r="E183" i="17"/>
  <c r="D183" i="17"/>
  <c r="C183" i="17"/>
  <c r="B183" i="17"/>
  <c r="Y182" i="17"/>
  <c r="Y178" i="17" s="1"/>
  <c r="X182" i="17"/>
  <c r="W182" i="17"/>
  <c r="W178" i="17" s="1"/>
  <c r="V182" i="17"/>
  <c r="U182" i="17"/>
  <c r="T182" i="17"/>
  <c r="S182" i="17"/>
  <c r="R182" i="17"/>
  <c r="Q182" i="17"/>
  <c r="P182" i="17"/>
  <c r="O182" i="17"/>
  <c r="N182" i="17"/>
  <c r="M182" i="17"/>
  <c r="L182" i="17"/>
  <c r="L178" i="17" s="1"/>
  <c r="K182" i="17"/>
  <c r="J182" i="17"/>
  <c r="I182" i="17"/>
  <c r="H182" i="17"/>
  <c r="G182" i="17"/>
  <c r="F182" i="17"/>
  <c r="E182" i="17"/>
  <c r="D182" i="17"/>
  <c r="C182" i="17"/>
  <c r="B182" i="17"/>
  <c r="Y181" i="17"/>
  <c r="X181" i="17"/>
  <c r="W181" i="17"/>
  <c r="V181" i="17"/>
  <c r="U181" i="17"/>
  <c r="T181" i="17"/>
  <c r="S181" i="17"/>
  <c r="R181" i="17"/>
  <c r="Q181" i="17"/>
  <c r="P181" i="17"/>
  <c r="O181" i="17"/>
  <c r="N181" i="17"/>
  <c r="M181" i="17"/>
  <c r="L181" i="17"/>
  <c r="K181" i="17"/>
  <c r="J181" i="17"/>
  <c r="I181" i="17"/>
  <c r="I178" i="17" s="1"/>
  <c r="H181" i="17"/>
  <c r="H178" i="17" s="1"/>
  <c r="G181" i="17"/>
  <c r="F181" i="17"/>
  <c r="E181" i="17"/>
  <c r="D181" i="17"/>
  <c r="C181" i="17"/>
  <c r="B181" i="17"/>
  <c r="Y180" i="17"/>
  <c r="X180" i="17"/>
  <c r="W180" i="17"/>
  <c r="V180" i="17"/>
  <c r="U180" i="17"/>
  <c r="T180" i="17"/>
  <c r="T178" i="17" s="1"/>
  <c r="S180" i="17"/>
  <c r="R180" i="17"/>
  <c r="Q180" i="17"/>
  <c r="P180" i="17"/>
  <c r="O180" i="17"/>
  <c r="O178" i="17" s="1"/>
  <c r="N180" i="17"/>
  <c r="M180" i="17"/>
  <c r="L180" i="17"/>
  <c r="K180" i="17"/>
  <c r="J180" i="17"/>
  <c r="I180" i="17"/>
  <c r="H180" i="17"/>
  <c r="G180" i="17"/>
  <c r="F180" i="17"/>
  <c r="E180" i="17"/>
  <c r="E178" i="17" s="1"/>
  <c r="D180" i="17"/>
  <c r="C180" i="17"/>
  <c r="C178" i="17" s="1"/>
  <c r="B180" i="17"/>
  <c r="Y179" i="17"/>
  <c r="X179" i="17"/>
  <c r="W179" i="17"/>
  <c r="V179" i="17"/>
  <c r="U179" i="17"/>
  <c r="U178" i="17" s="1"/>
  <c r="T179" i="17"/>
  <c r="S179" i="17"/>
  <c r="S178" i="17" s="1"/>
  <c r="R179" i="17"/>
  <c r="Q179" i="17"/>
  <c r="Q178" i="17" s="1"/>
  <c r="P179" i="17"/>
  <c r="P178" i="17" s="1"/>
  <c r="O179" i="17"/>
  <c r="N179" i="17"/>
  <c r="M179" i="17"/>
  <c r="M178" i="17" s="1"/>
  <c r="L179" i="17"/>
  <c r="K179" i="17"/>
  <c r="K178" i="17" s="1"/>
  <c r="J179" i="17"/>
  <c r="I179" i="17"/>
  <c r="H179" i="17"/>
  <c r="G179" i="17"/>
  <c r="G178" i="17" s="1"/>
  <c r="F179" i="17"/>
  <c r="E179" i="17"/>
  <c r="D179" i="17"/>
  <c r="C179" i="17"/>
  <c r="B179" i="17"/>
  <c r="D178" i="17"/>
  <c r="Y142" i="17"/>
  <c r="X142" i="17"/>
  <c r="W142" i="17"/>
  <c r="V142" i="17"/>
  <c r="U142" i="17"/>
  <c r="T142" i="17"/>
  <c r="S142" i="17"/>
  <c r="R142" i="17"/>
  <c r="Q142" i="17"/>
  <c r="P142" i="17"/>
  <c r="O142" i="17"/>
  <c r="N142" i="17"/>
  <c r="M142" i="17"/>
  <c r="L142" i="17"/>
  <c r="K142" i="17"/>
  <c r="J142" i="17"/>
  <c r="I142" i="17"/>
  <c r="H142" i="17"/>
  <c r="G142" i="17"/>
  <c r="F142" i="17"/>
  <c r="E142" i="17"/>
  <c r="D142" i="17"/>
  <c r="C142" i="17"/>
  <c r="B142" i="17"/>
  <c r="Y121" i="17"/>
  <c r="X121" i="17"/>
  <c r="W121" i="17"/>
  <c r="V121" i="17"/>
  <c r="U121" i="17"/>
  <c r="T121" i="17"/>
  <c r="S121" i="17"/>
  <c r="R121" i="17"/>
  <c r="Q121" i="17"/>
  <c r="P121" i="17"/>
  <c r="O121" i="17"/>
  <c r="N121" i="17"/>
  <c r="M121" i="17"/>
  <c r="L121" i="17"/>
  <c r="K121" i="17"/>
  <c r="J121" i="17"/>
  <c r="I121" i="17"/>
  <c r="H121" i="17"/>
  <c r="G121" i="17"/>
  <c r="F121" i="17"/>
  <c r="E121" i="17"/>
  <c r="D121" i="17"/>
  <c r="C121" i="17"/>
  <c r="B121" i="17"/>
  <c r="Y93" i="17"/>
  <c r="X93" i="17"/>
  <c r="W93" i="17"/>
  <c r="V93" i="17"/>
  <c r="V237" i="17" s="1"/>
  <c r="U93" i="17"/>
  <c r="T93" i="17"/>
  <c r="S93" i="17"/>
  <c r="R93" i="17"/>
  <c r="R237" i="17" s="1"/>
  <c r="Q93" i="17"/>
  <c r="P93" i="17"/>
  <c r="O93" i="17"/>
  <c r="N93" i="17"/>
  <c r="N237" i="17" s="1"/>
  <c r="M93" i="17"/>
  <c r="L93" i="17"/>
  <c r="K93" i="17"/>
  <c r="J93" i="17"/>
  <c r="J237" i="17" s="1"/>
  <c r="I93" i="17"/>
  <c r="H93" i="17"/>
  <c r="G93" i="17"/>
  <c r="F93" i="17"/>
  <c r="F237" i="17" s="1"/>
  <c r="E93" i="17"/>
  <c r="D93" i="17"/>
  <c r="C93" i="17"/>
  <c r="B93" i="17"/>
  <c r="B237" i="17" s="1"/>
  <c r="Y72" i="17"/>
  <c r="X72" i="17"/>
  <c r="W72" i="17"/>
  <c r="W235" i="17" s="1"/>
  <c r="V72" i="17"/>
  <c r="V235" i="17" s="1"/>
  <c r="U72" i="17"/>
  <c r="T72" i="17"/>
  <c r="S72" i="17"/>
  <c r="S235" i="17" s="1"/>
  <c r="R72" i="17"/>
  <c r="R235" i="17" s="1"/>
  <c r="Q72" i="17"/>
  <c r="P72" i="17"/>
  <c r="O72" i="17"/>
  <c r="O235" i="17" s="1"/>
  <c r="N72" i="17"/>
  <c r="N235" i="17" s="1"/>
  <c r="M72" i="17"/>
  <c r="L72" i="17"/>
  <c r="K72" i="17"/>
  <c r="K235" i="17" s="1"/>
  <c r="J72" i="17"/>
  <c r="J235" i="17" s="1"/>
  <c r="I72" i="17"/>
  <c r="H72" i="17"/>
  <c r="G72" i="17"/>
  <c r="G235" i="17" s="1"/>
  <c r="F72" i="17"/>
  <c r="F235" i="17" s="1"/>
  <c r="E72" i="17"/>
  <c r="D72" i="17"/>
  <c r="C72" i="17"/>
  <c r="C235" i="17" s="1"/>
  <c r="B72" i="17"/>
  <c r="B235" i="17" s="1"/>
  <c r="Y44" i="17"/>
  <c r="Y5" i="17" s="1"/>
  <c r="X44" i="17"/>
  <c r="W44" i="17"/>
  <c r="W226" i="17" s="1"/>
  <c r="V44" i="17"/>
  <c r="V226" i="17" s="1"/>
  <c r="U44" i="17"/>
  <c r="T44" i="17"/>
  <c r="S44" i="17"/>
  <c r="S226" i="17" s="1"/>
  <c r="R44" i="17"/>
  <c r="R226" i="17" s="1"/>
  <c r="Q44" i="17"/>
  <c r="Q5" i="17" s="1"/>
  <c r="P44" i="17"/>
  <c r="P5" i="17" s="1"/>
  <c r="P53" i="16" s="1"/>
  <c r="O44" i="17"/>
  <c r="O226" i="17" s="1"/>
  <c r="N44" i="17"/>
  <c r="N226" i="17" s="1"/>
  <c r="M44" i="17"/>
  <c r="L44" i="17"/>
  <c r="L5" i="17" s="1"/>
  <c r="K44" i="17"/>
  <c r="K226" i="17" s="1"/>
  <c r="K217" i="17" s="1"/>
  <c r="J44" i="17"/>
  <c r="J226" i="17" s="1"/>
  <c r="I44" i="17"/>
  <c r="I5" i="17" s="1"/>
  <c r="H44" i="17"/>
  <c r="G44" i="17"/>
  <c r="G226" i="17" s="1"/>
  <c r="F44" i="17"/>
  <c r="F226" i="17" s="1"/>
  <c r="E44" i="17"/>
  <c r="D44" i="17"/>
  <c r="D5" i="17" s="1"/>
  <c r="C44" i="17"/>
  <c r="C226" i="17" s="1"/>
  <c r="B44" i="17"/>
  <c r="B226" i="17" s="1"/>
  <c r="X5" i="17"/>
  <c r="X165" i="17" s="1"/>
  <c r="W5" i="17"/>
  <c r="W175" i="17" s="1"/>
  <c r="U5" i="17"/>
  <c r="U53" i="16" s="1"/>
  <c r="T5" i="17"/>
  <c r="T164" i="17" s="1"/>
  <c r="M5" i="17"/>
  <c r="H5" i="17"/>
  <c r="H53" i="16" s="1"/>
  <c r="G5" i="17"/>
  <c r="G175" i="17" s="1"/>
  <c r="E5" i="17"/>
  <c r="C5" i="17"/>
  <c r="C175" i="17" s="1"/>
  <c r="Y99" i="16"/>
  <c r="X99" i="16"/>
  <c r="W99" i="16"/>
  <c r="V99" i="16"/>
  <c r="U99" i="16"/>
  <c r="T99" i="16"/>
  <c r="S99" i="16"/>
  <c r="R99" i="16"/>
  <c r="Q99" i="16"/>
  <c r="P99" i="16"/>
  <c r="O99" i="16"/>
  <c r="N99" i="16"/>
  <c r="M99" i="16"/>
  <c r="L99" i="16"/>
  <c r="K99" i="16"/>
  <c r="J99" i="16"/>
  <c r="I99" i="16"/>
  <c r="H99" i="16"/>
  <c r="G99" i="16"/>
  <c r="F99" i="16"/>
  <c r="E99" i="16"/>
  <c r="D99" i="16"/>
  <c r="C99" i="16"/>
  <c r="B99" i="16"/>
  <c r="Y98" i="16"/>
  <c r="X98" i="16"/>
  <c r="W98" i="16"/>
  <c r="V98" i="16"/>
  <c r="U98" i="16"/>
  <c r="T98" i="16"/>
  <c r="S98" i="16"/>
  <c r="R98" i="16"/>
  <c r="Q98" i="16"/>
  <c r="P98" i="16"/>
  <c r="O98" i="16"/>
  <c r="N98" i="16"/>
  <c r="M98" i="16"/>
  <c r="L98" i="16"/>
  <c r="K98" i="16"/>
  <c r="J98" i="16"/>
  <c r="I98" i="16"/>
  <c r="H98" i="16"/>
  <c r="G98" i="16"/>
  <c r="F98" i="16"/>
  <c r="E98" i="16"/>
  <c r="D98" i="16"/>
  <c r="C98" i="16"/>
  <c r="B98" i="16"/>
  <c r="P97" i="16"/>
  <c r="Y96" i="16"/>
  <c r="X96" i="16"/>
  <c r="S96" i="16"/>
  <c r="R96" i="16"/>
  <c r="Q96" i="16"/>
  <c r="H96" i="16"/>
  <c r="G96" i="16"/>
  <c r="E96" i="16"/>
  <c r="C96" i="16"/>
  <c r="B96" i="16"/>
  <c r="Y87" i="16"/>
  <c r="X87" i="16"/>
  <c r="W87" i="16"/>
  <c r="V87" i="16"/>
  <c r="U87" i="16"/>
  <c r="T87" i="16"/>
  <c r="S87" i="16"/>
  <c r="R87" i="16"/>
  <c r="Q87" i="16"/>
  <c r="P87" i="16"/>
  <c r="O87" i="16"/>
  <c r="N87" i="16"/>
  <c r="M87" i="16"/>
  <c r="L87" i="16"/>
  <c r="K87" i="16"/>
  <c r="J87" i="16"/>
  <c r="I87" i="16"/>
  <c r="H87" i="16"/>
  <c r="G87" i="16"/>
  <c r="F87" i="16"/>
  <c r="E87" i="16"/>
  <c r="D87" i="16"/>
  <c r="C87" i="16"/>
  <c r="B87" i="16"/>
  <c r="Y86" i="16"/>
  <c r="X86" i="16"/>
  <c r="W86" i="16"/>
  <c r="V86" i="16"/>
  <c r="U86" i="16"/>
  <c r="T86" i="16"/>
  <c r="S86" i="16"/>
  <c r="R86" i="16"/>
  <c r="Q86" i="16"/>
  <c r="P86" i="16"/>
  <c r="O86" i="16"/>
  <c r="N86" i="16"/>
  <c r="M86" i="16"/>
  <c r="L86" i="16"/>
  <c r="K86" i="16"/>
  <c r="J86" i="16"/>
  <c r="I86" i="16"/>
  <c r="H86" i="16"/>
  <c r="G86" i="16"/>
  <c r="F86" i="16"/>
  <c r="E86" i="16"/>
  <c r="D86" i="16"/>
  <c r="C86" i="16"/>
  <c r="B86" i="16"/>
  <c r="Y85" i="16"/>
  <c r="X85" i="16"/>
  <c r="W85" i="16"/>
  <c r="V85" i="16"/>
  <c r="U85" i="16"/>
  <c r="T85" i="16"/>
  <c r="S85" i="16"/>
  <c r="R85" i="16"/>
  <c r="Q85" i="16"/>
  <c r="P85" i="16"/>
  <c r="O85" i="16"/>
  <c r="N85" i="16"/>
  <c r="M85" i="16"/>
  <c r="L85" i="16"/>
  <c r="K85" i="16"/>
  <c r="J85" i="16"/>
  <c r="I85" i="16"/>
  <c r="H85" i="16"/>
  <c r="G85" i="16"/>
  <c r="F85" i="16"/>
  <c r="E85" i="16"/>
  <c r="D85" i="16"/>
  <c r="C85" i="16"/>
  <c r="B85" i="16"/>
  <c r="Y82" i="16"/>
  <c r="X82" i="16"/>
  <c r="W82" i="16"/>
  <c r="V82" i="16"/>
  <c r="U82" i="16"/>
  <c r="U111" i="4" s="1"/>
  <c r="T82" i="16"/>
  <c r="S82" i="16"/>
  <c r="R82" i="16"/>
  <c r="Q82" i="16"/>
  <c r="P82" i="16"/>
  <c r="P111" i="4" s="1"/>
  <c r="O82" i="16"/>
  <c r="N82" i="16"/>
  <c r="M82" i="16"/>
  <c r="L82" i="16"/>
  <c r="K82" i="16"/>
  <c r="J82" i="16"/>
  <c r="J111" i="4" s="1"/>
  <c r="I82" i="16"/>
  <c r="I111" i="4" s="1"/>
  <c r="H82" i="16"/>
  <c r="H111" i="4" s="1"/>
  <c r="G82" i="16"/>
  <c r="F82" i="16"/>
  <c r="E82" i="16"/>
  <c r="E111" i="4" s="1"/>
  <c r="D82" i="16"/>
  <c r="D111" i="4" s="1"/>
  <c r="C82" i="16"/>
  <c r="B82" i="16"/>
  <c r="V81" i="16"/>
  <c r="R81" i="16"/>
  <c r="Q81" i="16"/>
  <c r="Q110" i="4" s="1"/>
  <c r="O81" i="16"/>
  <c r="F81" i="16"/>
  <c r="F110" i="4" s="1"/>
  <c r="P80" i="16"/>
  <c r="N80" i="16"/>
  <c r="Y78" i="16"/>
  <c r="X78" i="16"/>
  <c r="W78" i="16"/>
  <c r="V78" i="16"/>
  <c r="U78" i="16"/>
  <c r="T78" i="16"/>
  <c r="S78" i="16"/>
  <c r="R78" i="16"/>
  <c r="Q78" i="16"/>
  <c r="P78" i="16"/>
  <c r="O78" i="16"/>
  <c r="O41" i="7" s="1"/>
  <c r="N78" i="16"/>
  <c r="M78" i="16"/>
  <c r="L78" i="16"/>
  <c r="L41" i="7" s="1"/>
  <c r="K78" i="16"/>
  <c r="J78" i="16"/>
  <c r="J41" i="7" s="1"/>
  <c r="I78" i="16"/>
  <c r="H78" i="16"/>
  <c r="G78" i="16"/>
  <c r="F78" i="16"/>
  <c r="E78" i="16"/>
  <c r="D78" i="16"/>
  <c r="C78" i="16"/>
  <c r="B78" i="16"/>
  <c r="A74" i="16"/>
  <c r="A73" i="16"/>
  <c r="Y72" i="16"/>
  <c r="Y90" i="16" s="1"/>
  <c r="X72" i="16"/>
  <c r="X71" i="16" s="1"/>
  <c r="W72" i="16"/>
  <c r="W90" i="16" s="1"/>
  <c r="V72" i="16"/>
  <c r="V71" i="16" s="1"/>
  <c r="U72" i="16"/>
  <c r="U90" i="16" s="1"/>
  <c r="T72" i="16"/>
  <c r="T90" i="16" s="1"/>
  <c r="S72" i="16"/>
  <c r="S90" i="16" s="1"/>
  <c r="R72" i="16"/>
  <c r="R90" i="16" s="1"/>
  <c r="Q72" i="16"/>
  <c r="Q90" i="16" s="1"/>
  <c r="P72" i="16"/>
  <c r="P90" i="16" s="1"/>
  <c r="O72" i="16"/>
  <c r="O90" i="16" s="1"/>
  <c r="N72" i="16"/>
  <c r="N71" i="16" s="1"/>
  <c r="M72" i="16"/>
  <c r="M90" i="16" s="1"/>
  <c r="L72" i="16"/>
  <c r="L90" i="16" s="1"/>
  <c r="K72" i="16"/>
  <c r="K90" i="16" s="1"/>
  <c r="J72" i="16"/>
  <c r="J90" i="16" s="1"/>
  <c r="I72" i="16"/>
  <c r="I90" i="16" s="1"/>
  <c r="H72" i="16"/>
  <c r="H90" i="16" s="1"/>
  <c r="G72" i="16"/>
  <c r="G90" i="16" s="1"/>
  <c r="F72" i="16"/>
  <c r="F71" i="16" s="1"/>
  <c r="E72" i="16"/>
  <c r="E90" i="16" s="1"/>
  <c r="D72" i="16"/>
  <c r="D90" i="16" s="1"/>
  <c r="C72" i="16"/>
  <c r="C90" i="16" s="1"/>
  <c r="B72" i="16"/>
  <c r="B90" i="16" s="1"/>
  <c r="A72" i="16"/>
  <c r="T71" i="16"/>
  <c r="S71" i="16"/>
  <c r="Q71" i="16"/>
  <c r="O71" i="16"/>
  <c r="K71" i="16"/>
  <c r="I71" i="16"/>
  <c r="G71" i="16"/>
  <c r="E71" i="16"/>
  <c r="Y67" i="16"/>
  <c r="X67" i="16"/>
  <c r="W67" i="16"/>
  <c r="V67" i="16"/>
  <c r="U67" i="16"/>
  <c r="T67" i="16"/>
  <c r="S67" i="16"/>
  <c r="R67" i="16"/>
  <c r="Q67" i="16"/>
  <c r="P67" i="16"/>
  <c r="O67" i="16"/>
  <c r="N67" i="16"/>
  <c r="M67" i="16"/>
  <c r="L67" i="16"/>
  <c r="K67" i="16"/>
  <c r="J67" i="16"/>
  <c r="I67" i="16"/>
  <c r="H67" i="16"/>
  <c r="G67" i="16"/>
  <c r="F67" i="16"/>
  <c r="E67" i="16"/>
  <c r="D67" i="16"/>
  <c r="C67" i="16"/>
  <c r="B67" i="16"/>
  <c r="Y60" i="16"/>
  <c r="X60" i="16"/>
  <c r="W60" i="16"/>
  <c r="V60" i="16"/>
  <c r="U60" i="16"/>
  <c r="T60" i="16"/>
  <c r="S60" i="16"/>
  <c r="R60" i="16"/>
  <c r="Q60" i="16"/>
  <c r="P60" i="16"/>
  <c r="O60" i="16"/>
  <c r="N60" i="16"/>
  <c r="M60" i="16"/>
  <c r="L60" i="16"/>
  <c r="K60" i="16"/>
  <c r="J60" i="16"/>
  <c r="I60" i="16"/>
  <c r="H60" i="16"/>
  <c r="G60" i="16"/>
  <c r="F60" i="16"/>
  <c r="E60" i="16"/>
  <c r="D60" i="16"/>
  <c r="C60" i="16"/>
  <c r="B60" i="16"/>
  <c r="Y55" i="16"/>
  <c r="Y103" i="16" s="1"/>
  <c r="Y166" i="4" s="1"/>
  <c r="X55" i="16"/>
  <c r="X103" i="16" s="1"/>
  <c r="X166" i="4" s="1"/>
  <c r="W55" i="16"/>
  <c r="W103" i="16" s="1"/>
  <c r="W166" i="4" s="1"/>
  <c r="V55" i="16"/>
  <c r="V103" i="16" s="1"/>
  <c r="U55" i="16"/>
  <c r="T55" i="16"/>
  <c r="S55" i="16"/>
  <c r="R55" i="16"/>
  <c r="Q55" i="16"/>
  <c r="Q103" i="16" s="1"/>
  <c r="P55" i="16"/>
  <c r="P64" i="4" s="1"/>
  <c r="O55" i="16"/>
  <c r="O103" i="16" s="1"/>
  <c r="N55" i="16"/>
  <c r="N103" i="16" s="1"/>
  <c r="M55" i="16"/>
  <c r="M103" i="16" s="1"/>
  <c r="L55" i="16"/>
  <c r="L103" i="16" s="1"/>
  <c r="K55" i="16"/>
  <c r="K103" i="16" s="1"/>
  <c r="J55" i="16"/>
  <c r="I55" i="16"/>
  <c r="I103" i="16" s="1"/>
  <c r="I166" i="4" s="1"/>
  <c r="H55" i="16"/>
  <c r="G55" i="16"/>
  <c r="F55" i="16"/>
  <c r="E55" i="16"/>
  <c r="D55" i="16"/>
  <c r="C55" i="16"/>
  <c r="B55" i="16"/>
  <c r="Y54" i="16"/>
  <c r="X54" i="16"/>
  <c r="X63" i="4" s="1"/>
  <c r="W54" i="16"/>
  <c r="V54" i="16"/>
  <c r="V102" i="16" s="1"/>
  <c r="V165" i="4" s="1"/>
  <c r="U54" i="16"/>
  <c r="T54" i="16"/>
  <c r="S54" i="16"/>
  <c r="R54" i="16"/>
  <c r="R102" i="16" s="1"/>
  <c r="Q54" i="16"/>
  <c r="P54" i="16"/>
  <c r="O54" i="16"/>
  <c r="N54" i="16"/>
  <c r="M54" i="16"/>
  <c r="L54" i="16"/>
  <c r="L63" i="4" s="1"/>
  <c r="K54" i="16"/>
  <c r="J54" i="16"/>
  <c r="I54" i="16"/>
  <c r="H54" i="16"/>
  <c r="G54" i="16"/>
  <c r="F54" i="16"/>
  <c r="E54" i="16"/>
  <c r="D54" i="16"/>
  <c r="C54" i="16"/>
  <c r="B54" i="16"/>
  <c r="M53" i="16"/>
  <c r="G53" i="16"/>
  <c r="E53" i="16"/>
  <c r="C53" i="16"/>
  <c r="Y43" i="16"/>
  <c r="X43" i="16"/>
  <c r="W43" i="16"/>
  <c r="V43" i="16"/>
  <c r="U43" i="16"/>
  <c r="T43" i="16"/>
  <c r="S43" i="16"/>
  <c r="R43" i="16"/>
  <c r="Q43" i="16"/>
  <c r="P43" i="16"/>
  <c r="O43" i="16"/>
  <c r="N43" i="16"/>
  <c r="M43" i="16"/>
  <c r="L43" i="16"/>
  <c r="K43" i="16"/>
  <c r="J43" i="16"/>
  <c r="I43" i="16"/>
  <c r="H43" i="16"/>
  <c r="G43" i="16"/>
  <c r="F43" i="16"/>
  <c r="E43" i="16"/>
  <c r="D43" i="16"/>
  <c r="C43" i="16"/>
  <c r="B43" i="16"/>
  <c r="Y40" i="16"/>
  <c r="X40" i="16"/>
  <c r="W40" i="16"/>
  <c r="V40" i="16"/>
  <c r="U40" i="16"/>
  <c r="T40" i="16"/>
  <c r="S40" i="16"/>
  <c r="R40" i="16"/>
  <c r="Q40" i="16"/>
  <c r="P40" i="16"/>
  <c r="O40" i="16"/>
  <c r="N40" i="16"/>
  <c r="M40" i="16"/>
  <c r="L40" i="16"/>
  <c r="K40" i="16"/>
  <c r="J40" i="16"/>
  <c r="I40" i="16"/>
  <c r="H40" i="16"/>
  <c r="G40" i="16"/>
  <c r="F40" i="16"/>
  <c r="E40" i="16"/>
  <c r="D40" i="16"/>
  <c r="C40" i="16"/>
  <c r="B40" i="16"/>
  <c r="Y34" i="16"/>
  <c r="X34" i="16"/>
  <c r="W34" i="16"/>
  <c r="V34" i="16"/>
  <c r="U34" i="16"/>
  <c r="T34" i="16"/>
  <c r="S34" i="16"/>
  <c r="R34" i="16"/>
  <c r="Q34" i="16"/>
  <c r="P34" i="16"/>
  <c r="O34" i="16"/>
  <c r="N34" i="16"/>
  <c r="M34" i="16"/>
  <c r="L34" i="16"/>
  <c r="K34" i="16"/>
  <c r="J34" i="16"/>
  <c r="I34" i="16"/>
  <c r="H34" i="16"/>
  <c r="G34" i="16"/>
  <c r="F34" i="16"/>
  <c r="E34" i="16"/>
  <c r="D34" i="16"/>
  <c r="C34" i="16"/>
  <c r="B34" i="16"/>
  <c r="Y29" i="16"/>
  <c r="X29" i="16"/>
  <c r="W29" i="16"/>
  <c r="V29" i="16"/>
  <c r="U29" i="16"/>
  <c r="T29" i="16"/>
  <c r="S29" i="16"/>
  <c r="R29" i="16"/>
  <c r="Q29" i="16"/>
  <c r="P29" i="16"/>
  <c r="O29" i="16"/>
  <c r="N29" i="16"/>
  <c r="M29" i="16"/>
  <c r="L29" i="16"/>
  <c r="K29" i="16"/>
  <c r="J29" i="16"/>
  <c r="I29" i="16"/>
  <c r="H29" i="16"/>
  <c r="G29" i="16"/>
  <c r="F29" i="16"/>
  <c r="E29" i="16"/>
  <c r="D29" i="16"/>
  <c r="C29" i="16"/>
  <c r="B29" i="16"/>
  <c r="Y28" i="16"/>
  <c r="X28" i="16"/>
  <c r="W28" i="16"/>
  <c r="V28" i="16"/>
  <c r="U28" i="16"/>
  <c r="T28" i="16"/>
  <c r="S28" i="16"/>
  <c r="R28" i="16"/>
  <c r="Q28" i="16"/>
  <c r="P28" i="16"/>
  <c r="O28" i="16"/>
  <c r="N28" i="16"/>
  <c r="M28" i="16"/>
  <c r="L28" i="16"/>
  <c r="K28" i="16"/>
  <c r="J28" i="16"/>
  <c r="I28" i="16"/>
  <c r="H28" i="16"/>
  <c r="G28" i="16"/>
  <c r="F28" i="16"/>
  <c r="E28" i="16"/>
  <c r="D28" i="16"/>
  <c r="C28" i="16"/>
  <c r="B28" i="16"/>
  <c r="Y27" i="16"/>
  <c r="X27" i="16"/>
  <c r="W27" i="16"/>
  <c r="V27" i="16"/>
  <c r="U27" i="16"/>
  <c r="T27" i="16"/>
  <c r="S27" i="16"/>
  <c r="R27" i="16"/>
  <c r="Q27" i="16"/>
  <c r="P27" i="16"/>
  <c r="O27" i="16"/>
  <c r="N27" i="16"/>
  <c r="M27" i="16"/>
  <c r="L27" i="16"/>
  <c r="K27" i="16"/>
  <c r="J27" i="16"/>
  <c r="I27" i="16"/>
  <c r="H27" i="16"/>
  <c r="G27" i="16"/>
  <c r="F27" i="16"/>
  <c r="E27" i="16"/>
  <c r="D27" i="16"/>
  <c r="C27" i="16"/>
  <c r="B27" i="16"/>
  <c r="Y25" i="16"/>
  <c r="X25" i="16"/>
  <c r="W25" i="16"/>
  <c r="V25" i="16"/>
  <c r="U25" i="16"/>
  <c r="T25" i="16"/>
  <c r="S25" i="16"/>
  <c r="R25" i="16"/>
  <c r="Q25" i="16"/>
  <c r="P25" i="16"/>
  <c r="O25" i="16"/>
  <c r="N25" i="16"/>
  <c r="M25" i="16"/>
  <c r="L25" i="16"/>
  <c r="K25" i="16"/>
  <c r="J25" i="16"/>
  <c r="I25" i="16"/>
  <c r="H25" i="16"/>
  <c r="G25" i="16"/>
  <c r="F25" i="16"/>
  <c r="E25" i="16"/>
  <c r="D25" i="16"/>
  <c r="C25" i="16"/>
  <c r="Y24" i="16"/>
  <c r="X24" i="16"/>
  <c r="W24" i="16"/>
  <c r="V24" i="16"/>
  <c r="U24" i="16"/>
  <c r="T24" i="16"/>
  <c r="S24" i="16"/>
  <c r="R24" i="16"/>
  <c r="Q24" i="16"/>
  <c r="P24" i="16"/>
  <c r="O24" i="16"/>
  <c r="N24" i="16"/>
  <c r="M24" i="16"/>
  <c r="L24" i="16"/>
  <c r="K24" i="16"/>
  <c r="J24" i="16"/>
  <c r="I24" i="16"/>
  <c r="H24" i="16"/>
  <c r="G24" i="16"/>
  <c r="F24" i="16"/>
  <c r="E24" i="16"/>
  <c r="D24" i="16"/>
  <c r="C24" i="16"/>
  <c r="Y23" i="16"/>
  <c r="X23" i="16"/>
  <c r="W23" i="16"/>
  <c r="V23" i="16"/>
  <c r="U23" i="16"/>
  <c r="T23" i="16"/>
  <c r="S23" i="16"/>
  <c r="R23" i="16"/>
  <c r="Q23" i="16"/>
  <c r="P23" i="16"/>
  <c r="O23" i="16"/>
  <c r="N23" i="16"/>
  <c r="M23" i="16"/>
  <c r="L23" i="16"/>
  <c r="K23" i="16"/>
  <c r="J23" i="16"/>
  <c r="I23" i="16"/>
  <c r="H23" i="16"/>
  <c r="G23" i="16"/>
  <c r="F23" i="16"/>
  <c r="E23" i="16"/>
  <c r="D23" i="16"/>
  <c r="C23" i="16"/>
  <c r="Y4" i="16"/>
  <c r="X4" i="16"/>
  <c r="W4" i="16"/>
  <c r="V4" i="16"/>
  <c r="U4" i="16"/>
  <c r="U3" i="16" s="1"/>
  <c r="U9" i="4" s="1"/>
  <c r="T4" i="16"/>
  <c r="T3" i="16" s="1"/>
  <c r="S4" i="16"/>
  <c r="S3" i="16" s="1"/>
  <c r="R4" i="16"/>
  <c r="R3" i="16" s="1"/>
  <c r="R9" i="4" s="1"/>
  <c r="Q4" i="16"/>
  <c r="P4" i="16"/>
  <c r="O4" i="16"/>
  <c r="N4" i="16"/>
  <c r="M4" i="16"/>
  <c r="M3" i="16" s="1"/>
  <c r="M9" i="4" s="1"/>
  <c r="L4" i="16"/>
  <c r="K4" i="16"/>
  <c r="J4" i="16"/>
  <c r="I4" i="16"/>
  <c r="H4" i="16"/>
  <c r="G4" i="16"/>
  <c r="F4" i="16"/>
  <c r="E4" i="16"/>
  <c r="E3" i="16" s="1"/>
  <c r="E9" i="4" s="1"/>
  <c r="D4" i="16"/>
  <c r="D3" i="16" s="1"/>
  <c r="C4" i="16"/>
  <c r="B4" i="16"/>
  <c r="B3" i="16" s="1"/>
  <c r="B9" i="4" s="1"/>
  <c r="Y3" i="16"/>
  <c r="X3" i="16"/>
  <c r="W3" i="16"/>
  <c r="V3" i="16"/>
  <c r="Q3" i="16"/>
  <c r="Q9" i="4" s="1"/>
  <c r="P3" i="16"/>
  <c r="P9" i="4" s="1"/>
  <c r="O3" i="16"/>
  <c r="O9" i="4" s="1"/>
  <c r="N3" i="16"/>
  <c r="N9" i="4" s="1"/>
  <c r="L3" i="16"/>
  <c r="K3" i="16"/>
  <c r="J3" i="16"/>
  <c r="I3" i="16"/>
  <c r="H3" i="16"/>
  <c r="G3" i="16"/>
  <c r="F3" i="16"/>
  <c r="C3" i="16"/>
  <c r="Y260" i="15"/>
  <c r="X260" i="15"/>
  <c r="W260" i="15"/>
  <c r="V260" i="15"/>
  <c r="U260" i="15"/>
  <c r="T260" i="15"/>
  <c r="S260" i="15"/>
  <c r="R260" i="15"/>
  <c r="Q260" i="15"/>
  <c r="P260" i="15"/>
  <c r="O260" i="15"/>
  <c r="N260" i="15"/>
  <c r="M260" i="15"/>
  <c r="L260" i="15"/>
  <c r="K260" i="15"/>
  <c r="J260" i="15"/>
  <c r="I260" i="15"/>
  <c r="H260" i="15"/>
  <c r="G260" i="15"/>
  <c r="F260" i="15"/>
  <c r="E260" i="15"/>
  <c r="D260" i="15"/>
  <c r="C260" i="15"/>
  <c r="B260" i="15"/>
  <c r="Y259" i="15"/>
  <c r="X259" i="15"/>
  <c r="W259" i="15"/>
  <c r="V259" i="15"/>
  <c r="U259" i="15"/>
  <c r="T259" i="15"/>
  <c r="S259" i="15"/>
  <c r="R259" i="15"/>
  <c r="Q259" i="15"/>
  <c r="P259" i="15"/>
  <c r="O259" i="15"/>
  <c r="N259" i="15"/>
  <c r="M259" i="15"/>
  <c r="L259" i="15"/>
  <c r="K259" i="15"/>
  <c r="J259" i="15"/>
  <c r="I259" i="15"/>
  <c r="H259" i="15"/>
  <c r="G259" i="15"/>
  <c r="F259" i="15"/>
  <c r="E259" i="15"/>
  <c r="D259" i="15"/>
  <c r="C259" i="15"/>
  <c r="B259" i="15"/>
  <c r="Y258" i="15"/>
  <c r="X258" i="15"/>
  <c r="W258" i="15"/>
  <c r="V258" i="15"/>
  <c r="U258" i="15"/>
  <c r="T258" i="15"/>
  <c r="S258" i="15"/>
  <c r="R258" i="15"/>
  <c r="Q258" i="15"/>
  <c r="P258" i="15"/>
  <c r="O258" i="15"/>
  <c r="N258" i="15"/>
  <c r="M258" i="15"/>
  <c r="L258" i="15"/>
  <c r="K258" i="15"/>
  <c r="J258" i="15"/>
  <c r="I258" i="15"/>
  <c r="H258" i="15"/>
  <c r="G258" i="15"/>
  <c r="F258" i="15"/>
  <c r="E258" i="15"/>
  <c r="D258" i="15"/>
  <c r="C258" i="15"/>
  <c r="B258" i="15"/>
  <c r="Y257" i="15"/>
  <c r="X257" i="15"/>
  <c r="W257" i="15"/>
  <c r="V257" i="15"/>
  <c r="U257" i="15"/>
  <c r="T257" i="15"/>
  <c r="S257" i="15"/>
  <c r="R257" i="15"/>
  <c r="Q257" i="15"/>
  <c r="P257" i="15"/>
  <c r="O257" i="15"/>
  <c r="N257" i="15"/>
  <c r="M257" i="15"/>
  <c r="L257" i="15"/>
  <c r="K257" i="15"/>
  <c r="J257" i="15"/>
  <c r="I257" i="15"/>
  <c r="H257" i="15"/>
  <c r="G257" i="15"/>
  <c r="F257" i="15"/>
  <c r="E257" i="15"/>
  <c r="D257" i="15"/>
  <c r="C257" i="15"/>
  <c r="B257" i="15"/>
  <c r="Y256" i="15"/>
  <c r="X256" i="15"/>
  <c r="W256" i="15"/>
  <c r="V256" i="15"/>
  <c r="U256" i="15"/>
  <c r="T256" i="15"/>
  <c r="S256" i="15"/>
  <c r="R256" i="15"/>
  <c r="Q256" i="15"/>
  <c r="P256" i="15"/>
  <c r="O256" i="15"/>
  <c r="N256" i="15"/>
  <c r="M256" i="15"/>
  <c r="L256" i="15"/>
  <c r="K256" i="15"/>
  <c r="J256" i="15"/>
  <c r="I256" i="15"/>
  <c r="H256" i="15"/>
  <c r="G256" i="15"/>
  <c r="F256" i="15"/>
  <c r="E256" i="15"/>
  <c r="D256" i="15"/>
  <c r="C256" i="15"/>
  <c r="B256" i="15"/>
  <c r="Y255" i="15"/>
  <c r="X255" i="15"/>
  <c r="W255" i="15"/>
  <c r="V255" i="15"/>
  <c r="U255" i="15"/>
  <c r="T255" i="15"/>
  <c r="S255" i="15"/>
  <c r="R255" i="15"/>
  <c r="Q255" i="15"/>
  <c r="P255" i="15"/>
  <c r="O255" i="15"/>
  <c r="N255" i="15"/>
  <c r="M255" i="15"/>
  <c r="L255" i="15"/>
  <c r="K255" i="15"/>
  <c r="J255" i="15"/>
  <c r="I255" i="15"/>
  <c r="H255" i="15"/>
  <c r="G255" i="15"/>
  <c r="F255" i="15"/>
  <c r="E255" i="15"/>
  <c r="D255" i="15"/>
  <c r="C255" i="15"/>
  <c r="B255" i="15"/>
  <c r="Y254" i="15"/>
  <c r="X254" i="15"/>
  <c r="W254" i="15"/>
  <c r="V254" i="15"/>
  <c r="U254" i="15"/>
  <c r="T254" i="15"/>
  <c r="S254" i="15"/>
  <c r="R254" i="15"/>
  <c r="Q254" i="15"/>
  <c r="P254" i="15"/>
  <c r="O254" i="15"/>
  <c r="N254" i="15"/>
  <c r="M254" i="15"/>
  <c r="L254" i="15"/>
  <c r="K254" i="15"/>
  <c r="J254" i="15"/>
  <c r="I254" i="15"/>
  <c r="H254" i="15"/>
  <c r="G254" i="15"/>
  <c r="F254" i="15"/>
  <c r="E254" i="15"/>
  <c r="D254" i="15"/>
  <c r="C254" i="15"/>
  <c r="B254" i="15"/>
  <c r="Y250" i="15"/>
  <c r="X250" i="15"/>
  <c r="W250" i="15"/>
  <c r="V250" i="15"/>
  <c r="U250" i="15"/>
  <c r="T250" i="15"/>
  <c r="S250" i="15"/>
  <c r="R250" i="15"/>
  <c r="Q250" i="15"/>
  <c r="P250" i="15"/>
  <c r="O250" i="15"/>
  <c r="N250" i="15"/>
  <c r="M250" i="15"/>
  <c r="L250" i="15"/>
  <c r="K250" i="15"/>
  <c r="J250" i="15"/>
  <c r="I250" i="15"/>
  <c r="H250" i="15"/>
  <c r="G250" i="15"/>
  <c r="F250" i="15"/>
  <c r="E250" i="15"/>
  <c r="D250" i="15"/>
  <c r="C250" i="15"/>
  <c r="B250" i="15"/>
  <c r="Y249" i="15"/>
  <c r="X249" i="15"/>
  <c r="W249" i="15"/>
  <c r="V249" i="15"/>
  <c r="U249" i="15"/>
  <c r="T249" i="15"/>
  <c r="S249" i="15"/>
  <c r="R249" i="15"/>
  <c r="Q249" i="15"/>
  <c r="P249" i="15"/>
  <c r="O249" i="15"/>
  <c r="N249" i="15"/>
  <c r="M249" i="15"/>
  <c r="L249" i="15"/>
  <c r="K249" i="15"/>
  <c r="J249" i="15"/>
  <c r="I249" i="15"/>
  <c r="H249" i="15"/>
  <c r="G249" i="15"/>
  <c r="F249" i="15"/>
  <c r="E249" i="15"/>
  <c r="D249" i="15"/>
  <c r="C249" i="15"/>
  <c r="B249" i="15"/>
  <c r="Y248" i="15"/>
  <c r="X248" i="15"/>
  <c r="W248" i="15"/>
  <c r="V248" i="15"/>
  <c r="U248" i="15"/>
  <c r="T248" i="15"/>
  <c r="S248" i="15"/>
  <c r="R248" i="15"/>
  <c r="Q248" i="15"/>
  <c r="P248" i="15"/>
  <c r="O248" i="15"/>
  <c r="N248" i="15"/>
  <c r="M248" i="15"/>
  <c r="L248" i="15"/>
  <c r="K248" i="15"/>
  <c r="J248" i="15"/>
  <c r="I248" i="15"/>
  <c r="H248" i="15"/>
  <c r="G248" i="15"/>
  <c r="F248" i="15"/>
  <c r="E248" i="15"/>
  <c r="D248" i="15"/>
  <c r="C248" i="15"/>
  <c r="B248" i="15"/>
  <c r="Y247" i="15"/>
  <c r="X247" i="15"/>
  <c r="W247" i="15"/>
  <c r="V247" i="15"/>
  <c r="U247" i="15"/>
  <c r="T247" i="15"/>
  <c r="S247" i="15"/>
  <c r="R247" i="15"/>
  <c r="Q247" i="15"/>
  <c r="P247" i="15"/>
  <c r="O247" i="15"/>
  <c r="N247" i="15"/>
  <c r="M247" i="15"/>
  <c r="L247" i="15"/>
  <c r="K247" i="15"/>
  <c r="J247" i="15"/>
  <c r="I247" i="15"/>
  <c r="H247" i="15"/>
  <c r="G247" i="15"/>
  <c r="F247" i="15"/>
  <c r="E247" i="15"/>
  <c r="D247" i="15"/>
  <c r="C247" i="15"/>
  <c r="B247" i="15"/>
  <c r="Y246" i="15"/>
  <c r="X246" i="15"/>
  <c r="W246" i="15"/>
  <c r="V246" i="15"/>
  <c r="U246" i="15"/>
  <c r="T246" i="15"/>
  <c r="S246" i="15"/>
  <c r="R246" i="15"/>
  <c r="Q246" i="15"/>
  <c r="P246" i="15"/>
  <c r="O246" i="15"/>
  <c r="N246" i="15"/>
  <c r="M246" i="15"/>
  <c r="L246" i="15"/>
  <c r="K246" i="15"/>
  <c r="J246" i="15"/>
  <c r="I246" i="15"/>
  <c r="H246" i="15"/>
  <c r="G246" i="15"/>
  <c r="F246" i="15"/>
  <c r="E246" i="15"/>
  <c r="D246" i="15"/>
  <c r="C246" i="15"/>
  <c r="B246" i="15"/>
  <c r="Y245" i="15"/>
  <c r="X245" i="15"/>
  <c r="W245" i="15"/>
  <c r="V245" i="15"/>
  <c r="U245" i="15"/>
  <c r="T245" i="15"/>
  <c r="S245" i="15"/>
  <c r="R245" i="15"/>
  <c r="Q245" i="15"/>
  <c r="P245" i="15"/>
  <c r="O245" i="15"/>
  <c r="N245" i="15"/>
  <c r="M245" i="15"/>
  <c r="L245" i="15"/>
  <c r="K245" i="15"/>
  <c r="J245" i="15"/>
  <c r="I245" i="15"/>
  <c r="H245" i="15"/>
  <c r="G245" i="15"/>
  <c r="F245" i="15"/>
  <c r="E245" i="15"/>
  <c r="D245" i="15"/>
  <c r="C245" i="15"/>
  <c r="B245" i="15"/>
  <c r="Y244" i="15"/>
  <c r="X244" i="15"/>
  <c r="W244" i="15"/>
  <c r="V244" i="15"/>
  <c r="U244" i="15"/>
  <c r="T244" i="15"/>
  <c r="S244" i="15"/>
  <c r="R244" i="15"/>
  <c r="Q244" i="15"/>
  <c r="P244" i="15"/>
  <c r="O244" i="15"/>
  <c r="N244" i="15"/>
  <c r="M244" i="15"/>
  <c r="L244" i="15"/>
  <c r="K244" i="15"/>
  <c r="J244" i="15"/>
  <c r="I244" i="15"/>
  <c r="H244" i="15"/>
  <c r="G244" i="15"/>
  <c r="F244" i="15"/>
  <c r="E244" i="15"/>
  <c r="D244" i="15"/>
  <c r="C244" i="15"/>
  <c r="B244" i="15"/>
  <c r="Y243" i="15"/>
  <c r="X243" i="15"/>
  <c r="W243" i="15"/>
  <c r="V243" i="15"/>
  <c r="U243" i="15"/>
  <c r="T243" i="15"/>
  <c r="S243" i="15"/>
  <c r="R243" i="15"/>
  <c r="Q243" i="15"/>
  <c r="P243" i="15"/>
  <c r="O243" i="15"/>
  <c r="N243" i="15"/>
  <c r="M243" i="15"/>
  <c r="L243" i="15"/>
  <c r="K243" i="15"/>
  <c r="J243" i="15"/>
  <c r="I243" i="15"/>
  <c r="H243" i="15"/>
  <c r="G243" i="15"/>
  <c r="F243" i="15"/>
  <c r="E243" i="15"/>
  <c r="D243" i="15"/>
  <c r="C243" i="15"/>
  <c r="B243" i="15"/>
  <c r="Y240" i="15"/>
  <c r="X240" i="15"/>
  <c r="W240" i="15"/>
  <c r="V240" i="15"/>
  <c r="U240" i="15"/>
  <c r="T240" i="15"/>
  <c r="S240" i="15"/>
  <c r="R240" i="15"/>
  <c r="Q240" i="15"/>
  <c r="P240" i="15"/>
  <c r="O240" i="15"/>
  <c r="N240" i="15"/>
  <c r="M240" i="15"/>
  <c r="L240" i="15"/>
  <c r="K240" i="15"/>
  <c r="J240" i="15"/>
  <c r="I240" i="15"/>
  <c r="H240" i="15"/>
  <c r="G240" i="15"/>
  <c r="F240" i="15"/>
  <c r="E240" i="15"/>
  <c r="D240" i="15"/>
  <c r="C240" i="15"/>
  <c r="B240" i="15"/>
  <c r="Y239" i="15"/>
  <c r="X239" i="15"/>
  <c r="W239" i="15"/>
  <c r="V239" i="15"/>
  <c r="U239" i="15"/>
  <c r="T239" i="15"/>
  <c r="S239" i="15"/>
  <c r="R239" i="15"/>
  <c r="Q239" i="15"/>
  <c r="P239" i="15"/>
  <c r="O239" i="15"/>
  <c r="N239" i="15"/>
  <c r="M239" i="15"/>
  <c r="L239" i="15"/>
  <c r="K239" i="15"/>
  <c r="J239" i="15"/>
  <c r="I239" i="15"/>
  <c r="H239" i="15"/>
  <c r="G239" i="15"/>
  <c r="F239" i="15"/>
  <c r="E239" i="15"/>
  <c r="D239" i="15"/>
  <c r="C239" i="15"/>
  <c r="B239" i="15"/>
  <c r="Y238" i="15"/>
  <c r="X238" i="15"/>
  <c r="W238" i="15"/>
  <c r="V238" i="15"/>
  <c r="U238" i="15"/>
  <c r="T238" i="15"/>
  <c r="S238" i="15"/>
  <c r="R238" i="15"/>
  <c r="Q238" i="15"/>
  <c r="P238" i="15"/>
  <c r="O238" i="15"/>
  <c r="N238" i="15"/>
  <c r="M238" i="15"/>
  <c r="L238" i="15"/>
  <c r="K238" i="15"/>
  <c r="J238" i="15"/>
  <c r="I238" i="15"/>
  <c r="H238" i="15"/>
  <c r="G238" i="15"/>
  <c r="F238" i="15"/>
  <c r="E238" i="15"/>
  <c r="D238" i="15"/>
  <c r="C238" i="15"/>
  <c r="B238" i="15"/>
  <c r="Y237" i="15"/>
  <c r="X237" i="15"/>
  <c r="W237" i="15"/>
  <c r="V237" i="15"/>
  <c r="U237" i="15"/>
  <c r="T237" i="15"/>
  <c r="S237" i="15"/>
  <c r="R237" i="15"/>
  <c r="Q237" i="15"/>
  <c r="P237" i="15"/>
  <c r="O237" i="15"/>
  <c r="N237" i="15"/>
  <c r="M237" i="15"/>
  <c r="L237" i="15"/>
  <c r="K237" i="15"/>
  <c r="J237" i="15"/>
  <c r="I237" i="15"/>
  <c r="H237" i="15"/>
  <c r="G237" i="15"/>
  <c r="F237" i="15"/>
  <c r="E237" i="15"/>
  <c r="D237" i="15"/>
  <c r="C237" i="15"/>
  <c r="B237" i="15"/>
  <c r="Y236" i="15"/>
  <c r="X236" i="15"/>
  <c r="W236" i="15"/>
  <c r="V236" i="15"/>
  <c r="U236" i="15"/>
  <c r="T236" i="15"/>
  <c r="S236" i="15"/>
  <c r="R236" i="15"/>
  <c r="Q236" i="15"/>
  <c r="P236" i="15"/>
  <c r="O236" i="15"/>
  <c r="N236" i="15"/>
  <c r="M236" i="15"/>
  <c r="L236" i="15"/>
  <c r="K236" i="15"/>
  <c r="J236" i="15"/>
  <c r="I236" i="15"/>
  <c r="H236" i="15"/>
  <c r="G236" i="15"/>
  <c r="F236" i="15"/>
  <c r="E236" i="15"/>
  <c r="D236" i="15"/>
  <c r="C236" i="15"/>
  <c r="B236" i="15"/>
  <c r="Y235" i="15"/>
  <c r="X235" i="15"/>
  <c r="W235" i="15"/>
  <c r="V235" i="15"/>
  <c r="U235" i="15"/>
  <c r="T235" i="15"/>
  <c r="S235" i="15"/>
  <c r="R235" i="15"/>
  <c r="Q235" i="15"/>
  <c r="P235" i="15"/>
  <c r="O235" i="15"/>
  <c r="N235" i="15"/>
  <c r="M235" i="15"/>
  <c r="L235" i="15"/>
  <c r="K235" i="15"/>
  <c r="J235" i="15"/>
  <c r="I235" i="15"/>
  <c r="H235" i="15"/>
  <c r="G235" i="15"/>
  <c r="F235" i="15"/>
  <c r="E235" i="15"/>
  <c r="D235" i="15"/>
  <c r="C235" i="15"/>
  <c r="B235" i="15"/>
  <c r="Y234" i="15"/>
  <c r="X234" i="15"/>
  <c r="W234" i="15"/>
  <c r="V234" i="15"/>
  <c r="U234" i="15"/>
  <c r="T234" i="15"/>
  <c r="S234" i="15"/>
  <c r="R234" i="15"/>
  <c r="Q234" i="15"/>
  <c r="P234" i="15"/>
  <c r="O234" i="15"/>
  <c r="N234" i="15"/>
  <c r="M234" i="15"/>
  <c r="L234" i="15"/>
  <c r="K234" i="15"/>
  <c r="J234" i="15"/>
  <c r="I234" i="15"/>
  <c r="H234" i="15"/>
  <c r="G234" i="15"/>
  <c r="F234" i="15"/>
  <c r="E234" i="15"/>
  <c r="D234" i="15"/>
  <c r="C234" i="15"/>
  <c r="B234" i="15"/>
  <c r="Y231" i="15"/>
  <c r="X231" i="15"/>
  <c r="W231" i="15"/>
  <c r="V231" i="15"/>
  <c r="U231" i="15"/>
  <c r="T231" i="15"/>
  <c r="S231" i="15"/>
  <c r="R231" i="15"/>
  <c r="Q231" i="15"/>
  <c r="P231" i="15"/>
  <c r="O231" i="15"/>
  <c r="N231" i="15"/>
  <c r="M231" i="15"/>
  <c r="L231" i="15"/>
  <c r="K231" i="15"/>
  <c r="J231" i="15"/>
  <c r="I231" i="15"/>
  <c r="H231" i="15"/>
  <c r="G231" i="15"/>
  <c r="F231" i="15"/>
  <c r="E231" i="15"/>
  <c r="D231" i="15"/>
  <c r="C231" i="15"/>
  <c r="B231" i="15"/>
  <c r="Y230" i="15"/>
  <c r="X230" i="15"/>
  <c r="W230" i="15"/>
  <c r="V230" i="15"/>
  <c r="U230" i="15"/>
  <c r="T230" i="15"/>
  <c r="S230" i="15"/>
  <c r="R230" i="15"/>
  <c r="Q230" i="15"/>
  <c r="P230" i="15"/>
  <c r="O230" i="15"/>
  <c r="N230" i="15"/>
  <c r="M230" i="15"/>
  <c r="L230" i="15"/>
  <c r="K230" i="15"/>
  <c r="J230" i="15"/>
  <c r="I230" i="15"/>
  <c r="H230" i="15"/>
  <c r="G230" i="15"/>
  <c r="F230" i="15"/>
  <c r="E230" i="15"/>
  <c r="D230" i="15"/>
  <c r="C230" i="15"/>
  <c r="B230" i="15"/>
  <c r="Y229" i="15"/>
  <c r="X229" i="15"/>
  <c r="W229" i="15"/>
  <c r="V229" i="15"/>
  <c r="U229" i="15"/>
  <c r="T229" i="15"/>
  <c r="S229" i="15"/>
  <c r="R229" i="15"/>
  <c r="Q229" i="15"/>
  <c r="P229" i="15"/>
  <c r="O229" i="15"/>
  <c r="N229" i="15"/>
  <c r="M229" i="15"/>
  <c r="L229" i="15"/>
  <c r="K229" i="15"/>
  <c r="J229" i="15"/>
  <c r="I229" i="15"/>
  <c r="H229" i="15"/>
  <c r="G229" i="15"/>
  <c r="F229" i="15"/>
  <c r="E229" i="15"/>
  <c r="D229" i="15"/>
  <c r="C229" i="15"/>
  <c r="B229" i="15"/>
  <c r="Y228" i="15"/>
  <c r="X228" i="15"/>
  <c r="W228" i="15"/>
  <c r="V228" i="15"/>
  <c r="U228" i="15"/>
  <c r="T228" i="15"/>
  <c r="S228" i="15"/>
  <c r="R228" i="15"/>
  <c r="Q228" i="15"/>
  <c r="P228" i="15"/>
  <c r="O228" i="15"/>
  <c r="N228" i="15"/>
  <c r="M228" i="15"/>
  <c r="L228" i="15"/>
  <c r="K228" i="15"/>
  <c r="J228" i="15"/>
  <c r="I228" i="15"/>
  <c r="H228" i="15"/>
  <c r="G228" i="15"/>
  <c r="F228" i="15"/>
  <c r="E228" i="15"/>
  <c r="D228" i="15"/>
  <c r="C228" i="15"/>
  <c r="B228" i="15"/>
  <c r="Y227" i="15"/>
  <c r="X227" i="15"/>
  <c r="W227" i="15"/>
  <c r="V227" i="15"/>
  <c r="U227" i="15"/>
  <c r="T227" i="15"/>
  <c r="S227" i="15"/>
  <c r="R227" i="15"/>
  <c r="Q227" i="15"/>
  <c r="P227" i="15"/>
  <c r="O227" i="15"/>
  <c r="N227" i="15"/>
  <c r="M227" i="15"/>
  <c r="L227" i="15"/>
  <c r="K227" i="15"/>
  <c r="J227" i="15"/>
  <c r="I227" i="15"/>
  <c r="H227" i="15"/>
  <c r="G227" i="15"/>
  <c r="F227" i="15"/>
  <c r="E227" i="15"/>
  <c r="D227" i="15"/>
  <c r="C227" i="15"/>
  <c r="B227" i="15"/>
  <c r="Y226" i="15"/>
  <c r="X226" i="15"/>
  <c r="W226" i="15"/>
  <c r="V226" i="15"/>
  <c r="U226" i="15"/>
  <c r="T226" i="15"/>
  <c r="S226" i="15"/>
  <c r="R226" i="15"/>
  <c r="Q226" i="15"/>
  <c r="P226" i="15"/>
  <c r="O226" i="15"/>
  <c r="N226" i="15"/>
  <c r="M226" i="15"/>
  <c r="L226" i="15"/>
  <c r="K226" i="15"/>
  <c r="J226" i="15"/>
  <c r="I226" i="15"/>
  <c r="H226" i="15"/>
  <c r="G226" i="15"/>
  <c r="F226" i="15"/>
  <c r="E226" i="15"/>
  <c r="D226" i="15"/>
  <c r="C226" i="15"/>
  <c r="B226" i="15"/>
  <c r="Y225" i="15"/>
  <c r="X225" i="15"/>
  <c r="W225" i="15"/>
  <c r="V225" i="15"/>
  <c r="U225" i="15"/>
  <c r="T225" i="15"/>
  <c r="S225" i="15"/>
  <c r="R225" i="15"/>
  <c r="Q225" i="15"/>
  <c r="P225" i="15"/>
  <c r="O225" i="15"/>
  <c r="N225" i="15"/>
  <c r="M225" i="15"/>
  <c r="L225" i="15"/>
  <c r="K225" i="15"/>
  <c r="J225" i="15"/>
  <c r="I225" i="15"/>
  <c r="H225" i="15"/>
  <c r="G225" i="15"/>
  <c r="F225" i="15"/>
  <c r="E225" i="15"/>
  <c r="D225" i="15"/>
  <c r="C225" i="15"/>
  <c r="B225" i="15"/>
  <c r="Y224" i="15"/>
  <c r="X224" i="15"/>
  <c r="W224" i="15"/>
  <c r="V224" i="15"/>
  <c r="U224" i="15"/>
  <c r="T224" i="15"/>
  <c r="S224" i="15"/>
  <c r="R224" i="15"/>
  <c r="Q224" i="15"/>
  <c r="P224" i="15"/>
  <c r="O224" i="15"/>
  <c r="N224" i="15"/>
  <c r="M224" i="15"/>
  <c r="L224" i="15"/>
  <c r="K224" i="15"/>
  <c r="J224" i="15"/>
  <c r="I224" i="15"/>
  <c r="H224" i="15"/>
  <c r="G224" i="15"/>
  <c r="F224" i="15"/>
  <c r="E224" i="15"/>
  <c r="D224" i="15"/>
  <c r="C224" i="15"/>
  <c r="B224" i="15"/>
  <c r="Y219" i="15"/>
  <c r="X219" i="15"/>
  <c r="W219" i="15"/>
  <c r="V219" i="15"/>
  <c r="U219" i="15"/>
  <c r="T219" i="15"/>
  <c r="S219" i="15"/>
  <c r="R219" i="15"/>
  <c r="Q219" i="15"/>
  <c r="P219" i="15"/>
  <c r="O219" i="15"/>
  <c r="N219" i="15"/>
  <c r="M219" i="15"/>
  <c r="L219" i="15"/>
  <c r="K219" i="15"/>
  <c r="J219" i="15"/>
  <c r="I219" i="15"/>
  <c r="H219" i="15"/>
  <c r="G219" i="15"/>
  <c r="F219" i="15"/>
  <c r="E219" i="15"/>
  <c r="D219" i="15"/>
  <c r="C219" i="15"/>
  <c r="B219" i="15"/>
  <c r="Y215" i="15"/>
  <c r="X215" i="15"/>
  <c r="W215" i="15"/>
  <c r="V215" i="15"/>
  <c r="U215" i="15"/>
  <c r="T215" i="15"/>
  <c r="S215" i="15"/>
  <c r="R215" i="15"/>
  <c r="Q215" i="15"/>
  <c r="P215" i="15"/>
  <c r="O215" i="15"/>
  <c r="N215" i="15"/>
  <c r="M215" i="15"/>
  <c r="L215" i="15"/>
  <c r="K215" i="15"/>
  <c r="J215" i="15"/>
  <c r="I215" i="15"/>
  <c r="H215" i="15"/>
  <c r="G215" i="15"/>
  <c r="F215" i="15"/>
  <c r="E215" i="15"/>
  <c r="D215" i="15"/>
  <c r="C215" i="15"/>
  <c r="B215" i="15"/>
  <c r="Y212" i="15"/>
  <c r="X212" i="15"/>
  <c r="W212" i="15"/>
  <c r="V212" i="15"/>
  <c r="U212" i="15"/>
  <c r="T212" i="15"/>
  <c r="S212" i="15"/>
  <c r="R212" i="15"/>
  <c r="Q212" i="15"/>
  <c r="P212" i="15"/>
  <c r="O212" i="15"/>
  <c r="N212" i="15"/>
  <c r="M212" i="15"/>
  <c r="L212" i="15"/>
  <c r="K212" i="15"/>
  <c r="J212" i="15"/>
  <c r="I212" i="15"/>
  <c r="H212" i="15"/>
  <c r="G212" i="15"/>
  <c r="F212" i="15"/>
  <c r="E212" i="15"/>
  <c r="D212" i="15"/>
  <c r="C212" i="15"/>
  <c r="B212" i="15"/>
  <c r="Y208" i="15"/>
  <c r="X208" i="15"/>
  <c r="W208" i="15"/>
  <c r="V208" i="15"/>
  <c r="U208" i="15"/>
  <c r="T208" i="15"/>
  <c r="S208" i="15"/>
  <c r="R208" i="15"/>
  <c r="Q208" i="15"/>
  <c r="P208" i="15"/>
  <c r="O208" i="15"/>
  <c r="N208" i="15"/>
  <c r="M208" i="15"/>
  <c r="L208" i="15"/>
  <c r="K208" i="15"/>
  <c r="J208" i="15"/>
  <c r="I208" i="15"/>
  <c r="H208" i="15"/>
  <c r="G208" i="15"/>
  <c r="F208" i="15"/>
  <c r="E208" i="15"/>
  <c r="D208" i="15"/>
  <c r="C208" i="15"/>
  <c r="B208" i="15"/>
  <c r="Y207" i="15"/>
  <c r="X207" i="15"/>
  <c r="W207" i="15"/>
  <c r="V207" i="15"/>
  <c r="U207" i="15"/>
  <c r="T207" i="15"/>
  <c r="S207" i="15"/>
  <c r="R207" i="15"/>
  <c r="Q207" i="15"/>
  <c r="P207" i="15"/>
  <c r="O207" i="15"/>
  <c r="N207" i="15"/>
  <c r="M207" i="15"/>
  <c r="L207" i="15"/>
  <c r="K207" i="15"/>
  <c r="J207" i="15"/>
  <c r="I207" i="15"/>
  <c r="H207" i="15"/>
  <c r="G207" i="15"/>
  <c r="F207" i="15"/>
  <c r="E207" i="15"/>
  <c r="D207" i="15"/>
  <c r="C207" i="15"/>
  <c r="B207" i="15"/>
  <c r="Y206" i="15"/>
  <c r="X206" i="15"/>
  <c r="W206" i="15"/>
  <c r="V206" i="15"/>
  <c r="U206" i="15"/>
  <c r="T206" i="15"/>
  <c r="S206" i="15"/>
  <c r="R206" i="15"/>
  <c r="Q206" i="15"/>
  <c r="P206" i="15"/>
  <c r="O206" i="15"/>
  <c r="N206" i="15"/>
  <c r="M206" i="15"/>
  <c r="L206" i="15"/>
  <c r="K206" i="15"/>
  <c r="J206" i="15"/>
  <c r="I206" i="15"/>
  <c r="H206" i="15"/>
  <c r="G206" i="15"/>
  <c r="F206" i="15"/>
  <c r="E206" i="15"/>
  <c r="D206" i="15"/>
  <c r="C206" i="15"/>
  <c r="B206" i="15"/>
  <c r="Y205" i="15"/>
  <c r="X205" i="15"/>
  <c r="W205" i="15"/>
  <c r="V205" i="15"/>
  <c r="U205" i="15"/>
  <c r="T205" i="15"/>
  <c r="S205" i="15"/>
  <c r="R205" i="15"/>
  <c r="Q205" i="15"/>
  <c r="P205" i="15"/>
  <c r="O205" i="15"/>
  <c r="N205" i="15"/>
  <c r="M205" i="15"/>
  <c r="L205" i="15"/>
  <c r="K205" i="15"/>
  <c r="J205" i="15"/>
  <c r="I205" i="15"/>
  <c r="H205" i="15"/>
  <c r="G205" i="15"/>
  <c r="F205" i="15"/>
  <c r="E205" i="15"/>
  <c r="D205" i="15"/>
  <c r="C205" i="15"/>
  <c r="B205" i="15"/>
  <c r="Y202" i="15"/>
  <c r="X202" i="15"/>
  <c r="W202" i="15"/>
  <c r="V202" i="15"/>
  <c r="U202" i="15"/>
  <c r="T202" i="15"/>
  <c r="S202" i="15"/>
  <c r="R202" i="15"/>
  <c r="Q202" i="15"/>
  <c r="P202" i="15"/>
  <c r="O202" i="15"/>
  <c r="N202" i="15"/>
  <c r="M202" i="15"/>
  <c r="L202" i="15"/>
  <c r="K202" i="15"/>
  <c r="J202" i="15"/>
  <c r="I202" i="15"/>
  <c r="H202" i="15"/>
  <c r="G202" i="15"/>
  <c r="F202" i="15"/>
  <c r="E202" i="15"/>
  <c r="D202" i="15"/>
  <c r="C202" i="15"/>
  <c r="B202" i="15"/>
  <c r="Y201" i="15"/>
  <c r="X201" i="15"/>
  <c r="W201" i="15"/>
  <c r="V201" i="15"/>
  <c r="U201" i="15"/>
  <c r="T201" i="15"/>
  <c r="S201" i="15"/>
  <c r="R201" i="15"/>
  <c r="Q201" i="15"/>
  <c r="P201" i="15"/>
  <c r="O201" i="15"/>
  <c r="N201" i="15"/>
  <c r="M201" i="15"/>
  <c r="L201" i="15"/>
  <c r="K201" i="15"/>
  <c r="J201" i="15"/>
  <c r="I201" i="15"/>
  <c r="H201" i="15"/>
  <c r="G201" i="15"/>
  <c r="F201" i="15"/>
  <c r="E201" i="15"/>
  <c r="D201" i="15"/>
  <c r="C201" i="15"/>
  <c r="B201" i="15"/>
  <c r="Y200" i="15"/>
  <c r="X200" i="15"/>
  <c r="W200" i="15"/>
  <c r="V200" i="15"/>
  <c r="U200" i="15"/>
  <c r="T200" i="15"/>
  <c r="S200" i="15"/>
  <c r="R200" i="15"/>
  <c r="Q200" i="15"/>
  <c r="P200" i="15"/>
  <c r="O200" i="15"/>
  <c r="N200" i="15"/>
  <c r="M200" i="15"/>
  <c r="L200" i="15"/>
  <c r="K200" i="15"/>
  <c r="J200" i="15"/>
  <c r="I200" i="15"/>
  <c r="H200" i="15"/>
  <c r="G200" i="15"/>
  <c r="F200" i="15"/>
  <c r="E200" i="15"/>
  <c r="D200" i="15"/>
  <c r="C200" i="15"/>
  <c r="B200" i="15"/>
  <c r="Y198" i="15"/>
  <c r="X198" i="15"/>
  <c r="W198" i="15"/>
  <c r="V198" i="15"/>
  <c r="U198" i="15"/>
  <c r="T198" i="15"/>
  <c r="S198" i="15"/>
  <c r="R198" i="15"/>
  <c r="Q198" i="15"/>
  <c r="P198" i="15"/>
  <c r="O198" i="15"/>
  <c r="N198" i="15"/>
  <c r="M198" i="15"/>
  <c r="L198" i="15"/>
  <c r="K198" i="15"/>
  <c r="J198" i="15"/>
  <c r="I198" i="15"/>
  <c r="H198" i="15"/>
  <c r="G198" i="15"/>
  <c r="F198" i="15"/>
  <c r="E198" i="15"/>
  <c r="D198" i="15"/>
  <c r="C198" i="15"/>
  <c r="B198" i="15"/>
  <c r="Y197" i="15"/>
  <c r="X197" i="15"/>
  <c r="W197" i="15"/>
  <c r="V197" i="15"/>
  <c r="U197" i="15"/>
  <c r="T197" i="15"/>
  <c r="S197" i="15"/>
  <c r="R197" i="15"/>
  <c r="Q197" i="15"/>
  <c r="P197" i="15"/>
  <c r="O197" i="15"/>
  <c r="N197" i="15"/>
  <c r="M197" i="15"/>
  <c r="L197" i="15"/>
  <c r="K197" i="15"/>
  <c r="J197" i="15"/>
  <c r="I197" i="15"/>
  <c r="H197" i="15"/>
  <c r="G197" i="15"/>
  <c r="F197" i="15"/>
  <c r="E197" i="15"/>
  <c r="D197" i="15"/>
  <c r="C197" i="15"/>
  <c r="B197" i="15"/>
  <c r="Y196" i="15"/>
  <c r="X196" i="15"/>
  <c r="W196" i="15"/>
  <c r="V196" i="15"/>
  <c r="U196" i="15"/>
  <c r="T196" i="15"/>
  <c r="S196" i="15"/>
  <c r="R196" i="15"/>
  <c r="Q196" i="15"/>
  <c r="P196" i="15"/>
  <c r="O196" i="15"/>
  <c r="N196" i="15"/>
  <c r="M196" i="15"/>
  <c r="L196" i="15"/>
  <c r="K196" i="15"/>
  <c r="J196" i="15"/>
  <c r="I196" i="15"/>
  <c r="H196" i="15"/>
  <c r="G196" i="15"/>
  <c r="F196" i="15"/>
  <c r="E196" i="15"/>
  <c r="D196" i="15"/>
  <c r="C196" i="15"/>
  <c r="B196" i="15"/>
  <c r="Y195" i="15"/>
  <c r="X195" i="15"/>
  <c r="W195" i="15"/>
  <c r="V195" i="15"/>
  <c r="U195" i="15"/>
  <c r="T195" i="15"/>
  <c r="S195" i="15"/>
  <c r="R195" i="15"/>
  <c r="Q195" i="15"/>
  <c r="P195" i="15"/>
  <c r="O195" i="15"/>
  <c r="N195" i="15"/>
  <c r="M195" i="15"/>
  <c r="L195" i="15"/>
  <c r="K195" i="15"/>
  <c r="J195" i="15"/>
  <c r="I195" i="15"/>
  <c r="H195" i="15"/>
  <c r="G195" i="15"/>
  <c r="F195" i="15"/>
  <c r="E195" i="15"/>
  <c r="D195" i="15"/>
  <c r="C195" i="15"/>
  <c r="B195" i="15"/>
  <c r="Y194" i="15"/>
  <c r="X194" i="15"/>
  <c r="W194" i="15"/>
  <c r="V194" i="15"/>
  <c r="U194" i="15"/>
  <c r="T194" i="15"/>
  <c r="S194" i="15"/>
  <c r="R194" i="15"/>
  <c r="Q194" i="15"/>
  <c r="P194" i="15"/>
  <c r="O194" i="15"/>
  <c r="N194" i="15"/>
  <c r="M194" i="15"/>
  <c r="L194" i="15"/>
  <c r="K194" i="15"/>
  <c r="J194" i="15"/>
  <c r="I194" i="15"/>
  <c r="H194" i="15"/>
  <c r="G194" i="15"/>
  <c r="F194" i="15"/>
  <c r="E194" i="15"/>
  <c r="D194" i="15"/>
  <c r="C194" i="15"/>
  <c r="B194" i="15"/>
  <c r="Y193" i="15"/>
  <c r="X193" i="15"/>
  <c r="W193" i="15"/>
  <c r="V193" i="15"/>
  <c r="U193" i="15"/>
  <c r="T193" i="15"/>
  <c r="S193" i="15"/>
  <c r="R193" i="15"/>
  <c r="Q193" i="15"/>
  <c r="P193" i="15"/>
  <c r="O193" i="15"/>
  <c r="N193" i="15"/>
  <c r="M193" i="15"/>
  <c r="L193" i="15"/>
  <c r="K193" i="15"/>
  <c r="J193" i="15"/>
  <c r="J187" i="15" s="1"/>
  <c r="I193" i="15"/>
  <c r="H193" i="15"/>
  <c r="G193" i="15"/>
  <c r="F193" i="15"/>
  <c r="E193" i="15"/>
  <c r="D193" i="15"/>
  <c r="C193" i="15"/>
  <c r="B193" i="15"/>
  <c r="Y192" i="15"/>
  <c r="X192" i="15"/>
  <c r="W192" i="15"/>
  <c r="V192" i="15"/>
  <c r="U192" i="15"/>
  <c r="T192" i="15"/>
  <c r="S192" i="15"/>
  <c r="R192" i="15"/>
  <c r="Q192" i="15"/>
  <c r="P192" i="15"/>
  <c r="O192" i="15"/>
  <c r="N192" i="15"/>
  <c r="M192" i="15"/>
  <c r="L192" i="15"/>
  <c r="K192" i="15"/>
  <c r="J192" i="15"/>
  <c r="I192" i="15"/>
  <c r="I187" i="15" s="1"/>
  <c r="H192" i="15"/>
  <c r="G192" i="15"/>
  <c r="F192" i="15"/>
  <c r="E192" i="15"/>
  <c r="D192" i="15"/>
  <c r="C192" i="15"/>
  <c r="B192" i="15"/>
  <c r="Y191" i="15"/>
  <c r="X191" i="15"/>
  <c r="W191" i="15"/>
  <c r="V191" i="15"/>
  <c r="U191" i="15"/>
  <c r="T191" i="15"/>
  <c r="S191" i="15"/>
  <c r="R191" i="15"/>
  <c r="Q191" i="15"/>
  <c r="P191" i="15"/>
  <c r="O191" i="15"/>
  <c r="N191" i="15"/>
  <c r="M191" i="15"/>
  <c r="L191" i="15"/>
  <c r="K191" i="15"/>
  <c r="J191" i="15"/>
  <c r="I191" i="15"/>
  <c r="H191" i="15"/>
  <c r="H187" i="15" s="1"/>
  <c r="G191" i="15"/>
  <c r="G187" i="15" s="1"/>
  <c r="F191" i="15"/>
  <c r="E191" i="15"/>
  <c r="D191" i="15"/>
  <c r="C191" i="15"/>
  <c r="B191" i="15"/>
  <c r="Y190" i="15"/>
  <c r="X190" i="15"/>
  <c r="W190" i="15"/>
  <c r="V190" i="15"/>
  <c r="U190" i="15"/>
  <c r="T190" i="15"/>
  <c r="S190" i="15"/>
  <c r="R190" i="15"/>
  <c r="Q190" i="15"/>
  <c r="P190" i="15"/>
  <c r="O190" i="15"/>
  <c r="N190" i="15"/>
  <c r="M190" i="15"/>
  <c r="L190" i="15"/>
  <c r="K190" i="15"/>
  <c r="J190" i="15"/>
  <c r="I190" i="15"/>
  <c r="H190" i="15"/>
  <c r="G190" i="15"/>
  <c r="F190" i="15"/>
  <c r="F187" i="15" s="1"/>
  <c r="E190" i="15"/>
  <c r="D190" i="15"/>
  <c r="C190" i="15"/>
  <c r="B190" i="15"/>
  <c r="Y189" i="15"/>
  <c r="X189" i="15"/>
  <c r="W189" i="15"/>
  <c r="V189" i="15"/>
  <c r="U189" i="15"/>
  <c r="T189" i="15"/>
  <c r="S189" i="15"/>
  <c r="R189" i="15"/>
  <c r="Q189" i="15"/>
  <c r="P189" i="15"/>
  <c r="P187" i="15" s="1"/>
  <c r="O189" i="15"/>
  <c r="O187" i="15" s="1"/>
  <c r="N189" i="15"/>
  <c r="M189" i="15"/>
  <c r="L189" i="15"/>
  <c r="K189" i="15"/>
  <c r="J189" i="15"/>
  <c r="I189" i="15"/>
  <c r="H189" i="15"/>
  <c r="G189" i="15"/>
  <c r="F189" i="15"/>
  <c r="E189" i="15"/>
  <c r="E187" i="15" s="1"/>
  <c r="D189" i="15"/>
  <c r="D187" i="15" s="1"/>
  <c r="C189" i="15"/>
  <c r="C187" i="15" s="1"/>
  <c r="B189" i="15"/>
  <c r="Y188" i="15"/>
  <c r="Y187" i="15" s="1"/>
  <c r="X188" i="15"/>
  <c r="X187" i="15" s="1"/>
  <c r="W188" i="15"/>
  <c r="W187" i="15" s="1"/>
  <c r="V188" i="15"/>
  <c r="V187" i="15" s="1"/>
  <c r="U188" i="15"/>
  <c r="U187" i="15" s="1"/>
  <c r="T188" i="15"/>
  <c r="S188" i="15"/>
  <c r="R188" i="15"/>
  <c r="R187" i="15" s="1"/>
  <c r="Q188" i="15"/>
  <c r="P188" i="15"/>
  <c r="O188" i="15"/>
  <c r="N188" i="15"/>
  <c r="M188" i="15"/>
  <c r="M187" i="15" s="1"/>
  <c r="L188" i="15"/>
  <c r="L187" i="15" s="1"/>
  <c r="K188" i="15"/>
  <c r="K187" i="15" s="1"/>
  <c r="J188" i="15"/>
  <c r="I188" i="15"/>
  <c r="H188" i="15"/>
  <c r="G188" i="15"/>
  <c r="F188" i="15"/>
  <c r="E188" i="15"/>
  <c r="D188" i="15"/>
  <c r="C188" i="15"/>
  <c r="B188" i="15"/>
  <c r="B187" i="15" s="1"/>
  <c r="T187" i="15"/>
  <c r="S187" i="15"/>
  <c r="Q187" i="15"/>
  <c r="N187" i="15"/>
  <c r="Y184" i="15"/>
  <c r="X184" i="15"/>
  <c r="W184" i="15"/>
  <c r="V184" i="15"/>
  <c r="U184" i="15"/>
  <c r="T184" i="15"/>
  <c r="S184" i="15"/>
  <c r="R184" i="15"/>
  <c r="Q184" i="15"/>
  <c r="P184" i="15"/>
  <c r="O184" i="15"/>
  <c r="N184" i="15"/>
  <c r="M184" i="15"/>
  <c r="L184" i="15"/>
  <c r="K184" i="15"/>
  <c r="J184" i="15"/>
  <c r="I184" i="15"/>
  <c r="H184" i="15"/>
  <c r="G184" i="15"/>
  <c r="F184" i="15"/>
  <c r="E184" i="15"/>
  <c r="D184" i="15"/>
  <c r="C184" i="15"/>
  <c r="B184" i="15"/>
  <c r="Y180" i="15"/>
  <c r="X180" i="15"/>
  <c r="W180" i="15"/>
  <c r="V180" i="15"/>
  <c r="U180" i="15"/>
  <c r="T180" i="15"/>
  <c r="S180" i="15"/>
  <c r="R180" i="15"/>
  <c r="Q180" i="15"/>
  <c r="P180" i="15"/>
  <c r="O180" i="15"/>
  <c r="N180" i="15"/>
  <c r="M180" i="15"/>
  <c r="L180" i="15"/>
  <c r="K180" i="15"/>
  <c r="J180" i="15"/>
  <c r="I180" i="15"/>
  <c r="H180" i="15"/>
  <c r="G180" i="15"/>
  <c r="F180" i="15"/>
  <c r="E180" i="15"/>
  <c r="D180" i="15"/>
  <c r="C180" i="15"/>
  <c r="B180" i="15"/>
  <c r="Y177" i="15"/>
  <c r="X177" i="15"/>
  <c r="W177" i="15"/>
  <c r="V177" i="15"/>
  <c r="U177" i="15"/>
  <c r="T177" i="15"/>
  <c r="S177" i="15"/>
  <c r="R177" i="15"/>
  <c r="Q177" i="15"/>
  <c r="P177" i="15"/>
  <c r="O177" i="15"/>
  <c r="N177" i="15"/>
  <c r="M177" i="15"/>
  <c r="L177" i="15"/>
  <c r="K177" i="15"/>
  <c r="J177" i="15"/>
  <c r="I177" i="15"/>
  <c r="H177" i="15"/>
  <c r="G177" i="15"/>
  <c r="F177" i="15"/>
  <c r="E177" i="15"/>
  <c r="D177" i="15"/>
  <c r="C177" i="15"/>
  <c r="B177" i="15"/>
  <c r="Y175" i="15"/>
  <c r="X175" i="15"/>
  <c r="W175" i="15"/>
  <c r="V175" i="15"/>
  <c r="U175" i="15"/>
  <c r="T175" i="15"/>
  <c r="S175" i="15"/>
  <c r="R175" i="15"/>
  <c r="Q175" i="15"/>
  <c r="P175" i="15"/>
  <c r="O175" i="15"/>
  <c r="N175" i="15"/>
  <c r="M175" i="15"/>
  <c r="L175" i="15"/>
  <c r="K175" i="15"/>
  <c r="J175" i="15"/>
  <c r="I175" i="15"/>
  <c r="H175" i="15"/>
  <c r="G175" i="15"/>
  <c r="F175" i="15"/>
  <c r="E175" i="15"/>
  <c r="D175" i="15"/>
  <c r="C175" i="15"/>
  <c r="B175" i="15"/>
  <c r="Y174" i="15"/>
  <c r="X174" i="15"/>
  <c r="W174" i="15"/>
  <c r="V174" i="15"/>
  <c r="U174" i="15"/>
  <c r="T174" i="15"/>
  <c r="S174" i="15"/>
  <c r="R174" i="15"/>
  <c r="Q174" i="15"/>
  <c r="P174" i="15"/>
  <c r="O174" i="15"/>
  <c r="N174" i="15"/>
  <c r="M174" i="15"/>
  <c r="L174" i="15"/>
  <c r="K174" i="15"/>
  <c r="J174" i="15"/>
  <c r="I174" i="15"/>
  <c r="H174" i="15"/>
  <c r="G174" i="15"/>
  <c r="F174" i="15"/>
  <c r="E174" i="15"/>
  <c r="D174" i="15"/>
  <c r="C174" i="15"/>
  <c r="B174" i="15"/>
  <c r="Y173" i="15"/>
  <c r="X173" i="15"/>
  <c r="W173" i="15"/>
  <c r="V173" i="15"/>
  <c r="U173" i="15"/>
  <c r="T173" i="15"/>
  <c r="S173" i="15"/>
  <c r="R173" i="15"/>
  <c r="Q173" i="15"/>
  <c r="P173" i="15"/>
  <c r="O173" i="15"/>
  <c r="N173" i="15"/>
  <c r="M173" i="15"/>
  <c r="L173" i="15"/>
  <c r="K173" i="15"/>
  <c r="J173" i="15"/>
  <c r="I173" i="15"/>
  <c r="H173" i="15"/>
  <c r="G173" i="15"/>
  <c r="F173" i="15"/>
  <c r="E173" i="15"/>
  <c r="D173" i="15"/>
  <c r="C173" i="15"/>
  <c r="B173" i="15"/>
  <c r="Y172" i="15"/>
  <c r="X172" i="15"/>
  <c r="W172" i="15"/>
  <c r="V172" i="15"/>
  <c r="U172" i="15"/>
  <c r="T172" i="15"/>
  <c r="S172" i="15"/>
  <c r="R172" i="15"/>
  <c r="Q172" i="15"/>
  <c r="P172" i="15"/>
  <c r="O172" i="15"/>
  <c r="N172" i="15"/>
  <c r="M172" i="15"/>
  <c r="L172" i="15"/>
  <c r="K172" i="15"/>
  <c r="J172" i="15"/>
  <c r="I172" i="15"/>
  <c r="H172" i="15"/>
  <c r="G172" i="15"/>
  <c r="F172" i="15"/>
  <c r="E172" i="15"/>
  <c r="D172" i="15"/>
  <c r="C172" i="15"/>
  <c r="B172" i="15"/>
  <c r="Y169" i="15"/>
  <c r="X169" i="15"/>
  <c r="W169" i="15"/>
  <c r="V169" i="15"/>
  <c r="U169" i="15"/>
  <c r="T169" i="15"/>
  <c r="S169" i="15"/>
  <c r="R169" i="15"/>
  <c r="Q169" i="15"/>
  <c r="P169" i="15"/>
  <c r="P162" i="15" s="1"/>
  <c r="O169" i="15"/>
  <c r="N169" i="15"/>
  <c r="M169" i="15"/>
  <c r="L169" i="15"/>
  <c r="K169" i="15"/>
  <c r="J169" i="15"/>
  <c r="I169" i="15"/>
  <c r="H169" i="15"/>
  <c r="G169" i="15"/>
  <c r="F169" i="15"/>
  <c r="E169" i="15"/>
  <c r="D169" i="15"/>
  <c r="C169" i="15"/>
  <c r="B169" i="15"/>
  <c r="Y168" i="15"/>
  <c r="X168" i="15"/>
  <c r="W168" i="15"/>
  <c r="V168" i="15"/>
  <c r="U168" i="15"/>
  <c r="T168" i="15"/>
  <c r="S168" i="15"/>
  <c r="R168" i="15"/>
  <c r="Q168" i="15"/>
  <c r="P168" i="15"/>
  <c r="O168" i="15"/>
  <c r="N168" i="15"/>
  <c r="M168" i="15"/>
  <c r="L168" i="15"/>
  <c r="K168" i="15"/>
  <c r="J168" i="15"/>
  <c r="I168" i="15"/>
  <c r="H168" i="15"/>
  <c r="G168" i="15"/>
  <c r="F168" i="15"/>
  <c r="F162" i="15" s="1"/>
  <c r="E168" i="15"/>
  <c r="D168" i="15"/>
  <c r="C168" i="15"/>
  <c r="B168" i="15"/>
  <c r="Y167" i="15"/>
  <c r="X167" i="15"/>
  <c r="W167" i="15"/>
  <c r="V167" i="15"/>
  <c r="U167" i="15"/>
  <c r="T167" i="15"/>
  <c r="S167" i="15"/>
  <c r="R167" i="15"/>
  <c r="Q167" i="15"/>
  <c r="P167" i="15"/>
  <c r="O167" i="15"/>
  <c r="N167" i="15"/>
  <c r="M167" i="15"/>
  <c r="L167" i="15"/>
  <c r="K167" i="15"/>
  <c r="J167" i="15"/>
  <c r="I167" i="15"/>
  <c r="H167" i="15"/>
  <c r="G167" i="15"/>
  <c r="F167" i="15"/>
  <c r="E167" i="15"/>
  <c r="E162" i="15" s="1"/>
  <c r="D167" i="15"/>
  <c r="C167" i="15"/>
  <c r="B167" i="15"/>
  <c r="Y166" i="15"/>
  <c r="X166" i="15"/>
  <c r="W166" i="15"/>
  <c r="V166" i="15"/>
  <c r="U166" i="15"/>
  <c r="T166" i="15"/>
  <c r="S166" i="15"/>
  <c r="R166" i="15"/>
  <c r="Q166" i="15"/>
  <c r="P166" i="15"/>
  <c r="O166" i="15"/>
  <c r="N166" i="15"/>
  <c r="M166" i="15"/>
  <c r="L166" i="15"/>
  <c r="K166" i="15"/>
  <c r="J166" i="15"/>
  <c r="I166" i="15"/>
  <c r="H166" i="15"/>
  <c r="G166" i="15"/>
  <c r="F166" i="15"/>
  <c r="E166" i="15"/>
  <c r="D166" i="15"/>
  <c r="D162" i="15" s="1"/>
  <c r="C166" i="15"/>
  <c r="C162" i="15" s="1"/>
  <c r="B166" i="15"/>
  <c r="Y165" i="15"/>
  <c r="X165" i="15"/>
  <c r="W165" i="15"/>
  <c r="V165" i="15"/>
  <c r="U165" i="15"/>
  <c r="T165" i="15"/>
  <c r="S165" i="15"/>
  <c r="R165" i="15"/>
  <c r="Q165" i="15"/>
  <c r="P165" i="15"/>
  <c r="O165" i="15"/>
  <c r="N165" i="15"/>
  <c r="M165" i="15"/>
  <c r="L165" i="15"/>
  <c r="K165" i="15"/>
  <c r="J165" i="15"/>
  <c r="I165" i="15"/>
  <c r="H165" i="15"/>
  <c r="G165" i="15"/>
  <c r="F165" i="15"/>
  <c r="E165" i="15"/>
  <c r="D165" i="15"/>
  <c r="C165" i="15"/>
  <c r="B165" i="15"/>
  <c r="B162" i="15" s="1"/>
  <c r="Y164" i="15"/>
  <c r="X164" i="15"/>
  <c r="W164" i="15"/>
  <c r="V164" i="15"/>
  <c r="U164" i="15"/>
  <c r="T164" i="15"/>
  <c r="S164" i="15"/>
  <c r="R164" i="15"/>
  <c r="Q164" i="15"/>
  <c r="P164" i="15"/>
  <c r="O164" i="15"/>
  <c r="N164" i="15"/>
  <c r="M164" i="15"/>
  <c r="L164" i="15"/>
  <c r="L162" i="15" s="1"/>
  <c r="K164" i="15"/>
  <c r="K162" i="15" s="1"/>
  <c r="J164" i="15"/>
  <c r="I164" i="15"/>
  <c r="H164" i="15"/>
  <c r="G164" i="15"/>
  <c r="F164" i="15"/>
  <c r="E164" i="15"/>
  <c r="D164" i="15"/>
  <c r="C164" i="15"/>
  <c r="B164" i="15"/>
  <c r="Y163" i="15"/>
  <c r="Y162" i="15" s="1"/>
  <c r="X163" i="15"/>
  <c r="X162" i="15" s="1"/>
  <c r="W163" i="15"/>
  <c r="W162" i="15" s="1"/>
  <c r="V163" i="15"/>
  <c r="V162" i="15" s="1"/>
  <c r="U163" i="15"/>
  <c r="U162" i="15" s="1"/>
  <c r="T163" i="15"/>
  <c r="T162" i="15" s="1"/>
  <c r="S163" i="15"/>
  <c r="S162" i="15" s="1"/>
  <c r="R163" i="15"/>
  <c r="R162" i="15" s="1"/>
  <c r="Q163" i="15"/>
  <c r="Q162" i="15" s="1"/>
  <c r="P163" i="15"/>
  <c r="O163" i="15"/>
  <c r="N163" i="15"/>
  <c r="N162" i="15" s="1"/>
  <c r="M163" i="15"/>
  <c r="L163" i="15"/>
  <c r="K163" i="15"/>
  <c r="J163" i="15"/>
  <c r="I163" i="15"/>
  <c r="I162" i="15" s="1"/>
  <c r="H163" i="15"/>
  <c r="H162" i="15" s="1"/>
  <c r="G163" i="15"/>
  <c r="G162" i="15" s="1"/>
  <c r="F163" i="15"/>
  <c r="E163" i="15"/>
  <c r="D163" i="15"/>
  <c r="C163" i="15"/>
  <c r="B163" i="15"/>
  <c r="O162" i="15"/>
  <c r="M162" i="15"/>
  <c r="J162" i="15"/>
  <c r="Y141" i="15"/>
  <c r="X141" i="15"/>
  <c r="W141" i="15"/>
  <c r="V141" i="15"/>
  <c r="U141" i="15"/>
  <c r="T141" i="15"/>
  <c r="S141" i="15"/>
  <c r="R141" i="15"/>
  <c r="R115" i="15" s="1"/>
  <c r="R78" i="12" s="1"/>
  <c r="R107" i="4" s="1"/>
  <c r="Q141" i="15"/>
  <c r="Q115" i="15" s="1"/>
  <c r="Q78" i="12" s="1"/>
  <c r="Q107" i="4" s="1"/>
  <c r="P141" i="15"/>
  <c r="P115" i="15" s="1"/>
  <c r="P78" i="12" s="1"/>
  <c r="P107" i="4" s="1"/>
  <c r="O141" i="15"/>
  <c r="O115" i="15" s="1"/>
  <c r="O78" i="12" s="1"/>
  <c r="O107" i="4" s="1"/>
  <c r="N141" i="15"/>
  <c r="N115" i="15" s="1"/>
  <c r="N78" i="12" s="1"/>
  <c r="N107" i="4" s="1"/>
  <c r="M141" i="15"/>
  <c r="M115" i="15" s="1"/>
  <c r="M78" i="12" s="1"/>
  <c r="M107" i="4" s="1"/>
  <c r="L141" i="15"/>
  <c r="L115" i="15" s="1"/>
  <c r="L78" i="12" s="1"/>
  <c r="L107" i="4" s="1"/>
  <c r="K141" i="15"/>
  <c r="K115" i="15" s="1"/>
  <c r="K78" i="12" s="1"/>
  <c r="K107" i="4" s="1"/>
  <c r="J141" i="15"/>
  <c r="J115" i="15" s="1"/>
  <c r="J78" i="12" s="1"/>
  <c r="J107" i="4" s="1"/>
  <c r="I141" i="15"/>
  <c r="I115" i="15" s="1"/>
  <c r="I78" i="12" s="1"/>
  <c r="I107" i="4" s="1"/>
  <c r="H141" i="15"/>
  <c r="G141" i="15"/>
  <c r="F141" i="15"/>
  <c r="F115" i="15" s="1"/>
  <c r="F78" i="12" s="1"/>
  <c r="F107" i="4" s="1"/>
  <c r="E141" i="15"/>
  <c r="D141" i="15"/>
  <c r="C141" i="15"/>
  <c r="B141" i="15"/>
  <c r="Y115" i="15"/>
  <c r="Y78" i="12" s="1"/>
  <c r="Y107" i="4" s="1"/>
  <c r="X115" i="15"/>
  <c r="X78" i="12" s="1"/>
  <c r="X107" i="4" s="1"/>
  <c r="W115" i="15"/>
  <c r="W78" i="12" s="1"/>
  <c r="W107" i="4" s="1"/>
  <c r="V115" i="15"/>
  <c r="U115" i="15"/>
  <c r="T115" i="15"/>
  <c r="S115" i="15"/>
  <c r="H115" i="15"/>
  <c r="H78" i="12" s="1"/>
  <c r="H107" i="4" s="1"/>
  <c r="G115" i="15"/>
  <c r="G78" i="12" s="1"/>
  <c r="G107" i="4" s="1"/>
  <c r="E115" i="15"/>
  <c r="E78" i="12" s="1"/>
  <c r="E107" i="4" s="1"/>
  <c r="D115" i="15"/>
  <c r="C115" i="15"/>
  <c r="B115" i="15"/>
  <c r="B78" i="12" s="1"/>
  <c r="B107" i="4" s="1"/>
  <c r="Y97" i="15"/>
  <c r="X97" i="15"/>
  <c r="W97" i="15"/>
  <c r="V97" i="15"/>
  <c r="U97" i="15"/>
  <c r="T97" i="15"/>
  <c r="S97" i="15"/>
  <c r="R97" i="15"/>
  <c r="Q97" i="15"/>
  <c r="P97" i="15"/>
  <c r="O97" i="15"/>
  <c r="N97" i="15"/>
  <c r="M97" i="15"/>
  <c r="L97" i="15"/>
  <c r="K97" i="15"/>
  <c r="J97" i="15"/>
  <c r="I97" i="15"/>
  <c r="H97" i="15"/>
  <c r="G97" i="15"/>
  <c r="F97" i="15"/>
  <c r="E97" i="15"/>
  <c r="D97" i="15"/>
  <c r="C97" i="15"/>
  <c r="B97" i="15"/>
  <c r="Y53" i="15"/>
  <c r="X53" i="15"/>
  <c r="W53" i="15"/>
  <c r="V53" i="15"/>
  <c r="U53" i="15"/>
  <c r="T53" i="15"/>
  <c r="S53" i="15"/>
  <c r="R53" i="15"/>
  <c r="Q53" i="15"/>
  <c r="P53" i="15"/>
  <c r="P34" i="15" s="1"/>
  <c r="O53" i="15"/>
  <c r="N53" i="15"/>
  <c r="M53" i="15"/>
  <c r="M34" i="15" s="1"/>
  <c r="L53" i="15"/>
  <c r="K53" i="15"/>
  <c r="J53" i="15"/>
  <c r="I53" i="15"/>
  <c r="H53" i="15"/>
  <c r="H34" i="15" s="1"/>
  <c r="G53" i="15"/>
  <c r="F53" i="15"/>
  <c r="E53" i="15"/>
  <c r="E34" i="15" s="1"/>
  <c r="D53" i="15"/>
  <c r="C53" i="15"/>
  <c r="B53" i="15"/>
  <c r="X34" i="15"/>
  <c r="X76" i="12" s="1"/>
  <c r="U34" i="15"/>
  <c r="U183" i="15" s="1"/>
  <c r="T34" i="15"/>
  <c r="Q34" i="15"/>
  <c r="Q233" i="15" s="1"/>
  <c r="L34" i="15"/>
  <c r="L76" i="12" s="1"/>
  <c r="D34" i="15"/>
  <c r="D76" i="12" s="1"/>
  <c r="D105" i="4" s="1"/>
  <c r="Y260" i="14"/>
  <c r="X260" i="14"/>
  <c r="W260" i="14"/>
  <c r="V260" i="14"/>
  <c r="U260" i="14"/>
  <c r="T260" i="14"/>
  <c r="S260" i="14"/>
  <c r="R260" i="14"/>
  <c r="Q260" i="14"/>
  <c r="P260" i="14"/>
  <c r="O260" i="14"/>
  <c r="N260" i="14"/>
  <c r="M260" i="14"/>
  <c r="L260" i="14"/>
  <c r="K260" i="14"/>
  <c r="J260" i="14"/>
  <c r="I260" i="14"/>
  <c r="H260" i="14"/>
  <c r="G260" i="14"/>
  <c r="F260" i="14"/>
  <c r="E260" i="14"/>
  <c r="D260" i="14"/>
  <c r="C260" i="14"/>
  <c r="B260" i="14"/>
  <c r="Y259" i="14"/>
  <c r="X259" i="14"/>
  <c r="W259" i="14"/>
  <c r="V259" i="14"/>
  <c r="U259" i="14"/>
  <c r="T259" i="14"/>
  <c r="S259" i="14"/>
  <c r="R259" i="14"/>
  <c r="Q259" i="14"/>
  <c r="P259" i="14"/>
  <c r="O259" i="14"/>
  <c r="N259" i="14"/>
  <c r="M259" i="14"/>
  <c r="L259" i="14"/>
  <c r="K259" i="14"/>
  <c r="J259" i="14"/>
  <c r="I259" i="14"/>
  <c r="H259" i="14"/>
  <c r="G259" i="14"/>
  <c r="F259" i="14"/>
  <c r="E259" i="14"/>
  <c r="D259" i="14"/>
  <c r="C259" i="14"/>
  <c r="B259" i="14"/>
  <c r="Y258" i="14"/>
  <c r="X258" i="14"/>
  <c r="W258" i="14"/>
  <c r="V258" i="14"/>
  <c r="U258" i="14"/>
  <c r="T258" i="14"/>
  <c r="S258" i="14"/>
  <c r="R258" i="14"/>
  <c r="Q258" i="14"/>
  <c r="P258" i="14"/>
  <c r="O258" i="14"/>
  <c r="N258" i="14"/>
  <c r="M258" i="14"/>
  <c r="L258" i="14"/>
  <c r="K258" i="14"/>
  <c r="J258" i="14"/>
  <c r="I258" i="14"/>
  <c r="H258" i="14"/>
  <c r="G258" i="14"/>
  <c r="F258" i="14"/>
  <c r="E258" i="14"/>
  <c r="D258" i="14"/>
  <c r="C258" i="14"/>
  <c r="B258" i="14"/>
  <c r="Y257" i="14"/>
  <c r="X257" i="14"/>
  <c r="W257" i="14"/>
  <c r="V257" i="14"/>
  <c r="U257" i="14"/>
  <c r="T257" i="14"/>
  <c r="S257" i="14"/>
  <c r="R257" i="14"/>
  <c r="Q257" i="14"/>
  <c r="P257" i="14"/>
  <c r="O257" i="14"/>
  <c r="N257" i="14"/>
  <c r="M257" i="14"/>
  <c r="L257" i="14"/>
  <c r="K257" i="14"/>
  <c r="J257" i="14"/>
  <c r="I257" i="14"/>
  <c r="H257" i="14"/>
  <c r="G257" i="14"/>
  <c r="F257" i="14"/>
  <c r="E257" i="14"/>
  <c r="D257" i="14"/>
  <c r="C257" i="14"/>
  <c r="B257" i="14"/>
  <c r="Y256" i="14"/>
  <c r="X256" i="14"/>
  <c r="W256" i="14"/>
  <c r="V256" i="14"/>
  <c r="U256" i="14"/>
  <c r="T256" i="14"/>
  <c r="S256" i="14"/>
  <c r="R256" i="14"/>
  <c r="Q256" i="14"/>
  <c r="P256" i="14"/>
  <c r="O256" i="14"/>
  <c r="N256" i="14"/>
  <c r="M256" i="14"/>
  <c r="L256" i="14"/>
  <c r="K256" i="14"/>
  <c r="J256" i="14"/>
  <c r="I256" i="14"/>
  <c r="H256" i="14"/>
  <c r="G256" i="14"/>
  <c r="F256" i="14"/>
  <c r="E256" i="14"/>
  <c r="D256" i="14"/>
  <c r="C256" i="14"/>
  <c r="B256" i="14"/>
  <c r="Y255" i="14"/>
  <c r="X255" i="14"/>
  <c r="W255" i="14"/>
  <c r="V255" i="14"/>
  <c r="U255" i="14"/>
  <c r="T255" i="14"/>
  <c r="S255" i="14"/>
  <c r="R255" i="14"/>
  <c r="Q255" i="14"/>
  <c r="P255" i="14"/>
  <c r="O255" i="14"/>
  <c r="N255" i="14"/>
  <c r="M255" i="14"/>
  <c r="L255" i="14"/>
  <c r="K255" i="14"/>
  <c r="J255" i="14"/>
  <c r="I255" i="14"/>
  <c r="H255" i="14"/>
  <c r="G255" i="14"/>
  <c r="F255" i="14"/>
  <c r="E255" i="14"/>
  <c r="D255" i="14"/>
  <c r="C255" i="14"/>
  <c r="B255" i="14"/>
  <c r="Y254" i="14"/>
  <c r="X254" i="14"/>
  <c r="W254" i="14"/>
  <c r="V254" i="14"/>
  <c r="U254" i="14"/>
  <c r="T254" i="14"/>
  <c r="S254" i="14"/>
  <c r="R254" i="14"/>
  <c r="Q254" i="14"/>
  <c r="P254" i="14"/>
  <c r="O254" i="14"/>
  <c r="N254" i="14"/>
  <c r="M254" i="14"/>
  <c r="L254" i="14"/>
  <c r="K254" i="14"/>
  <c r="J254" i="14"/>
  <c r="I254" i="14"/>
  <c r="H254" i="14"/>
  <c r="G254" i="14"/>
  <c r="F254" i="14"/>
  <c r="E254" i="14"/>
  <c r="D254" i="14"/>
  <c r="C254" i="14"/>
  <c r="B254" i="14"/>
  <c r="Y253" i="14"/>
  <c r="X253" i="14"/>
  <c r="W253" i="14"/>
  <c r="V253" i="14"/>
  <c r="U253" i="14"/>
  <c r="T253" i="14"/>
  <c r="S253" i="14"/>
  <c r="R253" i="14"/>
  <c r="Q253" i="14"/>
  <c r="P253" i="14"/>
  <c r="O253" i="14"/>
  <c r="N253" i="14"/>
  <c r="M253" i="14"/>
  <c r="L253" i="14"/>
  <c r="K253" i="14"/>
  <c r="J253" i="14"/>
  <c r="I253" i="14"/>
  <c r="H253" i="14"/>
  <c r="G253" i="14"/>
  <c r="F253" i="14"/>
  <c r="E253" i="14"/>
  <c r="D253" i="14"/>
  <c r="C253" i="14"/>
  <c r="B253" i="14"/>
  <c r="Y250" i="14"/>
  <c r="X250" i="14"/>
  <c r="W250" i="14"/>
  <c r="V250" i="14"/>
  <c r="U250" i="14"/>
  <c r="T250" i="14"/>
  <c r="S250" i="14"/>
  <c r="R250" i="14"/>
  <c r="Q250" i="14"/>
  <c r="P250" i="14"/>
  <c r="O250" i="14"/>
  <c r="N250" i="14"/>
  <c r="M250" i="14"/>
  <c r="L250" i="14"/>
  <c r="K250" i="14"/>
  <c r="J250" i="14"/>
  <c r="I250" i="14"/>
  <c r="H250" i="14"/>
  <c r="G250" i="14"/>
  <c r="F250" i="14"/>
  <c r="E250" i="14"/>
  <c r="D250" i="14"/>
  <c r="C250" i="14"/>
  <c r="B250" i="14"/>
  <c r="Y249" i="14"/>
  <c r="X249" i="14"/>
  <c r="W249" i="14"/>
  <c r="V249" i="14"/>
  <c r="U249" i="14"/>
  <c r="T249" i="14"/>
  <c r="S249" i="14"/>
  <c r="R249" i="14"/>
  <c r="Q249" i="14"/>
  <c r="P249" i="14"/>
  <c r="O249" i="14"/>
  <c r="N249" i="14"/>
  <c r="M249" i="14"/>
  <c r="L249" i="14"/>
  <c r="K249" i="14"/>
  <c r="J249" i="14"/>
  <c r="I249" i="14"/>
  <c r="H249" i="14"/>
  <c r="G249" i="14"/>
  <c r="F249" i="14"/>
  <c r="E249" i="14"/>
  <c r="D249" i="14"/>
  <c r="C249" i="14"/>
  <c r="B249" i="14"/>
  <c r="Y248" i="14"/>
  <c r="X248" i="14"/>
  <c r="W248" i="14"/>
  <c r="V248" i="14"/>
  <c r="U248" i="14"/>
  <c r="T248" i="14"/>
  <c r="S248" i="14"/>
  <c r="R248" i="14"/>
  <c r="Q248" i="14"/>
  <c r="P248" i="14"/>
  <c r="O248" i="14"/>
  <c r="N248" i="14"/>
  <c r="M248" i="14"/>
  <c r="L248" i="14"/>
  <c r="K248" i="14"/>
  <c r="J248" i="14"/>
  <c r="I248" i="14"/>
  <c r="H248" i="14"/>
  <c r="G248" i="14"/>
  <c r="F248" i="14"/>
  <c r="E248" i="14"/>
  <c r="D248" i="14"/>
  <c r="C248" i="14"/>
  <c r="B248" i="14"/>
  <c r="Y247" i="14"/>
  <c r="X247" i="14"/>
  <c r="W247" i="14"/>
  <c r="V247" i="14"/>
  <c r="U247" i="14"/>
  <c r="T247" i="14"/>
  <c r="S247" i="14"/>
  <c r="R247" i="14"/>
  <c r="Q247" i="14"/>
  <c r="P247" i="14"/>
  <c r="O247" i="14"/>
  <c r="N247" i="14"/>
  <c r="M247" i="14"/>
  <c r="L247" i="14"/>
  <c r="K247" i="14"/>
  <c r="J247" i="14"/>
  <c r="I247" i="14"/>
  <c r="H247" i="14"/>
  <c r="G247" i="14"/>
  <c r="F247" i="14"/>
  <c r="E247" i="14"/>
  <c r="D247" i="14"/>
  <c r="C247" i="14"/>
  <c r="B247" i="14"/>
  <c r="Y246" i="14"/>
  <c r="X246" i="14"/>
  <c r="W246" i="14"/>
  <c r="V246" i="14"/>
  <c r="U246" i="14"/>
  <c r="T246" i="14"/>
  <c r="S246" i="14"/>
  <c r="R246" i="14"/>
  <c r="Q246" i="14"/>
  <c r="P246" i="14"/>
  <c r="O246" i="14"/>
  <c r="N246" i="14"/>
  <c r="M246" i="14"/>
  <c r="L246" i="14"/>
  <c r="K246" i="14"/>
  <c r="J246" i="14"/>
  <c r="I246" i="14"/>
  <c r="H246" i="14"/>
  <c r="G246" i="14"/>
  <c r="F246" i="14"/>
  <c r="E246" i="14"/>
  <c r="D246" i="14"/>
  <c r="C246" i="14"/>
  <c r="B246" i="14"/>
  <c r="Y245" i="14"/>
  <c r="X245" i="14"/>
  <c r="W245" i="14"/>
  <c r="V245" i="14"/>
  <c r="U245" i="14"/>
  <c r="T245" i="14"/>
  <c r="S245" i="14"/>
  <c r="R245" i="14"/>
  <c r="Q245" i="14"/>
  <c r="P245" i="14"/>
  <c r="O245" i="14"/>
  <c r="N245" i="14"/>
  <c r="M245" i="14"/>
  <c r="L245" i="14"/>
  <c r="K245" i="14"/>
  <c r="J245" i="14"/>
  <c r="I245" i="14"/>
  <c r="H245" i="14"/>
  <c r="G245" i="14"/>
  <c r="F245" i="14"/>
  <c r="E245" i="14"/>
  <c r="D245" i="14"/>
  <c r="C245" i="14"/>
  <c r="B245" i="14"/>
  <c r="Y244" i="14"/>
  <c r="X244" i="14"/>
  <c r="W244" i="14"/>
  <c r="V244" i="14"/>
  <c r="U244" i="14"/>
  <c r="T244" i="14"/>
  <c r="S244" i="14"/>
  <c r="R244" i="14"/>
  <c r="Q244" i="14"/>
  <c r="P244" i="14"/>
  <c r="O244" i="14"/>
  <c r="N244" i="14"/>
  <c r="M244" i="14"/>
  <c r="L244" i="14"/>
  <c r="K244" i="14"/>
  <c r="J244" i="14"/>
  <c r="I244" i="14"/>
  <c r="H244" i="14"/>
  <c r="G244" i="14"/>
  <c r="F244" i="14"/>
  <c r="E244" i="14"/>
  <c r="D244" i="14"/>
  <c r="C244" i="14"/>
  <c r="B244" i="14"/>
  <c r="Y243" i="14"/>
  <c r="X243" i="14"/>
  <c r="W243" i="14"/>
  <c r="V243" i="14"/>
  <c r="U243" i="14"/>
  <c r="T243" i="14"/>
  <c r="S243" i="14"/>
  <c r="R243" i="14"/>
  <c r="Q243" i="14"/>
  <c r="P243" i="14"/>
  <c r="O243" i="14"/>
  <c r="N243" i="14"/>
  <c r="M243" i="14"/>
  <c r="L243" i="14"/>
  <c r="K243" i="14"/>
  <c r="J243" i="14"/>
  <c r="I243" i="14"/>
  <c r="H243" i="14"/>
  <c r="G243" i="14"/>
  <c r="F243" i="14"/>
  <c r="E243" i="14"/>
  <c r="D243" i="14"/>
  <c r="C243" i="14"/>
  <c r="B243" i="14"/>
  <c r="Y240" i="14"/>
  <c r="X240" i="14"/>
  <c r="W240" i="14"/>
  <c r="V240" i="14"/>
  <c r="U240" i="14"/>
  <c r="T240" i="14"/>
  <c r="S240" i="14"/>
  <c r="R240" i="14"/>
  <c r="Q240" i="14"/>
  <c r="P240" i="14"/>
  <c r="O240" i="14"/>
  <c r="N240" i="14"/>
  <c r="M240" i="14"/>
  <c r="L240" i="14"/>
  <c r="K240" i="14"/>
  <c r="J240" i="14"/>
  <c r="I240" i="14"/>
  <c r="H240" i="14"/>
  <c r="G240" i="14"/>
  <c r="F240" i="14"/>
  <c r="E240" i="14"/>
  <c r="D240" i="14"/>
  <c r="C240" i="14"/>
  <c r="B240" i="14"/>
  <c r="Y239" i="14"/>
  <c r="X239" i="14"/>
  <c r="W239" i="14"/>
  <c r="V239" i="14"/>
  <c r="U239" i="14"/>
  <c r="T239" i="14"/>
  <c r="S239" i="14"/>
  <c r="R239" i="14"/>
  <c r="Q239" i="14"/>
  <c r="P239" i="14"/>
  <c r="O239" i="14"/>
  <c r="N239" i="14"/>
  <c r="M239" i="14"/>
  <c r="L239" i="14"/>
  <c r="K239" i="14"/>
  <c r="J239" i="14"/>
  <c r="I239" i="14"/>
  <c r="H239" i="14"/>
  <c r="G239" i="14"/>
  <c r="F239" i="14"/>
  <c r="E239" i="14"/>
  <c r="D239" i="14"/>
  <c r="C239" i="14"/>
  <c r="B239" i="14"/>
  <c r="Y238" i="14"/>
  <c r="X238" i="14"/>
  <c r="W238" i="14"/>
  <c r="V238" i="14"/>
  <c r="U238" i="14"/>
  <c r="T238" i="14"/>
  <c r="S238" i="14"/>
  <c r="R238" i="14"/>
  <c r="Q238" i="14"/>
  <c r="P238" i="14"/>
  <c r="O238" i="14"/>
  <c r="N238" i="14"/>
  <c r="M238" i="14"/>
  <c r="L238" i="14"/>
  <c r="K238" i="14"/>
  <c r="J238" i="14"/>
  <c r="I238" i="14"/>
  <c r="H238" i="14"/>
  <c r="G238" i="14"/>
  <c r="F238" i="14"/>
  <c r="E238" i="14"/>
  <c r="D238" i="14"/>
  <c r="C238" i="14"/>
  <c r="B238" i="14"/>
  <c r="Y237" i="14"/>
  <c r="X237" i="14"/>
  <c r="W237" i="14"/>
  <c r="V237" i="14"/>
  <c r="U237" i="14"/>
  <c r="T237" i="14"/>
  <c r="S237" i="14"/>
  <c r="R237" i="14"/>
  <c r="Q237" i="14"/>
  <c r="P237" i="14"/>
  <c r="O237" i="14"/>
  <c r="N237" i="14"/>
  <c r="M237" i="14"/>
  <c r="L237" i="14"/>
  <c r="K237" i="14"/>
  <c r="J237" i="14"/>
  <c r="I237" i="14"/>
  <c r="H237" i="14"/>
  <c r="G237" i="14"/>
  <c r="F237" i="14"/>
  <c r="E237" i="14"/>
  <c r="D237" i="14"/>
  <c r="C237" i="14"/>
  <c r="B237" i="14"/>
  <c r="Y236" i="14"/>
  <c r="X236" i="14"/>
  <c r="W236" i="14"/>
  <c r="V236" i="14"/>
  <c r="U236" i="14"/>
  <c r="T236" i="14"/>
  <c r="S236" i="14"/>
  <c r="R236" i="14"/>
  <c r="Q236" i="14"/>
  <c r="P236" i="14"/>
  <c r="O236" i="14"/>
  <c r="N236" i="14"/>
  <c r="M236" i="14"/>
  <c r="L236" i="14"/>
  <c r="K236" i="14"/>
  <c r="J236" i="14"/>
  <c r="I236" i="14"/>
  <c r="H236" i="14"/>
  <c r="G236" i="14"/>
  <c r="F236" i="14"/>
  <c r="E236" i="14"/>
  <c r="D236" i="14"/>
  <c r="C236" i="14"/>
  <c r="B236" i="14"/>
  <c r="Y235" i="14"/>
  <c r="X235" i="14"/>
  <c r="W235" i="14"/>
  <c r="V235" i="14"/>
  <c r="U235" i="14"/>
  <c r="T235" i="14"/>
  <c r="S235" i="14"/>
  <c r="R235" i="14"/>
  <c r="Q235" i="14"/>
  <c r="P235" i="14"/>
  <c r="O235" i="14"/>
  <c r="N235" i="14"/>
  <c r="M235" i="14"/>
  <c r="L235" i="14"/>
  <c r="K235" i="14"/>
  <c r="J235" i="14"/>
  <c r="I235" i="14"/>
  <c r="H235" i="14"/>
  <c r="G235" i="14"/>
  <c r="F235" i="14"/>
  <c r="E235" i="14"/>
  <c r="D235" i="14"/>
  <c r="C235" i="14"/>
  <c r="B235" i="14"/>
  <c r="Y234" i="14"/>
  <c r="X234" i="14"/>
  <c r="W234" i="14"/>
  <c r="V234" i="14"/>
  <c r="U234" i="14"/>
  <c r="T234" i="14"/>
  <c r="S234" i="14"/>
  <c r="R234" i="14"/>
  <c r="Q234" i="14"/>
  <c r="P234" i="14"/>
  <c r="O234" i="14"/>
  <c r="N234" i="14"/>
  <c r="M234" i="14"/>
  <c r="L234" i="14"/>
  <c r="K234" i="14"/>
  <c r="J234" i="14"/>
  <c r="I234" i="14"/>
  <c r="H234" i="14"/>
  <c r="G234" i="14"/>
  <c r="F234" i="14"/>
  <c r="E234" i="14"/>
  <c r="D234" i="14"/>
  <c r="C234" i="14"/>
  <c r="B234" i="14"/>
  <c r="Y233" i="14"/>
  <c r="X233" i="14"/>
  <c r="W233" i="14"/>
  <c r="V233" i="14"/>
  <c r="U233" i="14"/>
  <c r="T233" i="14"/>
  <c r="S233" i="14"/>
  <c r="R233" i="14"/>
  <c r="Q233" i="14"/>
  <c r="P233" i="14"/>
  <c r="O233" i="14"/>
  <c r="N233" i="14"/>
  <c r="M233" i="14"/>
  <c r="L233" i="14"/>
  <c r="K233" i="14"/>
  <c r="J233" i="14"/>
  <c r="I233" i="14"/>
  <c r="H233" i="14"/>
  <c r="G233" i="14"/>
  <c r="F233" i="14"/>
  <c r="E233" i="14"/>
  <c r="D233" i="14"/>
  <c r="C233" i="14"/>
  <c r="B233" i="14"/>
  <c r="Y231" i="14"/>
  <c r="X231" i="14"/>
  <c r="W231" i="14"/>
  <c r="V231" i="14"/>
  <c r="U231" i="14"/>
  <c r="T231" i="14"/>
  <c r="S231" i="14"/>
  <c r="R231" i="14"/>
  <c r="Q231" i="14"/>
  <c r="P231" i="14"/>
  <c r="O231" i="14"/>
  <c r="N231" i="14"/>
  <c r="M231" i="14"/>
  <c r="L231" i="14"/>
  <c r="K231" i="14"/>
  <c r="J231" i="14"/>
  <c r="I231" i="14"/>
  <c r="H231" i="14"/>
  <c r="G231" i="14"/>
  <c r="F231" i="14"/>
  <c r="E231" i="14"/>
  <c r="D231" i="14"/>
  <c r="C231" i="14"/>
  <c r="B231" i="14"/>
  <c r="Y230" i="14"/>
  <c r="X230" i="14"/>
  <c r="W230" i="14"/>
  <c r="V230" i="14"/>
  <c r="U230" i="14"/>
  <c r="T230" i="14"/>
  <c r="S230" i="14"/>
  <c r="R230" i="14"/>
  <c r="Q230" i="14"/>
  <c r="P230" i="14"/>
  <c r="O230" i="14"/>
  <c r="N230" i="14"/>
  <c r="M230" i="14"/>
  <c r="L230" i="14"/>
  <c r="K230" i="14"/>
  <c r="J230" i="14"/>
  <c r="I230" i="14"/>
  <c r="H230" i="14"/>
  <c r="G230" i="14"/>
  <c r="F230" i="14"/>
  <c r="E230" i="14"/>
  <c r="D230" i="14"/>
  <c r="C230" i="14"/>
  <c r="B230" i="14"/>
  <c r="Y229" i="14"/>
  <c r="X229" i="14"/>
  <c r="W229" i="14"/>
  <c r="V229" i="14"/>
  <c r="U229" i="14"/>
  <c r="T229" i="14"/>
  <c r="S229" i="14"/>
  <c r="R229" i="14"/>
  <c r="Q229" i="14"/>
  <c r="P229" i="14"/>
  <c r="O229" i="14"/>
  <c r="N229" i="14"/>
  <c r="M229" i="14"/>
  <c r="L229" i="14"/>
  <c r="K229" i="14"/>
  <c r="J229" i="14"/>
  <c r="I229" i="14"/>
  <c r="H229" i="14"/>
  <c r="G229" i="14"/>
  <c r="F229" i="14"/>
  <c r="E229" i="14"/>
  <c r="D229" i="14"/>
  <c r="C229" i="14"/>
  <c r="B229" i="14"/>
  <c r="Y228" i="14"/>
  <c r="X228" i="14"/>
  <c r="W228" i="14"/>
  <c r="V228" i="14"/>
  <c r="U228" i="14"/>
  <c r="T228" i="14"/>
  <c r="S228" i="14"/>
  <c r="R228" i="14"/>
  <c r="Q228" i="14"/>
  <c r="P228" i="14"/>
  <c r="O228" i="14"/>
  <c r="N228" i="14"/>
  <c r="M228" i="14"/>
  <c r="L228" i="14"/>
  <c r="K228" i="14"/>
  <c r="J228" i="14"/>
  <c r="I228" i="14"/>
  <c r="H228" i="14"/>
  <c r="G228" i="14"/>
  <c r="F228" i="14"/>
  <c r="E228" i="14"/>
  <c r="D228" i="14"/>
  <c r="C228" i="14"/>
  <c r="B228" i="14"/>
  <c r="Y227" i="14"/>
  <c r="X227" i="14"/>
  <c r="W227" i="14"/>
  <c r="V227" i="14"/>
  <c r="U227" i="14"/>
  <c r="T227" i="14"/>
  <c r="S227" i="14"/>
  <c r="R227" i="14"/>
  <c r="Q227" i="14"/>
  <c r="P227" i="14"/>
  <c r="O227" i="14"/>
  <c r="N227" i="14"/>
  <c r="M227" i="14"/>
  <c r="L227" i="14"/>
  <c r="K227" i="14"/>
  <c r="J227" i="14"/>
  <c r="I227" i="14"/>
  <c r="H227" i="14"/>
  <c r="G227" i="14"/>
  <c r="F227" i="14"/>
  <c r="E227" i="14"/>
  <c r="D227" i="14"/>
  <c r="C227" i="14"/>
  <c r="B227" i="14"/>
  <c r="Y226" i="14"/>
  <c r="X226" i="14"/>
  <c r="W226" i="14"/>
  <c r="V226" i="14"/>
  <c r="U226" i="14"/>
  <c r="T226" i="14"/>
  <c r="S226" i="14"/>
  <c r="R226" i="14"/>
  <c r="Q226" i="14"/>
  <c r="P226" i="14"/>
  <c r="O226" i="14"/>
  <c r="N226" i="14"/>
  <c r="M226" i="14"/>
  <c r="L226" i="14"/>
  <c r="K226" i="14"/>
  <c r="J226" i="14"/>
  <c r="I226" i="14"/>
  <c r="H226" i="14"/>
  <c r="G226" i="14"/>
  <c r="F226" i="14"/>
  <c r="E226" i="14"/>
  <c r="D226" i="14"/>
  <c r="C226" i="14"/>
  <c r="B226" i="14"/>
  <c r="Y225" i="14"/>
  <c r="X225" i="14"/>
  <c r="W225" i="14"/>
  <c r="V225" i="14"/>
  <c r="U225" i="14"/>
  <c r="T225" i="14"/>
  <c r="S225" i="14"/>
  <c r="R225" i="14"/>
  <c r="Q225" i="14"/>
  <c r="P225" i="14"/>
  <c r="O225" i="14"/>
  <c r="N225" i="14"/>
  <c r="M225" i="14"/>
  <c r="L225" i="14"/>
  <c r="K225" i="14"/>
  <c r="J225" i="14"/>
  <c r="I225" i="14"/>
  <c r="H225" i="14"/>
  <c r="G225" i="14"/>
  <c r="F225" i="14"/>
  <c r="E225" i="14"/>
  <c r="D225" i="14"/>
  <c r="C225" i="14"/>
  <c r="B225" i="14"/>
  <c r="Y224" i="14"/>
  <c r="X224" i="14"/>
  <c r="W224" i="14"/>
  <c r="V224" i="14"/>
  <c r="U224" i="14"/>
  <c r="T224" i="14"/>
  <c r="S224" i="14"/>
  <c r="R224" i="14"/>
  <c r="Q224" i="14"/>
  <c r="P224" i="14"/>
  <c r="O224" i="14"/>
  <c r="N224" i="14"/>
  <c r="M224" i="14"/>
  <c r="L224" i="14"/>
  <c r="K224" i="14"/>
  <c r="J224" i="14"/>
  <c r="I224" i="14"/>
  <c r="H224" i="14"/>
  <c r="G224" i="14"/>
  <c r="F224" i="14"/>
  <c r="E224" i="14"/>
  <c r="D224" i="14"/>
  <c r="C224" i="14"/>
  <c r="B224" i="14"/>
  <c r="Y219" i="14"/>
  <c r="X219" i="14"/>
  <c r="W219" i="14"/>
  <c r="V219" i="14"/>
  <c r="U219" i="14"/>
  <c r="T219" i="14"/>
  <c r="T204" i="14" s="1"/>
  <c r="S219" i="14"/>
  <c r="R219" i="14"/>
  <c r="Q219" i="14"/>
  <c r="P219" i="14"/>
  <c r="O219" i="14"/>
  <c r="N219" i="14"/>
  <c r="M219" i="14"/>
  <c r="L219" i="14"/>
  <c r="K219" i="14"/>
  <c r="J219" i="14"/>
  <c r="I219" i="14"/>
  <c r="H219" i="14"/>
  <c r="G219" i="14"/>
  <c r="F219" i="14"/>
  <c r="E219" i="14"/>
  <c r="D219" i="14"/>
  <c r="C219" i="14"/>
  <c r="B219" i="14"/>
  <c r="Y218" i="14"/>
  <c r="X218" i="14"/>
  <c r="W218" i="14"/>
  <c r="V218" i="14"/>
  <c r="U218" i="14"/>
  <c r="T218" i="14"/>
  <c r="S218" i="14"/>
  <c r="R218" i="14"/>
  <c r="Q218" i="14"/>
  <c r="P218" i="14"/>
  <c r="O218" i="14"/>
  <c r="N218" i="14"/>
  <c r="M218" i="14"/>
  <c r="L218" i="14"/>
  <c r="K218" i="14"/>
  <c r="J218" i="14"/>
  <c r="I218" i="14"/>
  <c r="H218" i="14"/>
  <c r="G218" i="14"/>
  <c r="F218" i="14"/>
  <c r="E218" i="14"/>
  <c r="D218" i="14"/>
  <c r="C218" i="14"/>
  <c r="B218" i="14"/>
  <c r="Y217" i="14"/>
  <c r="X217" i="14"/>
  <c r="W217" i="14"/>
  <c r="V217" i="14"/>
  <c r="U217" i="14"/>
  <c r="T217" i="14"/>
  <c r="S217" i="14"/>
  <c r="R217" i="14"/>
  <c r="Q217" i="14"/>
  <c r="P217" i="14"/>
  <c r="O217" i="14"/>
  <c r="N217" i="14"/>
  <c r="M217" i="14"/>
  <c r="L217" i="14"/>
  <c r="K217" i="14"/>
  <c r="J217" i="14"/>
  <c r="I217" i="14"/>
  <c r="H217" i="14"/>
  <c r="G217" i="14"/>
  <c r="F217" i="14"/>
  <c r="E217" i="14"/>
  <c r="D217" i="14"/>
  <c r="C217" i="14"/>
  <c r="B217" i="14"/>
  <c r="Y215" i="14"/>
  <c r="X215" i="14"/>
  <c r="W215" i="14"/>
  <c r="V215" i="14"/>
  <c r="U215" i="14"/>
  <c r="T215" i="14"/>
  <c r="S215" i="14"/>
  <c r="R215" i="14"/>
  <c r="Q215" i="14"/>
  <c r="P215" i="14"/>
  <c r="O215" i="14"/>
  <c r="N215" i="14"/>
  <c r="M215" i="14"/>
  <c r="L215" i="14"/>
  <c r="K215" i="14"/>
  <c r="J215" i="14"/>
  <c r="I215" i="14"/>
  <c r="H215" i="14"/>
  <c r="G215" i="14"/>
  <c r="F215" i="14"/>
  <c r="E215" i="14"/>
  <c r="D215" i="14"/>
  <c r="C215" i="14"/>
  <c r="B215" i="14"/>
  <c r="Y214" i="14"/>
  <c r="X214" i="14"/>
  <c r="W214" i="14"/>
  <c r="V214" i="14"/>
  <c r="U214" i="14"/>
  <c r="T214" i="14"/>
  <c r="S214" i="14"/>
  <c r="R214" i="14"/>
  <c r="Q214" i="14"/>
  <c r="P214" i="14"/>
  <c r="O214" i="14"/>
  <c r="N214" i="14"/>
  <c r="M214" i="14"/>
  <c r="L214" i="14"/>
  <c r="K214" i="14"/>
  <c r="J214" i="14"/>
  <c r="I214" i="14"/>
  <c r="H214" i="14"/>
  <c r="G214" i="14"/>
  <c r="F214" i="14"/>
  <c r="E214" i="14"/>
  <c r="D214" i="14"/>
  <c r="C214" i="14"/>
  <c r="B214" i="14"/>
  <c r="Y213" i="14"/>
  <c r="X213" i="14"/>
  <c r="W213" i="14"/>
  <c r="V213" i="14"/>
  <c r="U213" i="14"/>
  <c r="T213" i="14"/>
  <c r="S213" i="14"/>
  <c r="R213" i="14"/>
  <c r="Q213" i="14"/>
  <c r="P213" i="14"/>
  <c r="O213" i="14"/>
  <c r="N213" i="14"/>
  <c r="M213" i="14"/>
  <c r="L213" i="14"/>
  <c r="K213" i="14"/>
  <c r="J213" i="14"/>
  <c r="I213" i="14"/>
  <c r="H213" i="14"/>
  <c r="G213" i="14"/>
  <c r="F213" i="14"/>
  <c r="E213" i="14"/>
  <c r="D213" i="14"/>
  <c r="C213" i="14"/>
  <c r="B213" i="14"/>
  <c r="Y212" i="14"/>
  <c r="X212" i="14"/>
  <c r="W212" i="14"/>
  <c r="V212" i="14"/>
  <c r="U212" i="14"/>
  <c r="T212" i="14"/>
  <c r="S212" i="14"/>
  <c r="R212" i="14"/>
  <c r="Q212" i="14"/>
  <c r="P212" i="14"/>
  <c r="O212" i="14"/>
  <c r="N212" i="14"/>
  <c r="M212" i="14"/>
  <c r="L212" i="14"/>
  <c r="K212" i="14"/>
  <c r="J212" i="14"/>
  <c r="I212" i="14"/>
  <c r="H212" i="14"/>
  <c r="G212" i="14"/>
  <c r="F212" i="14"/>
  <c r="E212" i="14"/>
  <c r="D212" i="14"/>
  <c r="C212" i="14"/>
  <c r="B212" i="14"/>
  <c r="Y211" i="14"/>
  <c r="X211" i="14"/>
  <c r="W211" i="14"/>
  <c r="V211" i="14"/>
  <c r="U211" i="14"/>
  <c r="T211" i="14"/>
  <c r="S211" i="14"/>
  <c r="R211" i="14"/>
  <c r="Q211" i="14"/>
  <c r="P211" i="14"/>
  <c r="O211" i="14"/>
  <c r="N211" i="14"/>
  <c r="M211" i="14"/>
  <c r="L211" i="14"/>
  <c r="K211" i="14"/>
  <c r="J211" i="14"/>
  <c r="I211" i="14"/>
  <c r="H211" i="14"/>
  <c r="G211" i="14"/>
  <c r="F211" i="14"/>
  <c r="E211" i="14"/>
  <c r="D211" i="14"/>
  <c r="C211" i="14"/>
  <c r="B211" i="14"/>
  <c r="Y210" i="14"/>
  <c r="X210" i="14"/>
  <c r="W210" i="14"/>
  <c r="V210" i="14"/>
  <c r="U210" i="14"/>
  <c r="T210" i="14"/>
  <c r="S210" i="14"/>
  <c r="R210" i="14"/>
  <c r="Q210" i="14"/>
  <c r="P210" i="14"/>
  <c r="O210" i="14"/>
  <c r="N210" i="14"/>
  <c r="M210" i="14"/>
  <c r="L210" i="14"/>
  <c r="K210" i="14"/>
  <c r="J210" i="14"/>
  <c r="I210" i="14"/>
  <c r="H210" i="14"/>
  <c r="G210" i="14"/>
  <c r="F210" i="14"/>
  <c r="E210" i="14"/>
  <c r="D210" i="14"/>
  <c r="C210" i="14"/>
  <c r="B210" i="14"/>
  <c r="B204" i="14" s="1"/>
  <c r="Y209" i="14"/>
  <c r="X209" i="14"/>
  <c r="W209" i="14"/>
  <c r="V209" i="14"/>
  <c r="U209" i="14"/>
  <c r="T209" i="14"/>
  <c r="S209" i="14"/>
  <c r="R209" i="14"/>
  <c r="Q209" i="14"/>
  <c r="P209" i="14"/>
  <c r="O209" i="14"/>
  <c r="N209" i="14"/>
  <c r="M209" i="14"/>
  <c r="L209" i="14"/>
  <c r="K209" i="14"/>
  <c r="J209" i="14"/>
  <c r="I209" i="14"/>
  <c r="H209" i="14"/>
  <c r="G209" i="14"/>
  <c r="F209" i="14"/>
  <c r="E209" i="14"/>
  <c r="D209" i="14"/>
  <c r="C209" i="14"/>
  <c r="B209" i="14"/>
  <c r="Y208" i="14"/>
  <c r="X208" i="14"/>
  <c r="W208" i="14"/>
  <c r="V208" i="14"/>
  <c r="V204" i="14" s="1"/>
  <c r="U208" i="14"/>
  <c r="T208" i="14"/>
  <c r="S208" i="14"/>
  <c r="R208" i="14"/>
  <c r="Q208" i="14"/>
  <c r="P208" i="14"/>
  <c r="O208" i="14"/>
  <c r="N208" i="14"/>
  <c r="M208" i="14"/>
  <c r="L208" i="14"/>
  <c r="K208" i="14"/>
  <c r="J208" i="14"/>
  <c r="I208" i="14"/>
  <c r="H208" i="14"/>
  <c r="H204" i="14" s="1"/>
  <c r="G208" i="14"/>
  <c r="G204" i="14" s="1"/>
  <c r="F208" i="14"/>
  <c r="E208" i="14"/>
  <c r="D208" i="14"/>
  <c r="C208" i="14"/>
  <c r="B208" i="14"/>
  <c r="Y207" i="14"/>
  <c r="X207" i="14"/>
  <c r="W207" i="14"/>
  <c r="V207" i="14"/>
  <c r="U207" i="14"/>
  <c r="T207" i="14"/>
  <c r="S207" i="14"/>
  <c r="R207" i="14"/>
  <c r="R204" i="14" s="1"/>
  <c r="Q207" i="14"/>
  <c r="P207" i="14"/>
  <c r="O207" i="14"/>
  <c r="N207" i="14"/>
  <c r="M207" i="14"/>
  <c r="L207" i="14"/>
  <c r="K207" i="14"/>
  <c r="J207" i="14"/>
  <c r="I207" i="14"/>
  <c r="H207" i="14"/>
  <c r="G207" i="14"/>
  <c r="F207" i="14"/>
  <c r="E207" i="14"/>
  <c r="E204" i="14" s="1"/>
  <c r="D207" i="14"/>
  <c r="C207" i="14"/>
  <c r="C204" i="14" s="1"/>
  <c r="B207" i="14"/>
  <c r="Y206" i="14"/>
  <c r="X206" i="14"/>
  <c r="W206" i="14"/>
  <c r="V206" i="14"/>
  <c r="U206" i="14"/>
  <c r="T206" i="14"/>
  <c r="S206" i="14"/>
  <c r="R206" i="14"/>
  <c r="Q206" i="14"/>
  <c r="P206" i="14"/>
  <c r="P204" i="14" s="1"/>
  <c r="O206" i="14"/>
  <c r="O204" i="14" s="1"/>
  <c r="N206" i="14"/>
  <c r="N204" i="14" s="1"/>
  <c r="M206" i="14"/>
  <c r="M204" i="14" s="1"/>
  <c r="L206" i="14"/>
  <c r="K206" i="14"/>
  <c r="J206" i="14"/>
  <c r="I206" i="14"/>
  <c r="H206" i="14"/>
  <c r="G206" i="14"/>
  <c r="F206" i="14"/>
  <c r="E206" i="14"/>
  <c r="D206" i="14"/>
  <c r="C206" i="14"/>
  <c r="B206" i="14"/>
  <c r="Y205" i="14"/>
  <c r="Y204" i="14" s="1"/>
  <c r="X205" i="14"/>
  <c r="X204" i="14" s="1"/>
  <c r="W205" i="14"/>
  <c r="W204" i="14" s="1"/>
  <c r="V205" i="14"/>
  <c r="U205" i="14"/>
  <c r="U204" i="14" s="1"/>
  <c r="T205" i="14"/>
  <c r="S205" i="14"/>
  <c r="R205" i="14"/>
  <c r="Q205" i="14"/>
  <c r="P205" i="14"/>
  <c r="O205" i="14"/>
  <c r="N205" i="14"/>
  <c r="M205" i="14"/>
  <c r="L205" i="14"/>
  <c r="L204" i="14" s="1"/>
  <c r="K205" i="14"/>
  <c r="K204" i="14" s="1"/>
  <c r="J205" i="14"/>
  <c r="J204" i="14" s="1"/>
  <c r="I205" i="14"/>
  <c r="I204" i="14" s="1"/>
  <c r="H205" i="14"/>
  <c r="G205" i="14"/>
  <c r="F205" i="14"/>
  <c r="E205" i="14"/>
  <c r="D205" i="14"/>
  <c r="D204" i="14" s="1"/>
  <c r="C205" i="14"/>
  <c r="B205" i="14"/>
  <c r="S204" i="14"/>
  <c r="Q204" i="14"/>
  <c r="F204" i="14"/>
  <c r="Y202" i="14"/>
  <c r="X202" i="14"/>
  <c r="W202" i="14"/>
  <c r="V202" i="14"/>
  <c r="U202" i="14"/>
  <c r="T202" i="14"/>
  <c r="S202" i="14"/>
  <c r="R202" i="14"/>
  <c r="Q202" i="14"/>
  <c r="P202" i="14"/>
  <c r="O202" i="14"/>
  <c r="N202" i="14"/>
  <c r="M202" i="14"/>
  <c r="L202" i="14"/>
  <c r="K202" i="14"/>
  <c r="J202" i="14"/>
  <c r="I202" i="14"/>
  <c r="H202" i="14"/>
  <c r="G202" i="14"/>
  <c r="F202" i="14"/>
  <c r="E202" i="14"/>
  <c r="D202" i="14"/>
  <c r="C202" i="14"/>
  <c r="B202" i="14"/>
  <c r="Y201" i="14"/>
  <c r="X201" i="14"/>
  <c r="W201" i="14"/>
  <c r="V201" i="14"/>
  <c r="U201" i="14"/>
  <c r="T201" i="14"/>
  <c r="S201" i="14"/>
  <c r="R201" i="14"/>
  <c r="Q201" i="14"/>
  <c r="P201" i="14"/>
  <c r="O201" i="14"/>
  <c r="N201" i="14"/>
  <c r="M201" i="14"/>
  <c r="L201" i="14"/>
  <c r="K201" i="14"/>
  <c r="J201" i="14"/>
  <c r="I201" i="14"/>
  <c r="H201" i="14"/>
  <c r="G201" i="14"/>
  <c r="F201" i="14"/>
  <c r="E201" i="14"/>
  <c r="D201" i="14"/>
  <c r="C201" i="14"/>
  <c r="B201" i="14"/>
  <c r="Y200" i="14"/>
  <c r="X200" i="14"/>
  <c r="W200" i="14"/>
  <c r="V200" i="14"/>
  <c r="U200" i="14"/>
  <c r="T200" i="14"/>
  <c r="S200" i="14"/>
  <c r="R200" i="14"/>
  <c r="Q200" i="14"/>
  <c r="P200" i="14"/>
  <c r="O200" i="14"/>
  <c r="N200" i="14"/>
  <c r="M200" i="14"/>
  <c r="L200" i="14"/>
  <c r="K200" i="14"/>
  <c r="J200" i="14"/>
  <c r="I200" i="14"/>
  <c r="H200" i="14"/>
  <c r="G200" i="14"/>
  <c r="F200" i="14"/>
  <c r="E200" i="14"/>
  <c r="D200" i="14"/>
  <c r="C200" i="14"/>
  <c r="B200" i="14"/>
  <c r="Y198" i="14"/>
  <c r="X198" i="14"/>
  <c r="W198" i="14"/>
  <c r="V198" i="14"/>
  <c r="U198" i="14"/>
  <c r="T198" i="14"/>
  <c r="S198" i="14"/>
  <c r="R198" i="14"/>
  <c r="Q198" i="14"/>
  <c r="P198" i="14"/>
  <c r="O198" i="14"/>
  <c r="N198" i="14"/>
  <c r="M198" i="14"/>
  <c r="L198" i="14"/>
  <c r="K198" i="14"/>
  <c r="J198" i="14"/>
  <c r="I198" i="14"/>
  <c r="H198" i="14"/>
  <c r="G198" i="14"/>
  <c r="F198" i="14"/>
  <c r="E198" i="14"/>
  <c r="D198" i="14"/>
  <c r="C198" i="14"/>
  <c r="B198" i="14"/>
  <c r="Y197" i="14"/>
  <c r="X197" i="14"/>
  <c r="W197" i="14"/>
  <c r="V197" i="14"/>
  <c r="U197" i="14"/>
  <c r="T197" i="14"/>
  <c r="S197" i="14"/>
  <c r="R197" i="14"/>
  <c r="Q197" i="14"/>
  <c r="P197" i="14"/>
  <c r="O197" i="14"/>
  <c r="N197" i="14"/>
  <c r="M197" i="14"/>
  <c r="L197" i="14"/>
  <c r="K197" i="14"/>
  <c r="J197" i="14"/>
  <c r="I197" i="14"/>
  <c r="H197" i="14"/>
  <c r="G197" i="14"/>
  <c r="F197" i="14"/>
  <c r="E197" i="14"/>
  <c r="D197" i="14"/>
  <c r="C197" i="14"/>
  <c r="B197" i="14"/>
  <c r="Y196" i="14"/>
  <c r="X196" i="14"/>
  <c r="W196" i="14"/>
  <c r="V196" i="14"/>
  <c r="U196" i="14"/>
  <c r="T196" i="14"/>
  <c r="S196" i="14"/>
  <c r="R196" i="14"/>
  <c r="Q196" i="14"/>
  <c r="P196" i="14"/>
  <c r="O196" i="14"/>
  <c r="N196" i="14"/>
  <c r="M196" i="14"/>
  <c r="L196" i="14"/>
  <c r="K196" i="14"/>
  <c r="J196" i="14"/>
  <c r="I196" i="14"/>
  <c r="H196" i="14"/>
  <c r="G196" i="14"/>
  <c r="F196" i="14"/>
  <c r="E196" i="14"/>
  <c r="D196" i="14"/>
  <c r="C196" i="14"/>
  <c r="B196" i="14"/>
  <c r="Y195" i="14"/>
  <c r="X195" i="14"/>
  <c r="W195" i="14"/>
  <c r="V195" i="14"/>
  <c r="U195" i="14"/>
  <c r="T195" i="14"/>
  <c r="S195" i="14"/>
  <c r="R195" i="14"/>
  <c r="Q195" i="14"/>
  <c r="P195" i="14"/>
  <c r="O195" i="14"/>
  <c r="N195" i="14"/>
  <c r="M195" i="14"/>
  <c r="L195" i="14"/>
  <c r="K195" i="14"/>
  <c r="J195" i="14"/>
  <c r="I195" i="14"/>
  <c r="H195" i="14"/>
  <c r="G195" i="14"/>
  <c r="F195" i="14"/>
  <c r="E195" i="14"/>
  <c r="D195" i="14"/>
  <c r="C195" i="14"/>
  <c r="B195" i="14"/>
  <c r="Y194" i="14"/>
  <c r="X194" i="14"/>
  <c r="W194" i="14"/>
  <c r="V194" i="14"/>
  <c r="U194" i="14"/>
  <c r="T194" i="14"/>
  <c r="S194" i="14"/>
  <c r="R194" i="14"/>
  <c r="Q194" i="14"/>
  <c r="P194" i="14"/>
  <c r="O194" i="14"/>
  <c r="N194" i="14"/>
  <c r="M194" i="14"/>
  <c r="L194" i="14"/>
  <c r="K194" i="14"/>
  <c r="J194" i="14"/>
  <c r="I194" i="14"/>
  <c r="H194" i="14"/>
  <c r="G194" i="14"/>
  <c r="F194" i="14"/>
  <c r="E194" i="14"/>
  <c r="D194" i="14"/>
  <c r="C194" i="14"/>
  <c r="B194" i="14"/>
  <c r="Y193" i="14"/>
  <c r="X193" i="14"/>
  <c r="W193" i="14"/>
  <c r="V193" i="14"/>
  <c r="U193" i="14"/>
  <c r="T193" i="14"/>
  <c r="S193" i="14"/>
  <c r="R193" i="14"/>
  <c r="Q193" i="14"/>
  <c r="P193" i="14"/>
  <c r="O193" i="14"/>
  <c r="N193" i="14"/>
  <c r="M193" i="14"/>
  <c r="L193" i="14"/>
  <c r="K193" i="14"/>
  <c r="J193" i="14"/>
  <c r="I193" i="14"/>
  <c r="H193" i="14"/>
  <c r="G193" i="14"/>
  <c r="F193" i="14"/>
  <c r="E193" i="14"/>
  <c r="D193" i="14"/>
  <c r="C193" i="14"/>
  <c r="B193" i="14"/>
  <c r="Y192" i="14"/>
  <c r="X192" i="14"/>
  <c r="W192" i="14"/>
  <c r="V192" i="14"/>
  <c r="V187" i="14" s="1"/>
  <c r="U192" i="14"/>
  <c r="T192" i="14"/>
  <c r="S192" i="14"/>
  <c r="R192" i="14"/>
  <c r="Q192" i="14"/>
  <c r="P192" i="14"/>
  <c r="O192" i="14"/>
  <c r="N192" i="14"/>
  <c r="M192" i="14"/>
  <c r="L192" i="14"/>
  <c r="K192" i="14"/>
  <c r="J192" i="14"/>
  <c r="I192" i="14"/>
  <c r="H192" i="14"/>
  <c r="G192" i="14"/>
  <c r="F192" i="14"/>
  <c r="E192" i="14"/>
  <c r="D192" i="14"/>
  <c r="C192" i="14"/>
  <c r="B192" i="14"/>
  <c r="Y191" i="14"/>
  <c r="X191" i="14"/>
  <c r="W191" i="14"/>
  <c r="V191" i="14"/>
  <c r="U191" i="14"/>
  <c r="T191" i="14"/>
  <c r="S191" i="14"/>
  <c r="R191" i="14"/>
  <c r="R187" i="14" s="1"/>
  <c r="Q191" i="14"/>
  <c r="P191" i="14"/>
  <c r="O191" i="14"/>
  <c r="N191" i="14"/>
  <c r="M191" i="14"/>
  <c r="L191" i="14"/>
  <c r="K191" i="14"/>
  <c r="J191" i="14"/>
  <c r="I191" i="14"/>
  <c r="H191" i="14"/>
  <c r="G191" i="14"/>
  <c r="F191" i="14"/>
  <c r="E191" i="14"/>
  <c r="D191" i="14"/>
  <c r="D187" i="14" s="1"/>
  <c r="C191" i="14"/>
  <c r="C187" i="14" s="1"/>
  <c r="B191" i="14"/>
  <c r="Y190" i="14"/>
  <c r="X190" i="14"/>
  <c r="W190" i="14"/>
  <c r="V190" i="14"/>
  <c r="U190" i="14"/>
  <c r="T190" i="14"/>
  <c r="S190" i="14"/>
  <c r="R190" i="14"/>
  <c r="Q190" i="14"/>
  <c r="P190" i="14"/>
  <c r="O190" i="14"/>
  <c r="N190" i="14"/>
  <c r="N187" i="14" s="1"/>
  <c r="M190" i="14"/>
  <c r="L190" i="14"/>
  <c r="K190" i="14"/>
  <c r="J190" i="14"/>
  <c r="I190" i="14"/>
  <c r="H190" i="14"/>
  <c r="G190" i="14"/>
  <c r="F190" i="14"/>
  <c r="E190" i="14"/>
  <c r="D190" i="14"/>
  <c r="C190" i="14"/>
  <c r="B190" i="14"/>
  <c r="Y189" i="14"/>
  <c r="Y187" i="14" s="1"/>
  <c r="X189" i="14"/>
  <c r="X187" i="14" s="1"/>
  <c r="W189" i="14"/>
  <c r="W187" i="14" s="1"/>
  <c r="V189" i="14"/>
  <c r="U189" i="14"/>
  <c r="T189" i="14"/>
  <c r="S189" i="14"/>
  <c r="R189" i="14"/>
  <c r="Q189" i="14"/>
  <c r="P189" i="14"/>
  <c r="O189" i="14"/>
  <c r="N189" i="14"/>
  <c r="M189" i="14"/>
  <c r="L189" i="14"/>
  <c r="L187" i="14" s="1"/>
  <c r="K189" i="14"/>
  <c r="K187" i="14" s="1"/>
  <c r="J189" i="14"/>
  <c r="J187" i="14" s="1"/>
  <c r="I189" i="14"/>
  <c r="I187" i="14" s="1"/>
  <c r="H189" i="14"/>
  <c r="G189" i="14"/>
  <c r="F189" i="14"/>
  <c r="E189" i="14"/>
  <c r="D189" i="14"/>
  <c r="C189" i="14"/>
  <c r="B189" i="14"/>
  <c r="Y188" i="14"/>
  <c r="X188" i="14"/>
  <c r="W188" i="14"/>
  <c r="V188" i="14"/>
  <c r="U188" i="14"/>
  <c r="U187" i="14" s="1"/>
  <c r="T188" i="14"/>
  <c r="T187" i="14" s="1"/>
  <c r="S188" i="14"/>
  <c r="S187" i="14" s="1"/>
  <c r="R188" i="14"/>
  <c r="Q188" i="14"/>
  <c r="Q187" i="14" s="1"/>
  <c r="P188" i="14"/>
  <c r="O188" i="14"/>
  <c r="N188" i="14"/>
  <c r="M188" i="14"/>
  <c r="L188" i="14"/>
  <c r="K188" i="14"/>
  <c r="J188" i="14"/>
  <c r="I188" i="14"/>
  <c r="H188" i="14"/>
  <c r="H187" i="14" s="1"/>
  <c r="G188" i="14"/>
  <c r="G187" i="14" s="1"/>
  <c r="F188" i="14"/>
  <c r="F187" i="14" s="1"/>
  <c r="E188" i="14"/>
  <c r="E187" i="14" s="1"/>
  <c r="D188" i="14"/>
  <c r="C188" i="14"/>
  <c r="B188" i="14"/>
  <c r="P187" i="14"/>
  <c r="O187" i="14"/>
  <c r="M187" i="14"/>
  <c r="B187" i="14"/>
  <c r="Y184" i="14"/>
  <c r="X184" i="14"/>
  <c r="W184" i="14"/>
  <c r="V184" i="14"/>
  <c r="U184" i="14"/>
  <c r="T184" i="14"/>
  <c r="S184" i="14"/>
  <c r="R184" i="14"/>
  <c r="Q184" i="14"/>
  <c r="P184" i="14"/>
  <c r="O184" i="14"/>
  <c r="N184" i="14"/>
  <c r="M184" i="14"/>
  <c r="L184" i="14"/>
  <c r="K184" i="14"/>
  <c r="J184" i="14"/>
  <c r="I184" i="14"/>
  <c r="H184" i="14"/>
  <c r="G184" i="14"/>
  <c r="F184" i="14"/>
  <c r="E184" i="14"/>
  <c r="D184" i="14"/>
  <c r="C184" i="14"/>
  <c r="B184" i="14"/>
  <c r="Y183" i="14"/>
  <c r="X183" i="14"/>
  <c r="W183" i="14"/>
  <c r="V183" i="14"/>
  <c r="U183" i="14"/>
  <c r="T183" i="14"/>
  <c r="S183" i="14"/>
  <c r="R183" i="14"/>
  <c r="Q183" i="14"/>
  <c r="P183" i="14"/>
  <c r="O183" i="14"/>
  <c r="N183" i="14"/>
  <c r="M183" i="14"/>
  <c r="L183" i="14"/>
  <c r="K183" i="14"/>
  <c r="J183" i="14"/>
  <c r="I183" i="14"/>
  <c r="H183" i="14"/>
  <c r="G183" i="14"/>
  <c r="F183" i="14"/>
  <c r="E183" i="14"/>
  <c r="D183" i="14"/>
  <c r="C183" i="14"/>
  <c r="B183" i="14"/>
  <c r="Y182" i="14"/>
  <c r="X182" i="14"/>
  <c r="W182" i="14"/>
  <c r="V182" i="14"/>
  <c r="U182" i="14"/>
  <c r="T182" i="14"/>
  <c r="S182" i="14"/>
  <c r="R182" i="14"/>
  <c r="Q182" i="14"/>
  <c r="P182" i="14"/>
  <c r="O182" i="14"/>
  <c r="N182" i="14"/>
  <c r="M182" i="14"/>
  <c r="L182" i="14"/>
  <c r="K182" i="14"/>
  <c r="J182" i="14"/>
  <c r="I182" i="14"/>
  <c r="H182" i="14"/>
  <c r="G182" i="14"/>
  <c r="F182" i="14"/>
  <c r="E182" i="14"/>
  <c r="D182" i="14"/>
  <c r="C182" i="14"/>
  <c r="B182" i="14"/>
  <c r="Y180" i="14"/>
  <c r="X180" i="14"/>
  <c r="W180" i="14"/>
  <c r="V180" i="14"/>
  <c r="U180" i="14"/>
  <c r="T180" i="14"/>
  <c r="S180" i="14"/>
  <c r="R180" i="14"/>
  <c r="Q180" i="14"/>
  <c r="P180" i="14"/>
  <c r="O180" i="14"/>
  <c r="N180" i="14"/>
  <c r="M180" i="14"/>
  <c r="L180" i="14"/>
  <c r="K180" i="14"/>
  <c r="J180" i="14"/>
  <c r="I180" i="14"/>
  <c r="H180" i="14"/>
  <c r="G180" i="14"/>
  <c r="F180" i="14"/>
  <c r="E180" i="14"/>
  <c r="D180" i="14"/>
  <c r="C180" i="14"/>
  <c r="B180" i="14"/>
  <c r="Y179" i="14"/>
  <c r="X179" i="14"/>
  <c r="W179" i="14"/>
  <c r="V179" i="14"/>
  <c r="U179" i="14"/>
  <c r="T179" i="14"/>
  <c r="S179" i="14"/>
  <c r="R179" i="14"/>
  <c r="Q179" i="14"/>
  <c r="P179" i="14"/>
  <c r="O179" i="14"/>
  <c r="N179" i="14"/>
  <c r="M179" i="14"/>
  <c r="L179" i="14"/>
  <c r="K179" i="14"/>
  <c r="J179" i="14"/>
  <c r="I179" i="14"/>
  <c r="H179" i="14"/>
  <c r="G179" i="14"/>
  <c r="F179" i="14"/>
  <c r="E179" i="14"/>
  <c r="D179" i="14"/>
  <c r="C179" i="14"/>
  <c r="B179" i="14"/>
  <c r="Y178" i="14"/>
  <c r="X178" i="14"/>
  <c r="W178" i="14"/>
  <c r="V178" i="14"/>
  <c r="U178" i="14"/>
  <c r="T178" i="14"/>
  <c r="S178" i="14"/>
  <c r="R178" i="14"/>
  <c r="Q178" i="14"/>
  <c r="P178" i="14"/>
  <c r="O178" i="14"/>
  <c r="N178" i="14"/>
  <c r="M178" i="14"/>
  <c r="L178" i="14"/>
  <c r="K178" i="14"/>
  <c r="J178" i="14"/>
  <c r="I178" i="14"/>
  <c r="H178" i="14"/>
  <c r="G178" i="14"/>
  <c r="F178" i="14"/>
  <c r="E178" i="14"/>
  <c r="D178" i="14"/>
  <c r="C178" i="14"/>
  <c r="B178" i="14"/>
  <c r="Y177" i="14"/>
  <c r="X177" i="14"/>
  <c r="W177" i="14"/>
  <c r="V177" i="14"/>
  <c r="U177" i="14"/>
  <c r="T177" i="14"/>
  <c r="S177" i="14"/>
  <c r="R177" i="14"/>
  <c r="Q177" i="14"/>
  <c r="P177" i="14"/>
  <c r="O177" i="14"/>
  <c r="N177" i="14"/>
  <c r="M177" i="14"/>
  <c r="L177" i="14"/>
  <c r="K177" i="14"/>
  <c r="J177" i="14"/>
  <c r="I177" i="14"/>
  <c r="H177" i="14"/>
  <c r="G177" i="14"/>
  <c r="F177" i="14"/>
  <c r="E177" i="14"/>
  <c r="D177" i="14"/>
  <c r="C177" i="14"/>
  <c r="B177" i="14"/>
  <c r="B171" i="14" s="1"/>
  <c r="Y176" i="14"/>
  <c r="X176" i="14"/>
  <c r="W176" i="14"/>
  <c r="V176" i="14"/>
  <c r="U176" i="14"/>
  <c r="T176" i="14"/>
  <c r="S176" i="14"/>
  <c r="R176" i="14"/>
  <c r="Q176" i="14"/>
  <c r="P176" i="14"/>
  <c r="O176" i="14"/>
  <c r="N176" i="14"/>
  <c r="M176" i="14"/>
  <c r="L176" i="14"/>
  <c r="K176" i="14"/>
  <c r="J176" i="14"/>
  <c r="I176" i="14"/>
  <c r="H176" i="14"/>
  <c r="G176" i="14"/>
  <c r="F176" i="14"/>
  <c r="E176" i="14"/>
  <c r="D176" i="14"/>
  <c r="C176" i="14"/>
  <c r="B176" i="14"/>
  <c r="Y175" i="14"/>
  <c r="X175" i="14"/>
  <c r="W175" i="14"/>
  <c r="V175" i="14"/>
  <c r="V171" i="14" s="1"/>
  <c r="U175" i="14"/>
  <c r="T175" i="14"/>
  <c r="S175" i="14"/>
  <c r="R175" i="14"/>
  <c r="Q175" i="14"/>
  <c r="P175" i="14"/>
  <c r="O175" i="14"/>
  <c r="N175" i="14"/>
  <c r="M175" i="14"/>
  <c r="L175" i="14"/>
  <c r="K175" i="14"/>
  <c r="J175" i="14"/>
  <c r="I175" i="14"/>
  <c r="H175" i="14"/>
  <c r="H171" i="14" s="1"/>
  <c r="G175" i="14"/>
  <c r="G171" i="14" s="1"/>
  <c r="F175" i="14"/>
  <c r="E175" i="14"/>
  <c r="D175" i="14"/>
  <c r="C175" i="14"/>
  <c r="B175" i="14"/>
  <c r="Y174" i="14"/>
  <c r="X174" i="14"/>
  <c r="W174" i="14"/>
  <c r="V174" i="14"/>
  <c r="U174" i="14"/>
  <c r="T174" i="14"/>
  <c r="S174" i="14"/>
  <c r="R174" i="14"/>
  <c r="R171" i="14" s="1"/>
  <c r="Q174" i="14"/>
  <c r="P174" i="14"/>
  <c r="O174" i="14"/>
  <c r="N174" i="14"/>
  <c r="M174" i="14"/>
  <c r="L174" i="14"/>
  <c r="K174" i="14"/>
  <c r="J174" i="14"/>
  <c r="I174" i="14"/>
  <c r="H174" i="14"/>
  <c r="G174" i="14"/>
  <c r="F174" i="14"/>
  <c r="E174" i="14"/>
  <c r="E171" i="14" s="1"/>
  <c r="D174" i="14"/>
  <c r="C174" i="14"/>
  <c r="C171" i="14" s="1"/>
  <c r="B174" i="14"/>
  <c r="Y173" i="14"/>
  <c r="X173" i="14"/>
  <c r="W173" i="14"/>
  <c r="V173" i="14"/>
  <c r="U173" i="14"/>
  <c r="T173" i="14"/>
  <c r="S173" i="14"/>
  <c r="R173" i="14"/>
  <c r="Q173" i="14"/>
  <c r="P173" i="14"/>
  <c r="P171" i="14" s="1"/>
  <c r="O173" i="14"/>
  <c r="O171" i="14" s="1"/>
  <c r="N173" i="14"/>
  <c r="N171" i="14" s="1"/>
  <c r="M173" i="14"/>
  <c r="M171" i="14" s="1"/>
  <c r="L173" i="14"/>
  <c r="K173" i="14"/>
  <c r="J173" i="14"/>
  <c r="I173" i="14"/>
  <c r="H173" i="14"/>
  <c r="G173" i="14"/>
  <c r="F173" i="14"/>
  <c r="E173" i="14"/>
  <c r="D173" i="14"/>
  <c r="C173" i="14"/>
  <c r="B173" i="14"/>
  <c r="Y172" i="14"/>
  <c r="Y171" i="14" s="1"/>
  <c r="X172" i="14"/>
  <c r="X171" i="14" s="1"/>
  <c r="W172" i="14"/>
  <c r="W171" i="14" s="1"/>
  <c r="V172" i="14"/>
  <c r="U172" i="14"/>
  <c r="U171" i="14" s="1"/>
  <c r="T172" i="14"/>
  <c r="S172" i="14"/>
  <c r="R172" i="14"/>
  <c r="Q172" i="14"/>
  <c r="P172" i="14"/>
  <c r="O172" i="14"/>
  <c r="N172" i="14"/>
  <c r="M172" i="14"/>
  <c r="L172" i="14"/>
  <c r="L171" i="14" s="1"/>
  <c r="K172" i="14"/>
  <c r="K171" i="14" s="1"/>
  <c r="J172" i="14"/>
  <c r="J171" i="14" s="1"/>
  <c r="I172" i="14"/>
  <c r="I171" i="14" s="1"/>
  <c r="H172" i="14"/>
  <c r="G172" i="14"/>
  <c r="F172" i="14"/>
  <c r="E172" i="14"/>
  <c r="D172" i="14"/>
  <c r="D171" i="14" s="1"/>
  <c r="C172" i="14"/>
  <c r="B172" i="14"/>
  <c r="T171" i="14"/>
  <c r="S171" i="14"/>
  <c r="Q171" i="14"/>
  <c r="F171" i="14"/>
  <c r="Y169" i="14"/>
  <c r="X169" i="14"/>
  <c r="W169" i="14"/>
  <c r="V169" i="14"/>
  <c r="U169" i="14"/>
  <c r="T169" i="14"/>
  <c r="S169" i="14"/>
  <c r="R169" i="14"/>
  <c r="Q169" i="14"/>
  <c r="P169" i="14"/>
  <c r="O169" i="14"/>
  <c r="N169" i="14"/>
  <c r="M169" i="14"/>
  <c r="L169" i="14"/>
  <c r="K169" i="14"/>
  <c r="J169" i="14"/>
  <c r="I169" i="14"/>
  <c r="H169" i="14"/>
  <c r="G169" i="14"/>
  <c r="F169" i="14"/>
  <c r="E169" i="14"/>
  <c r="D169" i="14"/>
  <c r="C169" i="14"/>
  <c r="B169" i="14"/>
  <c r="Y168" i="14"/>
  <c r="X168" i="14"/>
  <c r="W168" i="14"/>
  <c r="V168" i="14"/>
  <c r="U168" i="14"/>
  <c r="T168" i="14"/>
  <c r="S168" i="14"/>
  <c r="R168" i="14"/>
  <c r="Q168" i="14"/>
  <c r="P168" i="14"/>
  <c r="O168" i="14"/>
  <c r="N168" i="14"/>
  <c r="M168" i="14"/>
  <c r="L168" i="14"/>
  <c r="K168" i="14"/>
  <c r="J168" i="14"/>
  <c r="I168" i="14"/>
  <c r="H168" i="14"/>
  <c r="G168" i="14"/>
  <c r="F168" i="14"/>
  <c r="E168" i="14"/>
  <c r="D168" i="14"/>
  <c r="C168" i="14"/>
  <c r="B168" i="14"/>
  <c r="Y167" i="14"/>
  <c r="X167" i="14"/>
  <c r="W167" i="14"/>
  <c r="V167" i="14"/>
  <c r="V162" i="14" s="1"/>
  <c r="U167" i="14"/>
  <c r="T167" i="14"/>
  <c r="S167" i="14"/>
  <c r="R167" i="14"/>
  <c r="Q167" i="14"/>
  <c r="P167" i="14"/>
  <c r="O167" i="14"/>
  <c r="N167" i="14"/>
  <c r="M167" i="14"/>
  <c r="L167" i="14"/>
  <c r="K167" i="14"/>
  <c r="J167" i="14"/>
  <c r="I167" i="14"/>
  <c r="H167" i="14"/>
  <c r="G167" i="14"/>
  <c r="F167" i="14"/>
  <c r="E167" i="14"/>
  <c r="D167" i="14"/>
  <c r="C167" i="14"/>
  <c r="B167" i="14"/>
  <c r="Y166" i="14"/>
  <c r="X166" i="14"/>
  <c r="W166" i="14"/>
  <c r="V166" i="14"/>
  <c r="U166" i="14"/>
  <c r="T166" i="14"/>
  <c r="S166" i="14"/>
  <c r="R166" i="14"/>
  <c r="R162" i="14" s="1"/>
  <c r="Q166" i="14"/>
  <c r="P166" i="14"/>
  <c r="O166" i="14"/>
  <c r="N166" i="14"/>
  <c r="M166" i="14"/>
  <c r="L166" i="14"/>
  <c r="K166" i="14"/>
  <c r="J166" i="14"/>
  <c r="I166" i="14"/>
  <c r="H166" i="14"/>
  <c r="G166" i="14"/>
  <c r="F166" i="14"/>
  <c r="E166" i="14"/>
  <c r="D166" i="14"/>
  <c r="D162" i="14" s="1"/>
  <c r="C166" i="14"/>
  <c r="C162" i="14" s="1"/>
  <c r="B166" i="14"/>
  <c r="Y165" i="14"/>
  <c r="X165" i="14"/>
  <c r="W165" i="14"/>
  <c r="V165" i="14"/>
  <c r="U165" i="14"/>
  <c r="T165" i="14"/>
  <c r="S165" i="14"/>
  <c r="R165" i="14"/>
  <c r="Q165" i="14"/>
  <c r="P165" i="14"/>
  <c r="O165" i="14"/>
  <c r="N165" i="14"/>
  <c r="N162" i="14" s="1"/>
  <c r="M165" i="14"/>
  <c r="L165" i="14"/>
  <c r="K165" i="14"/>
  <c r="J165" i="14"/>
  <c r="I165" i="14"/>
  <c r="H165" i="14"/>
  <c r="G165" i="14"/>
  <c r="F165" i="14"/>
  <c r="E165" i="14"/>
  <c r="D165" i="14"/>
  <c r="C165" i="14"/>
  <c r="B165" i="14"/>
  <c r="Y164" i="14"/>
  <c r="Y162" i="14" s="1"/>
  <c r="X164" i="14"/>
  <c r="X162" i="14" s="1"/>
  <c r="W164" i="14"/>
  <c r="W162" i="14" s="1"/>
  <c r="V164" i="14"/>
  <c r="U164" i="14"/>
  <c r="T164" i="14"/>
  <c r="S164" i="14"/>
  <c r="R164" i="14"/>
  <c r="Q164" i="14"/>
  <c r="P164" i="14"/>
  <c r="O164" i="14"/>
  <c r="N164" i="14"/>
  <c r="M164" i="14"/>
  <c r="L164" i="14"/>
  <c r="L162" i="14" s="1"/>
  <c r="K164" i="14"/>
  <c r="K162" i="14" s="1"/>
  <c r="J164" i="14"/>
  <c r="J162" i="14" s="1"/>
  <c r="I164" i="14"/>
  <c r="I162" i="14" s="1"/>
  <c r="H164" i="14"/>
  <c r="G164" i="14"/>
  <c r="F164" i="14"/>
  <c r="E164" i="14"/>
  <c r="D164" i="14"/>
  <c r="C164" i="14"/>
  <c r="B164" i="14"/>
  <c r="Y163" i="14"/>
  <c r="X163" i="14"/>
  <c r="W163" i="14"/>
  <c r="V163" i="14"/>
  <c r="U163" i="14"/>
  <c r="U162" i="14" s="1"/>
  <c r="T163" i="14"/>
  <c r="T162" i="14" s="1"/>
  <c r="S163" i="14"/>
  <c r="S162" i="14" s="1"/>
  <c r="R163" i="14"/>
  <c r="Q163" i="14"/>
  <c r="Q162" i="14" s="1"/>
  <c r="P163" i="14"/>
  <c r="O163" i="14"/>
  <c r="N163" i="14"/>
  <c r="M163" i="14"/>
  <c r="L163" i="14"/>
  <c r="K163" i="14"/>
  <c r="J163" i="14"/>
  <c r="I163" i="14"/>
  <c r="H163" i="14"/>
  <c r="H162" i="14" s="1"/>
  <c r="G163" i="14"/>
  <c r="G162" i="14" s="1"/>
  <c r="F163" i="14"/>
  <c r="F162" i="14" s="1"/>
  <c r="E163" i="14"/>
  <c r="E162" i="14" s="1"/>
  <c r="D163" i="14"/>
  <c r="C163" i="14"/>
  <c r="B163" i="14"/>
  <c r="P162" i="14"/>
  <c r="O162" i="14"/>
  <c r="M162" i="14"/>
  <c r="B162" i="14"/>
  <c r="Y141" i="14"/>
  <c r="X141" i="14"/>
  <c r="W141" i="14"/>
  <c r="V141" i="14"/>
  <c r="U141" i="14"/>
  <c r="T141" i="14"/>
  <c r="S141" i="14"/>
  <c r="R141" i="14"/>
  <c r="Q141" i="14"/>
  <c r="P141" i="14"/>
  <c r="O141" i="14"/>
  <c r="N141" i="14"/>
  <c r="N261" i="14" s="1"/>
  <c r="M141" i="14"/>
  <c r="L141" i="14"/>
  <c r="K141" i="14"/>
  <c r="K261" i="14" s="1"/>
  <c r="J141" i="14"/>
  <c r="I141" i="14"/>
  <c r="I261" i="14" s="1"/>
  <c r="H141" i="14"/>
  <c r="G141" i="14"/>
  <c r="F141" i="14"/>
  <c r="E141" i="14"/>
  <c r="D141" i="14"/>
  <c r="C141" i="14"/>
  <c r="B141" i="14"/>
  <c r="Y97" i="14"/>
  <c r="X97" i="14"/>
  <c r="W97" i="14"/>
  <c r="V97" i="14"/>
  <c r="U97" i="14"/>
  <c r="T97" i="14"/>
  <c r="S97" i="14"/>
  <c r="R97" i="14"/>
  <c r="Q97" i="14"/>
  <c r="P97" i="14"/>
  <c r="O97" i="14"/>
  <c r="N97" i="14"/>
  <c r="M97" i="14"/>
  <c r="L97" i="14"/>
  <c r="K97" i="14"/>
  <c r="J97" i="14"/>
  <c r="J251" i="14" s="1"/>
  <c r="I97" i="14"/>
  <c r="H97" i="14"/>
  <c r="G97" i="14"/>
  <c r="G251" i="14" s="1"/>
  <c r="F97" i="14"/>
  <c r="F251" i="14" s="1"/>
  <c r="E97" i="14"/>
  <c r="E251" i="14" s="1"/>
  <c r="D97" i="14"/>
  <c r="D251" i="14" s="1"/>
  <c r="C97" i="14"/>
  <c r="C251" i="14" s="1"/>
  <c r="B97" i="14"/>
  <c r="B251" i="14" s="1"/>
  <c r="Y53" i="14"/>
  <c r="X53" i="14"/>
  <c r="W53" i="14"/>
  <c r="V53" i="14"/>
  <c r="U53" i="14"/>
  <c r="T53" i="14"/>
  <c r="S53" i="14"/>
  <c r="R53" i="14"/>
  <c r="Q53" i="14"/>
  <c r="P53" i="14"/>
  <c r="O53" i="14"/>
  <c r="N53" i="14"/>
  <c r="M53" i="14"/>
  <c r="L53" i="14"/>
  <c r="K53" i="14"/>
  <c r="J53" i="14"/>
  <c r="I53" i="14"/>
  <c r="H53" i="14"/>
  <c r="G53" i="14"/>
  <c r="F53" i="14"/>
  <c r="F241" i="14" s="1"/>
  <c r="E53" i="14"/>
  <c r="D53" i="14"/>
  <c r="C53" i="14"/>
  <c r="C241" i="14" s="1"/>
  <c r="B53" i="14"/>
  <c r="Y260" i="13"/>
  <c r="X260" i="13"/>
  <c r="W260" i="13"/>
  <c r="V260" i="13"/>
  <c r="U260" i="13"/>
  <c r="T260" i="13"/>
  <c r="S260" i="13"/>
  <c r="R260" i="13"/>
  <c r="Q260" i="13"/>
  <c r="P260" i="13"/>
  <c r="O260" i="13"/>
  <c r="N260" i="13"/>
  <c r="M260" i="13"/>
  <c r="L260" i="13"/>
  <c r="K260" i="13"/>
  <c r="J260" i="13"/>
  <c r="I260" i="13"/>
  <c r="H260" i="13"/>
  <c r="G260" i="13"/>
  <c r="F260" i="13"/>
  <c r="E260" i="13"/>
  <c r="D260" i="13"/>
  <c r="C260" i="13"/>
  <c r="B260" i="13"/>
  <c r="Y259" i="13"/>
  <c r="X259" i="13"/>
  <c r="W259" i="13"/>
  <c r="V259" i="13"/>
  <c r="U259" i="13"/>
  <c r="T259" i="13"/>
  <c r="S259" i="13"/>
  <c r="R259" i="13"/>
  <c r="Q259" i="13"/>
  <c r="P259" i="13"/>
  <c r="O259" i="13"/>
  <c r="N259" i="13"/>
  <c r="M259" i="13"/>
  <c r="L259" i="13"/>
  <c r="K259" i="13"/>
  <c r="J259" i="13"/>
  <c r="I259" i="13"/>
  <c r="H259" i="13"/>
  <c r="G259" i="13"/>
  <c r="F259" i="13"/>
  <c r="E259" i="13"/>
  <c r="D259" i="13"/>
  <c r="C259" i="13"/>
  <c r="B259" i="13"/>
  <c r="Y258" i="13"/>
  <c r="X258" i="13"/>
  <c r="W258" i="13"/>
  <c r="V258" i="13"/>
  <c r="U258" i="13"/>
  <c r="T258" i="13"/>
  <c r="S258" i="13"/>
  <c r="R258" i="13"/>
  <c r="Q258" i="13"/>
  <c r="P258" i="13"/>
  <c r="O258" i="13"/>
  <c r="N258" i="13"/>
  <c r="M258" i="13"/>
  <c r="L258" i="13"/>
  <c r="K258" i="13"/>
  <c r="J258" i="13"/>
  <c r="I258" i="13"/>
  <c r="H258" i="13"/>
  <c r="G258" i="13"/>
  <c r="F258" i="13"/>
  <c r="E258" i="13"/>
  <c r="D258" i="13"/>
  <c r="C258" i="13"/>
  <c r="B258" i="13"/>
  <c r="Y257" i="13"/>
  <c r="X257" i="13"/>
  <c r="W257" i="13"/>
  <c r="V257" i="13"/>
  <c r="U257" i="13"/>
  <c r="T257" i="13"/>
  <c r="S257" i="13"/>
  <c r="R257" i="13"/>
  <c r="Q257" i="13"/>
  <c r="P257" i="13"/>
  <c r="O257" i="13"/>
  <c r="N257" i="13"/>
  <c r="M257" i="13"/>
  <c r="L257" i="13"/>
  <c r="K257" i="13"/>
  <c r="J257" i="13"/>
  <c r="I257" i="13"/>
  <c r="H257" i="13"/>
  <c r="G257" i="13"/>
  <c r="F257" i="13"/>
  <c r="E257" i="13"/>
  <c r="D257" i="13"/>
  <c r="C257" i="13"/>
  <c r="B257" i="13"/>
  <c r="Y256" i="13"/>
  <c r="X256" i="13"/>
  <c r="W256" i="13"/>
  <c r="V256" i="13"/>
  <c r="U256" i="13"/>
  <c r="T256" i="13"/>
  <c r="S256" i="13"/>
  <c r="R256" i="13"/>
  <c r="Q256" i="13"/>
  <c r="P256" i="13"/>
  <c r="O256" i="13"/>
  <c r="N256" i="13"/>
  <c r="M256" i="13"/>
  <c r="L256" i="13"/>
  <c r="K256" i="13"/>
  <c r="J256" i="13"/>
  <c r="I256" i="13"/>
  <c r="H256" i="13"/>
  <c r="G256" i="13"/>
  <c r="F256" i="13"/>
  <c r="E256" i="13"/>
  <c r="D256" i="13"/>
  <c r="C256" i="13"/>
  <c r="B256" i="13"/>
  <c r="Y255" i="13"/>
  <c r="X255" i="13"/>
  <c r="W255" i="13"/>
  <c r="V255" i="13"/>
  <c r="U255" i="13"/>
  <c r="T255" i="13"/>
  <c r="S255" i="13"/>
  <c r="R255" i="13"/>
  <c r="Q255" i="13"/>
  <c r="P255" i="13"/>
  <c r="O255" i="13"/>
  <c r="N255" i="13"/>
  <c r="M255" i="13"/>
  <c r="L255" i="13"/>
  <c r="K255" i="13"/>
  <c r="J255" i="13"/>
  <c r="I255" i="13"/>
  <c r="H255" i="13"/>
  <c r="G255" i="13"/>
  <c r="F255" i="13"/>
  <c r="E255" i="13"/>
  <c r="D255" i="13"/>
  <c r="C255" i="13"/>
  <c r="B255" i="13"/>
  <c r="Y254" i="13"/>
  <c r="X254" i="13"/>
  <c r="W254" i="13"/>
  <c r="V254" i="13"/>
  <c r="U254" i="13"/>
  <c r="T254" i="13"/>
  <c r="S254" i="13"/>
  <c r="R254" i="13"/>
  <c r="Q254" i="13"/>
  <c r="P254" i="13"/>
  <c r="O254" i="13"/>
  <c r="N254" i="13"/>
  <c r="M254" i="13"/>
  <c r="L254" i="13"/>
  <c r="K254" i="13"/>
  <c r="J254" i="13"/>
  <c r="I254" i="13"/>
  <c r="H254" i="13"/>
  <c r="G254" i="13"/>
  <c r="F254" i="13"/>
  <c r="E254" i="13"/>
  <c r="D254" i="13"/>
  <c r="C254" i="13"/>
  <c r="B254" i="13"/>
  <c r="Y250" i="13"/>
  <c r="X250" i="13"/>
  <c r="W250" i="13"/>
  <c r="V250" i="13"/>
  <c r="U250" i="13"/>
  <c r="T250" i="13"/>
  <c r="S250" i="13"/>
  <c r="R250" i="13"/>
  <c r="Q250" i="13"/>
  <c r="P250" i="13"/>
  <c r="O250" i="13"/>
  <c r="N250" i="13"/>
  <c r="M250" i="13"/>
  <c r="L250" i="13"/>
  <c r="K250" i="13"/>
  <c r="J250" i="13"/>
  <c r="I250" i="13"/>
  <c r="H250" i="13"/>
  <c r="G250" i="13"/>
  <c r="F250" i="13"/>
  <c r="E250" i="13"/>
  <c r="D250" i="13"/>
  <c r="C250" i="13"/>
  <c r="B250" i="13"/>
  <c r="Y249" i="13"/>
  <c r="X249" i="13"/>
  <c r="W249" i="13"/>
  <c r="V249" i="13"/>
  <c r="U249" i="13"/>
  <c r="T249" i="13"/>
  <c r="S249" i="13"/>
  <c r="R249" i="13"/>
  <c r="Q249" i="13"/>
  <c r="P249" i="13"/>
  <c r="O249" i="13"/>
  <c r="N249" i="13"/>
  <c r="M249" i="13"/>
  <c r="L249" i="13"/>
  <c r="K249" i="13"/>
  <c r="J249" i="13"/>
  <c r="I249" i="13"/>
  <c r="H249" i="13"/>
  <c r="G249" i="13"/>
  <c r="F249" i="13"/>
  <c r="E249" i="13"/>
  <c r="D249" i="13"/>
  <c r="C249" i="13"/>
  <c r="B249" i="13"/>
  <c r="Y248" i="13"/>
  <c r="X248" i="13"/>
  <c r="W248" i="13"/>
  <c r="V248" i="13"/>
  <c r="U248" i="13"/>
  <c r="T248" i="13"/>
  <c r="S248" i="13"/>
  <c r="R248" i="13"/>
  <c r="Q248" i="13"/>
  <c r="P248" i="13"/>
  <c r="O248" i="13"/>
  <c r="N248" i="13"/>
  <c r="M248" i="13"/>
  <c r="L248" i="13"/>
  <c r="K248" i="13"/>
  <c r="J248" i="13"/>
  <c r="I248" i="13"/>
  <c r="H248" i="13"/>
  <c r="G248" i="13"/>
  <c r="F248" i="13"/>
  <c r="E248" i="13"/>
  <c r="D248" i="13"/>
  <c r="C248" i="13"/>
  <c r="B248" i="13"/>
  <c r="Y247" i="13"/>
  <c r="X247" i="13"/>
  <c r="W247" i="13"/>
  <c r="V247" i="13"/>
  <c r="U247" i="13"/>
  <c r="T247" i="13"/>
  <c r="S247" i="13"/>
  <c r="R247" i="13"/>
  <c r="Q247" i="13"/>
  <c r="P247" i="13"/>
  <c r="O247" i="13"/>
  <c r="N247" i="13"/>
  <c r="M247" i="13"/>
  <c r="L247" i="13"/>
  <c r="K247" i="13"/>
  <c r="J247" i="13"/>
  <c r="I247" i="13"/>
  <c r="H247" i="13"/>
  <c r="G247" i="13"/>
  <c r="F247" i="13"/>
  <c r="E247" i="13"/>
  <c r="D247" i="13"/>
  <c r="C247" i="13"/>
  <c r="B247" i="13"/>
  <c r="Y246" i="13"/>
  <c r="X246" i="13"/>
  <c r="W246" i="13"/>
  <c r="V246" i="13"/>
  <c r="U246" i="13"/>
  <c r="T246" i="13"/>
  <c r="S246" i="13"/>
  <c r="R246" i="13"/>
  <c r="Q246" i="13"/>
  <c r="P246" i="13"/>
  <c r="O246" i="13"/>
  <c r="N246" i="13"/>
  <c r="M246" i="13"/>
  <c r="L246" i="13"/>
  <c r="K246" i="13"/>
  <c r="J246" i="13"/>
  <c r="I246" i="13"/>
  <c r="H246" i="13"/>
  <c r="G246" i="13"/>
  <c r="F246" i="13"/>
  <c r="E246" i="13"/>
  <c r="D246" i="13"/>
  <c r="C246" i="13"/>
  <c r="B246" i="13"/>
  <c r="Y245" i="13"/>
  <c r="X245" i="13"/>
  <c r="W245" i="13"/>
  <c r="V245" i="13"/>
  <c r="U245" i="13"/>
  <c r="T245" i="13"/>
  <c r="S245" i="13"/>
  <c r="R245" i="13"/>
  <c r="Q245" i="13"/>
  <c r="P245" i="13"/>
  <c r="O245" i="13"/>
  <c r="N245" i="13"/>
  <c r="M245" i="13"/>
  <c r="L245" i="13"/>
  <c r="K245" i="13"/>
  <c r="J245" i="13"/>
  <c r="I245" i="13"/>
  <c r="H245" i="13"/>
  <c r="G245" i="13"/>
  <c r="F245" i="13"/>
  <c r="E245" i="13"/>
  <c r="D245" i="13"/>
  <c r="C245" i="13"/>
  <c r="B245" i="13"/>
  <c r="Y244" i="13"/>
  <c r="X244" i="13"/>
  <c r="W244" i="13"/>
  <c r="V244" i="13"/>
  <c r="U244" i="13"/>
  <c r="T244" i="13"/>
  <c r="S244" i="13"/>
  <c r="R244" i="13"/>
  <c r="Q244" i="13"/>
  <c r="P244" i="13"/>
  <c r="O244" i="13"/>
  <c r="N244" i="13"/>
  <c r="M244" i="13"/>
  <c r="L244" i="13"/>
  <c r="K244" i="13"/>
  <c r="J244" i="13"/>
  <c r="I244" i="13"/>
  <c r="H244" i="13"/>
  <c r="G244" i="13"/>
  <c r="F244" i="13"/>
  <c r="E244" i="13"/>
  <c r="D244" i="13"/>
  <c r="C244" i="13"/>
  <c r="B244" i="13"/>
  <c r="Y240" i="13"/>
  <c r="X240" i="13"/>
  <c r="W240" i="13"/>
  <c r="V240" i="13"/>
  <c r="U240" i="13"/>
  <c r="T240" i="13"/>
  <c r="S240" i="13"/>
  <c r="R240" i="13"/>
  <c r="Q240" i="13"/>
  <c r="P240" i="13"/>
  <c r="O240" i="13"/>
  <c r="N240" i="13"/>
  <c r="M240" i="13"/>
  <c r="L240" i="13"/>
  <c r="K240" i="13"/>
  <c r="J240" i="13"/>
  <c r="I240" i="13"/>
  <c r="H240" i="13"/>
  <c r="G240" i="13"/>
  <c r="F240" i="13"/>
  <c r="E240" i="13"/>
  <c r="D240" i="13"/>
  <c r="C240" i="13"/>
  <c r="B240" i="13"/>
  <c r="Y239" i="13"/>
  <c r="X239" i="13"/>
  <c r="W239" i="13"/>
  <c r="V239" i="13"/>
  <c r="U239" i="13"/>
  <c r="T239" i="13"/>
  <c r="S239" i="13"/>
  <c r="R239" i="13"/>
  <c r="Q239" i="13"/>
  <c r="P239" i="13"/>
  <c r="O239" i="13"/>
  <c r="N239" i="13"/>
  <c r="M239" i="13"/>
  <c r="L239" i="13"/>
  <c r="K239" i="13"/>
  <c r="J239" i="13"/>
  <c r="I239" i="13"/>
  <c r="H239" i="13"/>
  <c r="G239" i="13"/>
  <c r="F239" i="13"/>
  <c r="E239" i="13"/>
  <c r="D239" i="13"/>
  <c r="C239" i="13"/>
  <c r="B239" i="13"/>
  <c r="Y238" i="13"/>
  <c r="X238" i="13"/>
  <c r="W238" i="13"/>
  <c r="V238" i="13"/>
  <c r="U238" i="13"/>
  <c r="T238" i="13"/>
  <c r="S238" i="13"/>
  <c r="R238" i="13"/>
  <c r="Q238" i="13"/>
  <c r="P238" i="13"/>
  <c r="O238" i="13"/>
  <c r="N238" i="13"/>
  <c r="M238" i="13"/>
  <c r="L238" i="13"/>
  <c r="K238" i="13"/>
  <c r="J238" i="13"/>
  <c r="I238" i="13"/>
  <c r="H238" i="13"/>
  <c r="G238" i="13"/>
  <c r="F238" i="13"/>
  <c r="E238" i="13"/>
  <c r="D238" i="13"/>
  <c r="C238" i="13"/>
  <c r="B238" i="13"/>
  <c r="Y237" i="13"/>
  <c r="X237" i="13"/>
  <c r="W237" i="13"/>
  <c r="V237" i="13"/>
  <c r="U237" i="13"/>
  <c r="T237" i="13"/>
  <c r="S237" i="13"/>
  <c r="R237" i="13"/>
  <c r="Q237" i="13"/>
  <c r="P237" i="13"/>
  <c r="O237" i="13"/>
  <c r="N237" i="13"/>
  <c r="M237" i="13"/>
  <c r="L237" i="13"/>
  <c r="K237" i="13"/>
  <c r="J237" i="13"/>
  <c r="I237" i="13"/>
  <c r="H237" i="13"/>
  <c r="G237" i="13"/>
  <c r="F237" i="13"/>
  <c r="E237" i="13"/>
  <c r="D237" i="13"/>
  <c r="C237" i="13"/>
  <c r="B237" i="13"/>
  <c r="Y236" i="13"/>
  <c r="X236" i="13"/>
  <c r="W236" i="13"/>
  <c r="V236" i="13"/>
  <c r="U236" i="13"/>
  <c r="T236" i="13"/>
  <c r="S236" i="13"/>
  <c r="R236" i="13"/>
  <c r="Q236" i="13"/>
  <c r="P236" i="13"/>
  <c r="O236" i="13"/>
  <c r="N236" i="13"/>
  <c r="M236" i="13"/>
  <c r="L236" i="13"/>
  <c r="K236" i="13"/>
  <c r="J236" i="13"/>
  <c r="I236" i="13"/>
  <c r="H236" i="13"/>
  <c r="G236" i="13"/>
  <c r="F236" i="13"/>
  <c r="E236" i="13"/>
  <c r="D236" i="13"/>
  <c r="C236" i="13"/>
  <c r="B236" i="13"/>
  <c r="Y235" i="13"/>
  <c r="X235" i="13"/>
  <c r="W235" i="13"/>
  <c r="V235" i="13"/>
  <c r="U235" i="13"/>
  <c r="T235" i="13"/>
  <c r="S235" i="13"/>
  <c r="R235" i="13"/>
  <c r="Q235" i="13"/>
  <c r="P235" i="13"/>
  <c r="O235" i="13"/>
  <c r="N235" i="13"/>
  <c r="M235" i="13"/>
  <c r="L235" i="13"/>
  <c r="K235" i="13"/>
  <c r="J235" i="13"/>
  <c r="I235" i="13"/>
  <c r="H235" i="13"/>
  <c r="G235" i="13"/>
  <c r="F235" i="13"/>
  <c r="E235" i="13"/>
  <c r="D235" i="13"/>
  <c r="C235" i="13"/>
  <c r="B235" i="13"/>
  <c r="Y234" i="13"/>
  <c r="X234" i="13"/>
  <c r="W234" i="13"/>
  <c r="V234" i="13"/>
  <c r="U234" i="13"/>
  <c r="T234" i="13"/>
  <c r="S234" i="13"/>
  <c r="R234" i="13"/>
  <c r="Q234" i="13"/>
  <c r="P234" i="13"/>
  <c r="O234" i="13"/>
  <c r="N234" i="13"/>
  <c r="M234" i="13"/>
  <c r="L234" i="13"/>
  <c r="K234" i="13"/>
  <c r="J234" i="13"/>
  <c r="I234" i="13"/>
  <c r="H234" i="13"/>
  <c r="G234" i="13"/>
  <c r="F234" i="13"/>
  <c r="E234" i="13"/>
  <c r="D234" i="13"/>
  <c r="C234" i="13"/>
  <c r="B234" i="13"/>
  <c r="Y231" i="13"/>
  <c r="X231" i="13"/>
  <c r="W231" i="13"/>
  <c r="V231" i="13"/>
  <c r="U231" i="13"/>
  <c r="T231" i="13"/>
  <c r="S231" i="13"/>
  <c r="R231" i="13"/>
  <c r="Q231" i="13"/>
  <c r="P231" i="13"/>
  <c r="O231" i="13"/>
  <c r="N231" i="13"/>
  <c r="M231" i="13"/>
  <c r="L231" i="13"/>
  <c r="K231" i="13"/>
  <c r="J231" i="13"/>
  <c r="I231" i="13"/>
  <c r="H231" i="13"/>
  <c r="G231" i="13"/>
  <c r="F231" i="13"/>
  <c r="E231" i="13"/>
  <c r="D231" i="13"/>
  <c r="C231" i="13"/>
  <c r="B231" i="13"/>
  <c r="Y230" i="13"/>
  <c r="X230" i="13"/>
  <c r="W230" i="13"/>
  <c r="V230" i="13"/>
  <c r="U230" i="13"/>
  <c r="T230" i="13"/>
  <c r="S230" i="13"/>
  <c r="R230" i="13"/>
  <c r="Q230" i="13"/>
  <c r="P230" i="13"/>
  <c r="O230" i="13"/>
  <c r="N230" i="13"/>
  <c r="M230" i="13"/>
  <c r="L230" i="13"/>
  <c r="K230" i="13"/>
  <c r="J230" i="13"/>
  <c r="I230" i="13"/>
  <c r="H230" i="13"/>
  <c r="G230" i="13"/>
  <c r="F230" i="13"/>
  <c r="E230" i="13"/>
  <c r="D230" i="13"/>
  <c r="C230" i="13"/>
  <c r="B230" i="13"/>
  <c r="Y229" i="13"/>
  <c r="X229" i="13"/>
  <c r="W229" i="13"/>
  <c r="V229" i="13"/>
  <c r="U229" i="13"/>
  <c r="T229" i="13"/>
  <c r="S229" i="13"/>
  <c r="R229" i="13"/>
  <c r="Q229" i="13"/>
  <c r="P229" i="13"/>
  <c r="O229" i="13"/>
  <c r="N229" i="13"/>
  <c r="M229" i="13"/>
  <c r="L229" i="13"/>
  <c r="K229" i="13"/>
  <c r="J229" i="13"/>
  <c r="I229" i="13"/>
  <c r="H229" i="13"/>
  <c r="G229" i="13"/>
  <c r="F229" i="13"/>
  <c r="E229" i="13"/>
  <c r="D229" i="13"/>
  <c r="C229" i="13"/>
  <c r="B229" i="13"/>
  <c r="Y228" i="13"/>
  <c r="X228" i="13"/>
  <c r="W228" i="13"/>
  <c r="V228" i="13"/>
  <c r="U228" i="13"/>
  <c r="T228" i="13"/>
  <c r="S228" i="13"/>
  <c r="R228" i="13"/>
  <c r="Q228" i="13"/>
  <c r="P228" i="13"/>
  <c r="O228" i="13"/>
  <c r="N228" i="13"/>
  <c r="M228" i="13"/>
  <c r="M224" i="13" s="1"/>
  <c r="L228" i="13"/>
  <c r="K228" i="13"/>
  <c r="J228" i="13"/>
  <c r="I228" i="13"/>
  <c r="H228" i="13"/>
  <c r="G228" i="13"/>
  <c r="F228" i="13"/>
  <c r="E228" i="13"/>
  <c r="D228" i="13"/>
  <c r="C228" i="13"/>
  <c r="B228" i="13"/>
  <c r="Y227" i="13"/>
  <c r="X227" i="13"/>
  <c r="W227" i="13"/>
  <c r="V227" i="13"/>
  <c r="U227" i="13"/>
  <c r="T227" i="13"/>
  <c r="S227" i="13"/>
  <c r="R227" i="13"/>
  <c r="Q227" i="13"/>
  <c r="P227" i="13"/>
  <c r="O227" i="13"/>
  <c r="O224" i="13" s="1"/>
  <c r="N227" i="13"/>
  <c r="N224" i="13" s="1"/>
  <c r="M227" i="13"/>
  <c r="L227" i="13"/>
  <c r="K227" i="13"/>
  <c r="J227" i="13"/>
  <c r="I227" i="13"/>
  <c r="H227" i="13"/>
  <c r="G227" i="13"/>
  <c r="F227" i="13"/>
  <c r="E227" i="13"/>
  <c r="D227" i="13"/>
  <c r="C227" i="13"/>
  <c r="B227" i="13"/>
  <c r="Y226" i="13"/>
  <c r="X226" i="13"/>
  <c r="W226" i="13"/>
  <c r="V226" i="13"/>
  <c r="U226" i="13"/>
  <c r="T226" i="13"/>
  <c r="S226" i="13"/>
  <c r="R226" i="13"/>
  <c r="Q226" i="13"/>
  <c r="P226" i="13"/>
  <c r="O226" i="13"/>
  <c r="N226" i="13"/>
  <c r="M226" i="13"/>
  <c r="L226" i="13"/>
  <c r="K226" i="13"/>
  <c r="J226" i="13"/>
  <c r="J224" i="13" s="1"/>
  <c r="I226" i="13"/>
  <c r="H226" i="13"/>
  <c r="G226" i="13"/>
  <c r="F226" i="13"/>
  <c r="E226" i="13"/>
  <c r="D226" i="13"/>
  <c r="C226" i="13"/>
  <c r="B226" i="13"/>
  <c r="Y225" i="13"/>
  <c r="X225" i="13"/>
  <c r="W225" i="13"/>
  <c r="V225" i="13"/>
  <c r="U225" i="13"/>
  <c r="T225" i="13"/>
  <c r="S225" i="13"/>
  <c r="R225" i="13"/>
  <c r="Q225" i="13"/>
  <c r="P225" i="13"/>
  <c r="P224" i="13" s="1"/>
  <c r="O225" i="13"/>
  <c r="N225" i="13"/>
  <c r="M225" i="13"/>
  <c r="L225" i="13"/>
  <c r="K225" i="13"/>
  <c r="J225" i="13"/>
  <c r="I225" i="13"/>
  <c r="H225" i="13"/>
  <c r="H224" i="13" s="1"/>
  <c r="G225" i="13"/>
  <c r="F225" i="13"/>
  <c r="F224" i="13" s="1"/>
  <c r="E225" i="13"/>
  <c r="D225" i="13"/>
  <c r="D224" i="13" s="1"/>
  <c r="C225" i="13"/>
  <c r="C224" i="13" s="1"/>
  <c r="B225" i="13"/>
  <c r="Y224" i="13"/>
  <c r="Y219" i="13"/>
  <c r="X219" i="13"/>
  <c r="W219" i="13"/>
  <c r="V219" i="13"/>
  <c r="U219" i="13"/>
  <c r="T219" i="13"/>
  <c r="S219" i="13"/>
  <c r="R219" i="13"/>
  <c r="Q219" i="13"/>
  <c r="P219" i="13"/>
  <c r="O219" i="13"/>
  <c r="N219" i="13"/>
  <c r="M219" i="13"/>
  <c r="L219" i="13"/>
  <c r="K219" i="13"/>
  <c r="J219" i="13"/>
  <c r="I219" i="13"/>
  <c r="H219" i="13"/>
  <c r="G219" i="13"/>
  <c r="F219" i="13"/>
  <c r="E219" i="13"/>
  <c r="D219" i="13"/>
  <c r="C219" i="13"/>
  <c r="B219" i="13"/>
  <c r="Y218" i="13"/>
  <c r="X218" i="13"/>
  <c r="W218" i="13"/>
  <c r="V218" i="13"/>
  <c r="U218" i="13"/>
  <c r="T218" i="13"/>
  <c r="S218" i="13"/>
  <c r="R218" i="13"/>
  <c r="Q218" i="13"/>
  <c r="P218" i="13"/>
  <c r="O218" i="13"/>
  <c r="N218" i="13"/>
  <c r="M218" i="13"/>
  <c r="L218" i="13"/>
  <c r="K218" i="13"/>
  <c r="J218" i="13"/>
  <c r="I218" i="13"/>
  <c r="H218" i="13"/>
  <c r="G218" i="13"/>
  <c r="F218" i="13"/>
  <c r="E218" i="13"/>
  <c r="D218" i="13"/>
  <c r="C218" i="13"/>
  <c r="B218" i="13"/>
  <c r="Y217" i="13"/>
  <c r="X217" i="13"/>
  <c r="W217" i="13"/>
  <c r="V217" i="13"/>
  <c r="U217" i="13"/>
  <c r="T217" i="13"/>
  <c r="S217" i="13"/>
  <c r="R217" i="13"/>
  <c r="Q217" i="13"/>
  <c r="P217" i="13"/>
  <c r="O217" i="13"/>
  <c r="N217" i="13"/>
  <c r="M217" i="13"/>
  <c r="L217" i="13"/>
  <c r="K217" i="13"/>
  <c r="J217" i="13"/>
  <c r="I217" i="13"/>
  <c r="H217" i="13"/>
  <c r="G217" i="13"/>
  <c r="F217" i="13"/>
  <c r="E217" i="13"/>
  <c r="D217" i="13"/>
  <c r="C217" i="13"/>
  <c r="B217" i="13"/>
  <c r="Y215" i="13"/>
  <c r="X215" i="13"/>
  <c r="W215" i="13"/>
  <c r="V215" i="13"/>
  <c r="U215" i="13"/>
  <c r="T215" i="13"/>
  <c r="S215" i="13"/>
  <c r="R215" i="13"/>
  <c r="Q215" i="13"/>
  <c r="P215" i="13"/>
  <c r="O215" i="13"/>
  <c r="N215" i="13"/>
  <c r="M215" i="13"/>
  <c r="L215" i="13"/>
  <c r="K215" i="13"/>
  <c r="J215" i="13"/>
  <c r="I215" i="13"/>
  <c r="H215" i="13"/>
  <c r="G215" i="13"/>
  <c r="F215" i="13"/>
  <c r="E215" i="13"/>
  <c r="D215" i="13"/>
  <c r="C215" i="13"/>
  <c r="B215" i="13"/>
  <c r="Y214" i="13"/>
  <c r="X214" i="13"/>
  <c r="W214" i="13"/>
  <c r="V214" i="13"/>
  <c r="U214" i="13"/>
  <c r="T214" i="13"/>
  <c r="S214" i="13"/>
  <c r="R214" i="13"/>
  <c r="Q214" i="13"/>
  <c r="P214" i="13"/>
  <c r="O214" i="13"/>
  <c r="N214" i="13"/>
  <c r="M214" i="13"/>
  <c r="L214" i="13"/>
  <c r="K214" i="13"/>
  <c r="J214" i="13"/>
  <c r="I214" i="13"/>
  <c r="H214" i="13"/>
  <c r="G214" i="13"/>
  <c r="F214" i="13"/>
  <c r="E214" i="13"/>
  <c r="D214" i="13"/>
  <c r="C214" i="13"/>
  <c r="B214" i="13"/>
  <c r="Y213" i="13"/>
  <c r="X213" i="13"/>
  <c r="W213" i="13"/>
  <c r="V213" i="13"/>
  <c r="U213" i="13"/>
  <c r="T213" i="13"/>
  <c r="S213" i="13"/>
  <c r="R213" i="13"/>
  <c r="Q213" i="13"/>
  <c r="P213" i="13"/>
  <c r="O213" i="13"/>
  <c r="N213" i="13"/>
  <c r="M213" i="13"/>
  <c r="L213" i="13"/>
  <c r="K213" i="13"/>
  <c r="J213" i="13"/>
  <c r="I213" i="13"/>
  <c r="H213" i="13"/>
  <c r="G213" i="13"/>
  <c r="F213" i="13"/>
  <c r="E213" i="13"/>
  <c r="D213" i="13"/>
  <c r="C213" i="13"/>
  <c r="B213" i="13"/>
  <c r="Y212" i="13"/>
  <c r="X212" i="13"/>
  <c r="W212" i="13"/>
  <c r="V212" i="13"/>
  <c r="U212" i="13"/>
  <c r="T212" i="13"/>
  <c r="S212" i="13"/>
  <c r="R212" i="13"/>
  <c r="Q212" i="13"/>
  <c r="P212" i="13"/>
  <c r="O212" i="13"/>
  <c r="N212" i="13"/>
  <c r="M212" i="13"/>
  <c r="L212" i="13"/>
  <c r="K212" i="13"/>
  <c r="J212" i="13"/>
  <c r="I212" i="13"/>
  <c r="H212" i="13"/>
  <c r="G212" i="13"/>
  <c r="F212" i="13"/>
  <c r="E212" i="13"/>
  <c r="D212" i="13"/>
  <c r="C212" i="13"/>
  <c r="B212" i="13"/>
  <c r="Y211" i="13"/>
  <c r="X211" i="13"/>
  <c r="W211" i="13"/>
  <c r="V211" i="13"/>
  <c r="U211" i="13"/>
  <c r="T211" i="13"/>
  <c r="S211" i="13"/>
  <c r="R211" i="13"/>
  <c r="Q211" i="13"/>
  <c r="P211" i="13"/>
  <c r="O211" i="13"/>
  <c r="N211" i="13"/>
  <c r="M211" i="13"/>
  <c r="L211" i="13"/>
  <c r="K211" i="13"/>
  <c r="J211" i="13"/>
  <c r="I211" i="13"/>
  <c r="H211" i="13"/>
  <c r="G211" i="13"/>
  <c r="F211" i="13"/>
  <c r="E211" i="13"/>
  <c r="D211" i="13"/>
  <c r="C211" i="13"/>
  <c r="B211" i="13"/>
  <c r="Y210" i="13"/>
  <c r="X210" i="13"/>
  <c r="W210" i="13"/>
  <c r="V210" i="13"/>
  <c r="U210" i="13"/>
  <c r="T210" i="13"/>
  <c r="S210" i="13"/>
  <c r="R210" i="13"/>
  <c r="Q210" i="13"/>
  <c r="P210" i="13"/>
  <c r="O210" i="13"/>
  <c r="N210" i="13"/>
  <c r="M210" i="13"/>
  <c r="L210" i="13"/>
  <c r="K210" i="13"/>
  <c r="J210" i="13"/>
  <c r="I210" i="13"/>
  <c r="H210" i="13"/>
  <c r="G210" i="13"/>
  <c r="F210" i="13"/>
  <c r="E210" i="13"/>
  <c r="D210" i="13"/>
  <c r="C210" i="13"/>
  <c r="B210" i="13"/>
  <c r="B204" i="13" s="1"/>
  <c r="Y209" i="13"/>
  <c r="X209" i="13"/>
  <c r="W209" i="13"/>
  <c r="V209" i="13"/>
  <c r="U209" i="13"/>
  <c r="T209" i="13"/>
  <c r="S209" i="13"/>
  <c r="R209" i="13"/>
  <c r="Q209" i="13"/>
  <c r="P209" i="13"/>
  <c r="O209" i="13"/>
  <c r="N209" i="13"/>
  <c r="M209" i="13"/>
  <c r="L209" i="13"/>
  <c r="K209" i="13"/>
  <c r="J209" i="13"/>
  <c r="I209" i="13"/>
  <c r="H209" i="13"/>
  <c r="G209" i="13"/>
  <c r="F209" i="13"/>
  <c r="E209" i="13"/>
  <c r="D209" i="13"/>
  <c r="C209" i="13"/>
  <c r="B209" i="13"/>
  <c r="Y208" i="13"/>
  <c r="X208" i="13"/>
  <c r="W208" i="13"/>
  <c r="V208" i="13"/>
  <c r="U208" i="13"/>
  <c r="T208" i="13"/>
  <c r="S208" i="13"/>
  <c r="R208" i="13"/>
  <c r="Q208" i="13"/>
  <c r="P208" i="13"/>
  <c r="O208" i="13"/>
  <c r="N208" i="13"/>
  <c r="M208" i="13"/>
  <c r="L208" i="13"/>
  <c r="K208" i="13"/>
  <c r="J208" i="13"/>
  <c r="I208" i="13"/>
  <c r="H208" i="13"/>
  <c r="G208" i="13"/>
  <c r="F208" i="13"/>
  <c r="E208" i="13"/>
  <c r="D208" i="13"/>
  <c r="C208" i="13"/>
  <c r="B208" i="13"/>
  <c r="Y207" i="13"/>
  <c r="X207" i="13"/>
  <c r="W207" i="13"/>
  <c r="V207" i="13"/>
  <c r="U207" i="13"/>
  <c r="T207" i="13"/>
  <c r="T204" i="13" s="1"/>
  <c r="S207" i="13"/>
  <c r="S204" i="13" s="1"/>
  <c r="R207" i="13"/>
  <c r="R204" i="13" s="1"/>
  <c r="Q207" i="13"/>
  <c r="Q204" i="13" s="1"/>
  <c r="P207" i="13"/>
  <c r="O207" i="13"/>
  <c r="N207" i="13"/>
  <c r="M207" i="13"/>
  <c r="L207" i="13"/>
  <c r="K207" i="13"/>
  <c r="J207" i="13"/>
  <c r="I207" i="13"/>
  <c r="H207" i="13"/>
  <c r="G207" i="13"/>
  <c r="F207" i="13"/>
  <c r="E207" i="13"/>
  <c r="D207" i="13"/>
  <c r="C207" i="13"/>
  <c r="B207" i="13"/>
  <c r="Y206" i="13"/>
  <c r="X206" i="13"/>
  <c r="W206" i="13"/>
  <c r="V206" i="13"/>
  <c r="U206" i="13"/>
  <c r="T206" i="13"/>
  <c r="S206" i="13"/>
  <c r="R206" i="13"/>
  <c r="Q206" i="13"/>
  <c r="P206" i="13"/>
  <c r="P204" i="13" s="1"/>
  <c r="O206" i="13"/>
  <c r="O204" i="13" s="1"/>
  <c r="N206" i="13"/>
  <c r="N204" i="13" s="1"/>
  <c r="M206" i="13"/>
  <c r="M204" i="13" s="1"/>
  <c r="L206" i="13"/>
  <c r="K206" i="13"/>
  <c r="J206" i="13"/>
  <c r="I206" i="13"/>
  <c r="H206" i="13"/>
  <c r="G206" i="13"/>
  <c r="F206" i="13"/>
  <c r="E206" i="13"/>
  <c r="D206" i="13"/>
  <c r="C206" i="13"/>
  <c r="B206" i="13"/>
  <c r="Y205" i="13"/>
  <c r="Y204" i="13" s="1"/>
  <c r="X205" i="13"/>
  <c r="X204" i="13" s="1"/>
  <c r="W205" i="13"/>
  <c r="W204" i="13" s="1"/>
  <c r="V205" i="13"/>
  <c r="V204" i="13" s="1"/>
  <c r="U205" i="13"/>
  <c r="U204" i="13" s="1"/>
  <c r="T205" i="13"/>
  <c r="S205" i="13"/>
  <c r="R205" i="13"/>
  <c r="Q205" i="13"/>
  <c r="P205" i="13"/>
  <c r="O205" i="13"/>
  <c r="N205" i="13"/>
  <c r="M205" i="13"/>
  <c r="L205" i="13"/>
  <c r="L204" i="13" s="1"/>
  <c r="K205" i="13"/>
  <c r="K204" i="13" s="1"/>
  <c r="J205" i="13"/>
  <c r="J204" i="13" s="1"/>
  <c r="I205" i="13"/>
  <c r="I204" i="13" s="1"/>
  <c r="H205" i="13"/>
  <c r="G205" i="13"/>
  <c r="G204" i="13" s="1"/>
  <c r="F205" i="13"/>
  <c r="E205" i="13"/>
  <c r="E204" i="13" s="1"/>
  <c r="D205" i="13"/>
  <c r="C205" i="13"/>
  <c r="B205" i="13"/>
  <c r="H204" i="13"/>
  <c r="F204" i="13"/>
  <c r="D204" i="13"/>
  <c r="C204" i="13"/>
  <c r="Y202" i="13"/>
  <c r="X202" i="13"/>
  <c r="W202" i="13"/>
  <c r="V202" i="13"/>
  <c r="U202" i="13"/>
  <c r="T202" i="13"/>
  <c r="S202" i="13"/>
  <c r="R202" i="13"/>
  <c r="Q202" i="13"/>
  <c r="P202" i="13"/>
  <c r="O202" i="13"/>
  <c r="N202" i="13"/>
  <c r="M202" i="13"/>
  <c r="L202" i="13"/>
  <c r="K202" i="13"/>
  <c r="J202" i="13"/>
  <c r="I202" i="13"/>
  <c r="H202" i="13"/>
  <c r="G202" i="13"/>
  <c r="F202" i="13"/>
  <c r="E202" i="13"/>
  <c r="D202" i="13"/>
  <c r="C202" i="13"/>
  <c r="B202" i="13"/>
  <c r="Y201" i="13"/>
  <c r="X201" i="13"/>
  <c r="W201" i="13"/>
  <c r="V201" i="13"/>
  <c r="U201" i="13"/>
  <c r="T201" i="13"/>
  <c r="S201" i="13"/>
  <c r="R201" i="13"/>
  <c r="Q201" i="13"/>
  <c r="P201" i="13"/>
  <c r="O201" i="13"/>
  <c r="N201" i="13"/>
  <c r="M201" i="13"/>
  <c r="L201" i="13"/>
  <c r="K201" i="13"/>
  <c r="J201" i="13"/>
  <c r="I201" i="13"/>
  <c r="H201" i="13"/>
  <c r="G201" i="13"/>
  <c r="F201" i="13"/>
  <c r="E201" i="13"/>
  <c r="D201" i="13"/>
  <c r="C201" i="13"/>
  <c r="B201" i="13"/>
  <c r="Y200" i="13"/>
  <c r="X200" i="13"/>
  <c r="W200" i="13"/>
  <c r="V200" i="13"/>
  <c r="U200" i="13"/>
  <c r="T200" i="13"/>
  <c r="S200" i="13"/>
  <c r="R200" i="13"/>
  <c r="Q200" i="13"/>
  <c r="P200" i="13"/>
  <c r="O200" i="13"/>
  <c r="N200" i="13"/>
  <c r="M200" i="13"/>
  <c r="L200" i="13"/>
  <c r="K200" i="13"/>
  <c r="J200" i="13"/>
  <c r="I200" i="13"/>
  <c r="H200" i="13"/>
  <c r="G200" i="13"/>
  <c r="F200" i="13"/>
  <c r="E200" i="13"/>
  <c r="D200" i="13"/>
  <c r="C200" i="13"/>
  <c r="B200" i="13"/>
  <c r="Y198" i="13"/>
  <c r="X198" i="13"/>
  <c r="W198" i="13"/>
  <c r="V198" i="13"/>
  <c r="U198" i="13"/>
  <c r="T198" i="13"/>
  <c r="S198" i="13"/>
  <c r="R198" i="13"/>
  <c r="Q198" i="13"/>
  <c r="P198" i="13"/>
  <c r="O198" i="13"/>
  <c r="N198" i="13"/>
  <c r="M198" i="13"/>
  <c r="L198" i="13"/>
  <c r="K198" i="13"/>
  <c r="J198" i="13"/>
  <c r="I198" i="13"/>
  <c r="H198" i="13"/>
  <c r="G198" i="13"/>
  <c r="F198" i="13"/>
  <c r="E198" i="13"/>
  <c r="D198" i="13"/>
  <c r="C198" i="13"/>
  <c r="B198" i="13"/>
  <c r="Y197" i="13"/>
  <c r="X197" i="13"/>
  <c r="W197" i="13"/>
  <c r="V197" i="13"/>
  <c r="U197" i="13"/>
  <c r="T197" i="13"/>
  <c r="S197" i="13"/>
  <c r="R197" i="13"/>
  <c r="Q197" i="13"/>
  <c r="P197" i="13"/>
  <c r="O197" i="13"/>
  <c r="N197" i="13"/>
  <c r="M197" i="13"/>
  <c r="L197" i="13"/>
  <c r="K197" i="13"/>
  <c r="J197" i="13"/>
  <c r="I197" i="13"/>
  <c r="H197" i="13"/>
  <c r="G197" i="13"/>
  <c r="F197" i="13"/>
  <c r="E197" i="13"/>
  <c r="D197" i="13"/>
  <c r="C197" i="13"/>
  <c r="B197" i="13"/>
  <c r="Y196" i="13"/>
  <c r="X196" i="13"/>
  <c r="W196" i="13"/>
  <c r="V196" i="13"/>
  <c r="U196" i="13"/>
  <c r="T196" i="13"/>
  <c r="S196" i="13"/>
  <c r="R196" i="13"/>
  <c r="Q196" i="13"/>
  <c r="P196" i="13"/>
  <c r="O196" i="13"/>
  <c r="N196" i="13"/>
  <c r="M196" i="13"/>
  <c r="L196" i="13"/>
  <c r="K196" i="13"/>
  <c r="J196" i="13"/>
  <c r="I196" i="13"/>
  <c r="H196" i="13"/>
  <c r="G196" i="13"/>
  <c r="F196" i="13"/>
  <c r="E196" i="13"/>
  <c r="D196" i="13"/>
  <c r="C196" i="13"/>
  <c r="B196" i="13"/>
  <c r="Y195" i="13"/>
  <c r="X195" i="13"/>
  <c r="W195" i="13"/>
  <c r="V195" i="13"/>
  <c r="U195" i="13"/>
  <c r="T195" i="13"/>
  <c r="S195" i="13"/>
  <c r="R195" i="13"/>
  <c r="Q195" i="13"/>
  <c r="P195" i="13"/>
  <c r="O195" i="13"/>
  <c r="N195" i="13"/>
  <c r="M195" i="13"/>
  <c r="L195" i="13"/>
  <c r="K195" i="13"/>
  <c r="J195" i="13"/>
  <c r="I195" i="13"/>
  <c r="H195" i="13"/>
  <c r="G195" i="13"/>
  <c r="F195" i="13"/>
  <c r="E195" i="13"/>
  <c r="D195" i="13"/>
  <c r="C195" i="13"/>
  <c r="B195" i="13"/>
  <c r="Y194" i="13"/>
  <c r="X194" i="13"/>
  <c r="W194" i="13"/>
  <c r="V194" i="13"/>
  <c r="U194" i="13"/>
  <c r="T194" i="13"/>
  <c r="S194" i="13"/>
  <c r="R194" i="13"/>
  <c r="Q194" i="13"/>
  <c r="P194" i="13"/>
  <c r="O194" i="13"/>
  <c r="N194" i="13"/>
  <c r="M194" i="13"/>
  <c r="L194" i="13"/>
  <c r="K194" i="13"/>
  <c r="J194" i="13"/>
  <c r="I194" i="13"/>
  <c r="H194" i="13"/>
  <c r="G194" i="13"/>
  <c r="F194" i="13"/>
  <c r="E194" i="13"/>
  <c r="D194" i="13"/>
  <c r="C194" i="13"/>
  <c r="B194" i="13"/>
  <c r="Y193" i="13"/>
  <c r="X193" i="13"/>
  <c r="W193" i="13"/>
  <c r="V193" i="13"/>
  <c r="U193" i="13"/>
  <c r="T193" i="13"/>
  <c r="S193" i="13"/>
  <c r="R193" i="13"/>
  <c r="Q193" i="13"/>
  <c r="P193" i="13"/>
  <c r="O193" i="13"/>
  <c r="N193" i="13"/>
  <c r="M193" i="13"/>
  <c r="L193" i="13"/>
  <c r="K193" i="13"/>
  <c r="J193" i="13"/>
  <c r="I193" i="13"/>
  <c r="H193" i="13"/>
  <c r="G193" i="13"/>
  <c r="F193" i="13"/>
  <c r="E193" i="13"/>
  <c r="D193" i="13"/>
  <c r="C193" i="13"/>
  <c r="B193" i="13"/>
  <c r="Y192" i="13"/>
  <c r="X192" i="13"/>
  <c r="W192" i="13"/>
  <c r="V192" i="13"/>
  <c r="U192" i="13"/>
  <c r="T192" i="13"/>
  <c r="S192" i="13"/>
  <c r="R192" i="13"/>
  <c r="Q192" i="13"/>
  <c r="P192" i="13"/>
  <c r="O192" i="13"/>
  <c r="N192" i="13"/>
  <c r="M192" i="13"/>
  <c r="L192" i="13"/>
  <c r="K192" i="13"/>
  <c r="J192" i="13"/>
  <c r="I192" i="13"/>
  <c r="H192" i="13"/>
  <c r="G192" i="13"/>
  <c r="F192" i="13"/>
  <c r="E192" i="13"/>
  <c r="D192" i="13"/>
  <c r="C192" i="13"/>
  <c r="B192" i="13"/>
  <c r="Y191" i="13"/>
  <c r="X191" i="13"/>
  <c r="W191" i="13"/>
  <c r="V191" i="13"/>
  <c r="U191" i="13"/>
  <c r="T191" i="13"/>
  <c r="S191" i="13"/>
  <c r="R191" i="13"/>
  <c r="Q191" i="13"/>
  <c r="P191" i="13"/>
  <c r="O191" i="13"/>
  <c r="N191" i="13"/>
  <c r="M191" i="13"/>
  <c r="L191" i="13"/>
  <c r="K191" i="13"/>
  <c r="J191" i="13"/>
  <c r="I191" i="13"/>
  <c r="H191" i="13"/>
  <c r="G191" i="13"/>
  <c r="F191" i="13"/>
  <c r="E191" i="13"/>
  <c r="D191" i="13"/>
  <c r="C191" i="13"/>
  <c r="B191" i="13"/>
  <c r="Y190" i="13"/>
  <c r="X190" i="13"/>
  <c r="W190" i="13"/>
  <c r="V190" i="13"/>
  <c r="U190" i="13"/>
  <c r="T190" i="13"/>
  <c r="S190" i="13"/>
  <c r="R190" i="13"/>
  <c r="Q190" i="13"/>
  <c r="P190" i="13"/>
  <c r="P187" i="13" s="1"/>
  <c r="O190" i="13"/>
  <c r="O187" i="13" s="1"/>
  <c r="N190" i="13"/>
  <c r="N187" i="13" s="1"/>
  <c r="M190" i="13"/>
  <c r="M187" i="13" s="1"/>
  <c r="L190" i="13"/>
  <c r="K190" i="13"/>
  <c r="J190" i="13"/>
  <c r="I190" i="13"/>
  <c r="H190" i="13"/>
  <c r="G190" i="13"/>
  <c r="F190" i="13"/>
  <c r="E190" i="13"/>
  <c r="D190" i="13"/>
  <c r="C190" i="13"/>
  <c r="B190" i="13"/>
  <c r="Y189" i="13"/>
  <c r="X189" i="13"/>
  <c r="X187" i="13" s="1"/>
  <c r="W189" i="13"/>
  <c r="W187" i="13" s="1"/>
  <c r="V189" i="13"/>
  <c r="V187" i="13" s="1"/>
  <c r="U189" i="13"/>
  <c r="T189" i="13"/>
  <c r="S189" i="13"/>
  <c r="R189" i="13"/>
  <c r="Q189" i="13"/>
  <c r="P189" i="13"/>
  <c r="O189" i="13"/>
  <c r="N189" i="13"/>
  <c r="M189" i="13"/>
  <c r="L189" i="13"/>
  <c r="L187" i="13" s="1"/>
  <c r="K189" i="13"/>
  <c r="K187" i="13" s="1"/>
  <c r="J189" i="13"/>
  <c r="J187" i="13" s="1"/>
  <c r="I189" i="13"/>
  <c r="I187" i="13" s="1"/>
  <c r="H189" i="13"/>
  <c r="G189" i="13"/>
  <c r="F189" i="13"/>
  <c r="E189" i="13"/>
  <c r="D189" i="13"/>
  <c r="C189" i="13"/>
  <c r="B189" i="13"/>
  <c r="Y188" i="13"/>
  <c r="X188" i="13"/>
  <c r="W188" i="13"/>
  <c r="V188" i="13"/>
  <c r="U188" i="13"/>
  <c r="U187" i="13" s="1"/>
  <c r="T188" i="13"/>
  <c r="T187" i="13" s="1"/>
  <c r="S188" i="13"/>
  <c r="S187" i="13" s="1"/>
  <c r="R188" i="13"/>
  <c r="R187" i="13" s="1"/>
  <c r="Q188" i="13"/>
  <c r="Q187" i="13" s="1"/>
  <c r="P188" i="13"/>
  <c r="O188" i="13"/>
  <c r="N188" i="13"/>
  <c r="M188" i="13"/>
  <c r="L188" i="13"/>
  <c r="K188" i="13"/>
  <c r="J188" i="13"/>
  <c r="I188" i="13"/>
  <c r="H188" i="13"/>
  <c r="H187" i="13" s="1"/>
  <c r="G188" i="13"/>
  <c r="G187" i="13" s="1"/>
  <c r="F188" i="13"/>
  <c r="F187" i="13" s="1"/>
  <c r="E188" i="13"/>
  <c r="E187" i="13" s="1"/>
  <c r="D188" i="13"/>
  <c r="C188" i="13"/>
  <c r="C187" i="13" s="1"/>
  <c r="B188" i="13"/>
  <c r="Y187" i="13"/>
  <c r="D187" i="13"/>
  <c r="B187" i="13"/>
  <c r="Y184" i="13"/>
  <c r="X184" i="13"/>
  <c r="W184" i="13"/>
  <c r="V184" i="13"/>
  <c r="U184" i="13"/>
  <c r="T184" i="13"/>
  <c r="S184" i="13"/>
  <c r="R184" i="13"/>
  <c r="Q184" i="13"/>
  <c r="P184" i="13"/>
  <c r="O184" i="13"/>
  <c r="N184" i="13"/>
  <c r="M184" i="13"/>
  <c r="L184" i="13"/>
  <c r="K184" i="13"/>
  <c r="J184" i="13"/>
  <c r="I184" i="13"/>
  <c r="H184" i="13"/>
  <c r="G184" i="13"/>
  <c r="F184" i="13"/>
  <c r="E184" i="13"/>
  <c r="D184" i="13"/>
  <c r="C184" i="13"/>
  <c r="B184" i="13"/>
  <c r="Y183" i="13"/>
  <c r="X183" i="13"/>
  <c r="W183" i="13"/>
  <c r="V183" i="13"/>
  <c r="U183" i="13"/>
  <c r="T183" i="13"/>
  <c r="S183" i="13"/>
  <c r="R183" i="13"/>
  <c r="Q183" i="13"/>
  <c r="P183" i="13"/>
  <c r="O183" i="13"/>
  <c r="N183" i="13"/>
  <c r="M183" i="13"/>
  <c r="L183" i="13"/>
  <c r="K183" i="13"/>
  <c r="J183" i="13"/>
  <c r="I183" i="13"/>
  <c r="H183" i="13"/>
  <c r="G183" i="13"/>
  <c r="F183" i="13"/>
  <c r="E183" i="13"/>
  <c r="D183" i="13"/>
  <c r="C183" i="13"/>
  <c r="B183" i="13"/>
  <c r="Y182" i="13"/>
  <c r="X182" i="13"/>
  <c r="W182" i="13"/>
  <c r="V182" i="13"/>
  <c r="U182" i="13"/>
  <c r="T182" i="13"/>
  <c r="S182" i="13"/>
  <c r="R182" i="13"/>
  <c r="Q182" i="13"/>
  <c r="P182" i="13"/>
  <c r="O182" i="13"/>
  <c r="N182" i="13"/>
  <c r="M182" i="13"/>
  <c r="L182" i="13"/>
  <c r="K182" i="13"/>
  <c r="J182" i="13"/>
  <c r="I182" i="13"/>
  <c r="H182" i="13"/>
  <c r="G182" i="13"/>
  <c r="F182" i="13"/>
  <c r="E182" i="13"/>
  <c r="D182" i="13"/>
  <c r="C182" i="13"/>
  <c r="B182" i="13"/>
  <c r="Y180" i="13"/>
  <c r="X180" i="13"/>
  <c r="W180" i="13"/>
  <c r="V180" i="13"/>
  <c r="U180" i="13"/>
  <c r="T180" i="13"/>
  <c r="S180" i="13"/>
  <c r="R180" i="13"/>
  <c r="Q180" i="13"/>
  <c r="P180" i="13"/>
  <c r="O180" i="13"/>
  <c r="N180" i="13"/>
  <c r="M180" i="13"/>
  <c r="L180" i="13"/>
  <c r="K180" i="13"/>
  <c r="J180" i="13"/>
  <c r="I180" i="13"/>
  <c r="H180" i="13"/>
  <c r="G180" i="13"/>
  <c r="F180" i="13"/>
  <c r="E180" i="13"/>
  <c r="D180" i="13"/>
  <c r="C180" i="13"/>
  <c r="B180" i="13"/>
  <c r="Y179" i="13"/>
  <c r="X179" i="13"/>
  <c r="W179" i="13"/>
  <c r="V179" i="13"/>
  <c r="U179" i="13"/>
  <c r="T179" i="13"/>
  <c r="S179" i="13"/>
  <c r="R179" i="13"/>
  <c r="Q179" i="13"/>
  <c r="P179" i="13"/>
  <c r="O179" i="13"/>
  <c r="N179" i="13"/>
  <c r="M179" i="13"/>
  <c r="L179" i="13"/>
  <c r="K179" i="13"/>
  <c r="J179" i="13"/>
  <c r="I179" i="13"/>
  <c r="H179" i="13"/>
  <c r="G179" i="13"/>
  <c r="F179" i="13"/>
  <c r="E179" i="13"/>
  <c r="D179" i="13"/>
  <c r="C179" i="13"/>
  <c r="B179" i="13"/>
  <c r="Y178" i="13"/>
  <c r="X178" i="13"/>
  <c r="W178" i="13"/>
  <c r="V178" i="13"/>
  <c r="U178" i="13"/>
  <c r="T178" i="13"/>
  <c r="S178" i="13"/>
  <c r="R178" i="13"/>
  <c r="Q178" i="13"/>
  <c r="P178" i="13"/>
  <c r="O178" i="13"/>
  <c r="N178" i="13"/>
  <c r="M178" i="13"/>
  <c r="L178" i="13"/>
  <c r="K178" i="13"/>
  <c r="J178" i="13"/>
  <c r="I178" i="13"/>
  <c r="H178" i="13"/>
  <c r="G178" i="13"/>
  <c r="F178" i="13"/>
  <c r="E178" i="13"/>
  <c r="D178" i="13"/>
  <c r="C178" i="13"/>
  <c r="B178" i="13"/>
  <c r="Y177" i="13"/>
  <c r="X177" i="13"/>
  <c r="W177" i="13"/>
  <c r="V177" i="13"/>
  <c r="U177" i="13"/>
  <c r="T177" i="13"/>
  <c r="S177" i="13"/>
  <c r="R177" i="13"/>
  <c r="Q177" i="13"/>
  <c r="P177" i="13"/>
  <c r="O177" i="13"/>
  <c r="N177" i="13"/>
  <c r="M177" i="13"/>
  <c r="L177" i="13"/>
  <c r="K177" i="13"/>
  <c r="J177" i="13"/>
  <c r="I177" i="13"/>
  <c r="H177" i="13"/>
  <c r="G177" i="13"/>
  <c r="F177" i="13"/>
  <c r="E177" i="13"/>
  <c r="D177" i="13"/>
  <c r="C177" i="13"/>
  <c r="B177" i="13"/>
  <c r="B171" i="13" s="1"/>
  <c r="Y176" i="13"/>
  <c r="X176" i="13"/>
  <c r="W176" i="13"/>
  <c r="V176" i="13"/>
  <c r="U176" i="13"/>
  <c r="T176" i="13"/>
  <c r="S176" i="13"/>
  <c r="R176" i="13"/>
  <c r="Q176" i="13"/>
  <c r="P176" i="13"/>
  <c r="O176" i="13"/>
  <c r="N176" i="13"/>
  <c r="M176" i="13"/>
  <c r="L176" i="13"/>
  <c r="K176" i="13"/>
  <c r="J176" i="13"/>
  <c r="I176" i="13"/>
  <c r="H176" i="13"/>
  <c r="G176" i="13"/>
  <c r="F176" i="13"/>
  <c r="E176" i="13"/>
  <c r="D176" i="13"/>
  <c r="C176" i="13"/>
  <c r="B176" i="13"/>
  <c r="Y175" i="13"/>
  <c r="X175" i="13"/>
  <c r="W175" i="13"/>
  <c r="V175" i="13"/>
  <c r="U175" i="13"/>
  <c r="T175" i="13"/>
  <c r="S175" i="13"/>
  <c r="S171" i="13" s="1"/>
  <c r="R175" i="13"/>
  <c r="Q175" i="13"/>
  <c r="Q171" i="13" s="1"/>
  <c r="P175" i="13"/>
  <c r="O175" i="13"/>
  <c r="N175" i="13"/>
  <c r="M175" i="13"/>
  <c r="L175" i="13"/>
  <c r="K175" i="13"/>
  <c r="J175" i="13"/>
  <c r="I175" i="13"/>
  <c r="H175" i="13"/>
  <c r="G175" i="13"/>
  <c r="F175" i="13"/>
  <c r="E175" i="13"/>
  <c r="D175" i="13"/>
  <c r="C175" i="13"/>
  <c r="B175" i="13"/>
  <c r="Y174" i="13"/>
  <c r="X174" i="13"/>
  <c r="W174" i="13"/>
  <c r="V174" i="13"/>
  <c r="U174" i="13"/>
  <c r="T174" i="13"/>
  <c r="S174" i="13"/>
  <c r="R174" i="13"/>
  <c r="R171" i="13" s="1"/>
  <c r="Q174" i="13"/>
  <c r="P174" i="13"/>
  <c r="O174" i="13"/>
  <c r="N174" i="13"/>
  <c r="M174" i="13"/>
  <c r="L174" i="13"/>
  <c r="K174" i="13"/>
  <c r="J174" i="13"/>
  <c r="I174" i="13"/>
  <c r="H174" i="13"/>
  <c r="G174" i="13"/>
  <c r="F174" i="13"/>
  <c r="E174" i="13"/>
  <c r="D174" i="13"/>
  <c r="C174" i="13"/>
  <c r="B174" i="13"/>
  <c r="Y173" i="13"/>
  <c r="Y171" i="13" s="1"/>
  <c r="X173" i="13"/>
  <c r="W173" i="13"/>
  <c r="V173" i="13"/>
  <c r="U173" i="13"/>
  <c r="T173" i="13"/>
  <c r="S173" i="13"/>
  <c r="R173" i="13"/>
  <c r="Q173" i="13"/>
  <c r="P173" i="13"/>
  <c r="P171" i="13" s="1"/>
  <c r="O173" i="13"/>
  <c r="O171" i="13" s="1"/>
  <c r="N173" i="13"/>
  <c r="N171" i="13" s="1"/>
  <c r="M173" i="13"/>
  <c r="M171" i="13" s="1"/>
  <c r="L173" i="13"/>
  <c r="K173" i="13"/>
  <c r="J173" i="13"/>
  <c r="I173" i="13"/>
  <c r="H173" i="13"/>
  <c r="G173" i="13"/>
  <c r="F173" i="13"/>
  <c r="E173" i="13"/>
  <c r="D173" i="13"/>
  <c r="C173" i="13"/>
  <c r="B173" i="13"/>
  <c r="Y172" i="13"/>
  <c r="X172" i="13"/>
  <c r="X171" i="13" s="1"/>
  <c r="W172" i="13"/>
  <c r="W171" i="13" s="1"/>
  <c r="V172" i="13"/>
  <c r="V171" i="13" s="1"/>
  <c r="U172" i="13"/>
  <c r="U171" i="13" s="1"/>
  <c r="T172" i="13"/>
  <c r="S172" i="13"/>
  <c r="R172" i="13"/>
  <c r="Q172" i="13"/>
  <c r="P172" i="13"/>
  <c r="O172" i="13"/>
  <c r="N172" i="13"/>
  <c r="M172" i="13"/>
  <c r="L172" i="13"/>
  <c r="L171" i="13" s="1"/>
  <c r="K172" i="13"/>
  <c r="K171" i="13" s="1"/>
  <c r="J172" i="13"/>
  <c r="J171" i="13" s="1"/>
  <c r="I172" i="13"/>
  <c r="I171" i="13" s="1"/>
  <c r="H172" i="13"/>
  <c r="G172" i="13"/>
  <c r="G171" i="13" s="1"/>
  <c r="F172" i="13"/>
  <c r="E172" i="13"/>
  <c r="E171" i="13" s="1"/>
  <c r="D172" i="13"/>
  <c r="C172" i="13"/>
  <c r="B172" i="13"/>
  <c r="T171" i="13"/>
  <c r="H171" i="13"/>
  <c r="F171" i="13"/>
  <c r="D171" i="13"/>
  <c r="C171" i="13"/>
  <c r="Y169" i="13"/>
  <c r="X169" i="13"/>
  <c r="W169" i="13"/>
  <c r="V169" i="13"/>
  <c r="U169" i="13"/>
  <c r="T169" i="13"/>
  <c r="S169" i="13"/>
  <c r="R169" i="13"/>
  <c r="Q169" i="13"/>
  <c r="P169" i="13"/>
  <c r="O169" i="13"/>
  <c r="N169" i="13"/>
  <c r="M169" i="13"/>
  <c r="L169" i="13"/>
  <c r="K169" i="13"/>
  <c r="J169" i="13"/>
  <c r="I169" i="13"/>
  <c r="H169" i="13"/>
  <c r="G169" i="13"/>
  <c r="F169" i="13"/>
  <c r="E169" i="13"/>
  <c r="D169" i="13"/>
  <c r="C169" i="13"/>
  <c r="B169" i="13"/>
  <c r="Y168" i="13"/>
  <c r="X168" i="13"/>
  <c r="W168" i="13"/>
  <c r="V168" i="13"/>
  <c r="U168" i="13"/>
  <c r="T168" i="13"/>
  <c r="S168" i="13"/>
  <c r="R168" i="13"/>
  <c r="Q168" i="13"/>
  <c r="P168" i="13"/>
  <c r="O168" i="13"/>
  <c r="N168" i="13"/>
  <c r="M168" i="13"/>
  <c r="L168" i="13"/>
  <c r="K168" i="13"/>
  <c r="J168" i="13"/>
  <c r="I168" i="13"/>
  <c r="H168" i="13"/>
  <c r="G168" i="13"/>
  <c r="F168" i="13"/>
  <c r="E168" i="13"/>
  <c r="D168" i="13"/>
  <c r="C168" i="13"/>
  <c r="B168" i="13"/>
  <c r="Y167" i="13"/>
  <c r="X167" i="13"/>
  <c r="W167" i="13"/>
  <c r="V167" i="13"/>
  <c r="U167" i="13"/>
  <c r="T167" i="13"/>
  <c r="S167" i="13"/>
  <c r="R167" i="13"/>
  <c r="Q167" i="13"/>
  <c r="P167" i="13"/>
  <c r="O167" i="13"/>
  <c r="N167" i="13"/>
  <c r="M167" i="13"/>
  <c r="L167" i="13"/>
  <c r="K167" i="13"/>
  <c r="J167" i="13"/>
  <c r="I167" i="13"/>
  <c r="H167" i="13"/>
  <c r="G167" i="13"/>
  <c r="F167" i="13"/>
  <c r="E167" i="13"/>
  <c r="D167" i="13"/>
  <c r="C167" i="13"/>
  <c r="B167" i="13"/>
  <c r="Y166" i="13"/>
  <c r="X166" i="13"/>
  <c r="W166" i="13"/>
  <c r="V166" i="13"/>
  <c r="U166" i="13"/>
  <c r="T166" i="13"/>
  <c r="S166" i="13"/>
  <c r="R166" i="13"/>
  <c r="Q166" i="13"/>
  <c r="P166" i="13"/>
  <c r="O166" i="13"/>
  <c r="O162" i="13" s="1"/>
  <c r="N166" i="13"/>
  <c r="M166" i="13"/>
  <c r="M162" i="13" s="1"/>
  <c r="L166" i="13"/>
  <c r="K166" i="13"/>
  <c r="J166" i="13"/>
  <c r="I166" i="13"/>
  <c r="H166" i="13"/>
  <c r="G166" i="13"/>
  <c r="F166" i="13"/>
  <c r="E166" i="13"/>
  <c r="D166" i="13"/>
  <c r="C166" i="13"/>
  <c r="B166" i="13"/>
  <c r="Y165" i="13"/>
  <c r="X165" i="13"/>
  <c r="W165" i="13"/>
  <c r="V165" i="13"/>
  <c r="U165" i="13"/>
  <c r="T165" i="13"/>
  <c r="S165" i="13"/>
  <c r="R165" i="13"/>
  <c r="Q165" i="13"/>
  <c r="P165" i="13"/>
  <c r="O165" i="13"/>
  <c r="N165" i="13"/>
  <c r="N162" i="13" s="1"/>
  <c r="M165" i="13"/>
  <c r="L165" i="13"/>
  <c r="K165" i="13"/>
  <c r="J165" i="13"/>
  <c r="I165" i="13"/>
  <c r="H165" i="13"/>
  <c r="G165" i="13"/>
  <c r="F165" i="13"/>
  <c r="E165" i="13"/>
  <c r="D165" i="13"/>
  <c r="C165" i="13"/>
  <c r="B165" i="13"/>
  <c r="Y164" i="13"/>
  <c r="X164" i="13"/>
  <c r="X162" i="13" s="1"/>
  <c r="W164" i="13"/>
  <c r="W162" i="13" s="1"/>
  <c r="V164" i="13"/>
  <c r="V162" i="13" s="1"/>
  <c r="U164" i="13"/>
  <c r="U162" i="13" s="1"/>
  <c r="T164" i="13"/>
  <c r="S164" i="13"/>
  <c r="R164" i="13"/>
  <c r="Q164" i="13"/>
  <c r="P164" i="13"/>
  <c r="O164" i="13"/>
  <c r="N164" i="13"/>
  <c r="M164" i="13"/>
  <c r="L164" i="13"/>
  <c r="L162" i="13" s="1"/>
  <c r="K164" i="13"/>
  <c r="K162" i="13" s="1"/>
  <c r="J164" i="13"/>
  <c r="J162" i="13" s="1"/>
  <c r="I164" i="13"/>
  <c r="I162" i="13" s="1"/>
  <c r="H164" i="13"/>
  <c r="G164" i="13"/>
  <c r="F164" i="13"/>
  <c r="E164" i="13"/>
  <c r="D164" i="13"/>
  <c r="C164" i="13"/>
  <c r="B164" i="13"/>
  <c r="Y163" i="13"/>
  <c r="X163" i="13"/>
  <c r="W163" i="13"/>
  <c r="V163" i="13"/>
  <c r="U163" i="13"/>
  <c r="T163" i="13"/>
  <c r="T162" i="13" s="1"/>
  <c r="S163" i="13"/>
  <c r="S162" i="13" s="1"/>
  <c r="R163" i="13"/>
  <c r="R162" i="13" s="1"/>
  <c r="Q163" i="13"/>
  <c r="Q162" i="13" s="1"/>
  <c r="P163" i="13"/>
  <c r="O163" i="13"/>
  <c r="N163" i="13"/>
  <c r="M163" i="13"/>
  <c r="L163" i="13"/>
  <c r="K163" i="13"/>
  <c r="J163" i="13"/>
  <c r="I163" i="13"/>
  <c r="H163" i="13"/>
  <c r="H162" i="13" s="1"/>
  <c r="G163" i="13"/>
  <c r="G162" i="13" s="1"/>
  <c r="F163" i="13"/>
  <c r="F162" i="13" s="1"/>
  <c r="E163" i="13"/>
  <c r="E162" i="13" s="1"/>
  <c r="D163" i="13"/>
  <c r="D162" i="13" s="1"/>
  <c r="C163" i="13"/>
  <c r="C162" i="13" s="1"/>
  <c r="B163" i="13"/>
  <c r="Y162" i="13"/>
  <c r="P162" i="13"/>
  <c r="B162" i="13"/>
  <c r="Y141" i="13"/>
  <c r="Y261" i="13" s="1"/>
  <c r="X141" i="13"/>
  <c r="X261" i="13" s="1"/>
  <c r="W141" i="13"/>
  <c r="W261" i="13" s="1"/>
  <c r="V141" i="13"/>
  <c r="V261" i="13" s="1"/>
  <c r="U141" i="13"/>
  <c r="U261" i="13" s="1"/>
  <c r="T141" i="13"/>
  <c r="T261" i="13" s="1"/>
  <c r="S141" i="13"/>
  <c r="S261" i="13" s="1"/>
  <c r="R141" i="13"/>
  <c r="R261" i="13" s="1"/>
  <c r="Q141" i="13"/>
  <c r="Q261" i="13" s="1"/>
  <c r="P141" i="13"/>
  <c r="P261" i="13" s="1"/>
  <c r="O141" i="13"/>
  <c r="O261" i="13" s="1"/>
  <c r="N141" i="13"/>
  <c r="N261" i="13" s="1"/>
  <c r="M141" i="13"/>
  <c r="M261" i="13" s="1"/>
  <c r="L141" i="13"/>
  <c r="L261" i="13" s="1"/>
  <c r="K141" i="13"/>
  <c r="K261" i="13" s="1"/>
  <c r="J141" i="13"/>
  <c r="J261" i="13" s="1"/>
  <c r="I141" i="13"/>
  <c r="I261" i="13" s="1"/>
  <c r="H141" i="13"/>
  <c r="H261" i="13" s="1"/>
  <c r="G141" i="13"/>
  <c r="G261" i="13" s="1"/>
  <c r="F141" i="13"/>
  <c r="F261" i="13" s="1"/>
  <c r="E141" i="13"/>
  <c r="E261" i="13" s="1"/>
  <c r="D141" i="13"/>
  <c r="D261" i="13" s="1"/>
  <c r="D253" i="13" s="1"/>
  <c r="C141" i="13"/>
  <c r="C261" i="13" s="1"/>
  <c r="B141" i="13"/>
  <c r="B261" i="13" s="1"/>
  <c r="Y97" i="13"/>
  <c r="Y251" i="13" s="1"/>
  <c r="X97" i="13"/>
  <c r="X251" i="13" s="1"/>
  <c r="W97" i="13"/>
  <c r="W251" i="13" s="1"/>
  <c r="V97" i="13"/>
  <c r="V251" i="13" s="1"/>
  <c r="U97" i="13"/>
  <c r="U251" i="13" s="1"/>
  <c r="T97" i="13"/>
  <c r="T251" i="13" s="1"/>
  <c r="S97" i="13"/>
  <c r="S251" i="13" s="1"/>
  <c r="R97" i="13"/>
  <c r="R251" i="13" s="1"/>
  <c r="Q97" i="13"/>
  <c r="Q251" i="13" s="1"/>
  <c r="P97" i="13"/>
  <c r="P251" i="13" s="1"/>
  <c r="O97" i="13"/>
  <c r="O251" i="13" s="1"/>
  <c r="N97" i="13"/>
  <c r="N251" i="13" s="1"/>
  <c r="M97" i="13"/>
  <c r="M251" i="13" s="1"/>
  <c r="L97" i="13"/>
  <c r="L251" i="13" s="1"/>
  <c r="K97" i="13"/>
  <c r="K251" i="13" s="1"/>
  <c r="J97" i="13"/>
  <c r="J251" i="13" s="1"/>
  <c r="I97" i="13"/>
  <c r="I251" i="13" s="1"/>
  <c r="H97" i="13"/>
  <c r="H251" i="13" s="1"/>
  <c r="G97" i="13"/>
  <c r="G251" i="13" s="1"/>
  <c r="F97" i="13"/>
  <c r="F251" i="13" s="1"/>
  <c r="E97" i="13"/>
  <c r="E251" i="13" s="1"/>
  <c r="D97" i="13"/>
  <c r="D251" i="13" s="1"/>
  <c r="C97" i="13"/>
  <c r="C251" i="13" s="1"/>
  <c r="B97" i="13"/>
  <c r="B251" i="13" s="1"/>
  <c r="Y53" i="13"/>
  <c r="Y241" i="13" s="1"/>
  <c r="X53" i="13"/>
  <c r="X241" i="13" s="1"/>
  <c r="W53" i="13"/>
  <c r="W241" i="13" s="1"/>
  <c r="V53" i="13"/>
  <c r="V241" i="13" s="1"/>
  <c r="U53" i="13"/>
  <c r="U241" i="13" s="1"/>
  <c r="T53" i="13"/>
  <c r="T241" i="13" s="1"/>
  <c r="S53" i="13"/>
  <c r="S241" i="13" s="1"/>
  <c r="R53" i="13"/>
  <c r="R241" i="13" s="1"/>
  <c r="Q53" i="13"/>
  <c r="Q241" i="13" s="1"/>
  <c r="P53" i="13"/>
  <c r="P241" i="13" s="1"/>
  <c r="O53" i="13"/>
  <c r="O241" i="13" s="1"/>
  <c r="N53" i="13"/>
  <c r="N241" i="13" s="1"/>
  <c r="M53" i="13"/>
  <c r="M241" i="13" s="1"/>
  <c r="L53" i="13"/>
  <c r="L241" i="13" s="1"/>
  <c r="K53" i="13"/>
  <c r="K241" i="13" s="1"/>
  <c r="J53" i="13"/>
  <c r="J241" i="13" s="1"/>
  <c r="I53" i="13"/>
  <c r="I241" i="13" s="1"/>
  <c r="H53" i="13"/>
  <c r="H241" i="13" s="1"/>
  <c r="G53" i="13"/>
  <c r="G241" i="13" s="1"/>
  <c r="F53" i="13"/>
  <c r="F241" i="13" s="1"/>
  <c r="E53" i="13"/>
  <c r="E241" i="13" s="1"/>
  <c r="D53" i="13"/>
  <c r="D241" i="13" s="1"/>
  <c r="C53" i="13"/>
  <c r="C241" i="13" s="1"/>
  <c r="B53" i="13"/>
  <c r="B241" i="13" s="1"/>
  <c r="Y95" i="12"/>
  <c r="X95" i="12"/>
  <c r="W95" i="12"/>
  <c r="V95" i="12"/>
  <c r="U95" i="12"/>
  <c r="T95" i="12"/>
  <c r="S95" i="12"/>
  <c r="R95" i="12"/>
  <c r="Q95" i="12"/>
  <c r="P95" i="12"/>
  <c r="O95" i="12"/>
  <c r="N95" i="12"/>
  <c r="M95" i="12"/>
  <c r="L95" i="12"/>
  <c r="K95" i="12"/>
  <c r="J95" i="12"/>
  <c r="I95" i="12"/>
  <c r="H95" i="12"/>
  <c r="G95" i="12"/>
  <c r="F95" i="12"/>
  <c r="E95" i="12"/>
  <c r="D95" i="12"/>
  <c r="C95" i="12"/>
  <c r="B95" i="12"/>
  <c r="Y94" i="12"/>
  <c r="X94" i="12"/>
  <c r="W94" i="12"/>
  <c r="V94" i="12"/>
  <c r="U94" i="12"/>
  <c r="T94" i="12"/>
  <c r="S94" i="12"/>
  <c r="R94" i="12"/>
  <c r="Q94" i="12"/>
  <c r="P94" i="12"/>
  <c r="O94" i="12"/>
  <c r="N94" i="12"/>
  <c r="M94" i="12"/>
  <c r="L94" i="12"/>
  <c r="K94" i="12"/>
  <c r="J94" i="12"/>
  <c r="I94" i="12"/>
  <c r="H94" i="12"/>
  <c r="G94" i="12"/>
  <c r="F94" i="12"/>
  <c r="E94" i="12"/>
  <c r="D94" i="12"/>
  <c r="C94" i="12"/>
  <c r="B94" i="12"/>
  <c r="Y93" i="12"/>
  <c r="X93" i="12"/>
  <c r="W93" i="12"/>
  <c r="V93" i="12"/>
  <c r="U93" i="12"/>
  <c r="T93" i="12"/>
  <c r="S93" i="12"/>
  <c r="R93" i="12"/>
  <c r="Q93" i="12"/>
  <c r="P93" i="12"/>
  <c r="O93" i="12"/>
  <c r="N93" i="12"/>
  <c r="M93" i="12"/>
  <c r="L93" i="12"/>
  <c r="K93" i="12"/>
  <c r="J93" i="12"/>
  <c r="I93" i="12"/>
  <c r="H93" i="12"/>
  <c r="G93" i="12"/>
  <c r="F93" i="12"/>
  <c r="E93" i="12"/>
  <c r="D93" i="12"/>
  <c r="C93" i="12"/>
  <c r="B93" i="12"/>
  <c r="Y91" i="12"/>
  <c r="X91" i="12"/>
  <c r="W91" i="12"/>
  <c r="V91" i="12"/>
  <c r="U91" i="12"/>
  <c r="T91" i="12"/>
  <c r="S91" i="12"/>
  <c r="R91" i="12"/>
  <c r="Q91" i="12"/>
  <c r="P91" i="12"/>
  <c r="O91" i="12"/>
  <c r="N91" i="12"/>
  <c r="M91" i="12"/>
  <c r="L91" i="12"/>
  <c r="K91" i="12"/>
  <c r="J91" i="12"/>
  <c r="I91" i="12"/>
  <c r="H91" i="12"/>
  <c r="G91" i="12"/>
  <c r="F91" i="12"/>
  <c r="E91" i="12"/>
  <c r="D91" i="12"/>
  <c r="C91" i="12"/>
  <c r="B91" i="12"/>
  <c r="Y83" i="12"/>
  <c r="X83" i="12"/>
  <c r="W83" i="12"/>
  <c r="V83" i="12"/>
  <c r="U83" i="12"/>
  <c r="T83" i="12"/>
  <c r="S83" i="12"/>
  <c r="R83" i="12"/>
  <c r="Q83" i="12"/>
  <c r="P83" i="12"/>
  <c r="O83" i="12"/>
  <c r="N83" i="12"/>
  <c r="M83" i="12"/>
  <c r="L83" i="12"/>
  <c r="K83" i="12"/>
  <c r="J83" i="12"/>
  <c r="I83" i="12"/>
  <c r="H83" i="12"/>
  <c r="G83" i="12"/>
  <c r="F83" i="12"/>
  <c r="E83" i="12"/>
  <c r="D83" i="12"/>
  <c r="C83" i="12"/>
  <c r="B83" i="12"/>
  <c r="Y81" i="12"/>
  <c r="X81" i="12"/>
  <c r="W81" i="12"/>
  <c r="V81" i="12"/>
  <c r="U81" i="12"/>
  <c r="T81" i="12"/>
  <c r="S81" i="12"/>
  <c r="R81" i="12"/>
  <c r="Q81" i="12"/>
  <c r="P81" i="12"/>
  <c r="O81" i="12"/>
  <c r="N81" i="12"/>
  <c r="M81" i="12"/>
  <c r="L81" i="12"/>
  <c r="K81" i="12"/>
  <c r="J81" i="12"/>
  <c r="I81" i="12"/>
  <c r="H81" i="12"/>
  <c r="G81" i="12"/>
  <c r="F81" i="12"/>
  <c r="E81" i="12"/>
  <c r="D81" i="12"/>
  <c r="C81" i="12"/>
  <c r="B81" i="12"/>
  <c r="V78" i="12"/>
  <c r="V107" i="4" s="1"/>
  <c r="U78" i="12"/>
  <c r="U107" i="4" s="1"/>
  <c r="T78" i="12"/>
  <c r="S78" i="12"/>
  <c r="S107" i="4" s="1"/>
  <c r="D78" i="12"/>
  <c r="C78" i="12"/>
  <c r="Y77" i="12"/>
  <c r="Y106" i="4" s="1"/>
  <c r="X77" i="12"/>
  <c r="W77" i="12"/>
  <c r="V77" i="12"/>
  <c r="U77" i="12"/>
  <c r="T77" i="12"/>
  <c r="T106" i="4" s="1"/>
  <c r="S77" i="12"/>
  <c r="S106" i="4" s="1"/>
  <c r="R77" i="12"/>
  <c r="R106" i="4" s="1"/>
  <c r="Q77" i="12"/>
  <c r="Q106" i="4" s="1"/>
  <c r="P77" i="12"/>
  <c r="O77" i="12"/>
  <c r="O106" i="4" s="1"/>
  <c r="N77" i="12"/>
  <c r="N106" i="4" s="1"/>
  <c r="M77" i="12"/>
  <c r="L77" i="12"/>
  <c r="L106" i="4" s="1"/>
  <c r="K77" i="12"/>
  <c r="J77" i="12"/>
  <c r="I77" i="12"/>
  <c r="I106" i="4" s="1"/>
  <c r="H77" i="12"/>
  <c r="G77" i="12"/>
  <c r="F77" i="12"/>
  <c r="E77" i="12"/>
  <c r="E106" i="4" s="1"/>
  <c r="D77" i="12"/>
  <c r="D106" i="4" s="1"/>
  <c r="C77" i="12"/>
  <c r="C106" i="4" s="1"/>
  <c r="B77" i="12"/>
  <c r="T76" i="12"/>
  <c r="Y74" i="12"/>
  <c r="X74" i="12"/>
  <c r="W74" i="12"/>
  <c r="W103" i="4" s="1"/>
  <c r="V74" i="12"/>
  <c r="V103" i="4" s="1"/>
  <c r="U74" i="12"/>
  <c r="U103" i="4" s="1"/>
  <c r="T74" i="12"/>
  <c r="T103" i="4" s="1"/>
  <c r="S74" i="12"/>
  <c r="R74" i="12"/>
  <c r="Q74" i="12"/>
  <c r="Q103" i="4" s="1"/>
  <c r="P74" i="12"/>
  <c r="O74" i="12"/>
  <c r="N74" i="12"/>
  <c r="M74" i="12"/>
  <c r="M103" i="4" s="1"/>
  <c r="L74" i="12"/>
  <c r="L103" i="4" s="1"/>
  <c r="K74" i="12"/>
  <c r="K103" i="4" s="1"/>
  <c r="J74" i="12"/>
  <c r="J103" i="4" s="1"/>
  <c r="I74" i="12"/>
  <c r="I103" i="4" s="1"/>
  <c r="H74" i="12"/>
  <c r="G74" i="12"/>
  <c r="F74" i="12"/>
  <c r="E74" i="12"/>
  <c r="D74" i="12"/>
  <c r="C74" i="12"/>
  <c r="B74" i="12"/>
  <c r="Y72" i="12"/>
  <c r="X72" i="12"/>
  <c r="W72" i="12"/>
  <c r="V72" i="12"/>
  <c r="U72" i="12"/>
  <c r="U40" i="7" s="1"/>
  <c r="T72" i="12"/>
  <c r="T40" i="7" s="1"/>
  <c r="S72" i="12"/>
  <c r="S40" i="7" s="1"/>
  <c r="R72" i="12"/>
  <c r="R40" i="7" s="1"/>
  <c r="Q72" i="12"/>
  <c r="Q40" i="7" s="1"/>
  <c r="P72" i="12"/>
  <c r="P40" i="7" s="1"/>
  <c r="O72" i="12"/>
  <c r="N72" i="12"/>
  <c r="M72" i="12"/>
  <c r="M40" i="7" s="1"/>
  <c r="L72" i="12"/>
  <c r="K72" i="12"/>
  <c r="J72" i="12"/>
  <c r="I72" i="12"/>
  <c r="H72" i="12"/>
  <c r="G72" i="12"/>
  <c r="G40" i="7" s="1"/>
  <c r="F72" i="12"/>
  <c r="F40" i="7" s="1"/>
  <c r="E72" i="12"/>
  <c r="D72" i="12"/>
  <c r="C72" i="12"/>
  <c r="B72" i="12"/>
  <c r="T71" i="12"/>
  <c r="D71" i="12"/>
  <c r="D70" i="12" s="1"/>
  <c r="Y68" i="12"/>
  <c r="X68" i="12"/>
  <c r="W68" i="12"/>
  <c r="W60" i="4" s="1"/>
  <c r="V68" i="12"/>
  <c r="U68" i="12"/>
  <c r="U101" i="12" s="1"/>
  <c r="U162" i="4" s="1"/>
  <c r="T68" i="12"/>
  <c r="S68" i="12"/>
  <c r="R68" i="12"/>
  <c r="Q68" i="12"/>
  <c r="P68" i="12"/>
  <c r="O68" i="12"/>
  <c r="N68" i="12"/>
  <c r="M68" i="12"/>
  <c r="L68" i="12"/>
  <c r="K68" i="12"/>
  <c r="J68" i="12"/>
  <c r="I68" i="12"/>
  <c r="H68" i="12"/>
  <c r="G68" i="12"/>
  <c r="F68" i="12"/>
  <c r="E68" i="12"/>
  <c r="D68" i="12"/>
  <c r="C68" i="12"/>
  <c r="B68" i="12"/>
  <c r="Y67" i="12"/>
  <c r="X67" i="12"/>
  <c r="X100" i="12" s="1"/>
  <c r="W67" i="12"/>
  <c r="W100" i="12" s="1"/>
  <c r="W161" i="4" s="1"/>
  <c r="V67" i="12"/>
  <c r="V100" i="12" s="1"/>
  <c r="V161" i="4" s="1"/>
  <c r="U67" i="12"/>
  <c r="U100" i="12" s="1"/>
  <c r="U161" i="4" s="1"/>
  <c r="T67" i="12"/>
  <c r="S67" i="12"/>
  <c r="R67" i="12"/>
  <c r="Q67" i="12"/>
  <c r="Q100" i="12" s="1"/>
  <c r="Q161" i="4" s="1"/>
  <c r="P67" i="12"/>
  <c r="O67" i="12"/>
  <c r="N67" i="12"/>
  <c r="M67" i="12"/>
  <c r="M100" i="12" s="1"/>
  <c r="M161" i="4" s="1"/>
  <c r="L67" i="12"/>
  <c r="K67" i="12"/>
  <c r="K100" i="12" s="1"/>
  <c r="K161" i="4" s="1"/>
  <c r="J67" i="12"/>
  <c r="J100" i="12" s="1"/>
  <c r="J161" i="4" s="1"/>
  <c r="I67" i="12"/>
  <c r="H67" i="12"/>
  <c r="H100" i="12" s="1"/>
  <c r="H161" i="4" s="1"/>
  <c r="G67" i="12"/>
  <c r="G100" i="12" s="1"/>
  <c r="G161" i="4" s="1"/>
  <c r="F67" i="12"/>
  <c r="F100" i="12" s="1"/>
  <c r="F161" i="4" s="1"/>
  <c r="E67" i="12"/>
  <c r="E100" i="12" s="1"/>
  <c r="E161" i="4" s="1"/>
  <c r="D67" i="12"/>
  <c r="D100" i="12" s="1"/>
  <c r="C67" i="12"/>
  <c r="C100" i="12" s="1"/>
  <c r="B67" i="12"/>
  <c r="B100" i="12" s="1"/>
  <c r="Y66" i="12"/>
  <c r="X66" i="12"/>
  <c r="W66" i="12"/>
  <c r="V66" i="12"/>
  <c r="U66" i="12"/>
  <c r="T66" i="12"/>
  <c r="T99" i="12" s="1"/>
  <c r="T160" i="4" s="1"/>
  <c r="S66" i="12"/>
  <c r="R66" i="12"/>
  <c r="R65" i="12" s="1"/>
  <c r="Q66" i="12"/>
  <c r="P66" i="12"/>
  <c r="O66" i="12"/>
  <c r="O65" i="12" s="1"/>
  <c r="N66" i="12"/>
  <c r="N65" i="12" s="1"/>
  <c r="M66" i="12"/>
  <c r="L66" i="12"/>
  <c r="K66" i="12"/>
  <c r="K65" i="12" s="1"/>
  <c r="K57" i="4" s="1"/>
  <c r="J66" i="12"/>
  <c r="J65" i="12" s="1"/>
  <c r="J57" i="4" s="1"/>
  <c r="I66" i="12"/>
  <c r="H66" i="12"/>
  <c r="G66" i="12"/>
  <c r="F66" i="12"/>
  <c r="E66" i="12"/>
  <c r="D66" i="12"/>
  <c r="D58" i="4" s="1"/>
  <c r="C66" i="12"/>
  <c r="C65" i="12" s="1"/>
  <c r="B66" i="12"/>
  <c r="B65" i="12" s="1"/>
  <c r="Y65" i="12"/>
  <c r="Y57" i="4" s="1"/>
  <c r="Y64" i="12"/>
  <c r="Y97" i="12" s="1"/>
  <c r="X64" i="12"/>
  <c r="X97" i="12" s="1"/>
  <c r="X158" i="4" s="1"/>
  <c r="W64" i="12"/>
  <c r="W97" i="12" s="1"/>
  <c r="W158" i="4" s="1"/>
  <c r="V64" i="12"/>
  <c r="V97" i="12" s="1"/>
  <c r="V158" i="4" s="1"/>
  <c r="U64" i="12"/>
  <c r="U97" i="12" s="1"/>
  <c r="T64" i="12"/>
  <c r="T97" i="12" s="1"/>
  <c r="T158" i="4" s="1"/>
  <c r="S64" i="12"/>
  <c r="S97" i="12" s="1"/>
  <c r="R64" i="12"/>
  <c r="R97" i="12" s="1"/>
  <c r="R158" i="4" s="1"/>
  <c r="Q64" i="12"/>
  <c r="Q97" i="12" s="1"/>
  <c r="Q158" i="4" s="1"/>
  <c r="P64" i="12"/>
  <c r="P97" i="12" s="1"/>
  <c r="P158" i="4" s="1"/>
  <c r="O64" i="12"/>
  <c r="O97" i="12" s="1"/>
  <c r="O158" i="4" s="1"/>
  <c r="N64" i="12"/>
  <c r="N97" i="12" s="1"/>
  <c r="M64" i="12"/>
  <c r="M97" i="12" s="1"/>
  <c r="M158" i="4" s="1"/>
  <c r="L64" i="12"/>
  <c r="L97" i="12" s="1"/>
  <c r="K64" i="12"/>
  <c r="K97" i="12" s="1"/>
  <c r="J64" i="12"/>
  <c r="J97" i="12" s="1"/>
  <c r="J158" i="4" s="1"/>
  <c r="I64" i="12"/>
  <c r="I97" i="12" s="1"/>
  <c r="H64" i="12"/>
  <c r="H97" i="12" s="1"/>
  <c r="G64" i="12"/>
  <c r="G97" i="12" s="1"/>
  <c r="F64" i="12"/>
  <c r="F97" i="12" s="1"/>
  <c r="F158" i="4" s="1"/>
  <c r="E64" i="12"/>
  <c r="E97" i="12" s="1"/>
  <c r="E158" i="4" s="1"/>
  <c r="D64" i="12"/>
  <c r="D97" i="12" s="1"/>
  <c r="D158" i="4" s="1"/>
  <c r="C64" i="12"/>
  <c r="C97" i="12" s="1"/>
  <c r="C158" i="4" s="1"/>
  <c r="B64" i="12"/>
  <c r="B97" i="12" s="1"/>
  <c r="Y54" i="12"/>
  <c r="X54" i="12"/>
  <c r="W54" i="12"/>
  <c r="V54" i="12"/>
  <c r="U54" i="12"/>
  <c r="T54" i="12"/>
  <c r="S54" i="12"/>
  <c r="R54" i="12"/>
  <c r="Q54" i="12"/>
  <c r="P54" i="12"/>
  <c r="O54" i="12"/>
  <c r="N54" i="12"/>
  <c r="M54" i="12"/>
  <c r="L54" i="12"/>
  <c r="K54" i="12"/>
  <c r="J54" i="12"/>
  <c r="I54" i="12"/>
  <c r="H54" i="12"/>
  <c r="G54" i="12"/>
  <c r="F54" i="12"/>
  <c r="E54" i="12"/>
  <c r="D54" i="12"/>
  <c r="C54" i="12"/>
  <c r="B54" i="12"/>
  <c r="Y51" i="12"/>
  <c r="X51" i="12"/>
  <c r="W51" i="12"/>
  <c r="V51" i="12"/>
  <c r="U51" i="12"/>
  <c r="T51" i="12"/>
  <c r="S51" i="12"/>
  <c r="R51" i="12"/>
  <c r="Q51" i="12"/>
  <c r="P51" i="12"/>
  <c r="O51" i="12"/>
  <c r="N51" i="12"/>
  <c r="M51" i="12"/>
  <c r="L51" i="12"/>
  <c r="K51" i="12"/>
  <c r="J51" i="12"/>
  <c r="I51" i="12"/>
  <c r="H51" i="12"/>
  <c r="G51" i="12"/>
  <c r="F51" i="12"/>
  <c r="E51" i="12"/>
  <c r="D51" i="12"/>
  <c r="C51" i="12"/>
  <c r="B51" i="12"/>
  <c r="Y45" i="12"/>
  <c r="X45" i="12"/>
  <c r="W45" i="12"/>
  <c r="V45" i="12"/>
  <c r="U45" i="12"/>
  <c r="T45" i="12"/>
  <c r="S45" i="12"/>
  <c r="R45" i="12"/>
  <c r="Q45" i="12"/>
  <c r="P45" i="12"/>
  <c r="O45" i="12"/>
  <c r="N45" i="12"/>
  <c r="M45" i="12"/>
  <c r="L45" i="12"/>
  <c r="K45" i="12"/>
  <c r="J45" i="12"/>
  <c r="I45" i="12"/>
  <c r="H45" i="12"/>
  <c r="G45" i="12"/>
  <c r="F45" i="12"/>
  <c r="E45" i="12"/>
  <c r="D45" i="12"/>
  <c r="C45" i="12"/>
  <c r="B45" i="12"/>
  <c r="Y40" i="12"/>
  <c r="X40" i="12"/>
  <c r="W40" i="12"/>
  <c r="V40" i="12"/>
  <c r="U40" i="12"/>
  <c r="T40" i="12"/>
  <c r="S40" i="12"/>
  <c r="R40" i="12"/>
  <c r="Q40" i="12"/>
  <c r="P40" i="12"/>
  <c r="O40" i="12"/>
  <c r="N40" i="12"/>
  <c r="M40" i="12"/>
  <c r="L40" i="12"/>
  <c r="K40" i="12"/>
  <c r="J40" i="12"/>
  <c r="I40" i="12"/>
  <c r="H40" i="12"/>
  <c r="G40" i="12"/>
  <c r="F40" i="12"/>
  <c r="E40" i="12"/>
  <c r="D40" i="12"/>
  <c r="C40" i="12"/>
  <c r="B40" i="12"/>
  <c r="Y39" i="12"/>
  <c r="Y37" i="12" s="1"/>
  <c r="X39" i="12"/>
  <c r="W39" i="12"/>
  <c r="V39" i="12"/>
  <c r="U39" i="12"/>
  <c r="T39" i="12"/>
  <c r="S39" i="12"/>
  <c r="R39" i="12"/>
  <c r="Q39" i="12"/>
  <c r="P39" i="12"/>
  <c r="O39" i="12"/>
  <c r="O37" i="12" s="1"/>
  <c r="N39" i="12"/>
  <c r="N37" i="12" s="1"/>
  <c r="M39" i="12"/>
  <c r="M37" i="12" s="1"/>
  <c r="L39" i="12"/>
  <c r="K39" i="12"/>
  <c r="J39" i="12"/>
  <c r="I39" i="12"/>
  <c r="H39" i="12"/>
  <c r="G39" i="12"/>
  <c r="F39" i="12"/>
  <c r="E39" i="12"/>
  <c r="D39" i="12"/>
  <c r="C39" i="12"/>
  <c r="B39" i="12"/>
  <c r="Y38" i="12"/>
  <c r="X38" i="12"/>
  <c r="X37" i="12" s="1"/>
  <c r="W38" i="12"/>
  <c r="W37" i="12" s="1"/>
  <c r="V38" i="12"/>
  <c r="V37" i="12" s="1"/>
  <c r="U38" i="12"/>
  <c r="U37" i="12" s="1"/>
  <c r="T38" i="12"/>
  <c r="S38" i="12"/>
  <c r="R38" i="12"/>
  <c r="Q38" i="12"/>
  <c r="P38" i="12"/>
  <c r="P37" i="12" s="1"/>
  <c r="O38" i="12"/>
  <c r="N38" i="12"/>
  <c r="M38" i="12"/>
  <c r="L38" i="12"/>
  <c r="L37" i="12" s="1"/>
  <c r="K38" i="12"/>
  <c r="K37" i="12" s="1"/>
  <c r="J38" i="12"/>
  <c r="J37" i="12" s="1"/>
  <c r="I38" i="12"/>
  <c r="I37" i="12" s="1"/>
  <c r="H38" i="12"/>
  <c r="H37" i="12" s="1"/>
  <c r="G38" i="12"/>
  <c r="G37" i="12" s="1"/>
  <c r="F38" i="12"/>
  <c r="E38" i="12"/>
  <c r="E37" i="12" s="1"/>
  <c r="D38" i="12"/>
  <c r="C38" i="12"/>
  <c r="B38" i="12"/>
  <c r="T37" i="12"/>
  <c r="S37" i="12"/>
  <c r="R37" i="12"/>
  <c r="Q37" i="12"/>
  <c r="F37" i="12"/>
  <c r="D37" i="12"/>
  <c r="C37" i="12"/>
  <c r="B37" i="12"/>
  <c r="Y36" i="12"/>
  <c r="X36" i="12"/>
  <c r="W36" i="12"/>
  <c r="V36" i="12"/>
  <c r="U36" i="12"/>
  <c r="T36" i="12"/>
  <c r="S36" i="12"/>
  <c r="R36" i="12"/>
  <c r="Q36" i="12"/>
  <c r="P36" i="12"/>
  <c r="O36" i="12"/>
  <c r="N36" i="12"/>
  <c r="M36" i="12"/>
  <c r="L36" i="12"/>
  <c r="K36" i="12"/>
  <c r="J36" i="12"/>
  <c r="I36" i="12"/>
  <c r="H36" i="12"/>
  <c r="G36" i="12"/>
  <c r="F36" i="12"/>
  <c r="E36" i="12"/>
  <c r="D36" i="12"/>
  <c r="C36" i="12"/>
  <c r="B36" i="12"/>
  <c r="Y34" i="12"/>
  <c r="X34" i="12"/>
  <c r="W34" i="12"/>
  <c r="V34" i="12"/>
  <c r="U34" i="12"/>
  <c r="T34" i="12"/>
  <c r="S34" i="12"/>
  <c r="R34" i="12"/>
  <c r="Q34" i="12"/>
  <c r="P34" i="12"/>
  <c r="O34" i="12"/>
  <c r="N34" i="12"/>
  <c r="M34" i="12"/>
  <c r="L34" i="12"/>
  <c r="K34" i="12"/>
  <c r="J34" i="12"/>
  <c r="I34" i="12"/>
  <c r="H34" i="12"/>
  <c r="G34" i="12"/>
  <c r="F34" i="12"/>
  <c r="E34" i="12"/>
  <c r="D34" i="12"/>
  <c r="C34" i="12"/>
  <c r="Y33" i="12"/>
  <c r="X33" i="12"/>
  <c r="W33" i="12"/>
  <c r="V33" i="12"/>
  <c r="U33" i="12"/>
  <c r="T33" i="12"/>
  <c r="T31" i="12" s="1"/>
  <c r="S33" i="12"/>
  <c r="R33" i="12"/>
  <c r="Q33" i="12"/>
  <c r="P33" i="12"/>
  <c r="P31" i="12" s="1"/>
  <c r="O33" i="12"/>
  <c r="N33" i="12"/>
  <c r="M33" i="12"/>
  <c r="L33" i="12"/>
  <c r="K33" i="12"/>
  <c r="J33" i="12"/>
  <c r="I33" i="12"/>
  <c r="H33" i="12"/>
  <c r="G33" i="12"/>
  <c r="F33" i="12"/>
  <c r="E33" i="12"/>
  <c r="D33" i="12"/>
  <c r="D31" i="12" s="1"/>
  <c r="C33" i="12"/>
  <c r="Y32" i="12"/>
  <c r="X32" i="12"/>
  <c r="W32" i="12"/>
  <c r="V32" i="12"/>
  <c r="U32" i="12"/>
  <c r="T32" i="12"/>
  <c r="S32" i="12"/>
  <c r="R32" i="12"/>
  <c r="Q32" i="12"/>
  <c r="P32" i="12"/>
  <c r="O32" i="12"/>
  <c r="O31" i="12" s="1"/>
  <c r="N32" i="12"/>
  <c r="N31" i="12" s="1"/>
  <c r="M32" i="12"/>
  <c r="L32" i="12"/>
  <c r="K32" i="12"/>
  <c r="K31" i="12" s="1"/>
  <c r="J32" i="12"/>
  <c r="J31" i="12" s="1"/>
  <c r="I32" i="12"/>
  <c r="I31" i="12" s="1"/>
  <c r="H32" i="12"/>
  <c r="G32" i="12"/>
  <c r="F32" i="12"/>
  <c r="E32" i="12"/>
  <c r="E31" i="12" s="1"/>
  <c r="D32" i="12"/>
  <c r="C32" i="12"/>
  <c r="C31" i="12" s="1"/>
  <c r="Y31" i="12"/>
  <c r="U31" i="12"/>
  <c r="Q31" i="12"/>
  <c r="M31" i="12"/>
  <c r="Y30" i="12"/>
  <c r="X30" i="12"/>
  <c r="W30" i="12"/>
  <c r="V30" i="12"/>
  <c r="U30" i="12"/>
  <c r="T30" i="12"/>
  <c r="S30" i="12"/>
  <c r="R30" i="12"/>
  <c r="Q30" i="12"/>
  <c r="P30" i="12"/>
  <c r="O30" i="12"/>
  <c r="N30" i="12"/>
  <c r="M30" i="12"/>
  <c r="L30" i="12"/>
  <c r="K30" i="12"/>
  <c r="J30" i="12"/>
  <c r="I30" i="12"/>
  <c r="H30" i="12"/>
  <c r="G30" i="12"/>
  <c r="F30" i="12"/>
  <c r="E30" i="12"/>
  <c r="D30" i="12"/>
  <c r="C30" i="12"/>
  <c r="Y25" i="12"/>
  <c r="X25" i="12"/>
  <c r="W25" i="12"/>
  <c r="V25" i="12"/>
  <c r="U25" i="12"/>
  <c r="T25" i="12"/>
  <c r="S25" i="12"/>
  <c r="R25" i="12"/>
  <c r="Q25" i="12"/>
  <c r="P25" i="12"/>
  <c r="O25" i="12"/>
  <c r="N25" i="12"/>
  <c r="M25" i="12"/>
  <c r="L25" i="12"/>
  <c r="K25" i="12"/>
  <c r="J25" i="12"/>
  <c r="I25" i="12"/>
  <c r="H25" i="12"/>
  <c r="G25" i="12"/>
  <c r="F25" i="12"/>
  <c r="E25" i="12"/>
  <c r="D25" i="12"/>
  <c r="C25" i="12"/>
  <c r="Y19" i="12"/>
  <c r="X19" i="12"/>
  <c r="W19" i="12"/>
  <c r="V19" i="12"/>
  <c r="U19" i="12"/>
  <c r="T19" i="12"/>
  <c r="S19" i="12"/>
  <c r="R19" i="12"/>
  <c r="Q19" i="12"/>
  <c r="P19" i="12"/>
  <c r="O19" i="12"/>
  <c r="N19" i="12"/>
  <c r="M19" i="12"/>
  <c r="L19" i="12"/>
  <c r="K19" i="12"/>
  <c r="J19" i="12"/>
  <c r="I19" i="12"/>
  <c r="H19" i="12"/>
  <c r="G19" i="12"/>
  <c r="F19" i="12"/>
  <c r="E19" i="12"/>
  <c r="D19" i="12"/>
  <c r="C19" i="12"/>
  <c r="B19" i="12"/>
  <c r="Y12" i="12"/>
  <c r="Y92" i="12" s="1"/>
  <c r="X12" i="12"/>
  <c r="X92" i="12" s="1"/>
  <c r="W12" i="12"/>
  <c r="W92" i="12" s="1"/>
  <c r="V12" i="12"/>
  <c r="V92" i="12" s="1"/>
  <c r="U12" i="12"/>
  <c r="U92" i="12" s="1"/>
  <c r="T12" i="12"/>
  <c r="T92" i="12" s="1"/>
  <c r="S12" i="12"/>
  <c r="S92" i="12" s="1"/>
  <c r="R12" i="12"/>
  <c r="R92" i="12" s="1"/>
  <c r="Q12" i="12"/>
  <c r="Q92" i="12" s="1"/>
  <c r="P12" i="12"/>
  <c r="P92" i="12" s="1"/>
  <c r="O12" i="12"/>
  <c r="O92" i="12" s="1"/>
  <c r="N12" i="12"/>
  <c r="N92" i="12" s="1"/>
  <c r="M12" i="12"/>
  <c r="M92" i="12" s="1"/>
  <c r="L12" i="12"/>
  <c r="L92" i="12" s="1"/>
  <c r="K12" i="12"/>
  <c r="K92" i="12" s="1"/>
  <c r="J12" i="12"/>
  <c r="J92" i="12" s="1"/>
  <c r="I12" i="12"/>
  <c r="I92" i="12" s="1"/>
  <c r="H12" i="12"/>
  <c r="H92" i="12" s="1"/>
  <c r="G12" i="12"/>
  <c r="G92" i="12" s="1"/>
  <c r="F12" i="12"/>
  <c r="F92" i="12" s="1"/>
  <c r="E12" i="12"/>
  <c r="E92" i="12" s="1"/>
  <c r="D12" i="12"/>
  <c r="D92" i="12" s="1"/>
  <c r="C12" i="12"/>
  <c r="C92" i="12" s="1"/>
  <c r="B12" i="12"/>
  <c r="B92" i="12" s="1"/>
  <c r="Y5" i="12"/>
  <c r="Y3" i="12" s="1"/>
  <c r="X5" i="12"/>
  <c r="X82" i="12" s="1"/>
  <c r="W5" i="12"/>
  <c r="W82" i="12" s="1"/>
  <c r="V5" i="12"/>
  <c r="V82" i="12" s="1"/>
  <c r="U5" i="12"/>
  <c r="U82" i="12" s="1"/>
  <c r="T5" i="12"/>
  <c r="T82" i="12" s="1"/>
  <c r="S5" i="12"/>
  <c r="S82" i="12" s="1"/>
  <c r="R5" i="12"/>
  <c r="R82" i="12" s="1"/>
  <c r="Q5" i="12"/>
  <c r="Q3" i="12" s="1"/>
  <c r="P5" i="12"/>
  <c r="O5" i="12"/>
  <c r="N5" i="12"/>
  <c r="M5" i="12"/>
  <c r="M82" i="12" s="1"/>
  <c r="L5" i="12"/>
  <c r="L82" i="12" s="1"/>
  <c r="K5" i="12"/>
  <c r="K82" i="12" s="1"/>
  <c r="J5" i="12"/>
  <c r="J82" i="12" s="1"/>
  <c r="I5" i="12"/>
  <c r="I3" i="12" s="1"/>
  <c r="H5" i="12"/>
  <c r="H82" i="12" s="1"/>
  <c r="G5" i="12"/>
  <c r="G82" i="12" s="1"/>
  <c r="F5" i="12"/>
  <c r="F82" i="12" s="1"/>
  <c r="E5" i="12"/>
  <c r="D5" i="12"/>
  <c r="C5" i="12"/>
  <c r="B5" i="12"/>
  <c r="W3" i="12"/>
  <c r="T3" i="12"/>
  <c r="S3" i="12"/>
  <c r="R3" i="12"/>
  <c r="P3" i="12"/>
  <c r="O3" i="12"/>
  <c r="O5" i="4" s="1"/>
  <c r="N3" i="12"/>
  <c r="H3" i="12"/>
  <c r="G3" i="12"/>
  <c r="F3" i="12"/>
  <c r="D3" i="12"/>
  <c r="C3" i="12"/>
  <c r="C5" i="4" s="1"/>
  <c r="B3" i="12"/>
  <c r="B5" i="4" s="1"/>
  <c r="Y155" i="11"/>
  <c r="X155" i="11"/>
  <c r="W155" i="11"/>
  <c r="V155" i="11"/>
  <c r="U155" i="11"/>
  <c r="T155" i="11"/>
  <c r="S155" i="11"/>
  <c r="R155" i="11"/>
  <c r="Q155" i="11"/>
  <c r="P155" i="11"/>
  <c r="O155" i="11"/>
  <c r="N155" i="11"/>
  <c r="M155" i="11"/>
  <c r="L155" i="11"/>
  <c r="K155" i="11"/>
  <c r="J155" i="11"/>
  <c r="I155" i="11"/>
  <c r="H155" i="11"/>
  <c r="G155" i="11"/>
  <c r="F155" i="11"/>
  <c r="E155" i="11"/>
  <c r="D155" i="11"/>
  <c r="C155" i="11"/>
  <c r="B155" i="11"/>
  <c r="Y154" i="11"/>
  <c r="X154" i="11"/>
  <c r="W154" i="11"/>
  <c r="V154" i="11"/>
  <c r="U154" i="11"/>
  <c r="T154" i="11"/>
  <c r="S154" i="11"/>
  <c r="R154" i="11"/>
  <c r="Q154" i="11"/>
  <c r="P154" i="11"/>
  <c r="O154" i="11"/>
  <c r="N154" i="11"/>
  <c r="M154" i="11"/>
  <c r="L154" i="11"/>
  <c r="K154" i="11"/>
  <c r="J154" i="11"/>
  <c r="I154" i="11"/>
  <c r="H154" i="11"/>
  <c r="G154" i="11"/>
  <c r="F154" i="11"/>
  <c r="E154" i="11"/>
  <c r="D154" i="11"/>
  <c r="C154" i="11"/>
  <c r="B154" i="11"/>
  <c r="Y153" i="11"/>
  <c r="X153" i="11"/>
  <c r="W153" i="11"/>
  <c r="V153" i="11"/>
  <c r="U153" i="11"/>
  <c r="T153" i="11"/>
  <c r="S153" i="11"/>
  <c r="R153" i="11"/>
  <c r="Q153" i="11"/>
  <c r="P153" i="11"/>
  <c r="O153" i="11"/>
  <c r="N153" i="11"/>
  <c r="M153" i="11"/>
  <c r="L153" i="11"/>
  <c r="K153" i="11"/>
  <c r="J153" i="11"/>
  <c r="I153" i="11"/>
  <c r="H153" i="11"/>
  <c r="G153" i="11"/>
  <c r="F153" i="11"/>
  <c r="E153" i="11"/>
  <c r="D153" i="11"/>
  <c r="C153" i="11"/>
  <c r="B153" i="11"/>
  <c r="Y152" i="11"/>
  <c r="X152" i="11"/>
  <c r="W152" i="11"/>
  <c r="V152" i="11"/>
  <c r="U152" i="11"/>
  <c r="T152" i="11"/>
  <c r="S152" i="11"/>
  <c r="R152" i="11"/>
  <c r="Q152" i="11"/>
  <c r="P152" i="11"/>
  <c r="O152" i="11"/>
  <c r="N152" i="11"/>
  <c r="M152" i="11"/>
  <c r="L152" i="11"/>
  <c r="K152" i="11"/>
  <c r="J152" i="11"/>
  <c r="I152" i="11"/>
  <c r="H152" i="11"/>
  <c r="G152" i="11"/>
  <c r="F152" i="11"/>
  <c r="E152" i="11"/>
  <c r="D152" i="11"/>
  <c r="C152" i="11"/>
  <c r="B152" i="11"/>
  <c r="Y151" i="11"/>
  <c r="X151" i="11"/>
  <c r="W151" i="11"/>
  <c r="V151" i="11"/>
  <c r="U151" i="11"/>
  <c r="T151" i="11"/>
  <c r="S151" i="11"/>
  <c r="R151" i="11"/>
  <c r="Q151" i="11"/>
  <c r="P151" i="11"/>
  <c r="O151" i="11"/>
  <c r="N151" i="11"/>
  <c r="M151" i="11"/>
  <c r="L151" i="11"/>
  <c r="K151" i="11"/>
  <c r="J151" i="11"/>
  <c r="I151" i="11"/>
  <c r="H151" i="11"/>
  <c r="G151" i="11"/>
  <c r="F151" i="11"/>
  <c r="E151" i="11"/>
  <c r="D151" i="11"/>
  <c r="C151" i="11"/>
  <c r="B151" i="11"/>
  <c r="Y150" i="11"/>
  <c r="X150" i="11"/>
  <c r="W150" i="11"/>
  <c r="V150" i="11"/>
  <c r="U150" i="11"/>
  <c r="T150" i="11"/>
  <c r="S150" i="11"/>
  <c r="R150" i="11"/>
  <c r="Q150" i="11"/>
  <c r="P150" i="11"/>
  <c r="O150" i="11"/>
  <c r="N150" i="11"/>
  <c r="M150" i="11"/>
  <c r="L150" i="11"/>
  <c r="K150" i="11"/>
  <c r="J150" i="11"/>
  <c r="I150" i="11"/>
  <c r="H150" i="11"/>
  <c r="G150" i="11"/>
  <c r="F150" i="11"/>
  <c r="E150" i="11"/>
  <c r="D150" i="11"/>
  <c r="C150" i="11"/>
  <c r="B150" i="11"/>
  <c r="Y149" i="11"/>
  <c r="X149" i="11"/>
  <c r="W149" i="11"/>
  <c r="V149" i="11"/>
  <c r="U149" i="11"/>
  <c r="T149" i="11"/>
  <c r="S149" i="11"/>
  <c r="R149" i="11"/>
  <c r="Q149" i="11"/>
  <c r="P149" i="11"/>
  <c r="O149" i="11"/>
  <c r="N149" i="11"/>
  <c r="M149" i="11"/>
  <c r="L149" i="11"/>
  <c r="K149" i="11"/>
  <c r="J149" i="11"/>
  <c r="I149" i="11"/>
  <c r="H149" i="11"/>
  <c r="G149" i="11"/>
  <c r="F149" i="11"/>
  <c r="E149" i="11"/>
  <c r="D149" i="11"/>
  <c r="C149" i="11"/>
  <c r="B149" i="11"/>
  <c r="Y148" i="11"/>
  <c r="X148" i="11"/>
  <c r="W148" i="11"/>
  <c r="V148" i="11"/>
  <c r="U148" i="11"/>
  <c r="T148" i="11"/>
  <c r="S148" i="11"/>
  <c r="R148" i="11"/>
  <c r="Q148" i="11"/>
  <c r="P148" i="11"/>
  <c r="O148" i="11"/>
  <c r="N148" i="11"/>
  <c r="M148" i="11"/>
  <c r="L148" i="11"/>
  <c r="K148" i="11"/>
  <c r="J148" i="11"/>
  <c r="I148" i="11"/>
  <c r="H148" i="11"/>
  <c r="G148" i="11"/>
  <c r="F148" i="11"/>
  <c r="E148" i="11"/>
  <c r="D148" i="11"/>
  <c r="C148" i="11"/>
  <c r="B148" i="11"/>
  <c r="Y144" i="11"/>
  <c r="X144" i="11"/>
  <c r="W144" i="11"/>
  <c r="V144" i="11"/>
  <c r="U144" i="11"/>
  <c r="T144" i="11"/>
  <c r="S144" i="11"/>
  <c r="R144" i="11"/>
  <c r="Q144" i="11"/>
  <c r="P144" i="11"/>
  <c r="O144" i="11"/>
  <c r="N144" i="11"/>
  <c r="M144" i="11"/>
  <c r="L144" i="11"/>
  <c r="K144" i="11"/>
  <c r="J144" i="11"/>
  <c r="I144" i="11"/>
  <c r="H144" i="11"/>
  <c r="G144" i="11"/>
  <c r="F144" i="11"/>
  <c r="E144" i="11"/>
  <c r="D144" i="11"/>
  <c r="C144" i="11"/>
  <c r="B144" i="11"/>
  <c r="Y143" i="11"/>
  <c r="X143" i="11"/>
  <c r="W143" i="11"/>
  <c r="V143" i="11"/>
  <c r="U143" i="11"/>
  <c r="T143" i="11"/>
  <c r="S143" i="11"/>
  <c r="R143" i="11"/>
  <c r="Q143" i="11"/>
  <c r="P143" i="11"/>
  <c r="O143" i="11"/>
  <c r="N143" i="11"/>
  <c r="M143" i="11"/>
  <c r="L143" i="11"/>
  <c r="K143" i="11"/>
  <c r="J143" i="11"/>
  <c r="I143" i="11"/>
  <c r="H143" i="11"/>
  <c r="G143" i="11"/>
  <c r="F143" i="11"/>
  <c r="E143" i="11"/>
  <c r="D143" i="11"/>
  <c r="C143" i="11"/>
  <c r="B143" i="11"/>
  <c r="Y142" i="11"/>
  <c r="X142" i="11"/>
  <c r="W142" i="11"/>
  <c r="V142" i="11"/>
  <c r="U142" i="11"/>
  <c r="T142" i="11"/>
  <c r="S142" i="11"/>
  <c r="R142" i="11"/>
  <c r="Q142" i="11"/>
  <c r="P142" i="11"/>
  <c r="O142" i="11"/>
  <c r="N142" i="11"/>
  <c r="M142" i="11"/>
  <c r="L142" i="11"/>
  <c r="K142" i="11"/>
  <c r="J142" i="11"/>
  <c r="I142" i="11"/>
  <c r="H142" i="11"/>
  <c r="G142" i="11"/>
  <c r="F142" i="11"/>
  <c r="E142" i="11"/>
  <c r="D142" i="11"/>
  <c r="C142" i="11"/>
  <c r="B142" i="11"/>
  <c r="Y141" i="11"/>
  <c r="X141" i="11"/>
  <c r="W141" i="11"/>
  <c r="V141" i="11"/>
  <c r="U141" i="11"/>
  <c r="T141" i="11"/>
  <c r="S141" i="11"/>
  <c r="R141" i="11"/>
  <c r="Q141" i="11"/>
  <c r="P141" i="11"/>
  <c r="O141" i="11"/>
  <c r="N141" i="11"/>
  <c r="M141" i="11"/>
  <c r="L141" i="11"/>
  <c r="K141" i="11"/>
  <c r="J141" i="11"/>
  <c r="I141" i="11"/>
  <c r="H141" i="11"/>
  <c r="G141" i="11"/>
  <c r="F141" i="11"/>
  <c r="E141" i="11"/>
  <c r="D141" i="11"/>
  <c r="C141" i="11"/>
  <c r="B141" i="11"/>
  <c r="Y140" i="11"/>
  <c r="X140" i="11"/>
  <c r="W140" i="11"/>
  <c r="V140" i="11"/>
  <c r="U140" i="11"/>
  <c r="T140" i="11"/>
  <c r="S140" i="11"/>
  <c r="R140" i="11"/>
  <c r="Q140" i="11"/>
  <c r="P140" i="11"/>
  <c r="O140" i="11"/>
  <c r="N140" i="11"/>
  <c r="M140" i="11"/>
  <c r="L140" i="11"/>
  <c r="K140" i="11"/>
  <c r="J140" i="11"/>
  <c r="I140" i="11"/>
  <c r="H140" i="11"/>
  <c r="G140" i="11"/>
  <c r="F140" i="11"/>
  <c r="E140" i="11"/>
  <c r="D140" i="11"/>
  <c r="C140" i="11"/>
  <c r="B140" i="11"/>
  <c r="Y139" i="11"/>
  <c r="X139" i="11"/>
  <c r="W139" i="11"/>
  <c r="V139" i="11"/>
  <c r="U139" i="11"/>
  <c r="T139" i="11"/>
  <c r="S139" i="11"/>
  <c r="R139" i="11"/>
  <c r="Q139" i="11"/>
  <c r="P139" i="11"/>
  <c r="O139" i="11"/>
  <c r="N139" i="11"/>
  <c r="M139" i="11"/>
  <c r="L139" i="11"/>
  <c r="K139" i="11"/>
  <c r="J139" i="11"/>
  <c r="I139" i="11"/>
  <c r="H139" i="11"/>
  <c r="G139" i="11"/>
  <c r="F139" i="11"/>
  <c r="E139" i="11"/>
  <c r="D139" i="11"/>
  <c r="C139" i="11"/>
  <c r="B139" i="11"/>
  <c r="Y138" i="11"/>
  <c r="X138" i="11"/>
  <c r="W138" i="11"/>
  <c r="V138" i="11"/>
  <c r="U138" i="11"/>
  <c r="T138" i="11"/>
  <c r="S138" i="11"/>
  <c r="R138" i="11"/>
  <c r="Q138" i="11"/>
  <c r="P138" i="11"/>
  <c r="O138" i="11"/>
  <c r="N138" i="11"/>
  <c r="M138" i="11"/>
  <c r="L138" i="11"/>
  <c r="K138" i="11"/>
  <c r="J138" i="11"/>
  <c r="I138" i="11"/>
  <c r="H138" i="11"/>
  <c r="G138" i="11"/>
  <c r="F138" i="11"/>
  <c r="E138" i="11"/>
  <c r="D138" i="11"/>
  <c r="C138" i="11"/>
  <c r="B138" i="11"/>
  <c r="Y137" i="11"/>
  <c r="X137" i="11"/>
  <c r="W137" i="11"/>
  <c r="V137" i="11"/>
  <c r="U137" i="11"/>
  <c r="T137" i="11"/>
  <c r="S137" i="11"/>
  <c r="R137" i="11"/>
  <c r="Q137" i="11"/>
  <c r="P137" i="11"/>
  <c r="O137" i="11"/>
  <c r="N137" i="11"/>
  <c r="M137" i="11"/>
  <c r="L137" i="11"/>
  <c r="K137" i="11"/>
  <c r="J137" i="11"/>
  <c r="I137" i="11"/>
  <c r="H137" i="11"/>
  <c r="G137" i="11"/>
  <c r="F137" i="11"/>
  <c r="E137" i="11"/>
  <c r="D137" i="11"/>
  <c r="C137" i="11"/>
  <c r="B137" i="11"/>
  <c r="Y131" i="11"/>
  <c r="X131" i="11"/>
  <c r="W131" i="11"/>
  <c r="V131" i="11"/>
  <c r="U131" i="11"/>
  <c r="T131" i="11"/>
  <c r="S131" i="11"/>
  <c r="R131" i="11"/>
  <c r="Q131" i="11"/>
  <c r="P131" i="11"/>
  <c r="O131" i="11"/>
  <c r="N131" i="11"/>
  <c r="M131" i="11"/>
  <c r="L131" i="11"/>
  <c r="K131" i="11"/>
  <c r="J131" i="11"/>
  <c r="I131" i="11"/>
  <c r="H131" i="11"/>
  <c r="G131" i="11"/>
  <c r="F131" i="11"/>
  <c r="E131" i="11"/>
  <c r="D131" i="11"/>
  <c r="C131" i="11"/>
  <c r="B131" i="11"/>
  <c r="Y127" i="11"/>
  <c r="X127" i="11"/>
  <c r="W127" i="11"/>
  <c r="V127" i="11"/>
  <c r="U127" i="11"/>
  <c r="T127" i="11"/>
  <c r="S127" i="11"/>
  <c r="R127" i="11"/>
  <c r="Q127" i="11"/>
  <c r="P127" i="11"/>
  <c r="O127" i="11"/>
  <c r="N127" i="11"/>
  <c r="M127" i="11"/>
  <c r="L127" i="11"/>
  <c r="K127" i="11"/>
  <c r="J127" i="11"/>
  <c r="I127" i="11"/>
  <c r="H127" i="11"/>
  <c r="G127" i="11"/>
  <c r="F127" i="11"/>
  <c r="E127" i="11"/>
  <c r="D127" i="11"/>
  <c r="C127" i="11"/>
  <c r="B127" i="11"/>
  <c r="Y124" i="11"/>
  <c r="X124" i="11"/>
  <c r="W124" i="11"/>
  <c r="V124" i="11"/>
  <c r="U124" i="11"/>
  <c r="T124" i="11"/>
  <c r="S124" i="11"/>
  <c r="R124" i="11"/>
  <c r="Q124" i="11"/>
  <c r="P124" i="11"/>
  <c r="O124" i="11"/>
  <c r="N124" i="11"/>
  <c r="M124" i="11"/>
  <c r="L124" i="11"/>
  <c r="K124" i="11"/>
  <c r="J124" i="11"/>
  <c r="I124" i="11"/>
  <c r="H124" i="11"/>
  <c r="G124" i="11"/>
  <c r="F124" i="11"/>
  <c r="E124" i="11"/>
  <c r="D124" i="11"/>
  <c r="C124" i="11"/>
  <c r="B124" i="11"/>
  <c r="Y121" i="11"/>
  <c r="X121" i="11"/>
  <c r="W121" i="11"/>
  <c r="V121" i="11"/>
  <c r="U121" i="11"/>
  <c r="T121" i="11"/>
  <c r="S121" i="11"/>
  <c r="R121" i="11"/>
  <c r="Q121" i="11"/>
  <c r="P121" i="11"/>
  <c r="O121" i="11"/>
  <c r="N121" i="11"/>
  <c r="M121" i="11"/>
  <c r="L121" i="11"/>
  <c r="K121" i="11"/>
  <c r="J121" i="11"/>
  <c r="I121" i="11"/>
  <c r="H121" i="11"/>
  <c r="G121" i="11"/>
  <c r="F121" i="11"/>
  <c r="E121" i="11"/>
  <c r="D121" i="11"/>
  <c r="C121" i="11"/>
  <c r="B121" i="11"/>
  <c r="Y120" i="11"/>
  <c r="X120" i="11"/>
  <c r="W120" i="11"/>
  <c r="V120" i="11"/>
  <c r="U120" i="11"/>
  <c r="T120" i="11"/>
  <c r="S120" i="11"/>
  <c r="R120" i="11"/>
  <c r="Q120" i="11"/>
  <c r="P120" i="11"/>
  <c r="O120" i="11"/>
  <c r="N120" i="11"/>
  <c r="M120" i="11"/>
  <c r="L120" i="11"/>
  <c r="K120" i="11"/>
  <c r="J120" i="11"/>
  <c r="I120" i="11"/>
  <c r="H120" i="11"/>
  <c r="G120" i="11"/>
  <c r="F120" i="11"/>
  <c r="E120" i="11"/>
  <c r="D120" i="11"/>
  <c r="C120" i="11"/>
  <c r="B120" i="11"/>
  <c r="Y119" i="11"/>
  <c r="X119" i="11"/>
  <c r="W119" i="11"/>
  <c r="V119" i="11"/>
  <c r="U119" i="11"/>
  <c r="T119" i="11"/>
  <c r="S119" i="11"/>
  <c r="R119" i="11"/>
  <c r="Q119" i="11"/>
  <c r="P119" i="11"/>
  <c r="O119" i="11"/>
  <c r="N119" i="11"/>
  <c r="M119" i="11"/>
  <c r="L119" i="11"/>
  <c r="K119" i="11"/>
  <c r="J119" i="11"/>
  <c r="I119" i="11"/>
  <c r="H119" i="11"/>
  <c r="G119" i="11"/>
  <c r="F119" i="11"/>
  <c r="E119" i="11"/>
  <c r="D119" i="11"/>
  <c r="C119" i="11"/>
  <c r="B119" i="11"/>
  <c r="Y118" i="11"/>
  <c r="X118" i="11"/>
  <c r="W118" i="11"/>
  <c r="V118" i="11"/>
  <c r="U118" i="11"/>
  <c r="T118" i="11"/>
  <c r="S118" i="11"/>
  <c r="R118" i="11"/>
  <c r="Q118" i="11"/>
  <c r="P118" i="11"/>
  <c r="O118" i="11"/>
  <c r="N118" i="11"/>
  <c r="M118" i="11"/>
  <c r="L118" i="11"/>
  <c r="K118" i="11"/>
  <c r="J118" i="11"/>
  <c r="I118" i="11"/>
  <c r="H118" i="11"/>
  <c r="G118" i="11"/>
  <c r="F118" i="11"/>
  <c r="E118" i="11"/>
  <c r="D118" i="11"/>
  <c r="C118" i="11"/>
  <c r="B118" i="11"/>
  <c r="Y115" i="11"/>
  <c r="X115" i="11"/>
  <c r="W115" i="11"/>
  <c r="V115" i="11"/>
  <c r="U115" i="11"/>
  <c r="T115" i="11"/>
  <c r="S115" i="11"/>
  <c r="R115" i="11"/>
  <c r="Q115" i="11"/>
  <c r="P115" i="11"/>
  <c r="O115" i="11"/>
  <c r="N115" i="11"/>
  <c r="M115" i="11"/>
  <c r="L115" i="11"/>
  <c r="K115" i="11"/>
  <c r="J115" i="11"/>
  <c r="I115" i="11"/>
  <c r="H115" i="11"/>
  <c r="G115" i="11"/>
  <c r="F115" i="11"/>
  <c r="E115" i="11"/>
  <c r="D115" i="11"/>
  <c r="C115" i="11"/>
  <c r="B115" i="11"/>
  <c r="Y114" i="11"/>
  <c r="X114" i="11"/>
  <c r="W114" i="11"/>
  <c r="V114" i="11"/>
  <c r="U114" i="11"/>
  <c r="T114" i="11"/>
  <c r="S114" i="11"/>
  <c r="R114" i="11"/>
  <c r="Q114" i="11"/>
  <c r="P114" i="11"/>
  <c r="O114" i="11"/>
  <c r="N114" i="11"/>
  <c r="M114" i="11"/>
  <c r="L114" i="11"/>
  <c r="K114" i="11"/>
  <c r="J114" i="11"/>
  <c r="I114" i="11"/>
  <c r="H114" i="11"/>
  <c r="G114" i="11"/>
  <c r="F114" i="11"/>
  <c r="E114" i="11"/>
  <c r="D114" i="11"/>
  <c r="C114" i="11"/>
  <c r="B114" i="11"/>
  <c r="Y113" i="11"/>
  <c r="X113" i="11"/>
  <c r="W113" i="11"/>
  <c r="V113" i="11"/>
  <c r="U113" i="11"/>
  <c r="T113" i="11"/>
  <c r="S113" i="11"/>
  <c r="R113" i="11"/>
  <c r="Q113" i="11"/>
  <c r="P113" i="11"/>
  <c r="O113" i="11"/>
  <c r="N113" i="11"/>
  <c r="M113" i="11"/>
  <c r="L113" i="11"/>
  <c r="K113" i="11"/>
  <c r="J113" i="11"/>
  <c r="I113" i="11"/>
  <c r="H113" i="11"/>
  <c r="G113" i="11"/>
  <c r="F113" i="11"/>
  <c r="E113" i="11"/>
  <c r="D113" i="11"/>
  <c r="C113" i="11"/>
  <c r="B113" i="11"/>
  <c r="Y112" i="11"/>
  <c r="X112" i="11"/>
  <c r="W112" i="11"/>
  <c r="V112" i="11"/>
  <c r="U112" i="11"/>
  <c r="T112" i="11"/>
  <c r="S112" i="11"/>
  <c r="R112" i="11"/>
  <c r="Q112" i="11"/>
  <c r="P112" i="11"/>
  <c r="O112" i="11"/>
  <c r="N112" i="11"/>
  <c r="M112" i="11"/>
  <c r="L112" i="11"/>
  <c r="K112" i="11"/>
  <c r="J112" i="11"/>
  <c r="I112" i="11"/>
  <c r="H112" i="11"/>
  <c r="G112" i="11"/>
  <c r="F112" i="11"/>
  <c r="E112" i="11"/>
  <c r="D112" i="11"/>
  <c r="C112" i="11"/>
  <c r="B112" i="11"/>
  <c r="Y110" i="11"/>
  <c r="X110" i="11"/>
  <c r="W110" i="11"/>
  <c r="V110" i="11"/>
  <c r="U110" i="11"/>
  <c r="T110" i="11"/>
  <c r="S110" i="11"/>
  <c r="R110" i="11"/>
  <c r="Q110" i="11"/>
  <c r="P110" i="11"/>
  <c r="O110" i="11"/>
  <c r="N110" i="11"/>
  <c r="M110" i="11"/>
  <c r="L110" i="11"/>
  <c r="K110" i="11"/>
  <c r="J110" i="11"/>
  <c r="I110" i="11"/>
  <c r="H110" i="11"/>
  <c r="G110" i="11"/>
  <c r="F110" i="11"/>
  <c r="E110" i="11"/>
  <c r="D110" i="11"/>
  <c r="C110" i="11"/>
  <c r="B110" i="11"/>
  <c r="Y109" i="11"/>
  <c r="X109" i="11"/>
  <c r="W109" i="11"/>
  <c r="V109" i="11"/>
  <c r="U109" i="11"/>
  <c r="T109" i="11"/>
  <c r="S109" i="11"/>
  <c r="R109" i="11"/>
  <c r="Q109" i="11"/>
  <c r="P109" i="11"/>
  <c r="O109" i="11"/>
  <c r="N109" i="11"/>
  <c r="M109" i="11"/>
  <c r="L109" i="11"/>
  <c r="K109" i="11"/>
  <c r="J109" i="11"/>
  <c r="I109" i="11"/>
  <c r="H109" i="11"/>
  <c r="G109" i="11"/>
  <c r="F109" i="11"/>
  <c r="E109" i="11"/>
  <c r="D109" i="11"/>
  <c r="C109" i="11"/>
  <c r="B109" i="11"/>
  <c r="Y108" i="11"/>
  <c r="X108" i="11"/>
  <c r="W108" i="11"/>
  <c r="V108" i="11"/>
  <c r="U108" i="11"/>
  <c r="T108" i="11"/>
  <c r="S108" i="11"/>
  <c r="R108" i="11"/>
  <c r="Q108" i="11"/>
  <c r="P108" i="11"/>
  <c r="O108" i="11"/>
  <c r="N108" i="11"/>
  <c r="M108" i="11"/>
  <c r="L108" i="11"/>
  <c r="K108" i="11"/>
  <c r="J108" i="11"/>
  <c r="I108" i="11"/>
  <c r="H108" i="11"/>
  <c r="G108" i="11"/>
  <c r="F108" i="11"/>
  <c r="E108" i="11"/>
  <c r="D108" i="11"/>
  <c r="C108" i="11"/>
  <c r="B108" i="11"/>
  <c r="Y107" i="11"/>
  <c r="X107" i="11"/>
  <c r="W107" i="11"/>
  <c r="V107" i="11"/>
  <c r="U107" i="11"/>
  <c r="T107" i="11"/>
  <c r="S107" i="11"/>
  <c r="R107" i="11"/>
  <c r="Q107" i="11"/>
  <c r="P107" i="11"/>
  <c r="O107" i="11"/>
  <c r="N107" i="11"/>
  <c r="M107" i="11"/>
  <c r="L107" i="11"/>
  <c r="K107" i="11"/>
  <c r="J107" i="11"/>
  <c r="I107" i="11"/>
  <c r="H107" i="11"/>
  <c r="G107" i="11"/>
  <c r="F107" i="11"/>
  <c r="E107" i="11"/>
  <c r="D107" i="11"/>
  <c r="C107" i="11"/>
  <c r="B107" i="11"/>
  <c r="Y106" i="11"/>
  <c r="X106" i="11"/>
  <c r="W106" i="11"/>
  <c r="V106" i="11"/>
  <c r="U106" i="11"/>
  <c r="T106" i="11"/>
  <c r="S106" i="11"/>
  <c r="R106" i="11"/>
  <c r="Q106" i="11"/>
  <c r="P106" i="11"/>
  <c r="O106" i="11"/>
  <c r="N106" i="11"/>
  <c r="M106" i="11"/>
  <c r="L106" i="11"/>
  <c r="K106" i="11"/>
  <c r="J106" i="11"/>
  <c r="I106" i="11"/>
  <c r="H106" i="11"/>
  <c r="G106" i="11"/>
  <c r="F106" i="11"/>
  <c r="E106" i="11"/>
  <c r="D106" i="11"/>
  <c r="C106" i="11"/>
  <c r="B106" i="11"/>
  <c r="Y105" i="11"/>
  <c r="X105" i="11"/>
  <c r="W105" i="11"/>
  <c r="V105" i="11"/>
  <c r="U105" i="11"/>
  <c r="T105" i="11"/>
  <c r="S105" i="11"/>
  <c r="R105" i="11"/>
  <c r="Q105" i="11"/>
  <c r="P105" i="11"/>
  <c r="O105" i="11"/>
  <c r="N105" i="11"/>
  <c r="M105" i="11"/>
  <c r="L105" i="11"/>
  <c r="K105" i="11"/>
  <c r="J105" i="11"/>
  <c r="I105" i="11"/>
  <c r="H105" i="11"/>
  <c r="G105" i="11"/>
  <c r="F105" i="11"/>
  <c r="E105" i="11"/>
  <c r="D105" i="11"/>
  <c r="C105" i="11"/>
  <c r="B105" i="11"/>
  <c r="Y104" i="11"/>
  <c r="X104" i="11"/>
  <c r="W104" i="11"/>
  <c r="V104" i="11"/>
  <c r="U104" i="11"/>
  <c r="T104" i="11"/>
  <c r="S104" i="11"/>
  <c r="R104" i="11"/>
  <c r="Q104" i="11"/>
  <c r="P104" i="11"/>
  <c r="O104" i="11"/>
  <c r="N104" i="11"/>
  <c r="M104" i="11"/>
  <c r="L104" i="11"/>
  <c r="K104" i="11"/>
  <c r="J104" i="11"/>
  <c r="I104" i="11"/>
  <c r="H104" i="11"/>
  <c r="G104" i="11"/>
  <c r="G100" i="11" s="1"/>
  <c r="F104" i="11"/>
  <c r="E104" i="11"/>
  <c r="D104" i="11"/>
  <c r="C104" i="11"/>
  <c r="B104" i="11"/>
  <c r="Y103" i="11"/>
  <c r="X103" i="11"/>
  <c r="W103" i="11"/>
  <c r="V103" i="11"/>
  <c r="V100" i="11" s="1"/>
  <c r="U103" i="11"/>
  <c r="U100" i="11" s="1"/>
  <c r="T103" i="11"/>
  <c r="T100" i="11" s="1"/>
  <c r="S103" i="11"/>
  <c r="R103" i="11"/>
  <c r="Q103" i="11"/>
  <c r="P103" i="11"/>
  <c r="O103" i="11"/>
  <c r="N103" i="11"/>
  <c r="M103" i="11"/>
  <c r="L103" i="11"/>
  <c r="K103" i="11"/>
  <c r="J103" i="11"/>
  <c r="I103" i="11"/>
  <c r="H103" i="11"/>
  <c r="G103" i="11"/>
  <c r="F103" i="11"/>
  <c r="E103" i="11"/>
  <c r="D103" i="11"/>
  <c r="C103" i="11"/>
  <c r="B103" i="11"/>
  <c r="Y102" i="11"/>
  <c r="X102" i="11"/>
  <c r="W102" i="11"/>
  <c r="V102" i="11"/>
  <c r="U102" i="11"/>
  <c r="T102" i="11"/>
  <c r="S102" i="11"/>
  <c r="R102" i="11"/>
  <c r="Q102" i="11"/>
  <c r="P102" i="11"/>
  <c r="P100" i="11" s="1"/>
  <c r="O102" i="11"/>
  <c r="N102" i="11"/>
  <c r="M102" i="11"/>
  <c r="L102" i="11"/>
  <c r="K102" i="11"/>
  <c r="J102" i="11"/>
  <c r="I102" i="11"/>
  <c r="H102" i="11"/>
  <c r="G102" i="11"/>
  <c r="F102" i="11"/>
  <c r="F100" i="11" s="1"/>
  <c r="E102" i="11"/>
  <c r="E100" i="11" s="1"/>
  <c r="D102" i="11"/>
  <c r="D100" i="11" s="1"/>
  <c r="C102" i="11"/>
  <c r="C100" i="11" s="1"/>
  <c r="B102" i="11"/>
  <c r="Y101" i="11"/>
  <c r="Y100" i="11" s="1"/>
  <c r="X101" i="11"/>
  <c r="X100" i="11" s="1"/>
  <c r="W101" i="11"/>
  <c r="W100" i="11" s="1"/>
  <c r="V101" i="11"/>
  <c r="U101" i="11"/>
  <c r="T101" i="11"/>
  <c r="S101" i="11"/>
  <c r="R101" i="11"/>
  <c r="R100" i="11" s="1"/>
  <c r="Q101" i="11"/>
  <c r="Q100" i="11" s="1"/>
  <c r="P101" i="11"/>
  <c r="O101" i="11"/>
  <c r="O100" i="11" s="1"/>
  <c r="N101" i="11"/>
  <c r="N100" i="11" s="1"/>
  <c r="M101" i="11"/>
  <c r="M100" i="11" s="1"/>
  <c r="L101" i="11"/>
  <c r="L100" i="11" s="1"/>
  <c r="K101" i="11"/>
  <c r="K100" i="11" s="1"/>
  <c r="J101" i="11"/>
  <c r="I101" i="11"/>
  <c r="H101" i="11"/>
  <c r="G101" i="11"/>
  <c r="F101" i="11"/>
  <c r="E101" i="11"/>
  <c r="D101" i="11"/>
  <c r="C101" i="11"/>
  <c r="B101" i="11"/>
  <c r="B100" i="11" s="1"/>
  <c r="S100" i="11"/>
  <c r="J100" i="11"/>
  <c r="I100" i="11"/>
  <c r="H100" i="11"/>
  <c r="Y79" i="11"/>
  <c r="X79" i="11"/>
  <c r="X54" i="11" s="1"/>
  <c r="W79" i="11"/>
  <c r="V79" i="11"/>
  <c r="V54" i="11" s="1"/>
  <c r="V56" i="8" s="1"/>
  <c r="V101" i="4" s="1"/>
  <c r="U79" i="11"/>
  <c r="U54" i="11" s="1"/>
  <c r="T79" i="11"/>
  <c r="T54" i="11" s="1"/>
  <c r="S79" i="11"/>
  <c r="R79" i="11"/>
  <c r="R54" i="11" s="1"/>
  <c r="R56" i="8" s="1"/>
  <c r="R101" i="4" s="1"/>
  <c r="Q79" i="11"/>
  <c r="Q54" i="11" s="1"/>
  <c r="Q56" i="8" s="1"/>
  <c r="Q101" i="4" s="1"/>
  <c r="P79" i="11"/>
  <c r="P54" i="11" s="1"/>
  <c r="O79" i="11"/>
  <c r="N79" i="11"/>
  <c r="M79" i="11"/>
  <c r="L79" i="11"/>
  <c r="L54" i="11" s="1"/>
  <c r="K79" i="11"/>
  <c r="J79" i="11"/>
  <c r="I79" i="11"/>
  <c r="H79" i="11"/>
  <c r="H54" i="11" s="1"/>
  <c r="G79" i="11"/>
  <c r="F79" i="11"/>
  <c r="F54" i="11" s="1"/>
  <c r="E79" i="11"/>
  <c r="E54" i="11" s="1"/>
  <c r="E56" i="8" s="1"/>
  <c r="E101" i="4" s="1"/>
  <c r="D79" i="11"/>
  <c r="D54" i="11" s="1"/>
  <c r="C79" i="11"/>
  <c r="C54" i="11" s="1"/>
  <c r="B79" i="11"/>
  <c r="Y54" i="11"/>
  <c r="Y56" i="8" s="1"/>
  <c r="Y101" i="4" s="1"/>
  <c r="N54" i="11"/>
  <c r="M54" i="11"/>
  <c r="K54" i="11"/>
  <c r="K147" i="11" s="1"/>
  <c r="J54" i="11"/>
  <c r="J56" i="8" s="1"/>
  <c r="J101" i="4" s="1"/>
  <c r="I54" i="11"/>
  <c r="I56" i="8" s="1"/>
  <c r="I101" i="4" s="1"/>
  <c r="B54" i="11"/>
  <c r="B56" i="8" s="1"/>
  <c r="B101" i="4" s="1"/>
  <c r="Y35" i="11"/>
  <c r="X35" i="11"/>
  <c r="X145" i="11" s="1"/>
  <c r="W35" i="11"/>
  <c r="W145" i="11" s="1"/>
  <c r="V35" i="11"/>
  <c r="U35" i="11"/>
  <c r="T35" i="11"/>
  <c r="T145" i="11" s="1"/>
  <c r="S35" i="11"/>
  <c r="S145" i="11" s="1"/>
  <c r="R35" i="11"/>
  <c r="R5" i="11" s="1"/>
  <c r="Q35" i="11"/>
  <c r="Q5" i="11" s="1"/>
  <c r="P35" i="11"/>
  <c r="P145" i="11" s="1"/>
  <c r="O35" i="11"/>
  <c r="O145" i="11" s="1"/>
  <c r="N35" i="11"/>
  <c r="N5" i="11" s="1"/>
  <c r="M35" i="11"/>
  <c r="L35" i="11"/>
  <c r="L145" i="11" s="1"/>
  <c r="K35" i="11"/>
  <c r="K145" i="11" s="1"/>
  <c r="J35" i="11"/>
  <c r="I35" i="11"/>
  <c r="H35" i="11"/>
  <c r="H145" i="11" s="1"/>
  <c r="G35" i="11"/>
  <c r="G145" i="11" s="1"/>
  <c r="F35" i="11"/>
  <c r="E35" i="11"/>
  <c r="E5" i="11" s="1"/>
  <c r="D35" i="11"/>
  <c r="D145" i="11" s="1"/>
  <c r="C35" i="11"/>
  <c r="C145" i="11" s="1"/>
  <c r="B35" i="11"/>
  <c r="B5" i="11" s="1"/>
  <c r="Y5" i="11"/>
  <c r="Y136" i="11" s="1"/>
  <c r="X5" i="11"/>
  <c r="X136" i="11" s="1"/>
  <c r="W5" i="11"/>
  <c r="W136" i="11" s="1"/>
  <c r="V5" i="11"/>
  <c r="V136" i="11" s="1"/>
  <c r="U5" i="11"/>
  <c r="U136" i="11" s="1"/>
  <c r="S5" i="11"/>
  <c r="S136" i="11" s="1"/>
  <c r="M5" i="11"/>
  <c r="M136" i="11" s="1"/>
  <c r="L5" i="11"/>
  <c r="L136" i="11" s="1"/>
  <c r="K5" i="11"/>
  <c r="K136" i="11" s="1"/>
  <c r="J5" i="11"/>
  <c r="J136" i="11" s="1"/>
  <c r="I5" i="11"/>
  <c r="I136" i="11" s="1"/>
  <c r="H5" i="11"/>
  <c r="H136" i="11" s="1"/>
  <c r="G5" i="11"/>
  <c r="G136" i="11" s="1"/>
  <c r="F5" i="11"/>
  <c r="F136" i="11" s="1"/>
  <c r="Y155" i="10"/>
  <c r="X155" i="10"/>
  <c r="W155" i="10"/>
  <c r="V155" i="10"/>
  <c r="U155" i="10"/>
  <c r="T155" i="10"/>
  <c r="S155" i="10"/>
  <c r="R155" i="10"/>
  <c r="Q155" i="10"/>
  <c r="P155" i="10"/>
  <c r="O155" i="10"/>
  <c r="N155" i="10"/>
  <c r="M155" i="10"/>
  <c r="L155" i="10"/>
  <c r="K155" i="10"/>
  <c r="J155" i="10"/>
  <c r="I155" i="10"/>
  <c r="H155" i="10"/>
  <c r="G155" i="10"/>
  <c r="F155" i="10"/>
  <c r="E155" i="10"/>
  <c r="D155" i="10"/>
  <c r="C155" i="10"/>
  <c r="B155" i="10"/>
  <c r="Y154" i="10"/>
  <c r="X154" i="10"/>
  <c r="W154" i="10"/>
  <c r="V154" i="10"/>
  <c r="U154" i="10"/>
  <c r="T154" i="10"/>
  <c r="S154" i="10"/>
  <c r="R154" i="10"/>
  <c r="Q154" i="10"/>
  <c r="P154" i="10"/>
  <c r="O154" i="10"/>
  <c r="N154" i="10"/>
  <c r="M154" i="10"/>
  <c r="L154" i="10"/>
  <c r="K154" i="10"/>
  <c r="J154" i="10"/>
  <c r="I154" i="10"/>
  <c r="H154" i="10"/>
  <c r="G154" i="10"/>
  <c r="F154" i="10"/>
  <c r="E154" i="10"/>
  <c r="D154" i="10"/>
  <c r="C154" i="10"/>
  <c r="B154" i="10"/>
  <c r="Y153" i="10"/>
  <c r="X153" i="10"/>
  <c r="W153" i="10"/>
  <c r="V153" i="10"/>
  <c r="U153" i="10"/>
  <c r="T153" i="10"/>
  <c r="S153" i="10"/>
  <c r="R153" i="10"/>
  <c r="Q153" i="10"/>
  <c r="P153" i="10"/>
  <c r="O153" i="10"/>
  <c r="N153" i="10"/>
  <c r="M153" i="10"/>
  <c r="L153" i="10"/>
  <c r="K153" i="10"/>
  <c r="J153" i="10"/>
  <c r="I153" i="10"/>
  <c r="H153" i="10"/>
  <c r="G153" i="10"/>
  <c r="F153" i="10"/>
  <c r="E153" i="10"/>
  <c r="D153" i="10"/>
  <c r="C153" i="10"/>
  <c r="B153" i="10"/>
  <c r="Y152" i="10"/>
  <c r="X152" i="10"/>
  <c r="W152" i="10"/>
  <c r="V152" i="10"/>
  <c r="U152" i="10"/>
  <c r="T152" i="10"/>
  <c r="S152" i="10"/>
  <c r="R152" i="10"/>
  <c r="Q152" i="10"/>
  <c r="P152" i="10"/>
  <c r="O152" i="10"/>
  <c r="N152" i="10"/>
  <c r="M152" i="10"/>
  <c r="L152" i="10"/>
  <c r="K152" i="10"/>
  <c r="J152" i="10"/>
  <c r="I152" i="10"/>
  <c r="H152" i="10"/>
  <c r="G152" i="10"/>
  <c r="F152" i="10"/>
  <c r="E152" i="10"/>
  <c r="D152" i="10"/>
  <c r="C152" i="10"/>
  <c r="B152" i="10"/>
  <c r="Y151" i="10"/>
  <c r="X151" i="10"/>
  <c r="W151" i="10"/>
  <c r="V151" i="10"/>
  <c r="U151" i="10"/>
  <c r="T151" i="10"/>
  <c r="S151" i="10"/>
  <c r="R151" i="10"/>
  <c r="Q151" i="10"/>
  <c r="P151" i="10"/>
  <c r="O151" i="10"/>
  <c r="N151" i="10"/>
  <c r="M151" i="10"/>
  <c r="L151" i="10"/>
  <c r="K151" i="10"/>
  <c r="J151" i="10"/>
  <c r="I151" i="10"/>
  <c r="H151" i="10"/>
  <c r="G151" i="10"/>
  <c r="F151" i="10"/>
  <c r="E151" i="10"/>
  <c r="D151" i="10"/>
  <c r="C151" i="10"/>
  <c r="B151" i="10"/>
  <c r="Y150" i="10"/>
  <c r="X150" i="10"/>
  <c r="W150" i="10"/>
  <c r="V150" i="10"/>
  <c r="U150" i="10"/>
  <c r="T150" i="10"/>
  <c r="S150" i="10"/>
  <c r="R150" i="10"/>
  <c r="Q150" i="10"/>
  <c r="P150" i="10"/>
  <c r="O150" i="10"/>
  <c r="N150" i="10"/>
  <c r="M150" i="10"/>
  <c r="L150" i="10"/>
  <c r="K150" i="10"/>
  <c r="J150" i="10"/>
  <c r="I150" i="10"/>
  <c r="H150" i="10"/>
  <c r="G150" i="10"/>
  <c r="F150" i="10"/>
  <c r="E150" i="10"/>
  <c r="D150" i="10"/>
  <c r="C150" i="10"/>
  <c r="B150" i="10"/>
  <c r="Y149" i="10"/>
  <c r="X149" i="10"/>
  <c r="W149" i="10"/>
  <c r="V149" i="10"/>
  <c r="U149" i="10"/>
  <c r="T149" i="10"/>
  <c r="S149" i="10"/>
  <c r="R149" i="10"/>
  <c r="Q149" i="10"/>
  <c r="P149" i="10"/>
  <c r="O149" i="10"/>
  <c r="N149" i="10"/>
  <c r="M149" i="10"/>
  <c r="L149" i="10"/>
  <c r="K149" i="10"/>
  <c r="J149" i="10"/>
  <c r="I149" i="10"/>
  <c r="H149" i="10"/>
  <c r="G149" i="10"/>
  <c r="F149" i="10"/>
  <c r="E149" i="10"/>
  <c r="D149" i="10"/>
  <c r="C149" i="10"/>
  <c r="B149" i="10"/>
  <c r="Y148" i="10"/>
  <c r="X148" i="10"/>
  <c r="W148" i="10"/>
  <c r="V148" i="10"/>
  <c r="U148" i="10"/>
  <c r="T148" i="10"/>
  <c r="S148" i="10"/>
  <c r="R148" i="10"/>
  <c r="Q148" i="10"/>
  <c r="P148" i="10"/>
  <c r="O148" i="10"/>
  <c r="N148" i="10"/>
  <c r="M148" i="10"/>
  <c r="L148" i="10"/>
  <c r="K148" i="10"/>
  <c r="J148" i="10"/>
  <c r="I148" i="10"/>
  <c r="H148" i="10"/>
  <c r="G148" i="10"/>
  <c r="F148" i="10"/>
  <c r="E148" i="10"/>
  <c r="D148" i="10"/>
  <c r="C148" i="10"/>
  <c r="B148" i="10"/>
  <c r="Y147" i="10"/>
  <c r="X147" i="10"/>
  <c r="W147" i="10"/>
  <c r="V147" i="10"/>
  <c r="U147" i="10"/>
  <c r="T147" i="10"/>
  <c r="S147" i="10"/>
  <c r="R147" i="10"/>
  <c r="Q147" i="10"/>
  <c r="P147" i="10"/>
  <c r="O147" i="10"/>
  <c r="N147" i="10"/>
  <c r="M147" i="10"/>
  <c r="L147" i="10"/>
  <c r="K147" i="10"/>
  <c r="J147" i="10"/>
  <c r="I147" i="10"/>
  <c r="H147" i="10"/>
  <c r="G147" i="10"/>
  <c r="F147" i="10"/>
  <c r="E147" i="10"/>
  <c r="D147" i="10"/>
  <c r="C147" i="10"/>
  <c r="B147" i="10"/>
  <c r="Y144" i="10"/>
  <c r="X144" i="10"/>
  <c r="W144" i="10"/>
  <c r="V144" i="10"/>
  <c r="U144" i="10"/>
  <c r="T144" i="10"/>
  <c r="S144" i="10"/>
  <c r="R144" i="10"/>
  <c r="Q144" i="10"/>
  <c r="P144" i="10"/>
  <c r="O144" i="10"/>
  <c r="N144" i="10"/>
  <c r="M144" i="10"/>
  <c r="L144" i="10"/>
  <c r="K144" i="10"/>
  <c r="J144" i="10"/>
  <c r="I144" i="10"/>
  <c r="H144" i="10"/>
  <c r="G144" i="10"/>
  <c r="F144" i="10"/>
  <c r="E144" i="10"/>
  <c r="D144" i="10"/>
  <c r="C144" i="10"/>
  <c r="B144" i="10"/>
  <c r="Y143" i="10"/>
  <c r="X143" i="10"/>
  <c r="W143" i="10"/>
  <c r="V143" i="10"/>
  <c r="U143" i="10"/>
  <c r="T143" i="10"/>
  <c r="S143" i="10"/>
  <c r="R143" i="10"/>
  <c r="Q143" i="10"/>
  <c r="P143" i="10"/>
  <c r="O143" i="10"/>
  <c r="N143" i="10"/>
  <c r="M143" i="10"/>
  <c r="L143" i="10"/>
  <c r="K143" i="10"/>
  <c r="J143" i="10"/>
  <c r="I143" i="10"/>
  <c r="H143" i="10"/>
  <c r="G143" i="10"/>
  <c r="F143" i="10"/>
  <c r="E143" i="10"/>
  <c r="D143" i="10"/>
  <c r="C143" i="10"/>
  <c r="B143" i="10"/>
  <c r="Y142" i="10"/>
  <c r="X142" i="10"/>
  <c r="W142" i="10"/>
  <c r="V142" i="10"/>
  <c r="U142" i="10"/>
  <c r="T142" i="10"/>
  <c r="S142" i="10"/>
  <c r="R142" i="10"/>
  <c r="Q142" i="10"/>
  <c r="P142" i="10"/>
  <c r="O142" i="10"/>
  <c r="N142" i="10"/>
  <c r="M142" i="10"/>
  <c r="L142" i="10"/>
  <c r="K142" i="10"/>
  <c r="J142" i="10"/>
  <c r="I142" i="10"/>
  <c r="H142" i="10"/>
  <c r="G142" i="10"/>
  <c r="F142" i="10"/>
  <c r="E142" i="10"/>
  <c r="D142" i="10"/>
  <c r="C142" i="10"/>
  <c r="B142" i="10"/>
  <c r="Y141" i="10"/>
  <c r="X141" i="10"/>
  <c r="W141" i="10"/>
  <c r="V141" i="10"/>
  <c r="U141" i="10"/>
  <c r="T141" i="10"/>
  <c r="S141" i="10"/>
  <c r="R141" i="10"/>
  <c r="Q141" i="10"/>
  <c r="P141" i="10"/>
  <c r="O141" i="10"/>
  <c r="N141" i="10"/>
  <c r="M141" i="10"/>
  <c r="L141" i="10"/>
  <c r="K141" i="10"/>
  <c r="J141" i="10"/>
  <c r="I141" i="10"/>
  <c r="H141" i="10"/>
  <c r="G141" i="10"/>
  <c r="F141" i="10"/>
  <c r="E141" i="10"/>
  <c r="D141" i="10"/>
  <c r="C141" i="10"/>
  <c r="B141" i="10"/>
  <c r="Y140" i="10"/>
  <c r="X140" i="10"/>
  <c r="W140" i="10"/>
  <c r="V140" i="10"/>
  <c r="U140" i="10"/>
  <c r="T140" i="10"/>
  <c r="S140" i="10"/>
  <c r="R140" i="10"/>
  <c r="Q140" i="10"/>
  <c r="P140" i="10"/>
  <c r="O140" i="10"/>
  <c r="N140" i="10"/>
  <c r="M140" i="10"/>
  <c r="L140" i="10"/>
  <c r="K140" i="10"/>
  <c r="J140" i="10"/>
  <c r="I140" i="10"/>
  <c r="H140" i="10"/>
  <c r="G140" i="10"/>
  <c r="F140" i="10"/>
  <c r="E140" i="10"/>
  <c r="D140" i="10"/>
  <c r="C140" i="10"/>
  <c r="B140" i="10"/>
  <c r="Y139" i="10"/>
  <c r="X139" i="10"/>
  <c r="W139" i="10"/>
  <c r="V139" i="10"/>
  <c r="U139" i="10"/>
  <c r="T139" i="10"/>
  <c r="S139" i="10"/>
  <c r="R139" i="10"/>
  <c r="Q139" i="10"/>
  <c r="P139" i="10"/>
  <c r="O139" i="10"/>
  <c r="N139" i="10"/>
  <c r="M139" i="10"/>
  <c r="L139" i="10"/>
  <c r="K139" i="10"/>
  <c r="J139" i="10"/>
  <c r="I139" i="10"/>
  <c r="H139" i="10"/>
  <c r="G139" i="10"/>
  <c r="F139" i="10"/>
  <c r="E139" i="10"/>
  <c r="D139" i="10"/>
  <c r="C139" i="10"/>
  <c r="B139" i="10"/>
  <c r="Y138" i="10"/>
  <c r="X138" i="10"/>
  <c r="W138" i="10"/>
  <c r="V138" i="10"/>
  <c r="U138" i="10"/>
  <c r="T138" i="10"/>
  <c r="S138" i="10"/>
  <c r="R138" i="10"/>
  <c r="Q138" i="10"/>
  <c r="P138" i="10"/>
  <c r="O138" i="10"/>
  <c r="N138" i="10"/>
  <c r="M138" i="10"/>
  <c r="L138" i="10"/>
  <c r="K138" i="10"/>
  <c r="J138" i="10"/>
  <c r="I138" i="10"/>
  <c r="H138" i="10"/>
  <c r="G138" i="10"/>
  <c r="F138" i="10"/>
  <c r="E138" i="10"/>
  <c r="D138" i="10"/>
  <c r="C138" i="10"/>
  <c r="B138" i="10"/>
  <c r="Y137" i="10"/>
  <c r="X137" i="10"/>
  <c r="W137" i="10"/>
  <c r="V137" i="10"/>
  <c r="U137" i="10"/>
  <c r="T137" i="10"/>
  <c r="S137" i="10"/>
  <c r="R137" i="10"/>
  <c r="Q137" i="10"/>
  <c r="P137" i="10"/>
  <c r="O137" i="10"/>
  <c r="N137" i="10"/>
  <c r="M137" i="10"/>
  <c r="L137" i="10"/>
  <c r="K137" i="10"/>
  <c r="J137" i="10"/>
  <c r="I137" i="10"/>
  <c r="H137" i="10"/>
  <c r="G137" i="10"/>
  <c r="F137" i="10"/>
  <c r="E137" i="10"/>
  <c r="D137" i="10"/>
  <c r="C137" i="10"/>
  <c r="B137" i="10"/>
  <c r="Y136" i="10"/>
  <c r="X136" i="10"/>
  <c r="W136" i="10"/>
  <c r="V136" i="10"/>
  <c r="U136" i="10"/>
  <c r="T136" i="10"/>
  <c r="S136" i="10"/>
  <c r="R136" i="10"/>
  <c r="Q136" i="10"/>
  <c r="P136" i="10"/>
  <c r="O136" i="10"/>
  <c r="N136" i="10"/>
  <c r="M136" i="10"/>
  <c r="L136" i="10"/>
  <c r="K136" i="10"/>
  <c r="J136" i="10"/>
  <c r="I136" i="10"/>
  <c r="H136" i="10"/>
  <c r="G136" i="10"/>
  <c r="F136" i="10"/>
  <c r="E136" i="10"/>
  <c r="D136" i="10"/>
  <c r="C136" i="10"/>
  <c r="B136" i="10"/>
  <c r="Y131" i="10"/>
  <c r="X131" i="10"/>
  <c r="W131" i="10"/>
  <c r="V131" i="10"/>
  <c r="U131" i="10"/>
  <c r="T131" i="10"/>
  <c r="S131" i="10"/>
  <c r="R131" i="10"/>
  <c r="Q131" i="10"/>
  <c r="P131" i="10"/>
  <c r="O131" i="10"/>
  <c r="N131" i="10"/>
  <c r="M131" i="10"/>
  <c r="L131" i="10"/>
  <c r="K131" i="10"/>
  <c r="J131" i="10"/>
  <c r="I131" i="10"/>
  <c r="H131" i="10"/>
  <c r="G131" i="10"/>
  <c r="F131" i="10"/>
  <c r="E131" i="10"/>
  <c r="D131" i="10"/>
  <c r="C131" i="10"/>
  <c r="B131" i="10"/>
  <c r="Y130" i="10"/>
  <c r="X130" i="10"/>
  <c r="W130" i="10"/>
  <c r="V130" i="10"/>
  <c r="U130" i="10"/>
  <c r="T130" i="10"/>
  <c r="S130" i="10"/>
  <c r="R130" i="10"/>
  <c r="Q130" i="10"/>
  <c r="P130" i="10"/>
  <c r="O130" i="10"/>
  <c r="N130" i="10"/>
  <c r="M130" i="10"/>
  <c r="L130" i="10"/>
  <c r="K130" i="10"/>
  <c r="J130" i="10"/>
  <c r="I130" i="10"/>
  <c r="H130" i="10"/>
  <c r="G130" i="10"/>
  <c r="F130" i="10"/>
  <c r="E130" i="10"/>
  <c r="D130" i="10"/>
  <c r="C130" i="10"/>
  <c r="B130" i="10"/>
  <c r="Y129" i="10"/>
  <c r="X129" i="10"/>
  <c r="W129" i="10"/>
  <c r="V129" i="10"/>
  <c r="U129" i="10"/>
  <c r="T129" i="10"/>
  <c r="S129" i="10"/>
  <c r="R129" i="10"/>
  <c r="Q129" i="10"/>
  <c r="P129" i="10"/>
  <c r="O129" i="10"/>
  <c r="N129" i="10"/>
  <c r="M129" i="10"/>
  <c r="L129" i="10"/>
  <c r="K129" i="10"/>
  <c r="J129" i="10"/>
  <c r="I129" i="10"/>
  <c r="H129" i="10"/>
  <c r="G129" i="10"/>
  <c r="F129" i="10"/>
  <c r="E129" i="10"/>
  <c r="D129" i="10"/>
  <c r="C129" i="10"/>
  <c r="B129" i="10"/>
  <c r="Y127" i="10"/>
  <c r="X127" i="10"/>
  <c r="W127" i="10"/>
  <c r="V127" i="10"/>
  <c r="U127" i="10"/>
  <c r="T127" i="10"/>
  <c r="S127" i="10"/>
  <c r="R127" i="10"/>
  <c r="Q127" i="10"/>
  <c r="P127" i="10"/>
  <c r="O127" i="10"/>
  <c r="N127" i="10"/>
  <c r="M127" i="10"/>
  <c r="L127" i="10"/>
  <c r="K127" i="10"/>
  <c r="J127" i="10"/>
  <c r="I127" i="10"/>
  <c r="H127" i="10"/>
  <c r="G127" i="10"/>
  <c r="F127" i="10"/>
  <c r="E127" i="10"/>
  <c r="D127" i="10"/>
  <c r="C127" i="10"/>
  <c r="B127" i="10"/>
  <c r="Y126" i="10"/>
  <c r="X126" i="10"/>
  <c r="W126" i="10"/>
  <c r="V126" i="10"/>
  <c r="U126" i="10"/>
  <c r="T126" i="10"/>
  <c r="S126" i="10"/>
  <c r="R126" i="10"/>
  <c r="Q126" i="10"/>
  <c r="P126" i="10"/>
  <c r="O126" i="10"/>
  <c r="N126" i="10"/>
  <c r="M126" i="10"/>
  <c r="L126" i="10"/>
  <c r="K126" i="10"/>
  <c r="J126" i="10"/>
  <c r="I126" i="10"/>
  <c r="H126" i="10"/>
  <c r="G126" i="10"/>
  <c r="F126" i="10"/>
  <c r="E126" i="10"/>
  <c r="D126" i="10"/>
  <c r="C126" i="10"/>
  <c r="B126" i="10"/>
  <c r="Y125" i="10"/>
  <c r="X125" i="10"/>
  <c r="W125" i="10"/>
  <c r="V125" i="10"/>
  <c r="U125" i="10"/>
  <c r="T125" i="10"/>
  <c r="S125" i="10"/>
  <c r="R125" i="10"/>
  <c r="Q125" i="10"/>
  <c r="P125" i="10"/>
  <c r="O125" i="10"/>
  <c r="N125" i="10"/>
  <c r="M125" i="10"/>
  <c r="L125" i="10"/>
  <c r="K125" i="10"/>
  <c r="J125" i="10"/>
  <c r="I125" i="10"/>
  <c r="H125" i="10"/>
  <c r="G125" i="10"/>
  <c r="F125" i="10"/>
  <c r="E125" i="10"/>
  <c r="D125" i="10"/>
  <c r="C125" i="10"/>
  <c r="B125" i="10"/>
  <c r="Y124" i="10"/>
  <c r="X124" i="10"/>
  <c r="W124" i="10"/>
  <c r="V124" i="10"/>
  <c r="U124" i="10"/>
  <c r="T124" i="10"/>
  <c r="S124" i="10"/>
  <c r="R124" i="10"/>
  <c r="Q124" i="10"/>
  <c r="P124" i="10"/>
  <c r="O124" i="10"/>
  <c r="N124" i="10"/>
  <c r="M124" i="10"/>
  <c r="L124" i="10"/>
  <c r="K124" i="10"/>
  <c r="J124" i="10"/>
  <c r="I124" i="10"/>
  <c r="H124" i="10"/>
  <c r="G124" i="10"/>
  <c r="F124" i="10"/>
  <c r="F117" i="10" s="1"/>
  <c r="E124" i="10"/>
  <c r="D124" i="10"/>
  <c r="C124" i="10"/>
  <c r="B124" i="10"/>
  <c r="Y123" i="10"/>
  <c r="X123" i="10"/>
  <c r="W123" i="10"/>
  <c r="V123" i="10"/>
  <c r="U123" i="10"/>
  <c r="T123" i="10"/>
  <c r="S123" i="10"/>
  <c r="R123" i="10"/>
  <c r="Q123" i="10"/>
  <c r="P123" i="10"/>
  <c r="O123" i="10"/>
  <c r="N123" i="10"/>
  <c r="M123" i="10"/>
  <c r="L123" i="10"/>
  <c r="K123" i="10"/>
  <c r="J123" i="10"/>
  <c r="I123" i="10"/>
  <c r="H123" i="10"/>
  <c r="G123" i="10"/>
  <c r="F123" i="10"/>
  <c r="E123" i="10"/>
  <c r="D123" i="10"/>
  <c r="C123" i="10"/>
  <c r="B123" i="10"/>
  <c r="Y122" i="10"/>
  <c r="X122" i="10"/>
  <c r="W122" i="10"/>
  <c r="V122" i="10"/>
  <c r="U122" i="10"/>
  <c r="T122" i="10"/>
  <c r="S122" i="10"/>
  <c r="R122" i="10"/>
  <c r="Q122" i="10"/>
  <c r="P122" i="10"/>
  <c r="O122" i="10"/>
  <c r="N122" i="10"/>
  <c r="M122" i="10"/>
  <c r="L122" i="10"/>
  <c r="K122" i="10"/>
  <c r="J122" i="10"/>
  <c r="I122" i="10"/>
  <c r="H122" i="10"/>
  <c r="G122" i="10"/>
  <c r="F122" i="10"/>
  <c r="E122" i="10"/>
  <c r="D122" i="10"/>
  <c r="C122" i="10"/>
  <c r="B122" i="10"/>
  <c r="Y121" i="10"/>
  <c r="X121" i="10"/>
  <c r="W121" i="10"/>
  <c r="V121" i="10"/>
  <c r="V117" i="10" s="1"/>
  <c r="U121" i="10"/>
  <c r="T121" i="10"/>
  <c r="S121" i="10"/>
  <c r="R121" i="10"/>
  <c r="Q121" i="10"/>
  <c r="P121" i="10"/>
  <c r="O121" i="10"/>
  <c r="N121" i="10"/>
  <c r="M121" i="10"/>
  <c r="L121" i="10"/>
  <c r="K121" i="10"/>
  <c r="K117" i="10" s="1"/>
  <c r="J121" i="10"/>
  <c r="I121" i="10"/>
  <c r="H121" i="10"/>
  <c r="G121" i="10"/>
  <c r="F121" i="10"/>
  <c r="E121" i="10"/>
  <c r="D121" i="10"/>
  <c r="C121" i="10"/>
  <c r="B121" i="10"/>
  <c r="Y120" i="10"/>
  <c r="X120" i="10"/>
  <c r="W120" i="10"/>
  <c r="V120" i="10"/>
  <c r="U120" i="10"/>
  <c r="T120" i="10"/>
  <c r="S120" i="10"/>
  <c r="R120" i="10"/>
  <c r="R117" i="10" s="1"/>
  <c r="Q120" i="10"/>
  <c r="P120" i="10"/>
  <c r="O120" i="10"/>
  <c r="N120" i="10"/>
  <c r="M120" i="10"/>
  <c r="L120" i="10"/>
  <c r="K120" i="10"/>
  <c r="J120" i="10"/>
  <c r="I120" i="10"/>
  <c r="I117" i="10" s="1"/>
  <c r="H120" i="10"/>
  <c r="H117" i="10" s="1"/>
  <c r="G120" i="10"/>
  <c r="G117" i="10" s="1"/>
  <c r="F120" i="10"/>
  <c r="E120" i="10"/>
  <c r="D120" i="10"/>
  <c r="C120" i="10"/>
  <c r="B120" i="10"/>
  <c r="Y119" i="10"/>
  <c r="X119" i="10"/>
  <c r="W119" i="10"/>
  <c r="V119" i="10"/>
  <c r="U119" i="10"/>
  <c r="T119" i="10"/>
  <c r="T117" i="10" s="1"/>
  <c r="S119" i="10"/>
  <c r="S117" i="10" s="1"/>
  <c r="R119" i="10"/>
  <c r="Q119" i="10"/>
  <c r="P119" i="10"/>
  <c r="O119" i="10"/>
  <c r="N119" i="10"/>
  <c r="M119" i="10"/>
  <c r="L119" i="10"/>
  <c r="K119" i="10"/>
  <c r="J119" i="10"/>
  <c r="I119" i="10"/>
  <c r="H119" i="10"/>
  <c r="G119" i="10"/>
  <c r="F119" i="10"/>
  <c r="E119" i="10"/>
  <c r="E117" i="10" s="1"/>
  <c r="D119" i="10"/>
  <c r="C119" i="10"/>
  <c r="C117" i="10" s="1"/>
  <c r="B119" i="10"/>
  <c r="Y118" i="10"/>
  <c r="X118" i="10"/>
  <c r="W118" i="10"/>
  <c r="V118" i="10"/>
  <c r="U118" i="10"/>
  <c r="U117" i="10" s="1"/>
  <c r="T118" i="10"/>
  <c r="S118" i="10"/>
  <c r="R118" i="10"/>
  <c r="Q118" i="10"/>
  <c r="Q117" i="10" s="1"/>
  <c r="P118" i="10"/>
  <c r="P117" i="10" s="1"/>
  <c r="O118" i="10"/>
  <c r="O117" i="10" s="1"/>
  <c r="N118" i="10"/>
  <c r="N117" i="10" s="1"/>
  <c r="M118" i="10"/>
  <c r="M117" i="10" s="1"/>
  <c r="L118" i="10"/>
  <c r="L117" i="10" s="1"/>
  <c r="K118" i="10"/>
  <c r="J118" i="10"/>
  <c r="J117" i="10" s="1"/>
  <c r="I118" i="10"/>
  <c r="H118" i="10"/>
  <c r="G118" i="10"/>
  <c r="F118" i="10"/>
  <c r="E118" i="10"/>
  <c r="D118" i="10"/>
  <c r="D117" i="10" s="1"/>
  <c r="C118" i="10"/>
  <c r="B118" i="10"/>
  <c r="B117" i="10" s="1"/>
  <c r="Y117" i="10"/>
  <c r="X117" i="10"/>
  <c r="W117" i="10"/>
  <c r="Y114" i="10"/>
  <c r="X114" i="10"/>
  <c r="W114" i="10"/>
  <c r="V114" i="10"/>
  <c r="U114" i="10"/>
  <c r="T114" i="10"/>
  <c r="S114" i="10"/>
  <c r="R114" i="10"/>
  <c r="Q114" i="10"/>
  <c r="P114" i="10"/>
  <c r="O114" i="10"/>
  <c r="N114" i="10"/>
  <c r="M114" i="10"/>
  <c r="L114" i="10"/>
  <c r="K114" i="10"/>
  <c r="J114" i="10"/>
  <c r="I114" i="10"/>
  <c r="H114" i="10"/>
  <c r="G114" i="10"/>
  <c r="F114" i="10"/>
  <c r="E114" i="10"/>
  <c r="D114" i="10"/>
  <c r="C114" i="10"/>
  <c r="B114" i="10"/>
  <c r="Y113" i="10"/>
  <c r="X113" i="10"/>
  <c r="W113" i="10"/>
  <c r="V113" i="10"/>
  <c r="U113" i="10"/>
  <c r="T113" i="10"/>
  <c r="S113" i="10"/>
  <c r="R113" i="10"/>
  <c r="Q113" i="10"/>
  <c r="P113" i="10"/>
  <c r="O113" i="10"/>
  <c r="N113" i="10"/>
  <c r="M113" i="10"/>
  <c r="L113" i="10"/>
  <c r="K113" i="10"/>
  <c r="J113" i="10"/>
  <c r="I113" i="10"/>
  <c r="H113" i="10"/>
  <c r="G113" i="10"/>
  <c r="F113" i="10"/>
  <c r="E113" i="10"/>
  <c r="D113" i="10"/>
  <c r="C113" i="10"/>
  <c r="B113" i="10"/>
  <c r="Y112" i="10"/>
  <c r="X112" i="10"/>
  <c r="W112" i="10"/>
  <c r="V112" i="10"/>
  <c r="U112" i="10"/>
  <c r="T112" i="10"/>
  <c r="S112" i="10"/>
  <c r="R112" i="10"/>
  <c r="Q112" i="10"/>
  <c r="P112" i="10"/>
  <c r="O112" i="10"/>
  <c r="N112" i="10"/>
  <c r="M112" i="10"/>
  <c r="L112" i="10"/>
  <c r="K112" i="10"/>
  <c r="J112" i="10"/>
  <c r="I112" i="10"/>
  <c r="H112" i="10"/>
  <c r="G112" i="10"/>
  <c r="F112" i="10"/>
  <c r="E112" i="10"/>
  <c r="D112" i="10"/>
  <c r="C112" i="10"/>
  <c r="B112" i="10"/>
  <c r="Y110" i="10"/>
  <c r="X110" i="10"/>
  <c r="W110" i="10"/>
  <c r="V110" i="10"/>
  <c r="U110" i="10"/>
  <c r="T110" i="10"/>
  <c r="S110" i="10"/>
  <c r="R110" i="10"/>
  <c r="Q110" i="10"/>
  <c r="P110" i="10"/>
  <c r="O110" i="10"/>
  <c r="N110" i="10"/>
  <c r="M110" i="10"/>
  <c r="L110" i="10"/>
  <c r="K110" i="10"/>
  <c r="J110" i="10"/>
  <c r="I110" i="10"/>
  <c r="H110" i="10"/>
  <c r="G110" i="10"/>
  <c r="F110" i="10"/>
  <c r="E110" i="10"/>
  <c r="D110" i="10"/>
  <c r="C110" i="10"/>
  <c r="B110" i="10"/>
  <c r="Y109" i="10"/>
  <c r="X109" i="10"/>
  <c r="W109" i="10"/>
  <c r="V109" i="10"/>
  <c r="U109" i="10"/>
  <c r="T109" i="10"/>
  <c r="S109" i="10"/>
  <c r="R109" i="10"/>
  <c r="Q109" i="10"/>
  <c r="P109" i="10"/>
  <c r="O109" i="10"/>
  <c r="N109" i="10"/>
  <c r="M109" i="10"/>
  <c r="L109" i="10"/>
  <c r="K109" i="10"/>
  <c r="J109" i="10"/>
  <c r="I109" i="10"/>
  <c r="H109" i="10"/>
  <c r="G109" i="10"/>
  <c r="F109" i="10"/>
  <c r="E109" i="10"/>
  <c r="D109" i="10"/>
  <c r="C109" i="10"/>
  <c r="B109" i="10"/>
  <c r="Y108" i="10"/>
  <c r="X108" i="10"/>
  <c r="W108" i="10"/>
  <c r="V108" i="10"/>
  <c r="U108" i="10"/>
  <c r="T108" i="10"/>
  <c r="S108" i="10"/>
  <c r="R108" i="10"/>
  <c r="Q108" i="10"/>
  <c r="P108" i="10"/>
  <c r="O108" i="10"/>
  <c r="N108" i="10"/>
  <c r="M108" i="10"/>
  <c r="L108" i="10"/>
  <c r="K108" i="10"/>
  <c r="J108" i="10"/>
  <c r="I108" i="10"/>
  <c r="H108" i="10"/>
  <c r="G108" i="10"/>
  <c r="F108" i="10"/>
  <c r="E108" i="10"/>
  <c r="D108" i="10"/>
  <c r="C108" i="10"/>
  <c r="B108" i="10"/>
  <c r="Y107" i="10"/>
  <c r="X107" i="10"/>
  <c r="W107" i="10"/>
  <c r="V107" i="10"/>
  <c r="U107" i="10"/>
  <c r="T107" i="10"/>
  <c r="S107" i="10"/>
  <c r="R107" i="10"/>
  <c r="Q107" i="10"/>
  <c r="P107" i="10"/>
  <c r="O107" i="10"/>
  <c r="N107" i="10"/>
  <c r="M107" i="10"/>
  <c r="L107" i="10"/>
  <c r="K107" i="10"/>
  <c r="J107" i="10"/>
  <c r="I107" i="10"/>
  <c r="H107" i="10"/>
  <c r="G107" i="10"/>
  <c r="F107" i="10"/>
  <c r="E107" i="10"/>
  <c r="D107" i="10"/>
  <c r="C107" i="10"/>
  <c r="B107" i="10"/>
  <c r="Y106" i="10"/>
  <c r="X106" i="10"/>
  <c r="W106" i="10"/>
  <c r="V106" i="10"/>
  <c r="U106" i="10"/>
  <c r="T106" i="10"/>
  <c r="S106" i="10"/>
  <c r="R106" i="10"/>
  <c r="Q106" i="10"/>
  <c r="P106" i="10"/>
  <c r="O106" i="10"/>
  <c r="N106" i="10"/>
  <c r="M106" i="10"/>
  <c r="L106" i="10"/>
  <c r="K106" i="10"/>
  <c r="J106" i="10"/>
  <c r="I106" i="10"/>
  <c r="H106" i="10"/>
  <c r="G106" i="10"/>
  <c r="F106" i="10"/>
  <c r="E106" i="10"/>
  <c r="D106" i="10"/>
  <c r="C106" i="10"/>
  <c r="B106" i="10"/>
  <c r="Y105" i="10"/>
  <c r="X105" i="10"/>
  <c r="W105" i="10"/>
  <c r="V105" i="10"/>
  <c r="U105" i="10"/>
  <c r="T105" i="10"/>
  <c r="S105" i="10"/>
  <c r="R105" i="10"/>
  <c r="Q105" i="10"/>
  <c r="P105" i="10"/>
  <c r="O105" i="10"/>
  <c r="N105" i="10"/>
  <c r="M105" i="10"/>
  <c r="L105" i="10"/>
  <c r="K105" i="10"/>
  <c r="J105" i="10"/>
  <c r="I105" i="10"/>
  <c r="H105" i="10"/>
  <c r="G105" i="10"/>
  <c r="F105" i="10"/>
  <c r="E105" i="10"/>
  <c r="D105" i="10"/>
  <c r="C105" i="10"/>
  <c r="B105" i="10"/>
  <c r="Y104" i="10"/>
  <c r="X104" i="10"/>
  <c r="W104" i="10"/>
  <c r="V104" i="10"/>
  <c r="V100" i="10" s="1"/>
  <c r="U104" i="10"/>
  <c r="T104" i="10"/>
  <c r="S104" i="10"/>
  <c r="R104" i="10"/>
  <c r="Q104" i="10"/>
  <c r="P104" i="10"/>
  <c r="O104" i="10"/>
  <c r="N104" i="10"/>
  <c r="M104" i="10"/>
  <c r="L104" i="10"/>
  <c r="K104" i="10"/>
  <c r="K100" i="10" s="1"/>
  <c r="J104" i="10"/>
  <c r="I104" i="10"/>
  <c r="H104" i="10"/>
  <c r="G104" i="10"/>
  <c r="F104" i="10"/>
  <c r="E104" i="10"/>
  <c r="D104" i="10"/>
  <c r="C104" i="10"/>
  <c r="B104" i="10"/>
  <c r="Y103" i="10"/>
  <c r="X103" i="10"/>
  <c r="W103" i="10"/>
  <c r="V103" i="10"/>
  <c r="U103" i="10"/>
  <c r="T103" i="10"/>
  <c r="S103" i="10"/>
  <c r="R103" i="10"/>
  <c r="R100" i="10" s="1"/>
  <c r="Q103" i="10"/>
  <c r="P103" i="10"/>
  <c r="O103" i="10"/>
  <c r="N103" i="10"/>
  <c r="M103" i="10"/>
  <c r="L103" i="10"/>
  <c r="K103" i="10"/>
  <c r="J103" i="10"/>
  <c r="I103" i="10"/>
  <c r="I100" i="10" s="1"/>
  <c r="H103" i="10"/>
  <c r="H100" i="10" s="1"/>
  <c r="G103" i="10"/>
  <c r="G100" i="10" s="1"/>
  <c r="F103" i="10"/>
  <c r="E103" i="10"/>
  <c r="D103" i="10"/>
  <c r="C103" i="10"/>
  <c r="B103" i="10"/>
  <c r="Y102" i="10"/>
  <c r="X102" i="10"/>
  <c r="W102" i="10"/>
  <c r="V102" i="10"/>
  <c r="U102" i="10"/>
  <c r="T102" i="10"/>
  <c r="T100" i="10" s="1"/>
  <c r="S102" i="10"/>
  <c r="S100" i="10" s="1"/>
  <c r="R102" i="10"/>
  <c r="Q102" i="10"/>
  <c r="P102" i="10"/>
  <c r="O102" i="10"/>
  <c r="N102" i="10"/>
  <c r="M102" i="10"/>
  <c r="L102" i="10"/>
  <c r="K102" i="10"/>
  <c r="J102" i="10"/>
  <c r="I102" i="10"/>
  <c r="H102" i="10"/>
  <c r="G102" i="10"/>
  <c r="F102" i="10"/>
  <c r="E102" i="10"/>
  <c r="E100" i="10" s="1"/>
  <c r="D102" i="10"/>
  <c r="C102" i="10"/>
  <c r="C100" i="10" s="1"/>
  <c r="B102" i="10"/>
  <c r="Y101" i="10"/>
  <c r="X101" i="10"/>
  <c r="W101" i="10"/>
  <c r="V101" i="10"/>
  <c r="U101" i="10"/>
  <c r="U100" i="10" s="1"/>
  <c r="T101" i="10"/>
  <c r="S101" i="10"/>
  <c r="R101" i="10"/>
  <c r="Q101" i="10"/>
  <c r="Q100" i="10" s="1"/>
  <c r="P101" i="10"/>
  <c r="P100" i="10" s="1"/>
  <c r="O101" i="10"/>
  <c r="O100" i="10" s="1"/>
  <c r="N101" i="10"/>
  <c r="N100" i="10" s="1"/>
  <c r="M101" i="10"/>
  <c r="M100" i="10" s="1"/>
  <c r="L101" i="10"/>
  <c r="L100" i="10" s="1"/>
  <c r="K101" i="10"/>
  <c r="J101" i="10"/>
  <c r="J100" i="10" s="1"/>
  <c r="I101" i="10"/>
  <c r="H101" i="10"/>
  <c r="G101" i="10"/>
  <c r="F101" i="10"/>
  <c r="E101" i="10"/>
  <c r="D101" i="10"/>
  <c r="D100" i="10" s="1"/>
  <c r="C101" i="10"/>
  <c r="B101" i="10"/>
  <c r="B100" i="10" s="1"/>
  <c r="Y100" i="10"/>
  <c r="X100" i="10"/>
  <c r="W100" i="10"/>
  <c r="F100" i="10"/>
  <c r="Y79" i="10"/>
  <c r="X79" i="10"/>
  <c r="W79" i="10"/>
  <c r="V79" i="10"/>
  <c r="V156" i="10" s="1"/>
  <c r="U79" i="10"/>
  <c r="U156" i="10" s="1"/>
  <c r="T79" i="10"/>
  <c r="T156" i="10" s="1"/>
  <c r="S79" i="10"/>
  <c r="S156" i="10" s="1"/>
  <c r="R79" i="10"/>
  <c r="Q79" i="10"/>
  <c r="P79" i="10"/>
  <c r="O79" i="10"/>
  <c r="N79" i="10"/>
  <c r="M79" i="10"/>
  <c r="M156" i="10" s="1"/>
  <c r="L79" i="10"/>
  <c r="L156" i="10" s="1"/>
  <c r="K79" i="10"/>
  <c r="K156" i="10" s="1"/>
  <c r="J79" i="10"/>
  <c r="J156" i="10" s="1"/>
  <c r="I79" i="10"/>
  <c r="I156" i="10" s="1"/>
  <c r="H79" i="10"/>
  <c r="H156" i="10" s="1"/>
  <c r="G79" i="10"/>
  <c r="G156" i="10" s="1"/>
  <c r="F79" i="10"/>
  <c r="E79" i="10"/>
  <c r="D79" i="10"/>
  <c r="D156" i="10" s="1"/>
  <c r="C79" i="10"/>
  <c r="B79" i="10"/>
  <c r="B156" i="10" s="1"/>
  <c r="Y35" i="10"/>
  <c r="Y145" i="10" s="1"/>
  <c r="X35" i="10"/>
  <c r="X145" i="10" s="1"/>
  <c r="W35" i="10"/>
  <c r="W145" i="10" s="1"/>
  <c r="V35" i="10"/>
  <c r="V145" i="10" s="1"/>
  <c r="U35" i="10"/>
  <c r="U145" i="10" s="1"/>
  <c r="T35" i="10"/>
  <c r="T145" i="10" s="1"/>
  <c r="S35" i="10"/>
  <c r="S145" i="10" s="1"/>
  <c r="R35" i="10"/>
  <c r="R145" i="10" s="1"/>
  <c r="Q35" i="10"/>
  <c r="Q145" i="10" s="1"/>
  <c r="P35" i="10"/>
  <c r="P145" i="10" s="1"/>
  <c r="O35" i="10"/>
  <c r="O145" i="10" s="1"/>
  <c r="N35" i="10"/>
  <c r="N145" i="10" s="1"/>
  <c r="M35" i="10"/>
  <c r="M145" i="10" s="1"/>
  <c r="L35" i="10"/>
  <c r="L145" i="10" s="1"/>
  <c r="K35" i="10"/>
  <c r="K145" i="10" s="1"/>
  <c r="J35" i="10"/>
  <c r="J145" i="10" s="1"/>
  <c r="I35" i="10"/>
  <c r="I145" i="10" s="1"/>
  <c r="H35" i="10"/>
  <c r="H145" i="10" s="1"/>
  <c r="G35" i="10"/>
  <c r="G145" i="10" s="1"/>
  <c r="F35" i="10"/>
  <c r="F145" i="10" s="1"/>
  <c r="E35" i="10"/>
  <c r="E145" i="10" s="1"/>
  <c r="D35" i="10"/>
  <c r="D145" i="10" s="1"/>
  <c r="C35" i="10"/>
  <c r="C145" i="10" s="1"/>
  <c r="B35" i="10"/>
  <c r="B145" i="10" s="1"/>
  <c r="Y155" i="9"/>
  <c r="X155" i="9"/>
  <c r="W155" i="9"/>
  <c r="V155" i="9"/>
  <c r="U155" i="9"/>
  <c r="T155" i="9"/>
  <c r="S155" i="9"/>
  <c r="R155" i="9"/>
  <c r="Q155" i="9"/>
  <c r="P155" i="9"/>
  <c r="O155" i="9"/>
  <c r="N155" i="9"/>
  <c r="M155" i="9"/>
  <c r="L155" i="9"/>
  <c r="K155" i="9"/>
  <c r="J155" i="9"/>
  <c r="I155" i="9"/>
  <c r="H155" i="9"/>
  <c r="G155" i="9"/>
  <c r="F155" i="9"/>
  <c r="E155" i="9"/>
  <c r="D155" i="9"/>
  <c r="C155" i="9"/>
  <c r="B155" i="9"/>
  <c r="Y154" i="9"/>
  <c r="X154" i="9"/>
  <c r="W154" i="9"/>
  <c r="V154" i="9"/>
  <c r="U154" i="9"/>
  <c r="T154" i="9"/>
  <c r="S154" i="9"/>
  <c r="R154" i="9"/>
  <c r="Q154" i="9"/>
  <c r="P154" i="9"/>
  <c r="O154" i="9"/>
  <c r="N154" i="9"/>
  <c r="M154" i="9"/>
  <c r="L154" i="9"/>
  <c r="K154" i="9"/>
  <c r="J154" i="9"/>
  <c r="I154" i="9"/>
  <c r="H154" i="9"/>
  <c r="G154" i="9"/>
  <c r="F154" i="9"/>
  <c r="E154" i="9"/>
  <c r="D154" i="9"/>
  <c r="C154" i="9"/>
  <c r="B154" i="9"/>
  <c r="Y153" i="9"/>
  <c r="X153" i="9"/>
  <c r="W153" i="9"/>
  <c r="V153" i="9"/>
  <c r="U153" i="9"/>
  <c r="T153" i="9"/>
  <c r="S153" i="9"/>
  <c r="R153" i="9"/>
  <c r="Q153" i="9"/>
  <c r="P153" i="9"/>
  <c r="O153" i="9"/>
  <c r="N153" i="9"/>
  <c r="M153" i="9"/>
  <c r="L153" i="9"/>
  <c r="K153" i="9"/>
  <c r="J153" i="9"/>
  <c r="I153" i="9"/>
  <c r="H153" i="9"/>
  <c r="G153" i="9"/>
  <c r="F153" i="9"/>
  <c r="E153" i="9"/>
  <c r="D153" i="9"/>
  <c r="C153" i="9"/>
  <c r="B153" i="9"/>
  <c r="Y152" i="9"/>
  <c r="X152" i="9"/>
  <c r="W152" i="9"/>
  <c r="V152" i="9"/>
  <c r="U152" i="9"/>
  <c r="T152" i="9"/>
  <c r="S152" i="9"/>
  <c r="R152" i="9"/>
  <c r="Q152" i="9"/>
  <c r="P152" i="9"/>
  <c r="O152" i="9"/>
  <c r="N152" i="9"/>
  <c r="M152" i="9"/>
  <c r="L152" i="9"/>
  <c r="K152" i="9"/>
  <c r="J152" i="9"/>
  <c r="I152" i="9"/>
  <c r="H152" i="9"/>
  <c r="G152" i="9"/>
  <c r="F152" i="9"/>
  <c r="E152" i="9"/>
  <c r="D152" i="9"/>
  <c r="C152" i="9"/>
  <c r="B152" i="9"/>
  <c r="Y151" i="9"/>
  <c r="X151" i="9"/>
  <c r="W151" i="9"/>
  <c r="V151" i="9"/>
  <c r="U151" i="9"/>
  <c r="T151" i="9"/>
  <c r="S151" i="9"/>
  <c r="R151" i="9"/>
  <c r="Q151" i="9"/>
  <c r="P151" i="9"/>
  <c r="O151" i="9"/>
  <c r="N151" i="9"/>
  <c r="M151" i="9"/>
  <c r="L151" i="9"/>
  <c r="K151" i="9"/>
  <c r="J151" i="9"/>
  <c r="I151" i="9"/>
  <c r="H151" i="9"/>
  <c r="G151" i="9"/>
  <c r="F151" i="9"/>
  <c r="E151" i="9"/>
  <c r="D151" i="9"/>
  <c r="C151" i="9"/>
  <c r="B151" i="9"/>
  <c r="Y150" i="9"/>
  <c r="X150" i="9"/>
  <c r="W150" i="9"/>
  <c r="V150" i="9"/>
  <c r="U150" i="9"/>
  <c r="T150" i="9"/>
  <c r="S150" i="9"/>
  <c r="R150" i="9"/>
  <c r="Q150" i="9"/>
  <c r="P150" i="9"/>
  <c r="O150" i="9"/>
  <c r="N150" i="9"/>
  <c r="M150" i="9"/>
  <c r="L150" i="9"/>
  <c r="K150" i="9"/>
  <c r="J150" i="9"/>
  <c r="I150" i="9"/>
  <c r="H150" i="9"/>
  <c r="G150" i="9"/>
  <c r="F150" i="9"/>
  <c r="E150" i="9"/>
  <c r="D150" i="9"/>
  <c r="C150" i="9"/>
  <c r="B150" i="9"/>
  <c r="Y149" i="9"/>
  <c r="X149" i="9"/>
  <c r="W149" i="9"/>
  <c r="V149" i="9"/>
  <c r="U149" i="9"/>
  <c r="T149" i="9"/>
  <c r="S149" i="9"/>
  <c r="R149" i="9"/>
  <c r="Q149" i="9"/>
  <c r="P149" i="9"/>
  <c r="O149" i="9"/>
  <c r="N149" i="9"/>
  <c r="M149" i="9"/>
  <c r="L149" i="9"/>
  <c r="K149" i="9"/>
  <c r="J149" i="9"/>
  <c r="I149" i="9"/>
  <c r="H149" i="9"/>
  <c r="G149" i="9"/>
  <c r="F149" i="9"/>
  <c r="E149" i="9"/>
  <c r="D149" i="9"/>
  <c r="C149" i="9"/>
  <c r="B149" i="9"/>
  <c r="Y148" i="9"/>
  <c r="X148" i="9"/>
  <c r="W148" i="9"/>
  <c r="V148" i="9"/>
  <c r="U148" i="9"/>
  <c r="T148" i="9"/>
  <c r="S148" i="9"/>
  <c r="R148" i="9"/>
  <c r="Q148" i="9"/>
  <c r="P148" i="9"/>
  <c r="O148" i="9"/>
  <c r="N148" i="9"/>
  <c r="M148" i="9"/>
  <c r="L148" i="9"/>
  <c r="K148" i="9"/>
  <c r="J148" i="9"/>
  <c r="I148" i="9"/>
  <c r="H148" i="9"/>
  <c r="G148" i="9"/>
  <c r="F148" i="9"/>
  <c r="E148" i="9"/>
  <c r="D148" i="9"/>
  <c r="C148" i="9"/>
  <c r="B148" i="9"/>
  <c r="Y144" i="9"/>
  <c r="X144" i="9"/>
  <c r="W144" i="9"/>
  <c r="V144" i="9"/>
  <c r="U144" i="9"/>
  <c r="T144" i="9"/>
  <c r="S144" i="9"/>
  <c r="R144" i="9"/>
  <c r="Q144" i="9"/>
  <c r="P144" i="9"/>
  <c r="O144" i="9"/>
  <c r="N144" i="9"/>
  <c r="M144" i="9"/>
  <c r="L144" i="9"/>
  <c r="K144" i="9"/>
  <c r="J144" i="9"/>
  <c r="I144" i="9"/>
  <c r="H144" i="9"/>
  <c r="G144" i="9"/>
  <c r="F144" i="9"/>
  <c r="E144" i="9"/>
  <c r="D144" i="9"/>
  <c r="C144" i="9"/>
  <c r="B144" i="9"/>
  <c r="Y143" i="9"/>
  <c r="X143" i="9"/>
  <c r="W143" i="9"/>
  <c r="V143" i="9"/>
  <c r="U143" i="9"/>
  <c r="T143" i="9"/>
  <c r="S143" i="9"/>
  <c r="R143" i="9"/>
  <c r="Q143" i="9"/>
  <c r="P143" i="9"/>
  <c r="O143" i="9"/>
  <c r="N143" i="9"/>
  <c r="M143" i="9"/>
  <c r="L143" i="9"/>
  <c r="K143" i="9"/>
  <c r="J143" i="9"/>
  <c r="I143" i="9"/>
  <c r="H143" i="9"/>
  <c r="G143" i="9"/>
  <c r="F143" i="9"/>
  <c r="E143" i="9"/>
  <c r="D143" i="9"/>
  <c r="C143" i="9"/>
  <c r="B143" i="9"/>
  <c r="Y142" i="9"/>
  <c r="X142" i="9"/>
  <c r="W142" i="9"/>
  <c r="V142" i="9"/>
  <c r="U142" i="9"/>
  <c r="T142" i="9"/>
  <c r="S142" i="9"/>
  <c r="R142" i="9"/>
  <c r="Q142" i="9"/>
  <c r="P142" i="9"/>
  <c r="O142" i="9"/>
  <c r="N142" i="9"/>
  <c r="M142" i="9"/>
  <c r="L142" i="9"/>
  <c r="K142" i="9"/>
  <c r="J142" i="9"/>
  <c r="I142" i="9"/>
  <c r="H142" i="9"/>
  <c r="G142" i="9"/>
  <c r="F142" i="9"/>
  <c r="E142" i="9"/>
  <c r="D142" i="9"/>
  <c r="C142" i="9"/>
  <c r="B142" i="9"/>
  <c r="Y141" i="9"/>
  <c r="X141" i="9"/>
  <c r="W141" i="9"/>
  <c r="V141" i="9"/>
  <c r="U141" i="9"/>
  <c r="T141" i="9"/>
  <c r="S141" i="9"/>
  <c r="R141" i="9"/>
  <c r="Q141" i="9"/>
  <c r="P141" i="9"/>
  <c r="O141" i="9"/>
  <c r="N141" i="9"/>
  <c r="M141" i="9"/>
  <c r="L141" i="9"/>
  <c r="K141" i="9"/>
  <c r="J141" i="9"/>
  <c r="I141" i="9"/>
  <c r="H141" i="9"/>
  <c r="G141" i="9"/>
  <c r="F141" i="9"/>
  <c r="E141" i="9"/>
  <c r="D141" i="9"/>
  <c r="C141" i="9"/>
  <c r="B141" i="9"/>
  <c r="Y140" i="9"/>
  <c r="X140" i="9"/>
  <c r="W140" i="9"/>
  <c r="V140" i="9"/>
  <c r="U140" i="9"/>
  <c r="T140" i="9"/>
  <c r="S140" i="9"/>
  <c r="R140" i="9"/>
  <c r="Q140" i="9"/>
  <c r="P140" i="9"/>
  <c r="O140" i="9"/>
  <c r="N140" i="9"/>
  <c r="M140" i="9"/>
  <c r="L140" i="9"/>
  <c r="K140" i="9"/>
  <c r="J140" i="9"/>
  <c r="I140" i="9"/>
  <c r="H140" i="9"/>
  <c r="G140" i="9"/>
  <c r="F140" i="9"/>
  <c r="E140" i="9"/>
  <c r="D140" i="9"/>
  <c r="C140" i="9"/>
  <c r="B140" i="9"/>
  <c r="Y139" i="9"/>
  <c r="X139" i="9"/>
  <c r="W139" i="9"/>
  <c r="V139" i="9"/>
  <c r="U139" i="9"/>
  <c r="T139" i="9"/>
  <c r="S139" i="9"/>
  <c r="R139" i="9"/>
  <c r="Q139" i="9"/>
  <c r="P139" i="9"/>
  <c r="O139" i="9"/>
  <c r="N139" i="9"/>
  <c r="M139" i="9"/>
  <c r="L139" i="9"/>
  <c r="K139" i="9"/>
  <c r="J139" i="9"/>
  <c r="I139" i="9"/>
  <c r="H139" i="9"/>
  <c r="G139" i="9"/>
  <c r="F139" i="9"/>
  <c r="E139" i="9"/>
  <c r="D139" i="9"/>
  <c r="C139" i="9"/>
  <c r="B139" i="9"/>
  <c r="Y138" i="9"/>
  <c r="X138" i="9"/>
  <c r="W138" i="9"/>
  <c r="V138" i="9"/>
  <c r="U138" i="9"/>
  <c r="T138" i="9"/>
  <c r="S138" i="9"/>
  <c r="R138" i="9"/>
  <c r="Q138" i="9"/>
  <c r="P138" i="9"/>
  <c r="O138" i="9"/>
  <c r="N138" i="9"/>
  <c r="M138" i="9"/>
  <c r="L138" i="9"/>
  <c r="K138" i="9"/>
  <c r="J138" i="9"/>
  <c r="I138" i="9"/>
  <c r="H138" i="9"/>
  <c r="G138" i="9"/>
  <c r="F138" i="9"/>
  <c r="E138" i="9"/>
  <c r="D138" i="9"/>
  <c r="C138" i="9"/>
  <c r="B138" i="9"/>
  <c r="Y137" i="9"/>
  <c r="X137" i="9"/>
  <c r="W137" i="9"/>
  <c r="V137" i="9"/>
  <c r="U137" i="9"/>
  <c r="T137" i="9"/>
  <c r="S137" i="9"/>
  <c r="R137" i="9"/>
  <c r="Q137" i="9"/>
  <c r="P137" i="9"/>
  <c r="O137" i="9"/>
  <c r="N137" i="9"/>
  <c r="M137" i="9"/>
  <c r="L137" i="9"/>
  <c r="K137" i="9"/>
  <c r="J137" i="9"/>
  <c r="I137" i="9"/>
  <c r="H137" i="9"/>
  <c r="G137" i="9"/>
  <c r="F137" i="9"/>
  <c r="E137" i="9"/>
  <c r="D137" i="9"/>
  <c r="C137" i="9"/>
  <c r="B137" i="9"/>
  <c r="Y131" i="9"/>
  <c r="X131" i="9"/>
  <c r="W131" i="9"/>
  <c r="V131" i="9"/>
  <c r="U131" i="9"/>
  <c r="T131" i="9"/>
  <c r="S131" i="9"/>
  <c r="R131" i="9"/>
  <c r="Q131" i="9"/>
  <c r="P131" i="9"/>
  <c r="O131" i="9"/>
  <c r="N131" i="9"/>
  <c r="M131" i="9"/>
  <c r="L131" i="9"/>
  <c r="K131" i="9"/>
  <c r="J131" i="9"/>
  <c r="I131" i="9"/>
  <c r="H131" i="9"/>
  <c r="G131" i="9"/>
  <c r="F131" i="9"/>
  <c r="E131" i="9"/>
  <c r="D131" i="9"/>
  <c r="C131" i="9"/>
  <c r="C117" i="9" s="1"/>
  <c r="B131" i="9"/>
  <c r="Y130" i="9"/>
  <c r="X130" i="9"/>
  <c r="W130" i="9"/>
  <c r="V130" i="9"/>
  <c r="U130" i="9"/>
  <c r="T130" i="9"/>
  <c r="S130" i="9"/>
  <c r="R130" i="9"/>
  <c r="Q130" i="9"/>
  <c r="P130" i="9"/>
  <c r="O130" i="9"/>
  <c r="N130" i="9"/>
  <c r="M130" i="9"/>
  <c r="L130" i="9"/>
  <c r="K130" i="9"/>
  <c r="J130" i="9"/>
  <c r="I130" i="9"/>
  <c r="H130" i="9"/>
  <c r="G130" i="9"/>
  <c r="F130" i="9"/>
  <c r="E130" i="9"/>
  <c r="D130" i="9"/>
  <c r="C130" i="9"/>
  <c r="B130" i="9"/>
  <c r="Y129" i="9"/>
  <c r="X129" i="9"/>
  <c r="W129" i="9"/>
  <c r="V129" i="9"/>
  <c r="U129" i="9"/>
  <c r="T129" i="9"/>
  <c r="S129" i="9"/>
  <c r="R129" i="9"/>
  <c r="Q129" i="9"/>
  <c r="P129" i="9"/>
  <c r="O129" i="9"/>
  <c r="N129" i="9"/>
  <c r="M129" i="9"/>
  <c r="L129" i="9"/>
  <c r="K129" i="9"/>
  <c r="J129" i="9"/>
  <c r="I129" i="9"/>
  <c r="H129" i="9"/>
  <c r="G129" i="9"/>
  <c r="F129" i="9"/>
  <c r="E129" i="9"/>
  <c r="D129" i="9"/>
  <c r="C129" i="9"/>
  <c r="B129" i="9"/>
  <c r="Y127" i="9"/>
  <c r="X127" i="9"/>
  <c r="W127" i="9"/>
  <c r="V127" i="9"/>
  <c r="U127" i="9"/>
  <c r="T127" i="9"/>
  <c r="S127" i="9"/>
  <c r="R127" i="9"/>
  <c r="Q127" i="9"/>
  <c r="P127" i="9"/>
  <c r="O127" i="9"/>
  <c r="N127" i="9"/>
  <c r="M127" i="9"/>
  <c r="L127" i="9"/>
  <c r="K127" i="9"/>
  <c r="J127" i="9"/>
  <c r="I127" i="9"/>
  <c r="H127" i="9"/>
  <c r="G127" i="9"/>
  <c r="F127" i="9"/>
  <c r="E127" i="9"/>
  <c r="D127" i="9"/>
  <c r="C127" i="9"/>
  <c r="B127" i="9"/>
  <c r="Y126" i="9"/>
  <c r="X126" i="9"/>
  <c r="W126" i="9"/>
  <c r="V126" i="9"/>
  <c r="U126" i="9"/>
  <c r="T126" i="9"/>
  <c r="S126" i="9"/>
  <c r="R126" i="9"/>
  <c r="Q126" i="9"/>
  <c r="P126" i="9"/>
  <c r="O126" i="9"/>
  <c r="N126" i="9"/>
  <c r="M126" i="9"/>
  <c r="L126" i="9"/>
  <c r="K126" i="9"/>
  <c r="J126" i="9"/>
  <c r="I126" i="9"/>
  <c r="H126" i="9"/>
  <c r="G126" i="9"/>
  <c r="F126" i="9"/>
  <c r="E126" i="9"/>
  <c r="D126" i="9"/>
  <c r="C126" i="9"/>
  <c r="B126" i="9"/>
  <c r="Y125" i="9"/>
  <c r="X125" i="9"/>
  <c r="W125" i="9"/>
  <c r="V125" i="9"/>
  <c r="U125" i="9"/>
  <c r="T125" i="9"/>
  <c r="S125" i="9"/>
  <c r="R125" i="9"/>
  <c r="Q125" i="9"/>
  <c r="P125" i="9"/>
  <c r="O125" i="9"/>
  <c r="N125" i="9"/>
  <c r="M125" i="9"/>
  <c r="L125" i="9"/>
  <c r="K125" i="9"/>
  <c r="J125" i="9"/>
  <c r="I125" i="9"/>
  <c r="H125" i="9"/>
  <c r="G125" i="9"/>
  <c r="F125" i="9"/>
  <c r="E125" i="9"/>
  <c r="D125" i="9"/>
  <c r="C125" i="9"/>
  <c r="B125" i="9"/>
  <c r="Y124" i="9"/>
  <c r="X124" i="9"/>
  <c r="W124" i="9"/>
  <c r="V124" i="9"/>
  <c r="U124" i="9"/>
  <c r="T124" i="9"/>
  <c r="S124" i="9"/>
  <c r="R124" i="9"/>
  <c r="Q124" i="9"/>
  <c r="P124" i="9"/>
  <c r="O124" i="9"/>
  <c r="N124" i="9"/>
  <c r="M124" i="9"/>
  <c r="L124" i="9"/>
  <c r="K124" i="9"/>
  <c r="J124" i="9"/>
  <c r="I124" i="9"/>
  <c r="H124" i="9"/>
  <c r="G124" i="9"/>
  <c r="F124" i="9"/>
  <c r="E124" i="9"/>
  <c r="D124" i="9"/>
  <c r="C124" i="9"/>
  <c r="B124" i="9"/>
  <c r="Y123" i="9"/>
  <c r="X123" i="9"/>
  <c r="W123" i="9"/>
  <c r="V123" i="9"/>
  <c r="U123" i="9"/>
  <c r="T123" i="9"/>
  <c r="S123" i="9"/>
  <c r="R123" i="9"/>
  <c r="Q123" i="9"/>
  <c r="P123" i="9"/>
  <c r="O123" i="9"/>
  <c r="N123" i="9"/>
  <c r="M123" i="9"/>
  <c r="L123" i="9"/>
  <c r="K123" i="9"/>
  <c r="J123" i="9"/>
  <c r="I123" i="9"/>
  <c r="H123" i="9"/>
  <c r="G123" i="9"/>
  <c r="F123" i="9"/>
  <c r="E123" i="9"/>
  <c r="D123" i="9"/>
  <c r="C123" i="9"/>
  <c r="B123" i="9"/>
  <c r="Y122" i="9"/>
  <c r="X122" i="9"/>
  <c r="W122" i="9"/>
  <c r="V122" i="9"/>
  <c r="U122" i="9"/>
  <c r="T122" i="9"/>
  <c r="S122" i="9"/>
  <c r="R122" i="9"/>
  <c r="Q122" i="9"/>
  <c r="P122" i="9"/>
  <c r="O122" i="9"/>
  <c r="N122" i="9"/>
  <c r="M122" i="9"/>
  <c r="L122" i="9"/>
  <c r="K122" i="9"/>
  <c r="J122" i="9"/>
  <c r="J117" i="9" s="1"/>
  <c r="I122" i="9"/>
  <c r="H122" i="9"/>
  <c r="G122" i="9"/>
  <c r="F122" i="9"/>
  <c r="E122" i="9"/>
  <c r="D122" i="9"/>
  <c r="C122" i="9"/>
  <c r="B122" i="9"/>
  <c r="Y121" i="9"/>
  <c r="X121" i="9"/>
  <c r="W121" i="9"/>
  <c r="W117" i="9" s="1"/>
  <c r="V121" i="9"/>
  <c r="U121" i="9"/>
  <c r="T121" i="9"/>
  <c r="S121" i="9"/>
  <c r="R121" i="9"/>
  <c r="Q121" i="9"/>
  <c r="P121" i="9"/>
  <c r="O121" i="9"/>
  <c r="N121" i="9"/>
  <c r="M121" i="9"/>
  <c r="L121" i="9"/>
  <c r="K121" i="9"/>
  <c r="J121" i="9"/>
  <c r="I121" i="9"/>
  <c r="H121" i="9"/>
  <c r="H117" i="9" s="1"/>
  <c r="G121" i="9"/>
  <c r="F121" i="9"/>
  <c r="E121" i="9"/>
  <c r="D121" i="9"/>
  <c r="C121" i="9"/>
  <c r="B121" i="9"/>
  <c r="Y120" i="9"/>
  <c r="X120" i="9"/>
  <c r="W120" i="9"/>
  <c r="V120" i="9"/>
  <c r="U120" i="9"/>
  <c r="U117" i="9" s="1"/>
  <c r="T120" i="9"/>
  <c r="S120" i="9"/>
  <c r="S117" i="9" s="1"/>
  <c r="R120" i="9"/>
  <c r="Q120" i="9"/>
  <c r="P120" i="9"/>
  <c r="O120" i="9"/>
  <c r="N120" i="9"/>
  <c r="M120" i="9"/>
  <c r="L120" i="9"/>
  <c r="K120" i="9"/>
  <c r="J120" i="9"/>
  <c r="I120" i="9"/>
  <c r="H120" i="9"/>
  <c r="G120" i="9"/>
  <c r="F120" i="9"/>
  <c r="E120" i="9"/>
  <c r="D120" i="9"/>
  <c r="C120" i="9"/>
  <c r="B120" i="9"/>
  <c r="B117" i="9" s="1"/>
  <c r="Y119" i="9"/>
  <c r="X119" i="9"/>
  <c r="W119" i="9"/>
  <c r="V119" i="9"/>
  <c r="U119" i="9"/>
  <c r="T119" i="9"/>
  <c r="S119" i="9"/>
  <c r="R119" i="9"/>
  <c r="Q119" i="9"/>
  <c r="Q117" i="9" s="1"/>
  <c r="P119" i="9"/>
  <c r="P117" i="9" s="1"/>
  <c r="O119" i="9"/>
  <c r="O117" i="9" s="1"/>
  <c r="N119" i="9"/>
  <c r="M119" i="9"/>
  <c r="L119" i="9"/>
  <c r="K119" i="9"/>
  <c r="J119" i="9"/>
  <c r="I119" i="9"/>
  <c r="H119" i="9"/>
  <c r="G119" i="9"/>
  <c r="F119" i="9"/>
  <c r="E119" i="9"/>
  <c r="D119" i="9"/>
  <c r="D117" i="9" s="1"/>
  <c r="C119" i="9"/>
  <c r="B119" i="9"/>
  <c r="Y118" i="9"/>
  <c r="Y117" i="9" s="1"/>
  <c r="X118" i="9"/>
  <c r="X117" i="9" s="1"/>
  <c r="W118" i="9"/>
  <c r="V118" i="9"/>
  <c r="V117" i="9" s="1"/>
  <c r="U118" i="9"/>
  <c r="T118" i="9"/>
  <c r="S118" i="9"/>
  <c r="R118" i="9"/>
  <c r="Q118" i="9"/>
  <c r="P118" i="9"/>
  <c r="O118" i="9"/>
  <c r="N118" i="9"/>
  <c r="N117" i="9" s="1"/>
  <c r="M118" i="9"/>
  <c r="M117" i="9" s="1"/>
  <c r="L118" i="9"/>
  <c r="L117" i="9" s="1"/>
  <c r="K118" i="9"/>
  <c r="K117" i="9" s="1"/>
  <c r="J118" i="9"/>
  <c r="I118" i="9"/>
  <c r="H118" i="9"/>
  <c r="G118" i="9"/>
  <c r="F118" i="9"/>
  <c r="F117" i="9" s="1"/>
  <c r="E118" i="9"/>
  <c r="E117" i="9" s="1"/>
  <c r="D118" i="9"/>
  <c r="C118" i="9"/>
  <c r="B118" i="9"/>
  <c r="T117" i="9"/>
  <c r="R117" i="9"/>
  <c r="I117" i="9"/>
  <c r="G117" i="9"/>
  <c r="Y114" i="9"/>
  <c r="X114" i="9"/>
  <c r="W114" i="9"/>
  <c r="V114" i="9"/>
  <c r="U114" i="9"/>
  <c r="T114" i="9"/>
  <c r="S114" i="9"/>
  <c r="R114" i="9"/>
  <c r="Q114" i="9"/>
  <c r="P114" i="9"/>
  <c r="O114" i="9"/>
  <c r="N114" i="9"/>
  <c r="M114" i="9"/>
  <c r="L114" i="9"/>
  <c r="K114" i="9"/>
  <c r="J114" i="9"/>
  <c r="I114" i="9"/>
  <c r="H114" i="9"/>
  <c r="G114" i="9"/>
  <c r="F114" i="9"/>
  <c r="E114" i="9"/>
  <c r="D114" i="9"/>
  <c r="C114" i="9"/>
  <c r="B114" i="9"/>
  <c r="Y113" i="9"/>
  <c r="X113" i="9"/>
  <c r="W113" i="9"/>
  <c r="V113" i="9"/>
  <c r="U113" i="9"/>
  <c r="T113" i="9"/>
  <c r="S113" i="9"/>
  <c r="R113" i="9"/>
  <c r="Q113" i="9"/>
  <c r="P113" i="9"/>
  <c r="O113" i="9"/>
  <c r="N113" i="9"/>
  <c r="M113" i="9"/>
  <c r="L113" i="9"/>
  <c r="K113" i="9"/>
  <c r="J113" i="9"/>
  <c r="I113" i="9"/>
  <c r="H113" i="9"/>
  <c r="G113" i="9"/>
  <c r="F113" i="9"/>
  <c r="E113" i="9"/>
  <c r="D113" i="9"/>
  <c r="C113" i="9"/>
  <c r="B113" i="9"/>
  <c r="Y112" i="9"/>
  <c r="X112" i="9"/>
  <c r="W112" i="9"/>
  <c r="V112" i="9"/>
  <c r="U112" i="9"/>
  <c r="T112" i="9"/>
  <c r="S112" i="9"/>
  <c r="R112" i="9"/>
  <c r="Q112" i="9"/>
  <c r="P112" i="9"/>
  <c r="O112" i="9"/>
  <c r="N112" i="9"/>
  <c r="M112" i="9"/>
  <c r="L112" i="9"/>
  <c r="K112" i="9"/>
  <c r="J112" i="9"/>
  <c r="I112" i="9"/>
  <c r="H112" i="9"/>
  <c r="G112" i="9"/>
  <c r="F112" i="9"/>
  <c r="E112" i="9"/>
  <c r="D112" i="9"/>
  <c r="C112" i="9"/>
  <c r="B112" i="9"/>
  <c r="Y110" i="9"/>
  <c r="X110" i="9"/>
  <c r="W110" i="9"/>
  <c r="V110" i="9"/>
  <c r="U110" i="9"/>
  <c r="T110" i="9"/>
  <c r="S110" i="9"/>
  <c r="R110" i="9"/>
  <c r="Q110" i="9"/>
  <c r="P110" i="9"/>
  <c r="O110" i="9"/>
  <c r="N110" i="9"/>
  <c r="M110" i="9"/>
  <c r="L110" i="9"/>
  <c r="K110" i="9"/>
  <c r="J110" i="9"/>
  <c r="I110" i="9"/>
  <c r="H110" i="9"/>
  <c r="G110" i="9"/>
  <c r="F110" i="9"/>
  <c r="E110" i="9"/>
  <c r="D110" i="9"/>
  <c r="C110" i="9"/>
  <c r="B110" i="9"/>
  <c r="Y109" i="9"/>
  <c r="X109" i="9"/>
  <c r="W109" i="9"/>
  <c r="V109" i="9"/>
  <c r="U109" i="9"/>
  <c r="T109" i="9"/>
  <c r="S109" i="9"/>
  <c r="R109" i="9"/>
  <c r="Q109" i="9"/>
  <c r="P109" i="9"/>
  <c r="O109" i="9"/>
  <c r="N109" i="9"/>
  <c r="M109" i="9"/>
  <c r="L109" i="9"/>
  <c r="K109" i="9"/>
  <c r="J109" i="9"/>
  <c r="I109" i="9"/>
  <c r="H109" i="9"/>
  <c r="G109" i="9"/>
  <c r="F109" i="9"/>
  <c r="E109" i="9"/>
  <c r="D109" i="9"/>
  <c r="C109" i="9"/>
  <c r="B109" i="9"/>
  <c r="Y108" i="9"/>
  <c r="X108" i="9"/>
  <c r="W108" i="9"/>
  <c r="V108" i="9"/>
  <c r="U108" i="9"/>
  <c r="T108" i="9"/>
  <c r="S108" i="9"/>
  <c r="R108" i="9"/>
  <c r="Q108" i="9"/>
  <c r="P108" i="9"/>
  <c r="O108" i="9"/>
  <c r="N108" i="9"/>
  <c r="M108" i="9"/>
  <c r="L108" i="9"/>
  <c r="K108" i="9"/>
  <c r="J108" i="9"/>
  <c r="I108" i="9"/>
  <c r="H108" i="9"/>
  <c r="G108" i="9"/>
  <c r="F108" i="9"/>
  <c r="E108" i="9"/>
  <c r="D108" i="9"/>
  <c r="C108" i="9"/>
  <c r="B108" i="9"/>
  <c r="Y107" i="9"/>
  <c r="X107" i="9"/>
  <c r="W107" i="9"/>
  <c r="V107" i="9"/>
  <c r="U107" i="9"/>
  <c r="T107" i="9"/>
  <c r="S107" i="9"/>
  <c r="R107" i="9"/>
  <c r="Q107" i="9"/>
  <c r="P107" i="9"/>
  <c r="O107" i="9"/>
  <c r="N107" i="9"/>
  <c r="M107" i="9"/>
  <c r="L107" i="9"/>
  <c r="K107" i="9"/>
  <c r="J107" i="9"/>
  <c r="I107" i="9"/>
  <c r="H107" i="9"/>
  <c r="G107" i="9"/>
  <c r="F107" i="9"/>
  <c r="E107" i="9"/>
  <c r="D107" i="9"/>
  <c r="C107" i="9"/>
  <c r="B107" i="9"/>
  <c r="Y106" i="9"/>
  <c r="X106" i="9"/>
  <c r="W106" i="9"/>
  <c r="V106" i="9"/>
  <c r="U106" i="9"/>
  <c r="T106" i="9"/>
  <c r="S106" i="9"/>
  <c r="R106" i="9"/>
  <c r="Q106" i="9"/>
  <c r="P106" i="9"/>
  <c r="O106" i="9"/>
  <c r="N106" i="9"/>
  <c r="M106" i="9"/>
  <c r="L106" i="9"/>
  <c r="K106" i="9"/>
  <c r="J106" i="9"/>
  <c r="I106" i="9"/>
  <c r="H106" i="9"/>
  <c r="G106" i="9"/>
  <c r="F106" i="9"/>
  <c r="E106" i="9"/>
  <c r="D106" i="9"/>
  <c r="C106" i="9"/>
  <c r="B106" i="9"/>
  <c r="Y105" i="9"/>
  <c r="X105" i="9"/>
  <c r="W105" i="9"/>
  <c r="V105" i="9"/>
  <c r="U105" i="9"/>
  <c r="T105" i="9"/>
  <c r="S105" i="9"/>
  <c r="R105" i="9"/>
  <c r="Q105" i="9"/>
  <c r="P105" i="9"/>
  <c r="O105" i="9"/>
  <c r="N105" i="9"/>
  <c r="M105" i="9"/>
  <c r="L105" i="9"/>
  <c r="K105" i="9"/>
  <c r="J105" i="9"/>
  <c r="J100" i="9" s="1"/>
  <c r="I105" i="9"/>
  <c r="H105" i="9"/>
  <c r="G105" i="9"/>
  <c r="F105" i="9"/>
  <c r="E105" i="9"/>
  <c r="D105" i="9"/>
  <c r="C105" i="9"/>
  <c r="B105" i="9"/>
  <c r="Y104" i="9"/>
  <c r="X104" i="9"/>
  <c r="W104" i="9"/>
  <c r="W100" i="9" s="1"/>
  <c r="V104" i="9"/>
  <c r="U104" i="9"/>
  <c r="T104" i="9"/>
  <c r="S104" i="9"/>
  <c r="R104" i="9"/>
  <c r="Q104" i="9"/>
  <c r="P104" i="9"/>
  <c r="O104" i="9"/>
  <c r="N104" i="9"/>
  <c r="M104" i="9"/>
  <c r="L104" i="9"/>
  <c r="K104" i="9"/>
  <c r="J104" i="9"/>
  <c r="I104" i="9"/>
  <c r="H104" i="9"/>
  <c r="H100" i="9" s="1"/>
  <c r="G104" i="9"/>
  <c r="F104" i="9"/>
  <c r="E104" i="9"/>
  <c r="D104" i="9"/>
  <c r="C104" i="9"/>
  <c r="B104" i="9"/>
  <c r="Y103" i="9"/>
  <c r="X103" i="9"/>
  <c r="W103" i="9"/>
  <c r="V103" i="9"/>
  <c r="U103" i="9"/>
  <c r="U100" i="9" s="1"/>
  <c r="T103" i="9"/>
  <c r="S103" i="9"/>
  <c r="S100" i="9" s="1"/>
  <c r="R103" i="9"/>
  <c r="Q103" i="9"/>
  <c r="P103" i="9"/>
  <c r="O103" i="9"/>
  <c r="N103" i="9"/>
  <c r="M103" i="9"/>
  <c r="L103" i="9"/>
  <c r="K103" i="9"/>
  <c r="J103" i="9"/>
  <c r="I103" i="9"/>
  <c r="H103" i="9"/>
  <c r="G103" i="9"/>
  <c r="F103" i="9"/>
  <c r="E103" i="9"/>
  <c r="D103" i="9"/>
  <c r="C103" i="9"/>
  <c r="B103" i="9"/>
  <c r="B100" i="9" s="1"/>
  <c r="Y102" i="9"/>
  <c r="X102" i="9"/>
  <c r="W102" i="9"/>
  <c r="V102" i="9"/>
  <c r="U102" i="9"/>
  <c r="T102" i="9"/>
  <c r="S102" i="9"/>
  <c r="R102" i="9"/>
  <c r="Q102" i="9"/>
  <c r="Q100" i="9" s="1"/>
  <c r="P102" i="9"/>
  <c r="P100" i="9" s="1"/>
  <c r="O102" i="9"/>
  <c r="O100" i="9" s="1"/>
  <c r="N102" i="9"/>
  <c r="M102" i="9"/>
  <c r="L102" i="9"/>
  <c r="K102" i="9"/>
  <c r="J102" i="9"/>
  <c r="I102" i="9"/>
  <c r="H102" i="9"/>
  <c r="G102" i="9"/>
  <c r="F102" i="9"/>
  <c r="E102" i="9"/>
  <c r="D102" i="9"/>
  <c r="D100" i="9" s="1"/>
  <c r="C102" i="9"/>
  <c r="C100" i="9" s="1"/>
  <c r="B102" i="9"/>
  <c r="Y101" i="9"/>
  <c r="Y100" i="9" s="1"/>
  <c r="X101" i="9"/>
  <c r="X100" i="9" s="1"/>
  <c r="W101" i="9"/>
  <c r="V101" i="9"/>
  <c r="V100" i="9" s="1"/>
  <c r="U101" i="9"/>
  <c r="T101" i="9"/>
  <c r="S101" i="9"/>
  <c r="R101" i="9"/>
  <c r="Q101" i="9"/>
  <c r="P101" i="9"/>
  <c r="O101" i="9"/>
  <c r="N101" i="9"/>
  <c r="N100" i="9" s="1"/>
  <c r="M101" i="9"/>
  <c r="M100" i="9" s="1"/>
  <c r="L101" i="9"/>
  <c r="L100" i="9" s="1"/>
  <c r="K101" i="9"/>
  <c r="K100" i="9" s="1"/>
  <c r="J101" i="9"/>
  <c r="I101" i="9"/>
  <c r="H101" i="9"/>
  <c r="G101" i="9"/>
  <c r="F101" i="9"/>
  <c r="F100" i="9" s="1"/>
  <c r="E101" i="9"/>
  <c r="E100" i="9" s="1"/>
  <c r="D101" i="9"/>
  <c r="C101" i="9"/>
  <c r="B101" i="9"/>
  <c r="T100" i="9"/>
  <c r="R100" i="9"/>
  <c r="I100" i="9"/>
  <c r="G100" i="9"/>
  <c r="Y79" i="9"/>
  <c r="Y156" i="9" s="1"/>
  <c r="X79" i="9"/>
  <c r="X156" i="9" s="1"/>
  <c r="W79" i="9"/>
  <c r="W156" i="9" s="1"/>
  <c r="V79" i="9"/>
  <c r="V156" i="9" s="1"/>
  <c r="U79" i="9"/>
  <c r="U156" i="9" s="1"/>
  <c r="T79" i="9"/>
  <c r="T156" i="9" s="1"/>
  <c r="S79" i="9"/>
  <c r="S156" i="9" s="1"/>
  <c r="R79" i="9"/>
  <c r="R156" i="9" s="1"/>
  <c r="Q79" i="9"/>
  <c r="Q156" i="9" s="1"/>
  <c r="P79" i="9"/>
  <c r="P156" i="9" s="1"/>
  <c r="P147" i="9" s="1"/>
  <c r="O79" i="9"/>
  <c r="O156" i="9" s="1"/>
  <c r="N79" i="9"/>
  <c r="N156" i="9" s="1"/>
  <c r="N147" i="9" s="1"/>
  <c r="M79" i="9"/>
  <c r="M156" i="9" s="1"/>
  <c r="L79" i="9"/>
  <c r="L156" i="9" s="1"/>
  <c r="K79" i="9"/>
  <c r="K156" i="9" s="1"/>
  <c r="J79" i="9"/>
  <c r="J156" i="9" s="1"/>
  <c r="I79" i="9"/>
  <c r="I156" i="9" s="1"/>
  <c r="H79" i="9"/>
  <c r="H156" i="9" s="1"/>
  <c r="G79" i="9"/>
  <c r="G156" i="9" s="1"/>
  <c r="F79" i="9"/>
  <c r="F156" i="9" s="1"/>
  <c r="E79" i="9"/>
  <c r="E156" i="9" s="1"/>
  <c r="D79" i="9"/>
  <c r="D156" i="9" s="1"/>
  <c r="C79" i="9"/>
  <c r="C156" i="9" s="1"/>
  <c r="B79" i="9"/>
  <c r="B156" i="9" s="1"/>
  <c r="Y35" i="9"/>
  <c r="Y145" i="9" s="1"/>
  <c r="X35" i="9"/>
  <c r="X145" i="9" s="1"/>
  <c r="W35" i="9"/>
  <c r="W145" i="9" s="1"/>
  <c r="V35" i="9"/>
  <c r="V145" i="9" s="1"/>
  <c r="U35" i="9"/>
  <c r="U145" i="9" s="1"/>
  <c r="T35" i="9"/>
  <c r="T145" i="9" s="1"/>
  <c r="S35" i="9"/>
  <c r="S145" i="9" s="1"/>
  <c r="R35" i="9"/>
  <c r="R145" i="9" s="1"/>
  <c r="Q35" i="9"/>
  <c r="Q145" i="9" s="1"/>
  <c r="P35" i="9"/>
  <c r="P145" i="9" s="1"/>
  <c r="O35" i="9"/>
  <c r="O145" i="9" s="1"/>
  <c r="N35" i="9"/>
  <c r="N145" i="9" s="1"/>
  <c r="M35" i="9"/>
  <c r="M145" i="9" s="1"/>
  <c r="L35" i="9"/>
  <c r="L145" i="9" s="1"/>
  <c r="L136" i="9" s="1"/>
  <c r="K35" i="9"/>
  <c r="K145" i="9" s="1"/>
  <c r="J35" i="9"/>
  <c r="J145" i="9" s="1"/>
  <c r="J136" i="9" s="1"/>
  <c r="I35" i="9"/>
  <c r="I145" i="9" s="1"/>
  <c r="H35" i="9"/>
  <c r="H145" i="9" s="1"/>
  <c r="G35" i="9"/>
  <c r="G145" i="9" s="1"/>
  <c r="F35" i="9"/>
  <c r="F145" i="9" s="1"/>
  <c r="E35" i="9"/>
  <c r="E145" i="9" s="1"/>
  <c r="D35" i="9"/>
  <c r="D145" i="9" s="1"/>
  <c r="C35" i="9"/>
  <c r="C145" i="9" s="1"/>
  <c r="B35" i="9"/>
  <c r="B145" i="9" s="1"/>
  <c r="Y64" i="8"/>
  <c r="X64" i="8"/>
  <c r="W64" i="8"/>
  <c r="V64" i="8"/>
  <c r="U64" i="8"/>
  <c r="T64" i="8"/>
  <c r="S64" i="8"/>
  <c r="R64" i="8"/>
  <c r="Q64" i="8"/>
  <c r="P64" i="8"/>
  <c r="O64" i="8"/>
  <c r="N64" i="8"/>
  <c r="M64" i="8"/>
  <c r="L64" i="8"/>
  <c r="K64" i="8"/>
  <c r="J64" i="8"/>
  <c r="I64" i="8"/>
  <c r="H64" i="8"/>
  <c r="G64" i="8"/>
  <c r="F64" i="8"/>
  <c r="E64" i="8"/>
  <c r="D64" i="8"/>
  <c r="C64" i="8"/>
  <c r="B64" i="8"/>
  <c r="Y63" i="8"/>
  <c r="X63" i="8"/>
  <c r="W63" i="8"/>
  <c r="V63" i="8"/>
  <c r="U63" i="8"/>
  <c r="T63" i="8"/>
  <c r="S63" i="8"/>
  <c r="R63" i="8"/>
  <c r="Q63" i="8"/>
  <c r="P63" i="8"/>
  <c r="O63" i="8"/>
  <c r="N63" i="8"/>
  <c r="M63" i="8"/>
  <c r="L63" i="8"/>
  <c r="K63" i="8"/>
  <c r="J63" i="8"/>
  <c r="I63" i="8"/>
  <c r="H63" i="8"/>
  <c r="G63" i="8"/>
  <c r="F63" i="8"/>
  <c r="E63" i="8"/>
  <c r="D63" i="8"/>
  <c r="C63" i="8"/>
  <c r="B63" i="8"/>
  <c r="N56" i="8"/>
  <c r="M56" i="8"/>
  <c r="K56" i="8"/>
  <c r="K101" i="4" s="1"/>
  <c r="U55" i="8"/>
  <c r="S55" i="8"/>
  <c r="S100" i="4" s="1"/>
  <c r="G55" i="8"/>
  <c r="F55" i="8"/>
  <c r="F100" i="4" s="1"/>
  <c r="Y53" i="8"/>
  <c r="Y39" i="7" s="1"/>
  <c r="X53" i="8"/>
  <c r="X39" i="7" s="1"/>
  <c r="W53" i="8"/>
  <c r="W39" i="7" s="1"/>
  <c r="V53" i="8"/>
  <c r="V39" i="7" s="1"/>
  <c r="U53" i="8"/>
  <c r="U39" i="7" s="1"/>
  <c r="T53" i="8"/>
  <c r="S53" i="8"/>
  <c r="R53" i="8"/>
  <c r="Q53" i="8"/>
  <c r="P53" i="8"/>
  <c r="O53" i="8"/>
  <c r="N53" i="8"/>
  <c r="M53" i="8"/>
  <c r="L53" i="8"/>
  <c r="L39" i="7" s="1"/>
  <c r="K53" i="8"/>
  <c r="K39" i="7" s="1"/>
  <c r="J53" i="8"/>
  <c r="J39" i="7" s="1"/>
  <c r="I53" i="8"/>
  <c r="I39" i="7" s="1"/>
  <c r="H53" i="8"/>
  <c r="H39" i="7" s="1"/>
  <c r="G53" i="8"/>
  <c r="G39" i="7" s="1"/>
  <c r="F53" i="8"/>
  <c r="F39" i="7" s="1"/>
  <c r="E53" i="8"/>
  <c r="D53" i="8"/>
  <c r="C53" i="8"/>
  <c r="B53" i="8"/>
  <c r="K52" i="8"/>
  <c r="K51" i="8" s="1"/>
  <c r="Y49" i="8"/>
  <c r="X49" i="8"/>
  <c r="X54" i="4" s="1"/>
  <c r="W49" i="8"/>
  <c r="W54" i="4" s="1"/>
  <c r="V49" i="8"/>
  <c r="U49" i="8"/>
  <c r="T49" i="8"/>
  <c r="S49" i="8"/>
  <c r="R49" i="8"/>
  <c r="Q49" i="8"/>
  <c r="P49" i="8"/>
  <c r="O49" i="8"/>
  <c r="N49" i="8"/>
  <c r="M49" i="8"/>
  <c r="L49" i="8"/>
  <c r="L47" i="8" s="1"/>
  <c r="L52" i="4" s="1"/>
  <c r="K49" i="8"/>
  <c r="J49" i="8"/>
  <c r="I49" i="8"/>
  <c r="H49" i="8"/>
  <c r="G49" i="8"/>
  <c r="F49" i="8"/>
  <c r="E49" i="8"/>
  <c r="D49" i="8"/>
  <c r="C49" i="8"/>
  <c r="B49" i="8"/>
  <c r="Y48" i="8"/>
  <c r="Y66" i="8" s="1"/>
  <c r="Y155" i="4" s="1"/>
  <c r="X48" i="8"/>
  <c r="X66" i="8" s="1"/>
  <c r="X155" i="4" s="1"/>
  <c r="W48" i="8"/>
  <c r="W66" i="8" s="1"/>
  <c r="W155" i="4" s="1"/>
  <c r="V48" i="8"/>
  <c r="V66" i="8" s="1"/>
  <c r="V155" i="4" s="1"/>
  <c r="U48" i="8"/>
  <c r="U66" i="8" s="1"/>
  <c r="U155" i="4" s="1"/>
  <c r="T48" i="8"/>
  <c r="T66" i="8" s="1"/>
  <c r="T155" i="4" s="1"/>
  <c r="S48" i="8"/>
  <c r="S66" i="8" s="1"/>
  <c r="S155" i="4" s="1"/>
  <c r="R48" i="8"/>
  <c r="R66" i="8" s="1"/>
  <c r="R155" i="4" s="1"/>
  <c r="Q48" i="8"/>
  <c r="Q66" i="8" s="1"/>
  <c r="Q155" i="4" s="1"/>
  <c r="P48" i="8"/>
  <c r="P66" i="8" s="1"/>
  <c r="O48" i="8"/>
  <c r="O66" i="8" s="1"/>
  <c r="O155" i="4" s="1"/>
  <c r="N48" i="8"/>
  <c r="N66" i="8" s="1"/>
  <c r="N155" i="4" s="1"/>
  <c r="M48" i="8"/>
  <c r="M66" i="8" s="1"/>
  <c r="M155" i="4" s="1"/>
  <c r="L48" i="8"/>
  <c r="L66" i="8" s="1"/>
  <c r="L155" i="4" s="1"/>
  <c r="K48" i="8"/>
  <c r="K66" i="8" s="1"/>
  <c r="K155" i="4" s="1"/>
  <c r="J48" i="8"/>
  <c r="J66" i="8" s="1"/>
  <c r="J155" i="4" s="1"/>
  <c r="I48" i="8"/>
  <c r="I66" i="8" s="1"/>
  <c r="I155" i="4" s="1"/>
  <c r="H48" i="8"/>
  <c r="H66" i="8" s="1"/>
  <c r="H155" i="4" s="1"/>
  <c r="G48" i="8"/>
  <c r="G66" i="8" s="1"/>
  <c r="G155" i="4" s="1"/>
  <c r="F48" i="8"/>
  <c r="F66" i="8" s="1"/>
  <c r="E48" i="8"/>
  <c r="E66" i="8" s="1"/>
  <c r="E155" i="4" s="1"/>
  <c r="D48" i="8"/>
  <c r="D66" i="8" s="1"/>
  <c r="C48" i="8"/>
  <c r="C66" i="8" s="1"/>
  <c r="B48" i="8"/>
  <c r="B66" i="8" s="1"/>
  <c r="B155" i="4" s="1"/>
  <c r="O47" i="8"/>
  <c r="O52" i="4" s="1"/>
  <c r="N47" i="8"/>
  <c r="C47" i="8"/>
  <c r="C52" i="4" s="1"/>
  <c r="Y38" i="8"/>
  <c r="X38" i="8"/>
  <c r="W38" i="8"/>
  <c r="V38" i="8"/>
  <c r="U38" i="8"/>
  <c r="T38" i="8"/>
  <c r="S38" i="8"/>
  <c r="R38" i="8"/>
  <c r="Q38" i="8"/>
  <c r="P38" i="8"/>
  <c r="O38" i="8"/>
  <c r="N38" i="8"/>
  <c r="M38" i="8"/>
  <c r="L38" i="8"/>
  <c r="K38" i="8"/>
  <c r="J38" i="8"/>
  <c r="I38" i="8"/>
  <c r="H38" i="8"/>
  <c r="G38" i="8"/>
  <c r="F38" i="8"/>
  <c r="E38" i="8"/>
  <c r="D38" i="8"/>
  <c r="C38" i="8"/>
  <c r="B38" i="8"/>
  <c r="Y35" i="8"/>
  <c r="X35" i="8"/>
  <c r="W35" i="8"/>
  <c r="V35" i="8"/>
  <c r="U35" i="8"/>
  <c r="T35" i="8"/>
  <c r="S35" i="8"/>
  <c r="R35" i="8"/>
  <c r="Q35" i="8"/>
  <c r="P35" i="8"/>
  <c r="O35" i="8"/>
  <c r="N35" i="8"/>
  <c r="M35" i="8"/>
  <c r="L35" i="8"/>
  <c r="K35" i="8"/>
  <c r="J35" i="8"/>
  <c r="I35" i="8"/>
  <c r="H35" i="8"/>
  <c r="G35" i="8"/>
  <c r="F35" i="8"/>
  <c r="E35" i="8"/>
  <c r="D35" i="8"/>
  <c r="C35" i="8"/>
  <c r="B35" i="8"/>
  <c r="Y29" i="8"/>
  <c r="X29" i="8"/>
  <c r="W29" i="8"/>
  <c r="V29" i="8"/>
  <c r="U29" i="8"/>
  <c r="T29" i="8"/>
  <c r="S29" i="8"/>
  <c r="R29" i="8"/>
  <c r="Q29" i="8"/>
  <c r="P29" i="8"/>
  <c r="O29" i="8"/>
  <c r="N29" i="8"/>
  <c r="M29" i="8"/>
  <c r="L29" i="8"/>
  <c r="K29" i="8"/>
  <c r="J29" i="8"/>
  <c r="I29" i="8"/>
  <c r="H29" i="8"/>
  <c r="G29" i="8"/>
  <c r="F29" i="8"/>
  <c r="E29" i="8"/>
  <c r="D29" i="8"/>
  <c r="C29" i="8"/>
  <c r="B29" i="8"/>
  <c r="Y26" i="8"/>
  <c r="X26" i="8"/>
  <c r="W26" i="8"/>
  <c r="V26" i="8"/>
  <c r="U26" i="8"/>
  <c r="T26" i="8"/>
  <c r="S26" i="8"/>
  <c r="R26" i="8"/>
  <c r="Q26" i="8"/>
  <c r="P26" i="8"/>
  <c r="O26" i="8"/>
  <c r="N26" i="8"/>
  <c r="M26" i="8"/>
  <c r="L26" i="8"/>
  <c r="K26" i="8"/>
  <c r="J26" i="8"/>
  <c r="I26" i="8"/>
  <c r="H26" i="8"/>
  <c r="G26" i="8"/>
  <c r="F26" i="8"/>
  <c r="E26" i="8"/>
  <c r="D26" i="8"/>
  <c r="C26" i="8"/>
  <c r="B26" i="8"/>
  <c r="Y22" i="8"/>
  <c r="X22" i="8"/>
  <c r="X20" i="8" s="1"/>
  <c r="W22" i="8"/>
  <c r="V22" i="8"/>
  <c r="U22" i="8"/>
  <c r="T22" i="8"/>
  <c r="S22" i="8"/>
  <c r="R22" i="8"/>
  <c r="Q22" i="8"/>
  <c r="P22" i="8"/>
  <c r="O22" i="8"/>
  <c r="N22" i="8"/>
  <c r="M22" i="8"/>
  <c r="M20" i="8" s="1"/>
  <c r="L22" i="8"/>
  <c r="L20" i="8" s="1"/>
  <c r="K22" i="8"/>
  <c r="J22" i="8"/>
  <c r="I22" i="8"/>
  <c r="H22" i="8"/>
  <c r="G22" i="8"/>
  <c r="F22" i="8"/>
  <c r="F20" i="8" s="1"/>
  <c r="E22" i="8"/>
  <c r="D22" i="8"/>
  <c r="C22" i="8"/>
  <c r="B22" i="8"/>
  <c r="Y21" i="8"/>
  <c r="X21" i="8"/>
  <c r="W21" i="8"/>
  <c r="W20" i="8" s="1"/>
  <c r="V21" i="8"/>
  <c r="V20" i="8" s="1"/>
  <c r="U21" i="8"/>
  <c r="U20" i="8" s="1"/>
  <c r="T21" i="8"/>
  <c r="T20" i="8" s="1"/>
  <c r="S21" i="8"/>
  <c r="R21" i="8"/>
  <c r="R20" i="8" s="1"/>
  <c r="Q21" i="8"/>
  <c r="P21" i="8"/>
  <c r="O21" i="8"/>
  <c r="N21" i="8"/>
  <c r="M21" i="8"/>
  <c r="L21" i="8"/>
  <c r="K21" i="8"/>
  <c r="K20" i="8" s="1"/>
  <c r="J21" i="8"/>
  <c r="J20" i="8" s="1"/>
  <c r="I21" i="8"/>
  <c r="I20" i="8" s="1"/>
  <c r="H21" i="8"/>
  <c r="H20" i="8" s="1"/>
  <c r="G21" i="8"/>
  <c r="G20" i="8" s="1"/>
  <c r="F21" i="8"/>
  <c r="E21" i="8"/>
  <c r="E20" i="8" s="1"/>
  <c r="D21" i="8"/>
  <c r="D20" i="8" s="1"/>
  <c r="C21" i="8"/>
  <c r="B21" i="8"/>
  <c r="B20" i="8" s="1"/>
  <c r="Y20" i="8"/>
  <c r="S20" i="8"/>
  <c r="Q20" i="8"/>
  <c r="P20" i="8"/>
  <c r="O20" i="8"/>
  <c r="N20" i="8"/>
  <c r="C20" i="8"/>
  <c r="Y19" i="8"/>
  <c r="X19" i="8"/>
  <c r="X17" i="8" s="1"/>
  <c r="W19" i="8"/>
  <c r="V19" i="8"/>
  <c r="U19" i="8"/>
  <c r="T19" i="8"/>
  <c r="T17" i="8" s="1"/>
  <c r="S19" i="8"/>
  <c r="R19" i="8"/>
  <c r="Q19" i="8"/>
  <c r="P19" i="8"/>
  <c r="O19" i="8"/>
  <c r="N19" i="8"/>
  <c r="N17" i="8" s="1"/>
  <c r="M19" i="8"/>
  <c r="L19" i="8"/>
  <c r="L17" i="8" s="1"/>
  <c r="K19" i="8"/>
  <c r="J19" i="8"/>
  <c r="I19" i="8"/>
  <c r="H19" i="8"/>
  <c r="G19" i="8"/>
  <c r="F19" i="8"/>
  <c r="E19" i="8"/>
  <c r="D19" i="8"/>
  <c r="D17" i="8" s="1"/>
  <c r="C19" i="8"/>
  <c r="Y18" i="8"/>
  <c r="Y17" i="8" s="1"/>
  <c r="X18" i="8"/>
  <c r="W18" i="8"/>
  <c r="W17" i="8" s="1"/>
  <c r="V18" i="8"/>
  <c r="V17" i="8" s="1"/>
  <c r="U18" i="8"/>
  <c r="U17" i="8" s="1"/>
  <c r="T18" i="8"/>
  <c r="S18" i="8"/>
  <c r="S17" i="8" s="1"/>
  <c r="R18" i="8"/>
  <c r="R17" i="8" s="1"/>
  <c r="Q18" i="8"/>
  <c r="Q17" i="8" s="1"/>
  <c r="P18" i="8"/>
  <c r="O18" i="8"/>
  <c r="O17" i="8" s="1"/>
  <c r="N18" i="8"/>
  <c r="M18" i="8"/>
  <c r="M17" i="8" s="1"/>
  <c r="L18" i="8"/>
  <c r="K18" i="8"/>
  <c r="K17" i="8" s="1"/>
  <c r="J18" i="8"/>
  <c r="J17" i="8" s="1"/>
  <c r="I18" i="8"/>
  <c r="I17" i="8" s="1"/>
  <c r="H18" i="8"/>
  <c r="G18" i="8"/>
  <c r="G17" i="8" s="1"/>
  <c r="F18" i="8"/>
  <c r="F17" i="8" s="1"/>
  <c r="E18" i="8"/>
  <c r="E17" i="8" s="1"/>
  <c r="D18" i="8"/>
  <c r="C18" i="8"/>
  <c r="C17" i="8" s="1"/>
  <c r="Y14" i="8"/>
  <c r="X14" i="8"/>
  <c r="W14" i="8"/>
  <c r="V14" i="8"/>
  <c r="U14" i="8"/>
  <c r="T14" i="8"/>
  <c r="S14" i="8"/>
  <c r="R14" i="8"/>
  <c r="Q14" i="8"/>
  <c r="P14" i="8"/>
  <c r="O14" i="8"/>
  <c r="N14" i="8"/>
  <c r="M14" i="8"/>
  <c r="L14" i="8"/>
  <c r="K14" i="8"/>
  <c r="J14" i="8"/>
  <c r="I14" i="8"/>
  <c r="H14" i="8"/>
  <c r="G14" i="8"/>
  <c r="F14" i="8"/>
  <c r="E14" i="8"/>
  <c r="D14" i="8"/>
  <c r="C14" i="8"/>
  <c r="Y11" i="8"/>
  <c r="X11" i="8"/>
  <c r="W11" i="8"/>
  <c r="V11" i="8"/>
  <c r="U11" i="8"/>
  <c r="T11" i="8"/>
  <c r="S11" i="8"/>
  <c r="R11" i="8"/>
  <c r="Q11" i="8"/>
  <c r="P11" i="8"/>
  <c r="O11" i="8"/>
  <c r="N11" i="8"/>
  <c r="M11" i="8"/>
  <c r="L11" i="8"/>
  <c r="K11" i="8"/>
  <c r="J11" i="8"/>
  <c r="I11" i="8"/>
  <c r="H11" i="8"/>
  <c r="G11" i="8"/>
  <c r="F11" i="8"/>
  <c r="E11" i="8"/>
  <c r="D11" i="8"/>
  <c r="C11" i="8"/>
  <c r="B11" i="8"/>
  <c r="Y7" i="8"/>
  <c r="Y62" i="8" s="1"/>
  <c r="X7" i="8"/>
  <c r="X62" i="8" s="1"/>
  <c r="W7" i="8"/>
  <c r="W62" i="8" s="1"/>
  <c r="V7" i="8"/>
  <c r="V62" i="8" s="1"/>
  <c r="U7" i="8"/>
  <c r="U62" i="8" s="1"/>
  <c r="T7" i="8"/>
  <c r="T62" i="8" s="1"/>
  <c r="S7" i="8"/>
  <c r="S62" i="8" s="1"/>
  <c r="R7" i="8"/>
  <c r="R62" i="8" s="1"/>
  <c r="Q7" i="8"/>
  <c r="Q62" i="8" s="1"/>
  <c r="P7" i="8"/>
  <c r="P62" i="8" s="1"/>
  <c r="O7" i="8"/>
  <c r="O62" i="8" s="1"/>
  <c r="N7" i="8"/>
  <c r="N62" i="8" s="1"/>
  <c r="M7" i="8"/>
  <c r="M62" i="8" s="1"/>
  <c r="L7" i="8"/>
  <c r="L62" i="8" s="1"/>
  <c r="K7" i="8"/>
  <c r="K62" i="8" s="1"/>
  <c r="J7" i="8"/>
  <c r="J62" i="8" s="1"/>
  <c r="I7" i="8"/>
  <c r="I62" i="8" s="1"/>
  <c r="H7" i="8"/>
  <c r="H62" i="8" s="1"/>
  <c r="G7" i="8"/>
  <c r="G62" i="8" s="1"/>
  <c r="F7" i="8"/>
  <c r="F62" i="8" s="1"/>
  <c r="E7" i="8"/>
  <c r="E62" i="8" s="1"/>
  <c r="D7" i="8"/>
  <c r="D62" i="8" s="1"/>
  <c r="C7" i="8"/>
  <c r="C62" i="8" s="1"/>
  <c r="B7" i="8"/>
  <c r="B62" i="8" s="1"/>
  <c r="Y3" i="8"/>
  <c r="X3" i="8"/>
  <c r="W3" i="8"/>
  <c r="V3" i="8"/>
  <c r="U3" i="8"/>
  <c r="T3" i="8"/>
  <c r="S3" i="8"/>
  <c r="R3" i="8"/>
  <c r="R4" i="4" s="1"/>
  <c r="Q3" i="8"/>
  <c r="P3" i="8"/>
  <c r="P3" i="4" s="1"/>
  <c r="O3" i="8"/>
  <c r="N3" i="8"/>
  <c r="M3" i="8"/>
  <c r="M4" i="4" s="1"/>
  <c r="L3" i="8"/>
  <c r="K3" i="8"/>
  <c r="J3" i="8"/>
  <c r="I3" i="8"/>
  <c r="H3" i="8"/>
  <c r="H3" i="4" s="1"/>
  <c r="G3" i="8"/>
  <c r="F3" i="8"/>
  <c r="E3" i="8"/>
  <c r="D3" i="8"/>
  <c r="C3" i="8"/>
  <c r="B3" i="8"/>
  <c r="A54" i="7"/>
  <c r="A53" i="7"/>
  <c r="A47" i="7"/>
  <c r="Y42" i="7"/>
  <c r="X42" i="7"/>
  <c r="W42" i="7"/>
  <c r="V42" i="7"/>
  <c r="U42" i="7"/>
  <c r="Q42" i="7"/>
  <c r="O42" i="7"/>
  <c r="N42" i="7"/>
  <c r="M42" i="7"/>
  <c r="L42" i="7"/>
  <c r="K42" i="7"/>
  <c r="J42" i="7"/>
  <c r="I42" i="7"/>
  <c r="D42" i="7"/>
  <c r="B42" i="7"/>
  <c r="Y41" i="7"/>
  <c r="W41" i="7"/>
  <c r="U41" i="7"/>
  <c r="T41" i="7"/>
  <c r="S41" i="7"/>
  <c r="R41" i="7"/>
  <c r="Q41" i="7"/>
  <c r="P41" i="7"/>
  <c r="N41" i="7"/>
  <c r="M41" i="7"/>
  <c r="K41" i="7"/>
  <c r="I41" i="7"/>
  <c r="H41" i="7"/>
  <c r="G41" i="7"/>
  <c r="F41" i="7"/>
  <c r="E41" i="7"/>
  <c r="D41" i="7"/>
  <c r="C41" i="7"/>
  <c r="B41" i="7"/>
  <c r="Y40" i="7"/>
  <c r="X40" i="7"/>
  <c r="W40" i="7"/>
  <c r="V40" i="7"/>
  <c r="O40" i="7"/>
  <c r="N40" i="7"/>
  <c r="L40" i="7"/>
  <c r="K40" i="7"/>
  <c r="J40" i="7"/>
  <c r="I40" i="7"/>
  <c r="H40" i="7"/>
  <c r="E40" i="7"/>
  <c r="D40" i="7"/>
  <c r="C40" i="7"/>
  <c r="B40" i="7"/>
  <c r="T39" i="7"/>
  <c r="S39" i="7"/>
  <c r="R39" i="7"/>
  <c r="Q39" i="7"/>
  <c r="P39" i="7"/>
  <c r="O39" i="7"/>
  <c r="N39" i="7"/>
  <c r="M39" i="7"/>
  <c r="E39" i="7"/>
  <c r="D39" i="7"/>
  <c r="C39" i="7"/>
  <c r="B39" i="7"/>
  <c r="C27" i="7"/>
  <c r="N27" i="7"/>
  <c r="J27" i="7"/>
  <c r="S27" i="7"/>
  <c r="Q27" i="7"/>
  <c r="H27" i="7"/>
  <c r="K27" i="7"/>
  <c r="I27" i="7"/>
  <c r="F27" i="7"/>
  <c r="X27" i="7"/>
  <c r="V27" i="7"/>
  <c r="P27" i="7"/>
  <c r="L27" i="7"/>
  <c r="G27" i="7"/>
  <c r="E27" i="7"/>
  <c r="D27" i="7"/>
  <c r="B27" i="7"/>
  <c r="T27" i="7"/>
  <c r="R27" i="7"/>
  <c r="O16" i="7"/>
  <c r="V16" i="7"/>
  <c r="T16" i="7"/>
  <c r="C16" i="7"/>
  <c r="U16" i="7"/>
  <c r="R16" i="7"/>
  <c r="L16" i="7"/>
  <c r="J16" i="7"/>
  <c r="I16" i="7"/>
  <c r="Y16" i="7"/>
  <c r="X16" i="7"/>
  <c r="S16" i="7"/>
  <c r="Q16" i="7"/>
  <c r="P16" i="7"/>
  <c r="N16" i="7"/>
  <c r="H16" i="7"/>
  <c r="F16" i="7"/>
  <c r="E16" i="7"/>
  <c r="M16" i="7"/>
  <c r="D16" i="7"/>
  <c r="B16" i="7"/>
  <c r="X10" i="7"/>
  <c r="G10" i="7"/>
  <c r="E10" i="7"/>
  <c r="Y10" i="7"/>
  <c r="V10" i="7"/>
  <c r="P10" i="7"/>
  <c r="O10" i="7"/>
  <c r="N10" i="7"/>
  <c r="M10" i="7"/>
  <c r="W10" i="7"/>
  <c r="U10" i="7"/>
  <c r="T10" i="7"/>
  <c r="R10" i="7"/>
  <c r="L10" i="7"/>
  <c r="K10" i="7"/>
  <c r="J10" i="7"/>
  <c r="I10" i="7"/>
  <c r="D10" i="7"/>
  <c r="C10" i="7"/>
  <c r="B10" i="7"/>
  <c r="S10" i="7"/>
  <c r="Q10" i="7"/>
  <c r="H10" i="7"/>
  <c r="F10" i="7"/>
  <c r="Y51" i="7"/>
  <c r="X51" i="7"/>
  <c r="W51" i="7"/>
  <c r="V51" i="7"/>
  <c r="U51" i="7"/>
  <c r="T51" i="7"/>
  <c r="S51" i="7"/>
  <c r="R51" i="7"/>
  <c r="Q51" i="7"/>
  <c r="P51" i="7"/>
  <c r="N51" i="7"/>
  <c r="L51" i="7"/>
  <c r="K51" i="7"/>
  <c r="J51" i="7"/>
  <c r="I51" i="7"/>
  <c r="H51" i="7"/>
  <c r="G51" i="7"/>
  <c r="F51" i="7"/>
  <c r="E51" i="7"/>
  <c r="D51" i="7"/>
  <c r="C51" i="7"/>
  <c r="B51" i="7"/>
  <c r="Y50" i="7"/>
  <c r="X50" i="7"/>
  <c r="W50" i="7"/>
  <c r="V50" i="7"/>
  <c r="U50" i="7"/>
  <c r="T50" i="7"/>
  <c r="S50" i="7"/>
  <c r="R50" i="7"/>
  <c r="Q50" i="7"/>
  <c r="P50" i="7"/>
  <c r="O50" i="7"/>
  <c r="N50" i="7"/>
  <c r="M50" i="7"/>
  <c r="L50" i="7"/>
  <c r="K50" i="7"/>
  <c r="J50" i="7"/>
  <c r="H50" i="7"/>
  <c r="G50" i="7"/>
  <c r="F50" i="7"/>
  <c r="E50" i="7"/>
  <c r="D50" i="7"/>
  <c r="C50" i="7"/>
  <c r="B50" i="7"/>
  <c r="Y49" i="7"/>
  <c r="X49" i="7"/>
  <c r="W49" i="7"/>
  <c r="V49" i="7"/>
  <c r="U49" i="7"/>
  <c r="T49" i="7"/>
  <c r="S49" i="7"/>
  <c r="R49" i="7"/>
  <c r="Q49" i="7"/>
  <c r="P49" i="7"/>
  <c r="O49" i="7"/>
  <c r="N49" i="7"/>
  <c r="M49" i="7"/>
  <c r="L49" i="7"/>
  <c r="K49" i="7"/>
  <c r="J49" i="7"/>
  <c r="I49" i="7"/>
  <c r="H49" i="7"/>
  <c r="F49" i="7"/>
  <c r="D49" i="7"/>
  <c r="C49" i="7"/>
  <c r="B49" i="7"/>
  <c r="Y48" i="7"/>
  <c r="X48" i="7"/>
  <c r="W48" i="7"/>
  <c r="V48" i="7"/>
  <c r="U48" i="7"/>
  <c r="T48" i="7"/>
  <c r="S48" i="7"/>
  <c r="R48" i="7"/>
  <c r="Q48" i="7"/>
  <c r="P48" i="7"/>
  <c r="O48" i="7"/>
  <c r="N48" i="7"/>
  <c r="M48" i="7"/>
  <c r="L48" i="7"/>
  <c r="K48" i="7"/>
  <c r="J48" i="7"/>
  <c r="I48" i="7"/>
  <c r="H48" i="7"/>
  <c r="G48" i="7"/>
  <c r="F48" i="7"/>
  <c r="E48" i="7"/>
  <c r="D48" i="7"/>
  <c r="B48" i="7"/>
  <c r="A48" i="6"/>
  <c r="A47" i="6"/>
  <c r="A41" i="6"/>
  <c r="N27" i="6"/>
  <c r="L27" i="6"/>
  <c r="U27" i="6"/>
  <c r="S27" i="6"/>
  <c r="B27" i="6"/>
  <c r="V27" i="6"/>
  <c r="T27" i="6"/>
  <c r="K27" i="6"/>
  <c r="I27" i="6"/>
  <c r="Y27" i="6"/>
  <c r="W27" i="6"/>
  <c r="R27" i="6"/>
  <c r="Q27" i="6"/>
  <c r="P27" i="6"/>
  <c r="O27" i="6"/>
  <c r="M27" i="6"/>
  <c r="G27" i="6"/>
  <c r="E27" i="6"/>
  <c r="C27" i="6"/>
  <c r="X16" i="6"/>
  <c r="G16" i="6"/>
  <c r="E16" i="6"/>
  <c r="N16" i="6"/>
  <c r="L16" i="6"/>
  <c r="C16" i="6"/>
  <c r="W16" i="6"/>
  <c r="U16" i="6"/>
  <c r="D16" i="6"/>
  <c r="Y16" i="6"/>
  <c r="S16" i="6"/>
  <c r="Q16" i="6"/>
  <c r="K16" i="6"/>
  <c r="I16" i="6"/>
  <c r="B16" i="6"/>
  <c r="O16" i="6"/>
  <c r="M16" i="6"/>
  <c r="K10" i="6"/>
  <c r="I10" i="6"/>
  <c r="R10" i="6"/>
  <c r="P10" i="6"/>
  <c r="G10" i="6"/>
  <c r="L10" i="6"/>
  <c r="Y10" i="6"/>
  <c r="X10" i="6"/>
  <c r="J10" i="6"/>
  <c r="H10" i="6"/>
  <c r="E10" i="6"/>
  <c r="W10" i="6"/>
  <c r="V10" i="6"/>
  <c r="U10" i="6"/>
  <c r="T10" i="6"/>
  <c r="O10" i="6"/>
  <c r="N10" i="6"/>
  <c r="M10" i="6"/>
  <c r="F10" i="6"/>
  <c r="D10" i="6"/>
  <c r="C10" i="6"/>
  <c r="S10" i="6"/>
  <c r="S5" i="6" s="1"/>
  <c r="Q10" i="6"/>
  <c r="B10" i="6"/>
  <c r="A48" i="5"/>
  <c r="A47" i="5"/>
  <c r="A41" i="5"/>
  <c r="F16" i="5"/>
  <c r="D16" i="5"/>
  <c r="M16" i="5"/>
  <c r="K16" i="5"/>
  <c r="B16" i="5"/>
  <c r="V16" i="5"/>
  <c r="T16" i="5"/>
  <c r="E16" i="5"/>
  <c r="C16" i="5"/>
  <c r="X16" i="5"/>
  <c r="R16" i="5"/>
  <c r="P16" i="5"/>
  <c r="J16" i="5"/>
  <c r="H16" i="5"/>
  <c r="Y16" i="5"/>
  <c r="W16" i="5"/>
  <c r="N16" i="5"/>
  <c r="L16" i="5"/>
  <c r="H10" i="5"/>
  <c r="Q10" i="5"/>
  <c r="O10" i="5"/>
  <c r="F10" i="5"/>
  <c r="Y10" i="5"/>
  <c r="X10" i="5"/>
  <c r="W10" i="5"/>
  <c r="I10" i="5"/>
  <c r="G10" i="5"/>
  <c r="D10" i="5"/>
  <c r="V10" i="5"/>
  <c r="T10" i="5"/>
  <c r="N10" i="5"/>
  <c r="L10" i="5"/>
  <c r="K10" i="5"/>
  <c r="J10" i="5"/>
  <c r="E10" i="5"/>
  <c r="C10" i="5"/>
  <c r="B10" i="5"/>
  <c r="R10" i="5"/>
  <c r="P10" i="5"/>
  <c r="Y180" i="4"/>
  <c r="X180" i="4"/>
  <c r="W180" i="4"/>
  <c r="V180" i="4"/>
  <c r="U180" i="4"/>
  <c r="T180" i="4"/>
  <c r="S180" i="4"/>
  <c r="R180" i="4"/>
  <c r="Q180" i="4"/>
  <c r="P180" i="4"/>
  <c r="O180" i="4"/>
  <c r="N180" i="4"/>
  <c r="M180" i="4"/>
  <c r="L180" i="4"/>
  <c r="K180" i="4"/>
  <c r="J180" i="4"/>
  <c r="I180" i="4"/>
  <c r="H180" i="4"/>
  <c r="G180" i="4"/>
  <c r="F180" i="4"/>
  <c r="E180" i="4"/>
  <c r="D180" i="4"/>
  <c r="C180" i="4"/>
  <c r="B180" i="4"/>
  <c r="Y179" i="4"/>
  <c r="X179" i="4"/>
  <c r="W179" i="4"/>
  <c r="V179" i="4"/>
  <c r="U179" i="4"/>
  <c r="T179" i="4"/>
  <c r="S179" i="4"/>
  <c r="R179" i="4"/>
  <c r="Q179" i="4"/>
  <c r="P179" i="4"/>
  <c r="O179" i="4"/>
  <c r="N179" i="4"/>
  <c r="M179" i="4"/>
  <c r="L179" i="4"/>
  <c r="J179" i="4"/>
  <c r="I179" i="4"/>
  <c r="H179" i="4"/>
  <c r="D179" i="4"/>
  <c r="B179" i="4"/>
  <c r="Y178" i="4"/>
  <c r="X178" i="4"/>
  <c r="W178" i="4"/>
  <c r="V178" i="4"/>
  <c r="U178" i="4"/>
  <c r="T178" i="4"/>
  <c r="S178" i="4"/>
  <c r="R178" i="4"/>
  <c r="Q178" i="4"/>
  <c r="P178" i="4"/>
  <c r="O178" i="4"/>
  <c r="N178" i="4"/>
  <c r="M178" i="4"/>
  <c r="K178" i="4"/>
  <c r="J178" i="4"/>
  <c r="I178" i="4"/>
  <c r="H178" i="4"/>
  <c r="G178" i="4"/>
  <c r="F178" i="4"/>
  <c r="E178" i="4"/>
  <c r="D178" i="4"/>
  <c r="C178" i="4"/>
  <c r="Y177" i="4"/>
  <c r="X177" i="4"/>
  <c r="W177" i="4"/>
  <c r="V177" i="4"/>
  <c r="U177" i="4"/>
  <c r="S177" i="4"/>
  <c r="R177" i="4"/>
  <c r="Q177" i="4"/>
  <c r="P177" i="4"/>
  <c r="O177" i="4"/>
  <c r="N177" i="4"/>
  <c r="M177" i="4"/>
  <c r="K177" i="4"/>
  <c r="J177" i="4"/>
  <c r="I177" i="4"/>
  <c r="H177" i="4"/>
  <c r="G177" i="4"/>
  <c r="F177" i="4"/>
  <c r="E177" i="4"/>
  <c r="D177" i="4"/>
  <c r="C177" i="4"/>
  <c r="B177" i="4"/>
  <c r="Y176" i="4"/>
  <c r="X176" i="4"/>
  <c r="W176" i="4"/>
  <c r="V176" i="4"/>
  <c r="U176" i="4"/>
  <c r="T176" i="4"/>
  <c r="S176" i="4"/>
  <c r="R176" i="4"/>
  <c r="Q176" i="4"/>
  <c r="P176" i="4"/>
  <c r="O176" i="4"/>
  <c r="N176" i="4"/>
  <c r="M176" i="4"/>
  <c r="L176" i="4"/>
  <c r="K176" i="4"/>
  <c r="J176" i="4"/>
  <c r="I176" i="4"/>
  <c r="H176" i="4"/>
  <c r="G176" i="4"/>
  <c r="F176" i="4"/>
  <c r="D176" i="4"/>
  <c r="C176" i="4"/>
  <c r="B176" i="4"/>
  <c r="Y175" i="4"/>
  <c r="X175" i="4"/>
  <c r="W175" i="4"/>
  <c r="V175" i="4"/>
  <c r="U175" i="4"/>
  <c r="T175" i="4"/>
  <c r="S175" i="4"/>
  <c r="R175" i="4"/>
  <c r="O175" i="4"/>
  <c r="N175" i="4"/>
  <c r="M175" i="4"/>
  <c r="L175" i="4"/>
  <c r="J175" i="4"/>
  <c r="H175" i="4"/>
  <c r="G175" i="4"/>
  <c r="F175" i="4"/>
  <c r="E175" i="4"/>
  <c r="D175" i="4"/>
  <c r="C175" i="4"/>
  <c r="B175" i="4"/>
  <c r="C168" i="4"/>
  <c r="V166" i="4"/>
  <c r="Q166" i="4"/>
  <c r="O166" i="4"/>
  <c r="N166" i="4"/>
  <c r="M166" i="4"/>
  <c r="L166" i="4"/>
  <c r="K166" i="4"/>
  <c r="R165" i="4"/>
  <c r="X161" i="4"/>
  <c r="D161" i="4"/>
  <c r="C161" i="4"/>
  <c r="B161" i="4"/>
  <c r="Y158" i="4"/>
  <c r="U158" i="4"/>
  <c r="S158" i="4"/>
  <c r="N158" i="4"/>
  <c r="L158" i="4"/>
  <c r="K158" i="4"/>
  <c r="I158" i="4"/>
  <c r="H158" i="4"/>
  <c r="G158" i="4"/>
  <c r="B158" i="4"/>
  <c r="P155" i="4"/>
  <c r="F155" i="4"/>
  <c r="D155" i="4"/>
  <c r="C155" i="4"/>
  <c r="Y126" i="4"/>
  <c r="X126" i="4"/>
  <c r="W126" i="4"/>
  <c r="V126" i="4"/>
  <c r="U126" i="4"/>
  <c r="T126" i="4"/>
  <c r="S126" i="4"/>
  <c r="R126" i="4"/>
  <c r="Q126" i="4"/>
  <c r="P126" i="4"/>
  <c r="O126" i="4"/>
  <c r="N126" i="4"/>
  <c r="M126" i="4"/>
  <c r="L126" i="4"/>
  <c r="K126" i="4"/>
  <c r="J126" i="4"/>
  <c r="I126" i="4"/>
  <c r="H126" i="4"/>
  <c r="G126" i="4"/>
  <c r="F126" i="4"/>
  <c r="E126" i="4"/>
  <c r="D126" i="4"/>
  <c r="C126" i="4"/>
  <c r="B126" i="4"/>
  <c r="X125" i="4"/>
  <c r="W125" i="4"/>
  <c r="V125" i="4"/>
  <c r="U125" i="4"/>
  <c r="T125" i="4"/>
  <c r="S125" i="4"/>
  <c r="R125" i="4"/>
  <c r="Q125" i="4"/>
  <c r="P125" i="4"/>
  <c r="O125" i="4"/>
  <c r="N125" i="4"/>
  <c r="M125" i="4"/>
  <c r="L125" i="4"/>
  <c r="K125" i="4"/>
  <c r="J125" i="4"/>
  <c r="I125" i="4"/>
  <c r="G125" i="4"/>
  <c r="E125" i="4"/>
  <c r="D125" i="4"/>
  <c r="C125" i="4"/>
  <c r="B125" i="4"/>
  <c r="Y124" i="4"/>
  <c r="W124" i="4"/>
  <c r="V124" i="4"/>
  <c r="U124" i="4"/>
  <c r="T124" i="4"/>
  <c r="S124" i="4"/>
  <c r="R124" i="4"/>
  <c r="Q124" i="4"/>
  <c r="P124" i="4"/>
  <c r="O124" i="4"/>
  <c r="N124" i="4"/>
  <c r="M124" i="4"/>
  <c r="L124" i="4"/>
  <c r="K124" i="4"/>
  <c r="J124" i="4"/>
  <c r="I124" i="4"/>
  <c r="H124" i="4"/>
  <c r="G124" i="4"/>
  <c r="D124" i="4"/>
  <c r="B124" i="4"/>
  <c r="Y123" i="4"/>
  <c r="X123" i="4"/>
  <c r="W123" i="4"/>
  <c r="V123" i="4"/>
  <c r="U123" i="4"/>
  <c r="T123" i="4"/>
  <c r="S123" i="4"/>
  <c r="R123" i="4"/>
  <c r="Q123" i="4"/>
  <c r="P123" i="4"/>
  <c r="O123" i="4"/>
  <c r="N123" i="4"/>
  <c r="M123" i="4"/>
  <c r="K123" i="4"/>
  <c r="J123" i="4"/>
  <c r="I123" i="4"/>
  <c r="H123" i="4"/>
  <c r="G123" i="4"/>
  <c r="F123" i="4"/>
  <c r="E123" i="4"/>
  <c r="D123" i="4"/>
  <c r="C123" i="4"/>
  <c r="Y122" i="4"/>
  <c r="X122" i="4"/>
  <c r="W122" i="4"/>
  <c r="V122" i="4"/>
  <c r="U122" i="4"/>
  <c r="S122" i="4"/>
  <c r="R122" i="4"/>
  <c r="Q122" i="4"/>
  <c r="P122" i="4"/>
  <c r="O122" i="4"/>
  <c r="N122" i="4"/>
  <c r="M122" i="4"/>
  <c r="K122" i="4"/>
  <c r="J122" i="4"/>
  <c r="I122" i="4"/>
  <c r="H122" i="4"/>
  <c r="G122" i="4"/>
  <c r="F122" i="4"/>
  <c r="E122" i="4"/>
  <c r="D122" i="4"/>
  <c r="C122" i="4"/>
  <c r="B122" i="4"/>
  <c r="Y121" i="4"/>
  <c r="X121" i="4"/>
  <c r="W121" i="4"/>
  <c r="V121" i="4"/>
  <c r="U121" i="4"/>
  <c r="T121" i="4"/>
  <c r="S121" i="4"/>
  <c r="R121" i="4"/>
  <c r="Q121" i="4"/>
  <c r="P121" i="4"/>
  <c r="O121" i="4"/>
  <c r="N121" i="4"/>
  <c r="M121" i="4"/>
  <c r="L121" i="4"/>
  <c r="K121" i="4"/>
  <c r="J121" i="4"/>
  <c r="I121" i="4"/>
  <c r="H121" i="4"/>
  <c r="G121" i="4"/>
  <c r="F121" i="4"/>
  <c r="E121" i="4"/>
  <c r="D121" i="4"/>
  <c r="C121" i="4"/>
  <c r="B121" i="4"/>
  <c r="X120" i="4"/>
  <c r="W120" i="4"/>
  <c r="V120" i="4"/>
  <c r="U120" i="4"/>
  <c r="T120" i="4"/>
  <c r="S120" i="4"/>
  <c r="R120" i="4"/>
  <c r="N120" i="4"/>
  <c r="M120" i="4"/>
  <c r="L120" i="4"/>
  <c r="J120" i="4"/>
  <c r="H120" i="4"/>
  <c r="G120" i="4"/>
  <c r="F120" i="4"/>
  <c r="E120" i="4"/>
  <c r="D120" i="4"/>
  <c r="C120" i="4"/>
  <c r="B120" i="4"/>
  <c r="Y119" i="4"/>
  <c r="T119" i="4"/>
  <c r="S119" i="4"/>
  <c r="R119" i="4"/>
  <c r="Q119" i="4"/>
  <c r="P119" i="4"/>
  <c r="L119" i="4"/>
  <c r="K119" i="4"/>
  <c r="J119" i="4"/>
  <c r="I119" i="4"/>
  <c r="H119" i="4"/>
  <c r="F119" i="4"/>
  <c r="D119" i="4"/>
  <c r="C119" i="4"/>
  <c r="B119" i="4"/>
  <c r="Y118" i="4"/>
  <c r="X118" i="4"/>
  <c r="W118" i="4"/>
  <c r="V118" i="4"/>
  <c r="U118" i="4"/>
  <c r="P118" i="4"/>
  <c r="O118" i="4"/>
  <c r="N118" i="4"/>
  <c r="M118" i="4"/>
  <c r="L118" i="4"/>
  <c r="H118" i="4"/>
  <c r="G118" i="4"/>
  <c r="F118" i="4"/>
  <c r="E118" i="4"/>
  <c r="D118" i="4"/>
  <c r="C118" i="4"/>
  <c r="B118" i="4"/>
  <c r="X117" i="4"/>
  <c r="W117" i="4"/>
  <c r="V117" i="4"/>
  <c r="U117" i="4"/>
  <c r="T117" i="4"/>
  <c r="S117" i="4"/>
  <c r="R117" i="4"/>
  <c r="Q117" i="4"/>
  <c r="O117" i="4"/>
  <c r="N117" i="4"/>
  <c r="L117" i="4"/>
  <c r="K117" i="4"/>
  <c r="J117" i="4"/>
  <c r="I117" i="4"/>
  <c r="H117" i="4"/>
  <c r="D117" i="4"/>
  <c r="C117" i="4"/>
  <c r="B117" i="4"/>
  <c r="B115" i="4"/>
  <c r="S113" i="4"/>
  <c r="R113" i="4"/>
  <c r="Q113" i="4"/>
  <c r="P113" i="4"/>
  <c r="G113" i="4"/>
  <c r="F113" i="4"/>
  <c r="E113" i="4"/>
  <c r="C113" i="4"/>
  <c r="Y111" i="4"/>
  <c r="X111" i="4"/>
  <c r="W111" i="4"/>
  <c r="V111" i="4"/>
  <c r="T111" i="4"/>
  <c r="S111" i="4"/>
  <c r="R111" i="4"/>
  <c r="Q111" i="4"/>
  <c r="O111" i="4"/>
  <c r="N111" i="4"/>
  <c r="M111" i="4"/>
  <c r="L111" i="4"/>
  <c r="K111" i="4"/>
  <c r="F111" i="4"/>
  <c r="C111" i="4"/>
  <c r="B111" i="4"/>
  <c r="V110" i="4"/>
  <c r="R110" i="4"/>
  <c r="O110" i="4"/>
  <c r="P109" i="4"/>
  <c r="N109" i="4"/>
  <c r="T107" i="4"/>
  <c r="D107" i="4"/>
  <c r="C107" i="4"/>
  <c r="X106" i="4"/>
  <c r="W106" i="4"/>
  <c r="V106" i="4"/>
  <c r="U106" i="4"/>
  <c r="P106" i="4"/>
  <c r="M106" i="4"/>
  <c r="K106" i="4"/>
  <c r="J106" i="4"/>
  <c r="H106" i="4"/>
  <c r="G106" i="4"/>
  <c r="F106" i="4"/>
  <c r="B106" i="4"/>
  <c r="T105" i="4"/>
  <c r="Y103" i="4"/>
  <c r="X103" i="4"/>
  <c r="S103" i="4"/>
  <c r="R103" i="4"/>
  <c r="P103" i="4"/>
  <c r="O103" i="4"/>
  <c r="N103" i="4"/>
  <c r="H103" i="4"/>
  <c r="G103" i="4"/>
  <c r="F103" i="4"/>
  <c r="E103" i="4"/>
  <c r="D103" i="4"/>
  <c r="C103" i="4"/>
  <c r="B103" i="4"/>
  <c r="N101" i="4"/>
  <c r="M101" i="4"/>
  <c r="G100" i="4"/>
  <c r="Y95" i="4"/>
  <c r="X95" i="4"/>
  <c r="W95" i="4"/>
  <c r="V95" i="4"/>
  <c r="U95" i="4"/>
  <c r="T95" i="4"/>
  <c r="T94" i="4" s="1"/>
  <c r="S95" i="4"/>
  <c r="R95" i="4"/>
  <c r="R94" i="4" s="1"/>
  <c r="Q95" i="4"/>
  <c r="Q94" i="4" s="1"/>
  <c r="P95" i="4"/>
  <c r="O95" i="4"/>
  <c r="N95" i="4"/>
  <c r="N94" i="4" s="1"/>
  <c r="M95" i="4"/>
  <c r="L95" i="4"/>
  <c r="K95" i="4"/>
  <c r="J95" i="4"/>
  <c r="I95" i="4"/>
  <c r="H95" i="4"/>
  <c r="G95" i="4"/>
  <c r="F95" i="4"/>
  <c r="E95" i="4"/>
  <c r="D95" i="4"/>
  <c r="D94" i="4" s="1"/>
  <c r="C95" i="4"/>
  <c r="C94" i="4" s="1"/>
  <c r="B95" i="4"/>
  <c r="W88" i="4"/>
  <c r="V88" i="4"/>
  <c r="U88" i="4"/>
  <c r="T88" i="4"/>
  <c r="Y94" i="4"/>
  <c r="X94" i="4"/>
  <c r="W94" i="4"/>
  <c r="V94" i="4"/>
  <c r="U94" i="4"/>
  <c r="S94" i="4"/>
  <c r="P94" i="4"/>
  <c r="M94" i="4"/>
  <c r="L94" i="4"/>
  <c r="K94" i="4"/>
  <c r="I94" i="4"/>
  <c r="H94" i="4"/>
  <c r="G94" i="4"/>
  <c r="F94" i="4"/>
  <c r="E94" i="4"/>
  <c r="Y78" i="4"/>
  <c r="X78" i="4"/>
  <c r="W78" i="4"/>
  <c r="V78" i="4"/>
  <c r="U78" i="4"/>
  <c r="T78" i="4"/>
  <c r="S78" i="4"/>
  <c r="R78" i="4"/>
  <c r="Q78" i="4"/>
  <c r="P78" i="4"/>
  <c r="O78" i="4"/>
  <c r="N78" i="4"/>
  <c r="M78" i="4"/>
  <c r="L78" i="4"/>
  <c r="K78" i="4"/>
  <c r="J78" i="4"/>
  <c r="I78" i="4"/>
  <c r="H78" i="4"/>
  <c r="G78" i="4"/>
  <c r="F78" i="4"/>
  <c r="E78" i="4"/>
  <c r="D78" i="4"/>
  <c r="C78" i="4"/>
  <c r="B78" i="4"/>
  <c r="Y77" i="4"/>
  <c r="X77" i="4"/>
  <c r="W77" i="4"/>
  <c r="V77" i="4"/>
  <c r="U77" i="4"/>
  <c r="T77" i="4"/>
  <c r="S77" i="4"/>
  <c r="R77" i="4"/>
  <c r="Q77" i="4"/>
  <c r="P77" i="4"/>
  <c r="O77" i="4"/>
  <c r="N77" i="4"/>
  <c r="M77" i="4"/>
  <c r="L77" i="4"/>
  <c r="K77" i="4"/>
  <c r="J77" i="4"/>
  <c r="I77" i="4"/>
  <c r="H77" i="4"/>
  <c r="G77" i="4"/>
  <c r="F77" i="4"/>
  <c r="E77" i="4"/>
  <c r="D77" i="4"/>
  <c r="C77" i="4"/>
  <c r="B77" i="4"/>
  <c r="Y76" i="4"/>
  <c r="X76" i="4"/>
  <c r="W76" i="4"/>
  <c r="V76" i="4"/>
  <c r="U76" i="4"/>
  <c r="T76" i="4"/>
  <c r="S76" i="4"/>
  <c r="R76" i="4"/>
  <c r="Q76" i="4"/>
  <c r="P76" i="4"/>
  <c r="O76" i="4"/>
  <c r="N76" i="4"/>
  <c r="M76" i="4"/>
  <c r="L76" i="4"/>
  <c r="K76" i="4"/>
  <c r="J76" i="4"/>
  <c r="I76" i="4"/>
  <c r="H76" i="4"/>
  <c r="G76" i="4"/>
  <c r="F76" i="4"/>
  <c r="E76" i="4"/>
  <c r="D76" i="4"/>
  <c r="C76" i="4"/>
  <c r="B76" i="4"/>
  <c r="Y75" i="4"/>
  <c r="X75" i="4"/>
  <c r="W75" i="4"/>
  <c r="V75" i="4"/>
  <c r="U75" i="4"/>
  <c r="T75" i="4"/>
  <c r="S75" i="4"/>
  <c r="R75" i="4"/>
  <c r="Q75" i="4"/>
  <c r="P75" i="4"/>
  <c r="O75" i="4"/>
  <c r="N75" i="4"/>
  <c r="M75" i="4"/>
  <c r="L75" i="4"/>
  <c r="K75" i="4"/>
  <c r="J75" i="4"/>
  <c r="I75" i="4"/>
  <c r="H75" i="4"/>
  <c r="G75" i="4"/>
  <c r="F75" i="4"/>
  <c r="E75" i="4"/>
  <c r="D75" i="4"/>
  <c r="C75" i="4"/>
  <c r="B75" i="4"/>
  <c r="Y74" i="4"/>
  <c r="X74" i="4"/>
  <c r="W74" i="4"/>
  <c r="V74" i="4"/>
  <c r="U74" i="4"/>
  <c r="T74" i="4"/>
  <c r="S74" i="4"/>
  <c r="R74" i="4"/>
  <c r="Q74" i="4"/>
  <c r="P74" i="4"/>
  <c r="O74" i="4"/>
  <c r="N74" i="4"/>
  <c r="M74" i="4"/>
  <c r="L74" i="4"/>
  <c r="K74" i="4"/>
  <c r="J74" i="4"/>
  <c r="I74" i="4"/>
  <c r="H74" i="4"/>
  <c r="G74" i="4"/>
  <c r="F74" i="4"/>
  <c r="E74" i="4"/>
  <c r="D74" i="4"/>
  <c r="C74" i="4"/>
  <c r="B74" i="4"/>
  <c r="Y73" i="4"/>
  <c r="X73" i="4"/>
  <c r="W73" i="4"/>
  <c r="V73" i="4"/>
  <c r="U73" i="4"/>
  <c r="T73" i="4"/>
  <c r="S73" i="4"/>
  <c r="R73" i="4"/>
  <c r="Q73" i="4"/>
  <c r="P73" i="4"/>
  <c r="O73" i="4"/>
  <c r="N73" i="4"/>
  <c r="M73" i="4"/>
  <c r="L73" i="4"/>
  <c r="K73" i="4"/>
  <c r="J73" i="4"/>
  <c r="I73" i="4"/>
  <c r="H73" i="4"/>
  <c r="G73" i="4"/>
  <c r="F73" i="4"/>
  <c r="E73" i="4"/>
  <c r="D73" i="4"/>
  <c r="C73" i="4"/>
  <c r="B73" i="4"/>
  <c r="W72" i="4"/>
  <c r="V72" i="4"/>
  <c r="U72" i="4"/>
  <c r="T72" i="4"/>
  <c r="S72" i="4"/>
  <c r="R72" i="4"/>
  <c r="Q72" i="4"/>
  <c r="P72" i="4"/>
  <c r="O72" i="4"/>
  <c r="N72" i="4"/>
  <c r="M72" i="4"/>
  <c r="L72" i="4"/>
  <c r="K72" i="4"/>
  <c r="J72" i="4"/>
  <c r="I72" i="4"/>
  <c r="G72" i="4"/>
  <c r="F72" i="4"/>
  <c r="E72" i="4"/>
  <c r="D72" i="4"/>
  <c r="C72" i="4"/>
  <c r="B72" i="4"/>
  <c r="Y71" i="4"/>
  <c r="X71" i="4"/>
  <c r="S71" i="4"/>
  <c r="R71" i="4"/>
  <c r="Q71" i="4"/>
  <c r="P71" i="4"/>
  <c r="O71" i="4"/>
  <c r="N71" i="4"/>
  <c r="M71" i="4"/>
  <c r="L71" i="4"/>
  <c r="K71" i="4"/>
  <c r="J71" i="4"/>
  <c r="I71" i="4"/>
  <c r="H71" i="4"/>
  <c r="G71" i="4"/>
  <c r="F71" i="4"/>
  <c r="E71" i="4"/>
  <c r="C71" i="4"/>
  <c r="B71" i="4"/>
  <c r="Y70" i="4"/>
  <c r="X70" i="4"/>
  <c r="W70" i="4"/>
  <c r="V70" i="4"/>
  <c r="U70" i="4"/>
  <c r="T70" i="4"/>
  <c r="O70" i="4"/>
  <c r="N70" i="4"/>
  <c r="M70" i="4"/>
  <c r="L70" i="4"/>
  <c r="K70" i="4"/>
  <c r="J70" i="4"/>
  <c r="I70" i="4"/>
  <c r="H70" i="4"/>
  <c r="G70" i="4"/>
  <c r="F70" i="4"/>
  <c r="E70" i="4"/>
  <c r="D70" i="4"/>
  <c r="C70" i="4"/>
  <c r="B70" i="4"/>
  <c r="Y68" i="4"/>
  <c r="X68" i="4"/>
  <c r="W68" i="4"/>
  <c r="T68" i="4"/>
  <c r="S68" i="4"/>
  <c r="R68" i="4"/>
  <c r="Q68" i="4"/>
  <c r="P68" i="4"/>
  <c r="O68" i="4"/>
  <c r="N68" i="4"/>
  <c r="L68" i="4"/>
  <c r="K68" i="4"/>
  <c r="G68" i="4"/>
  <c r="F68" i="4"/>
  <c r="E68" i="4"/>
  <c r="D68" i="4"/>
  <c r="C68" i="4"/>
  <c r="B68" i="4"/>
  <c r="Y67" i="4"/>
  <c r="U67" i="4"/>
  <c r="T67" i="4"/>
  <c r="S67" i="4"/>
  <c r="P67" i="4"/>
  <c r="N67" i="4"/>
  <c r="M67" i="4"/>
  <c r="L67" i="4"/>
  <c r="K67" i="4"/>
  <c r="J67" i="4"/>
  <c r="I67" i="4"/>
  <c r="H67" i="4"/>
  <c r="G67" i="4"/>
  <c r="C67" i="4"/>
  <c r="B67" i="4"/>
  <c r="Y66" i="4"/>
  <c r="X66" i="4"/>
  <c r="W66" i="4"/>
  <c r="V66" i="4"/>
  <c r="U66" i="4"/>
  <c r="Q66" i="4"/>
  <c r="P66" i="4"/>
  <c r="O66" i="4"/>
  <c r="L66" i="4"/>
  <c r="J66" i="4"/>
  <c r="I66" i="4"/>
  <c r="H66" i="4"/>
  <c r="G66" i="4"/>
  <c r="F66" i="4"/>
  <c r="D66" i="4"/>
  <c r="C66" i="4"/>
  <c r="Y64" i="4"/>
  <c r="X64" i="4"/>
  <c r="W64" i="4"/>
  <c r="V64" i="4"/>
  <c r="U64" i="4"/>
  <c r="T64" i="4"/>
  <c r="S64" i="4"/>
  <c r="R64" i="4"/>
  <c r="L64" i="4"/>
  <c r="K64" i="4"/>
  <c r="J64" i="4"/>
  <c r="I64" i="4"/>
  <c r="H64" i="4"/>
  <c r="G64" i="4"/>
  <c r="F64" i="4"/>
  <c r="E64" i="4"/>
  <c r="W63" i="4"/>
  <c r="U63" i="4"/>
  <c r="T63" i="4"/>
  <c r="S63" i="4"/>
  <c r="R63" i="4"/>
  <c r="Q63" i="4"/>
  <c r="P63" i="4"/>
  <c r="O63" i="4"/>
  <c r="N63" i="4"/>
  <c r="M63" i="4"/>
  <c r="H63" i="4"/>
  <c r="G63" i="4"/>
  <c r="F63" i="4"/>
  <c r="E63" i="4"/>
  <c r="D63" i="4"/>
  <c r="C63" i="4"/>
  <c r="B63" i="4"/>
  <c r="M62" i="4"/>
  <c r="G62" i="4"/>
  <c r="E62" i="4"/>
  <c r="Y60" i="4"/>
  <c r="X60" i="4"/>
  <c r="V60" i="4"/>
  <c r="T60" i="4"/>
  <c r="S60" i="4"/>
  <c r="R60" i="4"/>
  <c r="Q60" i="4"/>
  <c r="P60" i="4"/>
  <c r="O60" i="4"/>
  <c r="N60" i="4"/>
  <c r="M60" i="4"/>
  <c r="H60" i="4"/>
  <c r="G60" i="4"/>
  <c r="F60" i="4"/>
  <c r="E60" i="4"/>
  <c r="D60" i="4"/>
  <c r="C60" i="4"/>
  <c r="B60" i="4"/>
  <c r="Y59" i="4"/>
  <c r="X59" i="4"/>
  <c r="W59" i="4"/>
  <c r="V59" i="4"/>
  <c r="U59" i="4"/>
  <c r="T59" i="4"/>
  <c r="S59" i="4"/>
  <c r="R59" i="4"/>
  <c r="P59" i="4"/>
  <c r="O59" i="4"/>
  <c r="N59" i="4"/>
  <c r="M59" i="4"/>
  <c r="L59" i="4"/>
  <c r="K59" i="4"/>
  <c r="J59" i="4"/>
  <c r="I59" i="4"/>
  <c r="D59" i="4"/>
  <c r="C59" i="4"/>
  <c r="B59" i="4"/>
  <c r="Y58" i="4"/>
  <c r="X58" i="4"/>
  <c r="W58" i="4"/>
  <c r="V58" i="4"/>
  <c r="U58" i="4"/>
  <c r="T58" i="4"/>
  <c r="S58" i="4"/>
  <c r="Q58" i="4"/>
  <c r="P58" i="4"/>
  <c r="N58" i="4"/>
  <c r="L58" i="4"/>
  <c r="K58" i="4"/>
  <c r="J58" i="4"/>
  <c r="I58" i="4"/>
  <c r="H58" i="4"/>
  <c r="G58" i="4"/>
  <c r="F58" i="4"/>
  <c r="E58" i="4"/>
  <c r="Y56" i="4"/>
  <c r="Y131" i="4" s="1"/>
  <c r="S56" i="4"/>
  <c r="S131" i="4" s="1"/>
  <c r="R56" i="4"/>
  <c r="R131" i="4" s="1"/>
  <c r="Q56" i="4"/>
  <c r="Q131" i="4" s="1"/>
  <c r="P56" i="4"/>
  <c r="P131" i="4" s="1"/>
  <c r="N56" i="4"/>
  <c r="N131" i="4" s="1"/>
  <c r="M56" i="4"/>
  <c r="M131" i="4" s="1"/>
  <c r="L56" i="4"/>
  <c r="L131" i="4" s="1"/>
  <c r="K56" i="4"/>
  <c r="K131" i="4" s="1"/>
  <c r="J56" i="4"/>
  <c r="J131" i="4" s="1"/>
  <c r="I56" i="4"/>
  <c r="I131" i="4" s="1"/>
  <c r="H56" i="4"/>
  <c r="H131" i="4" s="1"/>
  <c r="G56" i="4"/>
  <c r="G131" i="4" s="1"/>
  <c r="F56" i="4"/>
  <c r="F131" i="4" s="1"/>
  <c r="D56" i="4"/>
  <c r="D131" i="4" s="1"/>
  <c r="C56" i="4"/>
  <c r="C131" i="4" s="1"/>
  <c r="B56" i="4"/>
  <c r="B131" i="4" s="1"/>
  <c r="U54" i="4"/>
  <c r="T54" i="4"/>
  <c r="S54" i="4"/>
  <c r="R54" i="4"/>
  <c r="Q54" i="4"/>
  <c r="P54" i="4"/>
  <c r="O54" i="4"/>
  <c r="N54" i="4"/>
  <c r="M54" i="4"/>
  <c r="L54" i="4"/>
  <c r="K54" i="4"/>
  <c r="J54" i="4"/>
  <c r="I54" i="4"/>
  <c r="H54" i="4"/>
  <c r="G54" i="4"/>
  <c r="F54" i="4"/>
  <c r="E54" i="4"/>
  <c r="D54" i="4"/>
  <c r="C54" i="4"/>
  <c r="B54" i="4"/>
  <c r="Y53" i="4"/>
  <c r="X53" i="4"/>
  <c r="Q53" i="4"/>
  <c r="P53" i="4"/>
  <c r="M53" i="4"/>
  <c r="L53" i="4"/>
  <c r="K53" i="4"/>
  <c r="J53" i="4"/>
  <c r="I53" i="4"/>
  <c r="H53" i="4"/>
  <c r="F53" i="4"/>
  <c r="D53" i="4"/>
  <c r="C53" i="4"/>
  <c r="B53" i="4"/>
  <c r="Y50" i="4"/>
  <c r="X50" i="4"/>
  <c r="W50" i="4"/>
  <c r="V50" i="4"/>
  <c r="U50" i="4"/>
  <c r="T50" i="4"/>
  <c r="S50" i="4"/>
  <c r="R50" i="4"/>
  <c r="Q50" i="4"/>
  <c r="P50" i="4"/>
  <c r="O50" i="4"/>
  <c r="N50" i="4"/>
  <c r="M50" i="4"/>
  <c r="L50" i="4"/>
  <c r="K50" i="4"/>
  <c r="J50" i="4"/>
  <c r="I50" i="4"/>
  <c r="H50" i="4"/>
  <c r="G50" i="4"/>
  <c r="F50" i="4"/>
  <c r="E50" i="4"/>
  <c r="D50" i="4"/>
  <c r="C50" i="4"/>
  <c r="B50" i="4"/>
  <c r="Y49" i="4"/>
  <c r="X49" i="4"/>
  <c r="W49" i="4"/>
  <c r="V49" i="4"/>
  <c r="U49" i="4"/>
  <c r="T49" i="4"/>
  <c r="S49" i="4"/>
  <c r="R49" i="4"/>
  <c r="Q49" i="4"/>
  <c r="P49" i="4"/>
  <c r="O49" i="4"/>
  <c r="N49" i="4"/>
  <c r="M49" i="4"/>
  <c r="L49" i="4"/>
  <c r="K49" i="4"/>
  <c r="J49" i="4"/>
  <c r="I49" i="4"/>
  <c r="H49" i="4"/>
  <c r="G49" i="4"/>
  <c r="F49" i="4"/>
  <c r="E49" i="4"/>
  <c r="D49" i="4"/>
  <c r="C49" i="4"/>
  <c r="B49" i="4"/>
  <c r="Y48" i="4"/>
  <c r="X48" i="4"/>
  <c r="W48" i="4"/>
  <c r="V48" i="4"/>
  <c r="U48" i="4"/>
  <c r="T48" i="4"/>
  <c r="S48" i="4"/>
  <c r="R48" i="4"/>
  <c r="Q48" i="4"/>
  <c r="P48" i="4"/>
  <c r="O48" i="4"/>
  <c r="N48" i="4"/>
  <c r="M48" i="4"/>
  <c r="L48" i="4"/>
  <c r="K48" i="4"/>
  <c r="J48" i="4"/>
  <c r="I48" i="4"/>
  <c r="H48" i="4"/>
  <c r="G48" i="4"/>
  <c r="F48" i="4"/>
  <c r="E48" i="4"/>
  <c r="D48" i="4"/>
  <c r="C48" i="4"/>
  <c r="B48" i="4"/>
  <c r="Y47" i="4"/>
  <c r="X47" i="4"/>
  <c r="W47" i="4"/>
  <c r="V47" i="4"/>
  <c r="U47" i="4"/>
  <c r="T47" i="4"/>
  <c r="S47" i="4"/>
  <c r="R47" i="4"/>
  <c r="Q47" i="4"/>
  <c r="P47" i="4"/>
  <c r="O47" i="4"/>
  <c r="N47" i="4"/>
  <c r="M47" i="4"/>
  <c r="L47" i="4"/>
  <c r="K47" i="4"/>
  <c r="J47" i="4"/>
  <c r="I47" i="4"/>
  <c r="H47" i="4"/>
  <c r="G47" i="4"/>
  <c r="F47" i="4"/>
  <c r="E47" i="4"/>
  <c r="D47" i="4"/>
  <c r="C47" i="4"/>
  <c r="B47" i="4"/>
  <c r="Y46" i="4"/>
  <c r="X46" i="4"/>
  <c r="W46" i="4"/>
  <c r="V46" i="4"/>
  <c r="U46" i="4"/>
  <c r="T46" i="4"/>
  <c r="S46" i="4"/>
  <c r="R46" i="4"/>
  <c r="Q46" i="4"/>
  <c r="P46" i="4"/>
  <c r="O46" i="4"/>
  <c r="N46" i="4"/>
  <c r="M46" i="4"/>
  <c r="L46" i="4"/>
  <c r="K46" i="4"/>
  <c r="J46" i="4"/>
  <c r="I46" i="4"/>
  <c r="H46" i="4"/>
  <c r="G46" i="4"/>
  <c r="F46" i="4"/>
  <c r="E46" i="4"/>
  <c r="D46" i="4"/>
  <c r="C46" i="4"/>
  <c r="B46" i="4"/>
  <c r="Y45" i="4"/>
  <c r="X45" i="4"/>
  <c r="W45" i="4"/>
  <c r="V45" i="4"/>
  <c r="U45" i="4"/>
  <c r="T45" i="4"/>
  <c r="S45" i="4"/>
  <c r="R45" i="4"/>
  <c r="Q45" i="4"/>
  <c r="P45" i="4"/>
  <c r="O45" i="4"/>
  <c r="N45" i="4"/>
  <c r="M45" i="4"/>
  <c r="L45" i="4"/>
  <c r="K45" i="4"/>
  <c r="J45" i="4"/>
  <c r="I45" i="4"/>
  <c r="H45" i="4"/>
  <c r="G45" i="4"/>
  <c r="F45" i="4"/>
  <c r="E45" i="4"/>
  <c r="D45" i="4"/>
  <c r="C45" i="4"/>
  <c r="B45" i="4"/>
  <c r="Y44" i="4"/>
  <c r="X44" i="4"/>
  <c r="W44" i="4"/>
  <c r="V44" i="4"/>
  <c r="U44" i="4"/>
  <c r="T44" i="4"/>
  <c r="S44" i="4"/>
  <c r="R44" i="4"/>
  <c r="Q44" i="4"/>
  <c r="P44" i="4"/>
  <c r="O44" i="4"/>
  <c r="N44" i="4"/>
  <c r="M44" i="4"/>
  <c r="L44" i="4"/>
  <c r="K44" i="4"/>
  <c r="J44" i="4"/>
  <c r="I44" i="4"/>
  <c r="H44" i="4"/>
  <c r="G44" i="4"/>
  <c r="F44" i="4"/>
  <c r="E44" i="4"/>
  <c r="D44" i="4"/>
  <c r="C44" i="4"/>
  <c r="B44" i="4"/>
  <c r="Y43" i="4"/>
  <c r="X43" i="4"/>
  <c r="W43" i="4"/>
  <c r="V43" i="4"/>
  <c r="U43" i="4"/>
  <c r="T43" i="4"/>
  <c r="S43" i="4"/>
  <c r="R43" i="4"/>
  <c r="Q43" i="4"/>
  <c r="P43" i="4"/>
  <c r="O43" i="4"/>
  <c r="N43" i="4"/>
  <c r="M43" i="4"/>
  <c r="L43" i="4"/>
  <c r="K43" i="4"/>
  <c r="J43" i="4"/>
  <c r="I43" i="4"/>
  <c r="H43" i="4"/>
  <c r="G43" i="4"/>
  <c r="F43" i="4"/>
  <c r="E43" i="4"/>
  <c r="D43" i="4"/>
  <c r="C43" i="4"/>
  <c r="B43" i="4"/>
  <c r="Y41" i="4"/>
  <c r="X41" i="4"/>
  <c r="W41" i="4"/>
  <c r="V41" i="4"/>
  <c r="U41" i="4"/>
  <c r="T41" i="4"/>
  <c r="S41" i="4"/>
  <c r="R41" i="4"/>
  <c r="Q41" i="4"/>
  <c r="P41" i="4"/>
  <c r="O41" i="4"/>
  <c r="N41" i="4"/>
  <c r="M41" i="4"/>
  <c r="L41" i="4"/>
  <c r="K41" i="4"/>
  <c r="J41" i="4"/>
  <c r="I41" i="4"/>
  <c r="H41" i="4"/>
  <c r="G41" i="4"/>
  <c r="F41" i="4"/>
  <c r="E41" i="4"/>
  <c r="D41" i="4"/>
  <c r="C41" i="4"/>
  <c r="B41" i="4"/>
  <c r="Y40" i="4"/>
  <c r="X40" i="4"/>
  <c r="W40" i="4"/>
  <c r="V40" i="4"/>
  <c r="U40" i="4"/>
  <c r="T40" i="4"/>
  <c r="S40" i="4"/>
  <c r="R40" i="4"/>
  <c r="Q40" i="4"/>
  <c r="P40" i="4"/>
  <c r="O40" i="4"/>
  <c r="N40" i="4"/>
  <c r="M40" i="4"/>
  <c r="L40" i="4"/>
  <c r="K40" i="4"/>
  <c r="J40" i="4"/>
  <c r="I40" i="4"/>
  <c r="H40" i="4"/>
  <c r="G40" i="4"/>
  <c r="F40" i="4"/>
  <c r="E40" i="4"/>
  <c r="D40" i="4"/>
  <c r="C40" i="4"/>
  <c r="B40" i="4"/>
  <c r="Y38" i="4"/>
  <c r="X38" i="4"/>
  <c r="W38" i="4"/>
  <c r="V38" i="4"/>
  <c r="U38" i="4"/>
  <c r="T38" i="4"/>
  <c r="S38" i="4"/>
  <c r="R38" i="4"/>
  <c r="Q38" i="4"/>
  <c r="P38" i="4"/>
  <c r="O38" i="4"/>
  <c r="N38" i="4"/>
  <c r="M38" i="4"/>
  <c r="L38" i="4"/>
  <c r="K38" i="4"/>
  <c r="J38" i="4"/>
  <c r="I38" i="4"/>
  <c r="H38" i="4"/>
  <c r="G38" i="4"/>
  <c r="F38" i="4"/>
  <c r="E38" i="4"/>
  <c r="D38" i="4"/>
  <c r="C38" i="4"/>
  <c r="B38" i="4"/>
  <c r="Y37" i="4"/>
  <c r="X37" i="4"/>
  <c r="W37" i="4"/>
  <c r="V37" i="4"/>
  <c r="U37" i="4"/>
  <c r="T37" i="4"/>
  <c r="S37" i="4"/>
  <c r="R37" i="4"/>
  <c r="Q37" i="4"/>
  <c r="P37" i="4"/>
  <c r="O37" i="4"/>
  <c r="N37" i="4"/>
  <c r="M37" i="4"/>
  <c r="L37" i="4"/>
  <c r="K37" i="4"/>
  <c r="J37" i="4"/>
  <c r="I37" i="4"/>
  <c r="H37" i="4"/>
  <c r="G37" i="4"/>
  <c r="F37" i="4"/>
  <c r="E37" i="4"/>
  <c r="D37" i="4"/>
  <c r="C37" i="4"/>
  <c r="B37" i="4"/>
  <c r="Y36" i="4"/>
  <c r="X36" i="4"/>
  <c r="W36" i="4"/>
  <c r="V36" i="4"/>
  <c r="U36" i="4"/>
  <c r="T36" i="4"/>
  <c r="S36" i="4"/>
  <c r="R36" i="4"/>
  <c r="Q36" i="4"/>
  <c r="P36" i="4"/>
  <c r="O36" i="4"/>
  <c r="N36" i="4"/>
  <c r="M36" i="4"/>
  <c r="L36" i="4"/>
  <c r="K36" i="4"/>
  <c r="J36" i="4"/>
  <c r="I36" i="4"/>
  <c r="H36" i="4"/>
  <c r="G36" i="4"/>
  <c r="F36" i="4"/>
  <c r="E36" i="4"/>
  <c r="D36" i="4"/>
  <c r="C36" i="4"/>
  <c r="B36" i="4"/>
  <c r="Y35" i="4"/>
  <c r="X35" i="4"/>
  <c r="W35" i="4"/>
  <c r="V35" i="4"/>
  <c r="U35" i="4"/>
  <c r="T35" i="4"/>
  <c r="S35" i="4"/>
  <c r="R35" i="4"/>
  <c r="Q35" i="4"/>
  <c r="P35" i="4"/>
  <c r="O35" i="4"/>
  <c r="N35" i="4"/>
  <c r="M35" i="4"/>
  <c r="L35" i="4"/>
  <c r="K35" i="4"/>
  <c r="J35" i="4"/>
  <c r="I35" i="4"/>
  <c r="H35" i="4"/>
  <c r="G35" i="4"/>
  <c r="F35" i="4"/>
  <c r="E35" i="4"/>
  <c r="D35" i="4"/>
  <c r="C35" i="4"/>
  <c r="B35" i="4"/>
  <c r="Y34" i="4"/>
  <c r="X34" i="4"/>
  <c r="W34" i="4"/>
  <c r="V34" i="4"/>
  <c r="U34" i="4"/>
  <c r="T34" i="4"/>
  <c r="S34" i="4"/>
  <c r="R34" i="4"/>
  <c r="Q34" i="4"/>
  <c r="P34" i="4"/>
  <c r="O34" i="4"/>
  <c r="N34" i="4"/>
  <c r="M34" i="4"/>
  <c r="L34" i="4"/>
  <c r="K34" i="4"/>
  <c r="J34" i="4"/>
  <c r="I34" i="4"/>
  <c r="H34" i="4"/>
  <c r="G34" i="4"/>
  <c r="F34" i="4"/>
  <c r="E34" i="4"/>
  <c r="D34" i="4"/>
  <c r="C34" i="4"/>
  <c r="B34" i="4"/>
  <c r="Y32" i="4"/>
  <c r="X32" i="4"/>
  <c r="W32" i="4"/>
  <c r="V32" i="4"/>
  <c r="U32" i="4"/>
  <c r="T32" i="4"/>
  <c r="S32" i="4"/>
  <c r="R32" i="4"/>
  <c r="Q32" i="4"/>
  <c r="P32" i="4"/>
  <c r="O32" i="4"/>
  <c r="N32" i="4"/>
  <c r="M32" i="4"/>
  <c r="L32" i="4"/>
  <c r="K32" i="4"/>
  <c r="J32" i="4"/>
  <c r="I32" i="4"/>
  <c r="H32" i="4"/>
  <c r="G32" i="4"/>
  <c r="F32" i="4"/>
  <c r="E32" i="4"/>
  <c r="D32" i="4"/>
  <c r="C32" i="4"/>
  <c r="B32" i="4"/>
  <c r="Y31" i="4"/>
  <c r="X31" i="4"/>
  <c r="W31" i="4"/>
  <c r="V31" i="4"/>
  <c r="U31" i="4"/>
  <c r="T31" i="4"/>
  <c r="S31" i="4"/>
  <c r="R31" i="4"/>
  <c r="Q31" i="4"/>
  <c r="P31" i="4"/>
  <c r="O31" i="4"/>
  <c r="N31" i="4"/>
  <c r="M31" i="4"/>
  <c r="L31" i="4"/>
  <c r="K31" i="4"/>
  <c r="J31" i="4"/>
  <c r="I31" i="4"/>
  <c r="H31" i="4"/>
  <c r="G31" i="4"/>
  <c r="F31" i="4"/>
  <c r="E31" i="4"/>
  <c r="D31" i="4"/>
  <c r="C31" i="4"/>
  <c r="B31" i="4"/>
  <c r="Y29" i="4"/>
  <c r="X29" i="4"/>
  <c r="W29" i="4"/>
  <c r="V29" i="4"/>
  <c r="U29" i="4"/>
  <c r="T29" i="4"/>
  <c r="S29" i="4"/>
  <c r="R29" i="4"/>
  <c r="Q29" i="4"/>
  <c r="P29" i="4"/>
  <c r="O29" i="4"/>
  <c r="N29" i="4"/>
  <c r="M29" i="4"/>
  <c r="L29" i="4"/>
  <c r="K29" i="4"/>
  <c r="J29" i="4"/>
  <c r="I29" i="4"/>
  <c r="H29" i="4"/>
  <c r="G29" i="4"/>
  <c r="F29" i="4"/>
  <c r="E29" i="4"/>
  <c r="D29" i="4"/>
  <c r="C29" i="4"/>
  <c r="B29" i="4"/>
  <c r="Y26" i="4"/>
  <c r="X26" i="4"/>
  <c r="W26" i="4"/>
  <c r="V26" i="4"/>
  <c r="U26" i="4"/>
  <c r="T26" i="4"/>
  <c r="S26" i="4"/>
  <c r="R26" i="4"/>
  <c r="Q26" i="4"/>
  <c r="P26" i="4"/>
  <c r="O26" i="4"/>
  <c r="N26" i="4"/>
  <c r="M26" i="4"/>
  <c r="L26" i="4"/>
  <c r="K26" i="4"/>
  <c r="J26" i="4"/>
  <c r="I26" i="4"/>
  <c r="H26" i="4"/>
  <c r="G26" i="4"/>
  <c r="F26" i="4"/>
  <c r="E26" i="4"/>
  <c r="D26" i="4"/>
  <c r="C26" i="4"/>
  <c r="B26" i="4"/>
  <c r="Y25" i="4"/>
  <c r="X25" i="4"/>
  <c r="W25" i="4"/>
  <c r="V25" i="4"/>
  <c r="U25" i="4"/>
  <c r="T25" i="4"/>
  <c r="S25" i="4"/>
  <c r="R25" i="4"/>
  <c r="Q25" i="4"/>
  <c r="P25" i="4"/>
  <c r="O25" i="4"/>
  <c r="N25" i="4"/>
  <c r="M25" i="4"/>
  <c r="L25" i="4"/>
  <c r="K25" i="4"/>
  <c r="J25" i="4"/>
  <c r="I25" i="4"/>
  <c r="H25" i="4"/>
  <c r="G25" i="4"/>
  <c r="F25" i="4"/>
  <c r="E25" i="4"/>
  <c r="D25" i="4"/>
  <c r="C25" i="4"/>
  <c r="B25" i="4"/>
  <c r="Y24" i="4"/>
  <c r="X24" i="4"/>
  <c r="W24" i="4"/>
  <c r="V24" i="4"/>
  <c r="U24" i="4"/>
  <c r="T24" i="4"/>
  <c r="S24" i="4"/>
  <c r="R24" i="4"/>
  <c r="Q24" i="4"/>
  <c r="P24" i="4"/>
  <c r="O24" i="4"/>
  <c r="N24" i="4"/>
  <c r="M24" i="4"/>
  <c r="L24" i="4"/>
  <c r="K24" i="4"/>
  <c r="J24" i="4"/>
  <c r="I24" i="4"/>
  <c r="H24" i="4"/>
  <c r="G24" i="4"/>
  <c r="F24" i="4"/>
  <c r="E24" i="4"/>
  <c r="D24" i="4"/>
  <c r="C24" i="4"/>
  <c r="B24" i="4"/>
  <c r="Y23" i="4"/>
  <c r="X23" i="4"/>
  <c r="W23" i="4"/>
  <c r="V23" i="4"/>
  <c r="U23" i="4"/>
  <c r="T23" i="4"/>
  <c r="S23" i="4"/>
  <c r="R23" i="4"/>
  <c r="Q23" i="4"/>
  <c r="P23" i="4"/>
  <c r="O23" i="4"/>
  <c r="N23" i="4"/>
  <c r="M23" i="4"/>
  <c r="L23" i="4"/>
  <c r="K23" i="4"/>
  <c r="J23" i="4"/>
  <c r="I23" i="4"/>
  <c r="H23" i="4"/>
  <c r="G23" i="4"/>
  <c r="F23" i="4"/>
  <c r="E23" i="4"/>
  <c r="D23" i="4"/>
  <c r="C23" i="4"/>
  <c r="B23" i="4"/>
  <c r="Y22" i="4"/>
  <c r="X22" i="4"/>
  <c r="W22" i="4"/>
  <c r="V22" i="4"/>
  <c r="U22" i="4"/>
  <c r="T22" i="4"/>
  <c r="S22" i="4"/>
  <c r="R22" i="4"/>
  <c r="Q22" i="4"/>
  <c r="P22" i="4"/>
  <c r="O22" i="4"/>
  <c r="N22" i="4"/>
  <c r="M22" i="4"/>
  <c r="L22" i="4"/>
  <c r="K22" i="4"/>
  <c r="J22" i="4"/>
  <c r="I22" i="4"/>
  <c r="H22" i="4"/>
  <c r="G22" i="4"/>
  <c r="F22" i="4"/>
  <c r="E22" i="4"/>
  <c r="D22" i="4"/>
  <c r="C22" i="4"/>
  <c r="B22" i="4"/>
  <c r="Y21" i="4"/>
  <c r="X21" i="4"/>
  <c r="W21" i="4"/>
  <c r="V21" i="4"/>
  <c r="U21" i="4"/>
  <c r="T21" i="4"/>
  <c r="S21" i="4"/>
  <c r="R21" i="4"/>
  <c r="Q21" i="4"/>
  <c r="P21" i="4"/>
  <c r="O21" i="4"/>
  <c r="N21" i="4"/>
  <c r="M21" i="4"/>
  <c r="L21" i="4"/>
  <c r="K21" i="4"/>
  <c r="J21" i="4"/>
  <c r="I21" i="4"/>
  <c r="H21" i="4"/>
  <c r="G21" i="4"/>
  <c r="F21" i="4"/>
  <c r="E21" i="4"/>
  <c r="D21" i="4"/>
  <c r="C21" i="4"/>
  <c r="B21" i="4"/>
  <c r="Y20" i="4"/>
  <c r="X20" i="4"/>
  <c r="W20" i="4"/>
  <c r="V20" i="4"/>
  <c r="U20" i="4"/>
  <c r="T20" i="4"/>
  <c r="S20" i="4"/>
  <c r="R20" i="4"/>
  <c r="Q20" i="4"/>
  <c r="P20" i="4"/>
  <c r="O20" i="4"/>
  <c r="N20" i="4"/>
  <c r="M20" i="4"/>
  <c r="L20" i="4"/>
  <c r="K20" i="4"/>
  <c r="J20" i="4"/>
  <c r="I20" i="4"/>
  <c r="H20" i="4"/>
  <c r="G20" i="4"/>
  <c r="F20" i="4"/>
  <c r="E20" i="4"/>
  <c r="D20" i="4"/>
  <c r="C20" i="4"/>
  <c r="B20" i="4"/>
  <c r="Y19" i="4"/>
  <c r="X19" i="4"/>
  <c r="W19" i="4"/>
  <c r="V19" i="4"/>
  <c r="U19" i="4"/>
  <c r="T19" i="4"/>
  <c r="S19" i="4"/>
  <c r="R19" i="4"/>
  <c r="Q19" i="4"/>
  <c r="P19" i="4"/>
  <c r="O19" i="4"/>
  <c r="N19" i="4"/>
  <c r="M19" i="4"/>
  <c r="L19" i="4"/>
  <c r="K19" i="4"/>
  <c r="J19" i="4"/>
  <c r="I19" i="4"/>
  <c r="H19" i="4"/>
  <c r="G19" i="4"/>
  <c r="F19" i="4"/>
  <c r="E19" i="4"/>
  <c r="D19" i="4"/>
  <c r="C19" i="4"/>
  <c r="B19" i="4"/>
  <c r="Y18" i="4"/>
  <c r="X18" i="4"/>
  <c r="W18" i="4"/>
  <c r="V18" i="4"/>
  <c r="U18" i="4"/>
  <c r="T18" i="4"/>
  <c r="S18" i="4"/>
  <c r="R18" i="4"/>
  <c r="Q18" i="4"/>
  <c r="P18" i="4"/>
  <c r="O18" i="4"/>
  <c r="N18" i="4"/>
  <c r="M18" i="4"/>
  <c r="L18" i="4"/>
  <c r="K18" i="4"/>
  <c r="J18" i="4"/>
  <c r="I18" i="4"/>
  <c r="H18" i="4"/>
  <c r="G18" i="4"/>
  <c r="F18" i="4"/>
  <c r="E18" i="4"/>
  <c r="D18" i="4"/>
  <c r="C18" i="4"/>
  <c r="B18" i="4"/>
  <c r="S17" i="4"/>
  <c r="R17" i="4"/>
  <c r="Q17" i="4"/>
  <c r="P17" i="4"/>
  <c r="O17" i="4"/>
  <c r="N17" i="4"/>
  <c r="H17" i="4"/>
  <c r="G17" i="4"/>
  <c r="F17" i="4"/>
  <c r="E17" i="4"/>
  <c r="D17" i="4"/>
  <c r="C17" i="4"/>
  <c r="B17" i="4"/>
  <c r="Y16" i="4"/>
  <c r="X16" i="4"/>
  <c r="W16" i="4"/>
  <c r="V16" i="4"/>
  <c r="U16" i="4"/>
  <c r="T16" i="4"/>
  <c r="S16" i="4"/>
  <c r="R16" i="4"/>
  <c r="Q16" i="4"/>
  <c r="P16" i="4"/>
  <c r="O16" i="4"/>
  <c r="N16" i="4"/>
  <c r="M16" i="4"/>
  <c r="L16" i="4"/>
  <c r="K16" i="4"/>
  <c r="J16" i="4"/>
  <c r="I16" i="4"/>
  <c r="H16" i="4"/>
  <c r="G16" i="4"/>
  <c r="F16" i="4"/>
  <c r="E16" i="4"/>
  <c r="D16" i="4"/>
  <c r="C16" i="4"/>
  <c r="B16" i="4"/>
  <c r="Y15" i="4"/>
  <c r="X15" i="4"/>
  <c r="W15" i="4"/>
  <c r="V15" i="4"/>
  <c r="U15" i="4"/>
  <c r="T15" i="4"/>
  <c r="S15" i="4"/>
  <c r="R15" i="4"/>
  <c r="Q15" i="4"/>
  <c r="P15" i="4"/>
  <c r="O15" i="4"/>
  <c r="N15" i="4"/>
  <c r="M15" i="4"/>
  <c r="L15" i="4"/>
  <c r="K15" i="4"/>
  <c r="J15" i="4"/>
  <c r="I15" i="4"/>
  <c r="H15" i="4"/>
  <c r="G15" i="4"/>
  <c r="F15" i="4"/>
  <c r="E15" i="4"/>
  <c r="D15" i="4"/>
  <c r="C15" i="4"/>
  <c r="B15" i="4"/>
  <c r="Y14" i="4"/>
  <c r="X14" i="4"/>
  <c r="W14" i="4"/>
  <c r="V14" i="4"/>
  <c r="U14" i="4"/>
  <c r="T14" i="4"/>
  <c r="S14" i="4"/>
  <c r="R14" i="4"/>
  <c r="Q14" i="4"/>
  <c r="P14" i="4"/>
  <c r="O14" i="4"/>
  <c r="N14" i="4"/>
  <c r="M14" i="4"/>
  <c r="L14" i="4"/>
  <c r="K14" i="4"/>
  <c r="J14" i="4"/>
  <c r="I14" i="4"/>
  <c r="H14" i="4"/>
  <c r="G14" i="4"/>
  <c r="F14" i="4"/>
  <c r="E14" i="4"/>
  <c r="D14" i="4"/>
  <c r="C14" i="4"/>
  <c r="B14" i="4"/>
  <c r="Y13" i="4"/>
  <c r="X13" i="4"/>
  <c r="W13" i="4"/>
  <c r="V13" i="4"/>
  <c r="U13" i="4"/>
  <c r="T13" i="4"/>
  <c r="S13" i="4"/>
  <c r="R13" i="4"/>
  <c r="Q13" i="4"/>
  <c r="P13" i="4"/>
  <c r="O13" i="4"/>
  <c r="N13" i="4"/>
  <c r="M13" i="4"/>
  <c r="L13" i="4"/>
  <c r="J13" i="4"/>
  <c r="H13" i="4"/>
  <c r="G13" i="4"/>
  <c r="F13" i="4"/>
  <c r="E13" i="4"/>
  <c r="D13" i="4"/>
  <c r="C13" i="4"/>
  <c r="B13" i="4"/>
  <c r="Y12" i="4"/>
  <c r="X12" i="4"/>
  <c r="W12" i="4"/>
  <c r="V12" i="4"/>
  <c r="U12" i="4"/>
  <c r="T12" i="4"/>
  <c r="S12" i="4"/>
  <c r="R12" i="4"/>
  <c r="Q12" i="4"/>
  <c r="P12" i="4"/>
  <c r="O12" i="4"/>
  <c r="N12" i="4"/>
  <c r="M12" i="4"/>
  <c r="L12" i="4"/>
  <c r="K12" i="4"/>
  <c r="J12" i="4"/>
  <c r="I12" i="4"/>
  <c r="H12" i="4"/>
  <c r="G12" i="4"/>
  <c r="F12" i="4"/>
  <c r="E12" i="4"/>
  <c r="D12" i="4"/>
  <c r="C12" i="4"/>
  <c r="B12" i="4"/>
  <c r="Y11" i="4"/>
  <c r="X11" i="4"/>
  <c r="W11" i="4"/>
  <c r="V11" i="4"/>
  <c r="U11" i="4"/>
  <c r="T11" i="4"/>
  <c r="S11" i="4"/>
  <c r="R11" i="4"/>
  <c r="Q11" i="4"/>
  <c r="P11" i="4"/>
  <c r="O11" i="4"/>
  <c r="N11" i="4"/>
  <c r="M11" i="4"/>
  <c r="L11" i="4"/>
  <c r="K11" i="4"/>
  <c r="J11" i="4"/>
  <c r="I11" i="4"/>
  <c r="H11" i="4"/>
  <c r="G11" i="4"/>
  <c r="F11" i="4"/>
  <c r="E11" i="4"/>
  <c r="D11" i="4"/>
  <c r="C11" i="4"/>
  <c r="B11" i="4"/>
  <c r="Y10" i="4"/>
  <c r="X10" i="4"/>
  <c r="W10" i="4"/>
  <c r="V10" i="4"/>
  <c r="U10" i="4"/>
  <c r="T10" i="4"/>
  <c r="S10" i="4"/>
  <c r="R10" i="4"/>
  <c r="Q10" i="4"/>
  <c r="P10" i="4"/>
  <c r="O10" i="4"/>
  <c r="N10" i="4"/>
  <c r="M10" i="4"/>
  <c r="L10" i="4"/>
  <c r="K10" i="4"/>
  <c r="J10" i="4"/>
  <c r="I10" i="4"/>
  <c r="H10" i="4"/>
  <c r="G10" i="4"/>
  <c r="F10" i="4"/>
  <c r="E10" i="4"/>
  <c r="D10" i="4"/>
  <c r="C10" i="4"/>
  <c r="B10" i="4"/>
  <c r="Y9" i="4"/>
  <c r="X9" i="4"/>
  <c r="W9" i="4"/>
  <c r="V9" i="4"/>
  <c r="L9" i="4"/>
  <c r="K9" i="4"/>
  <c r="J9" i="4"/>
  <c r="I9" i="4"/>
  <c r="H9" i="4"/>
  <c r="G9" i="4"/>
  <c r="F9" i="4"/>
  <c r="C9" i="4"/>
  <c r="Y8" i="4"/>
  <c r="X8" i="4"/>
  <c r="W8" i="4"/>
  <c r="V8" i="4"/>
  <c r="U8" i="4"/>
  <c r="T8" i="4"/>
  <c r="S8" i="4"/>
  <c r="R8" i="4"/>
  <c r="Q8" i="4"/>
  <c r="P8" i="4"/>
  <c r="O8" i="4"/>
  <c r="N8" i="4"/>
  <c r="M8" i="4"/>
  <c r="L8" i="4"/>
  <c r="K8" i="4"/>
  <c r="J8" i="4"/>
  <c r="I8" i="4"/>
  <c r="H8" i="4"/>
  <c r="G8" i="4"/>
  <c r="F8" i="4"/>
  <c r="E8" i="4"/>
  <c r="D8" i="4"/>
  <c r="C8" i="4"/>
  <c r="B8" i="4"/>
  <c r="Y7" i="4"/>
  <c r="X7" i="4"/>
  <c r="W7" i="4"/>
  <c r="U7" i="4"/>
  <c r="T7" i="4"/>
  <c r="S7" i="4"/>
  <c r="R7" i="4"/>
  <c r="Q7" i="4"/>
  <c r="P7" i="4"/>
  <c r="O7" i="4"/>
  <c r="N7" i="4"/>
  <c r="I7" i="4"/>
  <c r="H7" i="4"/>
  <c r="G7" i="4"/>
  <c r="F7" i="4"/>
  <c r="E7" i="4"/>
  <c r="D7" i="4"/>
  <c r="C7" i="4"/>
  <c r="B7" i="4"/>
  <c r="Y6" i="4"/>
  <c r="X6" i="4"/>
  <c r="W6" i="4"/>
  <c r="V6" i="4"/>
  <c r="U6" i="4"/>
  <c r="T6" i="4"/>
  <c r="S6" i="4"/>
  <c r="R6" i="4"/>
  <c r="Q6" i="4"/>
  <c r="P6" i="4"/>
  <c r="O6" i="4"/>
  <c r="N6" i="4"/>
  <c r="M6" i="4"/>
  <c r="L6" i="4"/>
  <c r="K6" i="4"/>
  <c r="J6" i="4"/>
  <c r="I6" i="4"/>
  <c r="H6" i="4"/>
  <c r="G6" i="4"/>
  <c r="F6" i="4"/>
  <c r="E6" i="4"/>
  <c r="D6" i="4"/>
  <c r="C6" i="4"/>
  <c r="B6" i="4"/>
  <c r="Y5" i="4"/>
  <c r="W5" i="4"/>
  <c r="T5" i="4"/>
  <c r="S5" i="4"/>
  <c r="R5" i="4"/>
  <c r="Q5" i="4"/>
  <c r="P5" i="4"/>
  <c r="N5" i="4"/>
  <c r="I5" i="4"/>
  <c r="H5" i="4"/>
  <c r="G5" i="4"/>
  <c r="F5" i="4"/>
  <c r="D5" i="4"/>
  <c r="Y4" i="4"/>
  <c r="X4" i="4"/>
  <c r="W4" i="4"/>
  <c r="V4" i="4"/>
  <c r="U4" i="4"/>
  <c r="T4" i="4"/>
  <c r="S4" i="4"/>
  <c r="O4" i="4"/>
  <c r="N4" i="4"/>
  <c r="L4" i="4"/>
  <c r="K4" i="4"/>
  <c r="J4" i="4"/>
  <c r="I4" i="4"/>
  <c r="H4" i="4"/>
  <c r="G4" i="4"/>
  <c r="F4" i="4"/>
  <c r="E4" i="4"/>
  <c r="D4" i="4"/>
  <c r="C4" i="4"/>
  <c r="B4" i="4"/>
  <c r="N3" i="4"/>
  <c r="G3" i="4"/>
  <c r="F3" i="4"/>
  <c r="B13" i="2"/>
  <c r="B43" i="2"/>
  <c r="B26" i="2"/>
  <c r="B6" i="2"/>
  <c r="B55" i="2"/>
  <c r="B53" i="2"/>
  <c r="B25" i="2"/>
  <c r="B5" i="2"/>
  <c r="B19" i="2"/>
  <c r="B23" i="2"/>
  <c r="B60" i="2"/>
  <c r="B30" i="2"/>
  <c r="B10" i="2"/>
  <c r="B56" i="2"/>
  <c r="B31" i="2"/>
  <c r="B59" i="2"/>
  <c r="B61" i="2"/>
  <c r="B21" i="2"/>
  <c r="B49" i="2"/>
  <c r="B14" i="2"/>
  <c r="B51" i="2"/>
  <c r="B33" i="2"/>
  <c r="B41" i="2"/>
  <c r="B50" i="2"/>
  <c r="B44" i="2"/>
  <c r="B11" i="2"/>
  <c r="B24" i="2"/>
  <c r="B36" i="2"/>
  <c r="B54" i="2"/>
  <c r="B8" i="2"/>
  <c r="B39" i="2"/>
  <c r="B16" i="2"/>
  <c r="B9" i="2"/>
  <c r="B40" i="2"/>
  <c r="B58" i="2"/>
  <c r="B20" i="2"/>
  <c r="B48" i="2"/>
  <c r="B15" i="2"/>
  <c r="B29" i="2"/>
  <c r="B34" i="2"/>
  <c r="B35" i="2"/>
  <c r="B45" i="2"/>
  <c r="B28" i="2"/>
  <c r="B4" i="2"/>
  <c r="B38" i="2"/>
  <c r="B18" i="2"/>
  <c r="B46" i="2"/>
  <c r="Y125" i="4" l="1"/>
  <c r="V103" i="50"/>
  <c r="B105" i="50"/>
  <c r="W103" i="50"/>
  <c r="C105" i="50"/>
  <c r="C104" i="51"/>
  <c r="G105" i="51"/>
  <c r="Y103" i="50"/>
  <c r="E105" i="50"/>
  <c r="E104" i="51"/>
  <c r="I105" i="51"/>
  <c r="D105" i="50"/>
  <c r="B104" i="50"/>
  <c r="F105" i="50"/>
  <c r="B103" i="51"/>
  <c r="F104" i="51"/>
  <c r="J105" i="51"/>
  <c r="C104" i="50"/>
  <c r="G105" i="50"/>
  <c r="C103" i="51"/>
  <c r="G104" i="51"/>
  <c r="K105" i="51"/>
  <c r="X103" i="50"/>
  <c r="D104" i="50"/>
  <c r="H105" i="50"/>
  <c r="D103" i="51"/>
  <c r="H104" i="51"/>
  <c r="L105" i="51"/>
  <c r="E104" i="50"/>
  <c r="I105" i="50"/>
  <c r="E103" i="51"/>
  <c r="I104" i="51"/>
  <c r="M105" i="51"/>
  <c r="B103" i="50"/>
  <c r="F104" i="50"/>
  <c r="J105" i="50"/>
  <c r="F103" i="51"/>
  <c r="J104" i="51"/>
  <c r="N105" i="51"/>
  <c r="C103" i="50"/>
  <c r="G104" i="50"/>
  <c r="K105" i="50"/>
  <c r="G103" i="51"/>
  <c r="K104" i="51"/>
  <c r="O105" i="51"/>
  <c r="D103" i="50"/>
  <c r="H104" i="50"/>
  <c r="L105" i="50"/>
  <c r="H103" i="51"/>
  <c r="L104" i="51"/>
  <c r="P105" i="51"/>
  <c r="E103" i="50"/>
  <c r="I104" i="50"/>
  <c r="M105" i="50"/>
  <c r="I103" i="51"/>
  <c r="M104" i="51"/>
  <c r="Q105" i="51"/>
  <c r="F103" i="50"/>
  <c r="J104" i="50"/>
  <c r="N105" i="50"/>
  <c r="J103" i="51"/>
  <c r="N104" i="51"/>
  <c r="R105" i="51"/>
  <c r="G103" i="50"/>
  <c r="K104" i="50"/>
  <c r="O105" i="50"/>
  <c r="K103" i="51"/>
  <c r="O104" i="51"/>
  <c r="S105" i="51"/>
  <c r="H103" i="50"/>
  <c r="L104" i="50"/>
  <c r="P105" i="50"/>
  <c r="L103" i="51"/>
  <c r="P104" i="51"/>
  <c r="T105" i="51"/>
  <c r="I103" i="50"/>
  <c r="M104" i="50"/>
  <c r="Q105" i="50"/>
  <c r="M103" i="51"/>
  <c r="Q104" i="51"/>
  <c r="U105" i="51"/>
  <c r="J103" i="50"/>
  <c r="N104" i="50"/>
  <c r="R105" i="50"/>
  <c r="N103" i="51"/>
  <c r="R104" i="51"/>
  <c r="V105" i="51"/>
  <c r="K103" i="50"/>
  <c r="O104" i="50"/>
  <c r="S105" i="50"/>
  <c r="O103" i="51"/>
  <c r="S104" i="51"/>
  <c r="W105" i="51"/>
  <c r="L103" i="50"/>
  <c r="P104" i="50"/>
  <c r="T105" i="50"/>
  <c r="P103" i="51"/>
  <c r="T104" i="51"/>
  <c r="X105" i="51"/>
  <c r="M103" i="50"/>
  <c r="Q104" i="50"/>
  <c r="U105" i="50"/>
  <c r="Q103" i="51"/>
  <c r="U104" i="51"/>
  <c r="Y105" i="51"/>
  <c r="N103" i="50"/>
  <c r="R104" i="50"/>
  <c r="V105" i="50"/>
  <c r="R103" i="51"/>
  <c r="V104" i="51"/>
  <c r="O103" i="50"/>
  <c r="S104" i="50"/>
  <c r="W105" i="50"/>
  <c r="S103" i="51"/>
  <c r="W104" i="51"/>
  <c r="P103" i="50"/>
  <c r="T104" i="50"/>
  <c r="X105" i="50"/>
  <c r="T103" i="51"/>
  <c r="X104" i="51"/>
  <c r="Q103" i="50"/>
  <c r="U104" i="50"/>
  <c r="Y105" i="50"/>
  <c r="U103" i="51"/>
  <c r="Y104" i="51"/>
  <c r="R103" i="50"/>
  <c r="V104" i="50"/>
  <c r="V103" i="51"/>
  <c r="B105" i="51"/>
  <c r="S103" i="50"/>
  <c r="W104" i="50"/>
  <c r="W103" i="51"/>
  <c r="C105" i="51"/>
  <c r="T103" i="50"/>
  <c r="X104" i="50"/>
  <c r="X103" i="51"/>
  <c r="D105" i="51"/>
  <c r="U103" i="50"/>
  <c r="Y104" i="50"/>
  <c r="Y103" i="51"/>
  <c r="E105" i="51"/>
  <c r="B96" i="49"/>
  <c r="C96" i="49"/>
  <c r="D96" i="49"/>
  <c r="E96" i="49"/>
  <c r="F96" i="49"/>
  <c r="G96" i="49"/>
  <c r="H96" i="49"/>
  <c r="F125" i="4"/>
  <c r="I96" i="49"/>
  <c r="J96" i="49"/>
  <c r="H125" i="4"/>
  <c r="K96" i="49"/>
  <c r="L96" i="49"/>
  <c r="M96" i="49"/>
  <c r="N96" i="49"/>
  <c r="O96" i="49"/>
  <c r="P96" i="49"/>
  <c r="Q96" i="49"/>
  <c r="R96" i="49"/>
  <c r="S96" i="49"/>
  <c r="T96" i="49"/>
  <c r="U96" i="49"/>
  <c r="P60" i="47"/>
  <c r="C124" i="4"/>
  <c r="E124" i="4"/>
  <c r="F124" i="4"/>
  <c r="O60" i="46"/>
  <c r="P60" i="46"/>
  <c r="W60" i="46"/>
  <c r="X60" i="46"/>
  <c r="N52" i="45"/>
  <c r="M77" i="46"/>
  <c r="S77" i="47"/>
  <c r="V52" i="45"/>
  <c r="F60" i="45"/>
  <c r="W52" i="45"/>
  <c r="S77" i="46"/>
  <c r="U77" i="47"/>
  <c r="G60" i="45"/>
  <c r="N60" i="45"/>
  <c r="U77" i="46"/>
  <c r="O60" i="45"/>
  <c r="X77" i="47"/>
  <c r="P60" i="45"/>
  <c r="W60" i="45"/>
  <c r="C77" i="47"/>
  <c r="F52" i="45"/>
  <c r="G52" i="45"/>
  <c r="C77" i="46"/>
  <c r="G77" i="47"/>
  <c r="H77" i="47"/>
  <c r="G77" i="46"/>
  <c r="H77" i="46"/>
  <c r="G69" i="45"/>
  <c r="J69" i="45"/>
  <c r="K69" i="45"/>
  <c r="M69" i="45"/>
  <c r="N69" i="45"/>
  <c r="O69" i="45"/>
  <c r="P69" i="45"/>
  <c r="X124" i="4"/>
  <c r="R69" i="45"/>
  <c r="S69" i="45"/>
  <c r="U69" i="45"/>
  <c r="V69" i="45"/>
  <c r="W69" i="45"/>
  <c r="X69" i="45"/>
  <c r="B69" i="45"/>
  <c r="C69" i="45"/>
  <c r="T90" i="43"/>
  <c r="B123" i="4"/>
  <c r="X90" i="43"/>
  <c r="H90" i="43"/>
  <c r="N72" i="42"/>
  <c r="G72" i="41"/>
  <c r="J72" i="41"/>
  <c r="S90" i="43"/>
  <c r="R81" i="41"/>
  <c r="V90" i="43"/>
  <c r="V72" i="41"/>
  <c r="S90" i="42"/>
  <c r="W90" i="43"/>
  <c r="W72" i="41"/>
  <c r="T90" i="42"/>
  <c r="V81" i="41"/>
  <c r="Y90" i="43"/>
  <c r="W81" i="41"/>
  <c r="W90" i="42"/>
  <c r="X90" i="42"/>
  <c r="B90" i="41"/>
  <c r="F90" i="41"/>
  <c r="B90" i="43"/>
  <c r="C90" i="43"/>
  <c r="B81" i="41"/>
  <c r="F81" i="41"/>
  <c r="J81" i="41"/>
  <c r="V90" i="42"/>
  <c r="G81" i="41"/>
  <c r="F90" i="43"/>
  <c r="G90" i="43"/>
  <c r="I90" i="43"/>
  <c r="J90" i="43"/>
  <c r="G90" i="42"/>
  <c r="K90" i="43"/>
  <c r="H90" i="42"/>
  <c r="J90" i="42"/>
  <c r="N90" i="43"/>
  <c r="K90" i="42"/>
  <c r="O90" i="43"/>
  <c r="L90" i="42"/>
  <c r="L123" i="4"/>
  <c r="C81" i="41"/>
  <c r="K81" i="41"/>
  <c r="M51" i="39"/>
  <c r="O51" i="39"/>
  <c r="R51" i="39"/>
  <c r="U51" i="39"/>
  <c r="W51" i="39"/>
  <c r="B80" i="39"/>
  <c r="N63" i="39"/>
  <c r="B51" i="39"/>
  <c r="E51" i="39"/>
  <c r="T122" i="4"/>
  <c r="G51" i="39"/>
  <c r="J51" i="39"/>
  <c r="I51" i="38"/>
  <c r="J51" i="38"/>
  <c r="H51" i="38"/>
  <c r="Q51" i="38"/>
  <c r="R51" i="38"/>
  <c r="P51" i="38"/>
  <c r="Y51" i="38"/>
  <c r="X51" i="38"/>
  <c r="G78" i="38"/>
  <c r="B51" i="38"/>
  <c r="F79" i="38"/>
  <c r="C78" i="38"/>
  <c r="E78" i="37"/>
  <c r="J78" i="38"/>
  <c r="M78" i="37"/>
  <c r="H78" i="38"/>
  <c r="R79" i="39"/>
  <c r="V80" i="39"/>
  <c r="U78" i="37"/>
  <c r="S79" i="39"/>
  <c r="F79" i="37"/>
  <c r="R79" i="37"/>
  <c r="O79" i="38"/>
  <c r="S80" i="38"/>
  <c r="V79" i="39"/>
  <c r="N80" i="37"/>
  <c r="J63" i="37"/>
  <c r="M63" i="37"/>
  <c r="X80" i="38"/>
  <c r="V78" i="39"/>
  <c r="R63" i="37"/>
  <c r="Q78" i="38"/>
  <c r="E60" i="37"/>
  <c r="U63" i="37"/>
  <c r="R78" i="38"/>
  <c r="M60" i="37"/>
  <c r="S78" i="38"/>
  <c r="B57" i="37"/>
  <c r="U60" i="37"/>
  <c r="B79" i="39"/>
  <c r="C79" i="39"/>
  <c r="J57" i="37"/>
  <c r="B80" i="38"/>
  <c r="C80" i="38"/>
  <c r="R57" i="37"/>
  <c r="F79" i="39"/>
  <c r="H72" i="37"/>
  <c r="I72" i="37"/>
  <c r="P72" i="37"/>
  <c r="Q72" i="37"/>
  <c r="L122" i="4"/>
  <c r="X72" i="37"/>
  <c r="L51" i="35"/>
  <c r="T51" i="35"/>
  <c r="D78" i="35"/>
  <c r="L80" i="35"/>
  <c r="D51" i="35"/>
  <c r="T78" i="35"/>
  <c r="B51" i="34"/>
  <c r="E51" i="34"/>
  <c r="G51" i="34"/>
  <c r="J51" i="34"/>
  <c r="K51" i="34"/>
  <c r="M51" i="34"/>
  <c r="O51" i="34"/>
  <c r="R51" i="34"/>
  <c r="S51" i="34"/>
  <c r="U51" i="34"/>
  <c r="W51" i="34"/>
  <c r="E63" i="33"/>
  <c r="I78" i="33"/>
  <c r="U78" i="34"/>
  <c r="Y79" i="34"/>
  <c r="L78" i="33"/>
  <c r="L72" i="33" s="1"/>
  <c r="B80" i="34"/>
  <c r="P63" i="33"/>
  <c r="X78" i="34"/>
  <c r="I57" i="33"/>
  <c r="Q63" i="33"/>
  <c r="E80" i="34"/>
  <c r="L57" i="33"/>
  <c r="T63" i="33"/>
  <c r="T78" i="33"/>
  <c r="B79" i="34"/>
  <c r="U78" i="33"/>
  <c r="X78" i="33"/>
  <c r="H80" i="34"/>
  <c r="Q57" i="33"/>
  <c r="Y63" i="33"/>
  <c r="Y78" i="33"/>
  <c r="T57" i="33"/>
  <c r="D80" i="33"/>
  <c r="J80" i="34"/>
  <c r="H79" i="34"/>
  <c r="Y57" i="33"/>
  <c r="I80" i="33"/>
  <c r="I72" i="33" s="1"/>
  <c r="E78" i="34"/>
  <c r="I79" i="34"/>
  <c r="L80" i="33"/>
  <c r="J79" i="34"/>
  <c r="H78" i="34"/>
  <c r="P80" i="34"/>
  <c r="M72" i="33"/>
  <c r="Q80" i="33"/>
  <c r="T80" i="33"/>
  <c r="J78" i="34"/>
  <c r="P72" i="33"/>
  <c r="P79" i="34"/>
  <c r="Q72" i="33"/>
  <c r="Y80" i="33"/>
  <c r="M78" i="34"/>
  <c r="Q79" i="34"/>
  <c r="U80" i="34"/>
  <c r="R79" i="34"/>
  <c r="T72" i="33"/>
  <c r="P78" i="34"/>
  <c r="X80" i="34"/>
  <c r="U72" i="33"/>
  <c r="S72" i="33"/>
  <c r="X72" i="33"/>
  <c r="Y72" i="33"/>
  <c r="V72" i="33"/>
  <c r="W72" i="33"/>
  <c r="E72" i="33"/>
  <c r="C72" i="33"/>
  <c r="H72" i="33"/>
  <c r="L30" i="4"/>
  <c r="F72" i="33"/>
  <c r="K72" i="33"/>
  <c r="N72" i="33"/>
  <c r="O72" i="33"/>
  <c r="L84" i="31"/>
  <c r="O123" i="31"/>
  <c r="I120" i="4"/>
  <c r="T84" i="31"/>
  <c r="S123" i="31"/>
  <c r="K120" i="4"/>
  <c r="W123" i="31"/>
  <c r="D84" i="31"/>
  <c r="C123" i="31"/>
  <c r="E119" i="29"/>
  <c r="M122" i="29"/>
  <c r="H120" i="30"/>
  <c r="L122" i="30"/>
  <c r="P123" i="30"/>
  <c r="O105" i="29"/>
  <c r="P90" i="29"/>
  <c r="L119" i="30"/>
  <c r="Q90" i="29"/>
  <c r="M119" i="30"/>
  <c r="U122" i="30"/>
  <c r="N119" i="30"/>
  <c r="X90" i="29"/>
  <c r="Y90" i="29"/>
  <c r="T120" i="30"/>
  <c r="X122" i="30"/>
  <c r="U120" i="30"/>
  <c r="Y122" i="30"/>
  <c r="H99" i="29"/>
  <c r="V120" i="30"/>
  <c r="I99" i="29"/>
  <c r="X99" i="29"/>
  <c r="X119" i="30"/>
  <c r="D122" i="30"/>
  <c r="Y99" i="29"/>
  <c r="Y119" i="30"/>
  <c r="E122" i="30"/>
  <c r="D120" i="30"/>
  <c r="H122" i="30"/>
  <c r="L123" i="30"/>
  <c r="E120" i="30"/>
  <c r="I122" i="30"/>
  <c r="M123" i="30"/>
  <c r="B119" i="30"/>
  <c r="F120" i="30"/>
  <c r="Y120" i="4"/>
  <c r="O120" i="4"/>
  <c r="P120" i="4"/>
  <c r="G113" i="29"/>
  <c r="Q120" i="4"/>
  <c r="H110" i="27"/>
  <c r="I110" i="27"/>
  <c r="V57" i="24"/>
  <c r="V116" i="4" s="1"/>
  <c r="Y57" i="24"/>
  <c r="Y116" i="4" s="1"/>
  <c r="D57" i="24"/>
  <c r="D116" i="4" s="1"/>
  <c r="H57" i="24"/>
  <c r="H116" i="4" s="1"/>
  <c r="P110" i="27"/>
  <c r="J57" i="24"/>
  <c r="J116" i="4" s="1"/>
  <c r="Q110" i="27"/>
  <c r="H77" i="24"/>
  <c r="H174" i="4" s="1"/>
  <c r="G57" i="24"/>
  <c r="G116" i="4" s="1"/>
  <c r="K57" i="24"/>
  <c r="K116" i="4" s="1"/>
  <c r="I57" i="24"/>
  <c r="I116" i="4" s="1"/>
  <c r="C75" i="24"/>
  <c r="C172" i="4" s="1"/>
  <c r="G76" i="24"/>
  <c r="G173" i="4" s="1"/>
  <c r="K77" i="24"/>
  <c r="K174" i="4" s="1"/>
  <c r="X110" i="27"/>
  <c r="N76" i="24"/>
  <c r="N173" i="4" s="1"/>
  <c r="R77" i="24"/>
  <c r="R174" i="4" s="1"/>
  <c r="Q57" i="24"/>
  <c r="Q116" i="4" s="1"/>
  <c r="O76" i="24"/>
  <c r="O173" i="4" s="1"/>
  <c r="S77" i="24"/>
  <c r="S174" i="4" s="1"/>
  <c r="R57" i="24"/>
  <c r="R116" i="4" s="1"/>
  <c r="P76" i="24"/>
  <c r="P173" i="4" s="1"/>
  <c r="T77" i="24"/>
  <c r="T174" i="4" s="1"/>
  <c r="S57" i="24"/>
  <c r="S116" i="4" s="1"/>
  <c r="W57" i="24"/>
  <c r="W116" i="4" s="1"/>
  <c r="Q76" i="24"/>
  <c r="Q173" i="4" s="1"/>
  <c r="T57" i="24"/>
  <c r="T116" i="4" s="1"/>
  <c r="X57" i="24"/>
  <c r="X116" i="4" s="1"/>
  <c r="N75" i="24"/>
  <c r="N172" i="4" s="1"/>
  <c r="R76" i="24"/>
  <c r="R173" i="4" s="1"/>
  <c r="V77" i="24"/>
  <c r="V174" i="4" s="1"/>
  <c r="O75" i="24"/>
  <c r="O172" i="4" s="1"/>
  <c r="S76" i="24"/>
  <c r="S173" i="4" s="1"/>
  <c r="W77" i="24"/>
  <c r="W174" i="4" s="1"/>
  <c r="X77" i="24"/>
  <c r="X174" i="4" s="1"/>
  <c r="Y77" i="24"/>
  <c r="Y174" i="4" s="1"/>
  <c r="W98" i="25"/>
  <c r="F110" i="25"/>
  <c r="G156" i="25"/>
  <c r="K156" i="25"/>
  <c r="O156" i="25"/>
  <c r="G152" i="26"/>
  <c r="H156" i="25"/>
  <c r="D143" i="26"/>
  <c r="I156" i="25"/>
  <c r="M156" i="25"/>
  <c r="J110" i="25"/>
  <c r="J156" i="25"/>
  <c r="N156" i="25"/>
  <c r="K152" i="26"/>
  <c r="L156" i="25"/>
  <c r="P153" i="26"/>
  <c r="M110" i="25"/>
  <c r="L136" i="25"/>
  <c r="N110" i="25"/>
  <c r="E122" i="25"/>
  <c r="L52" i="24"/>
  <c r="L74" i="24" s="1"/>
  <c r="L171" i="4" s="1"/>
  <c r="M136" i="25"/>
  <c r="I122" i="25"/>
  <c r="M52" i="24"/>
  <c r="M74" i="24" s="1"/>
  <c r="M171" i="4" s="1"/>
  <c r="R146" i="25"/>
  <c r="M122" i="25"/>
  <c r="P156" i="25"/>
  <c r="T153" i="26"/>
  <c r="Q122" i="25"/>
  <c r="G98" i="25"/>
  <c r="R110" i="25"/>
  <c r="U122" i="25"/>
  <c r="Y122" i="25"/>
  <c r="G152" i="25"/>
  <c r="U156" i="25"/>
  <c r="W152" i="26"/>
  <c r="W152" i="25"/>
  <c r="Y156" i="25"/>
  <c r="O98" i="25"/>
  <c r="B146" i="25"/>
  <c r="X143" i="26"/>
  <c r="B110" i="25"/>
  <c r="H153" i="26"/>
  <c r="Y3" i="4"/>
  <c r="Y128" i="4" s="1"/>
  <c r="Y17" i="4"/>
  <c r="X52" i="24"/>
  <c r="P117" i="4"/>
  <c r="Y52" i="24"/>
  <c r="I77" i="24"/>
  <c r="I174" i="4" s="1"/>
  <c r="M57" i="24"/>
  <c r="M116" i="4" s="1"/>
  <c r="X136" i="25"/>
  <c r="B75" i="24"/>
  <c r="B172" i="4" s="1"/>
  <c r="F76" i="24"/>
  <c r="F173" i="4" s="1"/>
  <c r="N57" i="24"/>
  <c r="N116" i="4" s="1"/>
  <c r="Y136" i="25"/>
  <c r="D71" i="4"/>
  <c r="D144" i="4" s="1"/>
  <c r="H72" i="4"/>
  <c r="O57" i="24"/>
  <c r="O116" i="4" s="1"/>
  <c r="D75" i="24"/>
  <c r="D172" i="4" s="1"/>
  <c r="H76" i="24"/>
  <c r="H173" i="4" s="1"/>
  <c r="E75" i="24"/>
  <c r="E172" i="4" s="1"/>
  <c r="I76" i="24"/>
  <c r="I173" i="4" s="1"/>
  <c r="H39" i="4"/>
  <c r="J30" i="4"/>
  <c r="B52" i="24"/>
  <c r="F75" i="24"/>
  <c r="F172" i="4" s="1"/>
  <c r="J76" i="24"/>
  <c r="J173" i="4" s="1"/>
  <c r="N77" i="24"/>
  <c r="N174" i="4" s="1"/>
  <c r="K75" i="24"/>
  <c r="K172" i="4" s="1"/>
  <c r="E146" i="25"/>
  <c r="W17" i="4"/>
  <c r="C52" i="24"/>
  <c r="G75" i="24"/>
  <c r="G172" i="4" s="1"/>
  <c r="K76" i="24"/>
  <c r="K173" i="4" s="1"/>
  <c r="O77" i="24"/>
  <c r="O174" i="4" s="1"/>
  <c r="D52" i="24"/>
  <c r="C136" i="25"/>
  <c r="D136" i="25"/>
  <c r="E136" i="25"/>
  <c r="G52" i="24"/>
  <c r="J146" i="25"/>
  <c r="H52" i="24"/>
  <c r="G136" i="25"/>
  <c r="H136" i="25"/>
  <c r="J74" i="24"/>
  <c r="J171" i="4" s="1"/>
  <c r="I136" i="25"/>
  <c r="M146" i="25"/>
  <c r="V30" i="4"/>
  <c r="W39" i="4"/>
  <c r="K52" i="24"/>
  <c r="J136" i="25"/>
  <c r="X39" i="4"/>
  <c r="Q70" i="4"/>
  <c r="Q143" i="4" s="1"/>
  <c r="U71" i="4"/>
  <c r="Y72" i="4"/>
  <c r="G117" i="4"/>
  <c r="K118" i="4"/>
  <c r="P52" i="24"/>
  <c r="O136" i="25"/>
  <c r="X72" i="4"/>
  <c r="J118" i="4"/>
  <c r="R70" i="4"/>
  <c r="V71" i="4"/>
  <c r="Q52" i="24"/>
  <c r="E57" i="24"/>
  <c r="E116" i="4" s="1"/>
  <c r="P136" i="25"/>
  <c r="L69" i="4"/>
  <c r="L142" i="4" s="1"/>
  <c r="S70" i="4"/>
  <c r="S143" i="4" s="1"/>
  <c r="W71" i="4"/>
  <c r="R52" i="24"/>
  <c r="V75" i="24"/>
  <c r="V172" i="4" s="1"/>
  <c r="F57" i="24"/>
  <c r="F116" i="4" s="1"/>
  <c r="Q136" i="25"/>
  <c r="U146" i="25"/>
  <c r="P70" i="4"/>
  <c r="P143" i="4" s="1"/>
  <c r="S52" i="24"/>
  <c r="W75" i="24"/>
  <c r="W172" i="4" s="1"/>
  <c r="C77" i="24"/>
  <c r="C174" i="4" s="1"/>
  <c r="R136" i="25"/>
  <c r="T52" i="24"/>
  <c r="X75" i="24"/>
  <c r="X172" i="4" s="1"/>
  <c r="S136" i="25"/>
  <c r="U52" i="24"/>
  <c r="Y75" i="24"/>
  <c r="Y172" i="4" s="1"/>
  <c r="T136" i="25"/>
  <c r="T71" i="4"/>
  <c r="T144" i="4" s="1"/>
  <c r="V52" i="24"/>
  <c r="F77" i="24"/>
  <c r="F174" i="4" s="1"/>
  <c r="U136" i="25"/>
  <c r="W52" i="24"/>
  <c r="C76" i="24"/>
  <c r="C173" i="4" s="1"/>
  <c r="G77" i="24"/>
  <c r="G174" i="4" s="1"/>
  <c r="N146" i="25"/>
  <c r="K60" i="20"/>
  <c r="X154" i="23"/>
  <c r="X61" i="20"/>
  <c r="X114" i="4" s="1"/>
  <c r="O60" i="20"/>
  <c r="G115" i="4"/>
  <c r="B151" i="23"/>
  <c r="B61" i="20"/>
  <c r="C59" i="20"/>
  <c r="C112" i="4" s="1"/>
  <c r="C114" i="4"/>
  <c r="P79" i="20"/>
  <c r="P170" i="4" s="1"/>
  <c r="T48" i="23"/>
  <c r="J183" i="23"/>
  <c r="W48" i="23"/>
  <c r="W61" i="20" s="1"/>
  <c r="W59" i="20" s="1"/>
  <c r="W112" i="4" s="1"/>
  <c r="T144" i="23"/>
  <c r="H5" i="23"/>
  <c r="T79" i="20"/>
  <c r="T170" i="4" s="1"/>
  <c r="I5" i="23"/>
  <c r="D137" i="23"/>
  <c r="D132" i="23" s="1"/>
  <c r="J5" i="23"/>
  <c r="R78" i="20"/>
  <c r="R169" i="4" s="1"/>
  <c r="D139" i="23"/>
  <c r="K78" i="20"/>
  <c r="K169" i="4" s="1"/>
  <c r="L5" i="23"/>
  <c r="P137" i="23"/>
  <c r="C62" i="20"/>
  <c r="C115" i="4" s="1"/>
  <c r="M5" i="23"/>
  <c r="T137" i="23"/>
  <c r="N5" i="23"/>
  <c r="P139" i="23"/>
  <c r="P132" i="23" s="1"/>
  <c r="N99" i="23"/>
  <c r="N62" i="20" s="1"/>
  <c r="N115" i="4" s="1"/>
  <c r="T139" i="23"/>
  <c r="T113" i="4"/>
  <c r="T77" i="20"/>
  <c r="T168" i="4" s="1"/>
  <c r="X78" i="20"/>
  <c r="X169" i="4" s="1"/>
  <c r="D140" i="23"/>
  <c r="O79" i="20"/>
  <c r="O170" i="4" s="1"/>
  <c r="T140" i="23"/>
  <c r="T132" i="23" s="1"/>
  <c r="X5" i="23"/>
  <c r="D48" i="23"/>
  <c r="D61" i="20" s="1"/>
  <c r="D99" i="23"/>
  <c r="D62" i="20" s="1"/>
  <c r="D115" i="4" s="1"/>
  <c r="H141" i="23"/>
  <c r="D141" i="23"/>
  <c r="D78" i="20"/>
  <c r="D169" i="4" s="1"/>
  <c r="H79" i="20"/>
  <c r="H170" i="4" s="1"/>
  <c r="Y5" i="23"/>
  <c r="G48" i="23"/>
  <c r="D143" i="23"/>
  <c r="H48" i="23"/>
  <c r="P141" i="23"/>
  <c r="K48" i="23"/>
  <c r="K61" i="20" s="1"/>
  <c r="K114" i="4" s="1"/>
  <c r="T141" i="23"/>
  <c r="K79" i="20"/>
  <c r="K170" i="4" s="1"/>
  <c r="L48" i="23"/>
  <c r="P99" i="23"/>
  <c r="P62" i="20" s="1"/>
  <c r="P115" i="4" s="1"/>
  <c r="D77" i="20"/>
  <c r="D168" i="4" s="1"/>
  <c r="L79" i="20"/>
  <c r="L170" i="4" s="1"/>
  <c r="N48" i="23"/>
  <c r="T99" i="23"/>
  <c r="T62" i="20" s="1"/>
  <c r="T115" i="4" s="1"/>
  <c r="E77" i="20"/>
  <c r="E168" i="4" s="1"/>
  <c r="B5" i="23"/>
  <c r="O48" i="23"/>
  <c r="O61" i="20" s="1"/>
  <c r="O114" i="4" s="1"/>
  <c r="F77" i="20"/>
  <c r="F168" i="4" s="1"/>
  <c r="N79" i="20"/>
  <c r="N170" i="4" s="1"/>
  <c r="K132" i="21"/>
  <c r="U51" i="20"/>
  <c r="U65" i="4" s="1"/>
  <c r="V51" i="20"/>
  <c r="V65" i="4" s="1"/>
  <c r="E66" i="4"/>
  <c r="O67" i="4"/>
  <c r="R67" i="4"/>
  <c r="R132" i="21"/>
  <c r="S132" i="21"/>
  <c r="M51" i="20"/>
  <c r="M65" i="4" s="1"/>
  <c r="N51" i="20"/>
  <c r="O51" i="20"/>
  <c r="N205" i="21"/>
  <c r="J51" i="20"/>
  <c r="J65" i="4" s="1"/>
  <c r="B132" i="21"/>
  <c r="I51" i="20"/>
  <c r="I65" i="4" s="1"/>
  <c r="C132" i="21"/>
  <c r="H183" i="21"/>
  <c r="L194" i="21"/>
  <c r="I183" i="23"/>
  <c r="X65" i="4"/>
  <c r="J205" i="21"/>
  <c r="O194" i="21"/>
  <c r="L183" i="23"/>
  <c r="B66" i="4"/>
  <c r="B139" i="4" s="1"/>
  <c r="L183" i="21"/>
  <c r="P194" i="21"/>
  <c r="M183" i="23"/>
  <c r="C194" i="23"/>
  <c r="B51" i="20"/>
  <c r="M183" i="21"/>
  <c r="N183" i="23"/>
  <c r="C51" i="20"/>
  <c r="N183" i="21"/>
  <c r="S30" i="4"/>
  <c r="D51" i="20"/>
  <c r="O183" i="21"/>
  <c r="P183" i="23"/>
  <c r="F194" i="23"/>
  <c r="T39" i="4"/>
  <c r="E51" i="20"/>
  <c r="E65" i="4" s="1"/>
  <c r="E138" i="4" s="1"/>
  <c r="P183" i="21"/>
  <c r="T194" i="21"/>
  <c r="Q183" i="23"/>
  <c r="G194" i="23"/>
  <c r="R30" i="4"/>
  <c r="U39" i="4"/>
  <c r="F51" i="20"/>
  <c r="F65" i="4" s="1"/>
  <c r="Q183" i="21"/>
  <c r="R183" i="23"/>
  <c r="G51" i="20"/>
  <c r="K77" i="20"/>
  <c r="K168" i="4" s="1"/>
  <c r="F205" i="21"/>
  <c r="R205" i="21"/>
  <c r="R39" i="4"/>
  <c r="S39" i="4"/>
  <c r="H51" i="20"/>
  <c r="T183" i="23"/>
  <c r="D67" i="4"/>
  <c r="T183" i="21"/>
  <c r="X194" i="21"/>
  <c r="U183" i="23"/>
  <c r="K194" i="23"/>
  <c r="H68" i="4"/>
  <c r="H141" i="4" s="1"/>
  <c r="O30" i="4"/>
  <c r="V79" i="20"/>
  <c r="V170" i="4" s="1"/>
  <c r="U183" i="21"/>
  <c r="V183" i="23"/>
  <c r="K51" i="20"/>
  <c r="O77" i="20"/>
  <c r="O168" i="4" s="1"/>
  <c r="S78" i="20"/>
  <c r="S169" i="4" s="1"/>
  <c r="W79" i="20"/>
  <c r="W170" i="4" s="1"/>
  <c r="V183" i="21"/>
  <c r="G42" i="4"/>
  <c r="I3" i="4"/>
  <c r="I128" i="4" s="1"/>
  <c r="L51" i="20"/>
  <c r="P77" i="20"/>
  <c r="P168" i="4" s="1"/>
  <c r="X79" i="20"/>
  <c r="X170" i="4" s="1"/>
  <c r="W183" i="21"/>
  <c r="X183" i="23"/>
  <c r="N194" i="23"/>
  <c r="Y183" i="21"/>
  <c r="R66" i="4"/>
  <c r="R139" i="4" s="1"/>
  <c r="V67" i="4"/>
  <c r="V140" i="4" s="1"/>
  <c r="Q51" i="20"/>
  <c r="Q65" i="4" s="1"/>
  <c r="Q138" i="4" s="1"/>
  <c r="U77" i="20"/>
  <c r="U168" i="4" s="1"/>
  <c r="D194" i="21"/>
  <c r="S194" i="23"/>
  <c r="O65" i="4"/>
  <c r="O138" i="4" s="1"/>
  <c r="S66" i="4"/>
  <c r="S139" i="4" s="1"/>
  <c r="W67" i="4"/>
  <c r="R51" i="20"/>
  <c r="R65" i="4" s="1"/>
  <c r="R138" i="4" s="1"/>
  <c r="V77" i="20"/>
  <c r="V168" i="4" s="1"/>
  <c r="B79" i="20"/>
  <c r="B170" i="4" s="1"/>
  <c r="B183" i="23"/>
  <c r="T66" i="4"/>
  <c r="X67" i="4"/>
  <c r="S51" i="20"/>
  <c r="S65" i="4" s="1"/>
  <c r="W77" i="20"/>
  <c r="W168" i="4" s="1"/>
  <c r="C79" i="20"/>
  <c r="C170" i="4" s="1"/>
  <c r="F194" i="21"/>
  <c r="B205" i="21"/>
  <c r="T51" i="20"/>
  <c r="G194" i="21"/>
  <c r="D183" i="23"/>
  <c r="P42" i="4"/>
  <c r="D183" i="21"/>
  <c r="H194" i="21"/>
  <c r="E183" i="23"/>
  <c r="W194" i="23"/>
  <c r="B78" i="20"/>
  <c r="B169" i="4" s="1"/>
  <c r="F79" i="20"/>
  <c r="F170" i="4" s="1"/>
  <c r="E183" i="21"/>
  <c r="F183" i="23"/>
  <c r="W51" i="20"/>
  <c r="C78" i="20"/>
  <c r="C169" i="4" s="1"/>
  <c r="G79" i="20"/>
  <c r="G170" i="4" s="1"/>
  <c r="F183" i="21"/>
  <c r="V205" i="21"/>
  <c r="C229" i="19"/>
  <c r="C81" i="16"/>
  <c r="C77" i="16"/>
  <c r="C76" i="16" s="1"/>
  <c r="D229" i="19"/>
  <c r="D81" i="16"/>
  <c r="D110" i="4" s="1"/>
  <c r="E229" i="19"/>
  <c r="E81" i="16"/>
  <c r="E110" i="4" s="1"/>
  <c r="E77" i="16"/>
  <c r="E76" i="16" s="1"/>
  <c r="F80" i="16"/>
  <c r="F109" i="4" s="1"/>
  <c r="F77" i="16"/>
  <c r="F76" i="16" s="1"/>
  <c r="G80" i="16"/>
  <c r="G109" i="4" s="1"/>
  <c r="G77" i="16"/>
  <c r="G76" i="16" s="1"/>
  <c r="G229" i="19"/>
  <c r="G81" i="16"/>
  <c r="G110" i="4" s="1"/>
  <c r="K229" i="19"/>
  <c r="K81" i="16"/>
  <c r="K110" i="4" s="1"/>
  <c r="H109" i="4"/>
  <c r="H229" i="19"/>
  <c r="H81" i="16"/>
  <c r="H110" i="4" s="1"/>
  <c r="L229" i="19"/>
  <c r="L81" i="16"/>
  <c r="L110" i="4" s="1"/>
  <c r="I77" i="16"/>
  <c r="I76" i="16" s="1"/>
  <c r="I80" i="16"/>
  <c r="I229" i="19"/>
  <c r="I81" i="16"/>
  <c r="I110" i="4" s="1"/>
  <c r="M229" i="19"/>
  <c r="M81" i="16"/>
  <c r="M110" i="4" s="1"/>
  <c r="J77" i="16"/>
  <c r="J80" i="16"/>
  <c r="K80" i="16"/>
  <c r="K77" i="16"/>
  <c r="K76" i="16" s="1"/>
  <c r="M77" i="16"/>
  <c r="M80" i="16"/>
  <c r="S229" i="19"/>
  <c r="S81" i="16"/>
  <c r="S110" i="4" s="1"/>
  <c r="T229" i="19"/>
  <c r="T81" i="16"/>
  <c r="T110" i="4" s="1"/>
  <c r="U77" i="16"/>
  <c r="U76" i="16" s="1"/>
  <c r="U80" i="16"/>
  <c r="U229" i="19"/>
  <c r="U81" i="16"/>
  <c r="U110" i="4" s="1"/>
  <c r="V77" i="16"/>
  <c r="V80" i="16"/>
  <c r="W77" i="16"/>
  <c r="W76" i="16" s="1"/>
  <c r="W80" i="16"/>
  <c r="W109" i="4" s="1"/>
  <c r="W229" i="19"/>
  <c r="W81" i="16"/>
  <c r="X229" i="19"/>
  <c r="X77" i="16"/>
  <c r="X76" i="16" s="1"/>
  <c r="X81" i="16"/>
  <c r="X110" i="4" s="1"/>
  <c r="Y77" i="16"/>
  <c r="Y76" i="16" s="1"/>
  <c r="Y80" i="16"/>
  <c r="Y79" i="16" s="1"/>
  <c r="Y108" i="4" s="1"/>
  <c r="Y229" i="19"/>
  <c r="Y81" i="16"/>
  <c r="Y110" i="4" s="1"/>
  <c r="H103" i="16"/>
  <c r="H166" i="4" s="1"/>
  <c r="P81" i="16"/>
  <c r="P110" i="4" s="1"/>
  <c r="F102" i="16"/>
  <c r="F165" i="4" s="1"/>
  <c r="J103" i="16"/>
  <c r="J166" i="4" s="1"/>
  <c r="M76" i="16"/>
  <c r="H77" i="16"/>
  <c r="O80" i="16"/>
  <c r="J102" i="16"/>
  <c r="J165" i="4" s="1"/>
  <c r="Q80" i="16"/>
  <c r="K102" i="16"/>
  <c r="K165" i="4" s="1"/>
  <c r="R80" i="16"/>
  <c r="R109" i="4" s="1"/>
  <c r="S80" i="16"/>
  <c r="P77" i="16"/>
  <c r="P76" i="16" s="1"/>
  <c r="B61" i="19"/>
  <c r="B81" i="16" s="1"/>
  <c r="O102" i="16"/>
  <c r="O165" i="4" s="1"/>
  <c r="S103" i="16"/>
  <c r="S166" i="4" s="1"/>
  <c r="V76" i="16"/>
  <c r="P102" i="16"/>
  <c r="P165" i="4" s="1"/>
  <c r="T103" i="16"/>
  <c r="T166" i="4" s="1"/>
  <c r="E102" i="16"/>
  <c r="E165" i="4" s="1"/>
  <c r="Q102" i="16"/>
  <c r="Q165" i="4" s="1"/>
  <c r="U103" i="16"/>
  <c r="U166" i="4" s="1"/>
  <c r="Y102" i="16"/>
  <c r="Y165" i="4" s="1"/>
  <c r="B80" i="16"/>
  <c r="B109" i="4" s="1"/>
  <c r="C101" i="16"/>
  <c r="C164" i="4" s="1"/>
  <c r="B103" i="16"/>
  <c r="B166" i="4" s="1"/>
  <c r="N61" i="19"/>
  <c r="E101" i="16"/>
  <c r="E164" i="4" s="1"/>
  <c r="C103" i="16"/>
  <c r="C166" i="4" s="1"/>
  <c r="G111" i="4"/>
  <c r="G101" i="16"/>
  <c r="G164" i="4" s="1"/>
  <c r="D103" i="16"/>
  <c r="D166" i="4" s="1"/>
  <c r="M101" i="16"/>
  <c r="M164" i="4" s="1"/>
  <c r="H76" i="16"/>
  <c r="R79" i="16"/>
  <c r="R108" i="4" s="1"/>
  <c r="I96" i="16"/>
  <c r="N5" i="18"/>
  <c r="N97" i="16" s="1"/>
  <c r="X5" i="18"/>
  <c r="X97" i="16" s="1"/>
  <c r="X95" i="16" s="1"/>
  <c r="J96" i="16"/>
  <c r="O5" i="18"/>
  <c r="O97" i="16" s="1"/>
  <c r="K96" i="16"/>
  <c r="Q5" i="18"/>
  <c r="Q97" i="16" s="1"/>
  <c r="Q95" i="16" s="1"/>
  <c r="L96" i="16"/>
  <c r="R5" i="18"/>
  <c r="R97" i="16" s="1"/>
  <c r="R95" i="16" s="1"/>
  <c r="M96" i="16"/>
  <c r="M95" i="16" s="1"/>
  <c r="S5" i="18"/>
  <c r="S97" i="16" s="1"/>
  <c r="S95" i="16" s="1"/>
  <c r="N96" i="16"/>
  <c r="Y5" i="18"/>
  <c r="Y97" i="16" s="1"/>
  <c r="Y95" i="16" s="1"/>
  <c r="O96" i="16"/>
  <c r="H95" i="16"/>
  <c r="P96" i="16"/>
  <c r="P95" i="16" s="1"/>
  <c r="P101" i="16"/>
  <c r="P164" i="4" s="1"/>
  <c r="P62" i="4"/>
  <c r="Q164" i="17"/>
  <c r="Q53" i="16"/>
  <c r="H62" i="4"/>
  <c r="H52" i="16"/>
  <c r="H61" i="4" s="1"/>
  <c r="Y164" i="17"/>
  <c r="Y53" i="16"/>
  <c r="D166" i="17"/>
  <c r="D53" i="16"/>
  <c r="D62" i="4" s="1"/>
  <c r="I164" i="17"/>
  <c r="I53" i="16"/>
  <c r="L164" i="17"/>
  <c r="L53" i="16"/>
  <c r="I95" i="16"/>
  <c r="T53" i="16"/>
  <c r="T52" i="16" s="1"/>
  <c r="T61" i="4" s="1"/>
  <c r="T134" i="4" s="1"/>
  <c r="U71" i="16"/>
  <c r="W53" i="16"/>
  <c r="X53" i="16"/>
  <c r="X101" i="16" s="1"/>
  <c r="X164" i="4" s="1"/>
  <c r="B178" i="17"/>
  <c r="N64" i="4"/>
  <c r="N137" i="4" s="1"/>
  <c r="X90" i="16"/>
  <c r="K5" i="17"/>
  <c r="C5" i="18"/>
  <c r="C97" i="16" s="1"/>
  <c r="C95" i="16" s="1"/>
  <c r="Q64" i="4"/>
  <c r="E5" i="18"/>
  <c r="E97" i="16" s="1"/>
  <c r="E95" i="16" s="1"/>
  <c r="F5" i="18"/>
  <c r="F97" i="16" s="1"/>
  <c r="T96" i="16"/>
  <c r="O5" i="17"/>
  <c r="F178" i="17"/>
  <c r="G5" i="18"/>
  <c r="G97" i="16" s="1"/>
  <c r="G95" i="16" s="1"/>
  <c r="U96" i="16"/>
  <c r="I5" i="18"/>
  <c r="I97" i="16" s="1"/>
  <c r="J63" i="4"/>
  <c r="G52" i="16"/>
  <c r="G61" i="4" s="1"/>
  <c r="V96" i="16"/>
  <c r="J5" i="18"/>
  <c r="J97" i="16" s="1"/>
  <c r="W96" i="16"/>
  <c r="S5" i="17"/>
  <c r="K5" i="18"/>
  <c r="K97" i="16" s="1"/>
  <c r="C71" i="16"/>
  <c r="N178" i="17"/>
  <c r="C62" i="4"/>
  <c r="C135" i="4" s="1"/>
  <c r="D71" i="16"/>
  <c r="U5" i="18"/>
  <c r="U97" i="16" s="1"/>
  <c r="V5" i="18"/>
  <c r="V97" i="16" s="1"/>
  <c r="D96" i="16"/>
  <c r="R178" i="17"/>
  <c r="W5" i="18"/>
  <c r="W97" i="16" s="1"/>
  <c r="V63" i="4"/>
  <c r="V136" i="4" s="1"/>
  <c r="L71" i="16"/>
  <c r="F96" i="16"/>
  <c r="M71" i="16"/>
  <c r="D3" i="4"/>
  <c r="D128" i="4" s="1"/>
  <c r="D9" i="4"/>
  <c r="S3" i="4"/>
  <c r="S128" i="4" s="1"/>
  <c r="S9" i="4"/>
  <c r="T3" i="4"/>
  <c r="T128" i="4" s="1"/>
  <c r="T9" i="4"/>
  <c r="K30" i="4"/>
  <c r="I39" i="4"/>
  <c r="Q3" i="4"/>
  <c r="Q128" i="4" s="1"/>
  <c r="J76" i="16"/>
  <c r="J217" i="17"/>
  <c r="N229" i="17"/>
  <c r="M30" i="4"/>
  <c r="K39" i="4"/>
  <c r="C42" i="4"/>
  <c r="L102" i="16"/>
  <c r="L165" i="4" s="1"/>
  <c r="P103" i="16"/>
  <c r="P166" i="4" s="1"/>
  <c r="V33" i="4"/>
  <c r="L39" i="4"/>
  <c r="P39" i="4"/>
  <c r="C38" i="7"/>
  <c r="C5" i="7" s="1"/>
  <c r="C55" i="7" s="1"/>
  <c r="R103" i="16"/>
  <c r="R166" i="4" s="1"/>
  <c r="N217" i="17"/>
  <c r="R229" i="17"/>
  <c r="P30" i="4"/>
  <c r="X33" i="4"/>
  <c r="N39" i="4"/>
  <c r="B42" i="4"/>
  <c r="D38" i="7"/>
  <c r="D5" i="7" s="1"/>
  <c r="D54" i="7" s="1"/>
  <c r="E79" i="16"/>
  <c r="E108" i="4" s="1"/>
  <c r="O217" i="17"/>
  <c r="Q30" i="4"/>
  <c r="U30" i="4"/>
  <c r="E33" i="4"/>
  <c r="Y63" i="4"/>
  <c r="Y136" i="4" s="1"/>
  <c r="Q38" i="7"/>
  <c r="Q5" i="7" s="1"/>
  <c r="Q52" i="7" s="1"/>
  <c r="H101" i="16"/>
  <c r="H164" i="4" s="1"/>
  <c r="F79" i="16"/>
  <c r="F108" i="4" s="1"/>
  <c r="U62" i="4"/>
  <c r="U135" i="4" s="1"/>
  <c r="B64" i="4"/>
  <c r="B137" i="4" s="1"/>
  <c r="W62" i="4"/>
  <c r="W135" i="4" s="1"/>
  <c r="C64" i="4"/>
  <c r="C137" i="4" s="1"/>
  <c r="H71" i="16"/>
  <c r="R217" i="17"/>
  <c r="V229" i="17"/>
  <c r="X62" i="4"/>
  <c r="X135" i="4" s="1"/>
  <c r="D64" i="4"/>
  <c r="D137" i="4" s="1"/>
  <c r="S217" i="17"/>
  <c r="V41" i="7"/>
  <c r="V38" i="7" s="1"/>
  <c r="V5" i="7" s="1"/>
  <c r="V55" i="7" s="1"/>
  <c r="X41" i="7"/>
  <c r="X38" i="7" s="1"/>
  <c r="X5" i="7" s="1"/>
  <c r="X53" i="7" s="1"/>
  <c r="C52" i="16"/>
  <c r="V217" i="17"/>
  <c r="W217" i="17"/>
  <c r="X109" i="4"/>
  <c r="Y30" i="4"/>
  <c r="E52" i="16"/>
  <c r="P71" i="16"/>
  <c r="P79" i="16"/>
  <c r="P108" i="4" s="1"/>
  <c r="B229" i="17"/>
  <c r="I52" i="16"/>
  <c r="E103" i="16"/>
  <c r="E166" i="4" s="1"/>
  <c r="W71" i="16"/>
  <c r="G30" i="4"/>
  <c r="K63" i="4"/>
  <c r="K136" i="4" s="1"/>
  <c r="O64" i="4"/>
  <c r="O137" i="4" s="1"/>
  <c r="M52" i="16"/>
  <c r="B102" i="16"/>
  <c r="B165" i="4" s="1"/>
  <c r="F103" i="16"/>
  <c r="F166" i="4" s="1"/>
  <c r="B217" i="17"/>
  <c r="F229" i="17"/>
  <c r="C102" i="16"/>
  <c r="C165" i="4" s="1"/>
  <c r="G103" i="16"/>
  <c r="G166" i="4" s="1"/>
  <c r="Y71" i="16"/>
  <c r="C217" i="17"/>
  <c r="I63" i="4"/>
  <c r="I136" i="4" s="1"/>
  <c r="P52" i="16"/>
  <c r="D42" i="4"/>
  <c r="N33" i="4"/>
  <c r="Q52" i="16"/>
  <c r="O33" i="4"/>
  <c r="M42" i="4"/>
  <c r="F217" i="17"/>
  <c r="J229" i="17"/>
  <c r="F42" i="4"/>
  <c r="M64" i="4"/>
  <c r="M137" i="4" s="1"/>
  <c r="P33" i="4"/>
  <c r="T33" i="4"/>
  <c r="R3" i="4"/>
  <c r="R128" i="4" s="1"/>
  <c r="G217" i="17"/>
  <c r="O3" i="4"/>
  <c r="O128" i="4" s="1"/>
  <c r="U52" i="16"/>
  <c r="X75" i="12"/>
  <c r="X104" i="4" s="1"/>
  <c r="X105" i="4"/>
  <c r="E71" i="12"/>
  <c r="E70" i="12" s="1"/>
  <c r="E76" i="12"/>
  <c r="E105" i="4" s="1"/>
  <c r="H76" i="12"/>
  <c r="H105" i="4" s="1"/>
  <c r="H71" i="12"/>
  <c r="H70" i="12" s="1"/>
  <c r="M182" i="15"/>
  <c r="M76" i="12"/>
  <c r="M71" i="12"/>
  <c r="M70" i="12" s="1"/>
  <c r="P76" i="12"/>
  <c r="P71" i="12"/>
  <c r="P70" i="12" s="1"/>
  <c r="L75" i="12"/>
  <c r="L104" i="4" s="1"/>
  <c r="L105" i="4"/>
  <c r="P99" i="12"/>
  <c r="P160" i="4" s="1"/>
  <c r="Q99" i="12"/>
  <c r="Q160" i="4" s="1"/>
  <c r="Y101" i="12"/>
  <c r="Y162" i="4" s="1"/>
  <c r="M38" i="7"/>
  <c r="X73" i="12"/>
  <c r="X102" i="4" s="1"/>
  <c r="Y34" i="15"/>
  <c r="L71" i="12"/>
  <c r="L70" i="12" s="1"/>
  <c r="P38" i="7"/>
  <c r="P5" i="7" s="1"/>
  <c r="P54" i="7" s="1"/>
  <c r="Q71" i="12"/>
  <c r="Q70" i="12" s="1"/>
  <c r="T70" i="12"/>
  <c r="G38" i="7"/>
  <c r="U71" i="12"/>
  <c r="U70" i="12" s="1"/>
  <c r="X71" i="12"/>
  <c r="X70" i="12" s="1"/>
  <c r="I181" i="15"/>
  <c r="I101" i="12"/>
  <c r="I162" i="4" s="1"/>
  <c r="Q76" i="12"/>
  <c r="Q105" i="4" s="1"/>
  <c r="J101" i="12"/>
  <c r="J162" i="4" s="1"/>
  <c r="T75" i="12"/>
  <c r="K38" i="7"/>
  <c r="K101" i="12"/>
  <c r="K162" i="4" s="1"/>
  <c r="U76" i="12"/>
  <c r="L101" i="12"/>
  <c r="L162" i="4" s="1"/>
  <c r="I100" i="12"/>
  <c r="I161" i="4" s="1"/>
  <c r="M101" i="12"/>
  <c r="M162" i="4" s="1"/>
  <c r="N101" i="12"/>
  <c r="N162" i="4" s="1"/>
  <c r="O101" i="12"/>
  <c r="O162" i="4" s="1"/>
  <c r="L100" i="12"/>
  <c r="L161" i="4" s="1"/>
  <c r="P101" i="12"/>
  <c r="P162" i="4" s="1"/>
  <c r="Q181" i="15"/>
  <c r="N100" i="12"/>
  <c r="N161" i="4" s="1"/>
  <c r="R101" i="12"/>
  <c r="R162" i="4" s="1"/>
  <c r="O100" i="12"/>
  <c r="O161" i="4" s="1"/>
  <c r="S101" i="12"/>
  <c r="S162" i="4" s="1"/>
  <c r="Q101" i="12"/>
  <c r="Q162" i="4" s="1"/>
  <c r="L99" i="12"/>
  <c r="L160" i="4" s="1"/>
  <c r="P100" i="12"/>
  <c r="P161" i="4" s="1"/>
  <c r="T101" i="12"/>
  <c r="T162" i="4" s="1"/>
  <c r="I34" i="15"/>
  <c r="M99" i="12"/>
  <c r="M160" i="4" s="1"/>
  <c r="N63" i="12"/>
  <c r="N55" i="4" s="1"/>
  <c r="N57" i="4"/>
  <c r="B241" i="14"/>
  <c r="J261" i="14"/>
  <c r="D241" i="14"/>
  <c r="H251" i="14"/>
  <c r="L261" i="14"/>
  <c r="E224" i="13"/>
  <c r="I224" i="13"/>
  <c r="E241" i="14"/>
  <c r="I251" i="14"/>
  <c r="M261" i="14"/>
  <c r="S65" i="12"/>
  <c r="G224" i="13"/>
  <c r="K224" i="13"/>
  <c r="G241" i="14"/>
  <c r="K251" i="14"/>
  <c r="O261" i="14"/>
  <c r="H241" i="14"/>
  <c r="L251" i="14"/>
  <c r="P261" i="14"/>
  <c r="I241" i="14"/>
  <c r="M251" i="14"/>
  <c r="Q261" i="14"/>
  <c r="V233" i="13"/>
  <c r="B253" i="13"/>
  <c r="J241" i="14"/>
  <c r="N251" i="14"/>
  <c r="R261" i="14"/>
  <c r="O58" i="4"/>
  <c r="R58" i="4"/>
  <c r="W233" i="13"/>
  <c r="C253" i="13"/>
  <c r="K241" i="14"/>
  <c r="O251" i="14"/>
  <c r="S261" i="14"/>
  <c r="I65" i="12"/>
  <c r="X233" i="13"/>
  <c r="L224" i="13"/>
  <c r="L241" i="14"/>
  <c r="P251" i="14"/>
  <c r="T261" i="14"/>
  <c r="M241" i="14"/>
  <c r="Q251" i="14"/>
  <c r="U261" i="14"/>
  <c r="N241" i="14"/>
  <c r="R251" i="14"/>
  <c r="V261" i="14"/>
  <c r="L65" i="12"/>
  <c r="L57" i="4" s="1"/>
  <c r="L132" i="4" s="1"/>
  <c r="O241" i="14"/>
  <c r="S251" i="14"/>
  <c r="W261" i="14"/>
  <c r="O56" i="4"/>
  <c r="O131" i="4" s="1"/>
  <c r="P241" i="14"/>
  <c r="T251" i="14"/>
  <c r="X261" i="14"/>
  <c r="Q224" i="13"/>
  <c r="Q241" i="14"/>
  <c r="U251" i="14"/>
  <c r="Y261" i="14"/>
  <c r="R224" i="13"/>
  <c r="B224" i="13"/>
  <c r="R241" i="14"/>
  <c r="V251" i="14"/>
  <c r="S224" i="13"/>
  <c r="S241" i="14"/>
  <c r="W251" i="14"/>
  <c r="T224" i="13"/>
  <c r="X224" i="13"/>
  <c r="T241" i="14"/>
  <c r="X251" i="14"/>
  <c r="T56" i="4"/>
  <c r="T131" i="4" s="1"/>
  <c r="E233" i="13"/>
  <c r="M253" i="13"/>
  <c r="U224" i="13"/>
  <c r="U241" i="14"/>
  <c r="Y251" i="14"/>
  <c r="F65" i="12"/>
  <c r="F86" i="12" s="1"/>
  <c r="V224" i="13"/>
  <c r="V241" i="14"/>
  <c r="B261" i="14"/>
  <c r="G65" i="12"/>
  <c r="G57" i="4" s="1"/>
  <c r="G132" i="4" s="1"/>
  <c r="W224" i="13"/>
  <c r="W241" i="14"/>
  <c r="C261" i="14"/>
  <c r="X241" i="14"/>
  <c r="D261" i="14"/>
  <c r="Y241" i="14"/>
  <c r="E261" i="14"/>
  <c r="F261" i="14"/>
  <c r="G261" i="14"/>
  <c r="H261" i="14"/>
  <c r="O57" i="4"/>
  <c r="O63" i="12"/>
  <c r="O55" i="4" s="1"/>
  <c r="R57" i="4"/>
  <c r="R132" i="4" s="1"/>
  <c r="R63" i="12"/>
  <c r="R55" i="4" s="1"/>
  <c r="R130" i="4" s="1"/>
  <c r="S57" i="4"/>
  <c r="S132" i="4" s="1"/>
  <c r="S63" i="12"/>
  <c r="S55" i="4" s="1"/>
  <c r="S130" i="4" s="1"/>
  <c r="B57" i="4"/>
  <c r="B132" i="4" s="1"/>
  <c r="B63" i="12"/>
  <c r="B55" i="4" s="1"/>
  <c r="B130" i="4" s="1"/>
  <c r="T73" i="12"/>
  <c r="T102" i="4" s="1"/>
  <c r="T104" i="4"/>
  <c r="C57" i="4"/>
  <c r="C132" i="4" s="1"/>
  <c r="C63" i="12"/>
  <c r="C55" i="4" s="1"/>
  <c r="C130" i="4" s="1"/>
  <c r="F57" i="4"/>
  <c r="F132" i="4" s="1"/>
  <c r="F63" i="12"/>
  <c r="F55" i="4" s="1"/>
  <c r="F130" i="4" s="1"/>
  <c r="M39" i="4"/>
  <c r="Q39" i="4"/>
  <c r="Q42" i="4"/>
  <c r="H38" i="7"/>
  <c r="H5" i="7" s="1"/>
  <c r="H53" i="7" s="1"/>
  <c r="R100" i="12"/>
  <c r="R161" i="4" s="1"/>
  <c r="V101" i="12"/>
  <c r="V162" i="4" s="1"/>
  <c r="F233" i="13"/>
  <c r="J243" i="13"/>
  <c r="N253" i="13"/>
  <c r="R42" i="4"/>
  <c r="V42" i="4"/>
  <c r="I38" i="7"/>
  <c r="I5" i="7" s="1"/>
  <c r="I54" i="7" s="1"/>
  <c r="S100" i="12"/>
  <c r="S161" i="4" s="1"/>
  <c r="W101" i="12"/>
  <c r="W162" i="4" s="1"/>
  <c r="G233" i="13"/>
  <c r="K243" i="13"/>
  <c r="O253" i="13"/>
  <c r="U56" i="4"/>
  <c r="U131" i="4" s="1"/>
  <c r="E59" i="4"/>
  <c r="I60" i="4"/>
  <c r="I133" i="4" s="1"/>
  <c r="L98" i="12"/>
  <c r="L159" i="4" s="1"/>
  <c r="T100" i="12"/>
  <c r="T161" i="4" s="1"/>
  <c r="X101" i="12"/>
  <c r="X162" i="4" s="1"/>
  <c r="H233" i="13"/>
  <c r="L243" i="13"/>
  <c r="P253" i="13"/>
  <c r="X30" i="4"/>
  <c r="T42" i="4"/>
  <c r="V56" i="4"/>
  <c r="V131" i="4" s="1"/>
  <c r="B58" i="4"/>
  <c r="F59" i="4"/>
  <c r="J60" i="4"/>
  <c r="J133" i="4" s="1"/>
  <c r="M65" i="12"/>
  <c r="I233" i="13"/>
  <c r="M243" i="13"/>
  <c r="Q253" i="13"/>
  <c r="B33" i="4"/>
  <c r="F33" i="4"/>
  <c r="U42" i="4"/>
  <c r="E42" i="4"/>
  <c r="W56" i="4"/>
  <c r="W131" i="4" s="1"/>
  <c r="C58" i="4"/>
  <c r="G59" i="4"/>
  <c r="K60" i="4"/>
  <c r="K133" i="4" s="1"/>
  <c r="V3" i="12"/>
  <c r="D75" i="12"/>
  <c r="J233" i="13"/>
  <c r="N243" i="13"/>
  <c r="R253" i="13"/>
  <c r="X56" i="4"/>
  <c r="X131" i="4" s="1"/>
  <c r="H59" i="4"/>
  <c r="L60" i="4"/>
  <c r="L133" i="4" s="1"/>
  <c r="E75" i="12"/>
  <c r="K233" i="13"/>
  <c r="O243" i="13"/>
  <c r="S253" i="13"/>
  <c r="W42" i="4"/>
  <c r="X3" i="12"/>
  <c r="R31" i="12"/>
  <c r="H63" i="12"/>
  <c r="P65" i="12"/>
  <c r="P86" i="12" s="1"/>
  <c r="H75" i="12"/>
  <c r="L233" i="13"/>
  <c r="P243" i="13"/>
  <c r="T253" i="13"/>
  <c r="X42" i="4"/>
  <c r="B82" i="12"/>
  <c r="S31" i="12"/>
  <c r="X31" i="12"/>
  <c r="I63" i="12"/>
  <c r="Q65" i="12"/>
  <c r="Q86" i="12" s="1"/>
  <c r="U99" i="12"/>
  <c r="U160" i="4" s="1"/>
  <c r="Y100" i="12"/>
  <c r="Y161" i="4" s="1"/>
  <c r="M233" i="13"/>
  <c r="Q243" i="13"/>
  <c r="U253" i="13"/>
  <c r="I243" i="13"/>
  <c r="D33" i="4"/>
  <c r="C33" i="4"/>
  <c r="Y42" i="4"/>
  <c r="C82" i="12"/>
  <c r="J63" i="12"/>
  <c r="J55" i="4" s="1"/>
  <c r="B101" i="12"/>
  <c r="B162" i="4" s="1"/>
  <c r="N233" i="13"/>
  <c r="R243" i="13"/>
  <c r="V253" i="13"/>
  <c r="B30" i="4"/>
  <c r="G33" i="4"/>
  <c r="V39" i="4"/>
  <c r="D82" i="12"/>
  <c r="K63" i="12"/>
  <c r="K55" i="4" s="1"/>
  <c r="C101" i="12"/>
  <c r="C162" i="4" s="1"/>
  <c r="O233" i="13"/>
  <c r="S243" i="13"/>
  <c r="W253" i="13"/>
  <c r="B3" i="4"/>
  <c r="B128" i="4" s="1"/>
  <c r="J7" i="4"/>
  <c r="J132" i="4" s="1"/>
  <c r="H33" i="4"/>
  <c r="E82" i="12"/>
  <c r="V31" i="12"/>
  <c r="L63" i="12"/>
  <c r="T65" i="12"/>
  <c r="X99" i="12"/>
  <c r="X160" i="4" s="1"/>
  <c r="D101" i="12"/>
  <c r="D162" i="4" s="1"/>
  <c r="P233" i="13"/>
  <c r="T243" i="13"/>
  <c r="X253" i="13"/>
  <c r="W30" i="4"/>
  <c r="C3" i="4"/>
  <c r="C128" i="4" s="1"/>
  <c r="B38" i="7"/>
  <c r="B5" i="7" s="1"/>
  <c r="B54" i="7" s="1"/>
  <c r="W31" i="12"/>
  <c r="U65" i="12"/>
  <c r="E101" i="12"/>
  <c r="E162" i="4" s="1"/>
  <c r="Q75" i="12"/>
  <c r="Q233" i="13"/>
  <c r="U243" i="13"/>
  <c r="Y253" i="13"/>
  <c r="S42" i="4"/>
  <c r="C30" i="4"/>
  <c r="K7" i="4"/>
  <c r="K132" i="4" s="1"/>
  <c r="V65" i="12"/>
  <c r="V57" i="4" s="1"/>
  <c r="F101" i="12"/>
  <c r="F162" i="4" s="1"/>
  <c r="R233" i="13"/>
  <c r="V243" i="13"/>
  <c r="U38" i="7"/>
  <c r="U5" i="7" s="1"/>
  <c r="U55" i="7" s="1"/>
  <c r="W65" i="12"/>
  <c r="W57" i="4" s="1"/>
  <c r="G101" i="12"/>
  <c r="G162" i="4" s="1"/>
  <c r="S233" i="13"/>
  <c r="W243" i="13"/>
  <c r="O39" i="4"/>
  <c r="D30" i="4"/>
  <c r="H30" i="4"/>
  <c r="I33" i="4"/>
  <c r="L7" i="4"/>
  <c r="E30" i="4"/>
  <c r="I30" i="4"/>
  <c r="J33" i="4"/>
  <c r="Y39" i="4"/>
  <c r="M7" i="4"/>
  <c r="F30" i="4"/>
  <c r="K33" i="4"/>
  <c r="W33" i="4"/>
  <c r="B39" i="4"/>
  <c r="L33" i="4"/>
  <c r="C39" i="4"/>
  <c r="E56" i="4"/>
  <c r="E131" i="4" s="1"/>
  <c r="I57" i="4"/>
  <c r="M58" i="4"/>
  <c r="Q59" i="4"/>
  <c r="U60" i="4"/>
  <c r="P63" i="12"/>
  <c r="X65" i="12"/>
  <c r="X86" i="12" s="1"/>
  <c r="H101" i="12"/>
  <c r="H162" i="4" s="1"/>
  <c r="T233" i="13"/>
  <c r="X243" i="13"/>
  <c r="U233" i="13"/>
  <c r="Y243" i="13"/>
  <c r="Q33" i="4"/>
  <c r="U33" i="4"/>
  <c r="D39" i="4"/>
  <c r="H42" i="4"/>
  <c r="L42" i="4"/>
  <c r="N82" i="12"/>
  <c r="H31" i="12"/>
  <c r="Y233" i="13"/>
  <c r="E253" i="13"/>
  <c r="R33" i="4"/>
  <c r="E39" i="4"/>
  <c r="I42" i="4"/>
  <c r="R38" i="7"/>
  <c r="R5" i="7" s="1"/>
  <c r="R53" i="7" s="1"/>
  <c r="O82" i="12"/>
  <c r="B243" i="13"/>
  <c r="F253" i="13"/>
  <c r="N30" i="4"/>
  <c r="S33" i="4"/>
  <c r="F39" i="4"/>
  <c r="J39" i="4"/>
  <c r="J42" i="4"/>
  <c r="N42" i="4"/>
  <c r="P82" i="12"/>
  <c r="W63" i="12"/>
  <c r="W55" i="4" s="1"/>
  <c r="W130" i="4" s="1"/>
  <c r="C243" i="13"/>
  <c r="G253" i="13"/>
  <c r="D99" i="12"/>
  <c r="D160" i="4" s="1"/>
  <c r="V7" i="4"/>
  <c r="G39" i="4"/>
  <c r="K42" i="4"/>
  <c r="O42" i="4"/>
  <c r="T38" i="7"/>
  <c r="T5" i="7" s="1"/>
  <c r="T55" i="7" s="1"/>
  <c r="F31" i="12"/>
  <c r="D65" i="12"/>
  <c r="D243" i="13"/>
  <c r="H253" i="13"/>
  <c r="T30" i="4"/>
  <c r="J3" i="12"/>
  <c r="J5" i="4" s="1"/>
  <c r="G31" i="12"/>
  <c r="L31" i="12"/>
  <c r="Y63" i="12"/>
  <c r="E65" i="12"/>
  <c r="E63" i="12" s="1"/>
  <c r="E243" i="13"/>
  <c r="I253" i="13"/>
  <c r="K3" i="12"/>
  <c r="K5" i="4" s="1"/>
  <c r="K130" i="4" s="1"/>
  <c r="B233" i="13"/>
  <c r="F243" i="13"/>
  <c r="J253" i="13"/>
  <c r="Y33" i="4"/>
  <c r="L3" i="12"/>
  <c r="L5" i="4" s="1"/>
  <c r="C233" i="13"/>
  <c r="G243" i="13"/>
  <c r="K253" i="13"/>
  <c r="M33" i="4"/>
  <c r="H65" i="12"/>
  <c r="D233" i="13"/>
  <c r="H243" i="13"/>
  <c r="L253" i="13"/>
  <c r="B136" i="11"/>
  <c r="B52" i="8"/>
  <c r="B51" i="8" s="1"/>
  <c r="B55" i="8"/>
  <c r="E136" i="11"/>
  <c r="E52" i="8"/>
  <c r="E51" i="8" s="1"/>
  <c r="E55" i="8"/>
  <c r="C147" i="11"/>
  <c r="C56" i="8"/>
  <c r="C101" i="4" s="1"/>
  <c r="F52" i="8"/>
  <c r="F56" i="8"/>
  <c r="F101" i="4" s="1"/>
  <c r="N136" i="11"/>
  <c r="N55" i="8"/>
  <c r="N52" i="8"/>
  <c r="N51" i="8" s="1"/>
  <c r="Q136" i="11"/>
  <c r="Q52" i="8"/>
  <c r="Q51" i="8" s="1"/>
  <c r="Q55" i="8"/>
  <c r="Q100" i="4" s="1"/>
  <c r="R136" i="11"/>
  <c r="R52" i="8"/>
  <c r="R51" i="8" s="1"/>
  <c r="R55" i="8"/>
  <c r="R100" i="4" s="1"/>
  <c r="U56" i="8"/>
  <c r="U101" i="4" s="1"/>
  <c r="U52" i="8"/>
  <c r="U51" i="8" s="1"/>
  <c r="M52" i="8"/>
  <c r="M51" i="8" s="1"/>
  <c r="N67" i="8"/>
  <c r="N156" i="4" s="1"/>
  <c r="Y38" i="7"/>
  <c r="S128" i="11"/>
  <c r="F54" i="8"/>
  <c r="F99" i="4" s="1"/>
  <c r="U100" i="4"/>
  <c r="Y52" i="8"/>
  <c r="Y51" i="8" s="1"/>
  <c r="X55" i="8"/>
  <c r="X100" i="4" s="1"/>
  <c r="R67" i="8"/>
  <c r="R156" i="4" s="1"/>
  <c r="Y55" i="8"/>
  <c r="C5" i="11"/>
  <c r="V52" i="8"/>
  <c r="V51" i="8" s="1"/>
  <c r="V67" i="8"/>
  <c r="V156" i="4" s="1"/>
  <c r="D5" i="11"/>
  <c r="S54" i="11"/>
  <c r="W55" i="8"/>
  <c r="W100" i="4" s="1"/>
  <c r="Y67" i="8"/>
  <c r="Y156" i="4" s="1"/>
  <c r="V55" i="8"/>
  <c r="H55" i="8"/>
  <c r="H100" i="4" s="1"/>
  <c r="B67" i="8"/>
  <c r="B156" i="4" s="1"/>
  <c r="E67" i="8"/>
  <c r="E156" i="4" s="1"/>
  <c r="I55" i="8"/>
  <c r="O5" i="11"/>
  <c r="F67" i="8"/>
  <c r="F156" i="4" s="1"/>
  <c r="J55" i="8"/>
  <c r="P5" i="11"/>
  <c r="K55" i="8"/>
  <c r="L55" i="8"/>
  <c r="L100" i="4" s="1"/>
  <c r="K128" i="11"/>
  <c r="I67" i="8"/>
  <c r="I156" i="4" s="1"/>
  <c r="M55" i="8"/>
  <c r="M100" i="4" s="1"/>
  <c r="I52" i="8"/>
  <c r="I51" i="8" s="1"/>
  <c r="T5" i="11"/>
  <c r="K67" i="8"/>
  <c r="K156" i="4" s="1"/>
  <c r="J52" i="8"/>
  <c r="C156" i="10"/>
  <c r="E156" i="10"/>
  <c r="F156" i="10"/>
  <c r="O136" i="9"/>
  <c r="S147" i="9"/>
  <c r="E53" i="4"/>
  <c r="G53" i="4"/>
  <c r="U136" i="9"/>
  <c r="Y147" i="9"/>
  <c r="N156" i="10"/>
  <c r="O156" i="10"/>
  <c r="P156" i="10"/>
  <c r="Q156" i="10"/>
  <c r="N53" i="4"/>
  <c r="O53" i="4"/>
  <c r="R156" i="10"/>
  <c r="P47" i="8"/>
  <c r="P52" i="4" s="1"/>
  <c r="W156" i="10"/>
  <c r="Q47" i="8"/>
  <c r="Q52" i="4" s="1"/>
  <c r="X156" i="10"/>
  <c r="S47" i="8"/>
  <c r="Y156" i="10"/>
  <c r="Y47" i="8"/>
  <c r="Y52" i="4" s="1"/>
  <c r="K136" i="9"/>
  <c r="O147" i="9"/>
  <c r="M136" i="9"/>
  <c r="Q147" i="9"/>
  <c r="R47" i="8"/>
  <c r="N136" i="9"/>
  <c r="R147" i="9"/>
  <c r="P17" i="8"/>
  <c r="T47" i="8"/>
  <c r="T52" i="4" s="1"/>
  <c r="P136" i="9"/>
  <c r="T147" i="9"/>
  <c r="U47" i="8"/>
  <c r="F51" i="8"/>
  <c r="Q136" i="9"/>
  <c r="U147" i="9"/>
  <c r="V47" i="8"/>
  <c r="R136" i="9"/>
  <c r="V147" i="9"/>
  <c r="W47" i="8"/>
  <c r="W52" i="4" s="1"/>
  <c r="C67" i="8"/>
  <c r="C156" i="4" s="1"/>
  <c r="J51" i="8"/>
  <c r="S136" i="9"/>
  <c r="W147" i="9"/>
  <c r="X47" i="8"/>
  <c r="X52" i="4" s="1"/>
  <c r="T136" i="9"/>
  <c r="X147" i="9"/>
  <c r="V136" i="9"/>
  <c r="W136" i="9"/>
  <c r="X136" i="9"/>
  <c r="L38" i="7"/>
  <c r="L5" i="7" s="1"/>
  <c r="L53" i="7" s="1"/>
  <c r="Y136" i="9"/>
  <c r="E38" i="7"/>
  <c r="E5" i="7" s="1"/>
  <c r="E54" i="7" s="1"/>
  <c r="B47" i="8"/>
  <c r="J67" i="8"/>
  <c r="J156" i="4" s="1"/>
  <c r="B147" i="9"/>
  <c r="F38" i="7"/>
  <c r="F5" i="7" s="1"/>
  <c r="F54" i="7" s="1"/>
  <c r="J38" i="7"/>
  <c r="J5" i="7" s="1"/>
  <c r="N38" i="7"/>
  <c r="N5" i="7" s="1"/>
  <c r="N55" i="7" s="1"/>
  <c r="C147" i="9"/>
  <c r="D47" i="8"/>
  <c r="D52" i="4" s="1"/>
  <c r="D147" i="9"/>
  <c r="E47" i="8"/>
  <c r="M67" i="8"/>
  <c r="M156" i="4" s="1"/>
  <c r="E147" i="9"/>
  <c r="F47" i="8"/>
  <c r="F59" i="8" s="1"/>
  <c r="F147" i="9"/>
  <c r="B136" i="9"/>
  <c r="P4" i="4"/>
  <c r="P129" i="4" s="1"/>
  <c r="G47" i="8"/>
  <c r="G52" i="4" s="1"/>
  <c r="C136" i="9"/>
  <c r="G147" i="9"/>
  <c r="Q4" i="4"/>
  <c r="N52" i="4"/>
  <c r="N129" i="4" s="1"/>
  <c r="R53" i="4"/>
  <c r="V54" i="4"/>
  <c r="H47" i="8"/>
  <c r="H52" i="4" s="1"/>
  <c r="D136" i="9"/>
  <c r="H147" i="9"/>
  <c r="S53" i="4"/>
  <c r="I47" i="8"/>
  <c r="Q67" i="8"/>
  <c r="Q156" i="4" s="1"/>
  <c r="E136" i="9"/>
  <c r="I147" i="9"/>
  <c r="T53" i="4"/>
  <c r="J47" i="8"/>
  <c r="F136" i="9"/>
  <c r="J147" i="9"/>
  <c r="U53" i="4"/>
  <c r="Y54" i="4"/>
  <c r="K47" i="8"/>
  <c r="G136" i="9"/>
  <c r="K147" i="9"/>
  <c r="V53" i="4"/>
  <c r="O38" i="7"/>
  <c r="S38" i="7"/>
  <c r="S5" i="7" s="1"/>
  <c r="W38" i="7"/>
  <c r="W5" i="7" s="1"/>
  <c r="W52" i="7" s="1"/>
  <c r="H17" i="8"/>
  <c r="H136" i="9"/>
  <c r="L147" i="9"/>
  <c r="S52" i="4"/>
  <c r="W53" i="4"/>
  <c r="M47" i="8"/>
  <c r="I136" i="9"/>
  <c r="M147" i="9"/>
  <c r="M48" i="6"/>
  <c r="O5" i="6"/>
  <c r="O48" i="6"/>
  <c r="H16" i="6"/>
  <c r="Q48" i="6"/>
  <c r="I47" i="6"/>
  <c r="M10" i="5"/>
  <c r="U46" i="6"/>
  <c r="Y46" i="6"/>
  <c r="Y5" i="6"/>
  <c r="I46" i="6"/>
  <c r="J16" i="6"/>
  <c r="I5" i="6"/>
  <c r="M5" i="6"/>
  <c r="E49" i="7"/>
  <c r="I50" i="7"/>
  <c r="M51" i="7"/>
  <c r="F16" i="6"/>
  <c r="W16" i="7"/>
  <c r="K5" i="6"/>
  <c r="L5" i="6"/>
  <c r="L44" i="6" s="1"/>
  <c r="C48" i="7"/>
  <c r="G49" i="7"/>
  <c r="O51" i="7"/>
  <c r="X27" i="6"/>
  <c r="M27" i="7"/>
  <c r="S10" i="5"/>
  <c r="G16" i="5"/>
  <c r="N5" i="6"/>
  <c r="R5" i="6"/>
  <c r="V44" i="6"/>
  <c r="B46" i="6"/>
  <c r="P16" i="6"/>
  <c r="T16" i="6"/>
  <c r="Y48" i="6"/>
  <c r="Q5" i="6"/>
  <c r="Q47" i="6"/>
  <c r="O27" i="7"/>
  <c r="U10" i="5"/>
  <c r="I16" i="5"/>
  <c r="E46" i="6"/>
  <c r="R16" i="6"/>
  <c r="V16" i="6"/>
  <c r="G16" i="7"/>
  <c r="K16" i="7"/>
  <c r="S47" i="6"/>
  <c r="W47" i="6"/>
  <c r="C47" i="6"/>
  <c r="G47" i="6"/>
  <c r="D88" i="4"/>
  <c r="D27" i="6"/>
  <c r="H27" i="6"/>
  <c r="U27" i="7"/>
  <c r="L27" i="5"/>
  <c r="F88" i="4"/>
  <c r="O16" i="5"/>
  <c r="S16" i="5"/>
  <c r="E48" i="6"/>
  <c r="F27" i="6"/>
  <c r="J27" i="6"/>
  <c r="W27" i="7"/>
  <c r="M46" i="6"/>
  <c r="Q16" i="5"/>
  <c r="U16" i="5"/>
  <c r="G48" i="6"/>
  <c r="S48" i="6"/>
  <c r="Y27" i="7"/>
  <c r="E88" i="4"/>
  <c r="M42" i="6"/>
  <c r="M41" i="6" s="1"/>
  <c r="Q43" i="6"/>
  <c r="U44" i="6"/>
  <c r="Y45" i="6"/>
  <c r="G88" i="4"/>
  <c r="S43" i="6"/>
  <c r="H88" i="4"/>
  <c r="I88" i="4"/>
  <c r="Q42" i="6"/>
  <c r="U43" i="6"/>
  <c r="J88" i="4"/>
  <c r="R42" i="6"/>
  <c r="V43" i="6"/>
  <c r="B45" i="6"/>
  <c r="K88" i="4"/>
  <c r="S42" i="6"/>
  <c r="C45" i="6"/>
  <c r="L88" i="4"/>
  <c r="D45" i="6"/>
  <c r="M88" i="4"/>
  <c r="U42" i="6"/>
  <c r="E45" i="6"/>
  <c r="T27" i="5"/>
  <c r="T5" i="5" s="1"/>
  <c r="N88" i="4"/>
  <c r="V42" i="6"/>
  <c r="B44" i="6"/>
  <c r="U27" i="5"/>
  <c r="U5" i="5" s="1"/>
  <c r="C44" i="6"/>
  <c r="O88" i="4"/>
  <c r="P88" i="4"/>
  <c r="D44" i="6"/>
  <c r="U5" i="6"/>
  <c r="U47" i="6" s="1"/>
  <c r="I45" i="6"/>
  <c r="R88" i="4"/>
  <c r="V5" i="6"/>
  <c r="V27" i="5"/>
  <c r="Q88" i="4"/>
  <c r="E44" i="6"/>
  <c r="S88" i="4"/>
  <c r="W5" i="6"/>
  <c r="C43" i="6"/>
  <c r="G44" i="6"/>
  <c r="D43" i="6"/>
  <c r="I44" i="6"/>
  <c r="M45" i="6"/>
  <c r="Q46" i="6"/>
  <c r="M47" i="6"/>
  <c r="B42" i="6"/>
  <c r="N45" i="6"/>
  <c r="C42" i="6"/>
  <c r="G43" i="6"/>
  <c r="K44" i="6"/>
  <c r="O45" i="6"/>
  <c r="S46" i="6"/>
  <c r="X88" i="4"/>
  <c r="C27" i="5"/>
  <c r="C5" i="5" s="1"/>
  <c r="Y88" i="4"/>
  <c r="I43" i="6"/>
  <c r="M44" i="6"/>
  <c r="Q45" i="6"/>
  <c r="B5" i="6"/>
  <c r="B43" i="6" s="1"/>
  <c r="N44" i="6"/>
  <c r="R45" i="6"/>
  <c r="C5" i="6"/>
  <c r="S45" i="6"/>
  <c r="D5" i="6"/>
  <c r="E5" i="6"/>
  <c r="I42" i="6"/>
  <c r="M43" i="6"/>
  <c r="Q44" i="6"/>
  <c r="U45" i="6"/>
  <c r="B88" i="4"/>
  <c r="F5" i="6"/>
  <c r="N43" i="6"/>
  <c r="R44" i="6"/>
  <c r="V45" i="6"/>
  <c r="C88" i="4"/>
  <c r="O94" i="4"/>
  <c r="G5" i="6"/>
  <c r="G46" i="6" s="1"/>
  <c r="S44" i="6"/>
  <c r="A1" i="51"/>
  <c r="A1" i="46"/>
  <c r="A1" i="50"/>
  <c r="A1" i="47"/>
  <c r="A1" i="49"/>
  <c r="A1" i="48"/>
  <c r="A1" i="43"/>
  <c r="A1" i="45"/>
  <c r="A1" i="42"/>
  <c r="A1" i="41"/>
  <c r="A1" i="40"/>
  <c r="A1" i="44"/>
  <c r="A1" i="36"/>
  <c r="A1" i="35"/>
  <c r="A1" i="37"/>
  <c r="A1" i="39"/>
  <c r="A1" i="38"/>
  <c r="A1" i="33"/>
  <c r="A1" i="32"/>
  <c r="A1" i="34"/>
  <c r="A1" i="31"/>
  <c r="A1" i="30"/>
  <c r="A1" i="29"/>
  <c r="A1" i="28"/>
  <c r="A1" i="27"/>
  <c r="A1" i="26"/>
  <c r="A1" i="25"/>
  <c r="A1" i="24"/>
  <c r="A1" i="22"/>
  <c r="A1" i="23"/>
  <c r="A1" i="21"/>
  <c r="A1" i="20"/>
  <c r="A1" i="19"/>
  <c r="A1" i="18"/>
  <c r="A1" i="17"/>
  <c r="A1" i="16"/>
  <c r="A1" i="15"/>
  <c r="A1" i="12"/>
  <c r="A1" i="14"/>
  <c r="A1" i="13"/>
  <c r="A1" i="7"/>
  <c r="A1" i="11"/>
  <c r="A1" i="10"/>
  <c r="A1" i="9"/>
  <c r="A1" i="8"/>
  <c r="A1" i="6"/>
  <c r="A1" i="5"/>
  <c r="A1" i="4"/>
  <c r="B94" i="4"/>
  <c r="J94" i="4"/>
  <c r="F128" i="4"/>
  <c r="N128" i="4"/>
  <c r="N130" i="4"/>
  <c r="N132" i="4"/>
  <c r="V132" i="4"/>
  <c r="F133" i="4"/>
  <c r="N133" i="4"/>
  <c r="V133" i="4"/>
  <c r="F136" i="4"/>
  <c r="N136" i="4"/>
  <c r="F137" i="4"/>
  <c r="V137" i="4"/>
  <c r="F138" i="4"/>
  <c r="V138" i="4"/>
  <c r="F139" i="4"/>
  <c r="N139" i="4"/>
  <c r="V139" i="4"/>
  <c r="F140" i="4"/>
  <c r="N140" i="4"/>
  <c r="F141" i="4"/>
  <c r="N141" i="4"/>
  <c r="V141" i="4"/>
  <c r="F142" i="4"/>
  <c r="N142" i="4"/>
  <c r="F143" i="4"/>
  <c r="N143" i="4"/>
  <c r="V143" i="4"/>
  <c r="F144" i="4"/>
  <c r="N144" i="4"/>
  <c r="V144" i="4"/>
  <c r="F145" i="4"/>
  <c r="N145" i="4"/>
  <c r="V145" i="4"/>
  <c r="F146" i="4"/>
  <c r="N146" i="4"/>
  <c r="V146" i="4"/>
  <c r="F147" i="4"/>
  <c r="N147" i="4"/>
  <c r="V147" i="4"/>
  <c r="F148" i="4"/>
  <c r="N148" i="4"/>
  <c r="V148" i="4"/>
  <c r="F149" i="4"/>
  <c r="N149" i="4"/>
  <c r="V149" i="4"/>
  <c r="F150" i="4"/>
  <c r="N150" i="4"/>
  <c r="V150" i="4"/>
  <c r="F151" i="4"/>
  <c r="N151" i="4"/>
  <c r="V151" i="4"/>
  <c r="G128" i="4"/>
  <c r="W128" i="4"/>
  <c r="O129" i="4"/>
  <c r="O130" i="4"/>
  <c r="O132" i="4"/>
  <c r="W132" i="4"/>
  <c r="G133" i="4"/>
  <c r="O133" i="4"/>
  <c r="W133" i="4"/>
  <c r="G134" i="4"/>
  <c r="G135" i="4"/>
  <c r="G136" i="4"/>
  <c r="O136" i="4"/>
  <c r="W136" i="4"/>
  <c r="G137" i="4"/>
  <c r="W137" i="4"/>
  <c r="G139" i="4"/>
  <c r="O139" i="4"/>
  <c r="W139" i="4"/>
  <c r="G140" i="4"/>
  <c r="O140" i="4"/>
  <c r="W140" i="4"/>
  <c r="G141" i="4"/>
  <c r="O141" i="4"/>
  <c r="W141" i="4"/>
  <c r="O142" i="4"/>
  <c r="G143" i="4"/>
  <c r="O143" i="4"/>
  <c r="W143" i="4"/>
  <c r="G144" i="4"/>
  <c r="O144" i="4"/>
  <c r="W144" i="4"/>
  <c r="G145" i="4"/>
  <c r="O145" i="4"/>
  <c r="W145" i="4"/>
  <c r="G146" i="4"/>
  <c r="O146" i="4"/>
  <c r="W146" i="4"/>
  <c r="G147" i="4"/>
  <c r="O147" i="4"/>
  <c r="W147" i="4"/>
  <c r="G148" i="4"/>
  <c r="O148" i="4"/>
  <c r="W148" i="4"/>
  <c r="G149" i="4"/>
  <c r="O149" i="4"/>
  <c r="W149" i="4"/>
  <c r="G150" i="4"/>
  <c r="O150" i="4"/>
  <c r="W150" i="4"/>
  <c r="G151" i="4"/>
  <c r="O151" i="4"/>
  <c r="W151" i="4"/>
  <c r="H128" i="4"/>
  <c r="P128" i="4"/>
  <c r="H129" i="4"/>
  <c r="H133" i="4"/>
  <c r="P133" i="4"/>
  <c r="X133" i="4"/>
  <c r="H134" i="4"/>
  <c r="H135" i="4"/>
  <c r="P135" i="4"/>
  <c r="H136" i="4"/>
  <c r="P136" i="4"/>
  <c r="X136" i="4"/>
  <c r="H137" i="4"/>
  <c r="P137" i="4"/>
  <c r="X137" i="4"/>
  <c r="P138" i="4"/>
  <c r="X138" i="4"/>
  <c r="H139" i="4"/>
  <c r="P139" i="4"/>
  <c r="X139" i="4"/>
  <c r="H140" i="4"/>
  <c r="P140" i="4"/>
  <c r="X140" i="4"/>
  <c r="P141" i="4"/>
  <c r="X141" i="4"/>
  <c r="H143" i="4"/>
  <c r="X143" i="4"/>
  <c r="H144" i="4"/>
  <c r="P144" i="4"/>
  <c r="X144" i="4"/>
  <c r="H145" i="4"/>
  <c r="P145" i="4"/>
  <c r="X145" i="4"/>
  <c r="H146" i="4"/>
  <c r="P146" i="4"/>
  <c r="X146" i="4"/>
  <c r="H147" i="4"/>
  <c r="P147" i="4"/>
  <c r="X147" i="4"/>
  <c r="H148" i="4"/>
  <c r="P148" i="4"/>
  <c r="X148" i="4"/>
  <c r="H149" i="4"/>
  <c r="P149" i="4"/>
  <c r="X149" i="4"/>
  <c r="H150" i="4"/>
  <c r="P150" i="4"/>
  <c r="X150" i="4"/>
  <c r="H151" i="4"/>
  <c r="P151" i="4"/>
  <c r="X151" i="4"/>
  <c r="I132" i="4"/>
  <c r="Y132" i="4"/>
  <c r="Q133" i="4"/>
  <c r="Y133" i="4"/>
  <c r="Q136" i="4"/>
  <c r="I137" i="4"/>
  <c r="Q137" i="4"/>
  <c r="Y137" i="4"/>
  <c r="I138" i="4"/>
  <c r="Y138" i="4"/>
  <c r="I139" i="4"/>
  <c r="Q139" i="4"/>
  <c r="Y139" i="4"/>
  <c r="I140" i="4"/>
  <c r="Q140" i="4"/>
  <c r="Y140" i="4"/>
  <c r="I141" i="4"/>
  <c r="Q141" i="4"/>
  <c r="Y141" i="4"/>
  <c r="I142" i="4"/>
  <c r="I143" i="4"/>
  <c r="Y143" i="4"/>
  <c r="I144" i="4"/>
  <c r="Q144" i="4"/>
  <c r="Y144" i="4"/>
  <c r="I145" i="4"/>
  <c r="Q145" i="4"/>
  <c r="Y145" i="4"/>
  <c r="I146" i="4"/>
  <c r="Q146" i="4"/>
  <c r="Y146" i="4"/>
  <c r="I147" i="4"/>
  <c r="Q147" i="4"/>
  <c r="Y147" i="4"/>
  <c r="I148" i="4"/>
  <c r="Q148" i="4"/>
  <c r="Y148" i="4"/>
  <c r="I149" i="4"/>
  <c r="Q149" i="4"/>
  <c r="Y149" i="4"/>
  <c r="I150" i="4"/>
  <c r="Q150" i="4"/>
  <c r="Y150" i="4"/>
  <c r="I151" i="4"/>
  <c r="Q151" i="4"/>
  <c r="Y151" i="4"/>
  <c r="J130" i="4"/>
  <c r="B133" i="4"/>
  <c r="R133" i="4"/>
  <c r="B136" i="4"/>
  <c r="J136" i="4"/>
  <c r="R136" i="4"/>
  <c r="J137" i="4"/>
  <c r="R137" i="4"/>
  <c r="J138" i="4"/>
  <c r="J139" i="4"/>
  <c r="B140" i="4"/>
  <c r="J140" i="4"/>
  <c r="R140" i="4"/>
  <c r="B141" i="4"/>
  <c r="J141" i="4"/>
  <c r="R141" i="4"/>
  <c r="J142" i="4"/>
  <c r="B143" i="4"/>
  <c r="J143" i="4"/>
  <c r="R143" i="4"/>
  <c r="B144" i="4"/>
  <c r="J144" i="4"/>
  <c r="R144" i="4"/>
  <c r="B145" i="4"/>
  <c r="J145" i="4"/>
  <c r="R145" i="4"/>
  <c r="B146" i="4"/>
  <c r="J146" i="4"/>
  <c r="R146" i="4"/>
  <c r="B147" i="4"/>
  <c r="J147" i="4"/>
  <c r="R147" i="4"/>
  <c r="B148" i="4"/>
  <c r="J148" i="4"/>
  <c r="R148" i="4"/>
  <c r="B149" i="4"/>
  <c r="J149" i="4"/>
  <c r="R149" i="4"/>
  <c r="B150" i="4"/>
  <c r="J150" i="4"/>
  <c r="R150" i="4"/>
  <c r="B151" i="4"/>
  <c r="J151" i="4"/>
  <c r="R151" i="4"/>
  <c r="C129" i="4"/>
  <c r="C133" i="4"/>
  <c r="S133" i="4"/>
  <c r="C136" i="4"/>
  <c r="S136" i="4"/>
  <c r="K137" i="4"/>
  <c r="S137" i="4"/>
  <c r="S138" i="4"/>
  <c r="C139" i="4"/>
  <c r="K139" i="4"/>
  <c r="C140" i="4"/>
  <c r="K140" i="4"/>
  <c r="S140" i="4"/>
  <c r="C141" i="4"/>
  <c r="K141" i="4"/>
  <c r="S141" i="4"/>
  <c r="C143" i="4"/>
  <c r="K143" i="4"/>
  <c r="C144" i="4"/>
  <c r="K144" i="4"/>
  <c r="S144" i="4"/>
  <c r="C145" i="4"/>
  <c r="K145" i="4"/>
  <c r="S145" i="4"/>
  <c r="C146" i="4"/>
  <c r="K146" i="4"/>
  <c r="S146" i="4"/>
  <c r="C147" i="4"/>
  <c r="K147" i="4"/>
  <c r="S147" i="4"/>
  <c r="C148" i="4"/>
  <c r="K148" i="4"/>
  <c r="S148" i="4"/>
  <c r="C149" i="4"/>
  <c r="K149" i="4"/>
  <c r="S149" i="4"/>
  <c r="C150" i="4"/>
  <c r="K150" i="4"/>
  <c r="S150" i="4"/>
  <c r="C151" i="4"/>
  <c r="K151" i="4"/>
  <c r="S151" i="4"/>
  <c r="L5" i="5"/>
  <c r="L47" i="5" s="1"/>
  <c r="L129" i="4"/>
  <c r="T129" i="4"/>
  <c r="D133" i="4"/>
  <c r="T133" i="4"/>
  <c r="D135" i="4"/>
  <c r="D136" i="4"/>
  <c r="L136" i="4"/>
  <c r="T136" i="4"/>
  <c r="L137" i="4"/>
  <c r="T137" i="4"/>
  <c r="D139" i="4"/>
  <c r="L139" i="4"/>
  <c r="T139" i="4"/>
  <c r="D140" i="4"/>
  <c r="L140" i="4"/>
  <c r="T140" i="4"/>
  <c r="D141" i="4"/>
  <c r="L141" i="4"/>
  <c r="T141" i="4"/>
  <c r="D143" i="4"/>
  <c r="L143" i="4"/>
  <c r="T143" i="4"/>
  <c r="L144" i="4"/>
  <c r="D145" i="4"/>
  <c r="L145" i="4"/>
  <c r="T145" i="4"/>
  <c r="D146" i="4"/>
  <c r="L146" i="4"/>
  <c r="T146" i="4"/>
  <c r="D147" i="4"/>
  <c r="L147" i="4"/>
  <c r="T147" i="4"/>
  <c r="D148" i="4"/>
  <c r="L148" i="4"/>
  <c r="T148" i="4"/>
  <c r="D149" i="4"/>
  <c r="L149" i="4"/>
  <c r="T149" i="4"/>
  <c r="D150" i="4"/>
  <c r="L150" i="4"/>
  <c r="T150" i="4"/>
  <c r="D151" i="4"/>
  <c r="L151" i="4"/>
  <c r="T151" i="4"/>
  <c r="E133" i="4"/>
  <c r="M133" i="4"/>
  <c r="U133" i="4"/>
  <c r="E135" i="4"/>
  <c r="M135" i="4"/>
  <c r="E136" i="4"/>
  <c r="M136" i="4"/>
  <c r="U136" i="4"/>
  <c r="E137" i="4"/>
  <c r="U137" i="4"/>
  <c r="M138" i="4"/>
  <c r="U138" i="4"/>
  <c r="E139" i="4"/>
  <c r="M139" i="4"/>
  <c r="U139" i="4"/>
  <c r="E140" i="4"/>
  <c r="M140" i="4"/>
  <c r="U140" i="4"/>
  <c r="E141" i="4"/>
  <c r="M141" i="4"/>
  <c r="U141" i="4"/>
  <c r="E142" i="4"/>
  <c r="E143" i="4"/>
  <c r="M143" i="4"/>
  <c r="U143" i="4"/>
  <c r="E144" i="4"/>
  <c r="M144" i="4"/>
  <c r="U144" i="4"/>
  <c r="E145" i="4"/>
  <c r="M145" i="4"/>
  <c r="U145" i="4"/>
  <c r="E146" i="4"/>
  <c r="M146" i="4"/>
  <c r="U146" i="4"/>
  <c r="E147" i="4"/>
  <c r="M147" i="4"/>
  <c r="U147" i="4"/>
  <c r="E148" i="4"/>
  <c r="M148" i="4"/>
  <c r="U148" i="4"/>
  <c r="E149" i="4"/>
  <c r="M149" i="4"/>
  <c r="U149" i="4"/>
  <c r="E150" i="4"/>
  <c r="M150" i="4"/>
  <c r="U150" i="4"/>
  <c r="E151" i="4"/>
  <c r="M151" i="4"/>
  <c r="U151" i="4"/>
  <c r="H147" i="11"/>
  <c r="H132" i="11"/>
  <c r="H130" i="11"/>
  <c r="H129" i="11"/>
  <c r="H126" i="11"/>
  <c r="H125" i="11"/>
  <c r="H123" i="11"/>
  <c r="H122" i="11"/>
  <c r="H56" i="8"/>
  <c r="H67" i="8" s="1"/>
  <c r="H156" i="4" s="1"/>
  <c r="H52" i="8"/>
  <c r="H51" i="8" s="1"/>
  <c r="P147" i="11"/>
  <c r="P132" i="11"/>
  <c r="P130" i="11"/>
  <c r="P129" i="11"/>
  <c r="P126" i="11"/>
  <c r="P125" i="11"/>
  <c r="P123" i="11"/>
  <c r="P122" i="11"/>
  <c r="P56" i="8"/>
  <c r="P67" i="8" s="1"/>
  <c r="P156" i="4" s="1"/>
  <c r="X147" i="11"/>
  <c r="X132" i="11"/>
  <c r="X130" i="11"/>
  <c r="X129" i="11"/>
  <c r="X126" i="11"/>
  <c r="X125" i="11"/>
  <c r="X123" i="11"/>
  <c r="X122" i="11"/>
  <c r="X56" i="8"/>
  <c r="X67" i="8" s="1"/>
  <c r="X156" i="4" s="1"/>
  <c r="X52" i="8"/>
  <c r="X51" i="8" s="1"/>
  <c r="D147" i="11"/>
  <c r="D132" i="11"/>
  <c r="D130" i="11"/>
  <c r="D129" i="11"/>
  <c r="D126" i="11"/>
  <c r="D125" i="11"/>
  <c r="D123" i="11"/>
  <c r="D122" i="11"/>
  <c r="D56" i="8"/>
  <c r="D67" i="8" s="1"/>
  <c r="D156" i="4" s="1"/>
  <c r="L147" i="11"/>
  <c r="L132" i="11"/>
  <c r="L130" i="11"/>
  <c r="L129" i="11"/>
  <c r="L126" i="11"/>
  <c r="L125" i="11"/>
  <c r="L123" i="11"/>
  <c r="L122" i="11"/>
  <c r="L56" i="8"/>
  <c r="L67" i="8" s="1"/>
  <c r="L156" i="4" s="1"/>
  <c r="L52" i="8"/>
  <c r="L51" i="8" s="1"/>
  <c r="T147" i="11"/>
  <c r="T132" i="11"/>
  <c r="T130" i="11"/>
  <c r="T129" i="11"/>
  <c r="T126" i="11"/>
  <c r="T125" i="11"/>
  <c r="T123" i="11"/>
  <c r="T122" i="11"/>
  <c r="T56" i="8"/>
  <c r="T52" i="8"/>
  <c r="T51" i="8" s="1"/>
  <c r="G58" i="8"/>
  <c r="O58" i="8"/>
  <c r="W58" i="8"/>
  <c r="O59" i="8"/>
  <c r="G60" i="8"/>
  <c r="O60" i="8"/>
  <c r="W60" i="8"/>
  <c r="G61" i="8"/>
  <c r="O61" i="8"/>
  <c r="W61" i="8"/>
  <c r="G111" i="9"/>
  <c r="O111" i="9"/>
  <c r="W111" i="9"/>
  <c r="G128" i="9"/>
  <c r="O128" i="9"/>
  <c r="W128" i="9"/>
  <c r="G111" i="10"/>
  <c r="O111" i="10"/>
  <c r="W111" i="10"/>
  <c r="G128" i="10"/>
  <c r="O128" i="10"/>
  <c r="W128" i="10"/>
  <c r="F145" i="11"/>
  <c r="F111" i="11"/>
  <c r="N145" i="11"/>
  <c r="N111" i="11"/>
  <c r="V145" i="11"/>
  <c r="V111" i="11"/>
  <c r="E156" i="11"/>
  <c r="E128" i="11"/>
  <c r="M156" i="11"/>
  <c r="M128" i="11"/>
  <c r="U156" i="11"/>
  <c r="U128" i="11"/>
  <c r="L111" i="11"/>
  <c r="K122" i="11"/>
  <c r="S123" i="11"/>
  <c r="C126" i="11"/>
  <c r="S129" i="11"/>
  <c r="C132" i="11"/>
  <c r="H58" i="8"/>
  <c r="P58" i="8"/>
  <c r="X58" i="8"/>
  <c r="H59" i="8"/>
  <c r="P59" i="8"/>
  <c r="H60" i="8"/>
  <c r="P60" i="8"/>
  <c r="X60" i="8"/>
  <c r="H61" i="8"/>
  <c r="P61" i="8"/>
  <c r="X61" i="8"/>
  <c r="H111" i="9"/>
  <c r="P111" i="9"/>
  <c r="X111" i="9"/>
  <c r="H128" i="9"/>
  <c r="P128" i="9"/>
  <c r="X128" i="9"/>
  <c r="H111" i="10"/>
  <c r="P111" i="10"/>
  <c r="X111" i="10"/>
  <c r="H128" i="10"/>
  <c r="P128" i="10"/>
  <c r="X128" i="10"/>
  <c r="I147" i="11"/>
  <c r="I132" i="11"/>
  <c r="I130" i="11"/>
  <c r="I129" i="11"/>
  <c r="I126" i="11"/>
  <c r="I125" i="11"/>
  <c r="I123" i="11"/>
  <c r="I122" i="11"/>
  <c r="Q147" i="11"/>
  <c r="Q132" i="11"/>
  <c r="Q130" i="11"/>
  <c r="Q129" i="11"/>
  <c r="Q126" i="11"/>
  <c r="Q125" i="11"/>
  <c r="Q123" i="11"/>
  <c r="Q122" i="11"/>
  <c r="Y147" i="11"/>
  <c r="Y132" i="11"/>
  <c r="Y130" i="11"/>
  <c r="Y129" i="11"/>
  <c r="Y126" i="11"/>
  <c r="Y125" i="11"/>
  <c r="Y123" i="11"/>
  <c r="Y122" i="11"/>
  <c r="F156" i="11"/>
  <c r="F128" i="11"/>
  <c r="N156" i="11"/>
  <c r="N128" i="11"/>
  <c r="V156" i="11"/>
  <c r="V128" i="11"/>
  <c r="O111" i="11"/>
  <c r="I58" i="8"/>
  <c r="Q58" i="8"/>
  <c r="Y58" i="8"/>
  <c r="I59" i="8"/>
  <c r="I60" i="8"/>
  <c r="Q60" i="8"/>
  <c r="Y60" i="8"/>
  <c r="I61" i="8"/>
  <c r="Q61" i="8"/>
  <c r="Y61" i="8"/>
  <c r="I111" i="9"/>
  <c r="Q111" i="9"/>
  <c r="Y111" i="9"/>
  <c r="I128" i="9"/>
  <c r="Q128" i="9"/>
  <c r="Y128" i="9"/>
  <c r="I111" i="10"/>
  <c r="Q111" i="10"/>
  <c r="Y111" i="10"/>
  <c r="I128" i="10"/>
  <c r="Q128" i="10"/>
  <c r="Y128" i="10"/>
  <c r="B147" i="11"/>
  <c r="B132" i="11"/>
  <c r="B130" i="11"/>
  <c r="B129" i="11"/>
  <c r="B126" i="11"/>
  <c r="B125" i="11"/>
  <c r="B123" i="11"/>
  <c r="B122" i="11"/>
  <c r="J147" i="11"/>
  <c r="J132" i="11"/>
  <c r="J130" i="11"/>
  <c r="J129" i="11"/>
  <c r="J126" i="11"/>
  <c r="J125" i="11"/>
  <c r="J123" i="11"/>
  <c r="J122" i="11"/>
  <c r="R147" i="11"/>
  <c r="R132" i="11"/>
  <c r="R130" i="11"/>
  <c r="R129" i="11"/>
  <c r="R126" i="11"/>
  <c r="R125" i="11"/>
  <c r="R123" i="11"/>
  <c r="R122" i="11"/>
  <c r="G156" i="11"/>
  <c r="O156" i="11"/>
  <c r="W156" i="11"/>
  <c r="P111" i="11"/>
  <c r="C125" i="11"/>
  <c r="K126" i="11"/>
  <c r="C130" i="11"/>
  <c r="K132" i="11"/>
  <c r="B58" i="8"/>
  <c r="J58" i="8"/>
  <c r="R58" i="8"/>
  <c r="B59" i="8"/>
  <c r="J59" i="8"/>
  <c r="R59" i="8"/>
  <c r="B60" i="8"/>
  <c r="J60" i="8"/>
  <c r="R60" i="8"/>
  <c r="B61" i="8"/>
  <c r="J61" i="8"/>
  <c r="R61" i="8"/>
  <c r="B111" i="9"/>
  <c r="J111" i="9"/>
  <c r="R111" i="9"/>
  <c r="B128" i="9"/>
  <c r="J128" i="9"/>
  <c r="R128" i="9"/>
  <c r="B111" i="10"/>
  <c r="J111" i="10"/>
  <c r="R111" i="10"/>
  <c r="B128" i="10"/>
  <c r="J128" i="10"/>
  <c r="R128" i="10"/>
  <c r="I145" i="11"/>
  <c r="I111" i="11"/>
  <c r="Q145" i="11"/>
  <c r="Q111" i="11"/>
  <c r="Y145" i="11"/>
  <c r="Y111" i="11"/>
  <c r="H156" i="11"/>
  <c r="H128" i="11"/>
  <c r="P156" i="11"/>
  <c r="P128" i="11"/>
  <c r="X156" i="11"/>
  <c r="X128" i="11"/>
  <c r="C111" i="11"/>
  <c r="S111" i="11"/>
  <c r="W128" i="11"/>
  <c r="C58" i="8"/>
  <c r="K58" i="8"/>
  <c r="S58" i="8"/>
  <c r="C59" i="8"/>
  <c r="S59" i="8"/>
  <c r="C60" i="8"/>
  <c r="K60" i="8"/>
  <c r="S60" i="8"/>
  <c r="C61" i="8"/>
  <c r="K61" i="8"/>
  <c r="S61" i="8"/>
  <c r="C111" i="9"/>
  <c r="K111" i="9"/>
  <c r="S111" i="9"/>
  <c r="C128" i="9"/>
  <c r="K128" i="9"/>
  <c r="S128" i="9"/>
  <c r="C111" i="10"/>
  <c r="K111" i="10"/>
  <c r="S111" i="10"/>
  <c r="C128" i="10"/>
  <c r="K128" i="10"/>
  <c r="S128" i="10"/>
  <c r="B145" i="11"/>
  <c r="B111" i="11"/>
  <c r="J145" i="11"/>
  <c r="J111" i="11"/>
  <c r="R145" i="11"/>
  <c r="R111" i="11"/>
  <c r="I156" i="11"/>
  <c r="I128" i="11"/>
  <c r="Q156" i="11"/>
  <c r="Q128" i="11"/>
  <c r="Y156" i="11"/>
  <c r="Y128" i="11"/>
  <c r="D111" i="11"/>
  <c r="T111" i="11"/>
  <c r="C123" i="11"/>
  <c r="K125" i="11"/>
  <c r="C129" i="11"/>
  <c r="K130" i="11"/>
  <c r="D58" i="8"/>
  <c r="L58" i="8"/>
  <c r="T58" i="8"/>
  <c r="D59" i="8"/>
  <c r="L59" i="8"/>
  <c r="T59" i="8"/>
  <c r="D60" i="8"/>
  <c r="L60" i="8"/>
  <c r="T60" i="8"/>
  <c r="D61" i="8"/>
  <c r="L61" i="8"/>
  <c r="T61" i="8"/>
  <c r="D111" i="9"/>
  <c r="L111" i="9"/>
  <c r="T111" i="9"/>
  <c r="D128" i="9"/>
  <c r="L128" i="9"/>
  <c r="T128" i="9"/>
  <c r="D111" i="10"/>
  <c r="L111" i="10"/>
  <c r="T111" i="10"/>
  <c r="D128" i="10"/>
  <c r="L128" i="10"/>
  <c r="T128" i="10"/>
  <c r="E147" i="11"/>
  <c r="E132" i="11"/>
  <c r="E130" i="11"/>
  <c r="E129" i="11"/>
  <c r="E126" i="11"/>
  <c r="E125" i="11"/>
  <c r="E123" i="11"/>
  <c r="E122" i="11"/>
  <c r="E117" i="11" s="1"/>
  <c r="M147" i="11"/>
  <c r="M132" i="11"/>
  <c r="M130" i="11"/>
  <c r="M129" i="11"/>
  <c r="M126" i="11"/>
  <c r="M125" i="11"/>
  <c r="M123" i="11"/>
  <c r="M122" i="11"/>
  <c r="U147" i="11"/>
  <c r="U132" i="11"/>
  <c r="U130" i="11"/>
  <c r="U129" i="11"/>
  <c r="U126" i="11"/>
  <c r="U125" i="11"/>
  <c r="U123" i="11"/>
  <c r="U122" i="11"/>
  <c r="U117" i="11" s="1"/>
  <c r="B156" i="11"/>
  <c r="B128" i="11"/>
  <c r="J156" i="11"/>
  <c r="J128" i="11"/>
  <c r="R156" i="11"/>
  <c r="R128" i="11"/>
  <c r="G111" i="11"/>
  <c r="W111" i="11"/>
  <c r="E58" i="8"/>
  <c r="M58" i="8"/>
  <c r="U58" i="8"/>
  <c r="E59" i="8"/>
  <c r="M59" i="8"/>
  <c r="U59" i="8"/>
  <c r="E60" i="8"/>
  <c r="M60" i="8"/>
  <c r="U60" i="8"/>
  <c r="E61" i="8"/>
  <c r="M61" i="8"/>
  <c r="U61" i="8"/>
  <c r="E111" i="9"/>
  <c r="M111" i="9"/>
  <c r="U111" i="9"/>
  <c r="E128" i="9"/>
  <c r="M128" i="9"/>
  <c r="U128" i="9"/>
  <c r="E111" i="10"/>
  <c r="M111" i="10"/>
  <c r="U111" i="10"/>
  <c r="E128" i="10"/>
  <c r="M128" i="10"/>
  <c r="U128" i="10"/>
  <c r="F147" i="11"/>
  <c r="F132" i="11"/>
  <c r="F130" i="11"/>
  <c r="F129" i="11"/>
  <c r="F126" i="11"/>
  <c r="F125" i="11"/>
  <c r="F123" i="11"/>
  <c r="F122" i="11"/>
  <c r="N147" i="11"/>
  <c r="N132" i="11"/>
  <c r="N130" i="11"/>
  <c r="N129" i="11"/>
  <c r="N126" i="11"/>
  <c r="N125" i="11"/>
  <c r="N123" i="11"/>
  <c r="N122" i="11"/>
  <c r="V147" i="11"/>
  <c r="V132" i="11"/>
  <c r="V130" i="11"/>
  <c r="V129" i="11"/>
  <c r="V126" i="11"/>
  <c r="V125" i="11"/>
  <c r="V123" i="11"/>
  <c r="V122" i="11"/>
  <c r="C156" i="11"/>
  <c r="K156" i="11"/>
  <c r="S156" i="11"/>
  <c r="H111" i="11"/>
  <c r="X111" i="11"/>
  <c r="C122" i="11"/>
  <c r="K123" i="11"/>
  <c r="C128" i="11"/>
  <c r="K129" i="11"/>
  <c r="S130" i="11"/>
  <c r="F58" i="8"/>
  <c r="N58" i="8"/>
  <c r="V58" i="8"/>
  <c r="N59" i="8"/>
  <c r="F60" i="8"/>
  <c r="N60" i="8"/>
  <c r="V60" i="8"/>
  <c r="F61" i="8"/>
  <c r="N61" i="8"/>
  <c r="V61" i="8"/>
  <c r="F111" i="9"/>
  <c r="N111" i="9"/>
  <c r="V111" i="9"/>
  <c r="F128" i="9"/>
  <c r="N128" i="9"/>
  <c r="V128" i="9"/>
  <c r="F111" i="10"/>
  <c r="N111" i="10"/>
  <c r="V111" i="10"/>
  <c r="F128" i="10"/>
  <c r="N128" i="10"/>
  <c r="V128" i="10"/>
  <c r="E145" i="11"/>
  <c r="E111" i="11"/>
  <c r="M145" i="11"/>
  <c r="M111" i="11"/>
  <c r="U145" i="11"/>
  <c r="U111" i="11"/>
  <c r="G54" i="11"/>
  <c r="G128" i="11" s="1"/>
  <c r="O54" i="11"/>
  <c r="W54" i="11"/>
  <c r="D156" i="11"/>
  <c r="D128" i="11"/>
  <c r="L156" i="11"/>
  <c r="L128" i="11"/>
  <c r="T156" i="11"/>
  <c r="T128" i="11"/>
  <c r="K111" i="11"/>
  <c r="F85" i="12"/>
  <c r="N85" i="12"/>
  <c r="V85" i="12"/>
  <c r="N86" i="12"/>
  <c r="V86" i="12"/>
  <c r="F87" i="12"/>
  <c r="N87" i="12"/>
  <c r="V87" i="12"/>
  <c r="F88" i="12"/>
  <c r="N88" i="12"/>
  <c r="V88" i="12"/>
  <c r="F89" i="12"/>
  <c r="N89" i="12"/>
  <c r="V89" i="12"/>
  <c r="E181" i="13"/>
  <c r="M181" i="13"/>
  <c r="U181" i="13"/>
  <c r="E199" i="13"/>
  <c r="M199" i="13"/>
  <c r="U199" i="13"/>
  <c r="E216" i="13"/>
  <c r="M216" i="13"/>
  <c r="U216" i="13"/>
  <c r="D181" i="14"/>
  <c r="L181" i="14"/>
  <c r="T181" i="14"/>
  <c r="D199" i="14"/>
  <c r="L199" i="14"/>
  <c r="T199" i="14"/>
  <c r="D216" i="14"/>
  <c r="L216" i="14"/>
  <c r="T216" i="14"/>
  <c r="C34" i="15"/>
  <c r="K34" i="15"/>
  <c r="K181" i="15" s="1"/>
  <c r="S34" i="15"/>
  <c r="S181" i="15" s="1"/>
  <c r="D241" i="15"/>
  <c r="D181" i="15"/>
  <c r="L241" i="15"/>
  <c r="L181" i="15"/>
  <c r="T241" i="15"/>
  <c r="T181" i="15"/>
  <c r="C251" i="15"/>
  <c r="C199" i="15"/>
  <c r="K251" i="15"/>
  <c r="K199" i="15"/>
  <c r="S251" i="15"/>
  <c r="S199" i="15"/>
  <c r="E253" i="15"/>
  <c r="E220" i="15"/>
  <c r="E218" i="15"/>
  <c r="E217" i="15"/>
  <c r="E214" i="15"/>
  <c r="E213" i="15"/>
  <c r="E211" i="15"/>
  <c r="E210" i="15"/>
  <c r="E209" i="15"/>
  <c r="M253" i="15"/>
  <c r="M220" i="15"/>
  <c r="M218" i="15"/>
  <c r="M217" i="15"/>
  <c r="M214" i="15"/>
  <c r="M213" i="15"/>
  <c r="M211" i="15"/>
  <c r="M210" i="15"/>
  <c r="M209" i="15"/>
  <c r="U253" i="15"/>
  <c r="U220" i="15"/>
  <c r="U218" i="15"/>
  <c r="U217" i="15"/>
  <c r="U214" i="15"/>
  <c r="U213" i="15"/>
  <c r="U211" i="15"/>
  <c r="U210" i="15"/>
  <c r="U209" i="15"/>
  <c r="I261" i="15"/>
  <c r="I216" i="15"/>
  <c r="Q261" i="15"/>
  <c r="Q216" i="15"/>
  <c r="Y261" i="15"/>
  <c r="Y216" i="15"/>
  <c r="Q179" i="15"/>
  <c r="G85" i="12"/>
  <c r="O85" i="12"/>
  <c r="W85" i="12"/>
  <c r="O86" i="12"/>
  <c r="G87" i="12"/>
  <c r="O87" i="12"/>
  <c r="W87" i="12"/>
  <c r="G88" i="12"/>
  <c r="O88" i="12"/>
  <c r="W88" i="12"/>
  <c r="G89" i="12"/>
  <c r="O89" i="12"/>
  <c r="W89" i="12"/>
  <c r="F181" i="13"/>
  <c r="N181" i="13"/>
  <c r="V181" i="13"/>
  <c r="F199" i="13"/>
  <c r="N199" i="13"/>
  <c r="V199" i="13"/>
  <c r="F216" i="13"/>
  <c r="N216" i="13"/>
  <c r="V216" i="13"/>
  <c r="E181" i="14"/>
  <c r="M181" i="14"/>
  <c r="U181" i="14"/>
  <c r="E199" i="14"/>
  <c r="M199" i="14"/>
  <c r="U199" i="14"/>
  <c r="E216" i="14"/>
  <c r="M216" i="14"/>
  <c r="U216" i="14"/>
  <c r="D233" i="15"/>
  <c r="D185" i="15"/>
  <c r="D183" i="15"/>
  <c r="D182" i="15"/>
  <c r="D179" i="15"/>
  <c r="D178" i="15"/>
  <c r="D176" i="15"/>
  <c r="L233" i="15"/>
  <c r="L185" i="15"/>
  <c r="L183" i="15"/>
  <c r="L182" i="15"/>
  <c r="L179" i="15"/>
  <c r="L178" i="15"/>
  <c r="L176" i="15"/>
  <c r="T233" i="15"/>
  <c r="T185" i="15"/>
  <c r="T183" i="15"/>
  <c r="T182" i="15"/>
  <c r="T179" i="15"/>
  <c r="T178" i="15"/>
  <c r="T176" i="15"/>
  <c r="E241" i="15"/>
  <c r="M241" i="15"/>
  <c r="U241" i="15"/>
  <c r="D251" i="15"/>
  <c r="D199" i="15"/>
  <c r="L251" i="15"/>
  <c r="L199" i="15"/>
  <c r="T251" i="15"/>
  <c r="T199" i="15"/>
  <c r="F253" i="15"/>
  <c r="F220" i="15"/>
  <c r="F218" i="15"/>
  <c r="F217" i="15"/>
  <c r="F214" i="15"/>
  <c r="F213" i="15"/>
  <c r="F211" i="15"/>
  <c r="F210" i="15"/>
  <c r="F209" i="15"/>
  <c r="N253" i="15"/>
  <c r="N220" i="15"/>
  <c r="N218" i="15"/>
  <c r="N217" i="15"/>
  <c r="N214" i="15"/>
  <c r="N213" i="15"/>
  <c r="N211" i="15"/>
  <c r="N210" i="15"/>
  <c r="N209" i="15"/>
  <c r="V253" i="15"/>
  <c r="V220" i="15"/>
  <c r="V218" i="15"/>
  <c r="V217" i="15"/>
  <c r="V214" i="15"/>
  <c r="V213" i="15"/>
  <c r="V211" i="15"/>
  <c r="V210" i="15"/>
  <c r="V209" i="15"/>
  <c r="B261" i="15"/>
  <c r="B216" i="15"/>
  <c r="J261" i="15"/>
  <c r="J216" i="15"/>
  <c r="R261" i="15"/>
  <c r="R216" i="15"/>
  <c r="M176" i="15"/>
  <c r="U178" i="15"/>
  <c r="E181" i="15"/>
  <c r="I185" i="15"/>
  <c r="E3" i="12"/>
  <c r="M3" i="12"/>
  <c r="U3" i="12"/>
  <c r="H85" i="12"/>
  <c r="P85" i="12"/>
  <c r="X85" i="12"/>
  <c r="H86" i="12"/>
  <c r="H87" i="12"/>
  <c r="P87" i="12"/>
  <c r="X87" i="12"/>
  <c r="H88" i="12"/>
  <c r="P88" i="12"/>
  <c r="X88" i="12"/>
  <c r="H89" i="12"/>
  <c r="P89" i="12"/>
  <c r="X89" i="12"/>
  <c r="G181" i="13"/>
  <c r="O181" i="13"/>
  <c r="W181" i="13"/>
  <c r="G199" i="13"/>
  <c r="O199" i="13"/>
  <c r="W199" i="13"/>
  <c r="G216" i="13"/>
  <c r="O216" i="13"/>
  <c r="W216" i="13"/>
  <c r="F181" i="14"/>
  <c r="N181" i="14"/>
  <c r="V181" i="14"/>
  <c r="F199" i="14"/>
  <c r="N199" i="14"/>
  <c r="V199" i="14"/>
  <c r="F216" i="14"/>
  <c r="N216" i="14"/>
  <c r="V216" i="14"/>
  <c r="E233" i="15"/>
  <c r="E185" i="15"/>
  <c r="M233" i="15"/>
  <c r="M185" i="15"/>
  <c r="U233" i="15"/>
  <c r="U185" i="15"/>
  <c r="F241" i="15"/>
  <c r="N241" i="15"/>
  <c r="V241" i="15"/>
  <c r="E251" i="15"/>
  <c r="E199" i="15"/>
  <c r="M251" i="15"/>
  <c r="M199" i="15"/>
  <c r="U251" i="15"/>
  <c r="U199" i="15"/>
  <c r="G253" i="15"/>
  <c r="G220" i="15"/>
  <c r="G218" i="15"/>
  <c r="G217" i="15"/>
  <c r="G214" i="15"/>
  <c r="G213" i="15"/>
  <c r="G211" i="15"/>
  <c r="G210" i="15"/>
  <c r="G209" i="15"/>
  <c r="O253" i="15"/>
  <c r="O220" i="15"/>
  <c r="O218" i="15"/>
  <c r="O217" i="15"/>
  <c r="O214" i="15"/>
  <c r="O213" i="15"/>
  <c r="O211" i="15"/>
  <c r="O210" i="15"/>
  <c r="O209" i="15"/>
  <c r="W253" i="15"/>
  <c r="W220" i="15"/>
  <c r="W218" i="15"/>
  <c r="W217" i="15"/>
  <c r="W214" i="15"/>
  <c r="W213" i="15"/>
  <c r="W211" i="15"/>
  <c r="W210" i="15"/>
  <c r="W209" i="15"/>
  <c r="W204" i="15" s="1"/>
  <c r="C261" i="15"/>
  <c r="C216" i="15"/>
  <c r="K261" i="15"/>
  <c r="K216" i="15"/>
  <c r="S261" i="15"/>
  <c r="S216" i="15"/>
  <c r="Y176" i="15"/>
  <c r="I179" i="15"/>
  <c r="I82" i="12"/>
  <c r="Q82" i="12"/>
  <c r="Y82" i="12"/>
  <c r="I85" i="12"/>
  <c r="Q85" i="12"/>
  <c r="Y85" i="12"/>
  <c r="I86" i="12"/>
  <c r="Y86" i="12"/>
  <c r="I87" i="12"/>
  <c r="Q87" i="12"/>
  <c r="Y87" i="12"/>
  <c r="I88" i="12"/>
  <c r="Q88" i="12"/>
  <c r="Y88" i="12"/>
  <c r="I89" i="12"/>
  <c r="Q89" i="12"/>
  <c r="Y89" i="12"/>
  <c r="H181" i="13"/>
  <c r="P181" i="13"/>
  <c r="X181" i="13"/>
  <c r="H199" i="13"/>
  <c r="P199" i="13"/>
  <c r="X199" i="13"/>
  <c r="H216" i="13"/>
  <c r="P216" i="13"/>
  <c r="X216" i="13"/>
  <c r="G181" i="14"/>
  <c r="O181" i="14"/>
  <c r="W181" i="14"/>
  <c r="G199" i="14"/>
  <c r="O199" i="14"/>
  <c r="W199" i="14"/>
  <c r="G216" i="14"/>
  <c r="O216" i="14"/>
  <c r="W216" i="14"/>
  <c r="F34" i="15"/>
  <c r="N34" i="15"/>
  <c r="N181" i="15" s="1"/>
  <c r="V34" i="15"/>
  <c r="G241" i="15"/>
  <c r="O241" i="15"/>
  <c r="W241" i="15"/>
  <c r="F251" i="15"/>
  <c r="F199" i="15"/>
  <c r="N251" i="15"/>
  <c r="N199" i="15"/>
  <c r="V251" i="15"/>
  <c r="V199" i="15"/>
  <c r="H253" i="15"/>
  <c r="H220" i="15"/>
  <c r="H218" i="15"/>
  <c r="H217" i="15"/>
  <c r="H214" i="15"/>
  <c r="H213" i="15"/>
  <c r="H211" i="15"/>
  <c r="H210" i="15"/>
  <c r="H209" i="15"/>
  <c r="P253" i="15"/>
  <c r="P220" i="15"/>
  <c r="P218" i="15"/>
  <c r="P217" i="15"/>
  <c r="P214" i="15"/>
  <c r="P213" i="15"/>
  <c r="P211" i="15"/>
  <c r="P210" i="15"/>
  <c r="P209" i="15"/>
  <c r="X253" i="15"/>
  <c r="X220" i="15"/>
  <c r="X218" i="15"/>
  <c r="X217" i="15"/>
  <c r="X214" i="15"/>
  <c r="X213" i="15"/>
  <c r="X211" i="15"/>
  <c r="X210" i="15"/>
  <c r="X209" i="15"/>
  <c r="D261" i="15"/>
  <c r="D216" i="15"/>
  <c r="L261" i="15"/>
  <c r="L216" i="15"/>
  <c r="T261" i="15"/>
  <c r="T216" i="15"/>
  <c r="E176" i="15"/>
  <c r="M178" i="15"/>
  <c r="U179" i="15"/>
  <c r="E182" i="15"/>
  <c r="M183" i="15"/>
  <c r="B85" i="12"/>
  <c r="J85" i="12"/>
  <c r="R85" i="12"/>
  <c r="B86" i="12"/>
  <c r="J86" i="12"/>
  <c r="R86" i="12"/>
  <c r="B87" i="12"/>
  <c r="J87" i="12"/>
  <c r="R87" i="12"/>
  <c r="B88" i="12"/>
  <c r="J88" i="12"/>
  <c r="R88" i="12"/>
  <c r="B89" i="12"/>
  <c r="J89" i="12"/>
  <c r="R89" i="12"/>
  <c r="I181" i="13"/>
  <c r="Q181" i="13"/>
  <c r="Y181" i="13"/>
  <c r="I199" i="13"/>
  <c r="Q199" i="13"/>
  <c r="Y199" i="13"/>
  <c r="I216" i="13"/>
  <c r="Q216" i="13"/>
  <c r="Y216" i="13"/>
  <c r="H181" i="14"/>
  <c r="P181" i="14"/>
  <c r="X181" i="14"/>
  <c r="H199" i="14"/>
  <c r="P199" i="14"/>
  <c r="X199" i="14"/>
  <c r="H216" i="14"/>
  <c r="P216" i="14"/>
  <c r="X216" i="14"/>
  <c r="G34" i="15"/>
  <c r="O34" i="15"/>
  <c r="W34" i="15"/>
  <c r="H241" i="15"/>
  <c r="H181" i="15"/>
  <c r="P241" i="15"/>
  <c r="P181" i="15"/>
  <c r="X241" i="15"/>
  <c r="X181" i="15"/>
  <c r="G251" i="15"/>
  <c r="G199" i="15"/>
  <c r="O251" i="15"/>
  <c r="O199" i="15"/>
  <c r="W251" i="15"/>
  <c r="W199" i="15"/>
  <c r="I253" i="15"/>
  <c r="I220" i="15"/>
  <c r="I218" i="15"/>
  <c r="I217" i="15"/>
  <c r="I214" i="15"/>
  <c r="I213" i="15"/>
  <c r="I211" i="15"/>
  <c r="I210" i="15"/>
  <c r="I209" i="15"/>
  <c r="Q253" i="15"/>
  <c r="Q220" i="15"/>
  <c r="Q218" i="15"/>
  <c r="Q217" i="15"/>
  <c r="Q214" i="15"/>
  <c r="Q213" i="15"/>
  <c r="Q211" i="15"/>
  <c r="Q210" i="15"/>
  <c r="Q209" i="15"/>
  <c r="Y253" i="15"/>
  <c r="Y220" i="15"/>
  <c r="Y218" i="15"/>
  <c r="Y217" i="15"/>
  <c r="Y214" i="15"/>
  <c r="Y213" i="15"/>
  <c r="Y211" i="15"/>
  <c r="Y210" i="15"/>
  <c r="Y209" i="15"/>
  <c r="E261" i="15"/>
  <c r="E216" i="15"/>
  <c r="M261" i="15"/>
  <c r="M216" i="15"/>
  <c r="U261" i="15"/>
  <c r="U216" i="15"/>
  <c r="Q176" i="15"/>
  <c r="Q182" i="15"/>
  <c r="C85" i="12"/>
  <c r="K85" i="12"/>
  <c r="S85" i="12"/>
  <c r="C86" i="12"/>
  <c r="K86" i="12"/>
  <c r="S86" i="12"/>
  <c r="C87" i="12"/>
  <c r="K87" i="12"/>
  <c r="S87" i="12"/>
  <c r="C88" i="12"/>
  <c r="K88" i="12"/>
  <c r="S88" i="12"/>
  <c r="C89" i="12"/>
  <c r="K89" i="12"/>
  <c r="S89" i="12"/>
  <c r="B181" i="13"/>
  <c r="J181" i="13"/>
  <c r="R181" i="13"/>
  <c r="B199" i="13"/>
  <c r="J199" i="13"/>
  <c r="R199" i="13"/>
  <c r="B216" i="13"/>
  <c r="J216" i="13"/>
  <c r="R216" i="13"/>
  <c r="I181" i="14"/>
  <c r="Q181" i="14"/>
  <c r="Y181" i="14"/>
  <c r="I199" i="14"/>
  <c r="Q199" i="14"/>
  <c r="Y199" i="14"/>
  <c r="I216" i="14"/>
  <c r="Q216" i="14"/>
  <c r="Y216" i="14"/>
  <c r="H233" i="15"/>
  <c r="H185" i="15"/>
  <c r="H183" i="15"/>
  <c r="H182" i="15"/>
  <c r="H179" i="15"/>
  <c r="H178" i="15"/>
  <c r="H176" i="15"/>
  <c r="H171" i="15" s="1"/>
  <c r="P233" i="15"/>
  <c r="P185" i="15"/>
  <c r="P183" i="15"/>
  <c r="P182" i="15"/>
  <c r="P179" i="15"/>
  <c r="P178" i="15"/>
  <c r="P176" i="15"/>
  <c r="X233" i="15"/>
  <c r="X185" i="15"/>
  <c r="X183" i="15"/>
  <c r="X182" i="15"/>
  <c r="X179" i="15"/>
  <c r="X178" i="15"/>
  <c r="X176" i="15"/>
  <c r="I241" i="15"/>
  <c r="Q241" i="15"/>
  <c r="Y241" i="15"/>
  <c r="H251" i="15"/>
  <c r="H199" i="15"/>
  <c r="P251" i="15"/>
  <c r="P199" i="15"/>
  <c r="X251" i="15"/>
  <c r="X199" i="15"/>
  <c r="B253" i="15"/>
  <c r="B220" i="15"/>
  <c r="B218" i="15"/>
  <c r="B217" i="15"/>
  <c r="B214" i="15"/>
  <c r="B213" i="15"/>
  <c r="B211" i="15"/>
  <c r="B210" i="15"/>
  <c r="B209" i="15"/>
  <c r="B204" i="15" s="1"/>
  <c r="J253" i="15"/>
  <c r="J220" i="15"/>
  <c r="J218" i="15"/>
  <c r="J217" i="15"/>
  <c r="J214" i="15"/>
  <c r="J213" i="15"/>
  <c r="J211" i="15"/>
  <c r="J210" i="15"/>
  <c r="J209" i="15"/>
  <c r="R253" i="15"/>
  <c r="R220" i="15"/>
  <c r="R218" i="15"/>
  <c r="R217" i="15"/>
  <c r="R214" i="15"/>
  <c r="R213" i="15"/>
  <c r="R211" i="15"/>
  <c r="R210" i="15"/>
  <c r="R209" i="15"/>
  <c r="F261" i="15"/>
  <c r="F216" i="15"/>
  <c r="N261" i="15"/>
  <c r="N216" i="15"/>
  <c r="V261" i="15"/>
  <c r="V216" i="15"/>
  <c r="E178" i="15"/>
  <c r="M179" i="15"/>
  <c r="U181" i="15"/>
  <c r="E183" i="15"/>
  <c r="D85" i="12"/>
  <c r="L85" i="12"/>
  <c r="T85" i="12"/>
  <c r="D86" i="12"/>
  <c r="L86" i="12"/>
  <c r="D87" i="12"/>
  <c r="L87" i="12"/>
  <c r="T87" i="12"/>
  <c r="D88" i="12"/>
  <c r="L88" i="12"/>
  <c r="T88" i="12"/>
  <c r="D89" i="12"/>
  <c r="L89" i="12"/>
  <c r="T89" i="12"/>
  <c r="C181" i="13"/>
  <c r="K181" i="13"/>
  <c r="S181" i="13"/>
  <c r="C199" i="13"/>
  <c r="K199" i="13"/>
  <c r="S199" i="13"/>
  <c r="C216" i="13"/>
  <c r="K216" i="13"/>
  <c r="S216" i="13"/>
  <c r="B181" i="14"/>
  <c r="J181" i="14"/>
  <c r="R181" i="14"/>
  <c r="B199" i="14"/>
  <c r="J199" i="14"/>
  <c r="R199" i="14"/>
  <c r="B216" i="14"/>
  <c r="J216" i="14"/>
  <c r="R216" i="14"/>
  <c r="B241" i="15"/>
  <c r="J241" i="15"/>
  <c r="R241" i="15"/>
  <c r="I251" i="15"/>
  <c r="I199" i="15"/>
  <c r="Q251" i="15"/>
  <c r="Q199" i="15"/>
  <c r="Y251" i="15"/>
  <c r="Y199" i="15"/>
  <c r="C253" i="15"/>
  <c r="C220" i="15"/>
  <c r="C218" i="15"/>
  <c r="C217" i="15"/>
  <c r="C214" i="15"/>
  <c r="C213" i="15"/>
  <c r="C211" i="15"/>
  <c r="C210" i="15"/>
  <c r="C209" i="15"/>
  <c r="K253" i="15"/>
  <c r="K220" i="15"/>
  <c r="K218" i="15"/>
  <c r="K217" i="15"/>
  <c r="K214" i="15"/>
  <c r="K213" i="15"/>
  <c r="K211" i="15"/>
  <c r="K210" i="15"/>
  <c r="K209" i="15"/>
  <c r="S253" i="15"/>
  <c r="S220" i="15"/>
  <c r="S218" i="15"/>
  <c r="S217" i="15"/>
  <c r="S214" i="15"/>
  <c r="S213" i="15"/>
  <c r="S211" i="15"/>
  <c r="S210" i="15"/>
  <c r="S209" i="15"/>
  <c r="G261" i="15"/>
  <c r="G216" i="15"/>
  <c r="O261" i="15"/>
  <c r="O216" i="15"/>
  <c r="W261" i="15"/>
  <c r="W216" i="15"/>
  <c r="Q178" i="15"/>
  <c r="Y179" i="15"/>
  <c r="V181" i="15"/>
  <c r="Q183" i="15"/>
  <c r="Q185" i="15"/>
  <c r="E85" i="12"/>
  <c r="M85" i="12"/>
  <c r="U85" i="12"/>
  <c r="M86" i="12"/>
  <c r="E87" i="12"/>
  <c r="M87" i="12"/>
  <c r="U87" i="12"/>
  <c r="E88" i="12"/>
  <c r="M88" i="12"/>
  <c r="U88" i="12"/>
  <c r="E89" i="12"/>
  <c r="M89" i="12"/>
  <c r="U89" i="12"/>
  <c r="D181" i="13"/>
  <c r="L181" i="13"/>
  <c r="T181" i="13"/>
  <c r="D199" i="13"/>
  <c r="L199" i="13"/>
  <c r="T199" i="13"/>
  <c r="D216" i="13"/>
  <c r="L216" i="13"/>
  <c r="T216" i="13"/>
  <c r="C181" i="14"/>
  <c r="K181" i="14"/>
  <c r="S181" i="14"/>
  <c r="C199" i="14"/>
  <c r="K199" i="14"/>
  <c r="S199" i="14"/>
  <c r="C216" i="14"/>
  <c r="K216" i="14"/>
  <c r="S216" i="14"/>
  <c r="B34" i="15"/>
  <c r="B181" i="15" s="1"/>
  <c r="J34" i="15"/>
  <c r="J181" i="15" s="1"/>
  <c r="R34" i="15"/>
  <c r="R181" i="15" s="1"/>
  <c r="C241" i="15"/>
  <c r="K241" i="15"/>
  <c r="S241" i="15"/>
  <c r="B251" i="15"/>
  <c r="B199" i="15"/>
  <c r="J251" i="15"/>
  <c r="J199" i="15"/>
  <c r="R251" i="15"/>
  <c r="R199" i="15"/>
  <c r="D253" i="15"/>
  <c r="D220" i="15"/>
  <c r="D218" i="15"/>
  <c r="D217" i="15"/>
  <c r="D214" i="15"/>
  <c r="D213" i="15"/>
  <c r="D211" i="15"/>
  <c r="D210" i="15"/>
  <c r="D209" i="15"/>
  <c r="L253" i="15"/>
  <c r="L220" i="15"/>
  <c r="L218" i="15"/>
  <c r="L217" i="15"/>
  <c r="L214" i="15"/>
  <c r="L213" i="15"/>
  <c r="L211" i="15"/>
  <c r="L210" i="15"/>
  <c r="L209" i="15"/>
  <c r="T253" i="15"/>
  <c r="T220" i="15"/>
  <c r="T218" i="15"/>
  <c r="T217" i="15"/>
  <c r="T214" i="15"/>
  <c r="T213" i="15"/>
  <c r="T211" i="15"/>
  <c r="T210" i="15"/>
  <c r="T209" i="15"/>
  <c r="H261" i="15"/>
  <c r="H216" i="15"/>
  <c r="P261" i="15"/>
  <c r="P216" i="15"/>
  <c r="X261" i="15"/>
  <c r="X216" i="15"/>
  <c r="U176" i="15"/>
  <c r="E179" i="15"/>
  <c r="M181" i="15"/>
  <c r="W181" i="15"/>
  <c r="U182" i="15"/>
  <c r="F90" i="16"/>
  <c r="N90" i="16"/>
  <c r="V90" i="16"/>
  <c r="F92" i="16"/>
  <c r="N92" i="16"/>
  <c r="V92" i="16"/>
  <c r="F93" i="16"/>
  <c r="N93" i="16"/>
  <c r="V93" i="16"/>
  <c r="E175" i="17"/>
  <c r="E174" i="17"/>
  <c r="E173" i="17"/>
  <c r="E172" i="17"/>
  <c r="E170" i="17"/>
  <c r="E169" i="17"/>
  <c r="E168" i="17"/>
  <c r="E167" i="17"/>
  <c r="E166" i="17"/>
  <c r="E165" i="17"/>
  <c r="M175" i="17"/>
  <c r="M174" i="17"/>
  <c r="M173" i="17"/>
  <c r="M172" i="17"/>
  <c r="M170" i="17"/>
  <c r="M169" i="17"/>
  <c r="M168" i="17"/>
  <c r="M167" i="17"/>
  <c r="M166" i="17"/>
  <c r="M165" i="17"/>
  <c r="U175" i="17"/>
  <c r="U174" i="17"/>
  <c r="U173" i="17"/>
  <c r="U172" i="17"/>
  <c r="U170" i="17"/>
  <c r="U169" i="17"/>
  <c r="U168" i="17"/>
  <c r="U167" i="17"/>
  <c r="U166" i="17"/>
  <c r="U165" i="17"/>
  <c r="D226" i="17"/>
  <c r="D217" i="17" s="1"/>
  <c r="D171" i="17"/>
  <c r="L226" i="17"/>
  <c r="L217" i="17" s="1"/>
  <c r="L171" i="17"/>
  <c r="T226" i="17"/>
  <c r="T217" i="17" s="1"/>
  <c r="T171" i="17"/>
  <c r="E237" i="17"/>
  <c r="E190" i="17"/>
  <c r="M237" i="17"/>
  <c r="M190" i="17"/>
  <c r="U237" i="17"/>
  <c r="U190" i="17"/>
  <c r="G246" i="17"/>
  <c r="G203" i="17"/>
  <c r="O246" i="17"/>
  <c r="O203" i="17"/>
  <c r="W246" i="17"/>
  <c r="W203" i="17"/>
  <c r="F248" i="17"/>
  <c r="F209" i="17"/>
  <c r="N248" i="17"/>
  <c r="N209" i="17"/>
  <c r="V248" i="17"/>
  <c r="V209" i="17"/>
  <c r="I161" i="17"/>
  <c r="Q161" i="17"/>
  <c r="Y161" i="17"/>
  <c r="I162" i="17"/>
  <c r="Q162" i="17"/>
  <c r="Y162" i="17"/>
  <c r="I163" i="17"/>
  <c r="Q163" i="17"/>
  <c r="Y163" i="17"/>
  <c r="B184" i="17"/>
  <c r="R184" i="17"/>
  <c r="R190" i="17"/>
  <c r="E226" i="18"/>
  <c r="M226" i="18"/>
  <c r="U226" i="18"/>
  <c r="G235" i="18"/>
  <c r="O235" i="18"/>
  <c r="W235" i="18"/>
  <c r="F237" i="18"/>
  <c r="N237" i="18"/>
  <c r="V237" i="18"/>
  <c r="H246" i="18"/>
  <c r="P246" i="18"/>
  <c r="G248" i="18"/>
  <c r="O248" i="18"/>
  <c r="W248" i="18"/>
  <c r="B71" i="16"/>
  <c r="J71" i="16"/>
  <c r="R71" i="16"/>
  <c r="G91" i="16"/>
  <c r="W91" i="16"/>
  <c r="G92" i="16"/>
  <c r="O92" i="16"/>
  <c r="W92" i="16"/>
  <c r="G93" i="16"/>
  <c r="O93" i="16"/>
  <c r="W93" i="16"/>
  <c r="F5" i="17"/>
  <c r="N5" i="17"/>
  <c r="V5" i="17"/>
  <c r="V217" i="19" s="1"/>
  <c r="E226" i="17"/>
  <c r="E217" i="17" s="1"/>
  <c r="E171" i="17"/>
  <c r="M226" i="17"/>
  <c r="M217" i="17" s="1"/>
  <c r="M171" i="17"/>
  <c r="U226" i="17"/>
  <c r="U217" i="17" s="1"/>
  <c r="U171" i="17"/>
  <c r="H246" i="17"/>
  <c r="H203" i="17"/>
  <c r="P246" i="17"/>
  <c r="P203" i="17"/>
  <c r="X246" i="17"/>
  <c r="X203" i="17"/>
  <c r="G248" i="17"/>
  <c r="G209" i="17"/>
  <c r="O248" i="17"/>
  <c r="O209" i="17"/>
  <c r="W248" i="17"/>
  <c r="W209" i="17"/>
  <c r="L165" i="17"/>
  <c r="W165" i="17"/>
  <c r="W166" i="17"/>
  <c r="L167" i="17"/>
  <c r="C168" i="17"/>
  <c r="C170" i="17"/>
  <c r="S170" i="17"/>
  <c r="C172" i="17"/>
  <c r="S172" i="17"/>
  <c r="C174" i="17"/>
  <c r="S174" i="17"/>
  <c r="C184" i="17"/>
  <c r="S184" i="17"/>
  <c r="V190" i="17"/>
  <c r="V217" i="18"/>
  <c r="F226" i="18"/>
  <c r="N226" i="18"/>
  <c r="V226" i="18"/>
  <c r="H235" i="18"/>
  <c r="P235" i="18"/>
  <c r="X235" i="18"/>
  <c r="G237" i="18"/>
  <c r="O237" i="18"/>
  <c r="W237" i="18"/>
  <c r="I246" i="18"/>
  <c r="Q246" i="18"/>
  <c r="H248" i="18"/>
  <c r="P248" i="18"/>
  <c r="X248" i="18"/>
  <c r="H91" i="16"/>
  <c r="H89" i="16" s="1"/>
  <c r="P91" i="16"/>
  <c r="P89" i="16" s="1"/>
  <c r="X91" i="16"/>
  <c r="X89" i="16" s="1"/>
  <c r="H92" i="16"/>
  <c r="P92" i="16"/>
  <c r="X92" i="16"/>
  <c r="H93" i="16"/>
  <c r="P93" i="16"/>
  <c r="X93" i="16"/>
  <c r="H235" i="17"/>
  <c r="H184" i="17"/>
  <c r="P235" i="17"/>
  <c r="P184" i="17"/>
  <c r="X235" i="17"/>
  <c r="X184" i="17"/>
  <c r="G237" i="17"/>
  <c r="G229" i="17" s="1"/>
  <c r="G190" i="17"/>
  <c r="O237" i="17"/>
  <c r="O229" i="17" s="1"/>
  <c r="O190" i="17"/>
  <c r="W237" i="17"/>
  <c r="W229" i="17" s="1"/>
  <c r="W190" i="17"/>
  <c r="I246" i="17"/>
  <c r="I203" i="17"/>
  <c r="Q246" i="17"/>
  <c r="Q203" i="17"/>
  <c r="Y246" i="17"/>
  <c r="Y203" i="17"/>
  <c r="H248" i="17"/>
  <c r="H209" i="17"/>
  <c r="P248" i="17"/>
  <c r="P209" i="17"/>
  <c r="X248" i="17"/>
  <c r="X209" i="17"/>
  <c r="C161" i="17"/>
  <c r="S161" i="17"/>
  <c r="C162" i="17"/>
  <c r="S162" i="17"/>
  <c r="C163" i="17"/>
  <c r="S163" i="17"/>
  <c r="C164" i="17"/>
  <c r="S164" i="17"/>
  <c r="C165" i="17"/>
  <c r="L166" i="17"/>
  <c r="N171" i="17"/>
  <c r="F184" i="17"/>
  <c r="V184" i="17"/>
  <c r="M217" i="18"/>
  <c r="G226" i="18"/>
  <c r="O226" i="18"/>
  <c r="W226" i="18"/>
  <c r="I235" i="18"/>
  <c r="Q235" i="18"/>
  <c r="Y235" i="18"/>
  <c r="H237" i="18"/>
  <c r="P237" i="18"/>
  <c r="X237" i="18"/>
  <c r="B246" i="18"/>
  <c r="J246" i="18"/>
  <c r="R246" i="18"/>
  <c r="Q248" i="18"/>
  <c r="Y248" i="18"/>
  <c r="I91" i="16"/>
  <c r="I89" i="16" s="1"/>
  <c r="Q91" i="16"/>
  <c r="Q89" i="16" s="1"/>
  <c r="Y91" i="16"/>
  <c r="Y89" i="16" s="1"/>
  <c r="I92" i="16"/>
  <c r="Q92" i="16"/>
  <c r="Y92" i="16"/>
  <c r="I93" i="16"/>
  <c r="Q93" i="16"/>
  <c r="Y93" i="16"/>
  <c r="H175" i="17"/>
  <c r="H174" i="17"/>
  <c r="H173" i="17"/>
  <c r="H172" i="17"/>
  <c r="H170" i="17"/>
  <c r="H169" i="17"/>
  <c r="H168" i="17"/>
  <c r="H167" i="17"/>
  <c r="H166" i="17"/>
  <c r="P175" i="17"/>
  <c r="P174" i="17"/>
  <c r="P173" i="17"/>
  <c r="P172" i="17"/>
  <c r="P170" i="17"/>
  <c r="P169" i="17"/>
  <c r="P168" i="17"/>
  <c r="P167" i="17"/>
  <c r="P166" i="17"/>
  <c r="X175" i="17"/>
  <c r="X174" i="17"/>
  <c r="X173" i="17"/>
  <c r="X172" i="17"/>
  <c r="X170" i="17"/>
  <c r="X169" i="17"/>
  <c r="X168" i="17"/>
  <c r="X167" i="17"/>
  <c r="X166" i="17"/>
  <c r="I235" i="17"/>
  <c r="I229" i="17" s="1"/>
  <c r="I184" i="17"/>
  <c r="Q235" i="17"/>
  <c r="Q184" i="17"/>
  <c r="Y235" i="17"/>
  <c r="Y184" i="17"/>
  <c r="H237" i="17"/>
  <c r="H190" i="17"/>
  <c r="P237" i="17"/>
  <c r="P190" i="17"/>
  <c r="X237" i="17"/>
  <c r="X190" i="17"/>
  <c r="B246" i="17"/>
  <c r="B203" i="17"/>
  <c r="J246" i="17"/>
  <c r="J203" i="17"/>
  <c r="R246" i="17"/>
  <c r="R203" i="17"/>
  <c r="I248" i="17"/>
  <c r="I209" i="17"/>
  <c r="Q248" i="17"/>
  <c r="Q209" i="17"/>
  <c r="Y248" i="17"/>
  <c r="Y209" i="17"/>
  <c r="D161" i="17"/>
  <c r="L161" i="17"/>
  <c r="T161" i="17"/>
  <c r="D162" i="17"/>
  <c r="L162" i="17"/>
  <c r="T162" i="17"/>
  <c r="D163" i="17"/>
  <c r="L163" i="17"/>
  <c r="T163" i="17"/>
  <c r="D164" i="17"/>
  <c r="D165" i="17"/>
  <c r="O165" i="17"/>
  <c r="C167" i="17"/>
  <c r="O167" i="17"/>
  <c r="G168" i="17"/>
  <c r="W168" i="17"/>
  <c r="O169" i="17"/>
  <c r="G170" i="17"/>
  <c r="W170" i="17"/>
  <c r="O171" i="17"/>
  <c r="G172" i="17"/>
  <c r="W172" i="17"/>
  <c r="O173" i="17"/>
  <c r="G174" i="17"/>
  <c r="W174" i="17"/>
  <c r="O175" i="17"/>
  <c r="G184" i="17"/>
  <c r="W184" i="17"/>
  <c r="C217" i="18"/>
  <c r="N217" i="18"/>
  <c r="Y217" i="18"/>
  <c r="H217" i="18"/>
  <c r="H175" i="18"/>
  <c r="H174" i="18"/>
  <c r="H173" i="18"/>
  <c r="H172" i="18"/>
  <c r="H170" i="18"/>
  <c r="H169" i="18"/>
  <c r="H168" i="18"/>
  <c r="H167" i="18"/>
  <c r="H165" i="18"/>
  <c r="H164" i="18"/>
  <c r="H163" i="18"/>
  <c r="H162" i="18"/>
  <c r="H161" i="18"/>
  <c r="P217" i="18"/>
  <c r="P175" i="18"/>
  <c r="P174" i="18"/>
  <c r="P173" i="18"/>
  <c r="P172" i="18"/>
  <c r="P170" i="18"/>
  <c r="P169" i="18"/>
  <c r="P168" i="18"/>
  <c r="P167" i="18"/>
  <c r="P165" i="18"/>
  <c r="P164" i="18"/>
  <c r="P163" i="18"/>
  <c r="P162" i="18"/>
  <c r="P161" i="18"/>
  <c r="X217" i="18"/>
  <c r="X175" i="18"/>
  <c r="X174" i="18"/>
  <c r="X173" i="18"/>
  <c r="X172" i="18"/>
  <c r="X170" i="18"/>
  <c r="X169" i="18"/>
  <c r="X168" i="18"/>
  <c r="X167" i="18"/>
  <c r="X165" i="18"/>
  <c r="X164" i="18"/>
  <c r="X163" i="18"/>
  <c r="X162" i="18"/>
  <c r="X161" i="18"/>
  <c r="H226" i="18"/>
  <c r="P226" i="18"/>
  <c r="X226" i="18"/>
  <c r="B235" i="18"/>
  <c r="J235" i="18"/>
  <c r="R235" i="18"/>
  <c r="I237" i="18"/>
  <c r="Q237" i="18"/>
  <c r="Y237" i="18"/>
  <c r="C246" i="18"/>
  <c r="K246" i="18"/>
  <c r="S246" i="18"/>
  <c r="B92" i="16"/>
  <c r="J92" i="16"/>
  <c r="R92" i="16"/>
  <c r="B93" i="16"/>
  <c r="J93" i="16"/>
  <c r="R93" i="16"/>
  <c r="I175" i="17"/>
  <c r="I174" i="17"/>
  <c r="I173" i="17"/>
  <c r="I172" i="17"/>
  <c r="I170" i="17"/>
  <c r="I169" i="17"/>
  <c r="I168" i="17"/>
  <c r="I167" i="17"/>
  <c r="I166" i="17"/>
  <c r="I165" i="17"/>
  <c r="Q175" i="17"/>
  <c r="Q174" i="17"/>
  <c r="Q173" i="17"/>
  <c r="Q172" i="17"/>
  <c r="Q170" i="17"/>
  <c r="Q169" i="17"/>
  <c r="Q168" i="17"/>
  <c r="Q167" i="17"/>
  <c r="Q166" i="17"/>
  <c r="Q165" i="17"/>
  <c r="Y175" i="17"/>
  <c r="Y174" i="17"/>
  <c r="Y173" i="17"/>
  <c r="Y172" i="17"/>
  <c r="Y170" i="17"/>
  <c r="Y169" i="17"/>
  <c r="Y168" i="17"/>
  <c r="Y167" i="17"/>
  <c r="Y166" i="17"/>
  <c r="Y165" i="17"/>
  <c r="H226" i="17"/>
  <c r="H217" i="17" s="1"/>
  <c r="H171" i="17"/>
  <c r="P226" i="17"/>
  <c r="P217" i="17" s="1"/>
  <c r="P171" i="17"/>
  <c r="X226" i="17"/>
  <c r="X217" i="17" s="1"/>
  <c r="X171" i="17"/>
  <c r="I237" i="17"/>
  <c r="I190" i="17"/>
  <c r="Q237" i="17"/>
  <c r="Q190" i="17"/>
  <c r="Y237" i="17"/>
  <c r="Y190" i="17"/>
  <c r="C246" i="17"/>
  <c r="C203" i="17"/>
  <c r="K246" i="17"/>
  <c r="K203" i="17"/>
  <c r="S246" i="17"/>
  <c r="S203" i="17"/>
  <c r="B248" i="17"/>
  <c r="B209" i="17"/>
  <c r="J248" i="17"/>
  <c r="J209" i="17"/>
  <c r="R248" i="17"/>
  <c r="R209" i="17"/>
  <c r="E161" i="17"/>
  <c r="M161" i="17"/>
  <c r="U161" i="17"/>
  <c r="E162" i="17"/>
  <c r="M162" i="17"/>
  <c r="U162" i="17"/>
  <c r="E163" i="17"/>
  <c r="M163" i="17"/>
  <c r="U163" i="17"/>
  <c r="E164" i="17"/>
  <c r="M164" i="17"/>
  <c r="U164" i="17"/>
  <c r="P165" i="17"/>
  <c r="C166" i="17"/>
  <c r="O166" i="17"/>
  <c r="D167" i="17"/>
  <c r="J184" i="17"/>
  <c r="B190" i="17"/>
  <c r="E217" i="18"/>
  <c r="O217" i="18"/>
  <c r="I226" i="18"/>
  <c r="Q226" i="18"/>
  <c r="Y226" i="18"/>
  <c r="C235" i="18"/>
  <c r="K235" i="18"/>
  <c r="S235" i="18"/>
  <c r="B237" i="18"/>
  <c r="J237" i="18"/>
  <c r="R237" i="18"/>
  <c r="D246" i="18"/>
  <c r="L246" i="18"/>
  <c r="T246" i="18"/>
  <c r="C91" i="16"/>
  <c r="C92" i="16"/>
  <c r="K92" i="16"/>
  <c r="S92" i="16"/>
  <c r="C93" i="16"/>
  <c r="K93" i="16"/>
  <c r="S93" i="16"/>
  <c r="B5" i="17"/>
  <c r="B217" i="19" s="1"/>
  <c r="J5" i="17"/>
  <c r="J217" i="18" s="1"/>
  <c r="R5" i="17"/>
  <c r="R217" i="18" s="1"/>
  <c r="I226" i="17"/>
  <c r="I217" i="17" s="1"/>
  <c r="I171" i="17"/>
  <c r="Q226" i="17"/>
  <c r="Q217" i="17" s="1"/>
  <c r="Q171" i="17"/>
  <c r="Y226" i="17"/>
  <c r="Y217" i="17" s="1"/>
  <c r="Y171" i="17"/>
  <c r="D246" i="17"/>
  <c r="D203" i="17"/>
  <c r="L246" i="17"/>
  <c r="L240" i="17" s="1"/>
  <c r="L203" i="17"/>
  <c r="T246" i="17"/>
  <c r="T240" i="17" s="1"/>
  <c r="T203" i="17"/>
  <c r="C248" i="17"/>
  <c r="C209" i="17"/>
  <c r="K248" i="17"/>
  <c r="K209" i="17"/>
  <c r="S248" i="17"/>
  <c r="S209" i="17"/>
  <c r="G165" i="17"/>
  <c r="S167" i="17"/>
  <c r="C169" i="17"/>
  <c r="S169" i="17"/>
  <c r="C171" i="17"/>
  <c r="S171" i="17"/>
  <c r="C173" i="17"/>
  <c r="S173" i="17"/>
  <c r="S175" i="17"/>
  <c r="K184" i="17"/>
  <c r="F190" i="17"/>
  <c r="F217" i="18"/>
  <c r="Q217" i="18"/>
  <c r="B226" i="18"/>
  <c r="J226" i="18"/>
  <c r="R226" i="18"/>
  <c r="D235" i="18"/>
  <c r="L235" i="18"/>
  <c r="T235" i="18"/>
  <c r="C237" i="18"/>
  <c r="K237" i="18"/>
  <c r="S237" i="18"/>
  <c r="E246" i="18"/>
  <c r="M246" i="18"/>
  <c r="D91" i="16"/>
  <c r="D89" i="16" s="1"/>
  <c r="D92" i="16"/>
  <c r="L92" i="16"/>
  <c r="T92" i="16"/>
  <c r="D93" i="16"/>
  <c r="L93" i="16"/>
  <c r="T93" i="16"/>
  <c r="D235" i="17"/>
  <c r="D184" i="17"/>
  <c r="L235" i="17"/>
  <c r="L184" i="17"/>
  <c r="T235" i="17"/>
  <c r="T184" i="17"/>
  <c r="C237" i="17"/>
  <c r="C229" i="17" s="1"/>
  <c r="C190" i="17"/>
  <c r="K237" i="17"/>
  <c r="K229" i="17" s="1"/>
  <c r="K190" i="17"/>
  <c r="S237" i="17"/>
  <c r="S229" i="17" s="1"/>
  <c r="S190" i="17"/>
  <c r="E246" i="17"/>
  <c r="E203" i="17"/>
  <c r="M246" i="17"/>
  <c r="M203" i="17"/>
  <c r="U246" i="17"/>
  <c r="U203" i="17"/>
  <c r="D248" i="17"/>
  <c r="D209" i="17"/>
  <c r="L248" i="17"/>
  <c r="L209" i="17"/>
  <c r="T248" i="17"/>
  <c r="T209" i="17"/>
  <c r="G161" i="17"/>
  <c r="O161" i="17"/>
  <c r="W161" i="17"/>
  <c r="G162" i="17"/>
  <c r="O162" i="17"/>
  <c r="W162" i="17"/>
  <c r="G163" i="17"/>
  <c r="O163" i="17"/>
  <c r="W163" i="17"/>
  <c r="G164" i="17"/>
  <c r="O164" i="17"/>
  <c r="W164" i="17"/>
  <c r="H165" i="17"/>
  <c r="S165" i="17"/>
  <c r="G167" i="17"/>
  <c r="F171" i="17"/>
  <c r="V171" i="17"/>
  <c r="N184" i="17"/>
  <c r="C226" i="18"/>
  <c r="K226" i="18"/>
  <c r="S226" i="18"/>
  <c r="E235" i="18"/>
  <c r="M235" i="18"/>
  <c r="U235" i="18"/>
  <c r="D237" i="18"/>
  <c r="L237" i="18"/>
  <c r="T237" i="18"/>
  <c r="F246" i="18"/>
  <c r="N246" i="18"/>
  <c r="E91" i="16"/>
  <c r="E89" i="16" s="1"/>
  <c r="M91" i="16"/>
  <c r="M89" i="16" s="1"/>
  <c r="U91" i="16"/>
  <c r="U89" i="16" s="1"/>
  <c r="E92" i="16"/>
  <c r="M92" i="16"/>
  <c r="U92" i="16"/>
  <c r="E93" i="16"/>
  <c r="M93" i="16"/>
  <c r="U93" i="16"/>
  <c r="D175" i="17"/>
  <c r="D174" i="17"/>
  <c r="D173" i="17"/>
  <c r="D172" i="17"/>
  <c r="D170" i="17"/>
  <c r="D169" i="17"/>
  <c r="D168" i="17"/>
  <c r="L175" i="17"/>
  <c r="L174" i="17"/>
  <c r="L173" i="17"/>
  <c r="L172" i="17"/>
  <c r="L170" i="17"/>
  <c r="L169" i="17"/>
  <c r="L168" i="17"/>
  <c r="T175" i="17"/>
  <c r="T174" i="17"/>
  <c r="T173" i="17"/>
  <c r="T172" i="17"/>
  <c r="T170" i="17"/>
  <c r="T169" i="17"/>
  <c r="T168" i="17"/>
  <c r="T167" i="17"/>
  <c r="E235" i="17"/>
  <c r="E184" i="17"/>
  <c r="M235" i="17"/>
  <c r="M184" i="17"/>
  <c r="U235" i="17"/>
  <c r="U229" i="17" s="1"/>
  <c r="U184" i="17"/>
  <c r="D237" i="17"/>
  <c r="D190" i="17"/>
  <c r="L237" i="17"/>
  <c r="L190" i="17"/>
  <c r="T237" i="17"/>
  <c r="T190" i="17"/>
  <c r="F246" i="17"/>
  <c r="F203" i="17"/>
  <c r="N246" i="17"/>
  <c r="N203" i="17"/>
  <c r="V246" i="17"/>
  <c r="V203" i="17"/>
  <c r="E248" i="17"/>
  <c r="E209" i="17"/>
  <c r="M248" i="17"/>
  <c r="M209" i="17"/>
  <c r="U248" i="17"/>
  <c r="U209" i="17"/>
  <c r="H161" i="17"/>
  <c r="P161" i="17"/>
  <c r="X161" i="17"/>
  <c r="H162" i="17"/>
  <c r="P162" i="17"/>
  <c r="X162" i="17"/>
  <c r="H163" i="17"/>
  <c r="P163" i="17"/>
  <c r="X163" i="17"/>
  <c r="H164" i="17"/>
  <c r="P164" i="17"/>
  <c r="X164" i="17"/>
  <c r="T165" i="17"/>
  <c r="G166" i="17"/>
  <c r="T166" i="17"/>
  <c r="W167" i="17"/>
  <c r="O168" i="17"/>
  <c r="G169" i="17"/>
  <c r="W169" i="17"/>
  <c r="O170" i="17"/>
  <c r="G171" i="17"/>
  <c r="W171" i="17"/>
  <c r="O172" i="17"/>
  <c r="G173" i="17"/>
  <c r="W173" i="17"/>
  <c r="O184" i="17"/>
  <c r="N190" i="17"/>
  <c r="I217" i="18"/>
  <c r="D226" i="18"/>
  <c r="L226" i="18"/>
  <c r="T226" i="18"/>
  <c r="F235" i="18"/>
  <c r="N235" i="18"/>
  <c r="V235" i="18"/>
  <c r="E237" i="18"/>
  <c r="M237" i="18"/>
  <c r="U237" i="18"/>
  <c r="G246" i="18"/>
  <c r="O246" i="18"/>
  <c r="W246" i="18"/>
  <c r="U246" i="18"/>
  <c r="O161" i="18"/>
  <c r="O162" i="18"/>
  <c r="O163" i="18"/>
  <c r="O164" i="18"/>
  <c r="W164" i="18"/>
  <c r="G165" i="18"/>
  <c r="O165" i="18"/>
  <c r="W165" i="18"/>
  <c r="O166" i="18"/>
  <c r="O167" i="18"/>
  <c r="O168" i="18"/>
  <c r="W168" i="18"/>
  <c r="O169" i="18"/>
  <c r="W169" i="18"/>
  <c r="O170" i="18"/>
  <c r="W170" i="18"/>
  <c r="O171" i="18"/>
  <c r="O172" i="18"/>
  <c r="O173" i="18"/>
  <c r="W173" i="18"/>
  <c r="O174" i="18"/>
  <c r="W174" i="18"/>
  <c r="G175" i="18"/>
  <c r="O175" i="18"/>
  <c r="W175" i="18"/>
  <c r="G184" i="18"/>
  <c r="O184" i="18"/>
  <c r="W184" i="18"/>
  <c r="G190" i="18"/>
  <c r="O190" i="18"/>
  <c r="W190" i="18"/>
  <c r="G203" i="18"/>
  <c r="O203" i="18"/>
  <c r="W203" i="18"/>
  <c r="G209" i="18"/>
  <c r="O209" i="18"/>
  <c r="W209" i="18"/>
  <c r="X246" i="18"/>
  <c r="I248" i="18"/>
  <c r="R248" i="18"/>
  <c r="B176" i="19"/>
  <c r="B173" i="19"/>
  <c r="B172" i="19"/>
  <c r="B169" i="19"/>
  <c r="B168" i="19"/>
  <c r="B167" i="19"/>
  <c r="B165" i="19"/>
  <c r="M217" i="19"/>
  <c r="M176" i="19"/>
  <c r="M173" i="19"/>
  <c r="M172" i="19"/>
  <c r="M169" i="19"/>
  <c r="M168" i="19"/>
  <c r="M167" i="19"/>
  <c r="M165" i="19"/>
  <c r="W217" i="19"/>
  <c r="W176" i="19"/>
  <c r="W173" i="19"/>
  <c r="W172" i="19"/>
  <c r="W169" i="19"/>
  <c r="W168" i="19"/>
  <c r="W167" i="19"/>
  <c r="W165" i="19"/>
  <c r="G226" i="19"/>
  <c r="O226" i="19"/>
  <c r="W226" i="19"/>
  <c r="F229" i="19"/>
  <c r="F192" i="19"/>
  <c r="F191" i="19"/>
  <c r="F188" i="19"/>
  <c r="F187" i="19"/>
  <c r="F185" i="19"/>
  <c r="F183" i="19"/>
  <c r="N229" i="19"/>
  <c r="N192" i="19"/>
  <c r="N191" i="19"/>
  <c r="N188" i="19"/>
  <c r="N187" i="19"/>
  <c r="N185" i="19"/>
  <c r="N183" i="19"/>
  <c r="V229" i="19"/>
  <c r="V192" i="19"/>
  <c r="V191" i="19"/>
  <c r="V188" i="19"/>
  <c r="V187" i="19"/>
  <c r="V185" i="19"/>
  <c r="V183" i="19"/>
  <c r="E237" i="19"/>
  <c r="M237" i="19"/>
  <c r="U237" i="19"/>
  <c r="G246" i="19"/>
  <c r="O246" i="19"/>
  <c r="W246" i="19"/>
  <c r="F248" i="19"/>
  <c r="N248" i="19"/>
  <c r="V248" i="19"/>
  <c r="D5" i="18"/>
  <c r="L5" i="18"/>
  <c r="T5" i="18"/>
  <c r="E248" i="18"/>
  <c r="M248" i="18"/>
  <c r="U248" i="18"/>
  <c r="H166" i="18"/>
  <c r="P166" i="18"/>
  <c r="X166" i="18"/>
  <c r="H171" i="18"/>
  <c r="P171" i="18"/>
  <c r="X171" i="18"/>
  <c r="H184" i="18"/>
  <c r="P184" i="18"/>
  <c r="X184" i="18"/>
  <c r="H190" i="18"/>
  <c r="P190" i="18"/>
  <c r="X190" i="18"/>
  <c r="H203" i="18"/>
  <c r="P203" i="18"/>
  <c r="H209" i="18"/>
  <c r="P209" i="18"/>
  <c r="X209" i="18"/>
  <c r="H223" i="18"/>
  <c r="P223" i="18"/>
  <c r="X223" i="18"/>
  <c r="Y246" i="18"/>
  <c r="J248" i="18"/>
  <c r="S248" i="18"/>
  <c r="C217" i="19"/>
  <c r="C176" i="19"/>
  <c r="C173" i="19"/>
  <c r="C172" i="19"/>
  <c r="C169" i="19"/>
  <c r="C168" i="19"/>
  <c r="C167" i="19"/>
  <c r="C165" i="19"/>
  <c r="C160" i="19" s="1"/>
  <c r="N217" i="19"/>
  <c r="N176" i="19"/>
  <c r="N173" i="19"/>
  <c r="N172" i="19"/>
  <c r="N169" i="19"/>
  <c r="N168" i="19"/>
  <c r="N167" i="19"/>
  <c r="N165" i="19"/>
  <c r="Y217" i="19"/>
  <c r="Y176" i="19"/>
  <c r="Y173" i="19"/>
  <c r="Y172" i="19"/>
  <c r="Y169" i="19"/>
  <c r="Y168" i="19"/>
  <c r="Y167" i="19"/>
  <c r="Y165" i="19"/>
  <c r="Y160" i="19" s="1"/>
  <c r="H217" i="19"/>
  <c r="H176" i="19"/>
  <c r="H173" i="19"/>
  <c r="H172" i="19"/>
  <c r="H169" i="19"/>
  <c r="H168" i="19"/>
  <c r="H167" i="19"/>
  <c r="H165" i="19"/>
  <c r="P217" i="19"/>
  <c r="P176" i="19"/>
  <c r="P173" i="19"/>
  <c r="P172" i="19"/>
  <c r="P169" i="19"/>
  <c r="P168" i="19"/>
  <c r="P167" i="19"/>
  <c r="P165" i="19"/>
  <c r="P160" i="19" s="1"/>
  <c r="X217" i="19"/>
  <c r="X176" i="19"/>
  <c r="X173" i="19"/>
  <c r="X172" i="19"/>
  <c r="X169" i="19"/>
  <c r="X168" i="19"/>
  <c r="X167" i="19"/>
  <c r="X165" i="19"/>
  <c r="G235" i="19"/>
  <c r="O235" i="19"/>
  <c r="W235" i="19"/>
  <c r="F237" i="19"/>
  <c r="N237" i="19"/>
  <c r="V237" i="19"/>
  <c r="H246" i="19"/>
  <c r="P246" i="19"/>
  <c r="X246" i="19"/>
  <c r="G248" i="19"/>
  <c r="O248" i="19"/>
  <c r="W248" i="19"/>
  <c r="I161" i="18"/>
  <c r="Q161" i="18"/>
  <c r="Y161" i="18"/>
  <c r="I162" i="18"/>
  <c r="Q162" i="18"/>
  <c r="Y162" i="18"/>
  <c r="I163" i="18"/>
  <c r="Q163" i="18"/>
  <c r="I164" i="18"/>
  <c r="I165" i="18"/>
  <c r="Q165" i="18"/>
  <c r="Y165" i="18"/>
  <c r="I166" i="18"/>
  <c r="Q166" i="18"/>
  <c r="Y166" i="18"/>
  <c r="I167" i="18"/>
  <c r="Q167" i="18"/>
  <c r="Y167" i="18"/>
  <c r="I168" i="18"/>
  <c r="Q168" i="18"/>
  <c r="Y168" i="18"/>
  <c r="I169" i="18"/>
  <c r="Q169" i="18"/>
  <c r="Y169" i="18"/>
  <c r="I170" i="18"/>
  <c r="Q170" i="18"/>
  <c r="Y170" i="18"/>
  <c r="I171" i="18"/>
  <c r="Q171" i="18"/>
  <c r="Y171" i="18"/>
  <c r="I172" i="18"/>
  <c r="Q172" i="18"/>
  <c r="Y172" i="18"/>
  <c r="I173" i="18"/>
  <c r="I174" i="18"/>
  <c r="Q174" i="18"/>
  <c r="I175" i="18"/>
  <c r="Q175" i="18"/>
  <c r="Y175" i="18"/>
  <c r="I184" i="18"/>
  <c r="Q184" i="18"/>
  <c r="Y184" i="18"/>
  <c r="I190" i="18"/>
  <c r="Q190" i="18"/>
  <c r="Y190" i="18"/>
  <c r="I203" i="18"/>
  <c r="Q203" i="18"/>
  <c r="Q209" i="18"/>
  <c r="Y209" i="18"/>
  <c r="B248" i="18"/>
  <c r="K248" i="18"/>
  <c r="T248" i="18"/>
  <c r="E217" i="19"/>
  <c r="E176" i="19"/>
  <c r="E173" i="19"/>
  <c r="E172" i="19"/>
  <c r="E169" i="19"/>
  <c r="E168" i="19"/>
  <c r="E167" i="19"/>
  <c r="E165" i="19"/>
  <c r="O217" i="19"/>
  <c r="O176" i="19"/>
  <c r="O173" i="19"/>
  <c r="O172" i="19"/>
  <c r="O169" i="19"/>
  <c r="O168" i="19"/>
  <c r="O167" i="19"/>
  <c r="O165" i="19"/>
  <c r="I226" i="19"/>
  <c r="Q226" i="19"/>
  <c r="Y226" i="19"/>
  <c r="H235" i="19"/>
  <c r="P235" i="19"/>
  <c r="X235" i="19"/>
  <c r="G237" i="19"/>
  <c r="O237" i="19"/>
  <c r="W237" i="19"/>
  <c r="I246" i="19"/>
  <c r="Q246" i="19"/>
  <c r="Y246" i="19"/>
  <c r="H248" i="19"/>
  <c r="P248" i="19"/>
  <c r="X248" i="19"/>
  <c r="B161" i="18"/>
  <c r="J161" i="18"/>
  <c r="R161" i="18"/>
  <c r="B162" i="18"/>
  <c r="J162" i="18"/>
  <c r="R162" i="18"/>
  <c r="B163" i="18"/>
  <c r="J163" i="18"/>
  <c r="R163" i="18"/>
  <c r="B164" i="18"/>
  <c r="J164" i="18"/>
  <c r="R164" i="18"/>
  <c r="B165" i="18"/>
  <c r="J165" i="18"/>
  <c r="R165" i="18"/>
  <c r="B166" i="18"/>
  <c r="J166" i="18"/>
  <c r="R166" i="18"/>
  <c r="B167" i="18"/>
  <c r="J167" i="18"/>
  <c r="R167" i="18"/>
  <c r="B168" i="18"/>
  <c r="J168" i="18"/>
  <c r="R168" i="18"/>
  <c r="B169" i="18"/>
  <c r="J169" i="18"/>
  <c r="R169" i="18"/>
  <c r="B170" i="18"/>
  <c r="J170" i="18"/>
  <c r="R170" i="18"/>
  <c r="B171" i="18"/>
  <c r="J171" i="18"/>
  <c r="R171" i="18"/>
  <c r="B172" i="18"/>
  <c r="J172" i="18"/>
  <c r="R172" i="18"/>
  <c r="B173" i="18"/>
  <c r="J173" i="18"/>
  <c r="R173" i="18"/>
  <c r="B174" i="18"/>
  <c r="J174" i="18"/>
  <c r="R174" i="18"/>
  <c r="B175" i="18"/>
  <c r="J175" i="18"/>
  <c r="R175" i="18"/>
  <c r="B184" i="18"/>
  <c r="J184" i="18"/>
  <c r="R184" i="18"/>
  <c r="B190" i="18"/>
  <c r="J190" i="18"/>
  <c r="R190" i="18"/>
  <c r="B203" i="18"/>
  <c r="J203" i="18"/>
  <c r="R203" i="18"/>
  <c r="C248" i="18"/>
  <c r="L248" i="18"/>
  <c r="V248" i="18"/>
  <c r="F217" i="19"/>
  <c r="F176" i="19"/>
  <c r="F173" i="19"/>
  <c r="F172" i="19"/>
  <c r="F169" i="19"/>
  <c r="F168" i="19"/>
  <c r="F167" i="19"/>
  <c r="F165" i="19"/>
  <c r="F160" i="19" s="1"/>
  <c r="Q217" i="19"/>
  <c r="Q176" i="19"/>
  <c r="Q173" i="19"/>
  <c r="Q172" i="19"/>
  <c r="Q169" i="19"/>
  <c r="Q168" i="19"/>
  <c r="Q167" i="19"/>
  <c r="Q165" i="19"/>
  <c r="B226" i="19"/>
  <c r="J226" i="19"/>
  <c r="R226" i="19"/>
  <c r="I235" i="19"/>
  <c r="Q235" i="19"/>
  <c r="Y235" i="19"/>
  <c r="H237" i="19"/>
  <c r="P237" i="19"/>
  <c r="X237" i="19"/>
  <c r="B246" i="19"/>
  <c r="J246" i="19"/>
  <c r="R246" i="19"/>
  <c r="I248" i="19"/>
  <c r="Q248" i="19"/>
  <c r="Y248" i="19"/>
  <c r="K161" i="18"/>
  <c r="K162" i="18"/>
  <c r="S162" i="18"/>
  <c r="K163" i="18"/>
  <c r="S163" i="18"/>
  <c r="C164" i="18"/>
  <c r="K164" i="18"/>
  <c r="S164" i="18"/>
  <c r="C165" i="18"/>
  <c r="S165" i="18"/>
  <c r="C166" i="18"/>
  <c r="K166" i="18"/>
  <c r="S166" i="18"/>
  <c r="C167" i="18"/>
  <c r="K167" i="18"/>
  <c r="S167" i="18"/>
  <c r="C168" i="18"/>
  <c r="K168" i="18"/>
  <c r="S168" i="18"/>
  <c r="C169" i="18"/>
  <c r="K169" i="18"/>
  <c r="S169" i="18"/>
  <c r="C170" i="18"/>
  <c r="K170" i="18"/>
  <c r="K171" i="18"/>
  <c r="K172" i="18"/>
  <c r="S172" i="18"/>
  <c r="C173" i="18"/>
  <c r="K173" i="18"/>
  <c r="S173" i="18"/>
  <c r="C174" i="18"/>
  <c r="S174" i="18"/>
  <c r="C175" i="18"/>
  <c r="S175" i="18"/>
  <c r="C184" i="18"/>
  <c r="K184" i="18"/>
  <c r="S184" i="18"/>
  <c r="C190" i="18"/>
  <c r="K190" i="18"/>
  <c r="S190" i="18"/>
  <c r="C203" i="18"/>
  <c r="K203" i="18"/>
  <c r="S203" i="18"/>
  <c r="D248" i="18"/>
  <c r="N248" i="18"/>
  <c r="G217" i="19"/>
  <c r="G176" i="19"/>
  <c r="G173" i="19"/>
  <c r="G172" i="19"/>
  <c r="G169" i="19"/>
  <c r="G168" i="19"/>
  <c r="G167" i="19"/>
  <c r="G165" i="19"/>
  <c r="R217" i="19"/>
  <c r="R176" i="19"/>
  <c r="R173" i="19"/>
  <c r="R172" i="19"/>
  <c r="R169" i="19"/>
  <c r="R168" i="19"/>
  <c r="R167" i="19"/>
  <c r="R165" i="19"/>
  <c r="R160" i="19" s="1"/>
  <c r="C226" i="19"/>
  <c r="K226" i="19"/>
  <c r="S226" i="19"/>
  <c r="B229" i="19"/>
  <c r="B192" i="19"/>
  <c r="J229" i="19"/>
  <c r="J192" i="19"/>
  <c r="J191" i="19"/>
  <c r="J188" i="19"/>
  <c r="J187" i="19"/>
  <c r="J185" i="19"/>
  <c r="J183" i="19"/>
  <c r="R235" i="19"/>
  <c r="I237" i="19"/>
  <c r="Q237" i="19"/>
  <c r="Y237" i="19"/>
  <c r="C246" i="19"/>
  <c r="K246" i="19"/>
  <c r="S246" i="19"/>
  <c r="B248" i="19"/>
  <c r="J248" i="19"/>
  <c r="R248" i="19"/>
  <c r="D166" i="18"/>
  <c r="L166" i="18"/>
  <c r="T166" i="18"/>
  <c r="D171" i="18"/>
  <c r="L171" i="18"/>
  <c r="T171" i="18"/>
  <c r="D184" i="18"/>
  <c r="L184" i="18"/>
  <c r="T184" i="18"/>
  <c r="D190" i="18"/>
  <c r="L190" i="18"/>
  <c r="T190" i="18"/>
  <c r="D203" i="18"/>
  <c r="L203" i="18"/>
  <c r="T203" i="18"/>
  <c r="F248" i="18"/>
  <c r="I217" i="19"/>
  <c r="I176" i="19"/>
  <c r="I173" i="19"/>
  <c r="I172" i="19"/>
  <c r="I169" i="19"/>
  <c r="I168" i="19"/>
  <c r="I167" i="19"/>
  <c r="I165" i="19"/>
  <c r="S217" i="19"/>
  <c r="S176" i="19"/>
  <c r="S173" i="19"/>
  <c r="S172" i="19"/>
  <c r="S169" i="19"/>
  <c r="S168" i="19"/>
  <c r="S167" i="19"/>
  <c r="S165" i="19"/>
  <c r="D226" i="19"/>
  <c r="L226" i="19"/>
  <c r="T226" i="19"/>
  <c r="C235" i="19"/>
  <c r="K235" i="19"/>
  <c r="S235" i="19"/>
  <c r="B237" i="19"/>
  <c r="J237" i="19"/>
  <c r="R237" i="19"/>
  <c r="D246" i="19"/>
  <c r="L246" i="19"/>
  <c r="T246" i="19"/>
  <c r="C248" i="19"/>
  <c r="K248" i="19"/>
  <c r="S248" i="19"/>
  <c r="M161" i="18"/>
  <c r="U161" i="18"/>
  <c r="M162" i="18"/>
  <c r="E163" i="18"/>
  <c r="M163" i="18"/>
  <c r="E164" i="18"/>
  <c r="M164" i="18"/>
  <c r="E165" i="18"/>
  <c r="M165" i="18"/>
  <c r="U165" i="18"/>
  <c r="E166" i="18"/>
  <c r="M166" i="18"/>
  <c r="U166" i="18"/>
  <c r="E167" i="18"/>
  <c r="M167" i="18"/>
  <c r="U167" i="18"/>
  <c r="E168" i="18"/>
  <c r="M168" i="18"/>
  <c r="U168" i="18"/>
  <c r="E169" i="18"/>
  <c r="M169" i="18"/>
  <c r="U169" i="18"/>
  <c r="M170" i="18"/>
  <c r="U170" i="18"/>
  <c r="M171" i="18"/>
  <c r="U171" i="18"/>
  <c r="E172" i="18"/>
  <c r="M172" i="18"/>
  <c r="E173" i="18"/>
  <c r="M173" i="18"/>
  <c r="E174" i="18"/>
  <c r="M174" i="18"/>
  <c r="U174" i="18"/>
  <c r="E175" i="18"/>
  <c r="M175" i="18"/>
  <c r="U175" i="18"/>
  <c r="E184" i="18"/>
  <c r="M184" i="18"/>
  <c r="U184" i="18"/>
  <c r="E190" i="18"/>
  <c r="M190" i="18"/>
  <c r="U190" i="18"/>
  <c r="E203" i="18"/>
  <c r="M203" i="18"/>
  <c r="U203" i="18"/>
  <c r="E209" i="18"/>
  <c r="M209" i="18"/>
  <c r="U209" i="18"/>
  <c r="V246" i="18"/>
  <c r="J176" i="19"/>
  <c r="J173" i="19"/>
  <c r="J172" i="19"/>
  <c r="J169" i="19"/>
  <c r="J168" i="19"/>
  <c r="J167" i="19"/>
  <c r="J165" i="19"/>
  <c r="U217" i="19"/>
  <c r="U176" i="19"/>
  <c r="U173" i="19"/>
  <c r="U172" i="19"/>
  <c r="U169" i="19"/>
  <c r="U168" i="19"/>
  <c r="U167" i="19"/>
  <c r="U165" i="19"/>
  <c r="E226" i="19"/>
  <c r="E171" i="19"/>
  <c r="M226" i="19"/>
  <c r="U226" i="19"/>
  <c r="D235" i="19"/>
  <c r="L235" i="19"/>
  <c r="T235" i="19"/>
  <c r="C237" i="19"/>
  <c r="K237" i="19"/>
  <c r="S237" i="19"/>
  <c r="E246" i="19"/>
  <c r="M246" i="19"/>
  <c r="U246" i="19"/>
  <c r="D248" i="19"/>
  <c r="L248" i="19"/>
  <c r="T248" i="19"/>
  <c r="N161" i="18"/>
  <c r="F162" i="18"/>
  <c r="N162" i="18"/>
  <c r="F163" i="18"/>
  <c r="N163" i="18"/>
  <c r="V163" i="18"/>
  <c r="F164" i="18"/>
  <c r="N164" i="18"/>
  <c r="V164" i="18"/>
  <c r="F165" i="18"/>
  <c r="N165" i="18"/>
  <c r="V165" i="18"/>
  <c r="F166" i="18"/>
  <c r="N166" i="18"/>
  <c r="V166" i="18"/>
  <c r="F167" i="18"/>
  <c r="N167" i="18"/>
  <c r="V167" i="18"/>
  <c r="F168" i="18"/>
  <c r="N168" i="18"/>
  <c r="V168" i="18"/>
  <c r="F169" i="18"/>
  <c r="N169" i="18"/>
  <c r="V169" i="18"/>
  <c r="N170" i="18"/>
  <c r="N171" i="18"/>
  <c r="N172" i="18"/>
  <c r="N173" i="18"/>
  <c r="V173" i="18"/>
  <c r="F174" i="18"/>
  <c r="N174" i="18"/>
  <c r="V174" i="18"/>
  <c r="F175" i="18"/>
  <c r="N175" i="18"/>
  <c r="V175" i="18"/>
  <c r="F184" i="18"/>
  <c r="N184" i="18"/>
  <c r="V184" i="18"/>
  <c r="F190" i="18"/>
  <c r="N190" i="18"/>
  <c r="V190" i="18"/>
  <c r="F203" i="18"/>
  <c r="N203" i="18"/>
  <c r="K217" i="19"/>
  <c r="K176" i="19"/>
  <c r="K173" i="19"/>
  <c r="K172" i="19"/>
  <c r="K169" i="19"/>
  <c r="K168" i="19"/>
  <c r="K167" i="19"/>
  <c r="K165" i="19"/>
  <c r="V176" i="19"/>
  <c r="V173" i="19"/>
  <c r="V172" i="19"/>
  <c r="V169" i="19"/>
  <c r="V168" i="19"/>
  <c r="V167" i="19"/>
  <c r="V165" i="19"/>
  <c r="F226" i="19"/>
  <c r="N226" i="19"/>
  <c r="V226" i="19"/>
  <c r="E235" i="19"/>
  <c r="M235" i="19"/>
  <c r="U235" i="19"/>
  <c r="D237" i="19"/>
  <c r="L237" i="19"/>
  <c r="T237" i="19"/>
  <c r="F246" i="19"/>
  <c r="N246" i="19"/>
  <c r="V246" i="19"/>
  <c r="E248" i="19"/>
  <c r="M248" i="19"/>
  <c r="U248" i="19"/>
  <c r="F171" i="19"/>
  <c r="N171" i="19"/>
  <c r="V171" i="19"/>
  <c r="F184" i="19"/>
  <c r="N184" i="19"/>
  <c r="V184" i="19"/>
  <c r="F190" i="19"/>
  <c r="N190" i="19"/>
  <c r="V190" i="19"/>
  <c r="F203" i="19"/>
  <c r="N203" i="19"/>
  <c r="V203" i="19"/>
  <c r="F209" i="19"/>
  <c r="N209" i="19"/>
  <c r="V209" i="19"/>
  <c r="F235" i="19"/>
  <c r="N235" i="19"/>
  <c r="V235" i="19"/>
  <c r="F69" i="20"/>
  <c r="N69" i="20"/>
  <c r="V69" i="20"/>
  <c r="F70" i="20"/>
  <c r="N70" i="20"/>
  <c r="V70" i="20"/>
  <c r="F71" i="20"/>
  <c r="N71" i="20"/>
  <c r="V71" i="20"/>
  <c r="I211" i="21"/>
  <c r="I171" i="21"/>
  <c r="Q211" i="21"/>
  <c r="Q171" i="21"/>
  <c r="Y211" i="21"/>
  <c r="Y171" i="21"/>
  <c r="D141" i="21"/>
  <c r="D132" i="21" s="1"/>
  <c r="L141" i="21"/>
  <c r="L132" i="21" s="1"/>
  <c r="T141" i="21"/>
  <c r="T132" i="21" s="1"/>
  <c r="D153" i="21"/>
  <c r="L153" i="21"/>
  <c r="T153" i="21"/>
  <c r="D157" i="21"/>
  <c r="L157" i="21"/>
  <c r="T157" i="21"/>
  <c r="D160" i="21"/>
  <c r="O160" i="21"/>
  <c r="B171" i="21"/>
  <c r="R171" i="21"/>
  <c r="J175" i="21"/>
  <c r="J192" i="21"/>
  <c r="J183" i="21" s="1"/>
  <c r="J201" i="21"/>
  <c r="B202" i="21"/>
  <c r="R202" i="21"/>
  <c r="V203" i="21"/>
  <c r="D192" i="22"/>
  <c r="L192" i="22"/>
  <c r="T192" i="22"/>
  <c r="G201" i="22"/>
  <c r="O201" i="22"/>
  <c r="W201" i="22"/>
  <c r="G202" i="22"/>
  <c r="O202" i="22"/>
  <c r="W202" i="22"/>
  <c r="G203" i="22"/>
  <c r="O203" i="22"/>
  <c r="W203" i="22"/>
  <c r="H211" i="22"/>
  <c r="P211" i="22"/>
  <c r="X211" i="22"/>
  <c r="B213" i="22"/>
  <c r="J213" i="22"/>
  <c r="R213" i="22"/>
  <c r="C179" i="23"/>
  <c r="C176" i="23"/>
  <c r="C172" i="23"/>
  <c r="C170" i="23"/>
  <c r="G171" i="19"/>
  <c r="O171" i="19"/>
  <c r="W171" i="19"/>
  <c r="G183" i="19"/>
  <c r="O183" i="19"/>
  <c r="W183" i="19"/>
  <c r="G184" i="19"/>
  <c r="O184" i="19"/>
  <c r="W184" i="19"/>
  <c r="G185" i="19"/>
  <c r="O185" i="19"/>
  <c r="W185" i="19"/>
  <c r="G187" i="19"/>
  <c r="O187" i="19"/>
  <c r="W187" i="19"/>
  <c r="G188" i="19"/>
  <c r="O188" i="19"/>
  <c r="W188" i="19"/>
  <c r="G190" i="19"/>
  <c r="O190" i="19"/>
  <c r="W190" i="19"/>
  <c r="G191" i="19"/>
  <c r="O191" i="19"/>
  <c r="W191" i="19"/>
  <c r="G192" i="19"/>
  <c r="O192" i="19"/>
  <c r="W192" i="19"/>
  <c r="G203" i="19"/>
  <c r="O203" i="19"/>
  <c r="W203" i="19"/>
  <c r="G209" i="19"/>
  <c r="O209" i="19"/>
  <c r="W209" i="19"/>
  <c r="G69" i="20"/>
  <c r="O69" i="20"/>
  <c r="W69" i="20"/>
  <c r="G70" i="20"/>
  <c r="O70" i="20"/>
  <c r="W70" i="20"/>
  <c r="G71" i="20"/>
  <c r="O71" i="20"/>
  <c r="W71" i="20"/>
  <c r="I203" i="21"/>
  <c r="I194" i="21" s="1"/>
  <c r="I160" i="21"/>
  <c r="Q203" i="21"/>
  <c r="Q194" i="21" s="1"/>
  <c r="Q160" i="21"/>
  <c r="Y203" i="21"/>
  <c r="Y194" i="21" s="1"/>
  <c r="Y160" i="21"/>
  <c r="D213" i="21"/>
  <c r="D175" i="21"/>
  <c r="L213" i="21"/>
  <c r="L175" i="21"/>
  <c r="T213" i="21"/>
  <c r="T175" i="21"/>
  <c r="E141" i="21"/>
  <c r="E132" i="21" s="1"/>
  <c r="M141" i="21"/>
  <c r="M132" i="21" s="1"/>
  <c r="U141" i="21"/>
  <c r="U132" i="21" s="1"/>
  <c r="E153" i="21"/>
  <c r="M153" i="21"/>
  <c r="U153" i="21"/>
  <c r="E157" i="21"/>
  <c r="M157" i="21"/>
  <c r="U157" i="21"/>
  <c r="F160" i="21"/>
  <c r="P160" i="21"/>
  <c r="C171" i="21"/>
  <c r="S171" i="21"/>
  <c r="K175" i="21"/>
  <c r="K192" i="21"/>
  <c r="K183" i="21" s="1"/>
  <c r="K201" i="21"/>
  <c r="K194" i="21" s="1"/>
  <c r="C202" i="21"/>
  <c r="V202" i="21"/>
  <c r="V194" i="21" s="1"/>
  <c r="E192" i="22"/>
  <c r="M192" i="22"/>
  <c r="U192" i="22"/>
  <c r="H201" i="22"/>
  <c r="P201" i="22"/>
  <c r="X201" i="22"/>
  <c r="H202" i="22"/>
  <c r="P202" i="22"/>
  <c r="X202" i="22"/>
  <c r="H203" i="22"/>
  <c r="P203" i="22"/>
  <c r="X203" i="22"/>
  <c r="I211" i="22"/>
  <c r="Q211" i="22"/>
  <c r="Y211" i="22"/>
  <c r="C213" i="22"/>
  <c r="K213" i="22"/>
  <c r="S213" i="22"/>
  <c r="D5" i="19"/>
  <c r="D171" i="19" s="1"/>
  <c r="L5" i="19"/>
  <c r="L171" i="19" s="1"/>
  <c r="T5" i="19"/>
  <c r="H171" i="19"/>
  <c r="P171" i="19"/>
  <c r="X171" i="19"/>
  <c r="H183" i="19"/>
  <c r="P183" i="19"/>
  <c r="X183" i="19"/>
  <c r="H184" i="19"/>
  <c r="P184" i="19"/>
  <c r="X184" i="19"/>
  <c r="H185" i="19"/>
  <c r="P185" i="19"/>
  <c r="X185" i="19"/>
  <c r="H187" i="19"/>
  <c r="P187" i="19"/>
  <c r="X187" i="19"/>
  <c r="H188" i="19"/>
  <c r="P188" i="19"/>
  <c r="X188" i="19"/>
  <c r="H190" i="19"/>
  <c r="P190" i="19"/>
  <c r="X190" i="19"/>
  <c r="H191" i="19"/>
  <c r="P191" i="19"/>
  <c r="X191" i="19"/>
  <c r="H192" i="19"/>
  <c r="P192" i="19"/>
  <c r="X192" i="19"/>
  <c r="H203" i="19"/>
  <c r="P203" i="19"/>
  <c r="X203" i="19"/>
  <c r="H209" i="19"/>
  <c r="P209" i="19"/>
  <c r="X209" i="19"/>
  <c r="H226" i="19"/>
  <c r="P226" i="19"/>
  <c r="X226" i="19"/>
  <c r="H69" i="20"/>
  <c r="P69" i="20"/>
  <c r="X69" i="20"/>
  <c r="H70" i="20"/>
  <c r="P70" i="20"/>
  <c r="X70" i="20"/>
  <c r="H71" i="20"/>
  <c r="P71" i="20"/>
  <c r="X71" i="20"/>
  <c r="C205" i="21"/>
  <c r="K205" i="21"/>
  <c r="S205" i="21"/>
  <c r="E213" i="21"/>
  <c r="E175" i="21"/>
  <c r="M213" i="21"/>
  <c r="M175" i="21"/>
  <c r="U213" i="21"/>
  <c r="U175" i="21"/>
  <c r="F141" i="21"/>
  <c r="F132" i="21" s="1"/>
  <c r="N141" i="21"/>
  <c r="N132" i="21" s="1"/>
  <c r="V141" i="21"/>
  <c r="V132" i="21" s="1"/>
  <c r="F153" i="21"/>
  <c r="N153" i="21"/>
  <c r="V153" i="21"/>
  <c r="F157" i="21"/>
  <c r="N157" i="21"/>
  <c r="G160" i="21"/>
  <c r="R160" i="21"/>
  <c r="F171" i="21"/>
  <c r="V171" i="21"/>
  <c r="N175" i="21"/>
  <c r="W202" i="21"/>
  <c r="W194" i="21" s="1"/>
  <c r="F192" i="22"/>
  <c r="N192" i="22"/>
  <c r="V192" i="22"/>
  <c r="I201" i="22"/>
  <c r="Q201" i="22"/>
  <c r="Y201" i="22"/>
  <c r="I202" i="22"/>
  <c r="Q202" i="22"/>
  <c r="Y202" i="22"/>
  <c r="I203" i="22"/>
  <c r="Q203" i="22"/>
  <c r="Y203" i="22"/>
  <c r="B211" i="22"/>
  <c r="J211" i="22"/>
  <c r="R211" i="22"/>
  <c r="D213" i="22"/>
  <c r="T213" i="22"/>
  <c r="G179" i="23"/>
  <c r="G176" i="23"/>
  <c r="G172" i="23"/>
  <c r="G170" i="23"/>
  <c r="W179" i="23"/>
  <c r="W176" i="23"/>
  <c r="W172" i="23"/>
  <c r="W170" i="23"/>
  <c r="W165" i="23" s="1"/>
  <c r="I171" i="19"/>
  <c r="Q171" i="19"/>
  <c r="Y171" i="19"/>
  <c r="I183" i="19"/>
  <c r="Q183" i="19"/>
  <c r="Y183" i="19"/>
  <c r="I184" i="19"/>
  <c r="Q184" i="19"/>
  <c r="Y184" i="19"/>
  <c r="I185" i="19"/>
  <c r="Q185" i="19"/>
  <c r="Y185" i="19"/>
  <c r="I187" i="19"/>
  <c r="Q187" i="19"/>
  <c r="Y187" i="19"/>
  <c r="I188" i="19"/>
  <c r="Q188" i="19"/>
  <c r="Y188" i="19"/>
  <c r="I190" i="19"/>
  <c r="Q190" i="19"/>
  <c r="Y190" i="19"/>
  <c r="I191" i="19"/>
  <c r="Q191" i="19"/>
  <c r="Y191" i="19"/>
  <c r="I192" i="19"/>
  <c r="Q192" i="19"/>
  <c r="Y192" i="19"/>
  <c r="I203" i="19"/>
  <c r="Q203" i="19"/>
  <c r="Y203" i="19"/>
  <c r="I209" i="19"/>
  <c r="Q209" i="19"/>
  <c r="Y209" i="19"/>
  <c r="I69" i="20"/>
  <c r="Q69" i="20"/>
  <c r="Y69" i="20"/>
  <c r="I70" i="20"/>
  <c r="Q70" i="20"/>
  <c r="Y70" i="20"/>
  <c r="I71" i="20"/>
  <c r="Q71" i="20"/>
  <c r="Y71" i="20"/>
  <c r="D211" i="21"/>
  <c r="D171" i="21"/>
  <c r="L211" i="21"/>
  <c r="L205" i="21" s="1"/>
  <c r="L171" i="21"/>
  <c r="T211" i="21"/>
  <c r="T205" i="21" s="1"/>
  <c r="T171" i="21"/>
  <c r="G141" i="21"/>
  <c r="G132" i="21" s="1"/>
  <c r="O141" i="21"/>
  <c r="O132" i="21" s="1"/>
  <c r="W141" i="21"/>
  <c r="W132" i="21" s="1"/>
  <c r="G153" i="21"/>
  <c r="O153" i="21"/>
  <c r="W153" i="21"/>
  <c r="G157" i="21"/>
  <c r="O157" i="21"/>
  <c r="H160" i="21"/>
  <c r="S160" i="21"/>
  <c r="G171" i="21"/>
  <c r="W171" i="21"/>
  <c r="O175" i="21"/>
  <c r="B203" i="21"/>
  <c r="G192" i="22"/>
  <c r="O192" i="22"/>
  <c r="W192" i="22"/>
  <c r="B201" i="22"/>
  <c r="J201" i="22"/>
  <c r="R201" i="22"/>
  <c r="B202" i="22"/>
  <c r="J202" i="22"/>
  <c r="R202" i="22"/>
  <c r="B203" i="22"/>
  <c r="J203" i="22"/>
  <c r="R203" i="22"/>
  <c r="C211" i="22"/>
  <c r="K211" i="22"/>
  <c r="S211" i="22"/>
  <c r="N179" i="23"/>
  <c r="N176" i="23"/>
  <c r="N175" i="23"/>
  <c r="N172" i="23"/>
  <c r="N170" i="23"/>
  <c r="H179" i="23"/>
  <c r="H176" i="23"/>
  <c r="H172" i="23"/>
  <c r="H171" i="23"/>
  <c r="H170" i="23"/>
  <c r="H165" i="23" s="1"/>
  <c r="X179" i="23"/>
  <c r="X176" i="23"/>
  <c r="X172" i="23"/>
  <c r="X171" i="23"/>
  <c r="X170" i="23"/>
  <c r="B171" i="19"/>
  <c r="J171" i="19"/>
  <c r="R171" i="19"/>
  <c r="R183" i="19"/>
  <c r="B184" i="19"/>
  <c r="J184" i="19"/>
  <c r="R184" i="19"/>
  <c r="R185" i="19"/>
  <c r="R187" i="19"/>
  <c r="R188" i="19"/>
  <c r="B190" i="19"/>
  <c r="J190" i="19"/>
  <c r="R190" i="19"/>
  <c r="R191" i="19"/>
  <c r="R192" i="19"/>
  <c r="B203" i="19"/>
  <c r="J203" i="19"/>
  <c r="R203" i="19"/>
  <c r="B209" i="19"/>
  <c r="J209" i="19"/>
  <c r="R209" i="19"/>
  <c r="B235" i="19"/>
  <c r="J235" i="19"/>
  <c r="B69" i="20"/>
  <c r="J69" i="20"/>
  <c r="R69" i="20"/>
  <c r="B70" i="20"/>
  <c r="J70" i="20"/>
  <c r="R70" i="20"/>
  <c r="B71" i="20"/>
  <c r="J71" i="20"/>
  <c r="R71" i="20"/>
  <c r="E211" i="21"/>
  <c r="E171" i="21"/>
  <c r="M211" i="21"/>
  <c r="M205" i="21" s="1"/>
  <c r="M171" i="21"/>
  <c r="U211" i="21"/>
  <c r="U171" i="21"/>
  <c r="H141" i="21"/>
  <c r="H132" i="21" s="1"/>
  <c r="P141" i="21"/>
  <c r="P132" i="21" s="1"/>
  <c r="X141" i="21"/>
  <c r="X132" i="21" s="1"/>
  <c r="H153" i="21"/>
  <c r="P153" i="21"/>
  <c r="X153" i="21"/>
  <c r="H157" i="21"/>
  <c r="P157" i="21"/>
  <c r="X157" i="21"/>
  <c r="J160" i="21"/>
  <c r="T160" i="21"/>
  <c r="J171" i="21"/>
  <c r="B175" i="21"/>
  <c r="R175" i="21"/>
  <c r="B192" i="21"/>
  <c r="B183" i="21" s="1"/>
  <c r="R192" i="21"/>
  <c r="R183" i="21" s="1"/>
  <c r="B201" i="21"/>
  <c r="R201" i="21"/>
  <c r="J202" i="21"/>
  <c r="H192" i="22"/>
  <c r="P192" i="22"/>
  <c r="X192" i="22"/>
  <c r="C201" i="22"/>
  <c r="K201" i="22"/>
  <c r="S201" i="22"/>
  <c r="C202" i="22"/>
  <c r="K202" i="22"/>
  <c r="S202" i="22"/>
  <c r="C203" i="22"/>
  <c r="K203" i="22"/>
  <c r="S203" i="22"/>
  <c r="D211" i="22"/>
  <c r="L211" i="22"/>
  <c r="T211" i="22"/>
  <c r="V213" i="22"/>
  <c r="C171" i="19"/>
  <c r="K171" i="19"/>
  <c r="S171" i="19"/>
  <c r="C183" i="19"/>
  <c r="K183" i="19"/>
  <c r="S183" i="19"/>
  <c r="C184" i="19"/>
  <c r="K184" i="19"/>
  <c r="S184" i="19"/>
  <c r="C185" i="19"/>
  <c r="K185" i="19"/>
  <c r="S185" i="19"/>
  <c r="C187" i="19"/>
  <c r="K187" i="19"/>
  <c r="S187" i="19"/>
  <c r="C188" i="19"/>
  <c r="K188" i="19"/>
  <c r="S188" i="19"/>
  <c r="C190" i="19"/>
  <c r="K190" i="19"/>
  <c r="S190" i="19"/>
  <c r="C191" i="19"/>
  <c r="K191" i="19"/>
  <c r="S191" i="19"/>
  <c r="C192" i="19"/>
  <c r="K192" i="19"/>
  <c r="S192" i="19"/>
  <c r="C203" i="19"/>
  <c r="K203" i="19"/>
  <c r="S203" i="19"/>
  <c r="C209" i="19"/>
  <c r="K209" i="19"/>
  <c r="S209" i="19"/>
  <c r="C69" i="20"/>
  <c r="K69" i="20"/>
  <c r="S69" i="20"/>
  <c r="C70" i="20"/>
  <c r="K70" i="20"/>
  <c r="S70" i="20"/>
  <c r="C71" i="20"/>
  <c r="K71" i="20"/>
  <c r="S71" i="20"/>
  <c r="E203" i="21"/>
  <c r="E194" i="21" s="1"/>
  <c r="E160" i="21"/>
  <c r="M203" i="21"/>
  <c r="M194" i="21" s="1"/>
  <c r="M160" i="21"/>
  <c r="U203" i="21"/>
  <c r="U194" i="21" s="1"/>
  <c r="U160" i="21"/>
  <c r="H213" i="21"/>
  <c r="H175" i="21"/>
  <c r="P213" i="21"/>
  <c r="P175" i="21"/>
  <c r="X213" i="21"/>
  <c r="X175" i="21"/>
  <c r="I141" i="21"/>
  <c r="I132" i="21" s="1"/>
  <c r="Q141" i="21"/>
  <c r="Q132" i="21" s="1"/>
  <c r="Y141" i="21"/>
  <c r="Y132" i="21" s="1"/>
  <c r="I153" i="21"/>
  <c r="Q153" i="21"/>
  <c r="Y153" i="21"/>
  <c r="I157" i="21"/>
  <c r="Q157" i="21"/>
  <c r="Y157" i="21"/>
  <c r="K160" i="21"/>
  <c r="K171" i="21"/>
  <c r="C175" i="21"/>
  <c r="S175" i="21"/>
  <c r="C192" i="21"/>
  <c r="C183" i="21" s="1"/>
  <c r="S192" i="21"/>
  <c r="S183" i="21" s="1"/>
  <c r="C201" i="21"/>
  <c r="S201" i="21"/>
  <c r="S194" i="21" s="1"/>
  <c r="K202" i="21"/>
  <c r="I192" i="22"/>
  <c r="Q192" i="22"/>
  <c r="Y192" i="22"/>
  <c r="D201" i="22"/>
  <c r="L201" i="22"/>
  <c r="T201" i="22"/>
  <c r="D202" i="22"/>
  <c r="L202" i="22"/>
  <c r="T202" i="22"/>
  <c r="D203" i="22"/>
  <c r="L203" i="22"/>
  <c r="T203" i="22"/>
  <c r="E211" i="22"/>
  <c r="M211" i="22"/>
  <c r="U211" i="22"/>
  <c r="T171" i="19"/>
  <c r="D183" i="19"/>
  <c r="L183" i="19"/>
  <c r="T183" i="19"/>
  <c r="D184" i="19"/>
  <c r="L184" i="19"/>
  <c r="T184" i="19"/>
  <c r="D185" i="19"/>
  <c r="L185" i="19"/>
  <c r="T185" i="19"/>
  <c r="D187" i="19"/>
  <c r="L187" i="19"/>
  <c r="T187" i="19"/>
  <c r="D188" i="19"/>
  <c r="L188" i="19"/>
  <c r="T188" i="19"/>
  <c r="D190" i="19"/>
  <c r="L190" i="19"/>
  <c r="T190" i="19"/>
  <c r="D191" i="19"/>
  <c r="L191" i="19"/>
  <c r="T191" i="19"/>
  <c r="D192" i="19"/>
  <c r="L192" i="19"/>
  <c r="T192" i="19"/>
  <c r="D203" i="19"/>
  <c r="L203" i="19"/>
  <c r="T203" i="19"/>
  <c r="D209" i="19"/>
  <c r="L209" i="19"/>
  <c r="T209" i="19"/>
  <c r="D69" i="20"/>
  <c r="L69" i="20"/>
  <c r="T69" i="20"/>
  <c r="D70" i="20"/>
  <c r="L70" i="20"/>
  <c r="T70" i="20"/>
  <c r="D71" i="20"/>
  <c r="L71" i="20"/>
  <c r="T71" i="20"/>
  <c r="G205" i="21"/>
  <c r="O205" i="21"/>
  <c r="W205" i="21"/>
  <c r="I213" i="21"/>
  <c r="I175" i="21"/>
  <c r="Q213" i="21"/>
  <c r="Q175" i="21"/>
  <c r="Y213" i="21"/>
  <c r="Y175" i="21"/>
  <c r="L160" i="21"/>
  <c r="W160" i="21"/>
  <c r="N171" i="21"/>
  <c r="F175" i="21"/>
  <c r="V175" i="21"/>
  <c r="N203" i="21"/>
  <c r="N194" i="21" s="1"/>
  <c r="B192" i="22"/>
  <c r="J192" i="22"/>
  <c r="R192" i="22"/>
  <c r="E201" i="22"/>
  <c r="M201" i="22"/>
  <c r="U201" i="22"/>
  <c r="E202" i="22"/>
  <c r="M202" i="22"/>
  <c r="U202" i="22"/>
  <c r="E203" i="22"/>
  <c r="M203" i="22"/>
  <c r="U203" i="22"/>
  <c r="F211" i="22"/>
  <c r="N211" i="22"/>
  <c r="V211" i="22"/>
  <c r="M171" i="19"/>
  <c r="U171" i="19"/>
  <c r="E183" i="19"/>
  <c r="M183" i="19"/>
  <c r="U183" i="19"/>
  <c r="E184" i="19"/>
  <c r="M184" i="19"/>
  <c r="U184" i="19"/>
  <c r="E185" i="19"/>
  <c r="M185" i="19"/>
  <c r="U185" i="19"/>
  <c r="E187" i="19"/>
  <c r="M187" i="19"/>
  <c r="U187" i="19"/>
  <c r="E188" i="19"/>
  <c r="M188" i="19"/>
  <c r="U188" i="19"/>
  <c r="E190" i="19"/>
  <c r="M190" i="19"/>
  <c r="U190" i="19"/>
  <c r="E191" i="19"/>
  <c r="M191" i="19"/>
  <c r="U191" i="19"/>
  <c r="E192" i="19"/>
  <c r="M192" i="19"/>
  <c r="U192" i="19"/>
  <c r="E203" i="19"/>
  <c r="M203" i="19"/>
  <c r="U203" i="19"/>
  <c r="E209" i="19"/>
  <c r="M209" i="19"/>
  <c r="U209" i="19"/>
  <c r="E69" i="20"/>
  <c r="M69" i="20"/>
  <c r="U69" i="20"/>
  <c r="E70" i="20"/>
  <c r="M70" i="20"/>
  <c r="U70" i="20"/>
  <c r="E71" i="20"/>
  <c r="M71" i="20"/>
  <c r="U71" i="20"/>
  <c r="H211" i="21"/>
  <c r="H205" i="21" s="1"/>
  <c r="H171" i="21"/>
  <c r="P211" i="21"/>
  <c r="P171" i="21"/>
  <c r="X211" i="21"/>
  <c r="X171" i="21"/>
  <c r="S157" i="21"/>
  <c r="C160" i="21"/>
  <c r="X160" i="21"/>
  <c r="O171" i="21"/>
  <c r="G175" i="21"/>
  <c r="W175" i="21"/>
  <c r="C192" i="22"/>
  <c r="K192" i="22"/>
  <c r="S192" i="22"/>
  <c r="F201" i="22"/>
  <c r="N201" i="22"/>
  <c r="V201" i="22"/>
  <c r="F202" i="22"/>
  <c r="N202" i="22"/>
  <c r="V202" i="22"/>
  <c r="F203" i="22"/>
  <c r="N203" i="22"/>
  <c r="V203" i="22"/>
  <c r="G211" i="22"/>
  <c r="O211" i="22"/>
  <c r="W211" i="22"/>
  <c r="B179" i="23"/>
  <c r="B176" i="23"/>
  <c r="B172" i="23"/>
  <c r="B170" i="23"/>
  <c r="L179" i="23"/>
  <c r="L176" i="23"/>
  <c r="L172" i="23"/>
  <c r="L171" i="23"/>
  <c r="L170" i="23"/>
  <c r="I213" i="22"/>
  <c r="Q213" i="22"/>
  <c r="Y213" i="22"/>
  <c r="B141" i="22"/>
  <c r="B132" i="22" s="1"/>
  <c r="J141" i="22"/>
  <c r="J132" i="22" s="1"/>
  <c r="R141" i="22"/>
  <c r="R132" i="22" s="1"/>
  <c r="B153" i="22"/>
  <c r="J153" i="22"/>
  <c r="R153" i="22"/>
  <c r="B157" i="22"/>
  <c r="J157" i="22"/>
  <c r="R157" i="22"/>
  <c r="B160" i="22"/>
  <c r="J160" i="22"/>
  <c r="R160" i="22"/>
  <c r="B171" i="22"/>
  <c r="J171" i="22"/>
  <c r="R171" i="22"/>
  <c r="B175" i="22"/>
  <c r="J175" i="22"/>
  <c r="R175" i="22"/>
  <c r="L213" i="22"/>
  <c r="W213" i="22"/>
  <c r="G144" i="23"/>
  <c r="G143" i="23"/>
  <c r="G140" i="23"/>
  <c r="G139" i="23"/>
  <c r="G137" i="23"/>
  <c r="O144" i="23"/>
  <c r="O143" i="23"/>
  <c r="O140" i="23"/>
  <c r="O139" i="23"/>
  <c r="O137" i="23"/>
  <c r="W144" i="23"/>
  <c r="W143" i="23"/>
  <c r="W140" i="23"/>
  <c r="W139" i="23"/>
  <c r="W137" i="23"/>
  <c r="G192" i="23"/>
  <c r="G183" i="23" s="1"/>
  <c r="G141" i="23"/>
  <c r="O192" i="23"/>
  <c r="O183" i="23" s="1"/>
  <c r="O141" i="23"/>
  <c r="W192" i="23"/>
  <c r="W183" i="23" s="1"/>
  <c r="W141" i="23"/>
  <c r="D163" i="23"/>
  <c r="D161" i="23"/>
  <c r="O163" i="23"/>
  <c r="O161" i="23"/>
  <c r="O158" i="23"/>
  <c r="O155" i="23"/>
  <c r="O154" i="23"/>
  <c r="O151" i="23"/>
  <c r="H194" i="23"/>
  <c r="H203" i="23"/>
  <c r="H160" i="23"/>
  <c r="P203" i="23"/>
  <c r="P194" i="23" s="1"/>
  <c r="P160" i="23"/>
  <c r="X203" i="23"/>
  <c r="X194" i="23" s="1"/>
  <c r="X160" i="23"/>
  <c r="G211" i="23"/>
  <c r="G171" i="23"/>
  <c r="O211" i="23"/>
  <c r="O171" i="23"/>
  <c r="W211" i="23"/>
  <c r="W171" i="23"/>
  <c r="I213" i="23"/>
  <c r="Q213" i="23"/>
  <c r="Y213" i="23"/>
  <c r="Y175" i="23"/>
  <c r="J137" i="23"/>
  <c r="U137" i="23"/>
  <c r="R139" i="23"/>
  <c r="E140" i="23"/>
  <c r="B141" i="23"/>
  <c r="M141" i="23"/>
  <c r="J143" i="23"/>
  <c r="U143" i="23"/>
  <c r="R144" i="23"/>
  <c r="X151" i="23"/>
  <c r="N154" i="23"/>
  <c r="D155" i="23"/>
  <c r="C141" i="22"/>
  <c r="C132" i="22" s="1"/>
  <c r="K141" i="22"/>
  <c r="K132" i="22" s="1"/>
  <c r="S141" i="22"/>
  <c r="S132" i="22" s="1"/>
  <c r="C153" i="22"/>
  <c r="K153" i="22"/>
  <c r="S153" i="22"/>
  <c r="C157" i="22"/>
  <c r="K157" i="22"/>
  <c r="S157" i="22"/>
  <c r="C160" i="22"/>
  <c r="K160" i="22"/>
  <c r="S160" i="22"/>
  <c r="C171" i="22"/>
  <c r="K171" i="22"/>
  <c r="S171" i="22"/>
  <c r="C175" i="22"/>
  <c r="K175" i="22"/>
  <c r="S175" i="22"/>
  <c r="N213" i="22"/>
  <c r="X213" i="22"/>
  <c r="F48" i="23"/>
  <c r="F157" i="23" s="1"/>
  <c r="P48" i="23"/>
  <c r="I48" i="23"/>
  <c r="I201" i="23"/>
  <c r="I194" i="23" s="1"/>
  <c r="Q48" i="23"/>
  <c r="Q157" i="23" s="1"/>
  <c r="Q201" i="23"/>
  <c r="Q194" i="23" s="1"/>
  <c r="Y48" i="23"/>
  <c r="Y153" i="23" s="1"/>
  <c r="Y201" i="23"/>
  <c r="Y194" i="23" s="1"/>
  <c r="V137" i="23"/>
  <c r="I139" i="23"/>
  <c r="F140" i="23"/>
  <c r="Q140" i="23"/>
  <c r="N141" i="23"/>
  <c r="Y141" i="23"/>
  <c r="V143" i="23"/>
  <c r="N151" i="23"/>
  <c r="T157" i="23"/>
  <c r="H158" i="23"/>
  <c r="D153" i="22"/>
  <c r="L153" i="22"/>
  <c r="T153" i="22"/>
  <c r="D157" i="22"/>
  <c r="L157" i="22"/>
  <c r="T157" i="22"/>
  <c r="D160" i="22"/>
  <c r="L160" i="22"/>
  <c r="T160" i="22"/>
  <c r="D171" i="22"/>
  <c r="L171" i="22"/>
  <c r="T171" i="22"/>
  <c r="D175" i="22"/>
  <c r="T175" i="22"/>
  <c r="O213" i="22"/>
  <c r="G163" i="23"/>
  <c r="G161" i="23"/>
  <c r="G158" i="23"/>
  <c r="G155" i="23"/>
  <c r="G154" i="23"/>
  <c r="G151" i="23"/>
  <c r="R163" i="23"/>
  <c r="R161" i="23"/>
  <c r="R158" i="23"/>
  <c r="R155" i="23"/>
  <c r="R154" i="23"/>
  <c r="B201" i="23"/>
  <c r="B153" i="23"/>
  <c r="J201" i="23"/>
  <c r="R201" i="23"/>
  <c r="R153" i="23"/>
  <c r="B202" i="23"/>
  <c r="B157" i="23"/>
  <c r="J202" i="23"/>
  <c r="R202" i="23"/>
  <c r="R157" i="23"/>
  <c r="B203" i="23"/>
  <c r="B160" i="23"/>
  <c r="J203" i="23"/>
  <c r="R203" i="23"/>
  <c r="R160" i="23"/>
  <c r="D179" i="23"/>
  <c r="D176" i="23"/>
  <c r="D172" i="23"/>
  <c r="D171" i="23"/>
  <c r="D170" i="23"/>
  <c r="O179" i="23"/>
  <c r="O176" i="23"/>
  <c r="O172" i="23"/>
  <c r="O170" i="23"/>
  <c r="I99" i="23"/>
  <c r="I175" i="23" s="1"/>
  <c r="I211" i="23"/>
  <c r="Q99" i="23"/>
  <c r="Q171" i="23" s="1"/>
  <c r="Q211" i="23"/>
  <c r="Y99" i="23"/>
  <c r="Y171" i="23" s="1"/>
  <c r="Y211" i="23"/>
  <c r="Y205" i="23" s="1"/>
  <c r="C213" i="23"/>
  <c r="C175" i="23"/>
  <c r="K213" i="23"/>
  <c r="K175" i="23"/>
  <c r="S213" i="23"/>
  <c r="B137" i="23"/>
  <c r="M137" i="23"/>
  <c r="J139" i="23"/>
  <c r="U139" i="23"/>
  <c r="R140" i="23"/>
  <c r="E141" i="23"/>
  <c r="B143" i="23"/>
  <c r="M143" i="23"/>
  <c r="J144" i="23"/>
  <c r="U144" i="23"/>
  <c r="D153" i="23"/>
  <c r="E141" i="22"/>
  <c r="E132" i="22" s="1"/>
  <c r="M141" i="22"/>
  <c r="M132" i="22" s="1"/>
  <c r="U141" i="22"/>
  <c r="U132" i="22" s="1"/>
  <c r="E153" i="22"/>
  <c r="M153" i="22"/>
  <c r="U153" i="22"/>
  <c r="E157" i="22"/>
  <c r="M157" i="22"/>
  <c r="U157" i="22"/>
  <c r="E160" i="22"/>
  <c r="M160" i="22"/>
  <c r="U160" i="22"/>
  <c r="E171" i="22"/>
  <c r="M171" i="22"/>
  <c r="U171" i="22"/>
  <c r="F213" i="22"/>
  <c r="P213" i="22"/>
  <c r="H163" i="23"/>
  <c r="H161" i="23"/>
  <c r="S163" i="23"/>
  <c r="S161" i="23"/>
  <c r="S158" i="23"/>
  <c r="S155" i="23"/>
  <c r="S154" i="23"/>
  <c r="S151" i="23"/>
  <c r="F179" i="23"/>
  <c r="F176" i="23"/>
  <c r="F175" i="23"/>
  <c r="F172" i="23"/>
  <c r="F170" i="23"/>
  <c r="P179" i="23"/>
  <c r="P176" i="23"/>
  <c r="P172" i="23"/>
  <c r="P171" i="23"/>
  <c r="P170" i="23"/>
  <c r="B211" i="23"/>
  <c r="B205" i="23" s="1"/>
  <c r="B171" i="23"/>
  <c r="J211" i="23"/>
  <c r="J205" i="23" s="1"/>
  <c r="R211" i="23"/>
  <c r="R205" i="23" s="1"/>
  <c r="D213" i="23"/>
  <c r="D205" i="23" s="1"/>
  <c r="D175" i="23"/>
  <c r="L213" i="23"/>
  <c r="L205" i="23" s="1"/>
  <c r="L175" i="23"/>
  <c r="T213" i="23"/>
  <c r="T205" i="23" s="1"/>
  <c r="T175" i="23"/>
  <c r="N137" i="23"/>
  <c r="Y137" i="23"/>
  <c r="V139" i="23"/>
  <c r="I140" i="23"/>
  <c r="F141" i="23"/>
  <c r="Q141" i="23"/>
  <c r="N143" i="23"/>
  <c r="Y143" i="23"/>
  <c r="V144" i="23"/>
  <c r="H155" i="23"/>
  <c r="F136" i="25"/>
  <c r="N136" i="25"/>
  <c r="S146" i="25"/>
  <c r="E213" i="22"/>
  <c r="M213" i="22"/>
  <c r="U213" i="22"/>
  <c r="F141" i="22"/>
  <c r="F132" i="22" s="1"/>
  <c r="N141" i="22"/>
  <c r="N132" i="22" s="1"/>
  <c r="V141" i="22"/>
  <c r="V132" i="22" s="1"/>
  <c r="F153" i="22"/>
  <c r="N153" i="22"/>
  <c r="V153" i="22"/>
  <c r="F157" i="22"/>
  <c r="N157" i="22"/>
  <c r="V157" i="22"/>
  <c r="F160" i="22"/>
  <c r="N160" i="22"/>
  <c r="V160" i="22"/>
  <c r="F171" i="22"/>
  <c r="N171" i="22"/>
  <c r="V171" i="22"/>
  <c r="V175" i="22"/>
  <c r="G213" i="22"/>
  <c r="C144" i="23"/>
  <c r="C143" i="23"/>
  <c r="C140" i="23"/>
  <c r="C139" i="23"/>
  <c r="C137" i="23"/>
  <c r="K144" i="23"/>
  <c r="K143" i="23"/>
  <c r="K140" i="23"/>
  <c r="K139" i="23"/>
  <c r="K137" i="23"/>
  <c r="S144" i="23"/>
  <c r="S143" i="23"/>
  <c r="S140" i="23"/>
  <c r="S139" i="23"/>
  <c r="S137" i="23"/>
  <c r="C192" i="23"/>
  <c r="C183" i="23" s="1"/>
  <c r="C141" i="23"/>
  <c r="K192" i="23"/>
  <c r="K183" i="23" s="1"/>
  <c r="K141" i="23"/>
  <c r="S192" i="23"/>
  <c r="S183" i="23" s="1"/>
  <c r="S141" i="23"/>
  <c r="J48" i="23"/>
  <c r="J157" i="23" s="1"/>
  <c r="T163" i="23"/>
  <c r="T161" i="23"/>
  <c r="T158" i="23"/>
  <c r="D203" i="23"/>
  <c r="D194" i="23" s="1"/>
  <c r="D160" i="23"/>
  <c r="L203" i="23"/>
  <c r="L194" i="23" s="1"/>
  <c r="L160" i="23"/>
  <c r="T203" i="23"/>
  <c r="T194" i="23" s="1"/>
  <c r="T160" i="23"/>
  <c r="R99" i="23"/>
  <c r="R175" i="23" s="1"/>
  <c r="C211" i="23"/>
  <c r="C171" i="23"/>
  <c r="K211" i="23"/>
  <c r="K171" i="23"/>
  <c r="S211" i="23"/>
  <c r="E213" i="23"/>
  <c r="M213" i="23"/>
  <c r="U213" i="23"/>
  <c r="E137" i="23"/>
  <c r="B139" i="23"/>
  <c r="M139" i="23"/>
  <c r="R141" i="23"/>
  <c r="E143" i="23"/>
  <c r="B144" i="23"/>
  <c r="M144" i="23"/>
  <c r="H151" i="23"/>
  <c r="R151" i="23"/>
  <c r="R146" i="23" s="1"/>
  <c r="F153" i="23"/>
  <c r="T153" i="23"/>
  <c r="H154" i="23"/>
  <c r="L157" i="23"/>
  <c r="X157" i="23"/>
  <c r="G141" i="22"/>
  <c r="G132" i="22" s="1"/>
  <c r="O141" i="22"/>
  <c r="O132" i="22" s="1"/>
  <c r="W141" i="22"/>
  <c r="W132" i="22" s="1"/>
  <c r="G153" i="22"/>
  <c r="O153" i="22"/>
  <c r="W153" i="22"/>
  <c r="G157" i="22"/>
  <c r="O157" i="22"/>
  <c r="W157" i="22"/>
  <c r="G160" i="22"/>
  <c r="O160" i="22"/>
  <c r="W160" i="22"/>
  <c r="G171" i="22"/>
  <c r="O171" i="22"/>
  <c r="W171" i="22"/>
  <c r="H213" i="22"/>
  <c r="K163" i="23"/>
  <c r="K161" i="23"/>
  <c r="K158" i="23"/>
  <c r="K155" i="23"/>
  <c r="K154" i="23"/>
  <c r="K151" i="23"/>
  <c r="V48" i="23"/>
  <c r="V160" i="23" s="1"/>
  <c r="E201" i="23"/>
  <c r="E194" i="23" s="1"/>
  <c r="E48" i="23"/>
  <c r="E157" i="23" s="1"/>
  <c r="M201" i="23"/>
  <c r="M194" i="23" s="1"/>
  <c r="M48" i="23"/>
  <c r="M153" i="23" s="1"/>
  <c r="U201" i="23"/>
  <c r="U194" i="23" s="1"/>
  <c r="U48" i="23"/>
  <c r="U153" i="23" s="1"/>
  <c r="S99" i="23"/>
  <c r="S175" i="23" s="1"/>
  <c r="F137" i="23"/>
  <c r="F132" i="23" s="1"/>
  <c r="Q137" i="23"/>
  <c r="N139" i="23"/>
  <c r="Y139" i="23"/>
  <c r="I141" i="23"/>
  <c r="F143" i="23"/>
  <c r="Q143" i="23"/>
  <c r="N144" i="23"/>
  <c r="Y144" i="23"/>
  <c r="T151" i="23"/>
  <c r="H153" i="23"/>
  <c r="X155" i="23"/>
  <c r="N160" i="23"/>
  <c r="H153" i="22"/>
  <c r="P153" i="22"/>
  <c r="X153" i="22"/>
  <c r="H157" i="22"/>
  <c r="P157" i="22"/>
  <c r="X157" i="22"/>
  <c r="H160" i="22"/>
  <c r="P160" i="22"/>
  <c r="X160" i="22"/>
  <c r="B163" i="23"/>
  <c r="B161" i="23"/>
  <c r="B158" i="23"/>
  <c r="B155" i="23"/>
  <c r="B154" i="23"/>
  <c r="L163" i="23"/>
  <c r="L161" i="23"/>
  <c r="L158" i="23"/>
  <c r="W163" i="23"/>
  <c r="W154" i="23"/>
  <c r="W151" i="23"/>
  <c r="V203" i="23"/>
  <c r="V194" i="23" s="1"/>
  <c r="J99" i="23"/>
  <c r="T179" i="23"/>
  <c r="T176" i="23"/>
  <c r="T172" i="23"/>
  <c r="T171" i="23"/>
  <c r="T170" i="23"/>
  <c r="E211" i="23"/>
  <c r="E205" i="23" s="1"/>
  <c r="E99" i="23"/>
  <c r="E171" i="23" s="1"/>
  <c r="M211" i="23"/>
  <c r="M99" i="23"/>
  <c r="M175" i="23" s="1"/>
  <c r="U211" i="23"/>
  <c r="U99" i="23"/>
  <c r="G213" i="23"/>
  <c r="G175" i="23"/>
  <c r="O213" i="23"/>
  <c r="O175" i="23"/>
  <c r="W213" i="23"/>
  <c r="W175" i="23"/>
  <c r="R137" i="23"/>
  <c r="R132" i="23" s="1"/>
  <c r="E139" i="23"/>
  <c r="J141" i="23"/>
  <c r="U141" i="23"/>
  <c r="L154" i="23"/>
  <c r="N157" i="23"/>
  <c r="D158" i="23"/>
  <c r="I141" i="22"/>
  <c r="I132" i="22" s="1"/>
  <c r="Q141" i="22"/>
  <c r="Q132" i="22" s="1"/>
  <c r="Y141" i="22"/>
  <c r="Y132" i="22" s="1"/>
  <c r="I153" i="22"/>
  <c r="Q153" i="22"/>
  <c r="Y153" i="22"/>
  <c r="I157" i="22"/>
  <c r="Q157" i="22"/>
  <c r="Y157" i="22"/>
  <c r="I160" i="22"/>
  <c r="Q160" i="22"/>
  <c r="Y160" i="22"/>
  <c r="I171" i="22"/>
  <c r="Q171" i="22"/>
  <c r="Y171" i="22"/>
  <c r="I175" i="22"/>
  <c r="Q175" i="22"/>
  <c r="Y175" i="22"/>
  <c r="C163" i="23"/>
  <c r="C161" i="23"/>
  <c r="C158" i="23"/>
  <c r="C155" i="23"/>
  <c r="C154" i="23"/>
  <c r="C151" i="23"/>
  <c r="N161" i="23"/>
  <c r="X163" i="23"/>
  <c r="X161" i="23"/>
  <c r="X158" i="23"/>
  <c r="K179" i="23"/>
  <c r="K176" i="23"/>
  <c r="K172" i="23"/>
  <c r="K170" i="23"/>
  <c r="V179" i="23"/>
  <c r="V176" i="23"/>
  <c r="V175" i="23"/>
  <c r="V172" i="23"/>
  <c r="V170" i="23"/>
  <c r="F211" i="23"/>
  <c r="F205" i="23" s="1"/>
  <c r="F171" i="23"/>
  <c r="N211" i="23"/>
  <c r="N205" i="23" s="1"/>
  <c r="N171" i="23"/>
  <c r="V211" i="23"/>
  <c r="V205" i="23" s="1"/>
  <c r="V171" i="23"/>
  <c r="H213" i="23"/>
  <c r="H205" i="23" s="1"/>
  <c r="H175" i="23"/>
  <c r="P213" i="23"/>
  <c r="P205" i="23" s="1"/>
  <c r="P175" i="23"/>
  <c r="X213" i="23"/>
  <c r="X205" i="23" s="1"/>
  <c r="X175" i="23"/>
  <c r="F139" i="23"/>
  <c r="Q139" i="23"/>
  <c r="V141" i="23"/>
  <c r="L151" i="23"/>
  <c r="L153" i="23"/>
  <c r="X153" i="23"/>
  <c r="N155" i="23"/>
  <c r="D157" i="23"/>
  <c r="F67" i="24"/>
  <c r="N67" i="24"/>
  <c r="V67" i="24"/>
  <c r="F68" i="24"/>
  <c r="N68" i="24"/>
  <c r="V68" i="24"/>
  <c r="F69" i="24"/>
  <c r="N69" i="24"/>
  <c r="V69" i="24"/>
  <c r="P75" i="24"/>
  <c r="P172" i="4" s="1"/>
  <c r="B76" i="24"/>
  <c r="B173" i="4" s="1"/>
  <c r="M76" i="24"/>
  <c r="M173" i="4" s="1"/>
  <c r="X76" i="24"/>
  <c r="X173" i="4" s="1"/>
  <c r="J77" i="24"/>
  <c r="J174" i="4" s="1"/>
  <c r="U77" i="24"/>
  <c r="U174" i="4" s="1"/>
  <c r="H154" i="25"/>
  <c r="H122" i="25"/>
  <c r="P154" i="25"/>
  <c r="P122" i="25"/>
  <c r="X154" i="25"/>
  <c r="X122" i="25"/>
  <c r="C105" i="25"/>
  <c r="N105" i="25"/>
  <c r="Y105" i="25"/>
  <c r="V116" i="25"/>
  <c r="I119" i="25"/>
  <c r="S119" i="25"/>
  <c r="K143" i="25"/>
  <c r="K136" i="25" s="1"/>
  <c r="G154" i="25"/>
  <c r="C143" i="26"/>
  <c r="F152" i="26"/>
  <c r="V152" i="26"/>
  <c r="S153" i="26"/>
  <c r="P154" i="26"/>
  <c r="X154" i="26"/>
  <c r="G153" i="23"/>
  <c r="O153" i="23"/>
  <c r="W153" i="23"/>
  <c r="G157" i="23"/>
  <c r="O157" i="23"/>
  <c r="W157" i="23"/>
  <c r="G160" i="23"/>
  <c r="O160" i="23"/>
  <c r="W160" i="23"/>
  <c r="G67" i="24"/>
  <c r="O67" i="24"/>
  <c r="W67" i="24"/>
  <c r="G68" i="24"/>
  <c r="O68" i="24"/>
  <c r="W68" i="24"/>
  <c r="G69" i="24"/>
  <c r="O69" i="24"/>
  <c r="W69" i="24"/>
  <c r="H75" i="24"/>
  <c r="H172" i="4" s="1"/>
  <c r="Q75" i="24"/>
  <c r="Q172" i="4" s="1"/>
  <c r="D76" i="24"/>
  <c r="D173" i="4" s="1"/>
  <c r="Y76" i="24"/>
  <c r="Y173" i="4" s="1"/>
  <c r="L77" i="24"/>
  <c r="L174" i="4" s="1"/>
  <c r="E105" i="25"/>
  <c r="O105" i="25"/>
  <c r="B116" i="25"/>
  <c r="M116" i="25"/>
  <c r="J119" i="25"/>
  <c r="U119" i="25"/>
  <c r="R122" i="25"/>
  <c r="C153" i="25"/>
  <c r="C146" i="25" s="1"/>
  <c r="K154" i="25"/>
  <c r="K146" i="25" s="1"/>
  <c r="X67" i="24"/>
  <c r="H68" i="24"/>
  <c r="P68" i="24"/>
  <c r="H69" i="24"/>
  <c r="P69" i="24"/>
  <c r="X69" i="24"/>
  <c r="I75" i="24"/>
  <c r="I172" i="4" s="1"/>
  <c r="R75" i="24"/>
  <c r="R172" i="4" s="1"/>
  <c r="E76" i="24"/>
  <c r="E173" i="4" s="1"/>
  <c r="B77" i="24"/>
  <c r="B174" i="4" s="1"/>
  <c r="M77" i="24"/>
  <c r="M174" i="4" s="1"/>
  <c r="H152" i="25"/>
  <c r="H116" i="25"/>
  <c r="P152" i="25"/>
  <c r="P116" i="25"/>
  <c r="X152" i="25"/>
  <c r="X116" i="25"/>
  <c r="F105" i="25"/>
  <c r="Q105" i="25"/>
  <c r="N116" i="25"/>
  <c r="K119" i="25"/>
  <c r="V119" i="25"/>
  <c r="S122" i="25"/>
  <c r="G153" i="25"/>
  <c r="O154" i="25"/>
  <c r="H152" i="26"/>
  <c r="P152" i="26"/>
  <c r="X152" i="26"/>
  <c r="R154" i="26"/>
  <c r="Y67" i="24"/>
  <c r="I68" i="24"/>
  <c r="Q68" i="24"/>
  <c r="I69" i="24"/>
  <c r="Q69" i="24"/>
  <c r="Y69" i="24"/>
  <c r="J75" i="24"/>
  <c r="J172" i="4" s="1"/>
  <c r="T75" i="24"/>
  <c r="T172" i="4" s="1"/>
  <c r="D77" i="24"/>
  <c r="D174" i="4" s="1"/>
  <c r="I152" i="27"/>
  <c r="I152" i="25"/>
  <c r="I146" i="25" s="1"/>
  <c r="Q152" i="27"/>
  <c r="Q152" i="25"/>
  <c r="Q146" i="25" s="1"/>
  <c r="Y152" i="27"/>
  <c r="Y152" i="25"/>
  <c r="Y146" i="25" s="1"/>
  <c r="G105" i="25"/>
  <c r="R105" i="25"/>
  <c r="E116" i="25"/>
  <c r="B119" i="25"/>
  <c r="M119" i="25"/>
  <c r="W119" i="25"/>
  <c r="J122" i="25"/>
  <c r="B143" i="25"/>
  <c r="B136" i="25" s="1"/>
  <c r="N143" i="26"/>
  <c r="V143" i="26"/>
  <c r="F153" i="26"/>
  <c r="N153" i="26"/>
  <c r="B175" i="23"/>
  <c r="J175" i="23"/>
  <c r="B67" i="24"/>
  <c r="J68" i="24"/>
  <c r="R68" i="24"/>
  <c r="R69" i="24"/>
  <c r="U75" i="24"/>
  <c r="U172" i="4" s="1"/>
  <c r="E77" i="24"/>
  <c r="E174" i="4" s="1"/>
  <c r="D154" i="25"/>
  <c r="D122" i="25"/>
  <c r="L154" i="25"/>
  <c r="L122" i="25"/>
  <c r="T154" i="25"/>
  <c r="T122" i="25"/>
  <c r="I105" i="25"/>
  <c r="S105" i="25"/>
  <c r="F116" i="25"/>
  <c r="Q116" i="25"/>
  <c r="N119" i="25"/>
  <c r="Y119" i="25"/>
  <c r="O153" i="25"/>
  <c r="W154" i="25"/>
  <c r="W146" i="25" s="1"/>
  <c r="O143" i="26"/>
  <c r="W143" i="26"/>
  <c r="B152" i="26"/>
  <c r="J152" i="26"/>
  <c r="G153" i="26"/>
  <c r="O153" i="26"/>
  <c r="C153" i="23"/>
  <c r="K153" i="23"/>
  <c r="S153" i="23"/>
  <c r="C157" i="23"/>
  <c r="K157" i="23"/>
  <c r="S157" i="23"/>
  <c r="C160" i="23"/>
  <c r="K160" i="23"/>
  <c r="S160" i="23"/>
  <c r="C67" i="24"/>
  <c r="S67" i="24"/>
  <c r="C68" i="24"/>
  <c r="K68" i="24"/>
  <c r="S68" i="24"/>
  <c r="C69" i="24"/>
  <c r="K69" i="24"/>
  <c r="S69" i="24"/>
  <c r="L75" i="24"/>
  <c r="L172" i="4" s="1"/>
  <c r="T76" i="24"/>
  <c r="T173" i="4" s="1"/>
  <c r="J105" i="25"/>
  <c r="U105" i="25"/>
  <c r="R116" i="25"/>
  <c r="E119" i="25"/>
  <c r="B122" i="25"/>
  <c r="V143" i="25"/>
  <c r="V136" i="25" s="1"/>
  <c r="D67" i="24"/>
  <c r="L68" i="24"/>
  <c r="T69" i="24"/>
  <c r="M75" i="24"/>
  <c r="M172" i="4" s="1"/>
  <c r="U76" i="24"/>
  <c r="U173" i="4" s="1"/>
  <c r="D152" i="25"/>
  <c r="D116" i="25"/>
  <c r="L152" i="25"/>
  <c r="L116" i="25"/>
  <c r="T152" i="25"/>
  <c r="T116" i="25"/>
  <c r="F154" i="26"/>
  <c r="F154" i="25"/>
  <c r="F146" i="25" s="1"/>
  <c r="V154" i="25"/>
  <c r="V146" i="25" s="1"/>
  <c r="V154" i="26"/>
  <c r="I116" i="25"/>
  <c r="F119" i="25"/>
  <c r="Q119" i="25"/>
  <c r="C122" i="25"/>
  <c r="N122" i="25"/>
  <c r="W143" i="25"/>
  <c r="W136" i="25" s="1"/>
  <c r="D152" i="26"/>
  <c r="L152" i="26"/>
  <c r="T152" i="26"/>
  <c r="N154" i="26"/>
  <c r="E67" i="24"/>
  <c r="M105" i="25"/>
  <c r="J116" i="25"/>
  <c r="U116" i="25"/>
  <c r="R119" i="25"/>
  <c r="B143" i="26"/>
  <c r="J153" i="26"/>
  <c r="R153" i="26"/>
  <c r="G154" i="26"/>
  <c r="O154" i="26"/>
  <c r="W154" i="26"/>
  <c r="H105" i="25"/>
  <c r="P105" i="25"/>
  <c r="X105" i="25"/>
  <c r="H119" i="25"/>
  <c r="P119" i="25"/>
  <c r="X119" i="25"/>
  <c r="E143" i="26"/>
  <c r="M143" i="26"/>
  <c r="U143" i="26"/>
  <c r="E153" i="26"/>
  <c r="M153" i="26"/>
  <c r="U153" i="26"/>
  <c r="E105" i="26"/>
  <c r="M105" i="26"/>
  <c r="U105" i="26"/>
  <c r="E119" i="26"/>
  <c r="M119" i="26"/>
  <c r="U119" i="26"/>
  <c r="F143" i="26"/>
  <c r="P143" i="26"/>
  <c r="C152" i="26"/>
  <c r="N152" i="26"/>
  <c r="K153" i="26"/>
  <c r="V153" i="26"/>
  <c r="H154" i="26"/>
  <c r="S154" i="26"/>
  <c r="B143" i="27"/>
  <c r="J143" i="27"/>
  <c r="R143" i="27"/>
  <c r="E152" i="27"/>
  <c r="M152" i="27"/>
  <c r="U152" i="27"/>
  <c r="B153" i="27"/>
  <c r="J153" i="27"/>
  <c r="R153" i="27"/>
  <c r="G154" i="27"/>
  <c r="O154" i="27"/>
  <c r="W154" i="27"/>
  <c r="I113" i="29"/>
  <c r="Q113" i="29"/>
  <c r="Y113" i="29"/>
  <c r="I152" i="26"/>
  <c r="Q152" i="26"/>
  <c r="Y152" i="26"/>
  <c r="N105" i="26"/>
  <c r="V105" i="26"/>
  <c r="F116" i="26"/>
  <c r="V116" i="26"/>
  <c r="F119" i="26"/>
  <c r="N119" i="26"/>
  <c r="G143" i="26"/>
  <c r="R143" i="26"/>
  <c r="O152" i="26"/>
  <c r="B153" i="26"/>
  <c r="L153" i="26"/>
  <c r="W153" i="26"/>
  <c r="J154" i="26"/>
  <c r="T154" i="26"/>
  <c r="C143" i="27"/>
  <c r="K143" i="27"/>
  <c r="K105" i="27"/>
  <c r="S143" i="27"/>
  <c r="S105" i="27"/>
  <c r="F152" i="27"/>
  <c r="F116" i="27"/>
  <c r="N152" i="27"/>
  <c r="N116" i="27"/>
  <c r="V152" i="27"/>
  <c r="V116" i="27"/>
  <c r="C153" i="27"/>
  <c r="C119" i="27"/>
  <c r="K153" i="27"/>
  <c r="K119" i="27"/>
  <c r="S153" i="27"/>
  <c r="S119" i="27"/>
  <c r="H154" i="27"/>
  <c r="P154" i="27"/>
  <c r="X154" i="27"/>
  <c r="B113" i="29"/>
  <c r="J113" i="29"/>
  <c r="R113" i="29"/>
  <c r="O105" i="26"/>
  <c r="W105" i="26"/>
  <c r="G116" i="26"/>
  <c r="W116" i="26"/>
  <c r="G119" i="26"/>
  <c r="O119" i="26"/>
  <c r="G122" i="26"/>
  <c r="O122" i="26"/>
  <c r="W122" i="26"/>
  <c r="H143" i="26"/>
  <c r="S143" i="26"/>
  <c r="C153" i="26"/>
  <c r="X153" i="26"/>
  <c r="K154" i="26"/>
  <c r="D143" i="27"/>
  <c r="L143" i="27"/>
  <c r="T143" i="27"/>
  <c r="G152" i="27"/>
  <c r="G116" i="27"/>
  <c r="O152" i="27"/>
  <c r="O116" i="27"/>
  <c r="W152" i="27"/>
  <c r="W116" i="27"/>
  <c r="D153" i="27"/>
  <c r="L153" i="27"/>
  <c r="T153" i="27"/>
  <c r="I154" i="27"/>
  <c r="Q154" i="27"/>
  <c r="Y154" i="27"/>
  <c r="T105" i="27"/>
  <c r="D119" i="27"/>
  <c r="E154" i="26"/>
  <c r="M154" i="26"/>
  <c r="U154" i="26"/>
  <c r="X105" i="26"/>
  <c r="H119" i="26"/>
  <c r="P119" i="26"/>
  <c r="P122" i="26"/>
  <c r="X122" i="26"/>
  <c r="J143" i="26"/>
  <c r="T143" i="26"/>
  <c r="R152" i="26"/>
  <c r="D153" i="26"/>
  <c r="B154" i="26"/>
  <c r="L154" i="26"/>
  <c r="E143" i="27"/>
  <c r="M143" i="27"/>
  <c r="U143" i="27"/>
  <c r="H152" i="27"/>
  <c r="P152" i="27"/>
  <c r="X152" i="27"/>
  <c r="E153" i="27"/>
  <c r="E119" i="27"/>
  <c r="M153" i="27"/>
  <c r="M119" i="27"/>
  <c r="U153" i="27"/>
  <c r="U119" i="27"/>
  <c r="B154" i="27"/>
  <c r="B122" i="27"/>
  <c r="J154" i="27"/>
  <c r="J122" i="27"/>
  <c r="R154" i="27"/>
  <c r="R122" i="27"/>
  <c r="U105" i="27"/>
  <c r="P122" i="27"/>
  <c r="L113" i="29"/>
  <c r="T113" i="29"/>
  <c r="E113" i="29"/>
  <c r="U113" i="29"/>
  <c r="D105" i="25"/>
  <c r="L105" i="25"/>
  <c r="T105" i="25"/>
  <c r="D119" i="25"/>
  <c r="L119" i="25"/>
  <c r="T119" i="25"/>
  <c r="I143" i="26"/>
  <c r="Q143" i="26"/>
  <c r="Y143" i="26"/>
  <c r="I153" i="26"/>
  <c r="Q153" i="26"/>
  <c r="Y153" i="26"/>
  <c r="I105" i="26"/>
  <c r="Q105" i="26"/>
  <c r="Y105" i="26"/>
  <c r="I116" i="26"/>
  <c r="Q116" i="26"/>
  <c r="Y116" i="26"/>
  <c r="I119" i="26"/>
  <c r="Q119" i="26"/>
  <c r="Y119" i="26"/>
  <c r="K143" i="26"/>
  <c r="S152" i="26"/>
  <c r="C154" i="26"/>
  <c r="F143" i="27"/>
  <c r="N143" i="27"/>
  <c r="V143" i="27"/>
  <c r="F153" i="27"/>
  <c r="N153" i="27"/>
  <c r="V153" i="27"/>
  <c r="C154" i="27"/>
  <c r="K154" i="27"/>
  <c r="S154" i="27"/>
  <c r="P116" i="27"/>
  <c r="Q122" i="27"/>
  <c r="E152" i="26"/>
  <c r="M152" i="26"/>
  <c r="U152" i="26"/>
  <c r="B105" i="26"/>
  <c r="B116" i="26"/>
  <c r="J116" i="26"/>
  <c r="J119" i="26"/>
  <c r="R119" i="26"/>
  <c r="R122" i="26"/>
  <c r="L143" i="26"/>
  <c r="D154" i="26"/>
  <c r="G143" i="27"/>
  <c r="O143" i="27"/>
  <c r="O105" i="27"/>
  <c r="W143" i="27"/>
  <c r="W105" i="27"/>
  <c r="B152" i="27"/>
  <c r="B116" i="27"/>
  <c r="J152" i="27"/>
  <c r="J116" i="27"/>
  <c r="R152" i="27"/>
  <c r="R116" i="27"/>
  <c r="G153" i="27"/>
  <c r="G119" i="27"/>
  <c r="O153" i="27"/>
  <c r="O119" i="27"/>
  <c r="W153" i="27"/>
  <c r="W119" i="27"/>
  <c r="D154" i="27"/>
  <c r="L154" i="27"/>
  <c r="T154" i="27"/>
  <c r="L119" i="27"/>
  <c r="F113" i="29"/>
  <c r="N113" i="29"/>
  <c r="V113" i="29"/>
  <c r="C105" i="26"/>
  <c r="K116" i="26"/>
  <c r="S119" i="26"/>
  <c r="H143" i="27"/>
  <c r="P143" i="27"/>
  <c r="X143" i="27"/>
  <c r="C152" i="27"/>
  <c r="C116" i="27"/>
  <c r="K152" i="27"/>
  <c r="K116" i="27"/>
  <c r="S152" i="27"/>
  <c r="S116" i="27"/>
  <c r="H153" i="27"/>
  <c r="P153" i="27"/>
  <c r="X153" i="27"/>
  <c r="E154" i="27"/>
  <c r="E122" i="27"/>
  <c r="M154" i="27"/>
  <c r="M122" i="27"/>
  <c r="U154" i="27"/>
  <c r="U122" i="27"/>
  <c r="L105" i="27"/>
  <c r="P119" i="27"/>
  <c r="O113" i="29"/>
  <c r="I154" i="26"/>
  <c r="Q154" i="26"/>
  <c r="Y154" i="26"/>
  <c r="D105" i="26"/>
  <c r="T119" i="26"/>
  <c r="I143" i="27"/>
  <c r="Q143" i="27"/>
  <c r="Y143" i="27"/>
  <c r="D152" i="27"/>
  <c r="L152" i="27"/>
  <c r="T152" i="27"/>
  <c r="I153" i="27"/>
  <c r="Q153" i="27"/>
  <c r="Y153" i="27"/>
  <c r="F154" i="27"/>
  <c r="F122" i="27"/>
  <c r="N154" i="27"/>
  <c r="N122" i="27"/>
  <c r="V154" i="27"/>
  <c r="V122" i="27"/>
  <c r="M105" i="27"/>
  <c r="Q119" i="27"/>
  <c r="I122" i="27"/>
  <c r="H113" i="29"/>
  <c r="P113" i="29"/>
  <c r="X113" i="29"/>
  <c r="E94" i="29"/>
  <c r="M94" i="29"/>
  <c r="U94" i="29"/>
  <c r="E105" i="29"/>
  <c r="M105" i="29"/>
  <c r="U105" i="29"/>
  <c r="M120" i="29"/>
  <c r="M113" i="29" s="1"/>
  <c r="C119" i="30"/>
  <c r="K119" i="30"/>
  <c r="S119" i="30"/>
  <c r="C122" i="30"/>
  <c r="K122" i="30"/>
  <c r="S122" i="30"/>
  <c r="D94" i="30"/>
  <c r="L94" i="30"/>
  <c r="T94" i="30"/>
  <c r="D105" i="30"/>
  <c r="L105" i="30"/>
  <c r="T105" i="30"/>
  <c r="E119" i="30"/>
  <c r="P119" i="30"/>
  <c r="B120" i="30"/>
  <c r="X120" i="30"/>
  <c r="P122" i="30"/>
  <c r="H123" i="30"/>
  <c r="X123" i="30"/>
  <c r="G119" i="31"/>
  <c r="O119" i="31"/>
  <c r="W119" i="31"/>
  <c r="H120" i="31"/>
  <c r="P120" i="31"/>
  <c r="X120" i="31"/>
  <c r="G122" i="31"/>
  <c r="O122" i="31"/>
  <c r="W122" i="31"/>
  <c r="E123" i="31"/>
  <c r="E105" i="31"/>
  <c r="M123" i="31"/>
  <c r="M105" i="31"/>
  <c r="U123" i="31"/>
  <c r="U105" i="31"/>
  <c r="O90" i="31"/>
  <c r="O99" i="31"/>
  <c r="B105" i="27"/>
  <c r="J105" i="27"/>
  <c r="R105" i="27"/>
  <c r="B119" i="27"/>
  <c r="J119" i="27"/>
  <c r="R119" i="27"/>
  <c r="F90" i="29"/>
  <c r="N90" i="29"/>
  <c r="V90" i="29"/>
  <c r="F94" i="29"/>
  <c r="N94" i="29"/>
  <c r="V94" i="29"/>
  <c r="F99" i="29"/>
  <c r="N99" i="29"/>
  <c r="V99" i="29"/>
  <c r="F105" i="29"/>
  <c r="N105" i="29"/>
  <c r="V105" i="29"/>
  <c r="B123" i="30"/>
  <c r="J123" i="30"/>
  <c r="R123" i="30"/>
  <c r="M90" i="30"/>
  <c r="U90" i="30"/>
  <c r="E94" i="30"/>
  <c r="U94" i="30"/>
  <c r="E99" i="30"/>
  <c r="M99" i="30"/>
  <c r="U99" i="30"/>
  <c r="E105" i="30"/>
  <c r="M105" i="30"/>
  <c r="U105" i="30"/>
  <c r="F119" i="30"/>
  <c r="Q119" i="30"/>
  <c r="N120" i="30"/>
  <c r="Y120" i="30"/>
  <c r="Q122" i="30"/>
  <c r="I123" i="30"/>
  <c r="Y123" i="30"/>
  <c r="H119" i="31"/>
  <c r="P119" i="31"/>
  <c r="X119" i="31"/>
  <c r="I120" i="31"/>
  <c r="Q120" i="31"/>
  <c r="Y120" i="31"/>
  <c r="H122" i="31"/>
  <c r="P122" i="31"/>
  <c r="X122" i="31"/>
  <c r="F123" i="31"/>
  <c r="N123" i="31"/>
  <c r="V123" i="31"/>
  <c r="H94" i="31"/>
  <c r="X94" i="31"/>
  <c r="G90" i="29"/>
  <c r="O90" i="29"/>
  <c r="W90" i="29"/>
  <c r="G94" i="29"/>
  <c r="O94" i="29"/>
  <c r="W94" i="29"/>
  <c r="G99" i="29"/>
  <c r="O99" i="29"/>
  <c r="W99" i="29"/>
  <c r="O123" i="29"/>
  <c r="W123" i="29"/>
  <c r="W113" i="29" s="1"/>
  <c r="C123" i="30"/>
  <c r="K123" i="30"/>
  <c r="S123" i="30"/>
  <c r="N90" i="30"/>
  <c r="V90" i="30"/>
  <c r="F94" i="30"/>
  <c r="V94" i="30"/>
  <c r="R119" i="30"/>
  <c r="P120" i="30"/>
  <c r="I119" i="31"/>
  <c r="Q119" i="31"/>
  <c r="Y119" i="31"/>
  <c r="B120" i="31"/>
  <c r="J120" i="31"/>
  <c r="R120" i="31"/>
  <c r="I122" i="31"/>
  <c r="Q122" i="31"/>
  <c r="Y122" i="31"/>
  <c r="G123" i="31"/>
  <c r="B72" i="33"/>
  <c r="J72" i="33"/>
  <c r="R72" i="33"/>
  <c r="H94" i="29"/>
  <c r="P94" i="29"/>
  <c r="X94" i="29"/>
  <c r="H105" i="29"/>
  <c r="P105" i="29"/>
  <c r="X105" i="29"/>
  <c r="G120" i="30"/>
  <c r="O120" i="30"/>
  <c r="W120" i="30"/>
  <c r="F122" i="30"/>
  <c r="N122" i="30"/>
  <c r="V122" i="30"/>
  <c r="G94" i="30"/>
  <c r="O94" i="30"/>
  <c r="W94" i="30"/>
  <c r="I119" i="30"/>
  <c r="T119" i="30"/>
  <c r="Q120" i="30"/>
  <c r="B119" i="31"/>
  <c r="B90" i="31"/>
  <c r="J119" i="31"/>
  <c r="J90" i="31"/>
  <c r="R119" i="31"/>
  <c r="R90" i="31"/>
  <c r="C120" i="31"/>
  <c r="K120" i="31"/>
  <c r="S120" i="31"/>
  <c r="B122" i="31"/>
  <c r="B99" i="31"/>
  <c r="J122" i="31"/>
  <c r="J99" i="31"/>
  <c r="R122" i="31"/>
  <c r="R99" i="31"/>
  <c r="H123" i="31"/>
  <c r="H105" i="31"/>
  <c r="P123" i="31"/>
  <c r="P105" i="31"/>
  <c r="X123" i="31"/>
  <c r="X105" i="31"/>
  <c r="I94" i="29"/>
  <c r="Q94" i="29"/>
  <c r="Y94" i="29"/>
  <c r="I105" i="29"/>
  <c r="Q105" i="29"/>
  <c r="Y105" i="29"/>
  <c r="G119" i="30"/>
  <c r="O119" i="30"/>
  <c r="W119" i="30"/>
  <c r="G122" i="30"/>
  <c r="O122" i="30"/>
  <c r="W122" i="30"/>
  <c r="H94" i="30"/>
  <c r="P105" i="30"/>
  <c r="J119" i="30"/>
  <c r="R120" i="30"/>
  <c r="C119" i="31"/>
  <c r="K119" i="31"/>
  <c r="S119" i="31"/>
  <c r="D120" i="31"/>
  <c r="L120" i="31"/>
  <c r="T120" i="31"/>
  <c r="C122" i="31"/>
  <c r="K122" i="31"/>
  <c r="S122" i="31"/>
  <c r="I123" i="31"/>
  <c r="I105" i="31"/>
  <c r="Q123" i="31"/>
  <c r="Q105" i="31"/>
  <c r="Y123" i="31"/>
  <c r="Y105" i="31"/>
  <c r="G90" i="31"/>
  <c r="W90" i="31"/>
  <c r="G99" i="31"/>
  <c r="W99" i="31"/>
  <c r="F105" i="27"/>
  <c r="N105" i="27"/>
  <c r="V105" i="27"/>
  <c r="F119" i="27"/>
  <c r="N119" i="27"/>
  <c r="V119" i="27"/>
  <c r="B90" i="29"/>
  <c r="J90" i="29"/>
  <c r="R90" i="29"/>
  <c r="B94" i="29"/>
  <c r="J94" i="29"/>
  <c r="R94" i="29"/>
  <c r="B99" i="29"/>
  <c r="J99" i="29"/>
  <c r="R99" i="29"/>
  <c r="B105" i="29"/>
  <c r="J105" i="29"/>
  <c r="R105" i="29"/>
  <c r="F123" i="30"/>
  <c r="N123" i="30"/>
  <c r="V123" i="30"/>
  <c r="Y90" i="30"/>
  <c r="I94" i="30"/>
  <c r="I99" i="30"/>
  <c r="Y99" i="30"/>
  <c r="Q105" i="30"/>
  <c r="D119" i="31"/>
  <c r="L119" i="31"/>
  <c r="T119" i="31"/>
  <c r="E120" i="31"/>
  <c r="M120" i="31"/>
  <c r="U120" i="31"/>
  <c r="D122" i="31"/>
  <c r="L122" i="31"/>
  <c r="T122" i="31"/>
  <c r="B123" i="31"/>
  <c r="J123" i="31"/>
  <c r="R123" i="31"/>
  <c r="P94" i="31"/>
  <c r="C90" i="29"/>
  <c r="K90" i="29"/>
  <c r="S90" i="29"/>
  <c r="C94" i="29"/>
  <c r="K94" i="29"/>
  <c r="S94" i="29"/>
  <c r="C99" i="29"/>
  <c r="K99" i="29"/>
  <c r="S99" i="29"/>
  <c r="C123" i="29"/>
  <c r="C113" i="29" s="1"/>
  <c r="K123" i="29"/>
  <c r="K113" i="29" s="1"/>
  <c r="S123" i="29"/>
  <c r="S113" i="29" s="1"/>
  <c r="G123" i="30"/>
  <c r="O123" i="30"/>
  <c r="W123" i="30"/>
  <c r="B90" i="30"/>
  <c r="J94" i="30"/>
  <c r="E119" i="31"/>
  <c r="M119" i="31"/>
  <c r="U119" i="31"/>
  <c r="F120" i="31"/>
  <c r="N120" i="31"/>
  <c r="V120" i="31"/>
  <c r="E122" i="31"/>
  <c r="M122" i="31"/>
  <c r="U122" i="31"/>
  <c r="C94" i="31"/>
  <c r="S94" i="31"/>
  <c r="D90" i="29"/>
  <c r="L90" i="29"/>
  <c r="T90" i="29"/>
  <c r="D94" i="29"/>
  <c r="L94" i="29"/>
  <c r="T94" i="29"/>
  <c r="D99" i="29"/>
  <c r="L99" i="29"/>
  <c r="T99" i="29"/>
  <c r="D105" i="29"/>
  <c r="L105" i="29"/>
  <c r="T105" i="29"/>
  <c r="D119" i="29"/>
  <c r="D113" i="29" s="1"/>
  <c r="C120" i="30"/>
  <c r="K120" i="30"/>
  <c r="S120" i="30"/>
  <c r="B122" i="30"/>
  <c r="J122" i="30"/>
  <c r="R122" i="30"/>
  <c r="C90" i="30"/>
  <c r="K90" i="30"/>
  <c r="S90" i="30"/>
  <c r="C94" i="30"/>
  <c r="K94" i="30"/>
  <c r="S94" i="30"/>
  <c r="C99" i="30"/>
  <c r="K99" i="30"/>
  <c r="S99" i="30"/>
  <c r="C105" i="30"/>
  <c r="K105" i="30"/>
  <c r="S105" i="30"/>
  <c r="F119" i="31"/>
  <c r="F90" i="31"/>
  <c r="N119" i="31"/>
  <c r="N90" i="31"/>
  <c r="V119" i="31"/>
  <c r="V90" i="31"/>
  <c r="G120" i="31"/>
  <c r="O120" i="31"/>
  <c r="W120" i="31"/>
  <c r="F122" i="31"/>
  <c r="F99" i="31"/>
  <c r="N122" i="31"/>
  <c r="N99" i="31"/>
  <c r="V122" i="31"/>
  <c r="V99" i="31"/>
  <c r="D123" i="31"/>
  <c r="D105" i="31"/>
  <c r="L123" i="31"/>
  <c r="L105" i="31"/>
  <c r="T123" i="31"/>
  <c r="T105" i="31"/>
  <c r="I90" i="31"/>
  <c r="Q90" i="31"/>
  <c r="Y90" i="31"/>
  <c r="I94" i="31"/>
  <c r="Q94" i="31"/>
  <c r="Y94" i="31"/>
  <c r="I99" i="31"/>
  <c r="Q99" i="31"/>
  <c r="Y99" i="31"/>
  <c r="B57" i="33"/>
  <c r="J57" i="33"/>
  <c r="R57" i="33"/>
  <c r="B60" i="33"/>
  <c r="J60" i="33"/>
  <c r="R60" i="33"/>
  <c r="B63" i="33"/>
  <c r="J63" i="33"/>
  <c r="R63" i="33"/>
  <c r="P60" i="34"/>
  <c r="Y60" i="34"/>
  <c r="E79" i="34"/>
  <c r="U79" i="34"/>
  <c r="M80" i="34"/>
  <c r="B78" i="35"/>
  <c r="J78" i="35"/>
  <c r="R78" i="35"/>
  <c r="B80" i="35"/>
  <c r="J80" i="35"/>
  <c r="R80" i="35"/>
  <c r="L79" i="35"/>
  <c r="B94" i="31"/>
  <c r="J94" i="31"/>
  <c r="R94" i="31"/>
  <c r="B105" i="31"/>
  <c r="J105" i="31"/>
  <c r="R105" i="31"/>
  <c r="C57" i="33"/>
  <c r="K57" i="33"/>
  <c r="S57" i="33"/>
  <c r="C60" i="33"/>
  <c r="K60" i="33"/>
  <c r="S60" i="33"/>
  <c r="C63" i="33"/>
  <c r="K63" i="33"/>
  <c r="S63" i="33"/>
  <c r="C79" i="34"/>
  <c r="K79" i="34"/>
  <c r="S79" i="34"/>
  <c r="H60" i="34"/>
  <c r="Q60" i="34"/>
  <c r="B63" i="34"/>
  <c r="X63" i="34"/>
  <c r="X79" i="34"/>
  <c r="C78" i="35"/>
  <c r="C57" i="35"/>
  <c r="K78" i="35"/>
  <c r="K57" i="35"/>
  <c r="S78" i="35"/>
  <c r="S57" i="35"/>
  <c r="E79" i="35"/>
  <c r="E60" i="35"/>
  <c r="M79" i="35"/>
  <c r="M60" i="35"/>
  <c r="U79" i="35"/>
  <c r="U60" i="35"/>
  <c r="C80" i="35"/>
  <c r="C63" i="35"/>
  <c r="K80" i="35"/>
  <c r="K63" i="35"/>
  <c r="S80" i="35"/>
  <c r="S63" i="35"/>
  <c r="T79" i="35"/>
  <c r="D60" i="33"/>
  <c r="L60" i="33"/>
  <c r="T60" i="33"/>
  <c r="D79" i="33"/>
  <c r="D72" i="33" s="1"/>
  <c r="D79" i="34"/>
  <c r="L79" i="34"/>
  <c r="T79" i="34"/>
  <c r="I60" i="34"/>
  <c r="F79" i="35"/>
  <c r="N79" i="35"/>
  <c r="V79" i="35"/>
  <c r="E60" i="33"/>
  <c r="M60" i="33"/>
  <c r="U60" i="33"/>
  <c r="C78" i="34"/>
  <c r="K78" i="34"/>
  <c r="S78" i="34"/>
  <c r="C80" i="34"/>
  <c r="K80" i="34"/>
  <c r="S80" i="34"/>
  <c r="B78" i="34"/>
  <c r="R78" i="34"/>
  <c r="R80" i="34"/>
  <c r="E78" i="35"/>
  <c r="M78" i="35"/>
  <c r="U78" i="35"/>
  <c r="G79" i="35"/>
  <c r="O79" i="35"/>
  <c r="W79" i="35"/>
  <c r="E80" i="35"/>
  <c r="M80" i="35"/>
  <c r="U80" i="35"/>
  <c r="E90" i="31"/>
  <c r="M90" i="31"/>
  <c r="U90" i="31"/>
  <c r="E94" i="31"/>
  <c r="M94" i="31"/>
  <c r="U94" i="31"/>
  <c r="E99" i="31"/>
  <c r="M99" i="31"/>
  <c r="U99" i="31"/>
  <c r="F57" i="33"/>
  <c r="N57" i="33"/>
  <c r="V57" i="33"/>
  <c r="F60" i="33"/>
  <c r="N60" i="33"/>
  <c r="V60" i="33"/>
  <c r="F63" i="33"/>
  <c r="N63" i="33"/>
  <c r="V63" i="33"/>
  <c r="D78" i="34"/>
  <c r="L78" i="34"/>
  <c r="T78" i="34"/>
  <c r="F79" i="34"/>
  <c r="F60" i="34"/>
  <c r="N79" i="34"/>
  <c r="N60" i="34"/>
  <c r="V79" i="34"/>
  <c r="V60" i="34"/>
  <c r="D80" i="34"/>
  <c r="D63" i="34"/>
  <c r="L80" i="34"/>
  <c r="L63" i="34"/>
  <c r="T80" i="34"/>
  <c r="T63" i="34"/>
  <c r="J57" i="34"/>
  <c r="B60" i="34"/>
  <c r="T60" i="34"/>
  <c r="M79" i="34"/>
  <c r="F78" i="35"/>
  <c r="F57" i="35"/>
  <c r="N78" i="35"/>
  <c r="N57" i="35"/>
  <c r="V78" i="35"/>
  <c r="V57" i="35"/>
  <c r="H79" i="35"/>
  <c r="H60" i="35"/>
  <c r="P79" i="35"/>
  <c r="P60" i="35"/>
  <c r="X79" i="35"/>
  <c r="X60" i="35"/>
  <c r="F80" i="35"/>
  <c r="F63" i="35"/>
  <c r="N80" i="35"/>
  <c r="N63" i="35"/>
  <c r="V80" i="35"/>
  <c r="V63" i="35"/>
  <c r="V72" i="37"/>
  <c r="F94" i="31"/>
  <c r="N94" i="31"/>
  <c r="V94" i="31"/>
  <c r="F105" i="31"/>
  <c r="N105" i="31"/>
  <c r="V105" i="31"/>
  <c r="G57" i="33"/>
  <c r="O57" i="33"/>
  <c r="W57" i="33"/>
  <c r="G60" i="33"/>
  <c r="O60" i="33"/>
  <c r="W60" i="33"/>
  <c r="G63" i="33"/>
  <c r="O63" i="33"/>
  <c r="W63" i="33"/>
  <c r="G79" i="34"/>
  <c r="O79" i="34"/>
  <c r="W79" i="34"/>
  <c r="C57" i="34"/>
  <c r="K57" i="34"/>
  <c r="S57" i="34"/>
  <c r="C60" i="34"/>
  <c r="L60" i="34"/>
  <c r="H63" i="34"/>
  <c r="G78" i="35"/>
  <c r="G57" i="35"/>
  <c r="O78" i="35"/>
  <c r="O57" i="35"/>
  <c r="W78" i="35"/>
  <c r="W57" i="35"/>
  <c r="I79" i="35"/>
  <c r="I60" i="35"/>
  <c r="Q79" i="35"/>
  <c r="Q60" i="35"/>
  <c r="Y79" i="35"/>
  <c r="Y60" i="35"/>
  <c r="G80" i="35"/>
  <c r="G63" i="35"/>
  <c r="O80" i="35"/>
  <c r="O63" i="35"/>
  <c r="W80" i="35"/>
  <c r="W63" i="35"/>
  <c r="H60" i="33"/>
  <c r="P60" i="33"/>
  <c r="X60" i="33"/>
  <c r="F78" i="34"/>
  <c r="N78" i="34"/>
  <c r="V78" i="34"/>
  <c r="F80" i="34"/>
  <c r="F63" i="34"/>
  <c r="N80" i="34"/>
  <c r="N63" i="34"/>
  <c r="V80" i="34"/>
  <c r="V63" i="34"/>
  <c r="D60" i="34"/>
  <c r="S63" i="34"/>
  <c r="H78" i="35"/>
  <c r="P78" i="35"/>
  <c r="X78" i="35"/>
  <c r="B79" i="35"/>
  <c r="J79" i="35"/>
  <c r="R79" i="35"/>
  <c r="H80" i="35"/>
  <c r="P80" i="35"/>
  <c r="X80" i="35"/>
  <c r="I60" i="33"/>
  <c r="Q60" i="33"/>
  <c r="Y60" i="33"/>
  <c r="G78" i="34"/>
  <c r="O78" i="34"/>
  <c r="W78" i="34"/>
  <c r="G80" i="34"/>
  <c r="O80" i="34"/>
  <c r="W80" i="34"/>
  <c r="J63" i="34"/>
  <c r="I78" i="35"/>
  <c r="Q78" i="35"/>
  <c r="Y78" i="35"/>
  <c r="C79" i="35"/>
  <c r="K79" i="35"/>
  <c r="S79" i="35"/>
  <c r="I80" i="35"/>
  <c r="Q80" i="35"/>
  <c r="Y80" i="35"/>
  <c r="C60" i="35"/>
  <c r="K60" i="35"/>
  <c r="S60" i="35"/>
  <c r="D57" i="37"/>
  <c r="L57" i="37"/>
  <c r="T57" i="37"/>
  <c r="D60" i="37"/>
  <c r="L60" i="37"/>
  <c r="T60" i="37"/>
  <c r="L63" i="37"/>
  <c r="T63" i="37"/>
  <c r="E79" i="37"/>
  <c r="E72" i="37" s="1"/>
  <c r="O79" i="37"/>
  <c r="C80" i="37"/>
  <c r="W80" i="37"/>
  <c r="W72" i="37" s="1"/>
  <c r="Q57" i="38"/>
  <c r="C60" i="38"/>
  <c r="O60" i="38"/>
  <c r="I78" i="38"/>
  <c r="G79" i="38"/>
  <c r="Q79" i="38"/>
  <c r="O80" i="38"/>
  <c r="Y80" i="38"/>
  <c r="G78" i="39"/>
  <c r="O78" i="39"/>
  <c r="W78" i="39"/>
  <c r="I79" i="39"/>
  <c r="I60" i="39"/>
  <c r="Q79" i="39"/>
  <c r="Q60" i="39"/>
  <c r="Y79" i="39"/>
  <c r="Y60" i="39"/>
  <c r="G80" i="39"/>
  <c r="O80" i="39"/>
  <c r="W80" i="39"/>
  <c r="F57" i="39"/>
  <c r="F60" i="39"/>
  <c r="R60" i="39"/>
  <c r="J78" i="39"/>
  <c r="C80" i="39"/>
  <c r="H57" i="38"/>
  <c r="X63" i="38"/>
  <c r="V78" i="38"/>
  <c r="H79" i="38"/>
  <c r="R79" i="38"/>
  <c r="F80" i="38"/>
  <c r="P80" i="38"/>
  <c r="H78" i="39"/>
  <c r="H57" i="39"/>
  <c r="P78" i="39"/>
  <c r="P57" i="39"/>
  <c r="X78" i="39"/>
  <c r="X57" i="39"/>
  <c r="H80" i="39"/>
  <c r="H63" i="39"/>
  <c r="P80" i="39"/>
  <c r="P63" i="39"/>
  <c r="X80" i="39"/>
  <c r="X63" i="39"/>
  <c r="K78" i="39"/>
  <c r="J79" i="39"/>
  <c r="F80" i="39"/>
  <c r="F57" i="37"/>
  <c r="N57" i="37"/>
  <c r="V57" i="37"/>
  <c r="N60" i="37"/>
  <c r="V60" i="37"/>
  <c r="F63" i="37"/>
  <c r="N63" i="37"/>
  <c r="V63" i="37"/>
  <c r="F78" i="37"/>
  <c r="F72" i="37" s="1"/>
  <c r="N78" i="37"/>
  <c r="N72" i="37" s="1"/>
  <c r="G79" i="37"/>
  <c r="S79" i="37"/>
  <c r="S72" i="37" s="1"/>
  <c r="O80" i="37"/>
  <c r="K78" i="38"/>
  <c r="W78" i="38"/>
  <c r="I79" i="38"/>
  <c r="S79" i="38"/>
  <c r="G80" i="38"/>
  <c r="Q80" i="38"/>
  <c r="I78" i="39"/>
  <c r="I57" i="39"/>
  <c r="Q78" i="39"/>
  <c r="Q57" i="39"/>
  <c r="Y78" i="39"/>
  <c r="Y57" i="39"/>
  <c r="I80" i="39"/>
  <c r="I63" i="39"/>
  <c r="Q80" i="39"/>
  <c r="Q63" i="39"/>
  <c r="Y80" i="39"/>
  <c r="Y63" i="39"/>
  <c r="V57" i="39"/>
  <c r="G63" i="39"/>
  <c r="N78" i="39"/>
  <c r="K79" i="39"/>
  <c r="J80" i="39"/>
  <c r="F60" i="35"/>
  <c r="N60" i="35"/>
  <c r="V60" i="35"/>
  <c r="G57" i="37"/>
  <c r="O57" i="37"/>
  <c r="W57" i="37"/>
  <c r="W60" i="37"/>
  <c r="G63" i="37"/>
  <c r="W63" i="37"/>
  <c r="G78" i="37"/>
  <c r="O78" i="37"/>
  <c r="J79" i="37"/>
  <c r="J72" i="37" s="1"/>
  <c r="T79" i="37"/>
  <c r="T72" i="37" s="1"/>
  <c r="R80" i="37"/>
  <c r="R72" i="37" s="1"/>
  <c r="D79" i="38"/>
  <c r="D60" i="38"/>
  <c r="L79" i="38"/>
  <c r="L60" i="38"/>
  <c r="T79" i="38"/>
  <c r="T60" i="38"/>
  <c r="B78" i="38"/>
  <c r="X78" i="38"/>
  <c r="J79" i="38"/>
  <c r="V79" i="38"/>
  <c r="H80" i="38"/>
  <c r="R80" i="38"/>
  <c r="W57" i="39"/>
  <c r="R78" i="39"/>
  <c r="N79" i="39"/>
  <c r="K80" i="39"/>
  <c r="G60" i="35"/>
  <c r="O60" i="35"/>
  <c r="W60" i="35"/>
  <c r="H57" i="37"/>
  <c r="P57" i="37"/>
  <c r="X57" i="37"/>
  <c r="H60" i="37"/>
  <c r="P60" i="37"/>
  <c r="X60" i="37"/>
  <c r="H63" i="37"/>
  <c r="P63" i="37"/>
  <c r="X63" i="37"/>
  <c r="Y78" i="37"/>
  <c r="Y72" i="37" s="1"/>
  <c r="K79" i="37"/>
  <c r="U79" i="37"/>
  <c r="U72" i="37" s="1"/>
  <c r="S80" i="37"/>
  <c r="E79" i="38"/>
  <c r="E60" i="38"/>
  <c r="M79" i="38"/>
  <c r="M60" i="38"/>
  <c r="U79" i="38"/>
  <c r="U60" i="38"/>
  <c r="Y78" i="38"/>
  <c r="K79" i="38"/>
  <c r="W79" i="38"/>
  <c r="I80" i="38"/>
  <c r="B60" i="39"/>
  <c r="V60" i="39"/>
  <c r="W63" i="39"/>
  <c r="S78" i="39"/>
  <c r="H57" i="35"/>
  <c r="P57" i="35"/>
  <c r="X57" i="35"/>
  <c r="H63" i="35"/>
  <c r="P63" i="35"/>
  <c r="X63" i="35"/>
  <c r="I57" i="37"/>
  <c r="Q57" i="37"/>
  <c r="I60" i="37"/>
  <c r="Q60" i="37"/>
  <c r="Y60" i="37"/>
  <c r="I63" i="37"/>
  <c r="Q63" i="37"/>
  <c r="Y63" i="37"/>
  <c r="B79" i="37"/>
  <c r="L79" i="37"/>
  <c r="L72" i="37" s="1"/>
  <c r="D78" i="38"/>
  <c r="D57" i="38"/>
  <c r="L78" i="38"/>
  <c r="L57" i="38"/>
  <c r="T78" i="38"/>
  <c r="T57" i="38"/>
  <c r="D80" i="38"/>
  <c r="D63" i="38"/>
  <c r="L80" i="38"/>
  <c r="L63" i="38"/>
  <c r="T80" i="38"/>
  <c r="T63" i="38"/>
  <c r="P78" i="38"/>
  <c r="B79" i="38"/>
  <c r="N79" i="38"/>
  <c r="X79" i="38"/>
  <c r="J80" i="38"/>
  <c r="V80" i="38"/>
  <c r="D78" i="39"/>
  <c r="D57" i="39"/>
  <c r="L78" i="39"/>
  <c r="L57" i="39"/>
  <c r="T78" i="39"/>
  <c r="T57" i="39"/>
  <c r="D80" i="39"/>
  <c r="D63" i="39"/>
  <c r="L80" i="39"/>
  <c r="L63" i="39"/>
  <c r="T80" i="39"/>
  <c r="T63" i="39"/>
  <c r="C60" i="39"/>
  <c r="B78" i="39"/>
  <c r="I63" i="35"/>
  <c r="Q63" i="35"/>
  <c r="Y63" i="35"/>
  <c r="C79" i="37"/>
  <c r="C72" i="37" s="1"/>
  <c r="M79" i="37"/>
  <c r="M72" i="37" s="1"/>
  <c r="K80" i="37"/>
  <c r="E78" i="38"/>
  <c r="E57" i="38"/>
  <c r="M78" i="38"/>
  <c r="M57" i="38"/>
  <c r="U78" i="38"/>
  <c r="U57" i="38"/>
  <c r="E80" i="38"/>
  <c r="E63" i="38"/>
  <c r="M80" i="38"/>
  <c r="M63" i="38"/>
  <c r="U80" i="38"/>
  <c r="U63" i="38"/>
  <c r="Y79" i="38"/>
  <c r="K80" i="38"/>
  <c r="E78" i="39"/>
  <c r="M78" i="39"/>
  <c r="U78" i="39"/>
  <c r="G79" i="39"/>
  <c r="O79" i="39"/>
  <c r="W79" i="39"/>
  <c r="E80" i="39"/>
  <c r="M80" i="39"/>
  <c r="U80" i="39"/>
  <c r="O57" i="39"/>
  <c r="C78" i="39"/>
  <c r="S80" i="39"/>
  <c r="B57" i="35"/>
  <c r="J57" i="35"/>
  <c r="R57" i="35"/>
  <c r="B60" i="35"/>
  <c r="J60" i="35"/>
  <c r="R60" i="35"/>
  <c r="B63" i="35"/>
  <c r="J63" i="35"/>
  <c r="R63" i="35"/>
  <c r="C57" i="37"/>
  <c r="K57" i="37"/>
  <c r="S57" i="37"/>
  <c r="D79" i="37"/>
  <c r="D72" i="37" s="1"/>
  <c r="B80" i="37"/>
  <c r="P79" i="38"/>
  <c r="H79" i="39"/>
  <c r="H60" i="39"/>
  <c r="P79" i="39"/>
  <c r="P60" i="39"/>
  <c r="X79" i="39"/>
  <c r="X60" i="39"/>
  <c r="E57" i="39"/>
  <c r="O60" i="39"/>
  <c r="O63" i="39"/>
  <c r="D72" i="41"/>
  <c r="L72" i="41"/>
  <c r="T72" i="41"/>
  <c r="D90" i="41"/>
  <c r="D81" i="41" s="1"/>
  <c r="L90" i="41"/>
  <c r="L81" i="41" s="1"/>
  <c r="T90" i="41"/>
  <c r="T81" i="41" s="1"/>
  <c r="C72" i="42"/>
  <c r="K72" i="42"/>
  <c r="S72" i="42"/>
  <c r="B72" i="43"/>
  <c r="J72" i="43"/>
  <c r="R72" i="43"/>
  <c r="H60" i="45"/>
  <c r="X60" i="45"/>
  <c r="E77" i="46"/>
  <c r="I77" i="47"/>
  <c r="Q77" i="47"/>
  <c r="Y77" i="47"/>
  <c r="E72" i="41"/>
  <c r="M72" i="41"/>
  <c r="U72" i="41"/>
  <c r="E90" i="41"/>
  <c r="E81" i="41" s="1"/>
  <c r="M90" i="41"/>
  <c r="M81" i="41" s="1"/>
  <c r="U90" i="41"/>
  <c r="U81" i="41" s="1"/>
  <c r="D72" i="42"/>
  <c r="L72" i="42"/>
  <c r="T72" i="42"/>
  <c r="C72" i="43"/>
  <c r="K72" i="43"/>
  <c r="S72" i="43"/>
  <c r="J60" i="45"/>
  <c r="F77" i="46"/>
  <c r="B77" i="47"/>
  <c r="J77" i="47"/>
  <c r="R77" i="47"/>
  <c r="E90" i="42"/>
  <c r="M90" i="42"/>
  <c r="U90" i="42"/>
  <c r="I77" i="45"/>
  <c r="I69" i="45" s="1"/>
  <c r="I60" i="45"/>
  <c r="Q77" i="45"/>
  <c r="Q69" i="45" s="1"/>
  <c r="Q60" i="45"/>
  <c r="Y77" i="45"/>
  <c r="Y69" i="45" s="1"/>
  <c r="Y60" i="45"/>
  <c r="D77" i="47"/>
  <c r="L77" i="47"/>
  <c r="T77" i="47"/>
  <c r="H72" i="41"/>
  <c r="P72" i="41"/>
  <c r="X72" i="41"/>
  <c r="H90" i="41"/>
  <c r="H81" i="41" s="1"/>
  <c r="P90" i="41"/>
  <c r="P81" i="41" s="1"/>
  <c r="X90" i="41"/>
  <c r="X81" i="41" s="1"/>
  <c r="G72" i="42"/>
  <c r="O72" i="42"/>
  <c r="W72" i="42"/>
  <c r="F72" i="43"/>
  <c r="N72" i="43"/>
  <c r="V72" i="43"/>
  <c r="I77" i="46"/>
  <c r="Q77" i="46"/>
  <c r="Y77" i="46"/>
  <c r="E77" i="47"/>
  <c r="I72" i="41"/>
  <c r="Q72" i="41"/>
  <c r="Y72" i="41"/>
  <c r="I90" i="41"/>
  <c r="I81" i="41" s="1"/>
  <c r="Q90" i="41"/>
  <c r="Q81" i="41" s="1"/>
  <c r="Y90" i="41"/>
  <c r="Y81" i="41" s="1"/>
  <c r="H72" i="42"/>
  <c r="P72" i="42"/>
  <c r="X72" i="42"/>
  <c r="G72" i="43"/>
  <c r="O72" i="43"/>
  <c r="W72" i="43"/>
  <c r="D77" i="45"/>
  <c r="D69" i="45" s="1"/>
  <c r="D60" i="45"/>
  <c r="L77" i="45"/>
  <c r="L69" i="45" s="1"/>
  <c r="L60" i="45"/>
  <c r="T77" i="45"/>
  <c r="T69" i="45" s="1"/>
  <c r="T60" i="45"/>
  <c r="B60" i="45"/>
  <c r="R60" i="45"/>
  <c r="B77" i="46"/>
  <c r="J77" i="46"/>
  <c r="R77" i="46"/>
  <c r="F77" i="47"/>
  <c r="E77" i="45"/>
  <c r="E69" i="45" s="1"/>
  <c r="E60" i="45"/>
  <c r="C72" i="41"/>
  <c r="K72" i="41"/>
  <c r="S72" i="41"/>
  <c r="B72" i="42"/>
  <c r="J72" i="42"/>
  <c r="R72" i="42"/>
  <c r="I72" i="43"/>
  <c r="Q72" i="43"/>
  <c r="Y72" i="43"/>
  <c r="D77" i="46"/>
  <c r="L77" i="46"/>
  <c r="T77" i="46"/>
  <c r="C60" i="45"/>
  <c r="K60" i="45"/>
  <c r="S60" i="45"/>
  <c r="D60" i="46"/>
  <c r="L60" i="46"/>
  <c r="T60" i="46"/>
  <c r="E60" i="47"/>
  <c r="M60" i="47"/>
  <c r="U60" i="47"/>
  <c r="D80" i="49"/>
  <c r="L80" i="49"/>
  <c r="T80" i="49"/>
  <c r="D83" i="49"/>
  <c r="L83" i="49"/>
  <c r="T83" i="49"/>
  <c r="D87" i="49"/>
  <c r="L87" i="49"/>
  <c r="T87" i="49"/>
  <c r="C80" i="50"/>
  <c r="K80" i="50"/>
  <c r="S80" i="50"/>
  <c r="C83" i="50"/>
  <c r="K83" i="50"/>
  <c r="S83" i="50"/>
  <c r="C87" i="50"/>
  <c r="K87" i="50"/>
  <c r="S87" i="50"/>
  <c r="B80" i="51"/>
  <c r="J80" i="51"/>
  <c r="R80" i="51"/>
  <c r="B83" i="51"/>
  <c r="J83" i="51"/>
  <c r="R83" i="51"/>
  <c r="B87" i="51"/>
  <c r="J87" i="51"/>
  <c r="R87" i="51"/>
  <c r="E60" i="46"/>
  <c r="M60" i="46"/>
  <c r="U60" i="46"/>
  <c r="F60" i="47"/>
  <c r="N60" i="47"/>
  <c r="V60" i="47"/>
  <c r="E80" i="49"/>
  <c r="M80" i="49"/>
  <c r="U80" i="49"/>
  <c r="E83" i="49"/>
  <c r="M83" i="49"/>
  <c r="U83" i="49"/>
  <c r="E87" i="49"/>
  <c r="M87" i="49"/>
  <c r="U87" i="49"/>
  <c r="D80" i="50"/>
  <c r="L80" i="50"/>
  <c r="T80" i="50"/>
  <c r="D83" i="50"/>
  <c r="L83" i="50"/>
  <c r="T83" i="50"/>
  <c r="D87" i="50"/>
  <c r="L87" i="50"/>
  <c r="T87" i="50"/>
  <c r="C80" i="51"/>
  <c r="K80" i="51"/>
  <c r="S80" i="51"/>
  <c r="C83" i="51"/>
  <c r="K83" i="51"/>
  <c r="S83" i="51"/>
  <c r="C87" i="51"/>
  <c r="K87" i="51"/>
  <c r="S87" i="51"/>
  <c r="M60" i="45"/>
  <c r="U60" i="45"/>
  <c r="F60" i="46"/>
  <c r="N60" i="46"/>
  <c r="V60" i="46"/>
  <c r="G60" i="47"/>
  <c r="O60" i="47"/>
  <c r="W60" i="47"/>
  <c r="F80" i="49"/>
  <c r="N80" i="49"/>
  <c r="V80" i="49"/>
  <c r="F83" i="49"/>
  <c r="N83" i="49"/>
  <c r="V83" i="49"/>
  <c r="F87" i="49"/>
  <c r="N87" i="49"/>
  <c r="V87" i="49"/>
  <c r="E80" i="50"/>
  <c r="M80" i="50"/>
  <c r="U80" i="50"/>
  <c r="E83" i="50"/>
  <c r="M83" i="50"/>
  <c r="U83" i="50"/>
  <c r="E87" i="50"/>
  <c r="M87" i="50"/>
  <c r="U87" i="50"/>
  <c r="D80" i="51"/>
  <c r="L80" i="51"/>
  <c r="T80" i="51"/>
  <c r="D83" i="51"/>
  <c r="L83" i="51"/>
  <c r="T83" i="51"/>
  <c r="D87" i="51"/>
  <c r="L87" i="51"/>
  <c r="T87" i="51"/>
  <c r="G80" i="49"/>
  <c r="O80" i="49"/>
  <c r="W80" i="49"/>
  <c r="G83" i="49"/>
  <c r="O83" i="49"/>
  <c r="W83" i="49"/>
  <c r="G87" i="49"/>
  <c r="O87" i="49"/>
  <c r="W87" i="49"/>
  <c r="F80" i="50"/>
  <c r="N80" i="50"/>
  <c r="V80" i="50"/>
  <c r="F83" i="50"/>
  <c r="N83" i="50"/>
  <c r="V83" i="50"/>
  <c r="F87" i="50"/>
  <c r="N87" i="50"/>
  <c r="V87" i="50"/>
  <c r="E80" i="51"/>
  <c r="M80" i="51"/>
  <c r="U80" i="51"/>
  <c r="E83" i="51"/>
  <c r="M83" i="51"/>
  <c r="U83" i="51"/>
  <c r="E87" i="51"/>
  <c r="M87" i="51"/>
  <c r="U87" i="51"/>
  <c r="H80" i="49"/>
  <c r="P80" i="49"/>
  <c r="X80" i="49"/>
  <c r="H83" i="49"/>
  <c r="P83" i="49"/>
  <c r="X83" i="49"/>
  <c r="H87" i="49"/>
  <c r="P87" i="49"/>
  <c r="X87" i="49"/>
  <c r="G80" i="50"/>
  <c r="O80" i="50"/>
  <c r="W80" i="50"/>
  <c r="G83" i="50"/>
  <c r="O83" i="50"/>
  <c r="W83" i="50"/>
  <c r="G87" i="50"/>
  <c r="O87" i="50"/>
  <c r="W87" i="50"/>
  <c r="F80" i="51"/>
  <c r="N80" i="51"/>
  <c r="V80" i="51"/>
  <c r="F83" i="51"/>
  <c r="N83" i="51"/>
  <c r="V83" i="51"/>
  <c r="F87" i="51"/>
  <c r="N87" i="51"/>
  <c r="V87" i="51"/>
  <c r="I60" i="46"/>
  <c r="Q60" i="46"/>
  <c r="Y60" i="46"/>
  <c r="B60" i="47"/>
  <c r="J60" i="47"/>
  <c r="R60" i="47"/>
  <c r="I80" i="49"/>
  <c r="Q80" i="49"/>
  <c r="Y80" i="49"/>
  <c r="I83" i="49"/>
  <c r="Q83" i="49"/>
  <c r="Y83" i="49"/>
  <c r="I87" i="49"/>
  <c r="Q87" i="49"/>
  <c r="Y87" i="49"/>
  <c r="H80" i="50"/>
  <c r="P80" i="50"/>
  <c r="X80" i="50"/>
  <c r="H83" i="50"/>
  <c r="P83" i="50"/>
  <c r="X83" i="50"/>
  <c r="H87" i="50"/>
  <c r="P87" i="50"/>
  <c r="X87" i="50"/>
  <c r="G80" i="51"/>
  <c r="O80" i="51"/>
  <c r="W80" i="51"/>
  <c r="G83" i="51"/>
  <c r="O83" i="51"/>
  <c r="W83" i="51"/>
  <c r="G87" i="51"/>
  <c r="O87" i="51"/>
  <c r="W87" i="51"/>
  <c r="B60" i="46"/>
  <c r="J60" i="46"/>
  <c r="R60" i="46"/>
  <c r="C60" i="47"/>
  <c r="K60" i="47"/>
  <c r="S60" i="47"/>
  <c r="B80" i="49"/>
  <c r="J80" i="49"/>
  <c r="R80" i="49"/>
  <c r="B83" i="49"/>
  <c r="J83" i="49"/>
  <c r="R83" i="49"/>
  <c r="B87" i="49"/>
  <c r="J87" i="49"/>
  <c r="R87" i="49"/>
  <c r="I80" i="50"/>
  <c r="Q80" i="50"/>
  <c r="Y80" i="50"/>
  <c r="I83" i="50"/>
  <c r="Q83" i="50"/>
  <c r="Y83" i="50"/>
  <c r="I87" i="50"/>
  <c r="Q87" i="50"/>
  <c r="Y87" i="50"/>
  <c r="H80" i="51"/>
  <c r="P80" i="51"/>
  <c r="X80" i="51"/>
  <c r="H83" i="51"/>
  <c r="P83" i="51"/>
  <c r="X83" i="51"/>
  <c r="H87" i="51"/>
  <c r="P87" i="51"/>
  <c r="X87" i="51"/>
  <c r="C60" i="46"/>
  <c r="K60" i="46"/>
  <c r="S60" i="46"/>
  <c r="D60" i="47"/>
  <c r="L60" i="47"/>
  <c r="T60" i="47"/>
  <c r="C80" i="49"/>
  <c r="K80" i="49"/>
  <c r="S80" i="49"/>
  <c r="C83" i="49"/>
  <c r="K83" i="49"/>
  <c r="S83" i="49"/>
  <c r="C87" i="49"/>
  <c r="K87" i="49"/>
  <c r="S87" i="49"/>
  <c r="B80" i="50"/>
  <c r="J80" i="50"/>
  <c r="R80" i="50"/>
  <c r="B83" i="50"/>
  <c r="J83" i="50"/>
  <c r="R83" i="50"/>
  <c r="B87" i="50"/>
  <c r="J87" i="50"/>
  <c r="R87" i="50"/>
  <c r="I80" i="51"/>
  <c r="Q80" i="51"/>
  <c r="Y80" i="51"/>
  <c r="I83" i="51"/>
  <c r="Q83" i="51"/>
  <c r="Y83" i="51"/>
  <c r="I87" i="51"/>
  <c r="Q87" i="51"/>
  <c r="Y87" i="51"/>
  <c r="K72" i="37" l="1"/>
  <c r="O72" i="37"/>
  <c r="B72" i="37"/>
  <c r="I74" i="24"/>
  <c r="I171" i="4" s="1"/>
  <c r="O74" i="24"/>
  <c r="O171" i="4" s="1"/>
  <c r="N74" i="24"/>
  <c r="N171" i="4" s="1"/>
  <c r="M69" i="4"/>
  <c r="M142" i="4" s="1"/>
  <c r="T146" i="25"/>
  <c r="T74" i="24"/>
  <c r="T171" i="4" s="1"/>
  <c r="T69" i="4"/>
  <c r="T142" i="4" s="1"/>
  <c r="S74" i="24"/>
  <c r="S171" i="4" s="1"/>
  <c r="S69" i="4"/>
  <c r="S142" i="4" s="1"/>
  <c r="K74" i="24"/>
  <c r="K171" i="4" s="1"/>
  <c r="K69" i="4"/>
  <c r="K142" i="4" s="1"/>
  <c r="B74" i="24"/>
  <c r="B171" i="4" s="1"/>
  <c r="B69" i="4"/>
  <c r="B142" i="4" s="1"/>
  <c r="P146" i="25"/>
  <c r="H146" i="25"/>
  <c r="R74" i="24"/>
  <c r="R171" i="4" s="1"/>
  <c r="R69" i="4"/>
  <c r="R142" i="4" s="1"/>
  <c r="H74" i="24"/>
  <c r="H171" i="4" s="1"/>
  <c r="H69" i="4"/>
  <c r="H142" i="4" s="1"/>
  <c r="W74" i="24"/>
  <c r="W171" i="4" s="1"/>
  <c r="W69" i="4"/>
  <c r="W142" i="4" s="1"/>
  <c r="Q74" i="24"/>
  <c r="Q171" i="4" s="1"/>
  <c r="Q69" i="4"/>
  <c r="Q142" i="4" s="1"/>
  <c r="G74" i="24"/>
  <c r="G171" i="4" s="1"/>
  <c r="G69" i="4"/>
  <c r="G142" i="4" s="1"/>
  <c r="F74" i="24"/>
  <c r="F171" i="4" s="1"/>
  <c r="E74" i="24"/>
  <c r="E171" i="4" s="1"/>
  <c r="V74" i="24"/>
  <c r="V171" i="4" s="1"/>
  <c r="V69" i="4"/>
  <c r="V142" i="4" s="1"/>
  <c r="P74" i="24"/>
  <c r="P171" i="4" s="1"/>
  <c r="P69" i="4"/>
  <c r="P142" i="4" s="1"/>
  <c r="D74" i="24"/>
  <c r="D171" i="4" s="1"/>
  <c r="D69" i="4"/>
  <c r="D142" i="4" s="1"/>
  <c r="Y74" i="24"/>
  <c r="Y171" i="4" s="1"/>
  <c r="Y69" i="4"/>
  <c r="Y142" i="4" s="1"/>
  <c r="X74" i="24"/>
  <c r="X171" i="4" s="1"/>
  <c r="X69" i="4"/>
  <c r="X142" i="4" s="1"/>
  <c r="G146" i="25"/>
  <c r="U74" i="24"/>
  <c r="U171" i="4" s="1"/>
  <c r="U69" i="4"/>
  <c r="U142" i="4" s="1"/>
  <c r="C74" i="24"/>
  <c r="C171" i="4" s="1"/>
  <c r="C69" i="4"/>
  <c r="C142" i="4" s="1"/>
  <c r="I143" i="23"/>
  <c r="I60" i="20"/>
  <c r="H143" i="23"/>
  <c r="H57" i="20"/>
  <c r="H56" i="20" s="1"/>
  <c r="H140" i="23"/>
  <c r="H144" i="23"/>
  <c r="H139" i="23"/>
  <c r="H137" i="23"/>
  <c r="H132" i="23" s="1"/>
  <c r="H60" i="20"/>
  <c r="B146" i="23"/>
  <c r="G132" i="23"/>
  <c r="O78" i="20"/>
  <c r="O169" i="4" s="1"/>
  <c r="B140" i="23"/>
  <c r="B132" i="23" s="1"/>
  <c r="B60" i="20"/>
  <c r="B57" i="20"/>
  <c r="B56" i="20" s="1"/>
  <c r="D59" i="20"/>
  <c r="D112" i="4" s="1"/>
  <c r="D114" i="4"/>
  <c r="X143" i="23"/>
  <c r="X57" i="20"/>
  <c r="X56" i="20" s="1"/>
  <c r="X60" i="20"/>
  <c r="X140" i="23"/>
  <c r="X139" i="23"/>
  <c r="X137" i="23"/>
  <c r="X144" i="23"/>
  <c r="N158" i="23"/>
  <c r="N146" i="23" s="1"/>
  <c r="N61" i="20"/>
  <c r="D57" i="20"/>
  <c r="D56" i="20" s="1"/>
  <c r="T155" i="23"/>
  <c r="T146" i="23" s="1"/>
  <c r="T154" i="23"/>
  <c r="T61" i="20"/>
  <c r="M171" i="23"/>
  <c r="X141" i="23"/>
  <c r="W57" i="20"/>
  <c r="W56" i="20" s="1"/>
  <c r="W114" i="4"/>
  <c r="L155" i="23"/>
  <c r="L61" i="20"/>
  <c r="T57" i="20"/>
  <c r="T56" i="20" s="1"/>
  <c r="B114" i="4"/>
  <c r="N140" i="23"/>
  <c r="N132" i="23" s="1"/>
  <c r="N57" i="20"/>
  <c r="N56" i="20" s="1"/>
  <c r="N60" i="20"/>
  <c r="M140" i="23"/>
  <c r="M60" i="20"/>
  <c r="O59" i="20"/>
  <c r="O112" i="4" s="1"/>
  <c r="O113" i="4"/>
  <c r="D154" i="23"/>
  <c r="W78" i="20"/>
  <c r="W169" i="4" s="1"/>
  <c r="O57" i="20"/>
  <c r="O56" i="20" s="1"/>
  <c r="L146" i="23"/>
  <c r="N153" i="23"/>
  <c r="H157" i="23"/>
  <c r="H61" i="20"/>
  <c r="L143" i="23"/>
  <c r="L57" i="20"/>
  <c r="L56" i="20" s="1"/>
  <c r="L140" i="23"/>
  <c r="L139" i="23"/>
  <c r="L60" i="20"/>
  <c r="L137" i="23"/>
  <c r="L144" i="23"/>
  <c r="R171" i="23"/>
  <c r="N163" i="23"/>
  <c r="W155" i="23"/>
  <c r="S171" i="23"/>
  <c r="O165" i="23"/>
  <c r="D151" i="23"/>
  <c r="L141" i="23"/>
  <c r="K59" i="20"/>
  <c r="K112" i="4" s="1"/>
  <c r="K113" i="4"/>
  <c r="W158" i="23"/>
  <c r="G146" i="23"/>
  <c r="I144" i="23"/>
  <c r="G61" i="20"/>
  <c r="G57" i="20"/>
  <c r="G56" i="20" s="1"/>
  <c r="K57" i="20"/>
  <c r="K56" i="20" s="1"/>
  <c r="Y157" i="23"/>
  <c r="I137" i="23"/>
  <c r="I132" i="23" s="1"/>
  <c r="W161" i="23"/>
  <c r="W146" i="23" s="1"/>
  <c r="D79" i="20"/>
  <c r="D170" i="4" s="1"/>
  <c r="Y140" i="23"/>
  <c r="Y132" i="23" s="1"/>
  <c r="Y60" i="20"/>
  <c r="J140" i="23"/>
  <c r="J60" i="20"/>
  <c r="N65" i="4"/>
  <c r="N138" i="4" s="1"/>
  <c r="D205" i="21"/>
  <c r="J194" i="23"/>
  <c r="D65" i="4"/>
  <c r="D138" i="4" s="1"/>
  <c r="Q205" i="23"/>
  <c r="H65" i="4"/>
  <c r="H138" i="4" s="1"/>
  <c r="C76" i="20"/>
  <c r="C167" i="4" s="1"/>
  <c r="C65" i="4"/>
  <c r="C138" i="4" s="1"/>
  <c r="S205" i="23"/>
  <c r="T65" i="4"/>
  <c r="T138" i="4" s="1"/>
  <c r="B65" i="4"/>
  <c r="B138" i="4" s="1"/>
  <c r="E205" i="21"/>
  <c r="L65" i="4"/>
  <c r="L138" i="4" s="1"/>
  <c r="C194" i="21"/>
  <c r="C205" i="23"/>
  <c r="G65" i="4"/>
  <c r="G138" i="4" s="1"/>
  <c r="R194" i="21"/>
  <c r="K76" i="20"/>
  <c r="K167" i="4" s="1"/>
  <c r="K65" i="4"/>
  <c r="K138" i="4" s="1"/>
  <c r="X205" i="21"/>
  <c r="M205" i="23"/>
  <c r="W76" i="20"/>
  <c r="W167" i="4" s="1"/>
  <c r="W65" i="4"/>
  <c r="W138" i="4" s="1"/>
  <c r="N160" i="19"/>
  <c r="S160" i="19"/>
  <c r="I79" i="16"/>
  <c r="I108" i="4" s="1"/>
  <c r="I109" i="4"/>
  <c r="X79" i="16"/>
  <c r="X108" i="4" s="1"/>
  <c r="B79" i="16"/>
  <c r="B108" i="4" s="1"/>
  <c r="B110" i="4"/>
  <c r="W79" i="16"/>
  <c r="W108" i="4" s="1"/>
  <c r="W110" i="4"/>
  <c r="M102" i="16"/>
  <c r="M165" i="4" s="1"/>
  <c r="I160" i="19"/>
  <c r="S109" i="4"/>
  <c r="S79" i="16"/>
  <c r="S108" i="4" s="1"/>
  <c r="V79" i="16"/>
  <c r="V108" i="4" s="1"/>
  <c r="V109" i="4"/>
  <c r="H79" i="16"/>
  <c r="Y101" i="16"/>
  <c r="Y164" i="4" s="1"/>
  <c r="G160" i="19"/>
  <c r="H160" i="19"/>
  <c r="F178" i="19"/>
  <c r="Q109" i="4"/>
  <c r="Q79" i="16"/>
  <c r="Q108" i="4" s="1"/>
  <c r="B77" i="16"/>
  <c r="B76" i="16" s="1"/>
  <c r="Y178" i="19"/>
  <c r="K5" i="7"/>
  <c r="K52" i="7" s="1"/>
  <c r="N81" i="16"/>
  <c r="N77" i="16"/>
  <c r="N76" i="16" s="1"/>
  <c r="I102" i="16"/>
  <c r="I165" i="4" s="1"/>
  <c r="O79" i="16"/>
  <c r="O108" i="4" s="1"/>
  <c r="O109" i="4"/>
  <c r="U79" i="16"/>
  <c r="U108" i="4" s="1"/>
  <c r="U109" i="4"/>
  <c r="H102" i="16"/>
  <c r="H165" i="4" s="1"/>
  <c r="U101" i="16"/>
  <c r="U164" i="4" s="1"/>
  <c r="X102" i="16"/>
  <c r="X165" i="4" s="1"/>
  <c r="G102" i="16"/>
  <c r="G165" i="4" s="1"/>
  <c r="Y109" i="4"/>
  <c r="W102" i="16"/>
  <c r="W165" i="4" s="1"/>
  <c r="U102" i="16"/>
  <c r="U165" i="4" s="1"/>
  <c r="M79" i="16"/>
  <c r="M108" i="4" s="1"/>
  <c r="M109" i="4"/>
  <c r="B183" i="19"/>
  <c r="B178" i="19" s="1"/>
  <c r="T102" i="16"/>
  <c r="T165" i="4" s="1"/>
  <c r="B185" i="19"/>
  <c r="G79" i="16"/>
  <c r="B187" i="19"/>
  <c r="Q160" i="19"/>
  <c r="X160" i="19"/>
  <c r="S102" i="16"/>
  <c r="S165" i="4" s="1"/>
  <c r="K79" i="16"/>
  <c r="K108" i="4" s="1"/>
  <c r="K109" i="4"/>
  <c r="B188" i="19"/>
  <c r="D102" i="16"/>
  <c r="D165" i="4" s="1"/>
  <c r="J79" i="16"/>
  <c r="J108" i="4" s="1"/>
  <c r="J109" i="4"/>
  <c r="C79" i="16"/>
  <c r="C108" i="4" s="1"/>
  <c r="C110" i="4"/>
  <c r="B191" i="19"/>
  <c r="G174" i="18"/>
  <c r="G164" i="18"/>
  <c r="G163" i="18"/>
  <c r="G173" i="18"/>
  <c r="G217" i="18"/>
  <c r="G162" i="18"/>
  <c r="G172" i="18"/>
  <c r="G161" i="18"/>
  <c r="G171" i="18"/>
  <c r="G170" i="18"/>
  <c r="G169" i="18"/>
  <c r="O95" i="16"/>
  <c r="K95" i="16"/>
  <c r="F173" i="18"/>
  <c r="E162" i="18"/>
  <c r="C163" i="18"/>
  <c r="G168" i="18"/>
  <c r="N95" i="16"/>
  <c r="F172" i="18"/>
  <c r="C172" i="18"/>
  <c r="Y174" i="18"/>
  <c r="Y160" i="18" s="1"/>
  <c r="W167" i="18"/>
  <c r="J95" i="16"/>
  <c r="F161" i="18"/>
  <c r="F160" i="18" s="1"/>
  <c r="E161" i="18"/>
  <c r="S171" i="18"/>
  <c r="C162" i="18"/>
  <c r="F171" i="18"/>
  <c r="E171" i="18"/>
  <c r="S161" i="18"/>
  <c r="Y164" i="18"/>
  <c r="G167" i="18"/>
  <c r="C171" i="18"/>
  <c r="Y173" i="18"/>
  <c r="Q164" i="18"/>
  <c r="W166" i="18"/>
  <c r="S217" i="18"/>
  <c r="F170" i="18"/>
  <c r="S170" i="18"/>
  <c r="S160" i="18" s="1"/>
  <c r="C161" i="18"/>
  <c r="C160" i="18" s="1"/>
  <c r="Q173" i="18"/>
  <c r="E170" i="18"/>
  <c r="Y163" i="18"/>
  <c r="G166" i="18"/>
  <c r="G160" i="18" s="1"/>
  <c r="K174" i="17"/>
  <c r="K53" i="16"/>
  <c r="K164" i="17"/>
  <c r="W101" i="16"/>
  <c r="W164" i="4" s="1"/>
  <c r="W52" i="16"/>
  <c r="K163" i="17"/>
  <c r="K217" i="18"/>
  <c r="L52" i="16"/>
  <c r="L61" i="4" s="1"/>
  <c r="L134" i="4" s="1"/>
  <c r="L62" i="4"/>
  <c r="L135" i="4" s="1"/>
  <c r="K162" i="17"/>
  <c r="S166" i="17"/>
  <c r="S160" i="17" s="1"/>
  <c r="S53" i="16"/>
  <c r="R171" i="17"/>
  <c r="K175" i="17"/>
  <c r="W95" i="16"/>
  <c r="K172" i="17"/>
  <c r="B171" i="17"/>
  <c r="I101" i="16"/>
  <c r="I164" i="4" s="1"/>
  <c r="I62" i="4"/>
  <c r="I135" i="4" s="1"/>
  <c r="K161" i="17"/>
  <c r="T62" i="4"/>
  <c r="T135" i="4" s="1"/>
  <c r="X52" i="16"/>
  <c r="X100" i="16" s="1"/>
  <c r="X163" i="4" s="1"/>
  <c r="V95" i="16"/>
  <c r="K173" i="17"/>
  <c r="K170" i="17"/>
  <c r="K160" i="17" s="1"/>
  <c r="X160" i="18"/>
  <c r="K171" i="17"/>
  <c r="U95" i="16"/>
  <c r="V172" i="18"/>
  <c r="T91" i="16"/>
  <c r="T89" i="16" s="1"/>
  <c r="U217" i="18"/>
  <c r="Y52" i="16"/>
  <c r="Y62" i="4"/>
  <c r="Y135" i="4" s="1"/>
  <c r="U164" i="18"/>
  <c r="W163" i="18"/>
  <c r="L91" i="16"/>
  <c r="L89" i="16" s="1"/>
  <c r="K169" i="17"/>
  <c r="V162" i="18"/>
  <c r="U173" i="18"/>
  <c r="W172" i="18"/>
  <c r="S168" i="17"/>
  <c r="O174" i="17"/>
  <c r="O53" i="16"/>
  <c r="V171" i="18"/>
  <c r="K175" i="18"/>
  <c r="Y240" i="17"/>
  <c r="D52" i="16"/>
  <c r="D61" i="4" s="1"/>
  <c r="D134" i="4" s="1"/>
  <c r="U163" i="18"/>
  <c r="W162" i="18"/>
  <c r="K167" i="17"/>
  <c r="Q101" i="16"/>
  <c r="Q164" i="4" s="1"/>
  <c r="Q62" i="4"/>
  <c r="Q135" i="4" s="1"/>
  <c r="K168" i="17"/>
  <c r="V161" i="18"/>
  <c r="U172" i="18"/>
  <c r="K165" i="18"/>
  <c r="W171" i="18"/>
  <c r="N240" i="17"/>
  <c r="W217" i="18"/>
  <c r="Q240" i="17"/>
  <c r="K165" i="17"/>
  <c r="V170" i="18"/>
  <c r="K174" i="18"/>
  <c r="K166" i="17"/>
  <c r="F95" i="16"/>
  <c r="U162" i="18"/>
  <c r="W161" i="18"/>
  <c r="F240" i="17"/>
  <c r="C61" i="4"/>
  <c r="C134" i="4" s="1"/>
  <c r="C52" i="7"/>
  <c r="U100" i="16"/>
  <c r="U163" i="4" s="1"/>
  <c r="U61" i="4"/>
  <c r="U134" i="4" s="1"/>
  <c r="M61" i="4"/>
  <c r="M134" i="4" s="1"/>
  <c r="I100" i="16"/>
  <c r="I163" i="4" s="1"/>
  <c r="I61" i="4"/>
  <c r="I134" i="4" s="1"/>
  <c r="M229" i="17"/>
  <c r="L229" i="17"/>
  <c r="H229" i="17"/>
  <c r="Q61" i="4"/>
  <c r="Q134" i="4" s="1"/>
  <c r="R240" i="17"/>
  <c r="P100" i="16"/>
  <c r="P163" i="4" s="1"/>
  <c r="P61" i="4"/>
  <c r="P134" i="4" s="1"/>
  <c r="E100" i="16"/>
  <c r="E163" i="4" s="1"/>
  <c r="E61" i="4"/>
  <c r="E134" i="4" s="1"/>
  <c r="O240" i="17"/>
  <c r="M5" i="7"/>
  <c r="M55" i="7" s="1"/>
  <c r="Y233" i="15"/>
  <c r="Y76" i="12"/>
  <c r="Y71" i="12"/>
  <c r="Y70" i="12" s="1"/>
  <c r="I233" i="15"/>
  <c r="I76" i="12"/>
  <c r="I71" i="12"/>
  <c r="I70" i="12" s="1"/>
  <c r="I182" i="15"/>
  <c r="Y181" i="15"/>
  <c r="I183" i="15"/>
  <c r="I178" i="15"/>
  <c r="I176" i="15"/>
  <c r="I171" i="15" s="1"/>
  <c r="P75" i="12"/>
  <c r="P105" i="4"/>
  <c r="U75" i="12"/>
  <c r="U105" i="4"/>
  <c r="M75" i="12"/>
  <c r="M105" i="4"/>
  <c r="L73" i="12"/>
  <c r="L102" i="4" s="1"/>
  <c r="Y183" i="15"/>
  <c r="I204" i="15"/>
  <c r="Y185" i="15"/>
  <c r="Y178" i="15"/>
  <c r="Y182" i="15"/>
  <c r="Y171" i="15" s="1"/>
  <c r="H99" i="12"/>
  <c r="H160" i="4" s="1"/>
  <c r="E99" i="12"/>
  <c r="E160" i="4" s="1"/>
  <c r="C51" i="4"/>
  <c r="G63" i="12"/>
  <c r="G55" i="4" s="1"/>
  <c r="G130" i="4" s="1"/>
  <c r="V63" i="12"/>
  <c r="V55" i="4" s="1"/>
  <c r="W86" i="12"/>
  <c r="G86" i="12"/>
  <c r="E73" i="12"/>
  <c r="E102" i="4" s="1"/>
  <c r="E104" i="4"/>
  <c r="T98" i="12"/>
  <c r="T159" i="4" s="1"/>
  <c r="T57" i="4"/>
  <c r="T132" i="4" s="1"/>
  <c r="T63" i="12"/>
  <c r="L3" i="4"/>
  <c r="L128" i="4" s="1"/>
  <c r="L55" i="4"/>
  <c r="Q98" i="12"/>
  <c r="Q159" i="4" s="1"/>
  <c r="Q57" i="4"/>
  <c r="Q132" i="4" s="1"/>
  <c r="Q63" i="12"/>
  <c r="E98" i="12"/>
  <c r="E159" i="4" s="1"/>
  <c r="E57" i="4"/>
  <c r="E132" i="4" s="1"/>
  <c r="X98" i="12"/>
  <c r="X159" i="4" s="1"/>
  <c r="X57" i="4"/>
  <c r="X132" i="4" s="1"/>
  <c r="I55" i="4"/>
  <c r="I130" i="4" s="1"/>
  <c r="D73" i="12"/>
  <c r="D102" i="4" s="1"/>
  <c r="D104" i="4"/>
  <c r="Y55" i="4"/>
  <c r="Y130" i="4" s="1"/>
  <c r="P55" i="4"/>
  <c r="P130" i="4" s="1"/>
  <c r="V3" i="4"/>
  <c r="V128" i="4" s="1"/>
  <c r="V5" i="4"/>
  <c r="V130" i="4" s="1"/>
  <c r="X3" i="4"/>
  <c r="X128" i="4" s="1"/>
  <c r="X5" i="4"/>
  <c r="E96" i="12"/>
  <c r="E157" i="4" s="1"/>
  <c r="E55" i="4"/>
  <c r="K3" i="4"/>
  <c r="K128" i="4" s="1"/>
  <c r="T86" i="12"/>
  <c r="U57" i="4"/>
  <c r="U132" i="4" s="1"/>
  <c r="U86" i="12"/>
  <c r="D98" i="12"/>
  <c r="D159" i="4" s="1"/>
  <c r="D57" i="4"/>
  <c r="D132" i="4" s="1"/>
  <c r="D63" i="12"/>
  <c r="H73" i="12"/>
  <c r="H102" i="4" s="1"/>
  <c r="H104" i="4"/>
  <c r="X63" i="12"/>
  <c r="Q73" i="12"/>
  <c r="Q102" i="4" s="1"/>
  <c r="Q104" i="4"/>
  <c r="P98" i="12"/>
  <c r="P159" i="4" s="1"/>
  <c r="P57" i="4"/>
  <c r="P132" i="4" s="1"/>
  <c r="E86" i="12"/>
  <c r="H55" i="4"/>
  <c r="H130" i="4" s="1"/>
  <c r="C53" i="7"/>
  <c r="H98" i="12"/>
  <c r="H159" i="4" s="1"/>
  <c r="H57" i="4"/>
  <c r="H132" i="4" s="1"/>
  <c r="J3" i="4"/>
  <c r="J128" i="4" s="1"/>
  <c r="U63" i="12"/>
  <c r="M57" i="4"/>
  <c r="M132" i="4" s="1"/>
  <c r="M63" i="12"/>
  <c r="S54" i="7"/>
  <c r="S53" i="7"/>
  <c r="H54" i="7"/>
  <c r="K54" i="8"/>
  <c r="K99" i="4" s="1"/>
  <c r="K100" i="4"/>
  <c r="P136" i="11"/>
  <c r="P55" i="8"/>
  <c r="P100" i="4" s="1"/>
  <c r="M54" i="8"/>
  <c r="M99" i="4" s="1"/>
  <c r="J100" i="4"/>
  <c r="J54" i="8"/>
  <c r="J99" i="4" s="1"/>
  <c r="O136" i="11"/>
  <c r="O55" i="8"/>
  <c r="O100" i="4" s="1"/>
  <c r="I54" i="8"/>
  <c r="I99" i="4" s="1"/>
  <c r="I100" i="4"/>
  <c r="M117" i="11"/>
  <c r="P52" i="8"/>
  <c r="P51" i="8" s="1"/>
  <c r="V54" i="8"/>
  <c r="V99" i="4" s="1"/>
  <c r="V100" i="4"/>
  <c r="N100" i="4"/>
  <c r="N54" i="8"/>
  <c r="S147" i="11"/>
  <c r="S56" i="8"/>
  <c r="S52" i="8"/>
  <c r="S51" i="8" s="1"/>
  <c r="D136" i="11"/>
  <c r="D55" i="8"/>
  <c r="D100" i="4" s="1"/>
  <c r="E100" i="4"/>
  <c r="E54" i="8"/>
  <c r="E99" i="4" s="1"/>
  <c r="D52" i="8"/>
  <c r="D51" i="8" s="1"/>
  <c r="C136" i="11"/>
  <c r="C52" i="8"/>
  <c r="C51" i="8" s="1"/>
  <c r="C55" i="8"/>
  <c r="S125" i="11"/>
  <c r="S132" i="11"/>
  <c r="Y54" i="8"/>
  <c r="Y100" i="4"/>
  <c r="R54" i="7"/>
  <c r="U67" i="8"/>
  <c r="U156" i="4" s="1"/>
  <c r="B100" i="4"/>
  <c r="B54" i="8"/>
  <c r="B99" i="4" s="1"/>
  <c r="S122" i="11"/>
  <c r="S117" i="11" s="1"/>
  <c r="S126" i="11"/>
  <c r="R54" i="8"/>
  <c r="R99" i="4" s="1"/>
  <c r="T136" i="11"/>
  <c r="T55" i="8"/>
  <c r="T100" i="4" s="1"/>
  <c r="Q54" i="8"/>
  <c r="Q99" i="4" s="1"/>
  <c r="U54" i="8"/>
  <c r="U99" i="4" s="1"/>
  <c r="S129" i="4"/>
  <c r="Y59" i="8"/>
  <c r="Q59" i="8"/>
  <c r="G129" i="4"/>
  <c r="Y129" i="4"/>
  <c r="G59" i="8"/>
  <c r="J55" i="7"/>
  <c r="J53" i="7"/>
  <c r="X59" i="8"/>
  <c r="K52" i="4"/>
  <c r="E52" i="4"/>
  <c r="X129" i="4"/>
  <c r="F55" i="7"/>
  <c r="V52" i="4"/>
  <c r="V129" i="4" s="1"/>
  <c r="J52" i="4"/>
  <c r="J129" i="4" s="1"/>
  <c r="B53" i="7"/>
  <c r="F52" i="7"/>
  <c r="U52" i="4"/>
  <c r="W59" i="8"/>
  <c r="R55" i="7"/>
  <c r="I65" i="8"/>
  <c r="I154" i="4" s="1"/>
  <c r="I52" i="4"/>
  <c r="B65" i="8"/>
  <c r="B154" i="4" s="1"/>
  <c r="B52" i="4"/>
  <c r="B129" i="4" s="1"/>
  <c r="D129" i="4"/>
  <c r="B55" i="7"/>
  <c r="K59" i="8"/>
  <c r="W129" i="4"/>
  <c r="M65" i="8"/>
  <c r="M154" i="4" s="1"/>
  <c r="M52" i="4"/>
  <c r="R65" i="8"/>
  <c r="R154" i="4" s="1"/>
  <c r="R52" i="4"/>
  <c r="R129" i="4" s="1"/>
  <c r="Q129" i="4"/>
  <c r="F65" i="8"/>
  <c r="F154" i="4" s="1"/>
  <c r="F52" i="4"/>
  <c r="F129" i="4" s="1"/>
  <c r="D55" i="7"/>
  <c r="V59" i="8"/>
  <c r="P55" i="7"/>
  <c r="I53" i="7"/>
  <c r="E53" i="7"/>
  <c r="I55" i="7"/>
  <c r="T53" i="7"/>
  <c r="P53" i="7"/>
  <c r="J52" i="7"/>
  <c r="T52" i="7"/>
  <c r="X54" i="7"/>
  <c r="U46" i="5"/>
  <c r="U42" i="5"/>
  <c r="U43" i="5"/>
  <c r="U47" i="5"/>
  <c r="O5" i="5"/>
  <c r="T47" i="5"/>
  <c r="T48" i="5"/>
  <c r="T42" i="5"/>
  <c r="T43" i="5"/>
  <c r="T44" i="5"/>
  <c r="T45" i="5"/>
  <c r="T46" i="5"/>
  <c r="C42" i="5"/>
  <c r="C44" i="5"/>
  <c r="C45" i="5"/>
  <c r="C46" i="5"/>
  <c r="C47" i="5"/>
  <c r="C43" i="5"/>
  <c r="L42" i="6"/>
  <c r="L41" i="6" s="1"/>
  <c r="O27" i="5"/>
  <c r="L46" i="5"/>
  <c r="P47" i="6"/>
  <c r="L43" i="6"/>
  <c r="W53" i="7"/>
  <c r="S55" i="7"/>
  <c r="L45" i="5"/>
  <c r="F45" i="6"/>
  <c r="U54" i="7"/>
  <c r="F47" i="6"/>
  <c r="K48" i="6"/>
  <c r="H48" i="6"/>
  <c r="V5" i="5"/>
  <c r="F43" i="6"/>
  <c r="D48" i="6"/>
  <c r="R43" i="6"/>
  <c r="R41" i="6" s="1"/>
  <c r="M27" i="5"/>
  <c r="M5" i="5" s="1"/>
  <c r="L44" i="5"/>
  <c r="K45" i="6"/>
  <c r="R27" i="5"/>
  <c r="R46" i="6"/>
  <c r="F27" i="5"/>
  <c r="F44" i="6"/>
  <c r="Y42" i="6"/>
  <c r="P27" i="5"/>
  <c r="P5" i="5" s="1"/>
  <c r="V47" i="6"/>
  <c r="N42" i="6"/>
  <c r="N52" i="7"/>
  <c r="L43" i="5"/>
  <c r="H27" i="5"/>
  <c r="H5" i="5" s="1"/>
  <c r="F42" i="6"/>
  <c r="F41" i="6" s="1"/>
  <c r="F46" i="6"/>
  <c r="R47" i="6"/>
  <c r="X55" i="7"/>
  <c r="N27" i="5"/>
  <c r="N5" i="5" s="1"/>
  <c r="B48" i="6"/>
  <c r="B41" i="6" s="1"/>
  <c r="O46" i="6"/>
  <c r="J5" i="6"/>
  <c r="L42" i="5"/>
  <c r="W45" i="6"/>
  <c r="D42" i="6"/>
  <c r="W54" i="7"/>
  <c r="K46" i="6"/>
  <c r="V48" i="6"/>
  <c r="R48" i="6"/>
  <c r="N46" i="6"/>
  <c r="E27" i="5"/>
  <c r="O43" i="6"/>
  <c r="N53" i="7"/>
  <c r="L54" i="7"/>
  <c r="W46" i="6"/>
  <c r="K42" i="6"/>
  <c r="D27" i="5"/>
  <c r="W43" i="6"/>
  <c r="K27" i="5"/>
  <c r="O5" i="7"/>
  <c r="L55" i="7"/>
  <c r="Y27" i="5"/>
  <c r="Y5" i="5" s="1"/>
  <c r="Y43" i="6"/>
  <c r="S41" i="6"/>
  <c r="Y44" i="6"/>
  <c r="W44" i="6"/>
  <c r="B52" i="7"/>
  <c r="J48" i="6"/>
  <c r="V53" i="7"/>
  <c r="X52" i="7"/>
  <c r="B27" i="5"/>
  <c r="B5" i="5" s="1"/>
  <c r="U41" i="6"/>
  <c r="F48" i="6"/>
  <c r="J27" i="5"/>
  <c r="J5" i="5" s="1"/>
  <c r="G5" i="7"/>
  <c r="G53" i="7" s="1"/>
  <c r="H55" i="7"/>
  <c r="Q41" i="6"/>
  <c r="O42" i="6"/>
  <c r="U53" i="7"/>
  <c r="Y47" i="6"/>
  <c r="F53" i="7"/>
  <c r="P52" i="7"/>
  <c r="I41" i="6"/>
  <c r="T54" i="7"/>
  <c r="X27" i="5"/>
  <c r="Q53" i="7"/>
  <c r="L46" i="6"/>
  <c r="V52" i="7"/>
  <c r="L52" i="7"/>
  <c r="O44" i="6"/>
  <c r="D53" i="7"/>
  <c r="Q27" i="5"/>
  <c r="Q5" i="5" s="1"/>
  <c r="S52" i="7"/>
  <c r="B47" i="6"/>
  <c r="R52" i="7"/>
  <c r="K47" i="6"/>
  <c r="I52" i="7"/>
  <c r="N48" i="6"/>
  <c r="K43" i="6"/>
  <c r="H52" i="7"/>
  <c r="E43" i="6"/>
  <c r="G45" i="6"/>
  <c r="L47" i="6"/>
  <c r="N54" i="7"/>
  <c r="D46" i="6"/>
  <c r="E47" i="6"/>
  <c r="W48" i="6"/>
  <c r="V46" i="6"/>
  <c r="V41" i="6" s="1"/>
  <c r="L48" i="6"/>
  <c r="G42" i="6"/>
  <c r="G41" i="6" s="1"/>
  <c r="D47" i="6"/>
  <c r="J54" i="7"/>
  <c r="E52" i="7"/>
  <c r="X5" i="6"/>
  <c r="X48" i="6" s="1"/>
  <c r="H47" i="6"/>
  <c r="H5" i="6"/>
  <c r="C54" i="7"/>
  <c r="I27" i="5"/>
  <c r="E42" i="6"/>
  <c r="C48" i="6"/>
  <c r="E55" i="7"/>
  <c r="W27" i="5"/>
  <c r="W42" i="6"/>
  <c r="V54" i="7"/>
  <c r="D52" i="7"/>
  <c r="O47" i="6"/>
  <c r="S27" i="5"/>
  <c r="N47" i="6"/>
  <c r="U48" i="6"/>
  <c r="U52" i="7"/>
  <c r="Q55" i="7"/>
  <c r="G27" i="5"/>
  <c r="G5" i="5" s="1"/>
  <c r="L45" i="6"/>
  <c r="T5" i="6"/>
  <c r="W55" i="7"/>
  <c r="Y5" i="7"/>
  <c r="I48" i="6"/>
  <c r="C46" i="6"/>
  <c r="C41" i="6" s="1"/>
  <c r="P5" i="6"/>
  <c r="Q54" i="7"/>
  <c r="E179" i="23"/>
  <c r="E176" i="23"/>
  <c r="E172" i="23"/>
  <c r="E170" i="23"/>
  <c r="E62" i="20"/>
  <c r="J179" i="23"/>
  <c r="J176" i="23"/>
  <c r="J172" i="23"/>
  <c r="J170" i="23"/>
  <c r="J62" i="20"/>
  <c r="E175" i="23"/>
  <c r="R179" i="23"/>
  <c r="R176" i="23"/>
  <c r="R172" i="23"/>
  <c r="R170" i="23"/>
  <c r="R62" i="20"/>
  <c r="R57" i="20"/>
  <c r="R56" i="20" s="1"/>
  <c r="J171" i="23"/>
  <c r="I205" i="23"/>
  <c r="R194" i="23"/>
  <c r="P163" i="23"/>
  <c r="P161" i="23"/>
  <c r="P158" i="23"/>
  <c r="P157" i="23"/>
  <c r="P153" i="23"/>
  <c r="P151" i="23"/>
  <c r="P154" i="23"/>
  <c r="P155" i="23"/>
  <c r="P61" i="20"/>
  <c r="P57" i="20"/>
  <c r="P56" i="20" s="1"/>
  <c r="Q175" i="23"/>
  <c r="P205" i="21"/>
  <c r="M178" i="19"/>
  <c r="D178" i="19"/>
  <c r="R178" i="19"/>
  <c r="V160" i="19"/>
  <c r="K160" i="19"/>
  <c r="E160" i="18"/>
  <c r="R160" i="18"/>
  <c r="P160" i="17"/>
  <c r="P160" i="18"/>
  <c r="T160" i="17"/>
  <c r="Q229" i="17"/>
  <c r="C160" i="17"/>
  <c r="I160" i="17"/>
  <c r="W240" i="17"/>
  <c r="C204" i="15"/>
  <c r="R204" i="15"/>
  <c r="Y204" i="15"/>
  <c r="O233" i="15"/>
  <c r="O179" i="15"/>
  <c r="O185" i="15"/>
  <c r="O183" i="15"/>
  <c r="O178" i="15"/>
  <c r="O182" i="15"/>
  <c r="O176" i="15"/>
  <c r="O76" i="12"/>
  <c r="O71" i="12"/>
  <c r="O70" i="12" s="1"/>
  <c r="N233" i="15"/>
  <c r="N179" i="15"/>
  <c r="N185" i="15"/>
  <c r="N183" i="15"/>
  <c r="N178" i="15"/>
  <c r="N182" i="15"/>
  <c r="N176" i="15"/>
  <c r="N171" i="15" s="1"/>
  <c r="N76" i="12"/>
  <c r="N71" i="12"/>
  <c r="N70" i="12" s="1"/>
  <c r="L171" i="15"/>
  <c r="M204" i="15"/>
  <c r="C233" i="15"/>
  <c r="C185" i="15"/>
  <c r="C179" i="15"/>
  <c r="C76" i="12"/>
  <c r="C71" i="12"/>
  <c r="C70" i="12" s="1"/>
  <c r="C183" i="15"/>
  <c r="C178" i="15"/>
  <c r="C182" i="15"/>
  <c r="C176" i="15"/>
  <c r="U44" i="5"/>
  <c r="D101" i="4"/>
  <c r="J45" i="5"/>
  <c r="Y45" i="5"/>
  <c r="X54" i="8"/>
  <c r="X101" i="4"/>
  <c r="J48" i="5"/>
  <c r="Q132" i="23"/>
  <c r="M154" i="23"/>
  <c r="M155" i="23"/>
  <c r="M161" i="23"/>
  <c r="M158" i="23"/>
  <c r="M163" i="23"/>
  <c r="M151" i="23"/>
  <c r="M61" i="20"/>
  <c r="M57" i="20"/>
  <c r="M56" i="20" s="1"/>
  <c r="K132" i="23"/>
  <c r="F165" i="23"/>
  <c r="M132" i="23"/>
  <c r="I179" i="23"/>
  <c r="I176" i="23"/>
  <c r="I172" i="23"/>
  <c r="I170" i="23"/>
  <c r="I62" i="20"/>
  <c r="J153" i="23"/>
  <c r="F163" i="23"/>
  <c r="F161" i="23"/>
  <c r="F154" i="23"/>
  <c r="F151" i="23"/>
  <c r="F155" i="23"/>
  <c r="F158" i="23"/>
  <c r="F61" i="20"/>
  <c r="F57" i="20"/>
  <c r="F56" i="20" s="1"/>
  <c r="G205" i="23"/>
  <c r="W132" i="23"/>
  <c r="E178" i="19"/>
  <c r="T217" i="19"/>
  <c r="T176" i="19"/>
  <c r="T173" i="19"/>
  <c r="T172" i="19"/>
  <c r="T169" i="19"/>
  <c r="T168" i="19"/>
  <c r="T167" i="19"/>
  <c r="T165" i="19"/>
  <c r="T80" i="16"/>
  <c r="T77" i="16"/>
  <c r="T76" i="16" s="1"/>
  <c r="Q205" i="21"/>
  <c r="J178" i="19"/>
  <c r="J160" i="18"/>
  <c r="H160" i="17"/>
  <c r="V240" i="17"/>
  <c r="E229" i="17"/>
  <c r="M240" i="17"/>
  <c r="R166" i="17"/>
  <c r="R165" i="17"/>
  <c r="R175" i="17"/>
  <c r="R173" i="17"/>
  <c r="R169" i="17"/>
  <c r="R167" i="17"/>
  <c r="R53" i="16"/>
  <c r="R164" i="17"/>
  <c r="R163" i="17"/>
  <c r="R162" i="17"/>
  <c r="R161" i="17"/>
  <c r="R174" i="17"/>
  <c r="R172" i="17"/>
  <c r="R170" i="17"/>
  <c r="R168" i="17"/>
  <c r="K240" i="17"/>
  <c r="L160" i="17"/>
  <c r="H240" i="17"/>
  <c r="R233" i="15"/>
  <c r="R185" i="15"/>
  <c r="R183" i="15"/>
  <c r="R178" i="15"/>
  <c r="R182" i="15"/>
  <c r="R176" i="15"/>
  <c r="R76" i="12"/>
  <c r="R71" i="12"/>
  <c r="R70" i="12" s="1"/>
  <c r="R179" i="15"/>
  <c r="J204" i="15"/>
  <c r="Q171" i="15"/>
  <c r="Q204" i="15"/>
  <c r="G233" i="15"/>
  <c r="G183" i="15"/>
  <c r="G178" i="15"/>
  <c r="G182" i="15"/>
  <c r="G176" i="15"/>
  <c r="G179" i="15"/>
  <c r="G76" i="12"/>
  <c r="G71" i="12"/>
  <c r="G70" i="12" s="1"/>
  <c r="G185" i="15"/>
  <c r="G181" i="15"/>
  <c r="F233" i="15"/>
  <c r="F185" i="15"/>
  <c r="F183" i="15"/>
  <c r="F178" i="15"/>
  <c r="F182" i="15"/>
  <c r="F176" i="15"/>
  <c r="F179" i="15"/>
  <c r="F76" i="12"/>
  <c r="F71" i="12"/>
  <c r="F70" i="12" s="1"/>
  <c r="F181" i="15"/>
  <c r="T171" i="15"/>
  <c r="E204" i="15"/>
  <c r="C117" i="11"/>
  <c r="D117" i="11"/>
  <c r="X117" i="11"/>
  <c r="U179" i="23"/>
  <c r="U176" i="23"/>
  <c r="U172" i="23"/>
  <c r="U170" i="23"/>
  <c r="U62" i="20"/>
  <c r="L217" i="19"/>
  <c r="L176" i="19"/>
  <c r="L173" i="19"/>
  <c r="L172" i="19"/>
  <c r="L169" i="19"/>
  <c r="L168" i="19"/>
  <c r="L167" i="19"/>
  <c r="L165" i="19"/>
  <c r="L80" i="16"/>
  <c r="L77" i="16"/>
  <c r="L76" i="16" s="1"/>
  <c r="B160" i="18"/>
  <c r="J167" i="17"/>
  <c r="J165" i="17"/>
  <c r="J174" i="17"/>
  <c r="J172" i="17"/>
  <c r="J170" i="17"/>
  <c r="J168" i="17"/>
  <c r="J53" i="16"/>
  <c r="J164" i="17"/>
  <c r="J163" i="17"/>
  <c r="J162" i="17"/>
  <c r="J161" i="17"/>
  <c r="J175" i="17"/>
  <c r="J173" i="17"/>
  <c r="J169" i="17"/>
  <c r="J166" i="17"/>
  <c r="D160" i="17"/>
  <c r="J233" i="15"/>
  <c r="J182" i="15"/>
  <c r="J176" i="15"/>
  <c r="J76" i="12"/>
  <c r="J71" i="12"/>
  <c r="J70" i="12" s="1"/>
  <c r="J179" i="15"/>
  <c r="J185" i="15"/>
  <c r="J183" i="15"/>
  <c r="J178" i="15"/>
  <c r="R117" i="11"/>
  <c r="J117" i="11"/>
  <c r="B117" i="11"/>
  <c r="J47" i="5"/>
  <c r="P54" i="8"/>
  <c r="P101" i="4"/>
  <c r="G72" i="37"/>
  <c r="K165" i="23"/>
  <c r="U171" i="23"/>
  <c r="T165" i="23"/>
  <c r="E163" i="23"/>
  <c r="E158" i="23"/>
  <c r="E153" i="23"/>
  <c r="E154" i="23"/>
  <c r="E151" i="23"/>
  <c r="E161" i="23"/>
  <c r="E155" i="23"/>
  <c r="E61" i="20"/>
  <c r="E57" i="20"/>
  <c r="E56" i="20" s="1"/>
  <c r="E132" i="23"/>
  <c r="Y179" i="23"/>
  <c r="Y176" i="23"/>
  <c r="Y172" i="23"/>
  <c r="Y170" i="23"/>
  <c r="Y165" i="23" s="1"/>
  <c r="Y62" i="20"/>
  <c r="Y154" i="23"/>
  <c r="Y161" i="23"/>
  <c r="Y155" i="23"/>
  <c r="Y163" i="23"/>
  <c r="Y151" i="23"/>
  <c r="Y158" i="23"/>
  <c r="Y61" i="20"/>
  <c r="Y57" i="20"/>
  <c r="Y56" i="20" s="1"/>
  <c r="O146" i="23"/>
  <c r="S178" i="19"/>
  <c r="Q178" i="19"/>
  <c r="X178" i="19"/>
  <c r="D217" i="19"/>
  <c r="D176" i="19"/>
  <c r="D173" i="19"/>
  <c r="D172" i="19"/>
  <c r="D169" i="19"/>
  <c r="D168" i="19"/>
  <c r="D167" i="19"/>
  <c r="D165" i="19"/>
  <c r="D80" i="16"/>
  <c r="D77" i="16"/>
  <c r="D76" i="16" s="1"/>
  <c r="I205" i="21"/>
  <c r="N160" i="18"/>
  <c r="N178" i="19"/>
  <c r="E240" i="17"/>
  <c r="T229" i="17"/>
  <c r="B175" i="17"/>
  <c r="B173" i="17"/>
  <c r="B169" i="17"/>
  <c r="B166" i="17"/>
  <c r="B53" i="16"/>
  <c r="B167" i="17"/>
  <c r="B165" i="17"/>
  <c r="B164" i="17"/>
  <c r="B163" i="17"/>
  <c r="B162" i="17"/>
  <c r="B161" i="17"/>
  <c r="B174" i="17"/>
  <c r="B172" i="17"/>
  <c r="B170" i="17"/>
  <c r="B168" i="17"/>
  <c r="C240" i="17"/>
  <c r="V53" i="16"/>
  <c r="V175" i="17"/>
  <c r="V173" i="17"/>
  <c r="V169" i="17"/>
  <c r="V167" i="17"/>
  <c r="V164" i="17"/>
  <c r="V163" i="17"/>
  <c r="V162" i="17"/>
  <c r="V161" i="17"/>
  <c r="V174" i="17"/>
  <c r="V172" i="17"/>
  <c r="V170" i="17"/>
  <c r="V168" i="17"/>
  <c r="V166" i="17"/>
  <c r="V165" i="17"/>
  <c r="B233" i="15"/>
  <c r="B185" i="15"/>
  <c r="B179" i="15"/>
  <c r="B76" i="12"/>
  <c r="B71" i="12"/>
  <c r="B70" i="12" s="1"/>
  <c r="B183" i="15"/>
  <c r="B178" i="15"/>
  <c r="B182" i="15"/>
  <c r="B176" i="15"/>
  <c r="P171" i="15"/>
  <c r="W89" i="16"/>
  <c r="X204" i="15"/>
  <c r="O204" i="15"/>
  <c r="W147" i="11"/>
  <c r="W132" i="11"/>
  <c r="W130" i="11"/>
  <c r="W125" i="11"/>
  <c r="W126" i="11"/>
  <c r="W122" i="11"/>
  <c r="W129" i="11"/>
  <c r="W123" i="11"/>
  <c r="W56" i="8"/>
  <c r="W52" i="8"/>
  <c r="W51" i="8" s="1"/>
  <c r="P117" i="11"/>
  <c r="C146" i="23"/>
  <c r="U205" i="23"/>
  <c r="H146" i="23"/>
  <c r="U175" i="23"/>
  <c r="S132" i="23"/>
  <c r="P165" i="23"/>
  <c r="B194" i="23"/>
  <c r="X146" i="23"/>
  <c r="U132" i="23"/>
  <c r="B165" i="23"/>
  <c r="K178" i="19"/>
  <c r="X165" i="23"/>
  <c r="I178" i="19"/>
  <c r="P178" i="19"/>
  <c r="C165" i="23"/>
  <c r="O160" i="19"/>
  <c r="E160" i="19"/>
  <c r="Q160" i="18"/>
  <c r="T217" i="18"/>
  <c r="T175" i="18"/>
  <c r="T174" i="18"/>
  <c r="T173" i="18"/>
  <c r="T172" i="18"/>
  <c r="T170" i="18"/>
  <c r="T169" i="18"/>
  <c r="T168" i="18"/>
  <c r="T167" i="18"/>
  <c r="T165" i="18"/>
  <c r="T164" i="18"/>
  <c r="T163" i="18"/>
  <c r="T162" i="18"/>
  <c r="T161" i="18"/>
  <c r="T160" i="18" s="1"/>
  <c r="T97" i="16"/>
  <c r="T95" i="16" s="1"/>
  <c r="V178" i="19"/>
  <c r="W160" i="19"/>
  <c r="M160" i="19"/>
  <c r="B160" i="19"/>
  <c r="J240" i="17"/>
  <c r="I240" i="17"/>
  <c r="X229" i="17"/>
  <c r="N53" i="16"/>
  <c r="N174" i="17"/>
  <c r="N172" i="17"/>
  <c r="N170" i="17"/>
  <c r="N168" i="17"/>
  <c r="N164" i="17"/>
  <c r="N163" i="17"/>
  <c r="N162" i="17"/>
  <c r="N161" i="17"/>
  <c r="N166" i="17"/>
  <c r="N175" i="17"/>
  <c r="N173" i="17"/>
  <c r="N169" i="17"/>
  <c r="N167" i="17"/>
  <c r="N165" i="17"/>
  <c r="G240" i="17"/>
  <c r="X171" i="15"/>
  <c r="E171" i="15"/>
  <c r="P204" i="15"/>
  <c r="G204" i="15"/>
  <c r="O147" i="11"/>
  <c r="O129" i="11"/>
  <c r="O123" i="11"/>
  <c r="O130" i="11"/>
  <c r="O125" i="11"/>
  <c r="O132" i="11"/>
  <c r="O126" i="11"/>
  <c r="O122" i="11"/>
  <c r="O56" i="8"/>
  <c r="O52" i="8"/>
  <c r="O51" i="8" s="1"/>
  <c r="T101" i="4"/>
  <c r="T67" i="8"/>
  <c r="T156" i="4" s="1"/>
  <c r="H54" i="8"/>
  <c r="H101" i="4"/>
  <c r="L146" i="25"/>
  <c r="M179" i="23"/>
  <c r="M176" i="23"/>
  <c r="M172" i="23"/>
  <c r="M170" i="23"/>
  <c r="M62" i="20"/>
  <c r="M157" i="23"/>
  <c r="V163" i="23"/>
  <c r="V161" i="23"/>
  <c r="V158" i="23"/>
  <c r="V151" i="23"/>
  <c r="V154" i="23"/>
  <c r="V155" i="23"/>
  <c r="V61" i="20"/>
  <c r="V57" i="20"/>
  <c r="V56" i="20" s="1"/>
  <c r="M160" i="23"/>
  <c r="K205" i="23"/>
  <c r="J163" i="23"/>
  <c r="J161" i="23"/>
  <c r="J158" i="23"/>
  <c r="J155" i="23"/>
  <c r="J154" i="23"/>
  <c r="J151" i="23"/>
  <c r="J146" i="23" s="1"/>
  <c r="J61" i="20"/>
  <c r="J57" i="20"/>
  <c r="J56" i="20" s="1"/>
  <c r="V157" i="23"/>
  <c r="J160" i="23"/>
  <c r="Q160" i="23"/>
  <c r="Q158" i="23"/>
  <c r="Q161" i="23"/>
  <c r="Q153" i="23"/>
  <c r="Q151" i="23"/>
  <c r="Q163" i="23"/>
  <c r="Q154" i="23"/>
  <c r="Q155" i="23"/>
  <c r="Q61" i="20"/>
  <c r="Q57" i="20"/>
  <c r="Q56" i="20" s="1"/>
  <c r="J132" i="23"/>
  <c r="W205" i="23"/>
  <c r="C178" i="19"/>
  <c r="B194" i="21"/>
  <c r="H178" i="19"/>
  <c r="W178" i="19"/>
  <c r="I160" i="18"/>
  <c r="L217" i="18"/>
  <c r="L175" i="18"/>
  <c r="L174" i="18"/>
  <c r="L173" i="18"/>
  <c r="L172" i="18"/>
  <c r="L170" i="18"/>
  <c r="L169" i="18"/>
  <c r="L168" i="18"/>
  <c r="L167" i="18"/>
  <c r="L165" i="18"/>
  <c r="L164" i="18"/>
  <c r="L163" i="18"/>
  <c r="L162" i="18"/>
  <c r="L161" i="18"/>
  <c r="L97" i="16"/>
  <c r="L95" i="16" s="1"/>
  <c r="W160" i="17"/>
  <c r="U160" i="17"/>
  <c r="X240" i="17"/>
  <c r="F53" i="16"/>
  <c r="F175" i="17"/>
  <c r="F173" i="17"/>
  <c r="F169" i="17"/>
  <c r="F166" i="17"/>
  <c r="F167" i="17"/>
  <c r="F164" i="17"/>
  <c r="F163" i="17"/>
  <c r="F162" i="17"/>
  <c r="F161" i="17"/>
  <c r="F165" i="17"/>
  <c r="F174" i="17"/>
  <c r="F172" i="17"/>
  <c r="F170" i="17"/>
  <c r="F168" i="17"/>
  <c r="J171" i="17"/>
  <c r="C89" i="16"/>
  <c r="T204" i="15"/>
  <c r="G89" i="16"/>
  <c r="H204" i="15"/>
  <c r="U5" i="4"/>
  <c r="U3" i="4"/>
  <c r="V204" i="15"/>
  <c r="G147" i="11"/>
  <c r="G122" i="11"/>
  <c r="G129" i="11"/>
  <c r="G123" i="11"/>
  <c r="G130" i="11"/>
  <c r="G125" i="11"/>
  <c r="G132" i="11"/>
  <c r="G126" i="11"/>
  <c r="G56" i="8"/>
  <c r="G52" i="8"/>
  <c r="G51" i="8" s="1"/>
  <c r="Y117" i="11"/>
  <c r="Q117" i="11"/>
  <c r="I117" i="11"/>
  <c r="K117" i="11"/>
  <c r="U45" i="5"/>
  <c r="T117" i="11"/>
  <c r="Y46" i="5"/>
  <c r="H117" i="11"/>
  <c r="U48" i="5"/>
  <c r="U41" i="5" s="1"/>
  <c r="L48" i="5"/>
  <c r="C48" i="5"/>
  <c r="Y48" i="5"/>
  <c r="P48" i="5"/>
  <c r="G48" i="5"/>
  <c r="V165" i="23"/>
  <c r="S179" i="23"/>
  <c r="S176" i="23"/>
  <c r="S172" i="23"/>
  <c r="S170" i="23"/>
  <c r="S62" i="20"/>
  <c r="S57" i="20"/>
  <c r="S56" i="20" s="1"/>
  <c r="K146" i="23"/>
  <c r="C132" i="23"/>
  <c r="S146" i="23"/>
  <c r="Q179" i="23"/>
  <c r="Q176" i="23"/>
  <c r="Q172" i="23"/>
  <c r="Q170" i="23"/>
  <c r="Q62" i="20"/>
  <c r="D165" i="23"/>
  <c r="D146" i="23"/>
  <c r="V132" i="23"/>
  <c r="O132" i="23"/>
  <c r="T178" i="19"/>
  <c r="N165" i="23"/>
  <c r="G165" i="23"/>
  <c r="O178" i="19"/>
  <c r="J194" i="21"/>
  <c r="J217" i="19"/>
  <c r="D217" i="18"/>
  <c r="D175" i="18"/>
  <c r="D174" i="18"/>
  <c r="D173" i="18"/>
  <c r="D172" i="18"/>
  <c r="D170" i="18"/>
  <c r="D169" i="18"/>
  <c r="D168" i="18"/>
  <c r="D167" i="18"/>
  <c r="D165" i="18"/>
  <c r="D164" i="18"/>
  <c r="D163" i="18"/>
  <c r="D162" i="18"/>
  <c r="D161" i="18"/>
  <c r="D97" i="16"/>
  <c r="D95" i="16" s="1"/>
  <c r="O160" i="18"/>
  <c r="O160" i="17"/>
  <c r="M160" i="17"/>
  <c r="H160" i="18"/>
  <c r="B240" i="17"/>
  <c r="Y229" i="17"/>
  <c r="P229" i="17"/>
  <c r="Y160" i="17"/>
  <c r="U171" i="15"/>
  <c r="L204" i="15"/>
  <c r="S204" i="15"/>
  <c r="M5" i="4"/>
  <c r="M3" i="4"/>
  <c r="M171" i="15"/>
  <c r="N204" i="15"/>
  <c r="S233" i="15"/>
  <c r="S182" i="15"/>
  <c r="S176" i="15"/>
  <c r="S76" i="12"/>
  <c r="S71" i="12"/>
  <c r="S70" i="12" s="1"/>
  <c r="S179" i="15"/>
  <c r="S185" i="15"/>
  <c r="S183" i="15"/>
  <c r="S178" i="15"/>
  <c r="O128" i="11"/>
  <c r="L54" i="8"/>
  <c r="L101" i="4"/>
  <c r="D146" i="25"/>
  <c r="O146" i="25"/>
  <c r="X146" i="25"/>
  <c r="V153" i="23"/>
  <c r="U160" i="23"/>
  <c r="U158" i="23"/>
  <c r="U151" i="23"/>
  <c r="U161" i="23"/>
  <c r="U154" i="23"/>
  <c r="U163" i="23"/>
  <c r="U155" i="23"/>
  <c r="U157" i="23"/>
  <c r="U61" i="20"/>
  <c r="U57" i="20"/>
  <c r="U56" i="20" s="1"/>
  <c r="F160" i="23"/>
  <c r="I171" i="23"/>
  <c r="E160" i="23"/>
  <c r="I153" i="23"/>
  <c r="I154" i="23"/>
  <c r="I151" i="23"/>
  <c r="I155" i="23"/>
  <c r="I160" i="23"/>
  <c r="I157" i="23"/>
  <c r="I161" i="23"/>
  <c r="I158" i="23"/>
  <c r="I163" i="23"/>
  <c r="I61" i="20"/>
  <c r="I57" i="20"/>
  <c r="I56" i="20" s="1"/>
  <c r="Y160" i="23"/>
  <c r="O205" i="23"/>
  <c r="L165" i="23"/>
  <c r="U178" i="19"/>
  <c r="L178" i="19"/>
  <c r="U205" i="21"/>
  <c r="G178" i="19"/>
  <c r="Y205" i="21"/>
  <c r="U160" i="19"/>
  <c r="J160" i="19"/>
  <c r="M160" i="18"/>
  <c r="X160" i="17"/>
  <c r="G160" i="17"/>
  <c r="U240" i="17"/>
  <c r="D229" i="17"/>
  <c r="D240" i="17"/>
  <c r="E160" i="17"/>
  <c r="S240" i="17"/>
  <c r="B217" i="18"/>
  <c r="P240" i="17"/>
  <c r="Q160" i="17"/>
  <c r="D204" i="15"/>
  <c r="K204" i="15"/>
  <c r="W233" i="15"/>
  <c r="W179" i="15"/>
  <c r="W183" i="15"/>
  <c r="W178" i="15"/>
  <c r="W185" i="15"/>
  <c r="W182" i="15"/>
  <c r="W176" i="15"/>
  <c r="W76" i="12"/>
  <c r="W71" i="12"/>
  <c r="W70" i="12" s="1"/>
  <c r="V233" i="15"/>
  <c r="V179" i="15"/>
  <c r="V183" i="15"/>
  <c r="V178" i="15"/>
  <c r="V185" i="15"/>
  <c r="V182" i="15"/>
  <c r="V176" i="15"/>
  <c r="V76" i="12"/>
  <c r="V71" i="12"/>
  <c r="V70" i="12" s="1"/>
  <c r="E5" i="4"/>
  <c r="E130" i="4" s="1"/>
  <c r="E3" i="4"/>
  <c r="F204" i="15"/>
  <c r="D171" i="15"/>
  <c r="U204" i="15"/>
  <c r="K233" i="15"/>
  <c r="K76" i="12"/>
  <c r="K71" i="12"/>
  <c r="K70" i="12" s="1"/>
  <c r="K179" i="15"/>
  <c r="K185" i="15"/>
  <c r="K183" i="15"/>
  <c r="K178" i="15"/>
  <c r="K182" i="15"/>
  <c r="K176" i="15"/>
  <c r="V117" i="11"/>
  <c r="N117" i="11"/>
  <c r="F117" i="11"/>
  <c r="C181" i="15"/>
  <c r="O181" i="15"/>
  <c r="L41" i="5"/>
  <c r="L117" i="11"/>
  <c r="M48" i="5"/>
  <c r="Q48" i="5"/>
  <c r="G51" i="4" l="1"/>
  <c r="X132" i="23"/>
  <c r="G114" i="4"/>
  <c r="G59" i="20"/>
  <c r="G78" i="20"/>
  <c r="G169" i="4" s="1"/>
  <c r="M113" i="4"/>
  <c r="M77" i="20"/>
  <c r="M168" i="4" s="1"/>
  <c r="X59" i="20"/>
  <c r="X113" i="4"/>
  <c r="X77" i="20"/>
  <c r="X168" i="4" s="1"/>
  <c r="O76" i="20"/>
  <c r="O167" i="4" s="1"/>
  <c r="N59" i="20"/>
  <c r="N113" i="4"/>
  <c r="N77" i="20"/>
  <c r="N168" i="4" s="1"/>
  <c r="B113" i="4"/>
  <c r="B77" i="20"/>
  <c r="B168" i="4" s="1"/>
  <c r="B59" i="20"/>
  <c r="L114" i="4"/>
  <c r="L78" i="20"/>
  <c r="L169" i="4" s="1"/>
  <c r="H59" i="20"/>
  <c r="H113" i="4"/>
  <c r="H77" i="20"/>
  <c r="H168" i="4" s="1"/>
  <c r="D76" i="20"/>
  <c r="D167" i="4" s="1"/>
  <c r="L132" i="23"/>
  <c r="N114" i="4"/>
  <c r="N78" i="20"/>
  <c r="N169" i="4" s="1"/>
  <c r="L59" i="20"/>
  <c r="L113" i="4"/>
  <c r="L77" i="20"/>
  <c r="L168" i="4" s="1"/>
  <c r="J113" i="4"/>
  <c r="J77" i="20"/>
  <c r="J168" i="4" s="1"/>
  <c r="T114" i="4"/>
  <c r="T59" i="20"/>
  <c r="T78" i="20"/>
  <c r="T169" i="4" s="1"/>
  <c r="I113" i="4"/>
  <c r="I77" i="20"/>
  <c r="I168" i="4" s="1"/>
  <c r="R165" i="23"/>
  <c r="Y113" i="4"/>
  <c r="Y77" i="20"/>
  <c r="Y168" i="4" s="1"/>
  <c r="H114" i="4"/>
  <c r="H78" i="20"/>
  <c r="H169" i="4" s="1"/>
  <c r="M52" i="7"/>
  <c r="M47" i="7" s="1"/>
  <c r="N79" i="16"/>
  <c r="N108" i="4" s="1"/>
  <c r="N110" i="4"/>
  <c r="N102" i="16"/>
  <c r="N165" i="4" s="1"/>
  <c r="K54" i="7"/>
  <c r="G108" i="4"/>
  <c r="G100" i="16"/>
  <c r="G163" i="4" s="1"/>
  <c r="H108" i="4"/>
  <c r="H100" i="16"/>
  <c r="H163" i="4" s="1"/>
  <c r="Q100" i="16"/>
  <c r="Q163" i="4" s="1"/>
  <c r="M53" i="7"/>
  <c r="C47" i="7"/>
  <c r="K55" i="7"/>
  <c r="M100" i="16"/>
  <c r="M163" i="4" s="1"/>
  <c r="K53" i="7"/>
  <c r="K47" i="7" s="1"/>
  <c r="I47" i="7"/>
  <c r="X47" i="7"/>
  <c r="M54" i="7"/>
  <c r="C100" i="16"/>
  <c r="C163" i="4" s="1"/>
  <c r="R47" i="7"/>
  <c r="K160" i="18"/>
  <c r="V160" i="18"/>
  <c r="W160" i="18"/>
  <c r="U160" i="18"/>
  <c r="O101" i="16"/>
  <c r="O164" i="4" s="1"/>
  <c r="O62" i="4"/>
  <c r="O135" i="4" s="1"/>
  <c r="O52" i="16"/>
  <c r="O91" i="16"/>
  <c r="O89" i="16" s="1"/>
  <c r="W61" i="4"/>
  <c r="W100" i="16"/>
  <c r="W163" i="4" s="1"/>
  <c r="S62" i="4"/>
  <c r="S135" i="4" s="1"/>
  <c r="S91" i="16"/>
  <c r="S89" i="16" s="1"/>
  <c r="S101" i="16"/>
  <c r="S164" i="4" s="1"/>
  <c r="S52" i="16"/>
  <c r="X61" i="4"/>
  <c r="X134" i="4" s="1"/>
  <c r="Y100" i="16"/>
  <c r="Y163" i="4" s="1"/>
  <c r="Y61" i="4"/>
  <c r="K101" i="16"/>
  <c r="K164" i="4" s="1"/>
  <c r="K62" i="4"/>
  <c r="K135" i="4" s="1"/>
  <c r="K91" i="16"/>
  <c r="K89" i="16" s="1"/>
  <c r="K52" i="16"/>
  <c r="P51" i="4"/>
  <c r="M73" i="12"/>
  <c r="M102" i="4" s="1"/>
  <c r="M104" i="4"/>
  <c r="L96" i="12"/>
  <c r="L157" i="4" s="1"/>
  <c r="U104" i="4"/>
  <c r="U73" i="12"/>
  <c r="U102" i="4" s="1"/>
  <c r="U98" i="12"/>
  <c r="U159" i="4" s="1"/>
  <c r="P73" i="12"/>
  <c r="P104" i="4"/>
  <c r="I75" i="12"/>
  <c r="I105" i="4"/>
  <c r="I99" i="12"/>
  <c r="I160" i="4" s="1"/>
  <c r="M98" i="12"/>
  <c r="M159" i="4" s="1"/>
  <c r="G171" i="15"/>
  <c r="Y105" i="4"/>
  <c r="Y99" i="12"/>
  <c r="Y160" i="4" s="1"/>
  <c r="Y75" i="12"/>
  <c r="X96" i="12"/>
  <c r="X157" i="4" s="1"/>
  <c r="X55" i="4"/>
  <c r="D96" i="12"/>
  <c r="D157" i="4" s="1"/>
  <c r="D55" i="4"/>
  <c r="Q96" i="12"/>
  <c r="Q157" i="4" s="1"/>
  <c r="Q55" i="4"/>
  <c r="L51" i="4"/>
  <c r="L130" i="4"/>
  <c r="T96" i="12"/>
  <c r="T157" i="4" s="1"/>
  <c r="T55" i="4"/>
  <c r="M96" i="12"/>
  <c r="M157" i="4" s="1"/>
  <c r="M55" i="4"/>
  <c r="U55" i="4"/>
  <c r="U51" i="4" s="1"/>
  <c r="U130" i="4"/>
  <c r="M130" i="4"/>
  <c r="H96" i="12"/>
  <c r="H157" i="4" s="1"/>
  <c r="H51" i="4"/>
  <c r="S101" i="4"/>
  <c r="S54" i="8"/>
  <c r="S67" i="8"/>
  <c r="S156" i="4" s="1"/>
  <c r="N99" i="4"/>
  <c r="N65" i="8"/>
  <c r="N154" i="4" s="1"/>
  <c r="U65" i="8"/>
  <c r="U154" i="4" s="1"/>
  <c r="D54" i="8"/>
  <c r="D99" i="4" s="1"/>
  <c r="V65" i="8"/>
  <c r="V154" i="4" s="1"/>
  <c r="Y99" i="4"/>
  <c r="Y65" i="8"/>
  <c r="Y154" i="4" s="1"/>
  <c r="J65" i="8"/>
  <c r="J154" i="4" s="1"/>
  <c r="T54" i="8"/>
  <c r="Q65" i="8"/>
  <c r="Q154" i="4" s="1"/>
  <c r="C100" i="4"/>
  <c r="C54" i="8"/>
  <c r="E65" i="8"/>
  <c r="E154" i="4" s="1"/>
  <c r="K65" i="8"/>
  <c r="K154" i="4" s="1"/>
  <c r="B47" i="7"/>
  <c r="I51" i="4"/>
  <c r="I129" i="4"/>
  <c r="U129" i="4"/>
  <c r="E51" i="4"/>
  <c r="E129" i="4"/>
  <c r="F47" i="7"/>
  <c r="K129" i="4"/>
  <c r="P47" i="7"/>
  <c r="M51" i="4"/>
  <c r="M129" i="4"/>
  <c r="L47" i="7"/>
  <c r="W47" i="7"/>
  <c r="U47" i="7"/>
  <c r="J47" i="7"/>
  <c r="Q47" i="7"/>
  <c r="N47" i="7"/>
  <c r="E47" i="7"/>
  <c r="T47" i="7"/>
  <c r="H47" i="7"/>
  <c r="B43" i="5"/>
  <c r="B44" i="5"/>
  <c r="B45" i="5"/>
  <c r="B46" i="5"/>
  <c r="B42" i="5"/>
  <c r="B47" i="5"/>
  <c r="E5" i="5"/>
  <c r="H42" i="5"/>
  <c r="H43" i="5"/>
  <c r="H44" i="5"/>
  <c r="H45" i="5"/>
  <c r="H46" i="5"/>
  <c r="H47" i="5"/>
  <c r="V44" i="5"/>
  <c r="V43" i="5"/>
  <c r="V45" i="5"/>
  <c r="V46" i="5"/>
  <c r="V47" i="5"/>
  <c r="V42" i="5"/>
  <c r="V41" i="5" s="1"/>
  <c r="N41" i="6"/>
  <c r="T44" i="6"/>
  <c r="T46" i="6"/>
  <c r="T42" i="6"/>
  <c r="T43" i="6"/>
  <c r="T45" i="6"/>
  <c r="T48" i="6"/>
  <c r="V47" i="7"/>
  <c r="P42" i="5"/>
  <c r="P43" i="5"/>
  <c r="P44" i="5"/>
  <c r="P45" i="5"/>
  <c r="P46" i="5"/>
  <c r="P47" i="5"/>
  <c r="G42" i="5"/>
  <c r="G43" i="5"/>
  <c r="G44" i="5"/>
  <c r="G45" i="5"/>
  <c r="G46" i="5"/>
  <c r="Y41" i="6"/>
  <c r="V48" i="5"/>
  <c r="B48" i="5"/>
  <c r="S48" i="5"/>
  <c r="F5" i="5"/>
  <c r="F48" i="5" s="1"/>
  <c r="X5" i="5"/>
  <c r="X48" i="5" s="1"/>
  <c r="Y47" i="5"/>
  <c r="Y44" i="5"/>
  <c r="Y42" i="5"/>
  <c r="Y41" i="5" s="1"/>
  <c r="Y43" i="5"/>
  <c r="D41" i="6"/>
  <c r="D47" i="7"/>
  <c r="T41" i="5"/>
  <c r="J46" i="6"/>
  <c r="J43" i="6"/>
  <c r="J45" i="6"/>
  <c r="J44" i="6"/>
  <c r="J42" i="6"/>
  <c r="W41" i="6"/>
  <c r="O53" i="7"/>
  <c r="O52" i="7"/>
  <c r="O55" i="7"/>
  <c r="J47" i="6"/>
  <c r="J41" i="5"/>
  <c r="O54" i="7"/>
  <c r="R5" i="5"/>
  <c r="R48" i="5"/>
  <c r="W5" i="5"/>
  <c r="N48" i="5"/>
  <c r="N44" i="5"/>
  <c r="N45" i="5"/>
  <c r="N46" i="5"/>
  <c r="N47" i="5"/>
  <c r="N42" i="5"/>
  <c r="N43" i="5"/>
  <c r="O42" i="5"/>
  <c r="O43" i="5"/>
  <c r="O44" i="5"/>
  <c r="O45" i="5"/>
  <c r="O46" i="5"/>
  <c r="X47" i="6"/>
  <c r="X45" i="6"/>
  <c r="X46" i="6"/>
  <c r="X42" i="6"/>
  <c r="X43" i="6"/>
  <c r="X44" i="6"/>
  <c r="C41" i="5"/>
  <c r="O41" i="6"/>
  <c r="K5" i="5"/>
  <c r="T47" i="6"/>
  <c r="S5" i="5"/>
  <c r="P41" i="5"/>
  <c r="E41" i="6"/>
  <c r="P43" i="6"/>
  <c r="P46" i="6"/>
  <c r="P45" i="6"/>
  <c r="P42" i="6"/>
  <c r="P44" i="6"/>
  <c r="P48" i="6"/>
  <c r="M47" i="5"/>
  <c r="M42" i="5"/>
  <c r="M41" i="5" s="1"/>
  <c r="M43" i="5"/>
  <c r="M44" i="5"/>
  <c r="M45" i="5"/>
  <c r="M46" i="5"/>
  <c r="I5" i="5"/>
  <c r="I48" i="5" s="1"/>
  <c r="D5" i="5"/>
  <c r="D48" i="5" s="1"/>
  <c r="O48" i="5"/>
  <c r="H48" i="5"/>
  <c r="O47" i="5"/>
  <c r="Y52" i="7"/>
  <c r="Y53" i="7"/>
  <c r="Y55" i="7"/>
  <c r="K41" i="6"/>
  <c r="Y54" i="7"/>
  <c r="H46" i="6"/>
  <c r="H44" i="6"/>
  <c r="H45" i="6"/>
  <c r="H43" i="6"/>
  <c r="H42" i="6"/>
  <c r="H41" i="6" s="1"/>
  <c r="G52" i="7"/>
  <c r="G54" i="7"/>
  <c r="G55" i="7"/>
  <c r="S47" i="7"/>
  <c r="J46" i="5"/>
  <c r="J42" i="5"/>
  <c r="J43" i="5"/>
  <c r="J44" i="5"/>
  <c r="G47" i="5"/>
  <c r="Q42" i="5"/>
  <c r="Q41" i="5" s="1"/>
  <c r="Q44" i="5"/>
  <c r="Q45" i="5"/>
  <c r="Q46" i="5"/>
  <c r="Q47" i="5"/>
  <c r="Q43" i="5"/>
  <c r="U146" i="23"/>
  <c r="L99" i="4"/>
  <c r="L65" i="8"/>
  <c r="L154" i="4" s="1"/>
  <c r="S75" i="12"/>
  <c r="S105" i="4"/>
  <c r="S99" i="12"/>
  <c r="S160" i="4" s="1"/>
  <c r="D160" i="18"/>
  <c r="S59" i="20"/>
  <c r="S115" i="4"/>
  <c r="S79" i="20"/>
  <c r="S170" i="4" s="1"/>
  <c r="W54" i="8"/>
  <c r="W101" i="4"/>
  <c r="W67" i="8"/>
  <c r="W156" i="4" s="1"/>
  <c r="D160" i="19"/>
  <c r="J101" i="16"/>
  <c r="J164" i="4" s="1"/>
  <c r="J91" i="16"/>
  <c r="J52" i="16"/>
  <c r="J62" i="4"/>
  <c r="J135" i="4" s="1"/>
  <c r="L79" i="16"/>
  <c r="L109" i="4"/>
  <c r="L101" i="16"/>
  <c r="L164" i="4" s="1"/>
  <c r="I165" i="23"/>
  <c r="O171" i="15"/>
  <c r="E115" i="4"/>
  <c r="E79" i="20"/>
  <c r="E170" i="4" s="1"/>
  <c r="K75" i="12"/>
  <c r="K105" i="4"/>
  <c r="K99" i="12"/>
  <c r="K160" i="4" s="1"/>
  <c r="I146" i="23"/>
  <c r="S171" i="15"/>
  <c r="S165" i="23"/>
  <c r="L160" i="18"/>
  <c r="V59" i="20"/>
  <c r="V114" i="4"/>
  <c r="V78" i="20"/>
  <c r="V169" i="4" s="1"/>
  <c r="M115" i="4"/>
  <c r="M79" i="20"/>
  <c r="M170" i="4" s="1"/>
  <c r="N160" i="17"/>
  <c r="N52" i="16"/>
  <c r="N101" i="16"/>
  <c r="N164" i="4" s="1"/>
  <c r="N91" i="16"/>
  <c r="N62" i="4"/>
  <c r="N135" i="4" s="1"/>
  <c r="B171" i="15"/>
  <c r="L160" i="19"/>
  <c r="G75" i="12"/>
  <c r="G105" i="4"/>
  <c r="G99" i="12"/>
  <c r="G160" i="4" s="1"/>
  <c r="P146" i="23"/>
  <c r="E165" i="23"/>
  <c r="K171" i="15"/>
  <c r="I59" i="20"/>
  <c r="I114" i="4"/>
  <c r="I78" i="20"/>
  <c r="I169" i="4" s="1"/>
  <c r="U59" i="20"/>
  <c r="U114" i="4"/>
  <c r="U78" i="20"/>
  <c r="U169" i="4" s="1"/>
  <c r="U128" i="4"/>
  <c r="Q146" i="23"/>
  <c r="M165" i="23"/>
  <c r="E146" i="23"/>
  <c r="R101" i="16"/>
  <c r="R164" i="4" s="1"/>
  <c r="R91" i="16"/>
  <c r="R52" i="16"/>
  <c r="R62" i="4"/>
  <c r="R135" i="4" s="1"/>
  <c r="F146" i="23"/>
  <c r="E128" i="4"/>
  <c r="V75" i="12"/>
  <c r="V105" i="4"/>
  <c r="V99" i="12"/>
  <c r="V160" i="4" s="1"/>
  <c r="T99" i="4"/>
  <c r="T65" i="8"/>
  <c r="T154" i="4" s="1"/>
  <c r="W117" i="11"/>
  <c r="F75" i="12"/>
  <c r="F105" i="4"/>
  <c r="F99" i="12"/>
  <c r="F160" i="4" s="1"/>
  <c r="M59" i="20"/>
  <c r="M114" i="4"/>
  <c r="M78" i="20"/>
  <c r="M169" i="4" s="1"/>
  <c r="C75" i="12"/>
  <c r="C105" i="4"/>
  <c r="C99" i="12"/>
  <c r="C160" i="4" s="1"/>
  <c r="J115" i="4"/>
  <c r="J79" i="20"/>
  <c r="J170" i="4" s="1"/>
  <c r="V171" i="15"/>
  <c r="Q115" i="4"/>
  <c r="Q79" i="20"/>
  <c r="Q170" i="4" s="1"/>
  <c r="G117" i="11"/>
  <c r="V146" i="23"/>
  <c r="V160" i="17"/>
  <c r="V52" i="16"/>
  <c r="V101" i="16"/>
  <c r="V164" i="4" s="1"/>
  <c r="V91" i="16"/>
  <c r="V62" i="4"/>
  <c r="V135" i="4" s="1"/>
  <c r="Y115" i="4"/>
  <c r="Y79" i="20"/>
  <c r="Y170" i="4" s="1"/>
  <c r="J160" i="17"/>
  <c r="U115" i="4"/>
  <c r="U79" i="20"/>
  <c r="U170" i="4" s="1"/>
  <c r="R75" i="12"/>
  <c r="R105" i="4"/>
  <c r="R99" i="12"/>
  <c r="R160" i="4" s="1"/>
  <c r="M146" i="23"/>
  <c r="N75" i="12"/>
  <c r="N105" i="4"/>
  <c r="N99" i="12"/>
  <c r="N160" i="4" s="1"/>
  <c r="R59" i="20"/>
  <c r="R115" i="4"/>
  <c r="R79" i="20"/>
  <c r="R170" i="4" s="1"/>
  <c r="J165" i="23"/>
  <c r="W75" i="12"/>
  <c r="W105" i="4"/>
  <c r="W99" i="12"/>
  <c r="W160" i="4" s="1"/>
  <c r="Q165" i="23"/>
  <c r="G54" i="8"/>
  <c r="G101" i="4"/>
  <c r="G67" i="8"/>
  <c r="G156" i="4" s="1"/>
  <c r="O54" i="8"/>
  <c r="O101" i="4"/>
  <c r="O67" i="8"/>
  <c r="O156" i="4" s="1"/>
  <c r="B101" i="16"/>
  <c r="B164" i="4" s="1"/>
  <c r="B91" i="16"/>
  <c r="B52" i="16"/>
  <c r="B62" i="4"/>
  <c r="B135" i="4" s="1"/>
  <c r="Y59" i="20"/>
  <c r="Y114" i="4"/>
  <c r="Y78" i="20"/>
  <c r="Y169" i="4" s="1"/>
  <c r="U165" i="23"/>
  <c r="F171" i="15"/>
  <c r="R171" i="15"/>
  <c r="W171" i="15"/>
  <c r="F160" i="17"/>
  <c r="Q59" i="20"/>
  <c r="Q114" i="4"/>
  <c r="Q78" i="20"/>
  <c r="Q169" i="4" s="1"/>
  <c r="J59" i="20"/>
  <c r="J114" i="4"/>
  <c r="J78" i="20"/>
  <c r="J169" i="4" s="1"/>
  <c r="O117" i="11"/>
  <c r="B75" i="12"/>
  <c r="B105" i="4"/>
  <c r="B99" i="12"/>
  <c r="B160" i="4" s="1"/>
  <c r="J75" i="12"/>
  <c r="J105" i="4"/>
  <c r="J99" i="12"/>
  <c r="J160" i="4" s="1"/>
  <c r="R160" i="17"/>
  <c r="T79" i="16"/>
  <c r="T109" i="4"/>
  <c r="T101" i="16"/>
  <c r="T164" i="4" s="1"/>
  <c r="X99" i="4"/>
  <c r="X65" i="8"/>
  <c r="C171" i="15"/>
  <c r="P59" i="20"/>
  <c r="P114" i="4"/>
  <c r="P78" i="20"/>
  <c r="P169" i="4" s="1"/>
  <c r="M128" i="4"/>
  <c r="F52" i="16"/>
  <c r="F101" i="16"/>
  <c r="F164" i="4" s="1"/>
  <c r="F91" i="16"/>
  <c r="F62" i="4"/>
  <c r="F135" i="4" s="1"/>
  <c r="H99" i="4"/>
  <c r="H65" i="8"/>
  <c r="H154" i="4" s="1"/>
  <c r="B160" i="17"/>
  <c r="D79" i="16"/>
  <c r="D109" i="4"/>
  <c r="D101" i="16"/>
  <c r="D164" i="4" s="1"/>
  <c r="Y146" i="23"/>
  <c r="E59" i="20"/>
  <c r="E114" i="4"/>
  <c r="E78" i="20"/>
  <c r="E169" i="4" s="1"/>
  <c r="P99" i="4"/>
  <c r="P65" i="8"/>
  <c r="P154" i="4" s="1"/>
  <c r="J171" i="15"/>
  <c r="T160" i="19"/>
  <c r="F59" i="20"/>
  <c r="F114" i="4"/>
  <c r="F78" i="20"/>
  <c r="F169" i="4" s="1"/>
  <c r="I115" i="4"/>
  <c r="I79" i="20"/>
  <c r="I170" i="4" s="1"/>
  <c r="O75" i="12"/>
  <c r="O105" i="4"/>
  <c r="O99" i="12"/>
  <c r="O160" i="4" s="1"/>
  <c r="B112" i="4" l="1"/>
  <c r="B76" i="20"/>
  <c r="B167" i="4" s="1"/>
  <c r="N112" i="4"/>
  <c r="N76" i="20"/>
  <c r="N167" i="4" s="1"/>
  <c r="H112" i="4"/>
  <c r="H98" i="4" s="1"/>
  <c r="H153" i="4" s="1"/>
  <c r="H76" i="20"/>
  <c r="H167" i="4" s="1"/>
  <c r="G112" i="4"/>
  <c r="G76" i="20"/>
  <c r="G167" i="4" s="1"/>
  <c r="L112" i="4"/>
  <c r="L76" i="20"/>
  <c r="L167" i="4" s="1"/>
  <c r="X112" i="4"/>
  <c r="X98" i="4" s="1"/>
  <c r="X76" i="20"/>
  <c r="X167" i="4" s="1"/>
  <c r="T112" i="4"/>
  <c r="T76" i="20"/>
  <c r="T167" i="4" s="1"/>
  <c r="K100" i="16"/>
  <c r="K163" i="4" s="1"/>
  <c r="K61" i="4"/>
  <c r="Y134" i="4"/>
  <c r="Y51" i="4"/>
  <c r="S100" i="16"/>
  <c r="S163" i="4" s="1"/>
  <c r="S61" i="4"/>
  <c r="W134" i="4"/>
  <c r="W51" i="4"/>
  <c r="O100" i="16"/>
  <c r="O163" i="4" s="1"/>
  <c r="O61" i="4"/>
  <c r="Y104" i="4"/>
  <c r="Y98" i="12"/>
  <c r="Y159" i="4" s="1"/>
  <c r="Y73" i="12"/>
  <c r="I98" i="12"/>
  <c r="I159" i="4" s="1"/>
  <c r="I104" i="4"/>
  <c r="I73" i="12"/>
  <c r="P102" i="4"/>
  <c r="P96" i="12"/>
  <c r="P157" i="4" s="1"/>
  <c r="U96" i="12"/>
  <c r="U157" i="4" s="1"/>
  <c r="T130" i="4"/>
  <c r="T51" i="4"/>
  <c r="D130" i="4"/>
  <c r="D51" i="4"/>
  <c r="X130" i="4"/>
  <c r="X51" i="4"/>
  <c r="Q130" i="4"/>
  <c r="Q51" i="4"/>
  <c r="C99" i="4"/>
  <c r="C65" i="8"/>
  <c r="C154" i="4" s="1"/>
  <c r="S99" i="4"/>
  <c r="S65" i="8"/>
  <c r="S154" i="4" s="1"/>
  <c r="D65" i="8"/>
  <c r="G47" i="7"/>
  <c r="O41" i="5"/>
  <c r="S43" i="5"/>
  <c r="S44" i="5"/>
  <c r="S45" i="5"/>
  <c r="S46" i="5"/>
  <c r="S42" i="5"/>
  <c r="S47" i="5"/>
  <c r="K44" i="5"/>
  <c r="K45" i="5"/>
  <c r="K46" i="5"/>
  <c r="K47" i="5"/>
  <c r="K43" i="5"/>
  <c r="K42" i="5"/>
  <c r="X41" i="6"/>
  <c r="X42" i="5"/>
  <c r="X43" i="5"/>
  <c r="X44" i="5"/>
  <c r="X45" i="5"/>
  <c r="X46" i="5"/>
  <c r="X47" i="5"/>
  <c r="K48" i="5"/>
  <c r="O47" i="7"/>
  <c r="B41" i="5"/>
  <c r="W46" i="5"/>
  <c r="W47" i="5"/>
  <c r="W42" i="5"/>
  <c r="W43" i="5"/>
  <c r="W44" i="5"/>
  <c r="W45" i="5"/>
  <c r="N41" i="5"/>
  <c r="Y47" i="7"/>
  <c r="H41" i="5"/>
  <c r="E42" i="5"/>
  <c r="E43" i="5"/>
  <c r="E44" i="5"/>
  <c r="E45" i="5"/>
  <c r="E46" i="5"/>
  <c r="E47" i="5"/>
  <c r="E48" i="5"/>
  <c r="P41" i="6"/>
  <c r="W48" i="5"/>
  <c r="T41" i="6"/>
  <c r="F44" i="5"/>
  <c r="F45" i="5"/>
  <c r="F46" i="5"/>
  <c r="F47" i="5"/>
  <c r="F42" i="5"/>
  <c r="F41" i="5" s="1"/>
  <c r="F43" i="5"/>
  <c r="R42" i="5"/>
  <c r="R43" i="5"/>
  <c r="R44" i="5"/>
  <c r="R45" i="5"/>
  <c r="R46" i="5"/>
  <c r="R47" i="5"/>
  <c r="G41" i="5"/>
  <c r="D43" i="5"/>
  <c r="D45" i="5"/>
  <c r="D46" i="5"/>
  <c r="D47" i="5"/>
  <c r="D44" i="5"/>
  <c r="D42" i="5"/>
  <c r="D41" i="5" s="1"/>
  <c r="J41" i="6"/>
  <c r="I45" i="5"/>
  <c r="I44" i="5"/>
  <c r="I46" i="5"/>
  <c r="I47" i="5"/>
  <c r="I42" i="5"/>
  <c r="I43" i="5"/>
  <c r="J73" i="12"/>
  <c r="J104" i="4"/>
  <c r="J98" i="12"/>
  <c r="J159" i="4" s="1"/>
  <c r="E112" i="4"/>
  <c r="E98" i="4" s="1"/>
  <c r="E76" i="20"/>
  <c r="E167" i="4" s="1"/>
  <c r="Y112" i="4"/>
  <c r="Y76" i="20"/>
  <c r="W73" i="12"/>
  <c r="W104" i="4"/>
  <c r="W98" i="12"/>
  <c r="W159" i="4" s="1"/>
  <c r="N73" i="12"/>
  <c r="N104" i="4"/>
  <c r="N98" i="12"/>
  <c r="N159" i="4" s="1"/>
  <c r="C73" i="12"/>
  <c r="C104" i="4"/>
  <c r="C98" i="12"/>
  <c r="C159" i="4" s="1"/>
  <c r="V73" i="12"/>
  <c r="V104" i="4"/>
  <c r="V98" i="12"/>
  <c r="V159" i="4" s="1"/>
  <c r="G73" i="12"/>
  <c r="G104" i="4"/>
  <c r="G98" i="12"/>
  <c r="G159" i="4" s="1"/>
  <c r="N100" i="16"/>
  <c r="N163" i="4" s="1"/>
  <c r="N61" i="4"/>
  <c r="V112" i="4"/>
  <c r="V76" i="20"/>
  <c r="V167" i="4" s="1"/>
  <c r="L108" i="4"/>
  <c r="L100" i="16"/>
  <c r="W99" i="4"/>
  <c r="W65" i="8"/>
  <c r="S112" i="4"/>
  <c r="S76" i="20"/>
  <c r="S167" i="4" s="1"/>
  <c r="X154" i="4"/>
  <c r="T108" i="4"/>
  <c r="T100" i="16"/>
  <c r="J112" i="4"/>
  <c r="J76" i="20"/>
  <c r="V89" i="16"/>
  <c r="U112" i="4"/>
  <c r="U98" i="4" s="1"/>
  <c r="U76" i="20"/>
  <c r="D108" i="4"/>
  <c r="D98" i="4" s="1"/>
  <c r="D100" i="16"/>
  <c r="D163" i="4" s="1"/>
  <c r="B100" i="16"/>
  <c r="B163" i="4" s="1"/>
  <c r="B61" i="4"/>
  <c r="O99" i="4"/>
  <c r="O65" i="8"/>
  <c r="O154" i="4" s="1"/>
  <c r="G99" i="4"/>
  <c r="G65" i="8"/>
  <c r="G154" i="4" s="1"/>
  <c r="J100" i="16"/>
  <c r="J163" i="4" s="1"/>
  <c r="J61" i="4"/>
  <c r="B89" i="16"/>
  <c r="R112" i="4"/>
  <c r="R76" i="20"/>
  <c r="R167" i="4" s="1"/>
  <c r="V100" i="16"/>
  <c r="V163" i="4" s="1"/>
  <c r="V61" i="4"/>
  <c r="R100" i="16"/>
  <c r="R163" i="4" s="1"/>
  <c r="R61" i="4"/>
  <c r="J89" i="16"/>
  <c r="D154" i="4"/>
  <c r="F112" i="4"/>
  <c r="F76" i="20"/>
  <c r="F167" i="4" s="1"/>
  <c r="F89" i="16"/>
  <c r="P112" i="4"/>
  <c r="P98" i="4" s="1"/>
  <c r="P76" i="20"/>
  <c r="B73" i="12"/>
  <c r="B104" i="4"/>
  <c r="B98" i="12"/>
  <c r="B159" i="4" s="1"/>
  <c r="Q112" i="4"/>
  <c r="Q98" i="4" s="1"/>
  <c r="Q76" i="20"/>
  <c r="Q167" i="4" s="1"/>
  <c r="F73" i="12"/>
  <c r="F104" i="4"/>
  <c r="F98" i="12"/>
  <c r="F159" i="4" s="1"/>
  <c r="R89" i="16"/>
  <c r="I112" i="4"/>
  <c r="I76" i="20"/>
  <c r="I167" i="4" s="1"/>
  <c r="K73" i="12"/>
  <c r="K104" i="4"/>
  <c r="K98" i="12"/>
  <c r="K159" i="4" s="1"/>
  <c r="S73" i="12"/>
  <c r="S104" i="4"/>
  <c r="S98" i="12"/>
  <c r="S159" i="4" s="1"/>
  <c r="O73" i="12"/>
  <c r="O104" i="4"/>
  <c r="O98" i="12"/>
  <c r="O159" i="4" s="1"/>
  <c r="N89" i="16"/>
  <c r="R73" i="12"/>
  <c r="R104" i="4"/>
  <c r="R98" i="12"/>
  <c r="R159" i="4" s="1"/>
  <c r="F100" i="16"/>
  <c r="F163" i="4" s="1"/>
  <c r="F61" i="4"/>
  <c r="M112" i="4"/>
  <c r="M98" i="4" s="1"/>
  <c r="M76" i="20"/>
  <c r="M167" i="4" s="1"/>
  <c r="T98" i="4" l="1"/>
  <c r="X153" i="4"/>
  <c r="L98" i="4"/>
  <c r="S134" i="4"/>
  <c r="S51" i="4"/>
  <c r="K134" i="4"/>
  <c r="K51" i="4"/>
  <c r="O134" i="4"/>
  <c r="O51" i="4"/>
  <c r="I102" i="4"/>
  <c r="I98" i="4" s="1"/>
  <c r="I153" i="4" s="1"/>
  <c r="I96" i="12"/>
  <c r="I157" i="4" s="1"/>
  <c r="Y102" i="4"/>
  <c r="Y98" i="4" s="1"/>
  <c r="Y153" i="4" s="1"/>
  <c r="Y96" i="12"/>
  <c r="Y157" i="4" s="1"/>
  <c r="X41" i="5"/>
  <c r="K41" i="5"/>
  <c r="I41" i="5"/>
  <c r="W41" i="5"/>
  <c r="E41" i="5"/>
  <c r="S41" i="5"/>
  <c r="R41" i="5"/>
  <c r="L153" i="4"/>
  <c r="D153" i="4"/>
  <c r="P153" i="4"/>
  <c r="P167" i="4"/>
  <c r="R102" i="4"/>
  <c r="R98" i="4" s="1"/>
  <c r="R96" i="12"/>
  <c r="R157" i="4" s="1"/>
  <c r="U153" i="4"/>
  <c r="S102" i="4"/>
  <c r="S98" i="4" s="1"/>
  <c r="S96" i="12"/>
  <c r="S157" i="4" s="1"/>
  <c r="Q153" i="4"/>
  <c r="F134" i="4"/>
  <c r="F51" i="4"/>
  <c r="J167" i="4"/>
  <c r="W154" i="4"/>
  <c r="E153" i="4"/>
  <c r="N134" i="4"/>
  <c r="N51" i="4"/>
  <c r="V102" i="4"/>
  <c r="V98" i="4" s="1"/>
  <c r="V96" i="12"/>
  <c r="V157" i="4" s="1"/>
  <c r="O102" i="4"/>
  <c r="O98" i="4" s="1"/>
  <c r="O96" i="12"/>
  <c r="O157" i="4" s="1"/>
  <c r="B102" i="4"/>
  <c r="B98" i="4" s="1"/>
  <c r="B96" i="12"/>
  <c r="B157" i="4" s="1"/>
  <c r="T163" i="4"/>
  <c r="W102" i="4"/>
  <c r="W98" i="4" s="1"/>
  <c r="W96" i="12"/>
  <c r="W157" i="4" s="1"/>
  <c r="K102" i="4"/>
  <c r="K98" i="4" s="1"/>
  <c r="K96" i="12"/>
  <c r="K157" i="4" s="1"/>
  <c r="U167" i="4"/>
  <c r="L163" i="4"/>
  <c r="C102" i="4"/>
  <c r="C98" i="4" s="1"/>
  <c r="C96" i="12"/>
  <c r="C157" i="4" s="1"/>
  <c r="Y167" i="4"/>
  <c r="J102" i="4"/>
  <c r="J98" i="4" s="1"/>
  <c r="J96" i="12"/>
  <c r="J157" i="4" s="1"/>
  <c r="R134" i="4"/>
  <c r="R51" i="4"/>
  <c r="T153" i="4"/>
  <c r="F102" i="4"/>
  <c r="F98" i="4" s="1"/>
  <c r="F96" i="12"/>
  <c r="F157" i="4" s="1"/>
  <c r="J134" i="4"/>
  <c r="J51" i="4"/>
  <c r="G102" i="4"/>
  <c r="G98" i="4" s="1"/>
  <c r="G96" i="12"/>
  <c r="G157" i="4" s="1"/>
  <c r="M153" i="4"/>
  <c r="V134" i="4"/>
  <c r="V51" i="4"/>
  <c r="B134" i="4"/>
  <c r="B51" i="4"/>
  <c r="N102" i="4"/>
  <c r="N98" i="4" s="1"/>
  <c r="N96" i="12"/>
  <c r="N157" i="4" s="1"/>
  <c r="G153" i="4" l="1"/>
  <c r="C153" i="4"/>
  <c r="O153" i="4"/>
  <c r="K153" i="4"/>
  <c r="V153" i="4"/>
  <c r="B153" i="4"/>
  <c r="F153" i="4"/>
  <c r="S153" i="4"/>
  <c r="J153" i="4"/>
  <c r="R153" i="4"/>
  <c r="N153" i="4"/>
  <c r="W153" i="4"/>
</calcChain>
</file>

<file path=xl/sharedStrings.xml><?xml version="1.0" encoding="utf-8"?>
<sst xmlns="http://schemas.openxmlformats.org/spreadsheetml/2006/main" count="8364" uniqueCount="3249">
  <si>
    <t>JRC-IDEES-2023 - Integrated Database of the European Energy System</t>
  </si>
  <si>
    <t>Industrial sectors</t>
  </si>
  <si>
    <t>Prepared by JRC C.6</t>
  </si>
  <si>
    <t>v2023-1.00</t>
  </si>
  <si>
    <t>Legal Notice</t>
  </si>
  <si>
    <t>The information made available is property of the Joint Research Centre of the European Commission.</t>
  </si>
  <si>
    <t>Neither the European Commission nor any person acting on behalf of the Commission is responsible for the use which might be made of this information.</t>
  </si>
  <si>
    <t>Use conditions</t>
  </si>
  <si>
    <t>This work is licensed under</t>
  </si>
  <si>
    <t>CC BY 4.0</t>
  </si>
  <si>
    <t>Click on the link to jump to the sheet</t>
  </si>
  <si>
    <t>Industrial sectors summary</t>
  </si>
  <si>
    <t>split of final energy consumption</t>
  </si>
  <si>
    <t>split of useful energy demand</t>
  </si>
  <si>
    <t>Iron and steel</t>
  </si>
  <si>
    <t>detailed split of final energy consumption</t>
  </si>
  <si>
    <t>detailed split of useful energy demand</t>
  </si>
  <si>
    <t>detailed split of CO2 emissions</t>
  </si>
  <si>
    <t>Non-ferrous metals</t>
  </si>
  <si>
    <t>Chemical industry</t>
  </si>
  <si>
    <t>Non-metallic mineral products</t>
  </si>
  <si>
    <t>Pulp, paper and printing</t>
  </si>
  <si>
    <t>Food, beverages and tobacco</t>
  </si>
  <si>
    <t>Transport equipment</t>
  </si>
  <si>
    <t>Machinery equipment</t>
  </si>
  <si>
    <t>Textiles and leather</t>
  </si>
  <si>
    <t>Wood and wood products</t>
  </si>
  <si>
    <t>Other industrial sectors</t>
  </si>
  <si>
    <t>Solids</t>
  </si>
  <si>
    <t>Liquids</t>
  </si>
  <si>
    <t>Refinery gas</t>
  </si>
  <si>
    <t>LPG</t>
  </si>
  <si>
    <t>Fuel oil</t>
  </si>
  <si>
    <t>Other liquids</t>
  </si>
  <si>
    <t>Gas</t>
  </si>
  <si>
    <t>Natural gas and biogas</t>
  </si>
  <si>
    <t>Derived gases</t>
  </si>
  <si>
    <t>RES and wastes</t>
  </si>
  <si>
    <t>Biomass and waste</t>
  </si>
  <si>
    <t>Distributed steam</t>
  </si>
  <si>
    <t>Electricity</t>
  </si>
  <si>
    <t>Hard coal and others</t>
  </si>
  <si>
    <t>Coke</t>
  </si>
  <si>
    <t>Integrated steelworks</t>
  </si>
  <si>
    <t>Electric arc</t>
  </si>
  <si>
    <t>Alumina production</t>
  </si>
  <si>
    <t>Aluminium - primary production</t>
  </si>
  <si>
    <t>Other non-ferrous metals</t>
  </si>
  <si>
    <t>Basic chemicals</t>
  </si>
  <si>
    <t>Other chemicals</t>
  </si>
  <si>
    <t>Pharmaceutical products etc.</t>
  </si>
  <si>
    <t>Cement</t>
  </si>
  <si>
    <t>Ceramics &amp; other NMM</t>
  </si>
  <si>
    <t>Glass production</t>
  </si>
  <si>
    <t>Pulp production</t>
  </si>
  <si>
    <t>Paper production</t>
  </si>
  <si>
    <t>Energy intensity (toe/physical output index)</t>
  </si>
  <si>
    <t>Value added (M€2023)</t>
  </si>
  <si>
    <t>Aluminium production</t>
  </si>
  <si>
    <t xml:space="preserve">Basic chemicals </t>
  </si>
  <si>
    <t xml:space="preserve">Glass production </t>
  </si>
  <si>
    <t xml:space="preserve">Paper production </t>
  </si>
  <si>
    <t>Printing and media reproduction</t>
  </si>
  <si>
    <t xml:space="preserve"> Food, beverages and tobacco</t>
  </si>
  <si>
    <t xml:space="preserve"> Transport equipment</t>
  </si>
  <si>
    <t xml:space="preserve"> Machinery equipment</t>
  </si>
  <si>
    <t xml:space="preserve"> Textiles and leather</t>
  </si>
  <si>
    <t xml:space="preserve"> Wood and wood products</t>
  </si>
  <si>
    <t xml:space="preserve"> Other industrial sectors</t>
  </si>
  <si>
    <t>Energy consumption (ktoe)</t>
  </si>
  <si>
    <t>by fuel (EUROSTAT DATA)</t>
  </si>
  <si>
    <t>Diesel oil (without biofuels)</t>
  </si>
  <si>
    <t>Gases</t>
  </si>
  <si>
    <t>Natural gas</t>
  </si>
  <si>
    <t>Biogas</t>
  </si>
  <si>
    <t>Liquid biofuels</t>
  </si>
  <si>
    <t>Solar</t>
  </si>
  <si>
    <t>Geothermal</t>
  </si>
  <si>
    <t>Ambient heat</t>
  </si>
  <si>
    <t>by sector</t>
  </si>
  <si>
    <t>Aluminium - secondary production</t>
  </si>
  <si>
    <t>Non-energy use (ktoe)</t>
  </si>
  <si>
    <t>Diesel oil</t>
  </si>
  <si>
    <t>Naphtha</t>
  </si>
  <si>
    <t>CO2 emissions (kt CO2)</t>
  </si>
  <si>
    <t>Solvent use and other process emissions</t>
  </si>
  <si>
    <t>Value added intensity (toe / M€2023)</t>
  </si>
  <si>
    <t>Emission intensity (kt of CO2 / ktoe)</t>
  </si>
  <si>
    <t>Basic chemicals  (kt of CO2 / ktoe energy)</t>
  </si>
  <si>
    <t>Detailed split of energy consumption (ktoe)</t>
  </si>
  <si>
    <t>All industrial sectors</t>
  </si>
  <si>
    <t>Lighting</t>
  </si>
  <si>
    <t>Air compressors</t>
  </si>
  <si>
    <t>Motor drives</t>
  </si>
  <si>
    <t>Fans and pumps</t>
  </si>
  <si>
    <t>Low-enthalpy heat</t>
  </si>
  <si>
    <t>Solar and geothermal</t>
  </si>
  <si>
    <t>Steam processes</t>
  </si>
  <si>
    <t>Other processes</t>
  </si>
  <si>
    <t>Market shares of energy uses (%)</t>
  </si>
  <si>
    <t>Detailed split of useful energy demand (ktoe)</t>
  </si>
  <si>
    <t>Market shares of useful energy demand (%)</t>
  </si>
  <si>
    <t>Code</t>
  </si>
  <si>
    <t>Detailed split of CO2 emissions (kt of CO2)</t>
  </si>
  <si>
    <t>Other energy use related</t>
  </si>
  <si>
    <t>Process emissions</t>
  </si>
  <si>
    <t>Iron and Steel</t>
  </si>
  <si>
    <t>Non-Ferrous Metals</t>
  </si>
  <si>
    <t>Chemical and Petrochemical</t>
  </si>
  <si>
    <t>Non-Metallic Minerals</t>
  </si>
  <si>
    <t>Solvent use and other process</t>
  </si>
  <si>
    <t>PROCESS_EMI.ktCO2.SI.NSI.TOTAL</t>
  </si>
  <si>
    <t>Market shares of CO2 emissions (%)</t>
  </si>
  <si>
    <t>VA.Meuro2023.SI.ISI.BF_BOF</t>
  </si>
  <si>
    <t>VA.Meuro2023.SI.ISI.EAF</t>
  </si>
  <si>
    <t>Physical output (kt steel)</t>
  </si>
  <si>
    <t>OUTPUT.kt.SI.ISI.BF_BOF</t>
  </si>
  <si>
    <t>OUTPUT.kt.SI.ISI.EAF</t>
  </si>
  <si>
    <t>Installed capacity (kt steel production)</t>
  </si>
  <si>
    <t>CAP.kt.SI.ISI.BF_BOF</t>
  </si>
  <si>
    <t>CAP.kt.SI.ISI.EAF</t>
  </si>
  <si>
    <t>Capacity investment (kt steel production)</t>
  </si>
  <si>
    <t>NEWCAP.kt.SI.ISI.BF_BOF</t>
  </si>
  <si>
    <t>NEWCAP.kt.SI.ISI.EAF</t>
  </si>
  <si>
    <t>Decommissioned capacity (kt steel production)</t>
  </si>
  <si>
    <t>Idle capacity (kt steel production)</t>
  </si>
  <si>
    <t>FEC.ktoe.SI.ISI.TOTAL.TOTAL.TOTAL.TOTAL</t>
  </si>
  <si>
    <t>FEC.ktoe.SI.ISI.TOTAL.TOTAL.TOTAL.NONCOKE_SOLIDS</t>
  </si>
  <si>
    <t>FEC.ktoe.SI.ISI.TOTAL.TOTAL.TOTAL.COKE</t>
  </si>
  <si>
    <t>FEC.ktoe.SI.ISI.TOTAL.TOTAL.TOTAL.RFG</t>
  </si>
  <si>
    <t>FEC.ktoe.SI.ISI.TOTAL.TOTAL.TOTAL.LPG</t>
  </si>
  <si>
    <t>FEC.ktoe.SI.ISI.TOTAL.TOTAL.TOTAL.DIESEL</t>
  </si>
  <si>
    <t>FEC.ktoe.SI.ISI.TOTAL.TOTAL.TOTAL.RFO</t>
  </si>
  <si>
    <t>FEC.ktoe.SI.ISI.TOTAL.TOTAL.TOTAL.OTHER</t>
  </si>
  <si>
    <t>FEC.ktoe.SI.ISI.TOTAL.TOTAL.TOTAL.NG</t>
  </si>
  <si>
    <t>FEC.ktoe.SI.ISI.TOTAL.TOTAL.TOTAL.DERIVED</t>
  </si>
  <si>
    <t>FEC.ktoe.SI.ISI.TOTAL.TOTAL.TOTAL.BIOMASS_WASTE</t>
  </si>
  <si>
    <t>FEC.ktoe.SI.ISI.TOTAL.TOTAL.TOTAL.BIOGAS</t>
  </si>
  <si>
    <t>FEC.ktoe.SI.ISI.TOTAL.TOTAL.TOTAL.LIQBIO</t>
  </si>
  <si>
    <t>FEC.ktoe.SI.ISI.TOTAL.TOTAL.TOTAL.SOLAR</t>
  </si>
  <si>
    <t>FEC.ktoe.SI.ISI.TOTAL.TOTAL.TOTAL.GEO</t>
  </si>
  <si>
    <t>FEC.ktoe.SI.ISI.TOTAL.TOTAL.TOTAL.AMBIENT</t>
  </si>
  <si>
    <t>FEC.ktoe.SI.ISI.TOTAL.TOTAL.TOTAL.STEAM_DISTR</t>
  </si>
  <si>
    <t>FEC.ktoe.SI.ISI.TOTAL.TOTAL.TOTAL.ELEC</t>
  </si>
  <si>
    <t>by subsector (calibration output)</t>
  </si>
  <si>
    <t>energy use related</t>
  </si>
  <si>
    <t>process emissions</t>
  </si>
  <si>
    <t>Value added intensity (VA in €2015/t of output)</t>
  </si>
  <si>
    <t>Energy intensity (toe/t of output)</t>
  </si>
  <si>
    <t>Useful energy demand intensity (toe useful/t of output)</t>
  </si>
  <si>
    <t>Integrated steelworks (including process emissions)</t>
  </si>
  <si>
    <t>Electric arc (including process emissions)</t>
  </si>
  <si>
    <t>Detailed split of energy consumption by subsector (ktoe)</t>
  </si>
  <si>
    <t>FEC.ktoe.SI.ISI.BF_BOF.TOTAL.TOTAL.TOTAL</t>
  </si>
  <si>
    <t>FEC.ktoe.SI.ISI.BF_BOF.LIGHT.GENERIC.ELEC</t>
  </si>
  <si>
    <t>FEC.ktoe.SI.ISI.BF_BOF.AIRCOMP.GENERIC.ELEC</t>
  </si>
  <si>
    <t>FEC.ktoe.SI.ISI.BF_BOF.MOTOR.GENERIC.ELEC</t>
  </si>
  <si>
    <t>FEC.ktoe.SI.ISI.BF_BOF.FANS.GENERIC.ELEC</t>
  </si>
  <si>
    <t>FEC.ktoe.SI.ISI.BF_BOF.LOW_ENTH.TOTAL.TOTAL</t>
  </si>
  <si>
    <t>Diesel oil and liquid biofuels</t>
  </si>
  <si>
    <t>FEC.ktoe.SI.ISI.BF_BOF.LOW_ENTH.THERM.DIESEL_LIQBIO</t>
  </si>
  <si>
    <t>FEC.ktoe.SI.ISI.BF_BOF.LOW_ENTH.THERM.NG_BIOGAS</t>
  </si>
  <si>
    <t>FEC.ktoe.SI.ISI.BF_BOF.LOW_ENTH.THERM.SOLAR_GEO</t>
  </si>
  <si>
    <t>FEC.ktoe.SI.ISI.BF_BOF.LOW_ENTH.HP.AMBIENT</t>
  </si>
  <si>
    <t>FEC.ktoe.SI.ISI.BF_BOF.LOW_ENTH.THERM.ELEC</t>
  </si>
  <si>
    <t>Steel: Sinter/Pellet-making</t>
  </si>
  <si>
    <t>FEC.ktoe.SI.ISI.BF_BOF.SINTERING.TOTAL.TOTAL</t>
  </si>
  <si>
    <t>FEC.ktoe.SI.ISI.BF_BOF.SINTERING.THERM.NONCOKE_SOLIDS</t>
  </si>
  <si>
    <t>FEC.ktoe.SI.ISI.BF_BOF.SINTERING.THERM.RFO</t>
  </si>
  <si>
    <t>FEC.ktoe.SI.ISI.BF_BOF.SINTERING.THERM.NG_BIOGAS</t>
  </si>
  <si>
    <t>FEC.ktoe.SI.ISI.BF_BOF.SINTERING.THERM.DERIVED</t>
  </si>
  <si>
    <t>FEC.ktoe.SI.ISI.BF_BOF.SINTERING.THERM.ELEC</t>
  </si>
  <si>
    <t>Steel: Blast /Basic oxygen furnace</t>
  </si>
  <si>
    <t>FEC.ktoe.SI.ISI.BF_BOF.BLAST_FURNACE.TOTAL.TOTAL</t>
  </si>
  <si>
    <t>FEC.ktoe.SI.ISI.BF_BOF.BLAST_FURNACE.THERM.NONCOKE_SOLIDS</t>
  </si>
  <si>
    <t>FEC.ktoe.SI.ISI.BF_BOF.BLAST_FURNACE.THERM.COKE</t>
  </si>
  <si>
    <t>FEC.ktoe.SI.ISI.BF_BOF.BLAST_FURNACE.THERM.RFO</t>
  </si>
  <si>
    <t>FEC.ktoe.SI.ISI.BF_BOF.BLAST_FURNACE.THERM.NG_BIOGAS</t>
  </si>
  <si>
    <t>FEC.ktoe.SI.ISI.BF_BOF.BLAST_FURNACE.THERM.DERIVED</t>
  </si>
  <si>
    <t>Steel: Furnaces, refining and rolling</t>
  </si>
  <si>
    <t>FEC.ktoe.SI.ISI.BF_BOF.REFINING.TOTAL.TOTAL</t>
  </si>
  <si>
    <t>Steel: Furnaces, refining and rolling - Thermal</t>
  </si>
  <si>
    <t>FEC.ktoe.SI.ISI.BF_BOF.REFINING.THERM.TOTAL</t>
  </si>
  <si>
    <t>FEC.ktoe.SI.ISI.BF_BOF.REFINING.THERM.LPG</t>
  </si>
  <si>
    <t>FEC.ktoe.SI.ISI.BF_BOF.REFINING.THERM.DIESEL_LIQBIO</t>
  </si>
  <si>
    <t>FEC.ktoe.SI.ISI.BF_BOF.REFINING.THERM.RFO</t>
  </si>
  <si>
    <t>FEC.ktoe.SI.ISI.BF_BOF.REFINING.THERM.NG_BIOGAS</t>
  </si>
  <si>
    <t>Steel: Furnaces, refining and rolling - Electric</t>
  </si>
  <si>
    <t>FEC.ktoe.SI.ISI.BF_BOF.REFINING.ELEC.ELEC</t>
  </si>
  <si>
    <t>Steel: Product finishing</t>
  </si>
  <si>
    <t>Steel: Product finishing - Thermal</t>
  </si>
  <si>
    <t>FEC.ktoe.SI.ISI.BF_BOF.FINISHING.THERM.TOTAL</t>
  </si>
  <si>
    <t>FEC.ktoe.SI.ISI.BF_BOF.FINISHING.THERM.LPG</t>
  </si>
  <si>
    <t>FEC.ktoe.SI.ISI.BF_BOF.FINISHING.THERM.DIESEL_LIQBIO</t>
  </si>
  <si>
    <t>FEC.ktoe.SI.ISI.BF_BOF.FINISHING.THERM.NG_BIOGAS</t>
  </si>
  <si>
    <t>Steel: Product finishing - Steam</t>
  </si>
  <si>
    <t>FEC.ktoe.SI.ISI.BF_BOF.FINISHING_STEAM.TOTAL.TOTAL</t>
  </si>
  <si>
    <t>FEC.ktoe.SI.ISI.BF_BOF.FINISHING_STEAM.STEAM.NONCOKE_SOLIDS</t>
  </si>
  <si>
    <t>FEC.ktoe.SI.ISI.BF_BOF.FINISHING_STEAM.STEAM.RFG</t>
  </si>
  <si>
    <t>FEC.ktoe.SI.ISI.BF_BOF.FINISHING_STEAM.STEAM.LPG</t>
  </si>
  <si>
    <t>FEC.ktoe.SI.ISI.BF_BOF.FINISHING_STEAM.STEAM.DIESEL_LIQBIO</t>
  </si>
  <si>
    <t>FEC.ktoe.SI.ISI.BF_BOF.FINISHING_STEAM.STEAM.RFO</t>
  </si>
  <si>
    <t>FEC.ktoe.SI.ISI.BF_BOF.FINISHING_STEAM.STEAM.OTHER</t>
  </si>
  <si>
    <t>FEC.ktoe.SI.ISI.BF_BOF.FINISHING_STEAM.STEAM.NG_BIOGAS</t>
  </si>
  <si>
    <t>FEC.ktoe.SI.ISI.BF_BOF.FINISHING_STEAM.STEAM.DERIVED</t>
  </si>
  <si>
    <t>FEC.ktoe.SI.ISI.BF_BOF.FINISHING_STEAM.STEAM.BIOMASS_WASTE</t>
  </si>
  <si>
    <t>FEC.ktoe.SI.ISI.BF_BOF.FINISHING_STEAM.STEAM.STEAM_DISTR</t>
  </si>
  <si>
    <t>Steel: Product finishing - Electric</t>
  </si>
  <si>
    <t>FEC.ktoe.SI.ISI.BF_BOF.FINISHING.ELEC.ELEC</t>
  </si>
  <si>
    <t>FEC.ktoe.SI.ISI.EAF.TOTAL.TOTAL.TOTAL</t>
  </si>
  <si>
    <t>FEC.ktoe.SI.ISI.EAF.LIGHT.GENERIC.ELEC</t>
  </si>
  <si>
    <t>FEC.ktoe.SI.ISI.EAF.AIRCOMP.GENERIC.ELEC</t>
  </si>
  <si>
    <t>FEC.ktoe.SI.ISI.EAF.MOTOR.GENERIC.ELEC</t>
  </si>
  <si>
    <t>FEC.ktoe.SI.ISI.EAF.FANS.GENERIC.ELEC</t>
  </si>
  <si>
    <t>FEC.ktoe.SI.ISI.EAF.LOW_ENTH.TOTAL.TOTAL</t>
  </si>
  <si>
    <t>FEC.ktoe.SI.ISI.EAF.LOW_ENTH.THERM.DIESEL_LIQBIO</t>
  </si>
  <si>
    <t>FEC.ktoe.SI.ISI.EAF.LOW_ENTH.THERM.NG_BIOGAS</t>
  </si>
  <si>
    <t>FEC.ktoe.SI.ISI.EAF.LOW_ENTH.THERM.SOLAR_GEO</t>
  </si>
  <si>
    <t>FEC.ktoe.SI.ISI.EAF.LOW_ENTH.HP.AMBIENT</t>
  </si>
  <si>
    <t>FEC.ktoe.SI.ISI.EAF.LOW_ENTH.THERM.ELEC</t>
  </si>
  <si>
    <t>Steel: Smelters</t>
  </si>
  <si>
    <t>FEC.ktoe.SI.ISI.EAF.SMELTING.TOTAL.TOTAL</t>
  </si>
  <si>
    <t>FEC.ktoe.SI.ISI.EAF.SMELTING.THERM.NONCOKE_SOLIDS</t>
  </si>
  <si>
    <t>FEC.ktoe.SI.ISI.EAF.SMELTING.THERM.RFO</t>
  </si>
  <si>
    <t>FEC.ktoe.SI.ISI.EAF.SMELTING.THERM.NG_BIOGAS</t>
  </si>
  <si>
    <t>FEC.ktoe.SI.ISI.EAF.SMELTING.THERM.DERIVED</t>
  </si>
  <si>
    <t>Steel: Electric arc</t>
  </si>
  <si>
    <t>FEC.ktoe.SI.ISI.EAF.ARC_FURNACE.ELEC.ELEC</t>
  </si>
  <si>
    <t>FEC.ktoe.SI.ISI.EAF.REFINING.TOTAL.TOTAL</t>
  </si>
  <si>
    <t>FEC.ktoe.SI.ISI.EAF.REFINING.THERM.TOTAL</t>
  </si>
  <si>
    <t>FEC.ktoe.SI.ISI.EAF.REFINING.THERM.LPG</t>
  </si>
  <si>
    <t>FEC.ktoe.SI.ISI.EAF.REFINING.THERM.DIESEL_LIQBIO</t>
  </si>
  <si>
    <t>FEC.ktoe.SI.ISI.EAF.REFINING.THERM.RFO</t>
  </si>
  <si>
    <t>FEC.ktoe.SI.ISI.EAF.REFINING.THERM.NG_BIOGAS</t>
  </si>
  <si>
    <t>FEC.ktoe.SI.ISI.EAF.REFINING.ELEC.ELEC</t>
  </si>
  <si>
    <t>FEC.ktoe.SI.ISI.EAF.FINISHING.THERM.TOTAL</t>
  </si>
  <si>
    <t>FEC.ktoe.SI.ISI.EAF.FINISHING.THERM.LPG</t>
  </si>
  <si>
    <t>FEC.ktoe.SI.ISI.EAF.FINISHING.THERM.DIESEL_LIQBIO</t>
  </si>
  <si>
    <t>FEC.ktoe.SI.ISI.EAF.FINISHING.THERM.NG_BIOGAS</t>
  </si>
  <si>
    <t>FEC.ktoe.SI.ISI.EAF.FINISHING_STEAM.TOTAL.TOTAL</t>
  </si>
  <si>
    <t>FEC.ktoe.SI.ISI.EAF.FINISHING_STEAM.STEAM.NONCOKE_SOLIDS</t>
  </si>
  <si>
    <t>FEC.ktoe.SI.ISI.EAF.FINISHING_STEAM.STEAM.RFG</t>
  </si>
  <si>
    <t>FEC.ktoe.SI.ISI.EAF.FINISHING_STEAM.STEAM.LPG</t>
  </si>
  <si>
    <t>FEC.ktoe.SI.ISI.EAF.FINISHING_STEAM.STEAM.DIESEL_LIQBIO</t>
  </si>
  <si>
    <t>FEC.ktoe.SI.ISI.EAF.FINISHING_STEAM.STEAM.RFO</t>
  </si>
  <si>
    <t>FEC.ktoe.SI.ISI.EAF.FINISHING_STEAM.STEAM.OTHER</t>
  </si>
  <si>
    <t>FEC.ktoe.SI.ISI.EAF.FINISHING_STEAM.STEAM.NG_BIOGAS</t>
  </si>
  <si>
    <t>FEC.ktoe.SI.ISI.EAF.FINISHING_STEAM.STEAM.DERIVED</t>
  </si>
  <si>
    <t>FEC.ktoe.SI.ISI.EAF.FINISHING_STEAM.STEAM.BIOMASS_WASTE</t>
  </si>
  <si>
    <t>FEC.ktoe.SI.ISI.EAF.FINISHING_STEAM.STEAM.STEAM_DISTR</t>
  </si>
  <si>
    <t>FEC.ktoe.SI.ISI.EAF.FINISHING.ELEC.ELEC</t>
  </si>
  <si>
    <t>Market shares of energy uses by subsector (%)</t>
  </si>
  <si>
    <t>Energy intensity (kgoe per t of output)</t>
  </si>
  <si>
    <t>Detailed split of useful energy demand by subsector (ktoe)</t>
  </si>
  <si>
    <t>UED.ktoe.SI.ISI.BF_BOF.TOTAL.TOTAL.TOTAL</t>
  </si>
  <si>
    <t>UED.ktoe.SI.ISI.BF_BOF.LIGHT.GENERIC.ELEC</t>
  </si>
  <si>
    <t>UED.ktoe.SI.ISI.BF_BOF.AIRCOMP.GENERIC.ELEC</t>
  </si>
  <si>
    <t>UED.ktoe.SI.ISI.BF_BOF.MOTOR.GENERIC.ELEC</t>
  </si>
  <si>
    <t>UED.ktoe.SI.ISI.BF_BOF.FANS.GENERIC.ELEC</t>
  </si>
  <si>
    <t>UED.ktoe.SI.ISI.BF_BOF.LOW_ENTH.TOTAL.TOTAL</t>
  </si>
  <si>
    <t>UED.ktoe.SI.ISI.BF_BOF.LOW_ENTH.THERM.DIESEL_LIQBIO</t>
  </si>
  <si>
    <t>UED.ktoe.SI.ISI.BF_BOF.LOW_ENTH.THERM.NG_BIOGAS</t>
  </si>
  <si>
    <t>UED.ktoe.SI.ISI.BF_BOF.LOW_ENTH.THERM.SOLAR_GEO</t>
  </si>
  <si>
    <t>UED.ktoe.SI.ISI.BF_BOF.LOW_ENTH.HP.AMBIENT</t>
  </si>
  <si>
    <t>UED.ktoe.SI.ISI.BF_BOF.LOW_ENTH.THERM.ELEC</t>
  </si>
  <si>
    <t>UED.ktoe.SI.ISI.BF_BOF.SINTERING.TOTAL.TOTAL</t>
  </si>
  <si>
    <t>UED.ktoe.SI.ISI.BF_BOF.SINTERING.THERM.NONCOKE_SOLIDS</t>
  </si>
  <si>
    <t>UED.ktoe.SI.ISI.BF_BOF.SINTERING.THERM.RFO</t>
  </si>
  <si>
    <t>UED.ktoe.SI.ISI.BF_BOF.SINTERING.THERM.NG_BIOGAS</t>
  </si>
  <si>
    <t>UED.ktoe.SI.ISI.BF_BOF.SINTERING.THERM.DERIVED</t>
  </si>
  <si>
    <t>UED.ktoe.SI.ISI.BF_BOF.SINTERING.THERM.ELEC</t>
  </si>
  <si>
    <t>UED.ktoe.SI.ISI.BF_BOF.BLAST_FURNACE.TOTAL.TOTAL</t>
  </si>
  <si>
    <t>UED.ktoe.SI.ISI.BF_BOF.BLAST_FURNACE.THERM.NONCOKE_SOLIDS</t>
  </si>
  <si>
    <t>UED.ktoe.SI.ISI.BF_BOF.BLAST_FURNACE.THERM.COKE</t>
  </si>
  <si>
    <t>UED.ktoe.SI.ISI.BF_BOF.BLAST_FURNACE.THERM.RFO</t>
  </si>
  <si>
    <t>UED.ktoe.SI.ISI.BF_BOF.BLAST_FURNACE.THERM.NG_BIOGAS</t>
  </si>
  <si>
    <t>UED.ktoe.SI.ISI.BF_BOF.BLAST_FURNACE.THERM.DERIVED</t>
  </si>
  <si>
    <t>UED.ktoe.SI.ISI.BF_BOF.REFINING.TOTAL.TOTAL</t>
  </si>
  <si>
    <t>UED.ktoe.SI.ISI.BF_BOF.REFINING.THERM.TOTAL</t>
  </si>
  <si>
    <t>UED.ktoe.SI.ISI.BF_BOF.REFINING.THERM.LPG</t>
  </si>
  <si>
    <t>UED.ktoe.SI.ISI.BF_BOF.REFINING.THERM.DIESEL_LIQBIO</t>
  </si>
  <si>
    <t>UED.ktoe.SI.ISI.BF_BOF.REFINING.THERM.RFO</t>
  </si>
  <si>
    <t>UED.ktoe.SI.ISI.BF_BOF.REFINING.THERM.NG_BIOGAS</t>
  </si>
  <si>
    <t>UED.ktoe.SI.ISI.BF_BOF.REFINING.ELEC.ELEC</t>
  </si>
  <si>
    <t>UED.ktoe.SI.ISI.BF_BOF.FINISHING.THERM.TOTAL</t>
  </si>
  <si>
    <t>UED.ktoe.SI.ISI.BF_BOF.FINISHING.THERM.LPG</t>
  </si>
  <si>
    <t>UED.ktoe.SI.ISI.BF_BOF.FINISHING.THERM.DIESEL_LIQBIO</t>
  </si>
  <si>
    <t>UED.ktoe.SI.ISI.BF_BOF.FINISHING.THERM.NG_BIOGAS</t>
  </si>
  <si>
    <t>UED.ktoe.SI.ISI.BF_BOF.FINISHING_STEAM.TOTAL.TOTAL</t>
  </si>
  <si>
    <t>UED.ktoe.SI.ISI.BF_BOF.FINISHING_STEAM.STEAM.NONCOKE_SOLIDS</t>
  </si>
  <si>
    <t>UED.ktoe.SI.ISI.BF_BOF.FINISHING_STEAM.STEAM.RFG</t>
  </si>
  <si>
    <t>UED.ktoe.SI.ISI.BF_BOF.FINISHING_STEAM.STEAM.LPG</t>
  </si>
  <si>
    <t>UED.ktoe.SI.ISI.BF_BOF.FINISHING_STEAM.STEAM.DIESEL_LIQBIO</t>
  </si>
  <si>
    <t>UED.ktoe.SI.ISI.BF_BOF.FINISHING_STEAM.STEAM.RFO</t>
  </si>
  <si>
    <t>UED.ktoe.SI.ISI.BF_BOF.FINISHING_STEAM.STEAM.OTHER</t>
  </si>
  <si>
    <t>UED.ktoe.SI.ISI.BF_BOF.FINISHING_STEAM.STEAM.NG_BIOGAS</t>
  </si>
  <si>
    <t>UED.ktoe.SI.ISI.BF_BOF.FINISHING_STEAM.STEAM.DERIVED</t>
  </si>
  <si>
    <t>UED.ktoe.SI.ISI.BF_BOF.FINISHING_STEAM.STEAM.BIOMASS_WASTE</t>
  </si>
  <si>
    <t>UED.ktoe.SI.ISI.BF_BOF.FINISHING_STEAM.STEAM.STEAM_DISTR</t>
  </si>
  <si>
    <t>UED.ktoe.SI.ISI.BF_BOF.FINISHING.ELEC.ELEC</t>
  </si>
  <si>
    <t>UED.ktoe.SI.ISI.EAF.TOTAL.TOTAL.TOTAL</t>
  </si>
  <si>
    <t>UED.ktoe.SI.ISI.EAF.LIGHT.GENERIC.ELEC</t>
  </si>
  <si>
    <t>UED.ktoe.SI.ISI.EAF.AIRCOMP.GENERIC.ELEC</t>
  </si>
  <si>
    <t>UED.ktoe.SI.ISI.EAF.MOTOR.GENERIC.ELEC</t>
  </si>
  <si>
    <t>UED.ktoe.SI.ISI.EAF.FANS.GENERIC.ELEC</t>
  </si>
  <si>
    <t>UED.ktoe.SI.ISI.EAF.LOW_ENTH.TOTAL.TOTAL</t>
  </si>
  <si>
    <t>UED.ktoe.SI.ISI.EAF.LOW_ENTH.THERM.DIESEL_LIQBIO</t>
  </si>
  <si>
    <t>UED.ktoe.SI.ISI.EAF.LOW_ENTH.THERM.NG_BIOGAS</t>
  </si>
  <si>
    <t>UED.ktoe.SI.ISI.EAF.LOW_ENTH.THERM.SOLAR_GEO</t>
  </si>
  <si>
    <t>UED.ktoe.SI.ISI.EAF.LOW_ENTH.HP.AMBIENT</t>
  </si>
  <si>
    <t>UED.ktoe.SI.ISI.EAF.LOW_ENTH.THERM.ELEC</t>
  </si>
  <si>
    <t>UED.ktoe.SI.ISI.EAF.SMELTING.TOTAL.TOTAL</t>
  </si>
  <si>
    <t>UED.ktoe.SI.ISI.EAF.SMELTING.THERM.NONCOKE_SOLIDS</t>
  </si>
  <si>
    <t>UED.ktoe.SI.ISI.EAF.SMELTING.THERM.RFO</t>
  </si>
  <si>
    <t>UED.ktoe.SI.ISI.EAF.SMELTING.THERM.NG_BIOGAS</t>
  </si>
  <si>
    <t>UED.ktoe.SI.ISI.EAF.SMELTING.THERM.DERIVED</t>
  </si>
  <si>
    <t>UED.ktoe.SI.ISI.EAF.ARC_FURNACE.ELEC.ELEC</t>
  </si>
  <si>
    <t>UED.ktoe.SI.ISI.EAF.REFINING.TOTAL.TOTAL</t>
  </si>
  <si>
    <t>UED.ktoe.SI.ISI.EAF.REFINING.THERM.TOTAL</t>
  </si>
  <si>
    <t>UED.ktoe.SI.ISI.EAF.REFINING.THERM.LPG</t>
  </si>
  <si>
    <t>UED.ktoe.SI.ISI.EAF.REFINING.THERM.DIESEL_LIQBIO</t>
  </si>
  <si>
    <t>UED.ktoe.SI.ISI.EAF.REFINING.THERM.RFO</t>
  </si>
  <si>
    <t>UED.ktoe.SI.ISI.EAF.REFINING.THERM.NG_BIOGAS</t>
  </si>
  <si>
    <t>UED.ktoe.SI.ISI.EAF.REFINING.ELEC.ELEC</t>
  </si>
  <si>
    <t>UED.ktoe.SI.ISI.EAF.FINISHING.THERM.TOTAL</t>
  </si>
  <si>
    <t>UED.ktoe.SI.ISI.EAF.FINISHING.THERM.LPG</t>
  </si>
  <si>
    <t>UED.ktoe.SI.ISI.EAF.FINISHING.THERM.DIESEL_LIQBIO</t>
  </si>
  <si>
    <t>UED.ktoe.SI.ISI.EAF.FINISHING.THERM.NG_BIOGAS</t>
  </si>
  <si>
    <t>UED.ktoe.SI.ISI.EAF.FINISHING_STEAM.TOTAL.TOTAL</t>
  </si>
  <si>
    <t>UED.ktoe.SI.ISI.EAF.FINISHING_STEAM.STEAM.NONCOKE_SOLIDS</t>
  </si>
  <si>
    <t>UED.ktoe.SI.ISI.EAF.FINISHING_STEAM.STEAM.RFG</t>
  </si>
  <si>
    <t>UED.ktoe.SI.ISI.EAF.FINISHING_STEAM.STEAM.LPG</t>
  </si>
  <si>
    <t>UED.ktoe.SI.ISI.EAF.FINISHING_STEAM.STEAM.DIESEL_LIQBIO</t>
  </si>
  <si>
    <t>UED.ktoe.SI.ISI.EAF.FINISHING_STEAM.STEAM.RFO</t>
  </si>
  <si>
    <t>UED.ktoe.SI.ISI.EAF.FINISHING_STEAM.STEAM.OTHER</t>
  </si>
  <si>
    <t>UED.ktoe.SI.ISI.EAF.FINISHING_STEAM.STEAM.NG_BIOGAS</t>
  </si>
  <si>
    <t>UED.ktoe.SI.ISI.EAF.FINISHING_STEAM.STEAM.DERIVED</t>
  </si>
  <si>
    <t>UED.ktoe.SI.ISI.EAF.FINISHING_STEAM.STEAM.BIOMASS_WASTE</t>
  </si>
  <si>
    <t>UED.ktoe.SI.ISI.EAF.FINISHING_STEAM.STEAM.STEAM_DISTR</t>
  </si>
  <si>
    <t>UED.ktoe.SI.ISI.EAF.FINISHING.ELEC.ELEC</t>
  </si>
  <si>
    <t>Market shares of useful energy demand by subsector (%)</t>
  </si>
  <si>
    <t>Ratio of useful energy demand to final energy consumption (system efficiency indicator)</t>
  </si>
  <si>
    <t>Detailed split of CO2 emissions by subsector (kt of CO2)</t>
  </si>
  <si>
    <t>FUEL_EMI.ktCO2.SI.ISI.BF_BOF.LIGHT.GENERIC.ELEC</t>
  </si>
  <si>
    <t>FUEL_EMI.ktCO2.SI.ISI.BF_BOF.AIRCOMP.GENERIC.ELEC</t>
  </si>
  <si>
    <t>FUEL_EMI.ktCO2.SI.ISI.BF_BOF.MOTOR.GENERIC.ELEC</t>
  </si>
  <si>
    <t>FUEL_EMI.ktCO2.SI.ISI.BF_BOF.FANS.GENERIC.ELEC</t>
  </si>
  <si>
    <t>FUEL_EMI.ktCO2.SI.ISI.BF_BOF.LOW_ENTH.TOTAL.TOTAL</t>
  </si>
  <si>
    <t>FUEL_EMI.ktCO2.SI.ISI.BF_BOF.LOW_ENTH.THERM.DIESEL_LIQBIO</t>
  </si>
  <si>
    <t>FUEL_EMI.ktCO2.SI.ISI.BF_BOF.LOW_ENTH.THERM.NG_BIOGAS</t>
  </si>
  <si>
    <t>FUEL_EMI.ktCO2.SI.ISI.BF_BOF.LOW_ENTH.THERM.SOLAR_GEO</t>
  </si>
  <si>
    <t>FUEL_EMI.ktCO2.SI.ISI.BF_BOF.LOW_ENTH.HP.AMBIENT</t>
  </si>
  <si>
    <t>FUEL_EMI.ktCO2.SI.ISI.BF_BOF.LOW_ENTH.THERM.ELEC</t>
  </si>
  <si>
    <t>FUEL_EMI.ktCO2.SI.ISI.BF_BOF.SINTERING.TOTAL.TOTAL</t>
  </si>
  <si>
    <t>FUEL_EMI.ktCO2.SI.ISI.BF_BOF.SINTERING.THERM.NONCOKE_SOLIDS</t>
  </si>
  <si>
    <t>FUEL_EMI.ktCO2.SI.ISI.BF_BOF.SINTERING.THERM.RFO</t>
  </si>
  <si>
    <t>FUEL_EMI.ktCO2.SI.ISI.BF_BOF.SINTERING.THERM.NG_BIOGAS</t>
  </si>
  <si>
    <t>FUEL_EMI.ktCO2.SI.ISI.BF_BOF.SINTERING.THERM.DERIVED</t>
  </si>
  <si>
    <t>FUEL_EMI.ktCO2.SI.ISI.BF_BOF.SINTERING.THERM.ELEC</t>
  </si>
  <si>
    <t>FUEL_EMI.ktCO2.SI.ISI.BF_BOF.BLAST_FURNACE.TOTAL.TOTAL</t>
  </si>
  <si>
    <t>FUEL_EMI.ktCO2.SI.ISI.BF_BOF.BLAST_FURNACE.THERM.NONCOKE_SOLIDS</t>
  </si>
  <si>
    <t>FUEL_EMI.ktCO2.SI.ISI.BF_BOF.BLAST_FURNACE.THERM.COKE</t>
  </si>
  <si>
    <t>FUEL_EMI.ktCO2.SI.ISI.BF_BOF.BLAST_FURNACE.THERM.RFO</t>
  </si>
  <si>
    <t>FUEL_EMI.ktCO2.SI.ISI.BF_BOF.BLAST_FURNACE.THERM.NG_BIOGAS</t>
  </si>
  <si>
    <t>FUEL_EMI.ktCO2.SI.ISI.BF_BOF.BLAST_FURNACE.THERM.DERIVED</t>
  </si>
  <si>
    <t>FUEL_EMI.ktCO2.SI.ISI.BF_BOF.REFINING.TOTAL.TOTAL</t>
  </si>
  <si>
    <t>FUEL_EMI.ktCO2.SI.ISI.BF_BOF.REFINING.THERM.TOTAL</t>
  </si>
  <si>
    <t>FUEL_EMI.ktCO2.SI.ISI.BF_BOF.REFINING.THERM.LPG</t>
  </si>
  <si>
    <t>FUEL_EMI.ktCO2.SI.ISI.BF_BOF.REFINING.THERM.DIESEL_LIQBIO</t>
  </si>
  <si>
    <t>FUEL_EMI.ktCO2.SI.ISI.BF_BOF.REFINING.THERM.RFO</t>
  </si>
  <si>
    <t>FUEL_EMI.ktCO2.SI.ISI.BF_BOF.REFINING.THERM.NG_BIOGAS</t>
  </si>
  <si>
    <t>FUEL_EMI.ktCO2.SI.ISI.BF_BOF.REFINING.ELEC.ELEC</t>
  </si>
  <si>
    <t>FUEL_EMI.ktCO2.SI.ISI.BF_BOF.FINISHING.THERM.TOTAL</t>
  </si>
  <si>
    <t>FUEL_EMI.ktCO2.SI.ISI.BF_BOF.FINISHING.THERM.LPG</t>
  </si>
  <si>
    <t>FUEL_EMI.ktCO2.SI.ISI.BF_BOF.FINISHING.THERM.DIESEL_LIQBIO</t>
  </si>
  <si>
    <t>FUEL_EMI.ktCO2.SI.ISI.BF_BOF.FINISHING.THERM.NG_BIOGAS</t>
  </si>
  <si>
    <t>FUEL_EMI.ktCO2.SI.ISI.BF_BOF.FINISHING_STEAM.TOTAL.TOTAL</t>
  </si>
  <si>
    <t>FUEL_EMI.ktCO2.SI.ISI.BF_BOF.FINISHING_STEAM.STEAM.NONCOKE_SOLIDS</t>
  </si>
  <si>
    <t>FUEL_EMI.ktCO2.SI.ISI.BF_BOF.FINISHING_STEAM.STEAM.RFG</t>
  </si>
  <si>
    <t>FUEL_EMI.ktCO2.SI.ISI.BF_BOF.FINISHING_STEAM.STEAM.LPG</t>
  </si>
  <si>
    <t>FUEL_EMI.ktCO2.SI.ISI.BF_BOF.FINISHING_STEAM.STEAM.DIESEL_LIQBIO</t>
  </si>
  <si>
    <t>FUEL_EMI.ktCO2.SI.ISI.BF_BOF.FINISHING_STEAM.STEAM.RFO</t>
  </si>
  <si>
    <t>FUEL_EMI.ktCO2.SI.ISI.BF_BOF.FINISHING_STEAM.STEAM.OTHER</t>
  </si>
  <si>
    <t>FUEL_EMI.ktCO2.SI.ISI.BF_BOF.FINISHING_STEAM.STEAM.NG_BIOGAS</t>
  </si>
  <si>
    <t>FUEL_EMI.ktCO2.SI.ISI.BF_BOF.FINISHING_STEAM.STEAM.DERIVED</t>
  </si>
  <si>
    <t>FUEL_EMI.ktCO2.SI.ISI.BF_BOF.FINISHING_STEAM.STEAM.BIOMASS_WASTE</t>
  </si>
  <si>
    <t>FUEL_EMI.ktCO2.SI.ISI.BF_BOF.FINISHING_STEAM.STEAM.STEAM_DISTR</t>
  </si>
  <si>
    <t>FUEL_EMI.ktCO2.SI.ISI.BF_BOF.FINISHING.ELEC.ELEC</t>
  </si>
  <si>
    <t>PROCESS_EMI.ktCO2.SI.ISI.BF_BOF</t>
  </si>
  <si>
    <t>FUEL_EMI.ktCO2.SI.ISI.EAF.LIGHT.GENERIC.ELEC</t>
  </si>
  <si>
    <t>FUEL_EMI.ktCO2.SI.ISI.EAF.AIRCOMP.GENERIC.ELEC</t>
  </si>
  <si>
    <t>FUEL_EMI.ktCO2.SI.ISI.EAF.MOTOR.GENERIC.ELEC</t>
  </si>
  <si>
    <t>FUEL_EMI.ktCO2.SI.ISI.EAF.FANS.GENERIC.ELEC</t>
  </si>
  <si>
    <t>FUEL_EMI.ktCO2.SI.ISI.EAF.LOW_ENTH.TOTAL.TOTAL</t>
  </si>
  <si>
    <t>FUEL_EMI.ktCO2.SI.ISI.EAF.LOW_ENTH.THERM.DIESEL_LIQBIO</t>
  </si>
  <si>
    <t>FUEL_EMI.ktCO2.SI.ISI.EAF.LOW_ENTH.THERM.NG_BIOGAS</t>
  </si>
  <si>
    <t>FUEL_EMI.ktCO2.SI.ISI.EAF.LOW_ENTH.THERM.SOLAR_GEO</t>
  </si>
  <si>
    <t>FUEL_EMI.ktCO2.SI.ISI.EAF.LOW_ENTH.HP.AMBIENT</t>
  </si>
  <si>
    <t>FUEL_EMI.ktCO2.SI.ISI.EAF.LOW_ENTH.THERM.ELEC</t>
  </si>
  <si>
    <t>FUEL_EMI.ktCO2.SI.ISI.EAF.SMELTING.TOTAL.TOTAL</t>
  </si>
  <si>
    <t>FUEL_EMI.ktCO2.SI.ISI.EAF.SMELTING.THERM.NONCOKE_SOLIDS</t>
  </si>
  <si>
    <t>FUEL_EMI.ktCO2.SI.ISI.EAF.SMELTING.THERM.RFO</t>
  </si>
  <si>
    <t>FUEL_EMI.ktCO2.SI.ISI.EAF.SMELTING.THERM.NG_BIOGAS</t>
  </si>
  <si>
    <t>FUEL_EMI.ktCO2.SI.ISI.EAF.SMELTING.THERM.DERIVED</t>
  </si>
  <si>
    <t>FUEL_EMI.ktCO2.SI.ISI.EAF.ARC_FURNACE.ELEC.ELEC</t>
  </si>
  <si>
    <t>FUEL_EMI.ktCO2.SI.ISI.EAF.REFINING.TOTAL.TOTAL</t>
  </si>
  <si>
    <t>FUEL_EMI.ktCO2.SI.ISI.EAF.REFINING.THERM.TOTAL</t>
  </si>
  <si>
    <t>FUEL_EMI.ktCO2.SI.ISI.EAF.REFINING.THERM.LPG</t>
  </si>
  <si>
    <t>FUEL_EMI.ktCO2.SI.ISI.EAF.REFINING.THERM.DIESEL_LIQBIO</t>
  </si>
  <si>
    <t>FUEL_EMI.ktCO2.SI.ISI.EAF.REFINING.THERM.RFO</t>
  </si>
  <si>
    <t>FUEL_EMI.ktCO2.SI.ISI.EAF.REFINING.THERM.NG_BIOGAS</t>
  </si>
  <si>
    <t>FUEL_EMI.ktCO2.SI.ISI.EAF.REFINING.ELEC.ELEC</t>
  </si>
  <si>
    <t>FUEL_EMI.ktCO2.SI.ISI.EAF.FINISHING.THERM.TOTAL</t>
  </si>
  <si>
    <t>FUEL_EMI.ktCO2.SI.ISI.EAF.FINISHING.THERM.LPG</t>
  </si>
  <si>
    <t>FUEL_EMI.ktCO2.SI.ISI.EAF.FINISHING.THERM.DIESEL_LIQBIO</t>
  </si>
  <si>
    <t>FUEL_EMI.ktCO2.SI.ISI.EAF.FINISHING.THERM.NG_BIOGAS</t>
  </si>
  <si>
    <t>FUEL_EMI.ktCO2.SI.ISI.EAF.FINISHING_STEAM.TOTAL.TOTAL</t>
  </si>
  <si>
    <t>FUEL_EMI.ktCO2.SI.ISI.EAF.FINISHING_STEAM.STEAM.NONCOKE_SOLIDS</t>
  </si>
  <si>
    <t>FUEL_EMI.ktCO2.SI.ISI.EAF.FINISHING_STEAM.STEAM.RFG</t>
  </si>
  <si>
    <t>FUEL_EMI.ktCO2.SI.ISI.EAF.FINISHING_STEAM.STEAM.LPG</t>
  </si>
  <si>
    <t>FUEL_EMI.ktCO2.SI.ISI.EAF.FINISHING_STEAM.STEAM.DIESEL_LIQBIO</t>
  </si>
  <si>
    <t>FUEL_EMI.ktCO2.SI.ISI.EAF.FINISHING_STEAM.STEAM.RFO</t>
  </si>
  <si>
    <t>FUEL_EMI.ktCO2.SI.ISI.EAF.FINISHING_STEAM.STEAM.OTHER</t>
  </si>
  <si>
    <t>FUEL_EMI.ktCO2.SI.ISI.EAF.FINISHING_STEAM.STEAM.NG_BIOGAS</t>
  </si>
  <si>
    <t>FUEL_EMI.ktCO2.SI.ISI.EAF.FINISHING_STEAM.STEAM.DERIVED</t>
  </si>
  <si>
    <t>FUEL_EMI.ktCO2.SI.ISI.EAF.FINISHING_STEAM.STEAM.BIOMASS_WASTE</t>
  </si>
  <si>
    <t>FUEL_EMI.ktCO2.SI.ISI.EAF.FINISHING_STEAM.STEAM.STEAM_DISTR</t>
  </si>
  <si>
    <t>FUEL_EMI.ktCO2.SI.ISI.EAF.FINISHING.ELEC.ELEC</t>
  </si>
  <si>
    <t>PROCESS_EMI.ktCO2.SI.ISI.EAF</t>
  </si>
  <si>
    <t>Market shares of CO2 emissions by subsector (%)</t>
  </si>
  <si>
    <t>Emission intensity (kt of CO2 per ktoe)</t>
  </si>
  <si>
    <t>Integrated steelworks (without process emissions)</t>
  </si>
  <si>
    <t>Electric arc (without process emissions)</t>
  </si>
  <si>
    <t>VA.Meuro2023.SI.NFM.ALUMINA</t>
  </si>
  <si>
    <t>VA.Meuro2023.SI.NFM.PRIM_ALU</t>
  </si>
  <si>
    <t>VA.Meuro2023.SI.NFM.SEC_ALU</t>
  </si>
  <si>
    <t>VA.Meuro2023.SI.NFM.OTHER_NFM</t>
  </si>
  <si>
    <t>Physical output (kt)</t>
  </si>
  <si>
    <t>Alumina production (kt)</t>
  </si>
  <si>
    <t>OUTPUT.kt.SI.NFM.ALUMINA</t>
  </si>
  <si>
    <t>Aluminium production (kt)</t>
  </si>
  <si>
    <t>OUTPUT.kt.SI.NFM.PRIM_ALU</t>
  </si>
  <si>
    <t>OUTPUT.kt.SI.NFM.SEC_ALU</t>
  </si>
  <si>
    <t>Other non-ferrous metals (kt lead eq.)</t>
  </si>
  <si>
    <t>OUTPUT.kt.SI.NFM.OTHER_NFM</t>
  </si>
  <si>
    <t>Installed capacity (kt production)</t>
  </si>
  <si>
    <t>CAP.kt.SI.NFM.ALUMINA</t>
  </si>
  <si>
    <t>CAP.kt.SI.NFM.PRIM_ALU</t>
  </si>
  <si>
    <t>CAP.kt.SI.NFM.SEC_ALU</t>
  </si>
  <si>
    <t>CAP.kt.SI.NFM.OTHER_NFM</t>
  </si>
  <si>
    <t>Capacity investment (kt production)</t>
  </si>
  <si>
    <t>NEWCAP.kt.SI.NFM.ALUMINA</t>
  </si>
  <si>
    <t>NEWCAP.kt.SI.NFM.PRIM_ALU</t>
  </si>
  <si>
    <t>NEWCAP.kt.SI.NFM.SEC_ALU</t>
  </si>
  <si>
    <t>NEWCAP.kt.SI.NFM.OTHER_NFM</t>
  </si>
  <si>
    <t>Decommissioned capacity (kt production)</t>
  </si>
  <si>
    <t>Idle capacity (kt production)</t>
  </si>
  <si>
    <t>FEC.ktoe.SI.NFM.TOTAL.TOTAL.TOTAL.TOTAL</t>
  </si>
  <si>
    <t>FEC.ktoe.SI.NFM.TOTAL.TOTAL.TOTAL.SOLIDS</t>
  </si>
  <si>
    <t>FEC.ktoe.SI.NFM.TOTAL.TOTAL.TOTAL.RFG</t>
  </si>
  <si>
    <t>FEC.ktoe.SI.NFM.TOTAL.TOTAL.TOTAL.LPG</t>
  </si>
  <si>
    <t>FEC.ktoe.SI.NFM.TOTAL.TOTAL.TOTAL.DIESEL</t>
  </si>
  <si>
    <t>FEC.ktoe.SI.NFM.TOTAL.TOTAL.TOTAL.RFO</t>
  </si>
  <si>
    <t>FEC.ktoe.SI.NFM.TOTAL.TOTAL.TOTAL.OTHER</t>
  </si>
  <si>
    <t>FEC.ktoe.SI.NFM.TOTAL.TOTAL.TOTAL.NG</t>
  </si>
  <si>
    <t>FEC.ktoe.SI.NFM.TOTAL.TOTAL.TOTAL.DERIVED</t>
  </si>
  <si>
    <t>FEC.ktoe.SI.NFM.TOTAL.TOTAL.TOTAL.BIOMASS_WASTE</t>
  </si>
  <si>
    <t>FEC.ktoe.SI.NFM.TOTAL.TOTAL.TOTAL.BIOGAS</t>
  </si>
  <si>
    <t>FEC.ktoe.SI.NFM.TOTAL.TOTAL.TOTAL.LIQBIO</t>
  </si>
  <si>
    <t>FEC.ktoe.SI.NFM.TOTAL.TOTAL.TOTAL.SOLAR</t>
  </si>
  <si>
    <t>FEC.ktoe.SI.NFM.TOTAL.TOTAL.TOTAL.GEO</t>
  </si>
  <si>
    <t>FEC.ktoe.SI.NFM.TOTAL.TOTAL.TOTAL.AMBIENT</t>
  </si>
  <si>
    <t>FEC.ktoe.SI.NFM.TOTAL.TOTAL.TOTAL.STEAM_DISTR</t>
  </si>
  <si>
    <t>FEC.ktoe.SI.NFM.TOTAL.TOTAL.TOTAL.ELEC</t>
  </si>
  <si>
    <t>FEC.ktoe.SI.NFM.ALUMINA.TOTAL.TOTAL.TOTAL</t>
  </si>
  <si>
    <t>FEC.ktoe.SI.NFM.ALUMINA.LIGHT.GENERIC.ELEC</t>
  </si>
  <si>
    <t>FEC.ktoe.SI.NFM.ALUMINA.AIRCOMP.GENERIC.ELEC</t>
  </si>
  <si>
    <t>FEC.ktoe.SI.NFM.ALUMINA.MOTOR.GENERIC.ELEC</t>
  </si>
  <si>
    <t>FEC.ktoe.SI.NFM.ALUMINA.FANS.GENERIC.ELEC</t>
  </si>
  <si>
    <t>FEC.ktoe.SI.NFM.ALUMINA.LOW_ENTH.TOTAL.TOTAL</t>
  </si>
  <si>
    <t>FEC.ktoe.SI.NFM.ALUMINA.LOW_ENTH.THERM.DIESEL_LIQBIO</t>
  </si>
  <si>
    <t>FEC.ktoe.SI.NFM.ALUMINA.LOW_ENTH.THERM.NG_BIOGAS</t>
  </si>
  <si>
    <t>FEC.ktoe.SI.NFM.ALUMINA.LOW_ENTH.THERM.SOLAR_GEO</t>
  </si>
  <si>
    <t>FEC.ktoe.SI.NFM.ALUMINA.LOW_ENTH.HP.AMBIENT</t>
  </si>
  <si>
    <t>FEC.ktoe.SI.NFM.ALUMINA.LOW_ENTH.THERM.ELEC</t>
  </si>
  <si>
    <t>Alumina production: High-enthalpy heat</t>
  </si>
  <si>
    <t>FEC.ktoe.SI.NFM.ALUMINA.A_PRODUCTION.TOTAL.TOTAL</t>
  </si>
  <si>
    <t>FEC.ktoe.SI.NFM.ALUMINA.A_PRODUCTION.STEAM.SOLIDS</t>
  </si>
  <si>
    <t>FEC.ktoe.SI.NFM.ALUMINA.A_PRODUCTION.STEAM.RFG</t>
  </si>
  <si>
    <t>FEC.ktoe.SI.NFM.ALUMINA.A_PRODUCTION.STEAM.LPG</t>
  </si>
  <si>
    <t>FEC.ktoe.SI.NFM.ALUMINA.A_PRODUCTION.STEAM.DIESEL_LIQBIO</t>
  </si>
  <si>
    <t>FEC.ktoe.SI.NFM.ALUMINA.A_PRODUCTION.STEAM.RFO</t>
  </si>
  <si>
    <t>FEC.ktoe.SI.NFM.ALUMINA.A_PRODUCTION.STEAM.OTHER</t>
  </si>
  <si>
    <t>FEC.ktoe.SI.NFM.ALUMINA.A_PRODUCTION.STEAM.NG_BIOGAS</t>
  </si>
  <si>
    <t>FEC.ktoe.SI.NFM.ALUMINA.A_PRODUCTION.STEAM.DERIVED</t>
  </si>
  <si>
    <t>FEC.ktoe.SI.NFM.ALUMINA.A_PRODUCTION.STEAM.BIOMASS_WASTE</t>
  </si>
  <si>
    <t>FEC.ktoe.SI.NFM.ALUMINA.A_PRODUCTION.STEAM.STEAM_DISTR</t>
  </si>
  <si>
    <t>Alumina production: Refining</t>
  </si>
  <si>
    <t>FEC.ktoe.SI.NFM.ALUMINA.A_REFINING.TOTAL.TOTAL</t>
  </si>
  <si>
    <t>FEC.ktoe.SI.NFM.ALUMINA.A_REFINING.THERM.LPG</t>
  </si>
  <si>
    <t>FEC.ktoe.SI.NFM.ALUMINA.A_REFINING.THERM.DIESEL_LIQBIO</t>
  </si>
  <si>
    <t>FEC.ktoe.SI.NFM.ALUMINA.A_REFINING.THERM.RFO</t>
  </si>
  <si>
    <t>FEC.ktoe.SI.NFM.ALUMINA.A_REFINING.THERM.NG_BIOGAS</t>
  </si>
  <si>
    <t>FEC.ktoe.SI.NFM.ALUMINA.A_REFINING.THERM.ELEC</t>
  </si>
  <si>
    <t>FEC.ktoe.SI.NFM.PRIM_ALU.TOTAL.TOTAL.TOTAL</t>
  </si>
  <si>
    <t>FEC.ktoe.SI.NFM.PRIM_ALU.LIGHT.GENERIC.ELEC</t>
  </si>
  <si>
    <t>FEC.ktoe.SI.NFM.PRIM_ALU.AIRCOMP.GENERIC.ELEC</t>
  </si>
  <si>
    <t>FEC.ktoe.SI.NFM.PRIM_ALU.MOTOR.GENERIC.ELEC</t>
  </si>
  <si>
    <t>FEC.ktoe.SI.NFM.PRIM_ALU.FANS.GENERIC.ELEC</t>
  </si>
  <si>
    <t>FEC.ktoe.SI.NFM.PRIM_ALU.LOW_ENTH.TOTAL.TOTAL</t>
  </si>
  <si>
    <t>FEC.ktoe.SI.NFM.PRIM_ALU.LOW_ENTH.THERM.DIESEL_LIQBIO</t>
  </si>
  <si>
    <t>FEC.ktoe.SI.NFM.PRIM_ALU.LOW_ENTH.THERM.NG_BIOGAS</t>
  </si>
  <si>
    <t>FEC.ktoe.SI.NFM.PRIM_ALU.LOW_ENTH.THERM.SOLAR_GEO</t>
  </si>
  <si>
    <t>FEC.ktoe.SI.NFM.PRIM_ALU.LOW_ENTH.HP.AMBIENT</t>
  </si>
  <si>
    <t>FEC.ktoe.SI.NFM.PRIM_ALU.LOW_ENTH.THERM.ELEC</t>
  </si>
  <si>
    <t>Aluminium electrolysis (smelting)</t>
  </si>
  <si>
    <t>FEC.ktoe.SI.NFM.PRIM_ALU.SMELTING.ELEC.ELEC</t>
  </si>
  <si>
    <t>Aluminium processing  (metallurgy e.g. cast house, reheating)</t>
  </si>
  <si>
    <t>FEC.ktoe.SI.NFM.PRIM_ALU.PROCESSING.TOTAL.TOTAL</t>
  </si>
  <si>
    <t>Aluminium processing - Thermal</t>
  </si>
  <si>
    <t>FEC.ktoe.SI.NFM.PRIM_ALU.PROCESSING.THERM.TOTAL</t>
  </si>
  <si>
    <t>FEC.ktoe.SI.NFM.PRIM_ALU.PROCESSING.THERM.LPG</t>
  </si>
  <si>
    <t>FEC.ktoe.SI.NFM.PRIM_ALU.PROCESSING.THERM.DIESEL_LIQBIO</t>
  </si>
  <si>
    <t>FEC.ktoe.SI.NFM.PRIM_ALU.PROCESSING.THERM.RFO</t>
  </si>
  <si>
    <t>FEC.ktoe.SI.NFM.PRIM_ALU.PROCESSING.THERM.NG_BIOGAS</t>
  </si>
  <si>
    <t>Aluminium processing - Electric</t>
  </si>
  <si>
    <t>FEC.ktoe.SI.NFM.PRIM_ALU.PROCESSING.ELEC.ELEC</t>
  </si>
  <si>
    <t>Aluminium finishing</t>
  </si>
  <si>
    <t>Aluminium finishing - Thermal</t>
  </si>
  <si>
    <t>FEC.ktoe.SI.NFM.PRIM_ALU.FINISHING.THERM.TOTAL</t>
  </si>
  <si>
    <t>FEC.ktoe.SI.NFM.PRIM_ALU.FINISHING.THERM.LPG</t>
  </si>
  <si>
    <t>FEC.ktoe.SI.NFM.PRIM_ALU.FINISHING.THERM.DIESEL_LIQBIO</t>
  </si>
  <si>
    <t>FEC.ktoe.SI.NFM.PRIM_ALU.FINISHING.THERM.NG_BIOGAS</t>
  </si>
  <si>
    <t>Aluminium finishing - Steam</t>
  </si>
  <si>
    <t>FEC.ktoe.SI.NFM.PRIM_ALU.FINISHING_STEAM.TOTAL.TOTAL</t>
  </si>
  <si>
    <t>FEC.ktoe.SI.NFM.PRIM_ALU.FINISHING_STEAM.STEAM.SOLIDS</t>
  </si>
  <si>
    <t>FEC.ktoe.SI.NFM.PRIM_ALU.FINISHING_STEAM.STEAM.RFG</t>
  </si>
  <si>
    <t>FEC.ktoe.SI.NFM.PRIM_ALU.FINISHING_STEAM.STEAM.LPG</t>
  </si>
  <si>
    <t>FEC.ktoe.SI.NFM.PRIM_ALU.FINISHING_STEAM.STEAM.DIESEL_LIQBIO</t>
  </si>
  <si>
    <t>FEC.ktoe.SI.NFM.PRIM_ALU.FINISHING_STEAM.STEAM.RFO</t>
  </si>
  <si>
    <t>FEC.ktoe.SI.NFM.PRIM_ALU.FINISHING_STEAM.STEAM.OTHER</t>
  </si>
  <si>
    <t>FEC.ktoe.SI.NFM.PRIM_ALU.FINISHING_STEAM.STEAM.NG_BIOGAS</t>
  </si>
  <si>
    <t>FEC.ktoe.SI.NFM.PRIM_ALU.FINISHING_STEAM.STEAM.DERIVED</t>
  </si>
  <si>
    <t>FEC.ktoe.SI.NFM.PRIM_ALU.FINISHING_STEAM.STEAM.BIOMASS_WASTE</t>
  </si>
  <si>
    <t>FEC.ktoe.SI.NFM.PRIM_ALU.FINISHING_STEAM.STEAM.STEAM_DISTR</t>
  </si>
  <si>
    <t>Aluminium finishing - Electric</t>
  </si>
  <si>
    <t>FEC.ktoe.SI.NFM.PRIM_ALU.FINISHING.ELEC.ELEC</t>
  </si>
  <si>
    <t>FEC.ktoe.SI.NFM.SEC_ALU.TOTAL.TOTAL.TOTAL</t>
  </si>
  <si>
    <t>FEC.ktoe.SI.NFM.SEC_ALU.LIGHT.GENERIC.ELEC</t>
  </si>
  <si>
    <t>FEC.ktoe.SI.NFM.SEC_ALU.AIRCOMP.GENERIC.ELEC</t>
  </si>
  <si>
    <t>FEC.ktoe.SI.NFM.SEC_ALU.MOTOR.GENERIC.ELEC</t>
  </si>
  <si>
    <t>FEC.ktoe.SI.NFM.SEC_ALU.FANS.GENERIC.ELEC</t>
  </si>
  <si>
    <t>FEC.ktoe.SI.NFM.SEC_ALU.LOW_ENTH.TOTAL.TOTAL</t>
  </si>
  <si>
    <t>FEC.ktoe.SI.NFM.SEC_ALU.LOW_ENTH.THERM.DIESEL_LIQBIO</t>
  </si>
  <si>
    <t>FEC.ktoe.SI.NFM.SEC_ALU.LOW_ENTH.THERM.NG_BIOGAS</t>
  </si>
  <si>
    <t>FEC.ktoe.SI.NFM.SEC_ALU.LOW_ENTH.THERM.SOLAR_GEO</t>
  </si>
  <si>
    <t>FEC.ktoe.SI.NFM.SEC_ALU.LOW_ENTH.HP.AMBIENT</t>
  </si>
  <si>
    <t>FEC.ktoe.SI.NFM.SEC_ALU.LOW_ENTH.THERM.ELEC</t>
  </si>
  <si>
    <t>Secondary aluminium (incl. pre-treatment, remelting)</t>
  </si>
  <si>
    <t>FEC.ktoe.SI.NFM.SEC_ALU.SEC_REMELTING.TOTAL.TOTAL</t>
  </si>
  <si>
    <t>Secondary aluminium - Thermal</t>
  </si>
  <si>
    <t>FEC.ktoe.SI.NFM.SEC_ALU.SEC_REMELTING.THERM.TOTAL</t>
  </si>
  <si>
    <t>FEC.ktoe.SI.NFM.SEC_ALU.SEC_REMELTING.THERM.LPG</t>
  </si>
  <si>
    <t>FEC.ktoe.SI.NFM.SEC_ALU.SEC_REMELTING.THERM.DIESEL_LIQBIO</t>
  </si>
  <si>
    <t>FEC.ktoe.SI.NFM.SEC_ALU.SEC_REMELTING.THERM.RFO</t>
  </si>
  <si>
    <t>FEC.ktoe.SI.NFM.SEC_ALU.SEC_REMELTING.THERM.NG_BIOGAS</t>
  </si>
  <si>
    <t>Secondary aluminium - Electric</t>
  </si>
  <si>
    <t>FEC.ktoe.SI.NFM.SEC_ALU.SEC_REMELTING.ELEC.ELEC</t>
  </si>
  <si>
    <t>FEC.ktoe.SI.NFM.SEC_ALU.SEC_PROCESSING.TOTAL.TOTAL</t>
  </si>
  <si>
    <t>FEC.ktoe.SI.NFM.SEC_ALU.SEC_PROCESSING.THERM.TOTAL</t>
  </si>
  <si>
    <t>FEC.ktoe.SI.NFM.SEC_ALU.SEC_PROCESSING.THERM.LPG</t>
  </si>
  <si>
    <t>FEC.ktoe.SI.NFM.SEC_ALU.SEC_PROCESSING.THERM.DIESEL_LIQBIO</t>
  </si>
  <si>
    <t>FEC.ktoe.SI.NFM.SEC_ALU.SEC_PROCESSING.THERM.RFO</t>
  </si>
  <si>
    <t>FEC.ktoe.SI.NFM.SEC_ALU.SEC_PROCESSING.THERM.NG_BIOGAS</t>
  </si>
  <si>
    <t>FEC.ktoe.SI.NFM.SEC_ALU.SEC_PROCESSING.ELEC.ELEC</t>
  </si>
  <si>
    <t>FEC.ktoe.SI.NFM.SEC_ALU.SEC_FINISHING.THERM.TOTAL</t>
  </si>
  <si>
    <t>FEC.ktoe.SI.NFM.SEC_ALU.SEC_FINISHING.THERM.LPG</t>
  </si>
  <si>
    <t>FEC.ktoe.SI.NFM.SEC_ALU.SEC_FINISHING.THERM.DIESEL_LIQBIO</t>
  </si>
  <si>
    <t>FEC.ktoe.SI.NFM.SEC_ALU.SEC_FINISHING.THERM.NG_BIOGAS</t>
  </si>
  <si>
    <t>FEC.ktoe.SI.NFM.SEC_ALU.SEC_FINISHING_STEAM.TOTAL.TOTAL</t>
  </si>
  <si>
    <t>FEC.ktoe.SI.NFM.SEC_ALU.SEC_FINISHING_STEAM.STEAM.SOLIDS</t>
  </si>
  <si>
    <t>FEC.ktoe.SI.NFM.SEC_ALU.SEC_FINISHING_STEAM.STEAM.RFG</t>
  </si>
  <si>
    <t>FEC.ktoe.SI.NFM.SEC_ALU.SEC_FINISHING_STEAM.STEAM.LPG</t>
  </si>
  <si>
    <t>FEC.ktoe.SI.NFM.SEC_ALU.SEC_FINISHING_STEAM.STEAM.DIESEL_LIQBIO</t>
  </si>
  <si>
    <t>FEC.ktoe.SI.NFM.SEC_ALU.SEC_FINISHING_STEAM.STEAM.RFO</t>
  </si>
  <si>
    <t>FEC.ktoe.SI.NFM.SEC_ALU.SEC_FINISHING_STEAM.STEAM.OTHER</t>
  </si>
  <si>
    <t>FEC.ktoe.SI.NFM.SEC_ALU.SEC_FINISHING_STEAM.STEAM.NG_BIOGAS</t>
  </si>
  <si>
    <t>FEC.ktoe.SI.NFM.SEC_ALU.SEC_FINISHING_STEAM.STEAM.DERIVED</t>
  </si>
  <si>
    <t>FEC.ktoe.SI.NFM.SEC_ALU.SEC_FINISHING_STEAM.STEAM.BIOMASS_WASTE</t>
  </si>
  <si>
    <t>FEC.ktoe.SI.NFM.SEC_ALU.SEC_FINISHING_STEAM.STEAM.STEAM_DISTR</t>
  </si>
  <si>
    <t>FEC.ktoe.SI.NFM.SEC_ALU.SEC_FINISHING.ELEC.ELEC</t>
  </si>
  <si>
    <t>FEC.ktoe.SI.NFM.OTHER_NFM.TOTAL.TOTAL.TOTAL</t>
  </si>
  <si>
    <t>FEC.ktoe.SI.NFM.OTHER_NFM.LIGHT.GENERIC.ELEC</t>
  </si>
  <si>
    <t>FEC.ktoe.SI.NFM.OTHER_NFM.AIRCOMP.GENERIC.ELEC</t>
  </si>
  <si>
    <t>FEC.ktoe.SI.NFM.OTHER_NFM.MOTOR.GENERIC.ELEC</t>
  </si>
  <si>
    <t>FEC.ktoe.SI.NFM.OTHER_NFM.FANS.GENERIC.ELEC</t>
  </si>
  <si>
    <t>FEC.ktoe.SI.NFM.OTHER_NFM.LOW_ENTH.TOTAL.TOTAL</t>
  </si>
  <si>
    <t>FEC.ktoe.SI.NFM.OTHER_NFM.LOW_ENTH.THERM.DIESEL_LIQBIO</t>
  </si>
  <si>
    <t>FEC.ktoe.SI.NFM.OTHER_NFM.LOW_ENTH.THERM.NG_BIOGAS</t>
  </si>
  <si>
    <t>FEC.ktoe.SI.NFM.OTHER_NFM.LOW_ENTH.THERM.SOLAR_GEO</t>
  </si>
  <si>
    <t>FEC.ktoe.SI.NFM.OTHER_NFM.LOW_ENTH.HP.AMBIENT</t>
  </si>
  <si>
    <t>FEC.ktoe.SI.NFM.OTHER_NFM.LOW_ENTH.THERM.ELEC</t>
  </si>
  <si>
    <t>Other Metals: production</t>
  </si>
  <si>
    <t>FEC.ktoe.SI.NFM.OTHER_NFM.OTH_PRODUCTION.TOTAL.TOTAL</t>
  </si>
  <si>
    <t>Metal production - Thermal</t>
  </si>
  <si>
    <t>FEC.ktoe.SI.NFM.OTHER_NFM.OTH_PRODUCTION.THERM.TOTAL</t>
  </si>
  <si>
    <t>FEC.ktoe.SI.NFM.OTHER_NFM.OTH_PRODUCTION.THERM.SOLIDS</t>
  </si>
  <si>
    <t>FEC.ktoe.SI.NFM.OTHER_NFM.OTH_PRODUCTION.THERM.LPG</t>
  </si>
  <si>
    <t>FEC.ktoe.SI.NFM.OTHER_NFM.OTH_PRODUCTION.THERM.DIESEL_LIQBIO</t>
  </si>
  <si>
    <t>FEC.ktoe.SI.NFM.OTHER_NFM.OTH_PRODUCTION.THERM.RFO</t>
  </si>
  <si>
    <t>FEC.ktoe.SI.NFM.OTHER_NFM.OTH_PRODUCTION.THERM.NG_BIOGAS</t>
  </si>
  <si>
    <t>Metal production - Electric</t>
  </si>
  <si>
    <t>FEC.ktoe.SI.NFM.OTHER_NFM.OTH_PRODUCTION.ELEC.ELEC</t>
  </si>
  <si>
    <t>Metal processing  (metallurgy e.g. cast house, reheating)</t>
  </si>
  <si>
    <t>FEC.ktoe.SI.NFM.OTHER_NFM.OTH_PROCESSING.TOTAL.TOTAL</t>
  </si>
  <si>
    <t>Metal processing - Thermal</t>
  </si>
  <si>
    <t>FEC.ktoe.SI.NFM.OTHER_NFM.OTH_PROCESSING.THERM.TOTAL</t>
  </si>
  <si>
    <t>FEC.ktoe.SI.NFM.OTHER_NFM.OTH_PROCESSING.THERM.LPG</t>
  </si>
  <si>
    <t>FEC.ktoe.SI.NFM.OTHER_NFM.OTH_PROCESSING.THERM.DIESEL_LIQBIO</t>
  </si>
  <si>
    <t>FEC.ktoe.SI.NFM.OTHER_NFM.OTH_PROCESSING.THERM.RFO</t>
  </si>
  <si>
    <t>FEC.ktoe.SI.NFM.OTHER_NFM.OTH_PROCESSING.THERM.NG_BIOGAS</t>
  </si>
  <si>
    <t>Metal processing - Electric</t>
  </si>
  <si>
    <t>FEC.ktoe.SI.NFM.OTHER_NFM.OTH_PROCESSING.ELEC.ELEC</t>
  </si>
  <si>
    <t>Metal finishing</t>
  </si>
  <si>
    <t>Metal finishing - Thermal</t>
  </si>
  <si>
    <t>FEC.ktoe.SI.NFM.OTHER_NFM.OTH_FINISHING.THERM.TOTAL</t>
  </si>
  <si>
    <t>FEC.ktoe.SI.NFM.OTHER_NFM.OTH_FINISHING.THERM.LPG</t>
  </si>
  <si>
    <t>FEC.ktoe.SI.NFM.OTHER_NFM.OTH_FINISHING.THERM.DIESEL_LIQBIO</t>
  </si>
  <si>
    <t>FEC.ktoe.SI.NFM.OTHER_NFM.OTH_FINISHING.THERM.NG_BIOGAS</t>
  </si>
  <si>
    <t>Metal finishing - Steam</t>
  </si>
  <si>
    <t>FEC.ktoe.SI.NFM.OTHER_NFM.OTH_FINISHING_STEAM.TOTAL.TOTAL</t>
  </si>
  <si>
    <t>FEC.ktoe.SI.NFM.OTHER_NFM.OTH_FINISHING_STEAM.STEAM.SOLIDS</t>
  </si>
  <si>
    <t>FEC.ktoe.SI.NFM.OTHER_NFM.OTH_FINISHING_STEAM.STEAM.RFG</t>
  </si>
  <si>
    <t>FEC.ktoe.SI.NFM.OTHER_NFM.OTH_FINISHING_STEAM.STEAM.LPG</t>
  </si>
  <si>
    <t>FEC.ktoe.SI.NFM.OTHER_NFM.OTH_FINISHING_STEAM.STEAM.DIESEL_LIQBIO</t>
  </si>
  <si>
    <t>FEC.ktoe.SI.NFM.OTHER_NFM.OTH_FINISHING_STEAM.STEAM.RFO</t>
  </si>
  <si>
    <t>FEC.ktoe.SI.NFM.OTHER_NFM.OTH_FINISHING_STEAM.STEAM.OTHER</t>
  </si>
  <si>
    <t>FEC.ktoe.SI.NFM.OTHER_NFM.OTH_FINISHING_STEAM.STEAM.NG_BIOGAS</t>
  </si>
  <si>
    <t>FEC.ktoe.SI.NFM.OTHER_NFM.OTH_FINISHING_STEAM.STEAM.DERIVED</t>
  </si>
  <si>
    <t>FEC.ktoe.SI.NFM.OTHER_NFM.OTH_FINISHING_STEAM.STEAM.BIOMASS_WASTE</t>
  </si>
  <si>
    <t>FEC.ktoe.SI.NFM.OTHER_NFM.OTH_FINISHING_STEAM.STEAM.STEAM_DISTR</t>
  </si>
  <si>
    <t>Metal finishing - Electric</t>
  </si>
  <si>
    <t>FEC.ktoe.SI.NFM.OTHER_NFM.OTH_FINISHING.ELEC.ELEC</t>
  </si>
  <si>
    <t>UED.ktoe.SI.NFM.ALUMINA.TOTAL.TOTAL.TOTAL</t>
  </si>
  <si>
    <t>UED.ktoe.SI.NFM.ALUMINA.LIGHT.GENERIC.ELEC</t>
  </si>
  <si>
    <t>UED.ktoe.SI.NFM.ALUMINA.AIRCOMP.GENERIC.ELEC</t>
  </si>
  <si>
    <t>UED.ktoe.SI.NFM.ALUMINA.MOTOR.GENERIC.ELEC</t>
  </si>
  <si>
    <t>UED.ktoe.SI.NFM.ALUMINA.FANS.GENERIC.ELEC</t>
  </si>
  <si>
    <t>UED.ktoe.SI.NFM.ALUMINA.LOW_ENTH.TOTAL.TOTAL</t>
  </si>
  <si>
    <t>UED.ktoe.SI.NFM.ALUMINA.LOW_ENTH.THERM.DIESEL_LIQBIO</t>
  </si>
  <si>
    <t>UED.ktoe.SI.NFM.ALUMINA.LOW_ENTH.THERM.NG_BIOGAS</t>
  </si>
  <si>
    <t>UED.ktoe.SI.NFM.ALUMINA.LOW_ENTH.THERM.SOLAR_GEO</t>
  </si>
  <si>
    <t>UED.ktoe.SI.NFM.ALUMINA.LOW_ENTH.HP.AMBIENT</t>
  </si>
  <si>
    <t>UED.ktoe.SI.NFM.ALUMINA.LOW_ENTH.THERM.ELEC</t>
  </si>
  <si>
    <t>UED.ktoe.SI.NFM.ALUMINA.A_PRODUCTION.TOTAL.TOTAL</t>
  </si>
  <si>
    <t>UED.ktoe.SI.NFM.ALUMINA.A_PRODUCTION.STEAM.SOLIDS</t>
  </si>
  <si>
    <t>UED.ktoe.SI.NFM.ALUMINA.A_PRODUCTION.STEAM.RFG</t>
  </si>
  <si>
    <t>UED.ktoe.SI.NFM.ALUMINA.A_PRODUCTION.STEAM.LPG</t>
  </si>
  <si>
    <t>UED.ktoe.SI.NFM.ALUMINA.A_PRODUCTION.STEAM.DIESEL_LIQBIO</t>
  </si>
  <si>
    <t>UED.ktoe.SI.NFM.ALUMINA.A_PRODUCTION.STEAM.RFO</t>
  </si>
  <si>
    <t>UED.ktoe.SI.NFM.ALUMINA.A_PRODUCTION.STEAM.OTHER</t>
  </si>
  <si>
    <t>UED.ktoe.SI.NFM.ALUMINA.A_PRODUCTION.STEAM.NG_BIOGAS</t>
  </si>
  <si>
    <t>UED.ktoe.SI.NFM.ALUMINA.A_PRODUCTION.STEAM.DERIVED</t>
  </si>
  <si>
    <t>UED.ktoe.SI.NFM.ALUMINA.A_PRODUCTION.STEAM.BIOMASS_WASTE</t>
  </si>
  <si>
    <t>UED.ktoe.SI.NFM.ALUMINA.A_PRODUCTION.STEAM.STEAM_DISTR</t>
  </si>
  <si>
    <t>UED.ktoe.SI.NFM.ALUMINA.A_REFINING.TOTAL.TOTAL</t>
  </si>
  <si>
    <t>UED.ktoe.SI.NFM.ALUMINA.A_REFINING.THERM.LPG</t>
  </si>
  <si>
    <t>UED.ktoe.SI.NFM.ALUMINA.A_REFINING.THERM.DIESEL_LIQBIO</t>
  </si>
  <si>
    <t>UED.ktoe.SI.NFM.ALUMINA.A_REFINING.THERM.RFO</t>
  </si>
  <si>
    <t>UED.ktoe.SI.NFM.ALUMINA.A_REFINING.THERM.NG_BIOGAS</t>
  </si>
  <si>
    <t>UED.ktoe.SI.NFM.ALUMINA.A_REFINING.THERM.ELEC</t>
  </si>
  <si>
    <t>UED.ktoe.SI.NFM.PRIM_ALU.TOTAL.TOTAL.TOTAL</t>
  </si>
  <si>
    <t>UED.ktoe.SI.NFM.PRIM_ALU.LIGHT.GENERIC.ELEC</t>
  </si>
  <si>
    <t>UED.ktoe.SI.NFM.PRIM_ALU.AIRCOMP.GENERIC.ELEC</t>
  </si>
  <si>
    <t>UED.ktoe.SI.NFM.PRIM_ALU.MOTOR.GENERIC.ELEC</t>
  </si>
  <si>
    <t>UED.ktoe.SI.NFM.PRIM_ALU.FANS.GENERIC.ELEC</t>
  </si>
  <si>
    <t>UED.ktoe.SI.NFM.PRIM_ALU.LOW_ENTH.TOTAL.TOTAL</t>
  </si>
  <si>
    <t>UED.ktoe.SI.NFM.PRIM_ALU.LOW_ENTH.THERM.DIESEL_LIQBIO</t>
  </si>
  <si>
    <t>UED.ktoe.SI.NFM.PRIM_ALU.LOW_ENTH.THERM.NG_BIOGAS</t>
  </si>
  <si>
    <t>UED.ktoe.SI.NFM.PRIM_ALU.LOW_ENTH.THERM.SOLAR_GEO</t>
  </si>
  <si>
    <t>UED.ktoe.SI.NFM.PRIM_ALU.LOW_ENTH.HP.AMBIENT</t>
  </si>
  <si>
    <t>UED.ktoe.SI.NFM.PRIM_ALU.LOW_ENTH.THERM.ELEC</t>
  </si>
  <si>
    <t>UED.ktoe.SI.NFM.PRIM_ALU.SMELTING.ELEC.ELEC</t>
  </si>
  <si>
    <t>UED.ktoe.SI.NFM.PRIM_ALU.PROCESSING.TOTAL.TOTAL</t>
  </si>
  <si>
    <t>UED.ktoe.SI.NFM.PRIM_ALU.PROCESSING.THERM.TOTAL</t>
  </si>
  <si>
    <t>UED.ktoe.SI.NFM.PRIM_ALU.PROCESSING.THERM.LPG</t>
  </si>
  <si>
    <t>UED.ktoe.SI.NFM.PRIM_ALU.PROCESSING.THERM.DIESEL_LIQBIO</t>
  </si>
  <si>
    <t>UED.ktoe.SI.NFM.PRIM_ALU.PROCESSING.THERM.RFO</t>
  </si>
  <si>
    <t>UED.ktoe.SI.NFM.PRIM_ALU.PROCESSING.THERM.NG_BIOGAS</t>
  </si>
  <si>
    <t>UED.ktoe.SI.NFM.PRIM_ALU.PROCESSING.ELEC.ELEC</t>
  </si>
  <si>
    <t>UED.ktoe.SI.NFM.PRIM_ALU.FINISHING.THERM.TOTAL</t>
  </si>
  <si>
    <t>UED.ktoe.SI.NFM.PRIM_ALU.FINISHING.THERM.LPG</t>
  </si>
  <si>
    <t>UED.ktoe.SI.NFM.PRIM_ALU.FINISHING.THERM.DIESEL_LIQBIO</t>
  </si>
  <si>
    <t>UED.ktoe.SI.NFM.PRIM_ALU.FINISHING.THERM.NG_BIOGAS</t>
  </si>
  <si>
    <t>UED.ktoe.SI.NFM.PRIM_ALU.FINISHING_STEAM.TOTAL.TOTAL</t>
  </si>
  <si>
    <t>UED.ktoe.SI.NFM.PRIM_ALU.FINISHING_STEAM.STEAM.SOLIDS</t>
  </si>
  <si>
    <t>UED.ktoe.SI.NFM.PRIM_ALU.FINISHING_STEAM.STEAM.RFG</t>
  </si>
  <si>
    <t>UED.ktoe.SI.NFM.PRIM_ALU.FINISHING_STEAM.STEAM.LPG</t>
  </si>
  <si>
    <t>UED.ktoe.SI.NFM.PRIM_ALU.FINISHING_STEAM.STEAM.DIESEL_LIQBIO</t>
  </si>
  <si>
    <t>UED.ktoe.SI.NFM.PRIM_ALU.FINISHING_STEAM.STEAM.RFO</t>
  </si>
  <si>
    <t>UED.ktoe.SI.NFM.PRIM_ALU.FINISHING_STEAM.STEAM.OTHER</t>
  </si>
  <si>
    <t>UED.ktoe.SI.NFM.PRIM_ALU.FINISHING_STEAM.STEAM.NG_BIOGAS</t>
  </si>
  <si>
    <t>UED.ktoe.SI.NFM.PRIM_ALU.FINISHING_STEAM.STEAM.DERIVED</t>
  </si>
  <si>
    <t>UED.ktoe.SI.NFM.PRIM_ALU.FINISHING_STEAM.STEAM.BIOMASS_WASTE</t>
  </si>
  <si>
    <t>UED.ktoe.SI.NFM.PRIM_ALU.FINISHING_STEAM.STEAM.STEAM_DISTR</t>
  </si>
  <si>
    <t>UED.ktoe.SI.NFM.PRIM_ALU.FINISHING.ELEC.ELEC</t>
  </si>
  <si>
    <t>UED.ktoe.SI.NFM.SEC_ALU.TOTAL.TOTAL.TOTAL</t>
  </si>
  <si>
    <t>UED.ktoe.SI.NFM.SEC_ALU.LIGHT.GENERIC.ELEC</t>
  </si>
  <si>
    <t>UED.ktoe.SI.NFM.SEC_ALU.AIRCOMP.GENERIC.ELEC</t>
  </si>
  <si>
    <t>UED.ktoe.SI.NFM.SEC_ALU.MOTOR.GENERIC.ELEC</t>
  </si>
  <si>
    <t>UED.ktoe.SI.NFM.SEC_ALU.FANS.GENERIC.ELEC</t>
  </si>
  <si>
    <t>UED.ktoe.SI.NFM.SEC_ALU.LOW_ENTH.TOTAL.TOTAL</t>
  </si>
  <si>
    <t>UED.ktoe.SI.NFM.SEC_ALU.LOW_ENTH.THERM.DIESEL_LIQBIO</t>
  </si>
  <si>
    <t>UED.ktoe.SI.NFM.SEC_ALU.LOW_ENTH.THERM.NG_BIOGAS</t>
  </si>
  <si>
    <t>UED.ktoe.SI.NFM.SEC_ALU.LOW_ENTH.THERM.SOLAR_GEO</t>
  </si>
  <si>
    <t>UED.ktoe.SI.NFM.SEC_ALU.LOW_ENTH.HP.AMBIENT</t>
  </si>
  <si>
    <t>UED.ktoe.SI.NFM.SEC_ALU.LOW_ENTH.THERM.ELEC</t>
  </si>
  <si>
    <t>UED.ktoe.SI.NFM.SEC_ALU.SEC_REMELTING.TOTAL.TOTAL</t>
  </si>
  <si>
    <t>UED.ktoe.SI.NFM.SEC_ALU.SEC_REMELTING.THERM.TOTAL</t>
  </si>
  <si>
    <t>UED.ktoe.SI.NFM.SEC_ALU.SEC_REMELTING.THERM.LPG</t>
  </si>
  <si>
    <t>UED.ktoe.SI.NFM.SEC_ALU.SEC_REMELTING.THERM.DIESEL_LIQBIO</t>
  </si>
  <si>
    <t>UED.ktoe.SI.NFM.SEC_ALU.SEC_REMELTING.THERM.RFO</t>
  </si>
  <si>
    <t>UED.ktoe.SI.NFM.SEC_ALU.SEC_REMELTING.THERM.NG_BIOGAS</t>
  </si>
  <si>
    <t>UED.ktoe.SI.NFM.SEC_ALU.SEC_REMELTING.ELEC.ELEC</t>
  </si>
  <si>
    <t>UED.ktoe.SI.NFM.SEC_ALU.SEC_PROCESSING.TOTAL.TOTAL</t>
  </si>
  <si>
    <t>UED.ktoe.SI.NFM.SEC_ALU.SEC_PROCESSING.THERM.TOTAL</t>
  </si>
  <si>
    <t>UED.ktoe.SI.NFM.SEC_ALU.SEC_PROCESSING.THERM.LPG</t>
  </si>
  <si>
    <t>UED.ktoe.SI.NFM.SEC_ALU.SEC_PROCESSING.THERM.DIESEL_LIQBIO</t>
  </si>
  <si>
    <t>UED.ktoe.SI.NFM.SEC_ALU.SEC_PROCESSING.THERM.RFO</t>
  </si>
  <si>
    <t>UED.ktoe.SI.NFM.SEC_ALU.SEC_PROCESSING.THERM.NG_BIOGAS</t>
  </si>
  <si>
    <t>UED.ktoe.SI.NFM.SEC_ALU.SEC_PROCESSING.ELEC.ELEC</t>
  </si>
  <si>
    <t>UED.ktoe.SI.NFM.SEC_ALU.SEC_FINISHING.THERM.TOTAL</t>
  </si>
  <si>
    <t>UED.ktoe.SI.NFM.SEC_ALU.SEC_FINISHING.THERM.LPG</t>
  </si>
  <si>
    <t>UED.ktoe.SI.NFM.SEC_ALU.SEC_FINISHING.THERM.DIESEL_LIQBIO</t>
  </si>
  <si>
    <t>UED.ktoe.SI.NFM.SEC_ALU.SEC_FINISHING.THERM.NG_BIOGAS</t>
  </si>
  <si>
    <t>UED.ktoe.SI.NFM.SEC_ALU.SEC_FINISHING_STEAM.TOTAL.TOTAL</t>
  </si>
  <si>
    <t>UED.ktoe.SI.NFM.SEC_ALU.SEC_FINISHING_STEAM.STEAM.SOLIDS</t>
  </si>
  <si>
    <t>UED.ktoe.SI.NFM.SEC_ALU.SEC_FINISHING_STEAM.STEAM.RFG</t>
  </si>
  <si>
    <t>UED.ktoe.SI.NFM.SEC_ALU.SEC_FINISHING_STEAM.STEAM.LPG</t>
  </si>
  <si>
    <t>UED.ktoe.SI.NFM.SEC_ALU.SEC_FINISHING_STEAM.STEAM.DIESEL_LIQBIO</t>
  </si>
  <si>
    <t>UED.ktoe.SI.NFM.SEC_ALU.SEC_FINISHING_STEAM.STEAM.RFO</t>
  </si>
  <si>
    <t>UED.ktoe.SI.NFM.SEC_ALU.SEC_FINISHING_STEAM.STEAM.OTHER</t>
  </si>
  <si>
    <t>UED.ktoe.SI.NFM.SEC_ALU.SEC_FINISHING_STEAM.STEAM.NG_BIOGAS</t>
  </si>
  <si>
    <t>UED.ktoe.SI.NFM.SEC_ALU.SEC_FINISHING_STEAM.STEAM.DERIVED</t>
  </si>
  <si>
    <t>UED.ktoe.SI.NFM.SEC_ALU.SEC_FINISHING_STEAM.STEAM.BIOMASS_WASTE</t>
  </si>
  <si>
    <t>UED.ktoe.SI.NFM.SEC_ALU.SEC_FINISHING_STEAM.STEAM.STEAM_DISTR</t>
  </si>
  <si>
    <t>UED.ktoe.SI.NFM.SEC_ALU.SEC_FINISHING.ELEC.ELEC</t>
  </si>
  <si>
    <t>UED.ktoe.SI.NFM.OTHER_NFM.TOTAL.TOTAL.TOTAL</t>
  </si>
  <si>
    <t>UED.ktoe.SI.NFM.OTHER_NFM.LIGHT.GENERIC.ELEC</t>
  </si>
  <si>
    <t>UED.ktoe.SI.NFM.OTHER_NFM.AIRCOMP.GENERIC.ELEC</t>
  </si>
  <si>
    <t>UED.ktoe.SI.NFM.OTHER_NFM.MOTOR.GENERIC.ELEC</t>
  </si>
  <si>
    <t>UED.ktoe.SI.NFM.OTHER_NFM.FANS.GENERIC.ELEC</t>
  </si>
  <si>
    <t>UED.ktoe.SI.NFM.OTHER_NFM.LOW_ENTH.TOTAL.TOTAL</t>
  </si>
  <si>
    <t>UED.ktoe.SI.NFM.OTHER_NFM.LOW_ENTH.THERM.DIESEL_LIQBIO</t>
  </si>
  <si>
    <t>UED.ktoe.SI.NFM.OTHER_NFM.LOW_ENTH.THERM.NG_BIOGAS</t>
  </si>
  <si>
    <t>UED.ktoe.SI.NFM.OTHER_NFM.LOW_ENTH.THERM.SOLAR_GEO</t>
  </si>
  <si>
    <t>UED.ktoe.SI.NFM.OTHER_NFM.LOW_ENTH.HP.AMBIENT</t>
  </si>
  <si>
    <t>UED.ktoe.SI.NFM.OTHER_NFM.LOW_ENTH.THERM.ELEC</t>
  </si>
  <si>
    <t>UED.ktoe.SI.NFM.OTHER_NFM.OTH_PRODUCTION.TOTAL.TOTAL</t>
  </si>
  <si>
    <t>UED.ktoe.SI.NFM.OTHER_NFM.OTH_PRODUCTION.THERM.TOTAL</t>
  </si>
  <si>
    <t>UED.ktoe.SI.NFM.OTHER_NFM.OTH_PRODUCTION.THERM.SOLIDS</t>
  </si>
  <si>
    <t>UED.ktoe.SI.NFM.OTHER_NFM.OTH_PRODUCTION.THERM.LPG</t>
  </si>
  <si>
    <t>UED.ktoe.SI.NFM.OTHER_NFM.OTH_PRODUCTION.THERM.DIESEL_LIQBIO</t>
  </si>
  <si>
    <t>UED.ktoe.SI.NFM.OTHER_NFM.OTH_PRODUCTION.THERM.RFO</t>
  </si>
  <si>
    <t>UED.ktoe.SI.NFM.OTHER_NFM.OTH_PRODUCTION.THERM.NG_BIOGAS</t>
  </si>
  <si>
    <t>UED.ktoe.SI.NFM.OTHER_NFM.OTH_PRODUCTION.ELEC.ELEC</t>
  </si>
  <si>
    <t>UED.ktoe.SI.NFM.OTHER_NFM.OTH_PROCESSING.TOTAL.TOTAL</t>
  </si>
  <si>
    <t>UED.ktoe.SI.NFM.OTHER_NFM.OTH_PROCESSING.THERM.TOTAL</t>
  </si>
  <si>
    <t>UED.ktoe.SI.NFM.OTHER_NFM.OTH_PROCESSING.THERM.LPG</t>
  </si>
  <si>
    <t>UED.ktoe.SI.NFM.OTHER_NFM.OTH_PROCESSING.THERM.DIESEL_LIQBIO</t>
  </si>
  <si>
    <t>UED.ktoe.SI.NFM.OTHER_NFM.OTH_PROCESSING.THERM.RFO</t>
  </si>
  <si>
    <t>UED.ktoe.SI.NFM.OTHER_NFM.OTH_PROCESSING.THERM.NG_BIOGAS</t>
  </si>
  <si>
    <t>UED.ktoe.SI.NFM.OTHER_NFM.OTH_PROCESSING.ELEC.ELEC</t>
  </si>
  <si>
    <t>UED.ktoe.SI.NFM.OTHER_NFM.OTH_FINISHING.THERM.TOTAL</t>
  </si>
  <si>
    <t>UED.ktoe.SI.NFM.OTHER_NFM.OTH_FINISHING.THERM.LPG</t>
  </si>
  <si>
    <t>UED.ktoe.SI.NFM.OTHER_NFM.OTH_FINISHING.THERM.DIESEL_LIQBIO</t>
  </si>
  <si>
    <t>UED.ktoe.SI.NFM.OTHER_NFM.OTH_FINISHING.THERM.NG_BIOGAS</t>
  </si>
  <si>
    <t>UED.ktoe.SI.NFM.OTHER_NFM.OTH_FINISHING_STEAM.TOTAL.TOTAL</t>
  </si>
  <si>
    <t>UED.ktoe.SI.NFM.OTHER_NFM.OTH_FINISHING_STEAM.STEAM.SOLIDS</t>
  </si>
  <si>
    <t>UED.ktoe.SI.NFM.OTHER_NFM.OTH_FINISHING_STEAM.STEAM.RFG</t>
  </si>
  <si>
    <t>UED.ktoe.SI.NFM.OTHER_NFM.OTH_FINISHING_STEAM.STEAM.LPG</t>
  </si>
  <si>
    <t>UED.ktoe.SI.NFM.OTHER_NFM.OTH_FINISHING_STEAM.STEAM.DIESEL_LIQBIO</t>
  </si>
  <si>
    <t>UED.ktoe.SI.NFM.OTHER_NFM.OTH_FINISHING_STEAM.STEAM.RFO</t>
  </si>
  <si>
    <t>UED.ktoe.SI.NFM.OTHER_NFM.OTH_FINISHING_STEAM.STEAM.OTHER</t>
  </si>
  <si>
    <t>UED.ktoe.SI.NFM.OTHER_NFM.OTH_FINISHING_STEAM.STEAM.NG_BIOGAS</t>
  </si>
  <si>
    <t>UED.ktoe.SI.NFM.OTHER_NFM.OTH_FINISHING_STEAM.STEAM.DERIVED</t>
  </si>
  <si>
    <t>UED.ktoe.SI.NFM.OTHER_NFM.OTH_FINISHING_STEAM.STEAM.BIOMASS_WASTE</t>
  </si>
  <si>
    <t>UED.ktoe.SI.NFM.OTHER_NFM.OTH_FINISHING_STEAM.STEAM.STEAM_DISTR</t>
  </si>
  <si>
    <t>UED.ktoe.SI.NFM.OTHER_NFM.OTH_FINISHING.ELEC.ELEC</t>
  </si>
  <si>
    <t>FUEL_EMI.ktCO2.SI.NFM.ALUMINA.TOTAL.TOTAL.TOTAL</t>
  </si>
  <si>
    <t>FUEL_EMI.ktCO2.SI.NFM.ALUMINA.LIGHT.GENERIC.ELEC</t>
  </si>
  <si>
    <t>FUEL_EMI.ktCO2.SI.NFM.ALUMINA.AIRCOMP.GENERIC.ELEC</t>
  </si>
  <si>
    <t>FUEL_EMI.ktCO2.SI.NFM.ALUMINA.MOTOR.GENERIC.ELEC</t>
  </si>
  <si>
    <t>FUEL_EMI.ktCO2.SI.NFM.ALUMINA.FANS.GENERIC.ELEC</t>
  </si>
  <si>
    <t>FUEL_EMI.ktCO2.SI.NFM.ALUMINA.LOW_ENTH.TOTAL.TOTAL</t>
  </si>
  <si>
    <t>FUEL_EMI.ktCO2.SI.NFM.ALUMINA.LOW_ENTH.THERM.DIESEL_LIQBIO</t>
  </si>
  <si>
    <t>FUEL_EMI.ktCO2.SI.NFM.ALUMINA.LOW_ENTH.THERM.NG_BIOGAS</t>
  </si>
  <si>
    <t>FUEL_EMI.ktCO2.SI.NFM.ALUMINA.LOW_ENTH.THERM.SOLAR_GEO</t>
  </si>
  <si>
    <t>FUEL_EMI.ktCO2.SI.NFM.ALUMINA.LOW_ENTH.HP.AMBIENT</t>
  </si>
  <si>
    <t>FUEL_EMI.ktCO2.SI.NFM.ALUMINA.LOW_ENTH.THERM.ELEC</t>
  </si>
  <si>
    <t>FUEL_EMI.ktCO2.SI.NFM.ALUMINA.A_PRODUCTION.TOTAL.TOTAL</t>
  </si>
  <si>
    <t>FUEL_EMI.ktCO2.SI.NFM.ALUMINA.A_PRODUCTION.STEAM.SOLIDS</t>
  </si>
  <si>
    <t>FUEL_EMI.ktCO2.SI.NFM.ALUMINA.A_PRODUCTION.STEAM.RFG</t>
  </si>
  <si>
    <t>FUEL_EMI.ktCO2.SI.NFM.ALUMINA.A_PRODUCTION.STEAM.LPG</t>
  </si>
  <si>
    <t>FUEL_EMI.ktCO2.SI.NFM.ALUMINA.A_PRODUCTION.STEAM.DIESEL_LIQBIO</t>
  </si>
  <si>
    <t>FUEL_EMI.ktCO2.SI.NFM.ALUMINA.A_PRODUCTION.STEAM.RFO</t>
  </si>
  <si>
    <t>FUEL_EMI.ktCO2.SI.NFM.ALUMINA.A_PRODUCTION.STEAM.OTHER</t>
  </si>
  <si>
    <t>FUEL_EMI.ktCO2.SI.NFM.ALUMINA.A_PRODUCTION.STEAM.NG_BIOGAS</t>
  </si>
  <si>
    <t>FUEL_EMI.ktCO2.SI.NFM.ALUMINA.A_PRODUCTION.STEAM.DERIVED</t>
  </si>
  <si>
    <t>FUEL_EMI.ktCO2.SI.NFM.ALUMINA.A_PRODUCTION.STEAM.BIOMASS_WASTE</t>
  </si>
  <si>
    <t>FUEL_EMI.ktCO2.SI.NFM.ALUMINA.A_PRODUCTION.STEAM.STEAM_DISTR</t>
  </si>
  <si>
    <t>FUEL_EMI.ktCO2.SI.NFM.ALUMINA.A_REFINING.TOTAL.TOTAL</t>
  </si>
  <si>
    <t>FUEL_EMI.ktCO2.SI.NFM.ALUMINA.A_REFINING.THERM.LPG</t>
  </si>
  <si>
    <t>FUEL_EMI.ktCO2.SI.NFM.ALUMINA.A_REFINING.THERM.DIESEL_LIQBIO</t>
  </si>
  <si>
    <t>FUEL_EMI.ktCO2.SI.NFM.ALUMINA.A_REFINING.THERM.RFO</t>
  </si>
  <si>
    <t>FUEL_EMI.ktCO2.SI.NFM.ALUMINA.A_REFINING.THERM.NG_BIOGAS</t>
  </si>
  <si>
    <t>FUEL_EMI.ktCO2.SI.NFM.ALUMINA.A_REFINING.THERM.ELEC</t>
  </si>
  <si>
    <t>FUEL_EMI.ktCO2.SI.NFM.PRIM_ALU.LIGHT.GENERIC.ELEC</t>
  </si>
  <si>
    <t>FUEL_EMI.ktCO2.SI.NFM.PRIM_ALU.AIRCOMP.GENERIC.ELEC</t>
  </si>
  <si>
    <t>FUEL_EMI.ktCO2.SI.NFM.PRIM_ALU.MOTOR.GENERIC.ELEC</t>
  </si>
  <si>
    <t>FUEL_EMI.ktCO2.SI.NFM.PRIM_ALU.FANS.GENERIC.ELEC</t>
  </si>
  <si>
    <t>FUEL_EMI.ktCO2.SI.NFM.PRIM_ALU.LOW_ENTH.TOTAL.TOTAL</t>
  </si>
  <si>
    <t>FUEL_EMI.ktCO2.SI.NFM.PRIM_ALU.LOW_ENTH.THERM.DIESEL_LIQBIO</t>
  </si>
  <si>
    <t>FUEL_EMI.ktCO2.SI.NFM.PRIM_ALU.LOW_ENTH.THERM.NG_BIOGAS</t>
  </si>
  <si>
    <t>FUEL_EMI.ktCO2.SI.NFM.PRIM_ALU.LOW_ENTH.THERM.SOLAR_GEO</t>
  </si>
  <si>
    <t>FUEL_EMI.ktCO2.SI.NFM.PRIM_ALU.LOW_ENTH.HP.AMBIENT</t>
  </si>
  <si>
    <t>FUEL_EMI.ktCO2.SI.NFM.PRIM_ALU.LOW_ENTH.THERM.ELEC</t>
  </si>
  <si>
    <t>FUEL_EMI.ktCO2.SI.NFM.PRIM_ALU.SMELTING.ELEC.ELEC</t>
  </si>
  <si>
    <t>FUEL_EMI.ktCO2.SI.NFM.PRIM_ALU.PROCESSING.TOTAL.TOTAL</t>
  </si>
  <si>
    <t>FUEL_EMI.ktCO2.SI.NFM.PRIM_ALU.PROCESSING.THERM.TOTAL</t>
  </si>
  <si>
    <t>FUEL_EMI.ktCO2.SI.NFM.PRIM_ALU.PROCESSING.THERM.LPG</t>
  </si>
  <si>
    <t>FUEL_EMI.ktCO2.SI.NFM.PRIM_ALU.PROCESSING.THERM.DIESEL_LIQBIO</t>
  </si>
  <si>
    <t>FUEL_EMI.ktCO2.SI.NFM.PRIM_ALU.PROCESSING.THERM.RFO</t>
  </si>
  <si>
    <t>FUEL_EMI.ktCO2.SI.NFM.PRIM_ALU.PROCESSING.THERM.NG_BIOGAS</t>
  </si>
  <si>
    <t>FUEL_EMI.ktCO2.SI.NFM.PRIM_ALU.PROCESSING.ELEC.ELEC</t>
  </si>
  <si>
    <t>FUEL_EMI.ktCO2.SI.NFM.PRIM_ALU.FINISHING.THERM.TOTAL</t>
  </si>
  <si>
    <t>FUEL_EMI.ktCO2.SI.NFM.PRIM_ALU.FINISHING.THERM.LPG</t>
  </si>
  <si>
    <t>FUEL_EMI.ktCO2.SI.NFM.PRIM_ALU.FINISHING.THERM.DIESEL_LIQBIO</t>
  </si>
  <si>
    <t>FUEL_EMI.ktCO2.SI.NFM.PRIM_ALU.FINISHING.THERM.NG_BIOGAS</t>
  </si>
  <si>
    <t>FUEL_EMI.ktCO2.SI.NFM.PRIM_ALU.FINISHING_STEAM.TOTAL.TOTAL</t>
  </si>
  <si>
    <t>FUEL_EMI.ktCO2.SI.NFM.PRIM_ALU.FINISHING_STEAM.STEAM.SOLIDS</t>
  </si>
  <si>
    <t>FUEL_EMI.ktCO2.SI.NFM.PRIM_ALU.FINISHING_STEAM.STEAM.RFG</t>
  </si>
  <si>
    <t>FUEL_EMI.ktCO2.SI.NFM.PRIM_ALU.FINISHING_STEAM.STEAM.LPG</t>
  </si>
  <si>
    <t>FUEL_EMI.ktCO2.SI.NFM.PRIM_ALU.FINISHING_STEAM.STEAM.DIESEL_LIQBIO</t>
  </si>
  <si>
    <t>FUEL_EMI.ktCO2.SI.NFM.PRIM_ALU.FINISHING_STEAM.STEAM.RFO</t>
  </si>
  <si>
    <t>FUEL_EMI.ktCO2.SI.NFM.PRIM_ALU.FINISHING_STEAM.STEAM.OTHER</t>
  </si>
  <si>
    <t>FUEL_EMI.ktCO2.SI.NFM.PRIM_ALU.FINISHING_STEAM.STEAM.NG_BIOGAS</t>
  </si>
  <si>
    <t>FUEL_EMI.ktCO2.SI.NFM.PRIM_ALU.FINISHING_STEAM.STEAM.DERIVED</t>
  </si>
  <si>
    <t>FUEL_EMI.ktCO2.SI.NFM.PRIM_ALU.FINISHING_STEAM.STEAM.BIOMASS_WASTE</t>
  </si>
  <si>
    <t>FUEL_EMI.ktCO2.SI.NFM.PRIM_ALU.FINISHING_STEAM.STEAM.STEAM_DISTR</t>
  </si>
  <si>
    <t>FUEL_EMI.ktCO2.SI.NFM.PRIM_ALU.FINISHING.ELEC.ELEC</t>
  </si>
  <si>
    <t>PROCESS_EMI.ktCO2.SI.NFM.PRIM_ALU</t>
  </si>
  <si>
    <t>FUEL_EMI.ktCO2.SI.NFM.SEC_ALU.TOTAL.TOTAL.TOTAL</t>
  </si>
  <si>
    <t>FUEL_EMI.ktCO2.SI.NFM.SEC_ALU.LIGHT.GENERIC.ELEC</t>
  </si>
  <si>
    <t>FUEL_EMI.ktCO2.SI.NFM.SEC_ALU.AIRCOMP.GENERIC.ELEC</t>
  </si>
  <si>
    <t>FUEL_EMI.ktCO2.SI.NFM.SEC_ALU.MOTOR.GENERIC.ELEC</t>
  </si>
  <si>
    <t>FUEL_EMI.ktCO2.SI.NFM.SEC_ALU.FANS.GENERIC.ELEC</t>
  </si>
  <si>
    <t>FUEL_EMI.ktCO2.SI.NFM.SEC_ALU.LOW_ENTH.TOTAL.TOTAL</t>
  </si>
  <si>
    <t>FUEL_EMI.ktCO2.SI.NFM.SEC_ALU.LOW_ENTH.THERM.DIESEL_LIQBIO</t>
  </si>
  <si>
    <t>FUEL_EMI.ktCO2.SI.NFM.SEC_ALU.LOW_ENTH.THERM.NG_BIOGAS</t>
  </si>
  <si>
    <t>FUEL_EMI.ktCO2.SI.NFM.SEC_ALU.LOW_ENTH.THERM.SOLAR_GEO</t>
  </si>
  <si>
    <t>FUEL_EMI.ktCO2.SI.NFM.SEC_ALU.LOW_ENTH.HP.AMBIENT</t>
  </si>
  <si>
    <t>FUEL_EMI.ktCO2.SI.NFM.SEC_ALU.LOW_ENTH.THERM.ELEC</t>
  </si>
  <si>
    <t>FUEL_EMI.ktCO2.SI.NFM.SEC_ALU.SEC_REMELTING.TOTAL.TOTAL</t>
  </si>
  <si>
    <t>FUEL_EMI.ktCO2.SI.NFM.SEC_ALU.SEC_REMELTING.THERM.TOTAL</t>
  </si>
  <si>
    <t>FUEL_EMI.ktCO2.SI.NFM.SEC_ALU.SEC_REMELTING.THERM.LPG</t>
  </si>
  <si>
    <t>FUEL_EMI.ktCO2.SI.NFM.SEC_ALU.SEC_REMELTING.THERM.DIESEL_LIQBIO</t>
  </si>
  <si>
    <t>FUEL_EMI.ktCO2.SI.NFM.SEC_ALU.SEC_REMELTING.THERM.RFO</t>
  </si>
  <si>
    <t>FUEL_EMI.ktCO2.SI.NFM.SEC_ALU.SEC_REMELTING.THERM.NG_BIOGAS</t>
  </si>
  <si>
    <t>FUEL_EMI.ktCO2.SI.NFM.SEC_ALU.SEC_REMELTING.ELEC.ELEC</t>
  </si>
  <si>
    <t>FUEL_EMI.ktCO2.SI.NFM.SEC_ALU.SEC_PROCESSING.TOTAL.TOTAL</t>
  </si>
  <si>
    <t>FUEL_EMI.ktCO2.SI.NFM.SEC_ALU.SEC_PROCESSING.THERM.TOTAL</t>
  </si>
  <si>
    <t>FUEL_EMI.ktCO2.SI.NFM.SEC_ALU.SEC_PROCESSING.THERM.LPG</t>
  </si>
  <si>
    <t>FUEL_EMI.ktCO2.SI.NFM.SEC_ALU.SEC_PROCESSING.THERM.DIESEL_LIQBIO</t>
  </si>
  <si>
    <t>FUEL_EMI.ktCO2.SI.NFM.SEC_ALU.SEC_PROCESSING.THERM.RFO</t>
  </si>
  <si>
    <t>FUEL_EMI.ktCO2.SI.NFM.SEC_ALU.SEC_PROCESSING.THERM.NG_BIOGAS</t>
  </si>
  <si>
    <t>FUEL_EMI.ktCO2.SI.NFM.SEC_ALU.SEC_PROCESSING.ELEC.ELEC</t>
  </si>
  <si>
    <t>FUEL_EMI.ktCO2.SI.NFM.SEC_ALU.SEC_FINISHING.THERM.TOTAL</t>
  </si>
  <si>
    <t>FUEL_EMI.ktCO2.SI.NFM.SEC_ALU.SEC_FINISHING.THERM.LPG</t>
  </si>
  <si>
    <t>FUEL_EMI.ktCO2.SI.NFM.SEC_ALU.SEC_FINISHING.THERM.DIESEL_LIQBIO</t>
  </si>
  <si>
    <t>FUEL_EMI.ktCO2.SI.NFM.SEC_ALU.SEC_FINISHING.THERM.NG_BIOGAS</t>
  </si>
  <si>
    <t>FUEL_EMI.ktCO2.SI.NFM.SEC_ALU.SEC_FINISHING_STEAM.TOTAL.TOTAL</t>
  </si>
  <si>
    <t>FUEL_EMI.ktCO2.SI.NFM.SEC_ALU.SEC_FINISHING_STEAM.STEAM.SOLIDS</t>
  </si>
  <si>
    <t>FUEL_EMI.ktCO2.SI.NFM.SEC_ALU.SEC_FINISHING_STEAM.STEAM.RFG</t>
  </si>
  <si>
    <t>FUEL_EMI.ktCO2.SI.NFM.SEC_ALU.SEC_FINISHING_STEAM.STEAM.LPG</t>
  </si>
  <si>
    <t>FUEL_EMI.ktCO2.SI.NFM.SEC_ALU.SEC_FINISHING_STEAM.STEAM.DIESEL_LIQBIO</t>
  </si>
  <si>
    <t>FUEL_EMI.ktCO2.SI.NFM.SEC_ALU.SEC_FINISHING_STEAM.STEAM.RFO</t>
  </si>
  <si>
    <t>FUEL_EMI.ktCO2.SI.NFM.SEC_ALU.SEC_FINISHING_STEAM.STEAM.OTHER</t>
  </si>
  <si>
    <t>FUEL_EMI.ktCO2.SI.NFM.SEC_ALU.SEC_FINISHING_STEAM.STEAM.NG_BIOGAS</t>
  </si>
  <si>
    <t>FUEL_EMI.ktCO2.SI.NFM.SEC_ALU.SEC_FINISHING_STEAM.STEAM.DERIVED</t>
  </si>
  <si>
    <t>FUEL_EMI.ktCO2.SI.NFM.SEC_ALU.SEC_FINISHING_STEAM.STEAM.BIOMASS_WASTE</t>
  </si>
  <si>
    <t>FUEL_EMI.ktCO2.SI.NFM.SEC_ALU.SEC_FINISHING_STEAM.STEAM.STEAM_DISTR</t>
  </si>
  <si>
    <t>FUEL_EMI.ktCO2.SI.NFM.SEC_ALU.SEC_FINISHING.ELEC.ELEC</t>
  </si>
  <si>
    <t>FUEL_EMI.ktCO2.SI.NFM.OTHER_NFM.LIGHT.GENERIC.ELEC</t>
  </si>
  <si>
    <t>FUEL_EMI.ktCO2.SI.NFM.OTHER_NFM.AIRCOMP.GENERIC.ELEC</t>
  </si>
  <si>
    <t>FUEL_EMI.ktCO2.SI.NFM.OTHER_NFM.MOTOR.GENERIC.ELEC</t>
  </si>
  <si>
    <t>FUEL_EMI.ktCO2.SI.NFM.OTHER_NFM.FANS.GENERIC.ELEC</t>
  </si>
  <si>
    <t>FUEL_EMI.ktCO2.SI.NFM.OTHER_NFM.LOW_ENTH.TOTAL.TOTAL</t>
  </si>
  <si>
    <t>FUEL_EMI.ktCO2.SI.NFM.OTHER_NFM.LOW_ENTH.THERM.DIESEL_LIQBIO</t>
  </si>
  <si>
    <t>FUEL_EMI.ktCO2.SI.NFM.OTHER_NFM.LOW_ENTH.THERM.NG_BIOGAS</t>
  </si>
  <si>
    <t>FUEL_EMI.ktCO2.SI.NFM.OTHER_NFM.LOW_ENTH.THERM.SOLAR_GEO</t>
  </si>
  <si>
    <t>FUEL_EMI.ktCO2.SI.NFM.OTHER_NFM.LOW_ENTH.HP.AMBIENT</t>
  </si>
  <si>
    <t>FUEL_EMI.ktCO2.SI.NFM.OTHER_NFM.LOW_ENTH.THERM.ELEC</t>
  </si>
  <si>
    <t>FUEL_EMI.ktCO2.SI.NFM.OTHER_NFM.OTH_PRODUCTION.TOTAL.TOTAL</t>
  </si>
  <si>
    <t>FUEL_EMI.ktCO2.SI.NFM.OTHER_NFM.OTH_PRODUCTION.THERM.TOTAL</t>
  </si>
  <si>
    <t>FUEL_EMI.ktCO2.SI.NFM.OTHER_NFM.OTH_PRODUCTION.THERM.SOLIDS</t>
  </si>
  <si>
    <t>FUEL_EMI.ktCO2.SI.NFM.OTHER_NFM.OTH_PRODUCTION.THERM.LPG</t>
  </si>
  <si>
    <t>FUEL_EMI.ktCO2.SI.NFM.OTHER_NFM.OTH_PRODUCTION.THERM.DIESEL_LIQBIO</t>
  </si>
  <si>
    <t>FUEL_EMI.ktCO2.SI.NFM.OTHER_NFM.OTH_PRODUCTION.THERM.RFO</t>
  </si>
  <si>
    <t>FUEL_EMI.ktCO2.SI.NFM.OTHER_NFM.OTH_PRODUCTION.THERM.NG_BIOGAS</t>
  </si>
  <si>
    <t>FUEL_EMI.ktCO2.SI.NFM.OTHER_NFM.OTH_PRODUCTION.ELEC.ELEC</t>
  </si>
  <si>
    <t>FUEL_EMI.ktCO2.SI.NFM.OTHER_NFM.OTH_PROCESSING.TOTAL.TOTAL</t>
  </si>
  <si>
    <t>FUEL_EMI.ktCO2.SI.NFM.OTHER_NFM.OTH_PROCESSING.THERM.TOTAL</t>
  </si>
  <si>
    <t>FUEL_EMI.ktCO2.SI.NFM.OTHER_NFM.OTH_PROCESSING.THERM.LPG</t>
  </si>
  <si>
    <t>FUEL_EMI.ktCO2.SI.NFM.OTHER_NFM.OTH_PROCESSING.THERM.DIESEL_LIQBIO</t>
  </si>
  <si>
    <t>FUEL_EMI.ktCO2.SI.NFM.OTHER_NFM.OTH_PROCESSING.THERM.RFO</t>
  </si>
  <si>
    <t>FUEL_EMI.ktCO2.SI.NFM.OTHER_NFM.OTH_PROCESSING.THERM.NG_BIOGAS</t>
  </si>
  <si>
    <t>FUEL_EMI.ktCO2.SI.NFM.OTHER_NFM.OTH_PROCESSING.ELEC.ELEC</t>
  </si>
  <si>
    <t>FUEL_EMI.ktCO2.SI.NFM.OTHER_NFM.OTH_FINISHING.THERM.TOTAL</t>
  </si>
  <si>
    <t>FUEL_EMI.ktCO2.SI.NFM.OTHER_NFM.OTH_FINISHING.THERM.LPG</t>
  </si>
  <si>
    <t>FUEL_EMI.ktCO2.SI.NFM.OTHER_NFM.OTH_FINISHING.THERM.DIESEL_LIQBIO</t>
  </si>
  <si>
    <t>FUEL_EMI.ktCO2.SI.NFM.OTHER_NFM.OTH_FINISHING.THERM.NG_BIOGAS</t>
  </si>
  <si>
    <t>FUEL_EMI.ktCO2.SI.NFM.OTHER_NFM.OTH_FINISHING_STEAM.TOTAL.TOTAL</t>
  </si>
  <si>
    <t>FUEL_EMI.ktCO2.SI.NFM.OTHER_NFM.OTH_FINISHING_STEAM.STEAM.SOLIDS</t>
  </si>
  <si>
    <t>FUEL_EMI.ktCO2.SI.NFM.OTHER_NFM.OTH_FINISHING_STEAM.STEAM.RFG</t>
  </si>
  <si>
    <t>FUEL_EMI.ktCO2.SI.NFM.OTHER_NFM.OTH_FINISHING_STEAM.STEAM.LPG</t>
  </si>
  <si>
    <t>FUEL_EMI.ktCO2.SI.NFM.OTHER_NFM.OTH_FINISHING_STEAM.STEAM.DIESEL_LIQBIO</t>
  </si>
  <si>
    <t>FUEL_EMI.ktCO2.SI.NFM.OTHER_NFM.OTH_FINISHING_STEAM.STEAM.RFO</t>
  </si>
  <si>
    <t>FUEL_EMI.ktCO2.SI.NFM.OTHER_NFM.OTH_FINISHING_STEAM.STEAM.OTHER</t>
  </si>
  <si>
    <t>FUEL_EMI.ktCO2.SI.NFM.OTHER_NFM.OTH_FINISHING_STEAM.STEAM.NG_BIOGAS</t>
  </si>
  <si>
    <t>FUEL_EMI.ktCO2.SI.NFM.OTHER_NFM.OTH_FINISHING_STEAM.STEAM.DERIVED</t>
  </si>
  <si>
    <t>FUEL_EMI.ktCO2.SI.NFM.OTHER_NFM.OTH_FINISHING_STEAM.STEAM.BIOMASS_WASTE</t>
  </si>
  <si>
    <t>FUEL_EMI.ktCO2.SI.NFM.OTHER_NFM.OTH_FINISHING_STEAM.STEAM.STEAM_DISTR</t>
  </si>
  <si>
    <t>FUEL_EMI.ktCO2.SI.NFM.OTHER_NFM.OTH_FINISHING.ELEC.ELEC</t>
  </si>
  <si>
    <t>PROCESS_EMI.ktCO2.SI.NFM.OTHER_NFM</t>
  </si>
  <si>
    <t>Aluminium - primary production (without process emissions)</t>
  </si>
  <si>
    <t>Other non-ferrous metals (without process emissions)</t>
  </si>
  <si>
    <t>Basic and other chemicals</t>
  </si>
  <si>
    <t>VA.Meuro2023.SI.CHI.BASIC_CHEM</t>
  </si>
  <si>
    <t>VA.Meuro2023.SI.CHI.OTHER_CHEM</t>
  </si>
  <si>
    <t>VA.Meuro2023.SI.CHI.PHARM</t>
  </si>
  <si>
    <t>Basic chemicals (kt ethylene eq.)</t>
  </si>
  <si>
    <t>OUTPUT.kt.SI.CHI.BASIC_CHEM</t>
  </si>
  <si>
    <t>Other chemicals (kt ethylene eq.)</t>
  </si>
  <si>
    <t>OUTPUT.kt.SI.CHI.OTHER_CHEM</t>
  </si>
  <si>
    <t>Pharmaceutical products etc. (kt ethylene eq.)</t>
  </si>
  <si>
    <t>OUTPUT.kt.SI.CHI.PHARM</t>
  </si>
  <si>
    <t>CAP.kt.SI.CHI.BASIC_CHEM</t>
  </si>
  <si>
    <t>CAP.kt.SI.CHI.OTHER_CHEM</t>
  </si>
  <si>
    <t>CAP.kt.SI.CHI.PHARM</t>
  </si>
  <si>
    <t>NEWCAP.kt.SI.CHI.BASIC_CHEM</t>
  </si>
  <si>
    <t>NEWCAP.kt.SI.CHI.OTHER_CHEM</t>
  </si>
  <si>
    <t>NEWCAP.kt.SI.CHI.PHARM</t>
  </si>
  <si>
    <t>FEC.ktoe.SI.CHI.TOTAL.TOTAL.TOTAL.TOTAL</t>
  </si>
  <si>
    <t>FEC.ktoe.SI.CHI.TOTAL.TOTAL.TOTAL.SOLIDS</t>
  </si>
  <si>
    <t>FEC.ktoe.SI.CHI.TOTAL.TOTAL.TOTAL.RFG</t>
  </si>
  <si>
    <t>FEC.ktoe.SI.CHI.TOTAL.TOTAL.TOTAL.LPG</t>
  </si>
  <si>
    <t>FEC.ktoe.SI.CHI.TOTAL.TOTAL.TOTAL.DIESEL</t>
  </si>
  <si>
    <t>FEC.ktoe.SI.CHI.TOTAL.TOTAL.TOTAL.RFO</t>
  </si>
  <si>
    <t>FEC.ktoe.SI.CHI.TOTAL.TOTAL.TOTAL.OTHER</t>
  </si>
  <si>
    <t>FEC.ktoe.SI.CHI.TOTAL.TOTAL.TOTAL.NG</t>
  </si>
  <si>
    <t>FEC.ktoe.SI.CHI.TOTAL.TOTAL.TOTAL.DERIVED</t>
  </si>
  <si>
    <t>FEC.ktoe.SI.CHI.TOTAL.TOTAL.TOTAL.BIOMASS_WASTE</t>
  </si>
  <si>
    <t>FEC.ktoe.SI.CHI.TOTAL.TOTAL.TOTAL.BIOGAS</t>
  </si>
  <si>
    <t>FEC.ktoe.SI.CHI.TOTAL.TOTAL.TOTAL.LIQBIO</t>
  </si>
  <si>
    <t>FEC.ktoe.SI.CHI.TOTAL.TOTAL.TOTAL.SOLAR</t>
  </si>
  <si>
    <t>FEC.ktoe.SI.CHI.TOTAL.TOTAL.TOTAL.GEO</t>
  </si>
  <si>
    <t>FEC.ktoe.SI.CHI.TOTAL.TOTAL.TOTAL.AMBIENT</t>
  </si>
  <si>
    <t>FEC.ktoe.SI.CHI.TOTAL.TOTAL.TOTAL.STEAM_DISTR</t>
  </si>
  <si>
    <t>FEC.ktoe.SI.CHI.TOTAL.TOTAL.TOTAL.ELEC</t>
  </si>
  <si>
    <t>Non-energy use in the Chemical industry (ktoe)</t>
  </si>
  <si>
    <t>NONENERGY.ktoe.SI.CHI.TOTAL.TOTAL.TOTAL.TOTAL</t>
  </si>
  <si>
    <t>NONENERGY.ktoe.SI.CHI.TOTAL.TOTAL.TOTAL.SOLIDS</t>
  </si>
  <si>
    <t>NONENERGY.ktoe.SI.CHI.TOTAL.TOTAL.TOTAL.RFG</t>
  </si>
  <si>
    <t>NONENERGY.ktoe.SI.CHI.TOTAL.TOTAL.TOTAL.LPG</t>
  </si>
  <si>
    <t>NONENERGY.ktoe.SI.CHI.TOTAL.TOTAL.TOTAL.DIESEL</t>
  </si>
  <si>
    <t>NONENERGY.ktoe.SI.CHI.TOTAL.TOTAL.TOTAL.RFO</t>
  </si>
  <si>
    <t>NONENERGY.ktoe.SI.CHI.TOTAL.TOTAL.TOTAL.OTHER</t>
  </si>
  <si>
    <t>NONENERGY.ktoe.SI.CHI.TOTAL.TOTAL.TOTAL.NAPHTHA</t>
  </si>
  <si>
    <t>NONENERGY.ktoe.SI.CHI.TOTAL.TOTAL.TOTAL.NG_BIOGAS</t>
  </si>
  <si>
    <t>NONENERGY.ktoe.SI.CHI.TOTAL.TOTAL.TOTAL.DERIVED</t>
  </si>
  <si>
    <t>NONENERGY.ktoe.SI.CHI.TOTAL.TOTAL.TOTAL.BIOMASS_WASTE</t>
  </si>
  <si>
    <t>Basic chemicals - non energy</t>
  </si>
  <si>
    <t>Basic chemicals - energy</t>
  </si>
  <si>
    <t>Emission intensity (kt of CO2 / ktoe energy)</t>
  </si>
  <si>
    <t>Basic chemicals (including process emissions)</t>
  </si>
  <si>
    <t>Other chemicals (including process emissions)</t>
  </si>
  <si>
    <t>FEC.ktoe.SI.CHI.BASIC_CHEM.LIGHT.GENERIC.ELEC</t>
  </si>
  <si>
    <t>FEC.ktoe.SI.CHI.BASIC_CHEM.AIRCOMP.GENERIC.ELEC</t>
  </si>
  <si>
    <t>FEC.ktoe.SI.CHI.BASIC_CHEM.MOTOR.GENERIC.ELEC</t>
  </si>
  <si>
    <t>FEC.ktoe.SI.CHI.BASIC_CHEM.FANS.GENERIC.ELEC</t>
  </si>
  <si>
    <t>FEC.ktoe.SI.CHI.BASIC_CHEM.LOW_ENTH.TOTAL.TOTAL</t>
  </si>
  <si>
    <t>FEC.ktoe.SI.CHI.BASIC_CHEM.LOW_ENTH.THERM.DIESEL_LIQBIO</t>
  </si>
  <si>
    <t>FEC.ktoe.SI.CHI.BASIC_CHEM.LOW_ENTH.THERM.NG_BIOGAS</t>
  </si>
  <si>
    <t>FEC.ktoe.SI.CHI.BASIC_CHEM.LOW_ENTH.THERM.SOLAR_GEO</t>
  </si>
  <si>
    <t>FEC.ktoe.SI.CHI.BASIC_CHEM.LOW_ENTH.HP.AMBIENT</t>
  </si>
  <si>
    <t>FEC.ktoe.SI.CHI.BASIC_CHEM.LOW_ENTH.THERM.ELEC</t>
  </si>
  <si>
    <t>Chemicals: Feedstock (energy used as raw material)</t>
  </si>
  <si>
    <t>Chemicals: Steam processing</t>
  </si>
  <si>
    <t>FEC.ktoe.SI.CHI.BASIC_CHEM.PROCESSING.TOTAL.TOTAL</t>
  </si>
  <si>
    <t>FEC.ktoe.SI.CHI.BASIC_CHEM.PROCESSING.STEAM.SOLIDS</t>
  </si>
  <si>
    <t>FEC.ktoe.SI.CHI.BASIC_CHEM.PROCESSING.STEAM.RFG</t>
  </si>
  <si>
    <t>FEC.ktoe.SI.CHI.BASIC_CHEM.PROCESSING.STEAM.LPG</t>
  </si>
  <si>
    <t>FEC.ktoe.SI.CHI.BASIC_CHEM.PROCESSING.STEAM.DIESEL_LIQBIO</t>
  </si>
  <si>
    <t>FEC.ktoe.SI.CHI.BASIC_CHEM.PROCESSING.STEAM.RFO</t>
  </si>
  <si>
    <t>FEC.ktoe.SI.CHI.BASIC_CHEM.PROCESSING.STEAM.OTHER</t>
  </si>
  <si>
    <t>FEC.ktoe.SI.CHI.BASIC_CHEM.PROCESSING.STEAM.NG_BIOGAS</t>
  </si>
  <si>
    <t>FEC.ktoe.SI.CHI.BASIC_CHEM.PROCESSING.STEAM.DERIVED</t>
  </si>
  <si>
    <t>FEC.ktoe.SI.CHI.BASIC_CHEM.PROCESSING.STEAM.BIOMASS_WASTE</t>
  </si>
  <si>
    <t>FEC.ktoe.SI.CHI.BASIC_CHEM.PROCESSING.STEAM.STEAM_DISTR</t>
  </si>
  <si>
    <t>Chemicals: Furnaces</t>
  </si>
  <si>
    <t>FEC.ktoe.SI.CHI.BASIC_CHEM.PROC_HEAT.TOTAL.TOTAL</t>
  </si>
  <si>
    <t>Chemicals: Furnaces - Thermal</t>
  </si>
  <si>
    <t>FEC.ktoe.SI.CHI.BASIC_CHEM.PROC_HEAT.THERM.TOTAL</t>
  </si>
  <si>
    <t>FEC.ktoe.SI.CHI.BASIC_CHEM.PROC_HEAT.THERM.SOLIDS</t>
  </si>
  <si>
    <t>FEC.ktoe.SI.CHI.BASIC_CHEM.PROC_HEAT.THERM.LPG</t>
  </si>
  <si>
    <t>FEC.ktoe.SI.CHI.BASIC_CHEM.PROC_HEAT.THERM.DIESEL_LIQBIO</t>
  </si>
  <si>
    <t>FEC.ktoe.SI.CHI.BASIC_CHEM.PROC_HEAT.THERM.RFO</t>
  </si>
  <si>
    <t>FEC.ktoe.SI.CHI.BASIC_CHEM.PROC_HEAT.THERM.NG_BIOGAS</t>
  </si>
  <si>
    <t>Chemicals: Furnaces - Electric</t>
  </si>
  <si>
    <t>FEC.ktoe.SI.CHI.BASIC_CHEM.PROC_HEAT.ELEC.ELEC</t>
  </si>
  <si>
    <t>Chemicals: Process cooling</t>
  </si>
  <si>
    <t>Chemicals: Process cooling - Natural gas and biogas</t>
  </si>
  <si>
    <t>FEC.ktoe.SI.CHI.BASIC_CHEM.PROC_COOL.THERM.NG_BIOGAS</t>
  </si>
  <si>
    <t>Chemicals: Process cooling - Steam</t>
  </si>
  <si>
    <t>FEC.ktoe.SI.CHI.BASIC_CHEM.PROC_COOL_STEAM.TOTAL.TOTAL</t>
  </si>
  <si>
    <t>FEC.ktoe.SI.CHI.BASIC_CHEM.PROC_COOL_STEAM.STEAM.SOLIDS</t>
  </si>
  <si>
    <t>FEC.ktoe.SI.CHI.BASIC_CHEM.PROC_COOL_STEAM.STEAM.RFG</t>
  </si>
  <si>
    <t>FEC.ktoe.SI.CHI.BASIC_CHEM.PROC_COOL_STEAM.STEAM.LPG</t>
  </si>
  <si>
    <t>FEC.ktoe.SI.CHI.BASIC_CHEM.PROC_COOL_STEAM.STEAM.DIESEL_LIQBIO</t>
  </si>
  <si>
    <t>FEC.ktoe.SI.CHI.BASIC_CHEM.PROC_COOL_STEAM.STEAM.RFO</t>
  </si>
  <si>
    <t>FEC.ktoe.SI.CHI.BASIC_CHEM.PROC_COOL_STEAM.STEAM.OTHER</t>
  </si>
  <si>
    <t>FEC.ktoe.SI.CHI.BASIC_CHEM.PROC_COOL_STEAM.STEAM.NG_BIOGAS</t>
  </si>
  <si>
    <t>FEC.ktoe.SI.CHI.BASIC_CHEM.PROC_COOL_STEAM.STEAM.DERIVED</t>
  </si>
  <si>
    <t>FEC.ktoe.SI.CHI.BASIC_CHEM.PROC_COOL_STEAM.STEAM.BIOMASS_WASTE</t>
  </si>
  <si>
    <t>FEC.ktoe.SI.CHI.BASIC_CHEM.PROC_COOL_STEAM.STEAM.STEAM_DISTR</t>
  </si>
  <si>
    <t>Chemicals: Process cooling - Electric</t>
  </si>
  <si>
    <t>FEC.ktoe.SI.CHI.BASIC_CHEM.PROC_COOL.ELEC.ELEC</t>
  </si>
  <si>
    <t>Chemicals: Generic electric process</t>
  </si>
  <si>
    <t>FEC.ktoe.SI.CHI.BASIC_CHEM.GENERIC.MECH.ELEC</t>
  </si>
  <si>
    <t>FEC.ktoe.SI.CHI.OTHER_CHEM.TOTAL.TOTAL.TOTAL</t>
  </si>
  <si>
    <t>FEC.ktoe.SI.CHI.OTHER_CHEM.LIGHT.GENERIC.ELEC</t>
  </si>
  <si>
    <t>FEC.ktoe.SI.CHI.OTHER_CHEM.AIRCOMP.GENERIC.ELEC</t>
  </si>
  <si>
    <t>FEC.ktoe.SI.CHI.OTHER_CHEM.MOTOR.GENERIC.ELEC</t>
  </si>
  <si>
    <t>FEC.ktoe.SI.CHI.OTHER_CHEM.FANS.GENERIC.ELEC</t>
  </si>
  <si>
    <t>FEC.ktoe.SI.CHI.OTHER_CHEM.LOW_ENTH.TOTAL.TOTAL</t>
  </si>
  <si>
    <t>FEC.ktoe.SI.CHI.OTHER_CHEM.LOW_ENTH.THERM.DIESEL_LIQBIO</t>
  </si>
  <si>
    <t>FEC.ktoe.SI.CHI.OTHER_CHEM.LOW_ENTH.THERM.NG_BIOGAS</t>
  </si>
  <si>
    <t>FEC.ktoe.SI.CHI.OTHER_CHEM.LOW_ENTH.THERM.SOLAR_GEO</t>
  </si>
  <si>
    <t>FEC.ktoe.SI.CHI.OTHER_CHEM.LOW_ENTH.HP.AMBIENT</t>
  </si>
  <si>
    <t>FEC.ktoe.SI.CHI.OTHER_CHEM.LOW_ENTH.THERM.ELEC</t>
  </si>
  <si>
    <t>Chemicals: High-enthalpy heat processing</t>
  </si>
  <si>
    <t>High-enthalpy heat processing - Steam</t>
  </si>
  <si>
    <t>FEC.ktoe.SI.CHI.OTHER_CHEM.PROCESSING_STEAM.TOTAL.TOTAL</t>
  </si>
  <si>
    <t>FEC.ktoe.SI.CHI.OTHER_CHEM.PROCESSING_STEAM.STEAM.SOLIDS</t>
  </si>
  <si>
    <t>FEC.ktoe.SI.CHI.OTHER_CHEM.PROCESSING_STEAM.STEAM.RFG</t>
  </si>
  <si>
    <t>FEC.ktoe.SI.CHI.OTHER_CHEM.PROCESSING_STEAM.STEAM.LPG</t>
  </si>
  <si>
    <t>FEC.ktoe.SI.CHI.OTHER_CHEM.PROCESSING_STEAM.STEAM.DIESEL_LIQBIO</t>
  </si>
  <si>
    <t>FEC.ktoe.SI.CHI.OTHER_CHEM.PROCESSING_STEAM.STEAM.RFO</t>
  </si>
  <si>
    <t>FEC.ktoe.SI.CHI.OTHER_CHEM.PROCESSING_STEAM.STEAM.OTHER</t>
  </si>
  <si>
    <t>FEC.ktoe.SI.CHI.OTHER_CHEM.PROCESSING_STEAM.STEAM.NG_BIOGAS</t>
  </si>
  <si>
    <t>FEC.ktoe.SI.CHI.OTHER_CHEM.PROCESSING_STEAM.STEAM.DERIVED</t>
  </si>
  <si>
    <t>FEC.ktoe.SI.CHI.OTHER_CHEM.PROCESSING_STEAM.STEAM.BIOMASS_WASTE</t>
  </si>
  <si>
    <t>FEC.ktoe.SI.CHI.OTHER_CHEM.PROCESSING_STEAM.STEAM.STEAM_DISTR</t>
  </si>
  <si>
    <t>High-enthalpy heat processing - Electric (microwave)</t>
  </si>
  <si>
    <t>FEC.ktoe.SI.CHI.OTHER_CHEM.PROCESSING.MICROW.ELEC</t>
  </si>
  <si>
    <t>FEC.ktoe.SI.CHI.OTHER_CHEM.PROC_HEAT.TOTAL.TOTAL</t>
  </si>
  <si>
    <t>FEC.ktoe.SI.CHI.OTHER_CHEM.PROC_HEAT.THERM.TOTAL</t>
  </si>
  <si>
    <t>FEC.ktoe.SI.CHI.OTHER_CHEM.PROC_HEAT.THERM.SOLIDS</t>
  </si>
  <si>
    <t>FEC.ktoe.SI.CHI.OTHER_CHEM.PROC_HEAT.THERM.LPG</t>
  </si>
  <si>
    <t>FEC.ktoe.SI.CHI.OTHER_CHEM.PROC_HEAT.THERM.DIESEL_LIQBIO</t>
  </si>
  <si>
    <t>FEC.ktoe.SI.CHI.OTHER_CHEM.PROC_HEAT.THERM.RFO</t>
  </si>
  <si>
    <t>FEC.ktoe.SI.CHI.OTHER_CHEM.PROC_HEAT.THERM.NG_BIOGAS</t>
  </si>
  <si>
    <t>FEC.ktoe.SI.CHI.OTHER_CHEM.PROC_HEAT.ELEC.ELEC</t>
  </si>
  <si>
    <t>FEC.ktoe.SI.CHI.OTHER_CHEM.PROC_COOL.THERM.NG_BIOGAS</t>
  </si>
  <si>
    <t>FEC.ktoe.SI.CHI.OTHER_CHEM.PROC_COOL_STEAM.TOTAL.TOTAL</t>
  </si>
  <si>
    <t>FEC.ktoe.SI.CHI.OTHER_CHEM.PROC_COOL_STEAM.STEAM.SOLIDS</t>
  </si>
  <si>
    <t>FEC.ktoe.SI.CHI.OTHER_CHEM.PROC_COOL_STEAM.STEAM.RFG</t>
  </si>
  <si>
    <t>FEC.ktoe.SI.CHI.OTHER_CHEM.PROC_COOL_STEAM.STEAM.LPG</t>
  </si>
  <si>
    <t>FEC.ktoe.SI.CHI.OTHER_CHEM.PROC_COOL_STEAM.STEAM.DIESEL_LIQBIO</t>
  </si>
  <si>
    <t>FEC.ktoe.SI.CHI.OTHER_CHEM.PROC_COOL_STEAM.STEAM.RFO</t>
  </si>
  <si>
    <t>FEC.ktoe.SI.CHI.OTHER_CHEM.PROC_COOL_STEAM.STEAM.OTHER</t>
  </si>
  <si>
    <t>FEC.ktoe.SI.CHI.OTHER_CHEM.PROC_COOL_STEAM.STEAM.NG_BIOGAS</t>
  </si>
  <si>
    <t>FEC.ktoe.SI.CHI.OTHER_CHEM.PROC_COOL_STEAM.STEAM.DERIVED</t>
  </si>
  <si>
    <t>FEC.ktoe.SI.CHI.OTHER_CHEM.PROC_COOL_STEAM.STEAM.BIOMASS_WASTE</t>
  </si>
  <si>
    <t>FEC.ktoe.SI.CHI.OTHER_CHEM.PROC_COOL_STEAM.STEAM.STEAM_DISTR</t>
  </si>
  <si>
    <t>FEC.ktoe.SI.CHI.OTHER_CHEM.PROC_COOL.ELEC.ELEC</t>
  </si>
  <si>
    <t>FEC.ktoe.SI.CHI.OTHER_CHEM.GENERIC.MECH.ELEC</t>
  </si>
  <si>
    <t>FEC.ktoe.SI.CHI.PHARM.TOTAL.TOTAL.TOTAL</t>
  </si>
  <si>
    <t>FEC.ktoe.SI.CHI.PHARM.LIGHT.GENERIC.ELEC</t>
  </si>
  <si>
    <t>FEC.ktoe.SI.CHI.PHARM.AIRCOMP.GENERIC.ELEC</t>
  </si>
  <si>
    <t>FEC.ktoe.SI.CHI.PHARM.MOTOR.GENERIC.ELEC</t>
  </si>
  <si>
    <t>FEC.ktoe.SI.CHI.PHARM.FANS.GENERIC.ELEC</t>
  </si>
  <si>
    <t>FEC.ktoe.SI.CHI.PHARM.LOW_ENTH.TOTAL.TOTAL</t>
  </si>
  <si>
    <t>FEC.ktoe.SI.CHI.PHARM.LOW_ENTH.THERM.DIESEL_LIQBIO</t>
  </si>
  <si>
    <t>FEC.ktoe.SI.CHI.PHARM.LOW_ENTH.THERM.NG_BIOGAS</t>
  </si>
  <si>
    <t>FEC.ktoe.SI.CHI.PHARM.LOW_ENTH.THERM.SOLAR_GEO</t>
  </si>
  <si>
    <t>FEC.ktoe.SI.CHI.PHARM.LOW_ENTH.HP.AMBIENT</t>
  </si>
  <si>
    <t>FEC.ktoe.SI.CHI.PHARM.LOW_ENTH.THERM.ELEC</t>
  </si>
  <si>
    <t>FEC.ktoe.SI.CHI.PHARM.PROCESSING_STEAM.TOTAL.TOTAL</t>
  </si>
  <si>
    <t>FEC.ktoe.SI.CHI.PHARM.PROCESSING_STEAM.STEAM.SOLIDS</t>
  </si>
  <si>
    <t>FEC.ktoe.SI.CHI.PHARM.PROCESSING_STEAM.STEAM.RFG</t>
  </si>
  <si>
    <t>FEC.ktoe.SI.CHI.PHARM.PROCESSING_STEAM.STEAM.LPG</t>
  </si>
  <si>
    <t>FEC.ktoe.SI.CHI.PHARM.PROCESSING_STEAM.STEAM.DIESEL_LIQBIO</t>
  </si>
  <si>
    <t>FEC.ktoe.SI.CHI.PHARM.PROCESSING_STEAM.STEAM.RFO</t>
  </si>
  <si>
    <t>FEC.ktoe.SI.CHI.PHARM.PROCESSING_STEAM.STEAM.OTHER</t>
  </si>
  <si>
    <t>FEC.ktoe.SI.CHI.PHARM.PROCESSING_STEAM.STEAM.NG_BIOGAS</t>
  </si>
  <si>
    <t>FEC.ktoe.SI.CHI.PHARM.PROCESSING_STEAM.STEAM.DERIVED</t>
  </si>
  <si>
    <t>FEC.ktoe.SI.CHI.PHARM.PROCESSING_STEAM.STEAM.BIOMASS_WASTE</t>
  </si>
  <si>
    <t>FEC.ktoe.SI.CHI.PHARM.PROCESSING_STEAM.STEAM.STEAM_DISTR</t>
  </si>
  <si>
    <t>FEC.ktoe.SI.CHI.PHARM.PROCESSING.MICROW.ELEC</t>
  </si>
  <si>
    <t>FEC.ktoe.SI.CHI.PHARM.PROC_HEAT.TOTAL.TOTAL</t>
  </si>
  <si>
    <t>FEC.ktoe.SI.CHI.PHARM.PROC_HEAT.THERM.TOTAL</t>
  </si>
  <si>
    <t>FEC.ktoe.SI.CHI.PHARM.PROC_HEAT.THERM.SOLIDS</t>
  </si>
  <si>
    <t>FEC.ktoe.SI.CHI.PHARM.PROC_HEAT.THERM.LPG</t>
  </si>
  <si>
    <t>FEC.ktoe.SI.CHI.PHARM.PROC_HEAT.THERM.DIESEL_LIQBIO</t>
  </si>
  <si>
    <t>FEC.ktoe.SI.CHI.PHARM.PROC_HEAT.THERM.RFO</t>
  </si>
  <si>
    <t>FEC.ktoe.SI.CHI.PHARM.PROC_HEAT.THERM.NG_BIOGAS</t>
  </si>
  <si>
    <t>FEC.ktoe.SI.CHI.PHARM.PROC_HEAT.ELEC.ELEC</t>
  </si>
  <si>
    <t>FEC.ktoe.SI.CHI.PHARM.PROC_COOL.THERM.NG_BIOGAS</t>
  </si>
  <si>
    <t>FEC.ktoe.SI.CHI.PHARM.PROC_COOL_STEAM.TOTAL.TOTAL</t>
  </si>
  <si>
    <t>FEC.ktoe.SI.CHI.PHARM.PROC_COOL_STEAM.STEAM.SOLIDS</t>
  </si>
  <si>
    <t>FEC.ktoe.SI.CHI.PHARM.PROC_COOL_STEAM.STEAM.RFG</t>
  </si>
  <si>
    <t>FEC.ktoe.SI.CHI.PHARM.PROC_COOL_STEAM.STEAM.LPG</t>
  </si>
  <si>
    <t>FEC.ktoe.SI.CHI.PHARM.PROC_COOL_STEAM.STEAM.DIESEL_LIQBIO</t>
  </si>
  <si>
    <t>FEC.ktoe.SI.CHI.PHARM.PROC_COOL_STEAM.STEAM.RFO</t>
  </si>
  <si>
    <t>FEC.ktoe.SI.CHI.PHARM.PROC_COOL_STEAM.STEAM.OTHER</t>
  </si>
  <si>
    <t>FEC.ktoe.SI.CHI.PHARM.PROC_COOL_STEAM.STEAM.NG_BIOGAS</t>
  </si>
  <si>
    <t>FEC.ktoe.SI.CHI.PHARM.PROC_COOL_STEAM.STEAM.DERIVED</t>
  </si>
  <si>
    <t>FEC.ktoe.SI.CHI.PHARM.PROC_COOL_STEAM.STEAM.BIOMASS_WASTE</t>
  </si>
  <si>
    <t>FEC.ktoe.SI.CHI.PHARM.PROC_COOL_STEAM.STEAM.STEAM_DISTR</t>
  </si>
  <si>
    <t>FEC.ktoe.SI.CHI.PHARM.PROC_COOL.ELEC.ELEC</t>
  </si>
  <si>
    <t>FEC.ktoe.SI.CHI.PHARM.GENERIC.MECH.ELEC</t>
  </si>
  <si>
    <t>Chemicals: Process cooling - Natural gas</t>
  </si>
  <si>
    <t>UED.ktoe.SI.CHI.BASIC_CHEM.LIGHT.GENERIC.ELEC</t>
  </si>
  <si>
    <t>UED.ktoe.SI.CHI.BASIC_CHEM.AIRCOMP.GENERIC.ELEC</t>
  </si>
  <si>
    <t>UED.ktoe.SI.CHI.BASIC_CHEM.MOTOR.GENERIC.ELEC</t>
  </si>
  <si>
    <t>UED.ktoe.SI.CHI.BASIC_CHEM.FANS.GENERIC.ELEC</t>
  </si>
  <si>
    <t>UED.ktoe.SI.CHI.BASIC_CHEM.LOW_ENTH.TOTAL.TOTAL</t>
  </si>
  <si>
    <t>UED.ktoe.SI.CHI.BASIC_CHEM.LOW_ENTH.THERM.DIESEL_LIQBIO</t>
  </si>
  <si>
    <t>UED.ktoe.SI.CHI.BASIC_CHEM.LOW_ENTH.THERM.NG_BIOGAS</t>
  </si>
  <si>
    <t>UED.ktoe.SI.CHI.BASIC_CHEM.LOW_ENTH.THERM.SOLAR_GEO</t>
  </si>
  <si>
    <t>UED.ktoe.SI.CHI.BASIC_CHEM.LOW_ENTH.HP.AMBIENT</t>
  </si>
  <si>
    <t>UED.ktoe.SI.CHI.BASIC_CHEM.LOW_ENTH.THERM.ELEC</t>
  </si>
  <si>
    <t>UED.ktoe.SI.CHI.BASIC_CHEM.PROCESSING.TOTAL.TOTAL</t>
  </si>
  <si>
    <t>UED.ktoe.SI.CHI.BASIC_CHEM.PROCESSING.STEAM.SOLIDS</t>
  </si>
  <si>
    <t>UED.ktoe.SI.CHI.BASIC_CHEM.PROCESSING.STEAM.RFG</t>
  </si>
  <si>
    <t>UED.ktoe.SI.CHI.BASIC_CHEM.PROCESSING.STEAM.LPG</t>
  </si>
  <si>
    <t>UED.ktoe.SI.CHI.BASIC_CHEM.PROCESSING.STEAM.DIESEL_LIQBIO</t>
  </si>
  <si>
    <t>UED.ktoe.SI.CHI.BASIC_CHEM.PROCESSING.STEAM.RFO</t>
  </si>
  <si>
    <t>UED.ktoe.SI.CHI.BASIC_CHEM.PROCESSING.STEAM.OTHER</t>
  </si>
  <si>
    <t>UED.ktoe.SI.CHI.BASIC_CHEM.PROCESSING.STEAM.NG_BIOGAS</t>
  </si>
  <si>
    <t>UED.ktoe.SI.CHI.BASIC_CHEM.PROCESSING.STEAM.DERIVED</t>
  </si>
  <si>
    <t>UED.ktoe.SI.CHI.BASIC_CHEM.PROCESSING.STEAM.BIOMASS_WASTE</t>
  </si>
  <si>
    <t>UED.ktoe.SI.CHI.BASIC_CHEM.PROCESSING.STEAM.STEAM_DISTR</t>
  </si>
  <si>
    <t>UED.ktoe.SI.CHI.BASIC_CHEM.PROC_HEAT.TOTAL.TOTAL</t>
  </si>
  <si>
    <t>UED.ktoe.SI.CHI.BASIC_CHEM.PROC_HEAT.THERM.TOTAL</t>
  </si>
  <si>
    <t>UED.ktoe.SI.CHI.BASIC_CHEM.PROC_HEAT.THERM.SOLIDS</t>
  </si>
  <si>
    <t>UED.ktoe.SI.CHI.BASIC_CHEM.PROC_HEAT.THERM.LPG</t>
  </si>
  <si>
    <t>UED.ktoe.SI.CHI.BASIC_CHEM.PROC_HEAT.THERM.DIESEL_LIQBIO</t>
  </si>
  <si>
    <t>UED.ktoe.SI.CHI.BASIC_CHEM.PROC_HEAT.THERM.RFO</t>
  </si>
  <si>
    <t>UED.ktoe.SI.CHI.BASIC_CHEM.PROC_HEAT.THERM.NG_BIOGAS</t>
  </si>
  <si>
    <t>UED.ktoe.SI.CHI.BASIC_CHEM.PROC_HEAT.ELEC.ELEC</t>
  </si>
  <si>
    <t>UED.ktoe.SI.CHI.BASIC_CHEM.PROC_COOL.THERM.NG_BIOGAS</t>
  </si>
  <si>
    <t>UED.ktoe.SI.CHI.BASIC_CHEM.PROC_COOL_STEAM.TOTAL.TOTAL</t>
  </si>
  <si>
    <t>UED.ktoe.SI.CHI.BASIC_CHEM.PROC_COOL_STEAM.STEAM.SOLIDS</t>
  </si>
  <si>
    <t>UED.ktoe.SI.CHI.BASIC_CHEM.PROC_COOL_STEAM.STEAM.RFG</t>
  </si>
  <si>
    <t>UED.ktoe.SI.CHI.BASIC_CHEM.PROC_COOL_STEAM.STEAM.LPG</t>
  </si>
  <si>
    <t>UED.ktoe.SI.CHI.BASIC_CHEM.PROC_COOL_STEAM.STEAM.DIESEL_LIQBIO</t>
  </si>
  <si>
    <t>UED.ktoe.SI.CHI.BASIC_CHEM.PROC_COOL_STEAM.STEAM.RFO</t>
  </si>
  <si>
    <t>UED.ktoe.SI.CHI.BASIC_CHEM.PROC_COOL_STEAM.STEAM.OTHER</t>
  </si>
  <si>
    <t>UED.ktoe.SI.CHI.BASIC_CHEM.PROC_COOL_STEAM.STEAM.NG_BIOGAS</t>
  </si>
  <si>
    <t>UED.ktoe.SI.CHI.BASIC_CHEM.PROC_COOL_STEAM.STEAM.DERIVED</t>
  </si>
  <si>
    <t>UED.ktoe.SI.CHI.BASIC_CHEM.PROC_COOL_STEAM.STEAM.BIOMASS_WASTE</t>
  </si>
  <si>
    <t>UED.ktoe.SI.CHI.BASIC_CHEM.PROC_COOL_STEAM.STEAM.STEAM_DISTR</t>
  </si>
  <si>
    <t>UED.ktoe.SI.CHI.BASIC_CHEM.PROC_COOL.ELEC.ELEC</t>
  </si>
  <si>
    <t>UED.ktoe.SI.CHI.BASIC_CHEM.GENERIC.MECH.ELEC</t>
  </si>
  <si>
    <t>UED.ktoe.SI.CHI.OTHER_CHEM.TOTAL.TOTAL.TOTAL</t>
  </si>
  <si>
    <t>UED.ktoe.SI.CHI.OTHER_CHEM.LIGHT.GENERIC.ELEC</t>
  </si>
  <si>
    <t>UED.ktoe.SI.CHI.OTHER_CHEM.AIRCOMP.GENERIC.ELEC</t>
  </si>
  <si>
    <t>UED.ktoe.SI.CHI.OTHER_CHEM.MOTOR.GENERIC.ELEC</t>
  </si>
  <si>
    <t>UED.ktoe.SI.CHI.OTHER_CHEM.FANS.GENERIC.ELEC</t>
  </si>
  <si>
    <t>UED.ktoe.SI.CHI.OTHER_CHEM.LOW_ENTH.TOTAL.TOTAL</t>
  </si>
  <si>
    <t>UED.ktoe.SI.CHI.OTHER_CHEM.LOW_ENTH.THERM.DIESEL_LIQBIO</t>
  </si>
  <si>
    <t>UED.ktoe.SI.CHI.OTHER_CHEM.LOW_ENTH.THERM.NG_BIOGAS</t>
  </si>
  <si>
    <t>UED.ktoe.SI.CHI.OTHER_CHEM.LOW_ENTH.THERM.SOLAR_GEO</t>
  </si>
  <si>
    <t>UED.ktoe.SI.CHI.OTHER_CHEM.LOW_ENTH.HP.AMBIENT</t>
  </si>
  <si>
    <t>UED.ktoe.SI.CHI.OTHER_CHEM.LOW_ENTH.THERM.ELEC</t>
  </si>
  <si>
    <t>UED.ktoe.SI.CHI.OTHER_CHEM.PROCESSING_STEAM.TOTAL.TOTAL</t>
  </si>
  <si>
    <t>UED.ktoe.SI.CHI.OTHER_CHEM.PROCESSING_STEAM.STEAM.SOLIDS</t>
  </si>
  <si>
    <t>UED.ktoe.SI.CHI.OTHER_CHEM.PROCESSING_STEAM.STEAM.RFG</t>
  </si>
  <si>
    <t>UED.ktoe.SI.CHI.OTHER_CHEM.PROCESSING_STEAM.STEAM.LPG</t>
  </si>
  <si>
    <t>UED.ktoe.SI.CHI.OTHER_CHEM.PROCESSING_STEAM.STEAM.DIESEL_LIQBIO</t>
  </si>
  <si>
    <t>UED.ktoe.SI.CHI.OTHER_CHEM.PROCESSING_STEAM.STEAM.RFO</t>
  </si>
  <si>
    <t>UED.ktoe.SI.CHI.OTHER_CHEM.PROCESSING_STEAM.STEAM.OTHER</t>
  </si>
  <si>
    <t>UED.ktoe.SI.CHI.OTHER_CHEM.PROCESSING_STEAM.STEAM.NG_BIOGAS</t>
  </si>
  <si>
    <t>UED.ktoe.SI.CHI.OTHER_CHEM.PROCESSING_STEAM.STEAM.DERIVED</t>
  </si>
  <si>
    <t>UED.ktoe.SI.CHI.OTHER_CHEM.PROCESSING_STEAM.STEAM.BIOMASS_WASTE</t>
  </si>
  <si>
    <t>UED.ktoe.SI.CHI.OTHER_CHEM.PROCESSING_STEAM.STEAM.STEAM_DISTR</t>
  </si>
  <si>
    <t>UED.ktoe.SI.CHI.OTHER_CHEM.PROCESSING.MICROW.ELEC</t>
  </si>
  <si>
    <t>UED.ktoe.SI.CHI.OTHER_CHEM.PROC_HEAT.TOTAL.TOTAL</t>
  </si>
  <si>
    <t>UED.ktoe.SI.CHI.OTHER_CHEM.PROC_HEAT.THERM.TOTAL</t>
  </si>
  <si>
    <t>UED.ktoe.SI.CHI.OTHER_CHEM.PROC_HEAT.THERM.SOLIDS</t>
  </si>
  <si>
    <t>UED.ktoe.SI.CHI.OTHER_CHEM.PROC_HEAT.THERM.LPG</t>
  </si>
  <si>
    <t>UED.ktoe.SI.CHI.OTHER_CHEM.PROC_HEAT.THERM.DIESEL_LIQBIO</t>
  </si>
  <si>
    <t>UED.ktoe.SI.CHI.OTHER_CHEM.PROC_HEAT.THERM.RFO</t>
  </si>
  <si>
    <t>UED.ktoe.SI.CHI.OTHER_CHEM.PROC_HEAT.THERM.NG_BIOGAS</t>
  </si>
  <si>
    <t>UED.ktoe.SI.CHI.OTHER_CHEM.PROC_HEAT.ELEC.ELEC</t>
  </si>
  <si>
    <t>UED.ktoe.SI.CHI.OTHER_CHEM.PROC_COOL.THERM.NG_BIOGAS</t>
  </si>
  <si>
    <t>UED.ktoe.SI.CHI.OTHER_CHEM.PROC_COOL_STEAM.TOTAL.TOTAL</t>
  </si>
  <si>
    <t>UED.ktoe.SI.CHI.OTHER_CHEM.PROC_COOL_STEAM.STEAM.SOLIDS</t>
  </si>
  <si>
    <t>UED.ktoe.SI.CHI.OTHER_CHEM.PROC_COOL_STEAM.STEAM.RFG</t>
  </si>
  <si>
    <t>UED.ktoe.SI.CHI.OTHER_CHEM.PROC_COOL_STEAM.STEAM.LPG</t>
  </si>
  <si>
    <t>UED.ktoe.SI.CHI.OTHER_CHEM.PROC_COOL_STEAM.STEAM.DIESEL_LIQBIO</t>
  </si>
  <si>
    <t>UED.ktoe.SI.CHI.OTHER_CHEM.PROC_COOL_STEAM.STEAM.RFO</t>
  </si>
  <si>
    <t>UED.ktoe.SI.CHI.OTHER_CHEM.PROC_COOL_STEAM.STEAM.OTHER</t>
  </si>
  <si>
    <t>UED.ktoe.SI.CHI.OTHER_CHEM.PROC_COOL_STEAM.STEAM.NG_BIOGAS</t>
  </si>
  <si>
    <t>UED.ktoe.SI.CHI.OTHER_CHEM.PROC_COOL_STEAM.STEAM.DERIVED</t>
  </si>
  <si>
    <t>UED.ktoe.SI.CHI.OTHER_CHEM.PROC_COOL_STEAM.STEAM.BIOMASS_WASTE</t>
  </si>
  <si>
    <t>UED.ktoe.SI.CHI.OTHER_CHEM.PROC_COOL_STEAM.STEAM.STEAM_DISTR</t>
  </si>
  <si>
    <t>UED.ktoe.SI.CHI.OTHER_CHEM.PROC_COOL.ELEC.ELEC</t>
  </si>
  <si>
    <t>UED.ktoe.SI.CHI.OTHER_CHEM.GENERIC.MECH.ELEC</t>
  </si>
  <si>
    <t>UED.ktoe.SI.CHI.PHARM.TOTAL.TOTAL.TOTAL</t>
  </si>
  <si>
    <t>UED.ktoe.SI.CHI.PHARM.LIGHT.GENERIC.ELEC</t>
  </si>
  <si>
    <t>UED.ktoe.SI.CHI.PHARM.AIRCOMP.GENERIC.ELEC</t>
  </si>
  <si>
    <t>UED.ktoe.SI.CHI.PHARM.MOTOR.GENERIC.ELEC</t>
  </si>
  <si>
    <t>UED.ktoe.SI.CHI.PHARM.FANS.GENERIC.ELEC</t>
  </si>
  <si>
    <t>UED.ktoe.SI.CHI.PHARM.LOW_ENTH.TOTAL.TOTAL</t>
  </si>
  <si>
    <t>UED.ktoe.SI.CHI.PHARM.LOW_ENTH.THERM.DIESEL_LIQBIO</t>
  </si>
  <si>
    <t>UED.ktoe.SI.CHI.PHARM.LOW_ENTH.THERM.NG_BIOGAS</t>
  </si>
  <si>
    <t>UED.ktoe.SI.CHI.PHARM.LOW_ENTH.THERM.SOLAR_GEO</t>
  </si>
  <si>
    <t>UED.ktoe.SI.CHI.PHARM.LOW_ENTH.HP.AMBIENT</t>
  </si>
  <si>
    <t>UED.ktoe.SI.CHI.PHARM.LOW_ENTH.THERM.ELEC</t>
  </si>
  <si>
    <t>UED.ktoe.SI.CHI.PHARM.PROCESSING_STEAM.TOTAL.TOTAL</t>
  </si>
  <si>
    <t>UED.ktoe.SI.CHI.PHARM.PROCESSING_STEAM.STEAM.SOLIDS</t>
  </si>
  <si>
    <t>UED.ktoe.SI.CHI.PHARM.PROCESSING_STEAM.STEAM.RFG</t>
  </si>
  <si>
    <t>UED.ktoe.SI.CHI.PHARM.PROCESSING_STEAM.STEAM.LPG</t>
  </si>
  <si>
    <t>UED.ktoe.SI.CHI.PHARM.PROCESSING_STEAM.STEAM.DIESEL_LIQBIO</t>
  </si>
  <si>
    <t>UED.ktoe.SI.CHI.PHARM.PROCESSING_STEAM.STEAM.RFO</t>
  </si>
  <si>
    <t>UED.ktoe.SI.CHI.PHARM.PROCESSING_STEAM.STEAM.OTHER</t>
  </si>
  <si>
    <t>UED.ktoe.SI.CHI.PHARM.PROCESSING_STEAM.STEAM.NG_BIOGAS</t>
  </si>
  <si>
    <t>UED.ktoe.SI.CHI.PHARM.PROCESSING_STEAM.STEAM.DERIVED</t>
  </si>
  <si>
    <t>UED.ktoe.SI.CHI.PHARM.PROCESSING_STEAM.STEAM.BIOMASS_WASTE</t>
  </si>
  <si>
    <t>UED.ktoe.SI.CHI.PHARM.PROCESSING_STEAM.STEAM.STEAM_DISTR</t>
  </si>
  <si>
    <t>UED.ktoe.SI.CHI.PHARM.PROCESSING.MICROW.ELEC</t>
  </si>
  <si>
    <t>UED.ktoe.SI.CHI.PHARM.PROC_HEAT.TOTAL.TOTAL</t>
  </si>
  <si>
    <t>UED.ktoe.SI.CHI.PHARM.PROC_HEAT.THERM.TOTAL</t>
  </si>
  <si>
    <t>UED.ktoe.SI.CHI.PHARM.PROC_HEAT.THERM.SOLIDS</t>
  </si>
  <si>
    <t>UED.ktoe.SI.CHI.PHARM.PROC_HEAT.THERM.LPG</t>
  </si>
  <si>
    <t>UED.ktoe.SI.CHI.PHARM.PROC_HEAT.THERM.DIESEL_LIQBIO</t>
  </si>
  <si>
    <t>UED.ktoe.SI.CHI.PHARM.PROC_HEAT.THERM.RFO</t>
  </si>
  <si>
    <t>UED.ktoe.SI.CHI.PHARM.PROC_HEAT.THERM.NG_BIOGAS</t>
  </si>
  <si>
    <t>UED.ktoe.SI.CHI.PHARM.PROC_HEAT.ELEC.ELEC</t>
  </si>
  <si>
    <t>UED.ktoe.SI.CHI.PHARM.PROC_COOL.THERM.NG_BIOGAS</t>
  </si>
  <si>
    <t>UED.ktoe.SI.CHI.PHARM.PROC_COOL_STEAM.TOTAL.TOTAL</t>
  </si>
  <si>
    <t>UED.ktoe.SI.CHI.PHARM.PROC_COOL_STEAM.STEAM.SOLIDS</t>
  </si>
  <si>
    <t>UED.ktoe.SI.CHI.PHARM.PROC_COOL_STEAM.STEAM.RFG</t>
  </si>
  <si>
    <t>UED.ktoe.SI.CHI.PHARM.PROC_COOL_STEAM.STEAM.LPG</t>
  </si>
  <si>
    <t>UED.ktoe.SI.CHI.PHARM.PROC_COOL_STEAM.STEAM.DIESEL_LIQBIO</t>
  </si>
  <si>
    <t>UED.ktoe.SI.CHI.PHARM.PROC_COOL_STEAM.STEAM.RFO</t>
  </si>
  <si>
    <t>UED.ktoe.SI.CHI.PHARM.PROC_COOL_STEAM.STEAM.OTHER</t>
  </si>
  <si>
    <t>UED.ktoe.SI.CHI.PHARM.PROC_COOL_STEAM.STEAM.NG_BIOGAS</t>
  </si>
  <si>
    <t>UED.ktoe.SI.CHI.PHARM.PROC_COOL_STEAM.STEAM.DERIVED</t>
  </si>
  <si>
    <t>UED.ktoe.SI.CHI.PHARM.PROC_COOL_STEAM.STEAM.BIOMASS_WASTE</t>
  </si>
  <si>
    <t>UED.ktoe.SI.CHI.PHARM.PROC_COOL_STEAM.STEAM.STEAM_DISTR</t>
  </si>
  <si>
    <t>UED.ktoe.SI.CHI.PHARM.PROC_COOL.ELEC.ELEC</t>
  </si>
  <si>
    <t>UED.ktoe.SI.CHI.PHARM.GENERIC.MECH.ELEC</t>
  </si>
  <si>
    <t>Basic chemicals (energy consumption)</t>
  </si>
  <si>
    <t>FUEL_EMI.ktCO2.SI.CHI.BASIC_CHEM.LIGHT.GENERIC.ELEC</t>
  </si>
  <si>
    <t>FUEL_EMI.ktCO2.SI.CHI.BASIC_CHEM.AIRCOMP.GENERIC.ELEC</t>
  </si>
  <si>
    <t>FUEL_EMI.ktCO2.SI.CHI.BASIC_CHEM.MOTOR.GENERIC.ELEC</t>
  </si>
  <si>
    <t>FUEL_EMI.ktCO2.SI.CHI.BASIC_CHEM.FANS.GENERIC.ELEC</t>
  </si>
  <si>
    <t>FUEL_EMI.ktCO2.SI.CHI.BASIC_CHEM.LOW_ENTH.TOTAL.TOTAL</t>
  </si>
  <si>
    <t>FUEL_EMI.ktCO2.SI.CHI.BASIC_CHEM.LOW_ENTH.THERM.DIESEL_LIQBIO</t>
  </si>
  <si>
    <t>FUEL_EMI.ktCO2.SI.CHI.BASIC_CHEM.LOW_ENTH.THERM.NG_BIOGAS</t>
  </si>
  <si>
    <t>FUEL_EMI.ktCO2.SI.CHI.BASIC_CHEM.LOW_ENTH.THERM.SOLAR_GEO</t>
  </si>
  <si>
    <t>FUEL_EMI.ktCO2.SI.CHI.BASIC_CHEM.LOW_ENTH.HP.AMBIENT</t>
  </si>
  <si>
    <t>FUEL_EMI.ktCO2.SI.CHI.BASIC_CHEM.LOW_ENTH.THERM.ELEC</t>
  </si>
  <si>
    <t>FUEL_EMI.ktCO2.SI.CHI.BASIC_CHEM.PROCESSING.TOTAL.TOTAL</t>
  </si>
  <si>
    <t>FUEL_EMI.ktCO2.SI.CHI.BASIC_CHEM.PROCESSING.STEAM.SOLIDS</t>
  </si>
  <si>
    <t>FUEL_EMI.ktCO2.SI.CHI.BASIC_CHEM.PROCESSING.STEAM.RFG</t>
  </si>
  <si>
    <t>FUEL_EMI.ktCO2.SI.CHI.BASIC_CHEM.PROCESSING.STEAM.LPG</t>
  </si>
  <si>
    <t>FUEL_EMI.ktCO2.SI.CHI.BASIC_CHEM.PROCESSING.STEAM.DIESEL_LIQBIO</t>
  </si>
  <si>
    <t>FUEL_EMI.ktCO2.SI.CHI.BASIC_CHEM.PROCESSING.STEAM.RFO</t>
  </si>
  <si>
    <t>FUEL_EMI.ktCO2.SI.CHI.BASIC_CHEM.PROCESSING.STEAM.OTHER</t>
  </si>
  <si>
    <t>FUEL_EMI.ktCO2.SI.CHI.BASIC_CHEM.PROCESSING.STEAM.NG_BIOGAS</t>
  </si>
  <si>
    <t>FUEL_EMI.ktCO2.SI.CHI.BASIC_CHEM.PROCESSING.STEAM.DERIVED</t>
  </si>
  <si>
    <t>FUEL_EMI.ktCO2.SI.CHI.BASIC_CHEM.PROCESSING.STEAM.BIOMASS_WASTE</t>
  </si>
  <si>
    <t>FUEL_EMI.ktCO2.SI.CHI.BASIC_CHEM.PROCESSING.STEAM.STEAM_DISTR</t>
  </si>
  <si>
    <t>FUEL_EMI.ktCO2.SI.CHI.BASIC_CHEM.PROC_HEAT.TOTAL.TOTAL</t>
  </si>
  <si>
    <t>FUEL_EMI.ktCO2.SI.CHI.BASIC_CHEM.PROC_HEAT.THERM.TOTAL</t>
  </si>
  <si>
    <t>FUEL_EMI.ktCO2.SI.CHI.BASIC_CHEM.PROC_HEAT.THERM.SOLIDS</t>
  </si>
  <si>
    <t>FUEL_EMI.ktCO2.SI.CHI.BASIC_CHEM.PROC_HEAT.THERM.LPG</t>
  </si>
  <si>
    <t>FUEL_EMI.ktCO2.SI.CHI.BASIC_CHEM.PROC_HEAT.THERM.DIESEL_LIQBIO</t>
  </si>
  <si>
    <t>FUEL_EMI.ktCO2.SI.CHI.BASIC_CHEM.PROC_HEAT.THERM.RFO</t>
  </si>
  <si>
    <t>FUEL_EMI.ktCO2.SI.CHI.BASIC_CHEM.PROC_HEAT.THERM.NG_BIOGAS</t>
  </si>
  <si>
    <t>FUEL_EMI.ktCO2.SI.CHI.BASIC_CHEM.PROC_HEAT.ELEC.ELEC</t>
  </si>
  <si>
    <t>FUEL_EMI.ktCO2.SI.CHI.BASIC_CHEM.PROC_COOL.THERM.NG_BIOGAS</t>
  </si>
  <si>
    <t>FUEL_EMI.ktCO2.SI.CHI.BASIC_CHEM.PROC_COOL_STEAM.TOTAL.TOTAL</t>
  </si>
  <si>
    <t>FUEL_EMI.ktCO2.SI.CHI.BASIC_CHEM.PROC_COOL_STEAM.STEAM.SOLIDS</t>
  </si>
  <si>
    <t>FUEL_EMI.ktCO2.SI.CHI.BASIC_CHEM.PROC_COOL_STEAM.STEAM.RFG</t>
  </si>
  <si>
    <t>FUEL_EMI.ktCO2.SI.CHI.BASIC_CHEM.PROC_COOL_STEAM.STEAM.LPG</t>
  </si>
  <si>
    <t>FUEL_EMI.ktCO2.SI.CHI.BASIC_CHEM.PROC_COOL_STEAM.STEAM.DIESEL_LIQBIO</t>
  </si>
  <si>
    <t>FUEL_EMI.ktCO2.SI.CHI.BASIC_CHEM.PROC_COOL_STEAM.STEAM.RFO</t>
  </si>
  <si>
    <t>FUEL_EMI.ktCO2.SI.CHI.BASIC_CHEM.PROC_COOL_STEAM.STEAM.OTHER</t>
  </si>
  <si>
    <t>FUEL_EMI.ktCO2.SI.CHI.BASIC_CHEM.PROC_COOL_STEAM.STEAM.NG_BIOGAS</t>
  </si>
  <si>
    <t>FUEL_EMI.ktCO2.SI.CHI.BASIC_CHEM.PROC_COOL_STEAM.STEAM.DERIVED</t>
  </si>
  <si>
    <t>FUEL_EMI.ktCO2.SI.CHI.BASIC_CHEM.PROC_COOL_STEAM.STEAM.BIOMASS_WASTE</t>
  </si>
  <si>
    <t>FUEL_EMI.ktCO2.SI.CHI.BASIC_CHEM.PROC_COOL_STEAM.STEAM.STEAM_DISTR</t>
  </si>
  <si>
    <t>FUEL_EMI.ktCO2.SI.CHI.BASIC_CHEM.PROC_COOL.ELEC.ELEC</t>
  </si>
  <si>
    <t>FUEL_EMI.ktCO2.SI.CHI.BASIC_CHEM.GENERIC.MECH.ELEC</t>
  </si>
  <si>
    <t>PROCESS_EMI.ktCO2.SI.CHI.BASIC_CHEM</t>
  </si>
  <si>
    <t>FUEL_EMI.ktCO2.SI.CHI.OTHER_CHEM.LIGHT.GENERIC.ELEC</t>
  </si>
  <si>
    <t>FUEL_EMI.ktCO2.SI.CHI.OTHER_CHEM.AIRCOMP.GENERIC.ELEC</t>
  </si>
  <si>
    <t>FUEL_EMI.ktCO2.SI.CHI.OTHER_CHEM.MOTOR.GENERIC.ELEC</t>
  </si>
  <si>
    <t>FUEL_EMI.ktCO2.SI.CHI.OTHER_CHEM.FANS.GENERIC.ELEC</t>
  </si>
  <si>
    <t>FUEL_EMI.ktCO2.SI.CHI.OTHER_CHEM.LOW_ENTH.TOTAL.TOTAL</t>
  </si>
  <si>
    <t>FUEL_EMI.ktCO2.SI.CHI.OTHER_CHEM.LOW_ENTH.THERM.DIESEL_LIQBIO</t>
  </si>
  <si>
    <t>FUEL_EMI.ktCO2.SI.CHI.OTHER_CHEM.LOW_ENTH.THERM.NG_BIOGAS</t>
  </si>
  <si>
    <t>FUEL_EMI.ktCO2.SI.CHI.OTHER_CHEM.LOW_ENTH.THERM.SOLAR_GEO</t>
  </si>
  <si>
    <t>FUEL_EMI.ktCO2.SI.CHI.OTHER_CHEM.LOW_ENTH.HP.AMBIENT</t>
  </si>
  <si>
    <t>FUEL_EMI.ktCO2.SI.CHI.OTHER_CHEM.LOW_ENTH.THERM.ELEC</t>
  </si>
  <si>
    <t>FUEL_EMI.ktCO2.SI.CHI.OTHER_CHEM.PROCESSING_STEAM.TOTAL.TOTAL</t>
  </si>
  <si>
    <t>FUEL_EMI.ktCO2.SI.CHI.OTHER_CHEM.PROCESSING_STEAM.STEAM.SOLIDS</t>
  </si>
  <si>
    <t>FUEL_EMI.ktCO2.SI.CHI.OTHER_CHEM.PROCESSING_STEAM.STEAM.RFG</t>
  </si>
  <si>
    <t>FUEL_EMI.ktCO2.SI.CHI.OTHER_CHEM.PROCESSING_STEAM.STEAM.LPG</t>
  </si>
  <si>
    <t>FUEL_EMI.ktCO2.SI.CHI.OTHER_CHEM.PROCESSING_STEAM.STEAM.DIESEL_LIQBIO</t>
  </si>
  <si>
    <t>FUEL_EMI.ktCO2.SI.CHI.OTHER_CHEM.PROCESSING_STEAM.STEAM.RFO</t>
  </si>
  <si>
    <t>FUEL_EMI.ktCO2.SI.CHI.OTHER_CHEM.PROCESSING_STEAM.STEAM.OTHER</t>
  </si>
  <si>
    <t>FUEL_EMI.ktCO2.SI.CHI.OTHER_CHEM.PROCESSING_STEAM.STEAM.NG_BIOGAS</t>
  </si>
  <si>
    <t>FUEL_EMI.ktCO2.SI.CHI.OTHER_CHEM.PROCESSING_STEAM.STEAM.DERIVED</t>
  </si>
  <si>
    <t>FUEL_EMI.ktCO2.SI.CHI.OTHER_CHEM.PROCESSING_STEAM.STEAM.BIOMASS_WASTE</t>
  </si>
  <si>
    <t>FUEL_EMI.ktCO2.SI.CHI.OTHER_CHEM.PROCESSING_STEAM.STEAM.STEAM_DISTR</t>
  </si>
  <si>
    <t>FUEL_EMI.ktCO2.SI.CHI.OTHER_CHEM.PROCESSING.MICROW.ELEC</t>
  </si>
  <si>
    <t>FUEL_EMI.ktCO2.SI.CHI.OTHER_CHEM.PROC_HEAT.TOTAL.TOTAL</t>
  </si>
  <si>
    <t>FUEL_EMI.ktCO2.SI.CHI.OTHER_CHEM.PROC_HEAT.THERM.TOTAL</t>
  </si>
  <si>
    <t>FUEL_EMI.ktCO2.SI.CHI.OTHER_CHEM.PROC_HEAT.THERM.SOLIDS</t>
  </si>
  <si>
    <t>FUEL_EMI.ktCO2.SI.CHI.OTHER_CHEM.PROC_HEAT.THERM.LPG</t>
  </si>
  <si>
    <t>FUEL_EMI.ktCO2.SI.CHI.OTHER_CHEM.PROC_HEAT.THERM.DIESEL_LIQBIO</t>
  </si>
  <si>
    <t>FUEL_EMI.ktCO2.SI.CHI.OTHER_CHEM.PROC_HEAT.THERM.RFO</t>
  </si>
  <si>
    <t>FUEL_EMI.ktCO2.SI.CHI.OTHER_CHEM.PROC_HEAT.THERM.NG_BIOGAS</t>
  </si>
  <si>
    <t>FUEL_EMI.ktCO2.SI.CHI.OTHER_CHEM.PROC_HEAT.ELEC.ELEC</t>
  </si>
  <si>
    <t>FUEL_EMI.ktCO2.SI.CHI.OTHER_CHEM.PROC_COOL.THERM.NG_BIOGAS</t>
  </si>
  <si>
    <t>FUEL_EMI.ktCO2.SI.CHI.OTHER_CHEM.PROC_COOL_STEAM.TOTAL.TOTAL</t>
  </si>
  <si>
    <t>FUEL_EMI.ktCO2.SI.CHI.OTHER_CHEM.PROC_COOL_STEAM.STEAM.SOLIDS</t>
  </si>
  <si>
    <t>FUEL_EMI.ktCO2.SI.CHI.OTHER_CHEM.PROC_COOL_STEAM.STEAM.RFG</t>
  </si>
  <si>
    <t>FUEL_EMI.ktCO2.SI.CHI.OTHER_CHEM.PROC_COOL_STEAM.STEAM.LPG</t>
  </si>
  <si>
    <t>FUEL_EMI.ktCO2.SI.CHI.OTHER_CHEM.PROC_COOL_STEAM.STEAM.DIESEL_LIQBIO</t>
  </si>
  <si>
    <t>FUEL_EMI.ktCO2.SI.CHI.OTHER_CHEM.PROC_COOL_STEAM.STEAM.RFO</t>
  </si>
  <si>
    <t>FUEL_EMI.ktCO2.SI.CHI.OTHER_CHEM.PROC_COOL_STEAM.STEAM.OTHER</t>
  </si>
  <si>
    <t>FUEL_EMI.ktCO2.SI.CHI.OTHER_CHEM.PROC_COOL_STEAM.STEAM.NG_BIOGAS</t>
  </si>
  <si>
    <t>FUEL_EMI.ktCO2.SI.CHI.OTHER_CHEM.PROC_COOL_STEAM.STEAM.DERIVED</t>
  </si>
  <si>
    <t>FUEL_EMI.ktCO2.SI.CHI.OTHER_CHEM.PROC_COOL_STEAM.STEAM.BIOMASS_WASTE</t>
  </si>
  <si>
    <t>FUEL_EMI.ktCO2.SI.CHI.OTHER_CHEM.PROC_COOL_STEAM.STEAM.STEAM_DISTR</t>
  </si>
  <si>
    <t>FUEL_EMI.ktCO2.SI.CHI.OTHER_CHEM.PROC_COOL.ELEC.ELEC</t>
  </si>
  <si>
    <t>FUEL_EMI.ktCO2.SI.CHI.OTHER_CHEM.GENERIC.MECH.ELEC</t>
  </si>
  <si>
    <t>PROCESS_EMI.ktCO2.SI.CHI.OTHER_CHEM</t>
  </si>
  <si>
    <t>FUEL_EMI.ktCO2.SI.CHI.PHARM.TOTAL.TOTAL.TOTAL</t>
  </si>
  <si>
    <t>FUEL_EMI.ktCO2.SI.CHI.PHARM.LIGHT.GENERIC.ELEC</t>
  </si>
  <si>
    <t>FUEL_EMI.ktCO2.SI.CHI.PHARM.AIRCOMP.GENERIC.ELEC</t>
  </si>
  <si>
    <t>FUEL_EMI.ktCO2.SI.CHI.PHARM.MOTOR.GENERIC.ELEC</t>
  </si>
  <si>
    <t>FUEL_EMI.ktCO2.SI.CHI.PHARM.FANS.GENERIC.ELEC</t>
  </si>
  <si>
    <t>FUEL_EMI.ktCO2.SI.CHI.PHARM.LOW_ENTH.TOTAL.TOTAL</t>
  </si>
  <si>
    <t>FUEL_EMI.ktCO2.SI.CHI.PHARM.LOW_ENTH.THERM.DIESEL_LIQBIO</t>
  </si>
  <si>
    <t>FUEL_EMI.ktCO2.SI.CHI.PHARM.LOW_ENTH.THERM.NG_BIOGAS</t>
  </si>
  <si>
    <t>FUEL_EMI.ktCO2.SI.CHI.PHARM.LOW_ENTH.THERM.SOLAR_GEO</t>
  </si>
  <si>
    <t>FUEL_EMI.ktCO2.SI.CHI.PHARM.LOW_ENTH.HP.AMBIENT</t>
  </si>
  <si>
    <t>FUEL_EMI.ktCO2.SI.CHI.PHARM.LOW_ENTH.THERM.ELEC</t>
  </si>
  <si>
    <t>FUEL_EMI.ktCO2.SI.CHI.PHARM.PROCESSING_STEAM.TOTAL.TOTAL</t>
  </si>
  <si>
    <t>FUEL_EMI.ktCO2.SI.CHI.PHARM.PROCESSING_STEAM.STEAM.SOLIDS</t>
  </si>
  <si>
    <t>FUEL_EMI.ktCO2.SI.CHI.PHARM.PROCESSING_STEAM.STEAM.RFG</t>
  </si>
  <si>
    <t>FUEL_EMI.ktCO2.SI.CHI.PHARM.PROCESSING_STEAM.STEAM.LPG</t>
  </si>
  <si>
    <t>FUEL_EMI.ktCO2.SI.CHI.PHARM.PROCESSING_STEAM.STEAM.DIESEL_LIQBIO</t>
  </si>
  <si>
    <t>FUEL_EMI.ktCO2.SI.CHI.PHARM.PROCESSING_STEAM.STEAM.RFO</t>
  </si>
  <si>
    <t>FUEL_EMI.ktCO2.SI.CHI.PHARM.PROCESSING_STEAM.STEAM.OTHER</t>
  </si>
  <si>
    <t>FUEL_EMI.ktCO2.SI.CHI.PHARM.PROCESSING_STEAM.STEAM.NG_BIOGAS</t>
  </si>
  <si>
    <t>FUEL_EMI.ktCO2.SI.CHI.PHARM.PROCESSING_STEAM.STEAM.DERIVED</t>
  </si>
  <si>
    <t>FUEL_EMI.ktCO2.SI.CHI.PHARM.PROCESSING_STEAM.STEAM.BIOMASS_WASTE</t>
  </si>
  <si>
    <t>FUEL_EMI.ktCO2.SI.CHI.PHARM.PROCESSING_STEAM.STEAM.STEAM_DISTR</t>
  </si>
  <si>
    <t>FUEL_EMI.ktCO2.SI.CHI.PHARM.PROCESSING.MICROW.ELEC</t>
  </si>
  <si>
    <t>FUEL_EMI.ktCO2.SI.CHI.PHARM.PROC_HEAT.TOTAL.TOTAL</t>
  </si>
  <si>
    <t>FUEL_EMI.ktCO2.SI.CHI.PHARM.PROC_HEAT.THERM.TOTAL</t>
  </si>
  <si>
    <t>FUEL_EMI.ktCO2.SI.CHI.PHARM.PROC_HEAT.THERM.SOLIDS</t>
  </si>
  <si>
    <t>FUEL_EMI.ktCO2.SI.CHI.PHARM.PROC_HEAT.THERM.LPG</t>
  </si>
  <si>
    <t>FUEL_EMI.ktCO2.SI.CHI.PHARM.PROC_HEAT.THERM.DIESEL_LIQBIO</t>
  </si>
  <si>
    <t>FUEL_EMI.ktCO2.SI.CHI.PHARM.PROC_HEAT.THERM.RFO</t>
  </si>
  <si>
    <t>FUEL_EMI.ktCO2.SI.CHI.PHARM.PROC_HEAT.THERM.NG_BIOGAS</t>
  </si>
  <si>
    <t>FUEL_EMI.ktCO2.SI.CHI.PHARM.PROC_HEAT.ELEC.ELEC</t>
  </si>
  <si>
    <t>FUEL_EMI.ktCO2.SI.CHI.PHARM.PROC_COOL.THERM.NG_BIOGAS</t>
  </si>
  <si>
    <t>FUEL_EMI.ktCO2.SI.CHI.PHARM.PROC_COOL_STEAM.TOTAL.TOTAL</t>
  </si>
  <si>
    <t>FUEL_EMI.ktCO2.SI.CHI.PHARM.PROC_COOL_STEAM.STEAM.SOLIDS</t>
  </si>
  <si>
    <t>FUEL_EMI.ktCO2.SI.CHI.PHARM.PROC_COOL_STEAM.STEAM.RFG</t>
  </si>
  <si>
    <t>FUEL_EMI.ktCO2.SI.CHI.PHARM.PROC_COOL_STEAM.STEAM.LPG</t>
  </si>
  <si>
    <t>FUEL_EMI.ktCO2.SI.CHI.PHARM.PROC_COOL_STEAM.STEAM.DIESEL_LIQBIO</t>
  </si>
  <si>
    <t>FUEL_EMI.ktCO2.SI.CHI.PHARM.PROC_COOL_STEAM.STEAM.RFO</t>
  </si>
  <si>
    <t>FUEL_EMI.ktCO2.SI.CHI.PHARM.PROC_COOL_STEAM.STEAM.OTHER</t>
  </si>
  <si>
    <t>FUEL_EMI.ktCO2.SI.CHI.PHARM.PROC_COOL_STEAM.STEAM.NG_BIOGAS</t>
  </si>
  <si>
    <t>FUEL_EMI.ktCO2.SI.CHI.PHARM.PROC_COOL_STEAM.STEAM.DERIVED</t>
  </si>
  <si>
    <t>FUEL_EMI.ktCO2.SI.CHI.PHARM.PROC_COOL_STEAM.STEAM.BIOMASS_WASTE</t>
  </si>
  <si>
    <t>FUEL_EMI.ktCO2.SI.CHI.PHARM.PROC_COOL_STEAM.STEAM.STEAM_DISTR</t>
  </si>
  <si>
    <t>FUEL_EMI.ktCO2.SI.CHI.PHARM.PROC_COOL.ELEC.ELEC</t>
  </si>
  <si>
    <t>FUEL_EMI.ktCO2.SI.CHI.PHARM.GENERIC.MECH.ELEC</t>
  </si>
  <si>
    <t>Basic chemicals (over energy consumption, without process emissions)</t>
  </si>
  <si>
    <t>Other chemicals (without process emissions)</t>
  </si>
  <si>
    <t>VA.Meuro2023.SI.NMM.CEM</t>
  </si>
  <si>
    <t>VA.Meuro2023.SI.NMM.CER</t>
  </si>
  <si>
    <t>VA.Meuro2023.SI.NMM.GLASS</t>
  </si>
  <si>
    <t>Cement (kt)</t>
  </si>
  <si>
    <t>OUTPUT.kt.SI.NMM.CEM</t>
  </si>
  <si>
    <t>Ceramics &amp; other NMM (kt bricks eq.)</t>
  </si>
  <si>
    <t>OUTPUT.kt.SI.NMM.CER</t>
  </si>
  <si>
    <t>Glass production  (kt)</t>
  </si>
  <si>
    <t>OUTPUT.kt.SI.NMM.GLASS</t>
  </si>
  <si>
    <t>CAP.kt.SI.NMM.CEM</t>
  </si>
  <si>
    <t>CAP.kt.SI.NMM.CER</t>
  </si>
  <si>
    <t>CAP.kt.SI.NMM.GLASS</t>
  </si>
  <si>
    <t>NEWCAP.kt.SI.NMM.CEM</t>
  </si>
  <si>
    <t>NEWCAP.kt.SI.NMM.CER</t>
  </si>
  <si>
    <t>NEWCAP.kt.SI.NMM.GLASS</t>
  </si>
  <si>
    <t>FEC.ktoe.SI.NMM.TOTAL.TOTAL.TOTAL.TOTAL</t>
  </si>
  <si>
    <t>FEC.ktoe.SI.NMM.TOTAL.TOTAL.TOTAL.SOLIDS</t>
  </si>
  <si>
    <t>FEC.ktoe.SI.NMM.TOTAL.TOTAL.TOTAL.RFG</t>
  </si>
  <si>
    <t>FEC.ktoe.SI.NMM.TOTAL.TOTAL.TOTAL.LPG</t>
  </si>
  <si>
    <t>FEC.ktoe.SI.NMM.TOTAL.TOTAL.TOTAL.DIESEL</t>
  </si>
  <si>
    <t>FEC.ktoe.SI.NMM.TOTAL.TOTAL.TOTAL.RFO</t>
  </si>
  <si>
    <t>FEC.ktoe.SI.NMM.TOTAL.TOTAL.TOTAL.OTHER</t>
  </si>
  <si>
    <t>FEC.ktoe.SI.NMM.TOTAL.TOTAL.TOTAL.NG</t>
  </si>
  <si>
    <t>FEC.ktoe.SI.NMM.TOTAL.TOTAL.TOTAL.DERIVED</t>
  </si>
  <si>
    <t>FEC.ktoe.SI.NMM.TOTAL.TOTAL.TOTAL.BIOMASS_WASTE</t>
  </si>
  <si>
    <t>FEC.ktoe.SI.NMM.TOTAL.TOTAL.TOTAL.BIOGAS</t>
  </si>
  <si>
    <t>FEC.ktoe.SI.NMM.TOTAL.TOTAL.TOTAL.LIQBIO</t>
  </si>
  <si>
    <t>FEC.ktoe.SI.NMM.TOTAL.TOTAL.TOTAL.SOLAR</t>
  </si>
  <si>
    <t>FEC.ktoe.SI.NMM.TOTAL.TOTAL.TOTAL.GEO</t>
  </si>
  <si>
    <t>FEC.ktoe.SI.NMM.TOTAL.TOTAL.TOTAL.AMBIENT</t>
  </si>
  <si>
    <t>FEC.ktoe.SI.NMM.TOTAL.TOTAL.TOTAL.STEAM_DISTR</t>
  </si>
  <si>
    <t>FEC.ktoe.SI.NMM.TOTAL.TOTAL.TOTAL.ELEC</t>
  </si>
  <si>
    <t>Cement (including process emissions)</t>
  </si>
  <si>
    <t>Ceramics &amp; other NMM (including process emissions)</t>
  </si>
  <si>
    <t>Glass production (including process emissions)</t>
  </si>
  <si>
    <t>FEC.ktoe.SI.NMM.CEM.TOTAL.TOTAL.TOTAL</t>
  </si>
  <si>
    <t>FEC.ktoe.SI.NMM.CEM.LIGHT.GENERIC.ELEC</t>
  </si>
  <si>
    <t>FEC.ktoe.SI.NMM.CEM.AIRCOMP.GENERIC.ELEC</t>
  </si>
  <si>
    <t>FEC.ktoe.SI.NMM.CEM.MOTOR.GENERIC.ELEC</t>
  </si>
  <si>
    <t>FEC.ktoe.SI.NMM.CEM.FANS.GENERIC.ELEC</t>
  </si>
  <si>
    <t>FEC.ktoe.SI.NMM.CEM.LOW_ENTH.TOTAL.TOTAL</t>
  </si>
  <si>
    <t>FEC.ktoe.SI.NMM.CEM.LOW_ENTH.THERM.DIESEL_LIQBIO</t>
  </si>
  <si>
    <t>FEC.ktoe.SI.NMM.CEM.LOW_ENTH.THERM.NG_BIOGAS</t>
  </si>
  <si>
    <t>FEC.ktoe.SI.NMM.CEM.LOW_ENTH.THERM.SOLAR_GEO</t>
  </si>
  <si>
    <t>FEC.ktoe.SI.NMM.CEM.LOW_ENTH.HP.AMBIENT</t>
  </si>
  <si>
    <t>FEC.ktoe.SI.NMM.CEM.LOW_ENTH.THERM.ELEC</t>
  </si>
  <si>
    <t>Cement: Grinding, milling of raw material</t>
  </si>
  <si>
    <t>FEC.ktoe.SI.NMM.CEM.GRINDING_RAW.MECH.ELEC</t>
  </si>
  <si>
    <t>Cement: Pre-heating and pre-calcination</t>
  </si>
  <si>
    <t>FEC.ktoe.SI.NMM.CEM.PREHEAT.TOTAL.TOTAL</t>
  </si>
  <si>
    <t>FEC.ktoe.SI.NMM.CEM.PREHEAT.THERM.SOLIDS</t>
  </si>
  <si>
    <t>FEC.ktoe.SI.NMM.CEM.PREHEAT.THERM.LPG</t>
  </si>
  <si>
    <t>FEC.ktoe.SI.NMM.CEM.PREHEAT.THERM.DIESEL_LIQBIO</t>
  </si>
  <si>
    <t>FEC.ktoe.SI.NMM.CEM.PREHEAT.THERM.RFO</t>
  </si>
  <si>
    <t>FEC.ktoe.SI.NMM.CEM.PREHEAT.THERM.OTHER</t>
  </si>
  <si>
    <t>FEC.ktoe.SI.NMM.CEM.PREHEAT.THERM.NG_BIOGAS</t>
  </si>
  <si>
    <t>FEC.ktoe.SI.NMM.CEM.PREHEAT.THERM.BIOMASS_WASTE</t>
  </si>
  <si>
    <t>Cement: Clinker production (kilns)</t>
  </si>
  <si>
    <t>FEC.ktoe.SI.NMM.CEM.KILN.TOTAL.TOTAL</t>
  </si>
  <si>
    <t>FEC.ktoe.SI.NMM.CEM.KILN.THERM.SOLIDS</t>
  </si>
  <si>
    <t>FEC.ktoe.SI.NMM.CEM.KILN.THERM.LPG</t>
  </si>
  <si>
    <t>FEC.ktoe.SI.NMM.CEM.KILN.THERM.DIESEL_LIQBIO</t>
  </si>
  <si>
    <t>FEC.ktoe.SI.NMM.CEM.KILN.THERM.RFO</t>
  </si>
  <si>
    <t>FEC.ktoe.SI.NMM.CEM.KILN.THERM.OTHER</t>
  </si>
  <si>
    <t>FEC.ktoe.SI.NMM.CEM.KILN.THERM.NG_BIOGAS</t>
  </si>
  <si>
    <t>FEC.ktoe.SI.NMM.CEM.KILN.THERM.BIOMASS_WASTE</t>
  </si>
  <si>
    <t>Cement: Grinding, packaging and precasting</t>
  </si>
  <si>
    <t>Cement: Grinding, packaging and precasting (electricity)</t>
  </si>
  <si>
    <t>FEC.ktoe.SI.NMM.CEM.PRECAST.MECH.ELEC</t>
  </si>
  <si>
    <t>Cement: Precasting - Steam</t>
  </si>
  <si>
    <t>FEC.ktoe.SI.NMM.CEM.PRECAST_STEAM.TOTAL.TOTAL</t>
  </si>
  <si>
    <t>FEC.ktoe.SI.NMM.CEM.PRECAST_STEAM.STEAM.SOLIDS</t>
  </si>
  <si>
    <t>FEC.ktoe.SI.NMM.CEM.PRECAST_STEAM.STEAM.RFG</t>
  </si>
  <si>
    <t>FEC.ktoe.SI.NMM.CEM.PRECAST_STEAM.STEAM.LPG</t>
  </si>
  <si>
    <t>FEC.ktoe.SI.NMM.CEM.PRECAST_STEAM.STEAM.DIESEL_LIQBIO</t>
  </si>
  <si>
    <t>FEC.ktoe.SI.NMM.CEM.PRECAST_STEAM.STEAM.RFO</t>
  </si>
  <si>
    <t>FEC.ktoe.SI.NMM.CEM.PRECAST_STEAM.STEAM.OTHER</t>
  </si>
  <si>
    <t>FEC.ktoe.SI.NMM.CEM.PRECAST_STEAM.STEAM.NG_BIOGAS</t>
  </si>
  <si>
    <t>FEC.ktoe.SI.NMM.CEM.PRECAST_STEAM.STEAM.DERIVED</t>
  </si>
  <si>
    <t>FEC.ktoe.SI.NMM.CEM.PRECAST_STEAM.STEAM.BIOMASS_WASTE</t>
  </si>
  <si>
    <t>FEC.ktoe.SI.NMM.CEM.PRECAST_STEAM.STEAM.STEAM_DISTR</t>
  </si>
  <si>
    <t>FEC.ktoe.SI.NMM.CER.TOTAL.TOTAL.TOTAL</t>
  </si>
  <si>
    <t>FEC.ktoe.SI.NMM.CER.LIGHT.GENERIC.ELEC</t>
  </si>
  <si>
    <t>FEC.ktoe.SI.NMM.CER.AIRCOMP.GENERIC.ELEC</t>
  </si>
  <si>
    <t>FEC.ktoe.SI.NMM.CER.MOTOR.GENERIC.ELEC</t>
  </si>
  <si>
    <t>FEC.ktoe.SI.NMM.CER.FANS.GENERIC.ELEC</t>
  </si>
  <si>
    <t>FEC.ktoe.SI.NMM.CER.LOW_ENTH.TOTAL.TOTAL</t>
  </si>
  <si>
    <t>FEC.ktoe.SI.NMM.CER.LOW_ENTH.THERM.DIESEL_LIQBIO</t>
  </si>
  <si>
    <t>FEC.ktoe.SI.NMM.CER.LOW_ENTH.THERM.NG_BIOGAS</t>
  </si>
  <si>
    <t>FEC.ktoe.SI.NMM.CER.LOW_ENTH.THERM.SOLAR_GEO</t>
  </si>
  <si>
    <t>FEC.ktoe.SI.NMM.CER.LOW_ENTH.HP.AMBIENT</t>
  </si>
  <si>
    <t>FEC.ktoe.SI.NMM.CER.LOW_ENTH.THERM.ELEC</t>
  </si>
  <si>
    <t>Ceramics: Mixing of raw material</t>
  </si>
  <si>
    <t>FEC.ktoe.SI.NMM.CER.MIXING.MECH.ELEC</t>
  </si>
  <si>
    <t>Ceramics: Drying and sintering of raw material</t>
  </si>
  <si>
    <t>Ceramics: Thermal drying and sintering</t>
  </si>
  <si>
    <t>FEC.ktoe.SI.NMM.CER.DRYING.TOTAL.TOTAL</t>
  </si>
  <si>
    <t>FEC.ktoe.SI.NMM.CER.DRYING.THERM.SOLIDS</t>
  </si>
  <si>
    <t>FEC.ktoe.SI.NMM.CER.DRYING.THERM.LPG</t>
  </si>
  <si>
    <t>FEC.ktoe.SI.NMM.CER.DRYING.THERM.DIESEL_LIQBIO</t>
  </si>
  <si>
    <t>FEC.ktoe.SI.NMM.CER.DRYING.THERM.RFO</t>
  </si>
  <si>
    <t>FEC.ktoe.SI.NMM.CER.DRYING.THERM.NG_BIOGAS</t>
  </si>
  <si>
    <t>Ceramics: Steam drying and sintering</t>
  </si>
  <si>
    <t>FEC.ktoe.SI.NMM.CER.DRYING_STEAM.TOTAL.TOTAL</t>
  </si>
  <si>
    <t>FEC.ktoe.SI.NMM.CER.DRYING_STEAM.STEAM.SOLIDS</t>
  </si>
  <si>
    <t>FEC.ktoe.SI.NMM.CER.DRYING_STEAM.STEAM.RFG</t>
  </si>
  <si>
    <t>FEC.ktoe.SI.NMM.CER.DRYING_STEAM.STEAM.LPG</t>
  </si>
  <si>
    <t>FEC.ktoe.SI.NMM.CER.DRYING_STEAM.STEAM.DIESEL_LIQBIO</t>
  </si>
  <si>
    <t>FEC.ktoe.SI.NMM.CER.DRYING_STEAM.STEAM.RFO</t>
  </si>
  <si>
    <t>FEC.ktoe.SI.NMM.CER.DRYING_STEAM.STEAM.OTHER</t>
  </si>
  <si>
    <t>FEC.ktoe.SI.NMM.CER.DRYING_STEAM.STEAM.NG_BIOGAS</t>
  </si>
  <si>
    <t>FEC.ktoe.SI.NMM.CER.DRYING_STEAM.STEAM.DERIVED</t>
  </si>
  <si>
    <t>FEC.ktoe.SI.NMM.CER.DRYING_STEAM.STEAM.BIOMASS_WASTE</t>
  </si>
  <si>
    <t>FEC.ktoe.SI.NMM.CER.DRYING_STEAM.STEAM.STEAM_DISTR</t>
  </si>
  <si>
    <t>Ceramics: Microwave drying and sintering</t>
  </si>
  <si>
    <t>FEC.ktoe.SI.NMM.CER.DRYING_MICROW.MICROW.ELEC</t>
  </si>
  <si>
    <t>Ceramics: Primary production process</t>
  </si>
  <si>
    <t>Ceramics: Thermal kiln</t>
  </si>
  <si>
    <t>FEC.ktoe.SI.NMM.CER.KILN_THERM.TOTAL.TOTAL</t>
  </si>
  <si>
    <t>FEC.ktoe.SI.NMM.CER.KILN_THERM.THERM.SOLIDS</t>
  </si>
  <si>
    <t>FEC.ktoe.SI.NMM.CER.KILN_THERM.THERM.LPG</t>
  </si>
  <si>
    <t>FEC.ktoe.SI.NMM.CER.KILN_THERM.THERM.DIESEL_LIQBIO</t>
  </si>
  <si>
    <t>FEC.ktoe.SI.NMM.CER.KILN_THERM.THERM.RFO</t>
  </si>
  <si>
    <t>FEC.ktoe.SI.NMM.CER.KILN_THERM.THERM.OTHER</t>
  </si>
  <si>
    <t>FEC.ktoe.SI.NMM.CER.KILN_THERM.THERM.NG_BIOGAS</t>
  </si>
  <si>
    <t>FEC.ktoe.SI.NMM.CER.KILN_THERM.THERM.BIOMASS_WASTE</t>
  </si>
  <si>
    <t>Ceramics: Electric kiln</t>
  </si>
  <si>
    <t>FEC.ktoe.SI.NMM.CER.KILN_ELEC.ELEC.ELEC</t>
  </si>
  <si>
    <t>Ceramics: Product finishing</t>
  </si>
  <si>
    <t>Ceramics: Thermal furnace</t>
  </si>
  <si>
    <t>FEC.ktoe.SI.NMM.CER.FINISHING.TOTAL.TOTAL</t>
  </si>
  <si>
    <t>FEC.ktoe.SI.NMM.CER.FINISHING.THERM.SOLIDS</t>
  </si>
  <si>
    <t>FEC.ktoe.SI.NMM.CER.FINISHING.THERM.LPG</t>
  </si>
  <si>
    <t>FEC.ktoe.SI.NMM.CER.FINISHING.THERM.DIESEL_LIQBIO</t>
  </si>
  <si>
    <t>FEC.ktoe.SI.NMM.CER.FINISHING.THERM.RFO</t>
  </si>
  <si>
    <t>FEC.ktoe.SI.NMM.CER.FINISHING.THERM.NG_BIOGAS</t>
  </si>
  <si>
    <t>Ceramics: Electric furnace</t>
  </si>
  <si>
    <t>FEC.ktoe.SI.NMM.CER.FINISHING_ELEC.ELEC.ELEC</t>
  </si>
  <si>
    <t>FEC.ktoe.SI.NMM.GLASS.TOTAL.TOTAL.TOTAL</t>
  </si>
  <si>
    <t>FEC.ktoe.SI.NMM.GLASS.LIGHT.GENERIC.ELEC</t>
  </si>
  <si>
    <t>FEC.ktoe.SI.NMM.GLASS.AIRCOMP.GENERIC.ELEC</t>
  </si>
  <si>
    <t>FEC.ktoe.SI.NMM.GLASS.MOTOR.GENERIC.ELEC</t>
  </si>
  <si>
    <t>FEC.ktoe.SI.NMM.GLASS.FANS.GENERIC.ELEC</t>
  </si>
  <si>
    <t>FEC.ktoe.SI.NMM.GLASS.LOW_ENTH.TOTAL.TOTAL</t>
  </si>
  <si>
    <t>FEC.ktoe.SI.NMM.GLASS.LOW_ENTH.THERM.DIESEL_LIQBIO</t>
  </si>
  <si>
    <t>FEC.ktoe.SI.NMM.GLASS.LOW_ENTH.THERM.NG_BIOGAS</t>
  </si>
  <si>
    <t>FEC.ktoe.SI.NMM.GLASS.LOW_ENTH.THERM.SOLAR_GEO</t>
  </si>
  <si>
    <t>FEC.ktoe.SI.NMM.GLASS.LOW_ENTH.HP.AMBIENT</t>
  </si>
  <si>
    <t>FEC.ktoe.SI.NMM.GLASS.LOW_ENTH.THERM.ELEC</t>
  </si>
  <si>
    <t>Glass: Melting tank</t>
  </si>
  <si>
    <t>Glass: Thermal melting tank</t>
  </si>
  <si>
    <t>FEC.ktoe.SI.NMM.GLASS.MELTING.TOTAL.TOTAL</t>
  </si>
  <si>
    <t>FEC.ktoe.SI.NMM.GLASS.MELTING.THERM.SOLIDS</t>
  </si>
  <si>
    <t>FEC.ktoe.SI.NMM.GLASS.MELTING.THERM.LPG</t>
  </si>
  <si>
    <t>FEC.ktoe.SI.NMM.GLASS.MELTING.THERM.DIESEL_LIQBIO</t>
  </si>
  <si>
    <t>FEC.ktoe.SI.NMM.GLASS.MELTING.THERM.RFO</t>
  </si>
  <si>
    <t>FEC.ktoe.SI.NMM.GLASS.MELTING.THERM.NG_BIOGAS</t>
  </si>
  <si>
    <t>Glass: Electric melting tank</t>
  </si>
  <si>
    <t>FEC.ktoe.SI.NMM.GLASS.MELTING_ELEC.ELEC.ELEC</t>
  </si>
  <si>
    <t>Glass: Forming</t>
  </si>
  <si>
    <t>FEC.ktoe.SI.NMM.GLASS.FORMING.ELEC.ELEC</t>
  </si>
  <si>
    <t>Glass: Annealing</t>
  </si>
  <si>
    <t>Glass: Annealing - thermal</t>
  </si>
  <si>
    <t>FEC.ktoe.SI.NMM.GLASS.ANNEALING.TOTAL.TOTAL</t>
  </si>
  <si>
    <t>FEC.ktoe.SI.NMM.GLASS.ANNEALING.THERM.SOLIDS</t>
  </si>
  <si>
    <t>FEC.ktoe.SI.NMM.GLASS.ANNEALING.THERM.LPG</t>
  </si>
  <si>
    <t>FEC.ktoe.SI.NMM.GLASS.ANNEALING.THERM.DIESEL_LIQBIO</t>
  </si>
  <si>
    <t>FEC.ktoe.SI.NMM.GLASS.ANNEALING.THERM.RFO</t>
  </si>
  <si>
    <t>FEC.ktoe.SI.NMM.GLASS.ANNEALING.THERM.NG_BIOGAS</t>
  </si>
  <si>
    <t>Glass: Annealing - electric</t>
  </si>
  <si>
    <t>FEC.ktoe.SI.NMM.GLASS.ANNEALING_ELEC.ELEC.ELEC</t>
  </si>
  <si>
    <t>Glass: Finishing processes</t>
  </si>
  <si>
    <t>FEC.ktoe.SI.NMM.GLASS.FINISHING.ELEC.ELEC</t>
  </si>
  <si>
    <t>Cement: Grinding, packaging - electric</t>
  </si>
  <si>
    <t>Cement: Precasting - steam</t>
  </si>
  <si>
    <t>UED.ktoe.SI.NMM.CEM.TOTAL.TOTAL.TOTAL</t>
  </si>
  <si>
    <t>UED.ktoe.SI.NMM.CEM.LIGHT.GENERIC.ELEC</t>
  </si>
  <si>
    <t>UED.ktoe.SI.NMM.CEM.AIRCOMP.GENERIC.ELEC</t>
  </si>
  <si>
    <t>UED.ktoe.SI.NMM.CEM.MOTOR.GENERIC.ELEC</t>
  </si>
  <si>
    <t>UED.ktoe.SI.NMM.CEM.FANS.GENERIC.ELEC</t>
  </si>
  <si>
    <t>UED.ktoe.SI.NMM.CEM.LOW_ENTH.TOTAL.TOTAL</t>
  </si>
  <si>
    <t>UED.ktoe.SI.NMM.CEM.LOW_ENTH.THERM.DIESEL_LIQBIO</t>
  </si>
  <si>
    <t>UED.ktoe.SI.NMM.CEM.LOW_ENTH.THERM.NG_BIOGAS</t>
  </si>
  <si>
    <t>UED.ktoe.SI.NMM.CEM.LOW_ENTH.THERM.SOLAR_GEO</t>
  </si>
  <si>
    <t>UED.ktoe.SI.NMM.CEM.LOW_ENTH.HP.AMBIENT</t>
  </si>
  <si>
    <t>UED.ktoe.SI.NMM.CEM.LOW_ENTH.THERM.ELEC</t>
  </si>
  <si>
    <t>UED.ktoe.SI.NMM.CEM.GRINDING_RAW.MECH.ELEC</t>
  </si>
  <si>
    <t>UED.ktoe.SI.NMM.CEM.PREHEAT.TOTAL.TOTAL</t>
  </si>
  <si>
    <t>UED.ktoe.SI.NMM.CEM.PREHEAT.THERM.SOLIDS</t>
  </si>
  <si>
    <t>UED.ktoe.SI.NMM.CEM.PREHEAT.THERM.LPG</t>
  </si>
  <si>
    <t>UED.ktoe.SI.NMM.CEM.PREHEAT.THERM.DIESEL_LIQBIO</t>
  </si>
  <si>
    <t>UED.ktoe.SI.NMM.CEM.PREHEAT.THERM.RFO</t>
  </si>
  <si>
    <t>UED.ktoe.SI.NMM.CEM.PREHEAT.THERM.OTHER</t>
  </si>
  <si>
    <t>UED.ktoe.SI.NMM.CEM.PREHEAT.THERM.NG_BIOGAS</t>
  </si>
  <si>
    <t>UED.ktoe.SI.NMM.CEM.PREHEAT.THERM.BIOMASS_WASTE</t>
  </si>
  <si>
    <t>UED.ktoe.SI.NMM.CEM.KILN.TOTAL.TOTAL</t>
  </si>
  <si>
    <t>UED.ktoe.SI.NMM.CEM.KILN.THERM.SOLIDS</t>
  </si>
  <si>
    <t>UED.ktoe.SI.NMM.CEM.KILN.THERM.LPG</t>
  </si>
  <si>
    <t>UED.ktoe.SI.NMM.CEM.KILN.THERM.DIESEL_LIQBIO</t>
  </si>
  <si>
    <t>UED.ktoe.SI.NMM.CEM.KILN.THERM.RFO</t>
  </si>
  <si>
    <t>UED.ktoe.SI.NMM.CEM.KILN.THERM.OTHER</t>
  </si>
  <si>
    <t>UED.ktoe.SI.NMM.CEM.KILN.THERM.NG_BIOGAS</t>
  </si>
  <si>
    <t>UED.ktoe.SI.NMM.CEM.KILN.THERM.BIOMASS_WASTE</t>
  </si>
  <si>
    <t>UED.ktoe.SI.NMM.CEM.PRECAST.MECH.ELEC</t>
  </si>
  <si>
    <t>UED.ktoe.SI.NMM.CEM.PRECAST_STEAM.TOTAL.TOTAL</t>
  </si>
  <si>
    <t>UED.ktoe.SI.NMM.CEM.PRECAST_STEAM.STEAM.SOLIDS</t>
  </si>
  <si>
    <t>UED.ktoe.SI.NMM.CEM.PRECAST_STEAM.STEAM.RFG</t>
  </si>
  <si>
    <t>UED.ktoe.SI.NMM.CEM.PRECAST_STEAM.STEAM.LPG</t>
  </si>
  <si>
    <t>UED.ktoe.SI.NMM.CEM.PRECAST_STEAM.STEAM.DIESEL_LIQBIO</t>
  </si>
  <si>
    <t>UED.ktoe.SI.NMM.CEM.PRECAST_STEAM.STEAM.RFO</t>
  </si>
  <si>
    <t>UED.ktoe.SI.NMM.CEM.PRECAST_STEAM.STEAM.OTHER</t>
  </si>
  <si>
    <t>UED.ktoe.SI.NMM.CEM.PRECAST_STEAM.STEAM.NG_BIOGAS</t>
  </si>
  <si>
    <t>UED.ktoe.SI.NMM.CEM.PRECAST_STEAM.STEAM.DERIVED</t>
  </si>
  <si>
    <t>UED.ktoe.SI.NMM.CEM.PRECAST_STEAM.STEAM.BIOMASS_WASTE</t>
  </si>
  <si>
    <t>UED.ktoe.SI.NMM.CEM.PRECAST_STEAM.STEAM.STEAM_DISTR</t>
  </si>
  <si>
    <t>UED.ktoe.SI.NMM.CER.TOTAL.TOTAL.TOTAL</t>
  </si>
  <si>
    <t>UED.ktoe.SI.NMM.CER.LIGHT.GENERIC.ELEC</t>
  </si>
  <si>
    <t>UED.ktoe.SI.NMM.CER.AIRCOMP.GENERIC.ELEC</t>
  </si>
  <si>
    <t>UED.ktoe.SI.NMM.CER.MOTOR.GENERIC.ELEC</t>
  </si>
  <si>
    <t>UED.ktoe.SI.NMM.CER.FANS.GENERIC.ELEC</t>
  </si>
  <si>
    <t>UED.ktoe.SI.NMM.CER.LOW_ENTH.TOTAL.TOTAL</t>
  </si>
  <si>
    <t>UED.ktoe.SI.NMM.CER.LOW_ENTH.THERM.DIESEL_LIQBIO</t>
  </si>
  <si>
    <t>UED.ktoe.SI.NMM.CER.LOW_ENTH.THERM.NG_BIOGAS</t>
  </si>
  <si>
    <t>UED.ktoe.SI.NMM.CER.LOW_ENTH.THERM.SOLAR_GEO</t>
  </si>
  <si>
    <t>UED.ktoe.SI.NMM.CER.LOW_ENTH.HP.AMBIENT</t>
  </si>
  <si>
    <t>UED.ktoe.SI.NMM.CER.LOW_ENTH.THERM.ELEC</t>
  </si>
  <si>
    <t>UED.ktoe.SI.NMM.CER.MIXING.MECH.ELEC</t>
  </si>
  <si>
    <t>UED.ktoe.SI.NMM.CER.DRYING.TOTAL.TOTAL</t>
  </si>
  <si>
    <t>UED.ktoe.SI.NMM.CER.DRYING.THERM.SOLIDS</t>
  </si>
  <si>
    <t>UED.ktoe.SI.NMM.CER.DRYING.THERM.LPG</t>
  </si>
  <si>
    <t>UED.ktoe.SI.NMM.CER.DRYING.THERM.DIESEL_LIQBIO</t>
  </si>
  <si>
    <t>UED.ktoe.SI.NMM.CER.DRYING.THERM.RFO</t>
  </si>
  <si>
    <t>UED.ktoe.SI.NMM.CER.DRYING.THERM.NG_BIOGAS</t>
  </si>
  <si>
    <t>UED.ktoe.SI.NMM.CER.DRYING_STEAM.TOTAL.TOTAL</t>
  </si>
  <si>
    <t>UED.ktoe.SI.NMM.CER.DRYING_STEAM.STEAM.SOLIDS</t>
  </si>
  <si>
    <t>UED.ktoe.SI.NMM.CER.DRYING_STEAM.STEAM.RFG</t>
  </si>
  <si>
    <t>UED.ktoe.SI.NMM.CER.DRYING_STEAM.STEAM.LPG</t>
  </si>
  <si>
    <t>UED.ktoe.SI.NMM.CER.DRYING_STEAM.STEAM.DIESEL_LIQBIO</t>
  </si>
  <si>
    <t>UED.ktoe.SI.NMM.CER.DRYING_STEAM.STEAM.RFO</t>
  </si>
  <si>
    <t>UED.ktoe.SI.NMM.CER.DRYING_STEAM.STEAM.OTHER</t>
  </si>
  <si>
    <t>UED.ktoe.SI.NMM.CER.DRYING_STEAM.STEAM.NG_BIOGAS</t>
  </si>
  <si>
    <t>UED.ktoe.SI.NMM.CER.DRYING_STEAM.STEAM.DERIVED</t>
  </si>
  <si>
    <t>UED.ktoe.SI.NMM.CER.DRYING_STEAM.STEAM.BIOMASS_WASTE</t>
  </si>
  <si>
    <t>UED.ktoe.SI.NMM.CER.DRYING_STEAM.STEAM.STEAM_DISTR</t>
  </si>
  <si>
    <t>UED.ktoe.SI.NMM.CER.DRYING_MICROW.MICROW.ELEC</t>
  </si>
  <si>
    <t>UED.ktoe.SI.NMM.CER.KILN_THERM.TOTAL.TOTAL</t>
  </si>
  <si>
    <t>UED.ktoe.SI.NMM.CER.KILN_THERM.THERM.SOLIDS</t>
  </si>
  <si>
    <t>UED.ktoe.SI.NMM.CER.KILN_THERM.THERM.LPG</t>
  </si>
  <si>
    <t>UED.ktoe.SI.NMM.CER.KILN_THERM.THERM.DIESEL_LIQBIO</t>
  </si>
  <si>
    <t>UED.ktoe.SI.NMM.CER.KILN_THERM.THERM.RFO</t>
  </si>
  <si>
    <t>UED.ktoe.SI.NMM.CER.KILN_THERM.THERM.OTHER</t>
  </si>
  <si>
    <t>UED.ktoe.SI.NMM.CER.KILN_THERM.THERM.NG_BIOGAS</t>
  </si>
  <si>
    <t>UED.ktoe.SI.NMM.CER.KILN_THERM.THERM.BIOMASS_WASTE</t>
  </si>
  <si>
    <t>UED.ktoe.SI.NMM.CER.KILN_ELEC.ELEC.ELEC</t>
  </si>
  <si>
    <t>UED.ktoe.SI.NMM.CER.FINISHING.TOTAL.TOTAL</t>
  </si>
  <si>
    <t>UED.ktoe.SI.NMM.CER.FINISHING.THERM.SOLIDS</t>
  </si>
  <si>
    <t>UED.ktoe.SI.NMM.CER.FINISHING.THERM.LPG</t>
  </si>
  <si>
    <t>UED.ktoe.SI.NMM.CER.FINISHING.THERM.DIESEL_LIQBIO</t>
  </si>
  <si>
    <t>UED.ktoe.SI.NMM.CER.FINISHING.THERM.RFO</t>
  </si>
  <si>
    <t>UED.ktoe.SI.NMM.CER.FINISHING.THERM.NG_BIOGAS</t>
  </si>
  <si>
    <t>UED.ktoe.SI.NMM.CER.FINISHING_ELEC.ELEC.ELEC</t>
  </si>
  <si>
    <t>UED.ktoe.SI.NMM.GLASS.TOTAL.TOTAL.TOTAL</t>
  </si>
  <si>
    <t>UED.ktoe.SI.NMM.GLASS.LIGHT.GENERIC.ELEC</t>
  </si>
  <si>
    <t>UED.ktoe.SI.NMM.GLASS.AIRCOMP.GENERIC.ELEC</t>
  </si>
  <si>
    <t>UED.ktoe.SI.NMM.GLASS.MOTOR.GENERIC.ELEC</t>
  </si>
  <si>
    <t>UED.ktoe.SI.NMM.GLASS.FANS.GENERIC.ELEC</t>
  </si>
  <si>
    <t>UED.ktoe.SI.NMM.GLASS.LOW_ENTH.TOTAL.TOTAL</t>
  </si>
  <si>
    <t>UED.ktoe.SI.NMM.GLASS.LOW_ENTH.THERM.DIESEL_LIQBIO</t>
  </si>
  <si>
    <t>UED.ktoe.SI.NMM.GLASS.LOW_ENTH.THERM.NG_BIOGAS</t>
  </si>
  <si>
    <t>UED.ktoe.SI.NMM.GLASS.LOW_ENTH.THERM.SOLAR_GEO</t>
  </si>
  <si>
    <t>UED.ktoe.SI.NMM.GLASS.LOW_ENTH.HP.AMBIENT</t>
  </si>
  <si>
    <t>UED.ktoe.SI.NMM.GLASS.LOW_ENTH.THERM.ELEC</t>
  </si>
  <si>
    <t>UED.ktoe.SI.NMM.GLASS.MELTING.TOTAL.TOTAL</t>
  </si>
  <si>
    <t>UED.ktoe.SI.NMM.GLASS.MELTING.THERM.SOLIDS</t>
  </si>
  <si>
    <t>UED.ktoe.SI.NMM.GLASS.MELTING.THERM.LPG</t>
  </si>
  <si>
    <t>UED.ktoe.SI.NMM.GLASS.MELTING.THERM.DIESEL_LIQBIO</t>
  </si>
  <si>
    <t>UED.ktoe.SI.NMM.GLASS.MELTING.THERM.RFO</t>
  </si>
  <si>
    <t>UED.ktoe.SI.NMM.GLASS.MELTING.THERM.NG_BIOGAS</t>
  </si>
  <si>
    <t>UED.ktoe.SI.NMM.GLASS.MELTING_ELEC.ELEC.ELEC</t>
  </si>
  <si>
    <t>UED.ktoe.SI.NMM.GLASS.FORMING.ELEC.ELEC</t>
  </si>
  <si>
    <t>UED.ktoe.SI.NMM.GLASS.ANNEALING.TOTAL.TOTAL</t>
  </si>
  <si>
    <t>UED.ktoe.SI.NMM.GLASS.ANNEALING.THERM.SOLIDS</t>
  </si>
  <si>
    <t>UED.ktoe.SI.NMM.GLASS.ANNEALING.THERM.LPG</t>
  </si>
  <si>
    <t>UED.ktoe.SI.NMM.GLASS.ANNEALING.THERM.DIESEL_LIQBIO</t>
  </si>
  <si>
    <t>UED.ktoe.SI.NMM.GLASS.ANNEALING.THERM.RFO</t>
  </si>
  <si>
    <t>UED.ktoe.SI.NMM.GLASS.ANNEALING.THERM.NG_BIOGAS</t>
  </si>
  <si>
    <t>UED.ktoe.SI.NMM.GLASS.ANNEALING_ELEC.ELEC.ELEC</t>
  </si>
  <si>
    <t>UED.ktoe.SI.NMM.GLASS.FINISHING.ELEC.ELEC</t>
  </si>
  <si>
    <t>FUEL_EMI.ktCO2.SI.NMM.CEM.LIGHT.GENERIC.ELEC</t>
  </si>
  <si>
    <t>FUEL_EMI.ktCO2.SI.NMM.CEM.AIRCOMP.GENERIC.ELEC</t>
  </si>
  <si>
    <t>FUEL_EMI.ktCO2.SI.NMM.CEM.MOTOR.GENERIC.ELEC</t>
  </si>
  <si>
    <t>FUEL_EMI.ktCO2.SI.NMM.CEM.FANS.GENERIC.ELEC</t>
  </si>
  <si>
    <t>FUEL_EMI.ktCO2.SI.NMM.CEM.LOW_ENTH.TOTAL.TOTAL</t>
  </si>
  <si>
    <t>FUEL_EMI.ktCO2.SI.NMM.CEM.LOW_ENTH.THERM.DIESEL_LIQBIO</t>
  </si>
  <si>
    <t>FUEL_EMI.ktCO2.SI.NMM.CEM.LOW_ENTH.THERM.NG_BIOGAS</t>
  </si>
  <si>
    <t>FUEL_EMI.ktCO2.SI.NMM.CEM.LOW_ENTH.THERM.SOLAR_GEO</t>
  </si>
  <si>
    <t>FUEL_EMI.ktCO2.SI.NMM.CEM.LOW_ENTH.HP.AMBIENT</t>
  </si>
  <si>
    <t>FUEL_EMI.ktCO2.SI.NMM.CEM.LOW_ENTH.THERM.ELEC</t>
  </si>
  <si>
    <t>FUEL_EMI.ktCO2.SI.NMM.CEM.GRINDING_RAW.MECH.ELEC</t>
  </si>
  <si>
    <t>FUEL_EMI.ktCO2.SI.NMM.CEM.PREHEAT.TOTAL.TOTAL</t>
  </si>
  <si>
    <t>FUEL_EMI.ktCO2.SI.NMM.CEM.PREHEAT.THERM.SOLIDS</t>
  </si>
  <si>
    <t>FUEL_EMI.ktCO2.SI.NMM.CEM.PREHEAT.THERM.LPG</t>
  </si>
  <si>
    <t>FUEL_EMI.ktCO2.SI.NMM.CEM.PREHEAT.THERM.DIESEL_LIQBIO</t>
  </si>
  <si>
    <t>FUEL_EMI.ktCO2.SI.NMM.CEM.PREHEAT.THERM.RFO</t>
  </si>
  <si>
    <t>FUEL_EMI.ktCO2.SI.NMM.CEM.PREHEAT.THERM.OTHER</t>
  </si>
  <si>
    <t>FUEL_EMI.ktCO2.SI.NMM.CEM.PREHEAT.THERM.NG_BIOGAS</t>
  </si>
  <si>
    <t>FUEL_EMI.ktCO2.SI.NMM.CEM.PREHEAT.THERM.BIOMASS_WASTE</t>
  </si>
  <si>
    <t>FUEL_EMI.ktCO2.SI.NMM.CEM.KILN.TOTAL.TOTAL</t>
  </si>
  <si>
    <t>FUEL_EMI.ktCO2.SI.NMM.CEM.KILN.THERM.SOLIDS</t>
  </si>
  <si>
    <t>FUEL_EMI.ktCO2.SI.NMM.CEM.KILN.THERM.LPG</t>
  </si>
  <si>
    <t>FUEL_EMI.ktCO2.SI.NMM.CEM.KILN.THERM.DIESEL_LIQBIO</t>
  </si>
  <si>
    <t>FUEL_EMI.ktCO2.SI.NMM.CEM.KILN.THERM.RFO</t>
  </si>
  <si>
    <t>FUEL_EMI.ktCO2.SI.NMM.CEM.KILN.THERM.OTHER</t>
  </si>
  <si>
    <t>FUEL_EMI.ktCO2.SI.NMM.CEM.KILN.THERM.NG_BIOGAS</t>
  </si>
  <si>
    <t>FUEL_EMI.ktCO2.SI.NMM.CEM.KILN.THERM.BIOMASS_WASTE</t>
  </si>
  <si>
    <t>FUEL_EMI.ktCO2.SI.NMM.CEM.PRECAST.MECH.ELEC</t>
  </si>
  <si>
    <t>FUEL_EMI.ktCO2.SI.NMM.CEM.PRECAST_STEAM.TOTAL.TOTAL</t>
  </si>
  <si>
    <t>FUEL_EMI.ktCO2.SI.NMM.CEM.PRECAST_STEAM.STEAM.SOLIDS</t>
  </si>
  <si>
    <t>FUEL_EMI.ktCO2.SI.NMM.CEM.PRECAST_STEAM.STEAM.RFG</t>
  </si>
  <si>
    <t>FUEL_EMI.ktCO2.SI.NMM.CEM.PRECAST_STEAM.STEAM.LPG</t>
  </si>
  <si>
    <t>FUEL_EMI.ktCO2.SI.NMM.CEM.PRECAST_STEAM.STEAM.DIESEL_LIQBIO</t>
  </si>
  <si>
    <t>FUEL_EMI.ktCO2.SI.NMM.CEM.PRECAST_STEAM.STEAM.RFO</t>
  </si>
  <si>
    <t>FUEL_EMI.ktCO2.SI.NMM.CEM.PRECAST_STEAM.STEAM.OTHER</t>
  </si>
  <si>
    <t>FUEL_EMI.ktCO2.SI.NMM.CEM.PRECAST_STEAM.STEAM.NG_BIOGAS</t>
  </si>
  <si>
    <t>FUEL_EMI.ktCO2.SI.NMM.CEM.PRECAST_STEAM.STEAM.DERIVED</t>
  </si>
  <si>
    <t>FUEL_EMI.ktCO2.SI.NMM.CEM.PRECAST_STEAM.STEAM.BIOMASS_WASTE</t>
  </si>
  <si>
    <t>FUEL_EMI.ktCO2.SI.NMM.CEM.PRECAST_STEAM.STEAM.STEAM_DISTR</t>
  </si>
  <si>
    <t>PROCESS_EMI.ktCO2.SI.NMM.CEM</t>
  </si>
  <si>
    <t>FUEL_EMI.ktCO2.SI.NMM.CER.LIGHT.GENERIC.ELEC</t>
  </si>
  <si>
    <t>FUEL_EMI.ktCO2.SI.NMM.CER.AIRCOMP.GENERIC.ELEC</t>
  </si>
  <si>
    <t>FUEL_EMI.ktCO2.SI.NMM.CER.MOTOR.GENERIC.ELEC</t>
  </si>
  <si>
    <t>FUEL_EMI.ktCO2.SI.NMM.CER.FANS.GENERIC.ELEC</t>
  </si>
  <si>
    <t>FUEL_EMI.ktCO2.SI.NMM.CER.LOW_ENTH.TOTAL.TOTAL</t>
  </si>
  <si>
    <t>FUEL_EMI.ktCO2.SI.NMM.CER.LOW_ENTH.THERM.DIESEL_LIQBIO</t>
  </si>
  <si>
    <t>FUEL_EMI.ktCO2.SI.NMM.CER.LOW_ENTH.THERM.NG_BIOGAS</t>
  </si>
  <si>
    <t>FUEL_EMI.ktCO2.SI.NMM.CER.LOW_ENTH.THERM.SOLAR_GEO</t>
  </si>
  <si>
    <t>FUEL_EMI.ktCO2.SI.NMM.CER.LOW_ENTH.HP.AMBIENT</t>
  </si>
  <si>
    <t>FUEL_EMI.ktCO2.SI.NMM.CER.LOW_ENTH.THERM.ELEC</t>
  </si>
  <si>
    <t>FUEL_EMI.ktCO2.SI.NMM.CER.MIXING.MECH.ELEC</t>
  </si>
  <si>
    <t>FUEL_EMI.ktCO2.SI.NMM.CER.DRYING.TOTAL.TOTAL</t>
  </si>
  <si>
    <t>FUEL_EMI.ktCO2.SI.NMM.CER.DRYING.THERM.SOLIDS</t>
  </si>
  <si>
    <t>FUEL_EMI.ktCO2.SI.NMM.CER.DRYING.THERM.LPG</t>
  </si>
  <si>
    <t>FUEL_EMI.ktCO2.SI.NMM.CER.DRYING.THERM.DIESEL_LIQBIO</t>
  </si>
  <si>
    <t>FUEL_EMI.ktCO2.SI.NMM.CER.DRYING.THERM.RFO</t>
  </si>
  <si>
    <t>FUEL_EMI.ktCO2.SI.NMM.CER.DRYING.THERM.NG_BIOGAS</t>
  </si>
  <si>
    <t>FUEL_EMI.ktCO2.SI.NMM.CER.DRYING_STEAM.TOTAL.TOTAL</t>
  </si>
  <si>
    <t>FUEL_EMI.ktCO2.SI.NMM.CER.DRYING_STEAM.STEAM.SOLIDS</t>
  </si>
  <si>
    <t>FUEL_EMI.ktCO2.SI.NMM.CER.DRYING_STEAM.STEAM.RFG</t>
  </si>
  <si>
    <t>FUEL_EMI.ktCO2.SI.NMM.CER.DRYING_STEAM.STEAM.LPG</t>
  </si>
  <si>
    <t>FUEL_EMI.ktCO2.SI.NMM.CER.DRYING_STEAM.STEAM.DIESEL_LIQBIO</t>
  </si>
  <si>
    <t>FUEL_EMI.ktCO2.SI.NMM.CER.DRYING_STEAM.STEAM.RFO</t>
  </si>
  <si>
    <t>FUEL_EMI.ktCO2.SI.NMM.CER.DRYING_STEAM.STEAM.OTHER</t>
  </si>
  <si>
    <t>FUEL_EMI.ktCO2.SI.NMM.CER.DRYING_STEAM.STEAM.NG_BIOGAS</t>
  </si>
  <si>
    <t>FUEL_EMI.ktCO2.SI.NMM.CER.DRYING_STEAM.STEAM.DERIVED</t>
  </si>
  <si>
    <t>FUEL_EMI.ktCO2.SI.NMM.CER.DRYING_STEAM.STEAM.BIOMASS_WASTE</t>
  </si>
  <si>
    <t>FUEL_EMI.ktCO2.SI.NMM.CER.DRYING_STEAM.STEAM.STEAM_DISTR</t>
  </si>
  <si>
    <t>FUEL_EMI.ktCO2.SI.NMM.CER.DRYING_MICROW.MICROW.ELEC</t>
  </si>
  <si>
    <t>FUEL_EMI.ktCO2.SI.NMM.CER.KILN_THERM.TOTAL.TOTAL</t>
  </si>
  <si>
    <t>FUEL_EMI.ktCO2.SI.NMM.CER.KILN_THERM.THERM.SOLIDS</t>
  </si>
  <si>
    <t>FUEL_EMI.ktCO2.SI.NMM.CER.KILN_THERM.THERM.LPG</t>
  </si>
  <si>
    <t>FUEL_EMI.ktCO2.SI.NMM.CER.KILN_THERM.THERM.DIESEL_LIQBIO</t>
  </si>
  <si>
    <t>FUEL_EMI.ktCO2.SI.NMM.CER.KILN_THERM.THERM.RFO</t>
  </si>
  <si>
    <t>FUEL_EMI.ktCO2.SI.NMM.CER.KILN_THERM.THERM.OTHER</t>
  </si>
  <si>
    <t>FUEL_EMI.ktCO2.SI.NMM.CER.KILN_THERM.THERM.NG_BIOGAS</t>
  </si>
  <si>
    <t>FUEL_EMI.ktCO2.SI.NMM.CER.KILN_THERM.THERM.BIOMASS_WASTE</t>
  </si>
  <si>
    <t>FUEL_EMI.ktCO2.SI.NMM.CER.KILN_ELEC.ELEC.ELEC</t>
  </si>
  <si>
    <t>FUEL_EMI.ktCO2.SI.NMM.CER.FINISHING.TOTAL.TOTAL</t>
  </si>
  <si>
    <t>FUEL_EMI.ktCO2.SI.NMM.CER.FINISHING.THERM.SOLIDS</t>
  </si>
  <si>
    <t>FUEL_EMI.ktCO2.SI.NMM.CER.FINISHING.THERM.LPG</t>
  </si>
  <si>
    <t>FUEL_EMI.ktCO2.SI.NMM.CER.FINISHING.THERM.DIESEL_LIQBIO</t>
  </si>
  <si>
    <t>FUEL_EMI.ktCO2.SI.NMM.CER.FINISHING.THERM.RFO</t>
  </si>
  <si>
    <t>FUEL_EMI.ktCO2.SI.NMM.CER.FINISHING.THERM.NG_BIOGAS</t>
  </si>
  <si>
    <t>FUEL_EMI.ktCO2.SI.NMM.CER.FINISHING_ELEC.ELEC.ELEC</t>
  </si>
  <si>
    <t>PROCESS_EMI.ktCO2.SI.NMM.CER</t>
  </si>
  <si>
    <t>FUEL_EMI.ktCO2.SI.NMM.GLASS.LIGHT.GENERIC.ELEC</t>
  </si>
  <si>
    <t>FUEL_EMI.ktCO2.SI.NMM.GLASS.AIRCOMP.GENERIC.ELEC</t>
  </si>
  <si>
    <t>FUEL_EMI.ktCO2.SI.NMM.GLASS.MOTOR.GENERIC.ELEC</t>
  </si>
  <si>
    <t>FUEL_EMI.ktCO2.SI.NMM.GLASS.FANS.GENERIC.ELEC</t>
  </si>
  <si>
    <t>FUEL_EMI.ktCO2.SI.NMM.GLASS.LOW_ENTH.TOTAL.TOTAL</t>
  </si>
  <si>
    <t>FUEL_EMI.ktCO2.SI.NMM.GLASS.LOW_ENTH.THERM.DIESEL_LIQBIO</t>
  </si>
  <si>
    <t>FUEL_EMI.ktCO2.SI.NMM.GLASS.LOW_ENTH.THERM.NG_BIOGAS</t>
  </si>
  <si>
    <t>FUEL_EMI.ktCO2.SI.NMM.GLASS.LOW_ENTH.THERM.SOLAR_GEO</t>
  </si>
  <si>
    <t>FUEL_EMI.ktCO2.SI.NMM.GLASS.LOW_ENTH.HP.AMBIENT</t>
  </si>
  <si>
    <t>FUEL_EMI.ktCO2.SI.NMM.GLASS.LOW_ENTH.THERM.ELEC</t>
  </si>
  <si>
    <t>FUEL_EMI.ktCO2.SI.NMM.GLASS.MELTING.TOTAL.TOTAL</t>
  </si>
  <si>
    <t>FUEL_EMI.ktCO2.SI.NMM.GLASS.MELTING.THERM.SOLIDS</t>
  </si>
  <si>
    <t>FUEL_EMI.ktCO2.SI.NMM.GLASS.MELTING.THERM.LPG</t>
  </si>
  <si>
    <t>FUEL_EMI.ktCO2.SI.NMM.GLASS.MELTING.THERM.DIESEL_LIQBIO</t>
  </si>
  <si>
    <t>FUEL_EMI.ktCO2.SI.NMM.GLASS.MELTING.THERM.RFO</t>
  </si>
  <si>
    <t>FUEL_EMI.ktCO2.SI.NMM.GLASS.MELTING.THERM.NG_BIOGAS</t>
  </si>
  <si>
    <t>FUEL_EMI.ktCO2.SI.NMM.GLASS.MELTING_ELEC.ELEC.ELEC</t>
  </si>
  <si>
    <t>FUEL_EMI.ktCO2.SI.NMM.GLASS.FORMING.ELEC.ELEC</t>
  </si>
  <si>
    <t>FUEL_EMI.ktCO2.SI.NMM.GLASS.ANNEALING.TOTAL.TOTAL</t>
  </si>
  <si>
    <t>FUEL_EMI.ktCO2.SI.NMM.GLASS.ANNEALING.THERM.SOLIDS</t>
  </si>
  <si>
    <t>FUEL_EMI.ktCO2.SI.NMM.GLASS.ANNEALING.THERM.LPG</t>
  </si>
  <si>
    <t>FUEL_EMI.ktCO2.SI.NMM.GLASS.ANNEALING.THERM.DIESEL_LIQBIO</t>
  </si>
  <si>
    <t>FUEL_EMI.ktCO2.SI.NMM.GLASS.ANNEALING.THERM.RFO</t>
  </si>
  <si>
    <t>FUEL_EMI.ktCO2.SI.NMM.GLASS.ANNEALING.THERM.NG_BIOGAS</t>
  </si>
  <si>
    <t>FUEL_EMI.ktCO2.SI.NMM.GLASS.ANNEALING_ELEC.ELEC.ELEC</t>
  </si>
  <si>
    <t>FUEL_EMI.ktCO2.SI.NMM.GLASS.FINISHING.ELEC.ELEC</t>
  </si>
  <si>
    <t>PROCESS_EMI.ktCO2.SI.NMM.GLASS</t>
  </si>
  <si>
    <t>Cement (without process emissions)</t>
  </si>
  <si>
    <t>Cement: Grinding, packaging</t>
  </si>
  <si>
    <t>Ceramics &amp; other NMM (without process emissions)</t>
  </si>
  <si>
    <t>Glass production (without process emissions)</t>
  </si>
  <si>
    <t>Paper and paper products</t>
  </si>
  <si>
    <t>VA.Meuro2023.SI.PPA.PULP</t>
  </si>
  <si>
    <t>VA.Meuro2023.SI.PPA.PAPER</t>
  </si>
  <si>
    <t>VA.Meuro2023.SI.PPA.PRINT</t>
  </si>
  <si>
    <t>Pulp production (kt)</t>
  </si>
  <si>
    <t>OUTPUT.kt.SI.PPA.PULP</t>
  </si>
  <si>
    <t>Paper production  (kt)</t>
  </si>
  <si>
    <t>OUTPUT.kt.SI.PPA.PAPER</t>
  </si>
  <si>
    <t>Printing and media reproduction (kt paper eq.)</t>
  </si>
  <si>
    <t>OUTPUT.kt.SI.PPA.PRINT</t>
  </si>
  <si>
    <t>CAP.kt.SI.PPA.PULP</t>
  </si>
  <si>
    <t>CAP.kt.SI.PPA.PAPER</t>
  </si>
  <si>
    <t>CAP.kt.SI.PPA.PRINT</t>
  </si>
  <si>
    <t>NEWCAP.kt.SI.PPA.PULP</t>
  </si>
  <si>
    <t>NEWCAP.kt.SI.PPA.PAPER</t>
  </si>
  <si>
    <t>NEWCAP.kt.SI.PPA.PRINT</t>
  </si>
  <si>
    <t>FEC.ktoe.SI.PPA.TOTAL.TOTAL.TOTAL.TOTAL</t>
  </si>
  <si>
    <t>FEC.ktoe.SI.PPA.TOTAL.TOTAL.TOTAL.SOLIDS</t>
  </si>
  <si>
    <t>FEC.ktoe.SI.PPA.TOTAL.TOTAL.TOTAL.RFG</t>
  </si>
  <si>
    <t>FEC.ktoe.SI.PPA.TOTAL.TOTAL.TOTAL.LPG</t>
  </si>
  <si>
    <t>FEC.ktoe.SI.PPA.TOTAL.TOTAL.TOTAL.DIESEL</t>
  </si>
  <si>
    <t>FEC.ktoe.SI.PPA.TOTAL.TOTAL.TOTAL.RFO</t>
  </si>
  <si>
    <t>FEC.ktoe.SI.PPA.TOTAL.TOTAL.TOTAL.OTHER</t>
  </si>
  <si>
    <t>FEC.ktoe.SI.PPA.TOTAL.TOTAL.TOTAL.NG</t>
  </si>
  <si>
    <t>FEC.ktoe.SI.PPA.TOTAL.TOTAL.TOTAL.DERIVED</t>
  </si>
  <si>
    <t>FEC.ktoe.SI.PPA.TOTAL.TOTAL.TOTAL.BIOMASS_WASTE</t>
  </si>
  <si>
    <t>FEC.ktoe.SI.PPA.TOTAL.TOTAL.TOTAL.BIOGAS</t>
  </si>
  <si>
    <t>FEC.ktoe.SI.PPA.TOTAL.TOTAL.TOTAL.LIQBIO</t>
  </si>
  <si>
    <t>FEC.ktoe.SI.PPA.TOTAL.TOTAL.TOTAL.SOLAR</t>
  </si>
  <si>
    <t>FEC.ktoe.SI.PPA.TOTAL.TOTAL.TOTAL.GEO</t>
  </si>
  <si>
    <t>FEC.ktoe.SI.PPA.TOTAL.TOTAL.TOTAL.AMBIENT</t>
  </si>
  <si>
    <t>FEC.ktoe.SI.PPA.TOTAL.TOTAL.TOTAL.STEAM_DISTR</t>
  </si>
  <si>
    <t>FEC.ktoe.SI.PPA.TOTAL.TOTAL.TOTAL.ELEC</t>
  </si>
  <si>
    <t>FEC.ktoe.SI.PPA.PULP.TOTAL.TOTAL.TOTAL</t>
  </si>
  <si>
    <t>FEC.ktoe.SI.PPA.PULP.LIGHT.GENERIC.ELEC</t>
  </si>
  <si>
    <t>FEC.ktoe.SI.PPA.PULP.AIRCOMP.GENERIC.ELEC</t>
  </si>
  <si>
    <t>FEC.ktoe.SI.PPA.PULP.MOTOR.GENERIC.ELEC</t>
  </si>
  <si>
    <t>FEC.ktoe.SI.PPA.PULP.FANS.GENERIC.ELEC</t>
  </si>
  <si>
    <t>FEC.ktoe.SI.PPA.PULP.LOW_ENTH.TOTAL.TOTAL</t>
  </si>
  <si>
    <t>FEC.ktoe.SI.PPA.PULP.LOW_ENTH.THERM.DIESEL_LIQBIO</t>
  </si>
  <si>
    <t>FEC.ktoe.SI.PPA.PULP.LOW_ENTH.THERM.NG_BIOGAS</t>
  </si>
  <si>
    <t>FEC.ktoe.SI.PPA.PULP.LOW_ENTH.THERM.SOLAR_GEO</t>
  </si>
  <si>
    <t>FEC.ktoe.SI.PPA.PULP.LOW_ENTH.HP.AMBIENT</t>
  </si>
  <si>
    <t>FEC.ktoe.SI.PPA.PULP.LOW_ENTH.THERM.ELEC</t>
  </si>
  <si>
    <t>Pulp: Wood preparation, grinding</t>
  </si>
  <si>
    <t>FEC.ktoe.SI.PPA.PULP.PREPARATION.MECH.ELEC</t>
  </si>
  <si>
    <t>Pulp: Pulping</t>
  </si>
  <si>
    <t>Pulp: Pulping thermal</t>
  </si>
  <si>
    <t>FEC.ktoe.SI.PPA.PULP.PULPING.TOTAL.TOTAL</t>
  </si>
  <si>
    <t>FEC.ktoe.SI.PPA.PULP.PULPING.STEAM.SOLIDS</t>
  </si>
  <si>
    <t>FEC.ktoe.SI.PPA.PULP.PULPING.STEAM.RFG</t>
  </si>
  <si>
    <t>FEC.ktoe.SI.PPA.PULP.PULPING.STEAM.LPG</t>
  </si>
  <si>
    <t>FEC.ktoe.SI.PPA.PULP.PULPING.STEAM.DIESEL_LIQBIO</t>
  </si>
  <si>
    <t>FEC.ktoe.SI.PPA.PULP.PULPING.STEAM.RFO</t>
  </si>
  <si>
    <t>FEC.ktoe.SI.PPA.PULP.PULPING.STEAM.OTHER</t>
  </si>
  <si>
    <t>FEC.ktoe.SI.PPA.PULP.PULPING.STEAM.NG_BIOGAS</t>
  </si>
  <si>
    <t>FEC.ktoe.SI.PPA.PULP.PULPING.STEAM.DERIVED</t>
  </si>
  <si>
    <t>FEC.ktoe.SI.PPA.PULP.PULPING.STEAM.BIOMASS_WASTE</t>
  </si>
  <si>
    <t>FEC.ktoe.SI.PPA.PULP.PULPING.STEAM.STEAM_DISTR</t>
  </si>
  <si>
    <t>Pulp: Pulping electric</t>
  </si>
  <si>
    <t>FEC.ktoe.SI.PPA.PULP.PULPING_MECH.MECH.ELEC</t>
  </si>
  <si>
    <t>Pulp: Cleaning</t>
  </si>
  <si>
    <t>FEC.ktoe.SI.PPA.PULP.BLEACHING.THERM.ELEC</t>
  </si>
  <si>
    <t>FEC.ktoe.SI.PPA.PAPER.TOTAL.TOTAL.TOTAL</t>
  </si>
  <si>
    <t>FEC.ktoe.SI.PPA.PAPER.LIGHT.GENERIC.ELEC</t>
  </si>
  <si>
    <t>FEC.ktoe.SI.PPA.PAPER.AIRCOMP.GENERIC.ELEC</t>
  </si>
  <si>
    <t>FEC.ktoe.SI.PPA.PAPER.MOTOR.GENERIC.ELEC</t>
  </si>
  <si>
    <t>FEC.ktoe.SI.PPA.PAPER.FANS.GENERIC.ELEC</t>
  </si>
  <si>
    <t>FEC.ktoe.SI.PPA.PAPER.LOW_ENTH.TOTAL.TOTAL</t>
  </si>
  <si>
    <t>FEC.ktoe.SI.PPA.PAPER.LOW_ENTH.THERM.DIESEL_LIQBIO</t>
  </si>
  <si>
    <t>FEC.ktoe.SI.PPA.PAPER.LOW_ENTH.THERM.NG_BIOGAS</t>
  </si>
  <si>
    <t>FEC.ktoe.SI.PPA.PAPER.LOW_ENTH.THERM.SOLAR_GEO</t>
  </si>
  <si>
    <t>FEC.ktoe.SI.PPA.PAPER.LOW_ENTH.HP.AMBIENT</t>
  </si>
  <si>
    <t>FEC.ktoe.SI.PPA.PAPER.LOW_ENTH.THERM.ELEC</t>
  </si>
  <si>
    <t>Paper: Stock preparation</t>
  </si>
  <si>
    <t>Paper: Stock preparation - Thermal</t>
  </si>
  <si>
    <t>FEC.ktoe.SI.PPA.PAPER.PREPARATION.TOTAL.TOTAL</t>
  </si>
  <si>
    <t>FEC.ktoe.SI.PPA.PAPER.PREPARATION.THERM.SOLIDS</t>
  </si>
  <si>
    <t>FEC.ktoe.SI.PPA.PAPER.PREPARATION.THERM.RFG</t>
  </si>
  <si>
    <t>FEC.ktoe.SI.PPA.PAPER.PREPARATION.THERM.LPG</t>
  </si>
  <si>
    <t>FEC.ktoe.SI.PPA.PAPER.PREPARATION.THERM.DIESEL_LIQBIO</t>
  </si>
  <si>
    <t>FEC.ktoe.SI.PPA.PAPER.PREPARATION.THERM.RFO</t>
  </si>
  <si>
    <t>FEC.ktoe.SI.PPA.PAPER.PREPARATION.THERM.OTHER</t>
  </si>
  <si>
    <t>FEC.ktoe.SI.PPA.PAPER.PREPARATION.THERM.NG_BIOGAS</t>
  </si>
  <si>
    <t>FEC.ktoe.SI.PPA.PAPER.PREPARATION.THERM.DERIVED</t>
  </si>
  <si>
    <t>FEC.ktoe.SI.PPA.PAPER.PREPARATION.THERM.BIOMASS_WASTE</t>
  </si>
  <si>
    <t>FEC.ktoe.SI.PPA.PAPER.PREPARATION.THERM.STEAM_DISTR</t>
  </si>
  <si>
    <t>Paper: Stock preparation - Mechanical</t>
  </si>
  <si>
    <t>FEC.ktoe.SI.PPA.PAPER.PREPARATION_ELEC.MECH.ELEC</t>
  </si>
  <si>
    <t>Paper: Paper machine</t>
  </si>
  <si>
    <t>Paper: Paper machine - Steam use</t>
  </si>
  <si>
    <t>FEC.ktoe.SI.PPA.PAPER.PAPER_MACHINE.TOTAL.TOTAL</t>
  </si>
  <si>
    <t>FEC.ktoe.SI.PPA.PAPER.PAPER_MACHINE.STEAM.SOLIDS</t>
  </si>
  <si>
    <t>FEC.ktoe.SI.PPA.PAPER.PAPER_MACHINE.STEAM.RFG</t>
  </si>
  <si>
    <t>FEC.ktoe.SI.PPA.PAPER.PAPER_MACHINE.STEAM.LPG</t>
  </si>
  <si>
    <t>FEC.ktoe.SI.PPA.PAPER.PAPER_MACHINE.STEAM.DIESEL_LIQBIO</t>
  </si>
  <si>
    <t>FEC.ktoe.SI.PPA.PAPER.PAPER_MACHINE.STEAM.RFO</t>
  </si>
  <si>
    <t>FEC.ktoe.SI.PPA.PAPER.PAPER_MACHINE.STEAM.OTHER</t>
  </si>
  <si>
    <t>FEC.ktoe.SI.PPA.PAPER.PAPER_MACHINE.STEAM.NG_BIOGAS</t>
  </si>
  <si>
    <t>FEC.ktoe.SI.PPA.PAPER.PAPER_MACHINE.STEAM.DERIVED</t>
  </si>
  <si>
    <t>FEC.ktoe.SI.PPA.PAPER.PAPER_MACHINE.STEAM.BIOMASS_WASTE</t>
  </si>
  <si>
    <t>FEC.ktoe.SI.PPA.PAPER.PAPER_MACHINE.STEAM.STEAM_DISTR</t>
  </si>
  <si>
    <t>Paper: Paper machine - Electricity</t>
  </si>
  <si>
    <t>FEC.ktoe.SI.PPA.PAPER.PAPER_MACHINE_ELEC.ELEC.ELEC</t>
  </si>
  <si>
    <t>Paper: Product finishing</t>
  </si>
  <si>
    <t>Paper: Product finishing - Steam use</t>
  </si>
  <si>
    <t>FEC.ktoe.SI.PPA.PAPER.FINISHING.TOTAL.TOTAL</t>
  </si>
  <si>
    <t>FEC.ktoe.SI.PPA.PAPER.FINISHING.STEAM.SOLIDS</t>
  </si>
  <si>
    <t>FEC.ktoe.SI.PPA.PAPER.FINISHING.STEAM.RFG</t>
  </si>
  <si>
    <t>FEC.ktoe.SI.PPA.PAPER.FINISHING.STEAM.LPG</t>
  </si>
  <si>
    <t>FEC.ktoe.SI.PPA.PAPER.FINISHING.STEAM.DIESEL_LIQBIO</t>
  </si>
  <si>
    <t>FEC.ktoe.SI.PPA.PAPER.FINISHING.STEAM.RFO</t>
  </si>
  <si>
    <t>FEC.ktoe.SI.PPA.PAPER.FINISHING.STEAM.OTHER</t>
  </si>
  <si>
    <t>FEC.ktoe.SI.PPA.PAPER.FINISHING.STEAM.NG_BIOGAS</t>
  </si>
  <si>
    <t>FEC.ktoe.SI.PPA.PAPER.FINISHING.STEAM.DERIVED</t>
  </si>
  <si>
    <t>FEC.ktoe.SI.PPA.PAPER.FINISHING.STEAM.BIOMASS_WASTE</t>
  </si>
  <si>
    <t>FEC.ktoe.SI.PPA.PAPER.FINISHING.STEAM.STEAM_DISTR</t>
  </si>
  <si>
    <t>Paper: Product finishing - Electricity</t>
  </si>
  <si>
    <t>FEC.ktoe.SI.PPA.PAPER.FINISHING_ELEC.ELEC.ELEC</t>
  </si>
  <si>
    <t>FEC.ktoe.SI.PPA.PRINT.TOTAL.TOTAL.TOTAL</t>
  </si>
  <si>
    <t>FEC.ktoe.SI.PPA.PRINT.LIGHT.GENERIC.ELEC</t>
  </si>
  <si>
    <t>FEC.ktoe.SI.PPA.PRINT.AIRCOMP.GENERIC.ELEC</t>
  </si>
  <si>
    <t>FEC.ktoe.SI.PPA.PRINT.MOTOR.GENERIC.ELEC</t>
  </si>
  <si>
    <t>FEC.ktoe.SI.PPA.PRINT.FANS.GENERIC.ELEC</t>
  </si>
  <si>
    <t>FEC.ktoe.SI.PPA.PRINT.LOW_ENTH.TOTAL.TOTAL</t>
  </si>
  <si>
    <t>FEC.ktoe.SI.PPA.PRINT.LOW_ENTH.THERM.DIESEL_LIQBIO</t>
  </si>
  <si>
    <t>FEC.ktoe.SI.PPA.PRINT.LOW_ENTH.THERM.NG_BIOGAS</t>
  </si>
  <si>
    <t>FEC.ktoe.SI.PPA.PRINT.LOW_ENTH.THERM.SOLAR_GEO</t>
  </si>
  <si>
    <t>FEC.ktoe.SI.PPA.PRINT.LOW_ENTH.HP.AMBIENT</t>
  </si>
  <si>
    <t>FEC.ktoe.SI.PPA.PRINT.LOW_ENTH.THERM.ELEC</t>
  </si>
  <si>
    <t>Printing and publishing</t>
  </si>
  <si>
    <t>FEC.ktoe.SI.PPA.PRINT.PRINTING.MECH.ELEC</t>
  </si>
  <si>
    <t>UED.ktoe.SI.PPA.PULP.TOTAL.TOTAL.TOTAL</t>
  </si>
  <si>
    <t>UED.ktoe.SI.PPA.PULP.LIGHT.GENERIC.ELEC</t>
  </si>
  <si>
    <t>UED.ktoe.SI.PPA.PULP.AIRCOMP.GENERIC.ELEC</t>
  </si>
  <si>
    <t>UED.ktoe.SI.PPA.PULP.MOTOR.GENERIC.ELEC</t>
  </si>
  <si>
    <t>UED.ktoe.SI.PPA.PULP.FANS.GENERIC.ELEC</t>
  </si>
  <si>
    <t>UED.ktoe.SI.PPA.PULP.LOW_ENTH.TOTAL.TOTAL</t>
  </si>
  <si>
    <t>UED.ktoe.SI.PPA.PULP.LOW_ENTH.THERM.DIESEL_LIQBIO</t>
  </si>
  <si>
    <t>UED.ktoe.SI.PPA.PULP.LOW_ENTH.THERM.NG_BIOGAS</t>
  </si>
  <si>
    <t>UED.ktoe.SI.PPA.PULP.LOW_ENTH.THERM.SOLAR_GEO</t>
  </si>
  <si>
    <t>UED.ktoe.SI.PPA.PULP.LOW_ENTH.HP.AMBIENT</t>
  </si>
  <si>
    <t>UED.ktoe.SI.PPA.PULP.LOW_ENTH.THERM.ELEC</t>
  </si>
  <si>
    <t>UED.ktoe.SI.PPA.PULP.PREPARATION.MECH.ELEC</t>
  </si>
  <si>
    <t>UED.ktoe.SI.PPA.PULP.PULPING.TOTAL.TOTAL</t>
  </si>
  <si>
    <t>UED.ktoe.SI.PPA.PULP.PULPING.STEAM.SOLIDS</t>
  </si>
  <si>
    <t>UED.ktoe.SI.PPA.PULP.PULPING.STEAM.RFG</t>
  </si>
  <si>
    <t>UED.ktoe.SI.PPA.PULP.PULPING.STEAM.LPG</t>
  </si>
  <si>
    <t>UED.ktoe.SI.PPA.PULP.PULPING.STEAM.DIESEL_LIQBIO</t>
  </si>
  <si>
    <t>UED.ktoe.SI.PPA.PULP.PULPING.STEAM.RFO</t>
  </si>
  <si>
    <t>UED.ktoe.SI.PPA.PULP.PULPING.STEAM.OTHER</t>
  </si>
  <si>
    <t>UED.ktoe.SI.PPA.PULP.PULPING.STEAM.NG_BIOGAS</t>
  </si>
  <si>
    <t>UED.ktoe.SI.PPA.PULP.PULPING.STEAM.DERIVED</t>
  </si>
  <si>
    <t>UED.ktoe.SI.PPA.PULP.PULPING.STEAM.BIOMASS_WASTE</t>
  </si>
  <si>
    <t>UED.ktoe.SI.PPA.PULP.PULPING.STEAM.STEAM_DISTR</t>
  </si>
  <si>
    <t>UED.ktoe.SI.PPA.PULP.PULPING_MECH.MECH.ELEC</t>
  </si>
  <si>
    <t>UED.ktoe.SI.PPA.PULP.BLEACHING.THERM.ELEC</t>
  </si>
  <si>
    <t>UED.ktoe.SI.PPA.PAPER.TOTAL.TOTAL.TOTAL</t>
  </si>
  <si>
    <t>UED.ktoe.SI.PPA.PAPER.LIGHT.GENERIC.ELEC</t>
  </si>
  <si>
    <t>UED.ktoe.SI.PPA.PAPER.AIRCOMP.GENERIC.ELEC</t>
  </si>
  <si>
    <t>UED.ktoe.SI.PPA.PAPER.MOTOR.GENERIC.ELEC</t>
  </si>
  <si>
    <t>UED.ktoe.SI.PPA.PAPER.FANS.GENERIC.ELEC</t>
  </si>
  <si>
    <t>UED.ktoe.SI.PPA.PAPER.LOW_ENTH.TOTAL.TOTAL</t>
  </si>
  <si>
    <t>UED.ktoe.SI.PPA.PAPER.LOW_ENTH.THERM.DIESEL_LIQBIO</t>
  </si>
  <si>
    <t>UED.ktoe.SI.PPA.PAPER.LOW_ENTH.THERM.NG_BIOGAS</t>
  </si>
  <si>
    <t>UED.ktoe.SI.PPA.PAPER.LOW_ENTH.THERM.SOLAR_GEO</t>
  </si>
  <si>
    <t>UED.ktoe.SI.PPA.PAPER.LOW_ENTH.HP.AMBIENT</t>
  </si>
  <si>
    <t>UED.ktoe.SI.PPA.PAPER.LOW_ENTH.THERM.ELEC</t>
  </si>
  <si>
    <t>UED.ktoe.SI.PPA.PAPER.PREPARATION.TOTAL.TOTAL</t>
  </si>
  <si>
    <t>UED.ktoe.SI.PPA.PAPER.PREPARATION.THERM.SOLIDS</t>
  </si>
  <si>
    <t>UED.ktoe.SI.PPA.PAPER.PREPARATION.THERM.RFG</t>
  </si>
  <si>
    <t>UED.ktoe.SI.PPA.PAPER.PREPARATION.THERM.LPG</t>
  </si>
  <si>
    <t>UED.ktoe.SI.PPA.PAPER.PREPARATION.THERM.DIESEL_LIQBIO</t>
  </si>
  <si>
    <t>UED.ktoe.SI.PPA.PAPER.PREPARATION.THERM.RFO</t>
  </si>
  <si>
    <t>UED.ktoe.SI.PPA.PAPER.PREPARATION.THERM.OTHER</t>
  </si>
  <si>
    <t>UED.ktoe.SI.PPA.PAPER.PREPARATION.THERM.NG_BIOGAS</t>
  </si>
  <si>
    <t>UED.ktoe.SI.PPA.PAPER.PREPARATION.THERM.DERIVED</t>
  </si>
  <si>
    <t>UED.ktoe.SI.PPA.PAPER.PREPARATION.THERM.BIOMASS_WASTE</t>
  </si>
  <si>
    <t>UED.ktoe.SI.PPA.PAPER.PREPARATION.THERM.STEAM_DISTR</t>
  </si>
  <si>
    <t>UED.ktoe.SI.PPA.PAPER.PREPARATION_ELEC.MECH.ELEC</t>
  </si>
  <si>
    <t>UED.ktoe.SI.PPA.PAPER.PAPER_MACHINE.TOTAL.TOTAL</t>
  </si>
  <si>
    <t>UED.ktoe.SI.PPA.PAPER.PAPER_MACHINE.STEAM.SOLIDS</t>
  </si>
  <si>
    <t>UED.ktoe.SI.PPA.PAPER.PAPER_MACHINE.STEAM.RFG</t>
  </si>
  <si>
    <t>UED.ktoe.SI.PPA.PAPER.PAPER_MACHINE.STEAM.LPG</t>
  </si>
  <si>
    <t>UED.ktoe.SI.PPA.PAPER.PAPER_MACHINE.STEAM.DIESEL_LIQBIO</t>
  </si>
  <si>
    <t>UED.ktoe.SI.PPA.PAPER.PAPER_MACHINE.STEAM.RFO</t>
  </si>
  <si>
    <t>UED.ktoe.SI.PPA.PAPER.PAPER_MACHINE.STEAM.OTHER</t>
  </si>
  <si>
    <t>UED.ktoe.SI.PPA.PAPER.PAPER_MACHINE.STEAM.NG_BIOGAS</t>
  </si>
  <si>
    <t>UED.ktoe.SI.PPA.PAPER.PAPER_MACHINE.STEAM.DERIVED</t>
  </si>
  <si>
    <t>UED.ktoe.SI.PPA.PAPER.PAPER_MACHINE.STEAM.BIOMASS_WASTE</t>
  </si>
  <si>
    <t>UED.ktoe.SI.PPA.PAPER.PAPER_MACHINE.STEAM.STEAM_DISTR</t>
  </si>
  <si>
    <t>UED.ktoe.SI.PPA.PAPER.PAPER_MACHINE_ELEC.ELEC.ELEC</t>
  </si>
  <si>
    <t>UED.ktoe.SI.PPA.PAPER.FINISHING.TOTAL.TOTAL</t>
  </si>
  <si>
    <t>UED.ktoe.SI.PPA.PAPER.FINISHING.STEAM.SOLIDS</t>
  </si>
  <si>
    <t>UED.ktoe.SI.PPA.PAPER.FINISHING.STEAM.RFG</t>
  </si>
  <si>
    <t>UED.ktoe.SI.PPA.PAPER.FINISHING.STEAM.LPG</t>
  </si>
  <si>
    <t>UED.ktoe.SI.PPA.PAPER.FINISHING.STEAM.DIESEL_LIQBIO</t>
  </si>
  <si>
    <t>UED.ktoe.SI.PPA.PAPER.FINISHING.STEAM.RFO</t>
  </si>
  <si>
    <t>UED.ktoe.SI.PPA.PAPER.FINISHING.STEAM.OTHER</t>
  </si>
  <si>
    <t>UED.ktoe.SI.PPA.PAPER.FINISHING.STEAM.NG_BIOGAS</t>
  </si>
  <si>
    <t>UED.ktoe.SI.PPA.PAPER.FINISHING.STEAM.DERIVED</t>
  </si>
  <si>
    <t>UED.ktoe.SI.PPA.PAPER.FINISHING.STEAM.BIOMASS_WASTE</t>
  </si>
  <si>
    <t>UED.ktoe.SI.PPA.PAPER.FINISHING.STEAM.STEAM_DISTR</t>
  </si>
  <si>
    <t>UED.ktoe.SI.PPA.PAPER.FINISHING_ELEC.ELEC.ELEC</t>
  </si>
  <si>
    <t>UED.ktoe.SI.PPA.PRINT.TOTAL.TOTAL.TOTAL</t>
  </si>
  <si>
    <t>UED.ktoe.SI.PPA.PRINT.LIGHT.GENERIC.ELEC</t>
  </si>
  <si>
    <t>UED.ktoe.SI.PPA.PRINT.AIRCOMP.GENERIC.ELEC</t>
  </si>
  <si>
    <t>UED.ktoe.SI.PPA.PRINT.MOTOR.GENERIC.ELEC</t>
  </si>
  <si>
    <t>UED.ktoe.SI.PPA.PRINT.FANS.GENERIC.ELEC</t>
  </si>
  <si>
    <t>UED.ktoe.SI.PPA.PRINT.LOW_ENTH.TOTAL.TOTAL</t>
  </si>
  <si>
    <t>UED.ktoe.SI.PPA.PRINT.LOW_ENTH.THERM.DIESEL_LIQBIO</t>
  </si>
  <si>
    <t>UED.ktoe.SI.PPA.PRINT.LOW_ENTH.THERM.NG_BIOGAS</t>
  </si>
  <si>
    <t>UED.ktoe.SI.PPA.PRINT.LOW_ENTH.THERM.SOLAR_GEO</t>
  </si>
  <si>
    <t>UED.ktoe.SI.PPA.PRINT.LOW_ENTH.HP.AMBIENT</t>
  </si>
  <si>
    <t>UED.ktoe.SI.PPA.PRINT.LOW_ENTH.THERM.ELEC</t>
  </si>
  <si>
    <t>UED.ktoe.SI.PPA.PRINT.PRINTING.MECH.ELEC</t>
  </si>
  <si>
    <t>FUEL_EMI.ktCO2.SI.PPA.PULP.TOTAL.TOTAL.TOTAL</t>
  </si>
  <si>
    <t>FUEL_EMI.ktCO2.SI.PPA.PULP.LIGHT.GENERIC.ELEC</t>
  </si>
  <si>
    <t>FUEL_EMI.ktCO2.SI.PPA.PULP.AIRCOMP.GENERIC.ELEC</t>
  </si>
  <si>
    <t>FUEL_EMI.ktCO2.SI.PPA.PULP.MOTOR.GENERIC.ELEC</t>
  </si>
  <si>
    <t>FUEL_EMI.ktCO2.SI.PPA.PULP.FANS.GENERIC.ELEC</t>
  </si>
  <si>
    <t>FUEL_EMI.ktCO2.SI.PPA.PULP.LOW_ENTH.TOTAL.TOTAL</t>
  </si>
  <si>
    <t>FUEL_EMI.ktCO2.SI.PPA.PULP.LOW_ENTH.THERM.DIESEL_LIQBIO</t>
  </si>
  <si>
    <t>FUEL_EMI.ktCO2.SI.PPA.PULP.LOW_ENTH.THERM.NG_BIOGAS</t>
  </si>
  <si>
    <t>FUEL_EMI.ktCO2.SI.PPA.PULP.LOW_ENTH.THERM.SOLAR_GEO</t>
  </si>
  <si>
    <t>FUEL_EMI.ktCO2.SI.PPA.PULP.LOW_ENTH.HP.AMBIENT</t>
  </si>
  <si>
    <t>FUEL_EMI.ktCO2.SI.PPA.PULP.LOW_ENTH.THERM.ELEC</t>
  </si>
  <si>
    <t>FUEL_EMI.ktCO2.SI.PPA.PULP.PREPARATION.MECH.ELEC</t>
  </si>
  <si>
    <t>FUEL_EMI.ktCO2.SI.PPA.PULP.PULPING.TOTAL.TOTAL</t>
  </si>
  <si>
    <t>FUEL_EMI.ktCO2.SI.PPA.PULP.PULPING.STEAM.SOLIDS</t>
  </si>
  <si>
    <t>FUEL_EMI.ktCO2.SI.PPA.PULP.PULPING.STEAM.RFG</t>
  </si>
  <si>
    <t>FUEL_EMI.ktCO2.SI.PPA.PULP.PULPING.STEAM.LPG</t>
  </si>
  <si>
    <t>FUEL_EMI.ktCO2.SI.PPA.PULP.PULPING.STEAM.DIESEL_LIQBIO</t>
  </si>
  <si>
    <t>FUEL_EMI.ktCO2.SI.PPA.PULP.PULPING.STEAM.RFO</t>
  </si>
  <si>
    <t>FUEL_EMI.ktCO2.SI.PPA.PULP.PULPING.STEAM.OTHER</t>
  </si>
  <si>
    <t>FUEL_EMI.ktCO2.SI.PPA.PULP.PULPING.STEAM.NG_BIOGAS</t>
  </si>
  <si>
    <t>FUEL_EMI.ktCO2.SI.PPA.PULP.PULPING.STEAM.DERIVED</t>
  </si>
  <si>
    <t>FUEL_EMI.ktCO2.SI.PPA.PULP.PULPING.STEAM.BIOMASS_WASTE</t>
  </si>
  <si>
    <t>FUEL_EMI.ktCO2.SI.PPA.PULP.PULPING.STEAM.STEAM_DISTR</t>
  </si>
  <si>
    <t>FUEL_EMI.ktCO2.SI.PPA.PULP.PULPING_MECH.MECH.ELEC</t>
  </si>
  <si>
    <t>FUEL_EMI.ktCO2.SI.PPA.PULP.BLEACHING.THERM.ELEC</t>
  </si>
  <si>
    <t>FUEL_EMI.ktCO2.SI.PPA.PAPER.TOTAL.TOTAL.TOTAL</t>
  </si>
  <si>
    <t>FUEL_EMI.ktCO2.SI.PPA.PAPER.LIGHT.GENERIC.ELEC</t>
  </si>
  <si>
    <t>FUEL_EMI.ktCO2.SI.PPA.PAPER.AIRCOMP.GENERIC.ELEC</t>
  </si>
  <si>
    <t>FUEL_EMI.ktCO2.SI.PPA.PAPER.MOTOR.GENERIC.ELEC</t>
  </si>
  <si>
    <t>FUEL_EMI.ktCO2.SI.PPA.PAPER.FANS.GENERIC.ELEC</t>
  </si>
  <si>
    <t>FUEL_EMI.ktCO2.SI.PPA.PAPER.LOW_ENTH.TOTAL.TOTAL</t>
  </si>
  <si>
    <t>FUEL_EMI.ktCO2.SI.PPA.PAPER.LOW_ENTH.THERM.DIESEL_LIQBIO</t>
  </si>
  <si>
    <t>FUEL_EMI.ktCO2.SI.PPA.PAPER.LOW_ENTH.THERM.NG_BIOGAS</t>
  </si>
  <si>
    <t>FUEL_EMI.ktCO2.SI.PPA.PAPER.LOW_ENTH.THERM.SOLAR_GEO</t>
  </si>
  <si>
    <t>FUEL_EMI.ktCO2.SI.PPA.PAPER.LOW_ENTH.HP.AMBIENT</t>
  </si>
  <si>
    <t>FUEL_EMI.ktCO2.SI.PPA.PAPER.LOW_ENTH.THERM.ELEC</t>
  </si>
  <si>
    <t>FUEL_EMI.ktCO2.SI.PPA.PAPER.PREPARATION.TOTAL.TOTAL</t>
  </si>
  <si>
    <t>FUEL_EMI.ktCO2.SI.PPA.PAPER.PREPARATION.THERM.SOLIDS</t>
  </si>
  <si>
    <t>FUEL_EMI.ktCO2.SI.PPA.PAPER.PREPARATION.THERM.RFG</t>
  </si>
  <si>
    <t>FUEL_EMI.ktCO2.SI.PPA.PAPER.PREPARATION.THERM.LPG</t>
  </si>
  <si>
    <t>FUEL_EMI.ktCO2.SI.PPA.PAPER.PREPARATION.THERM.DIESEL_LIQBIO</t>
  </si>
  <si>
    <t>FUEL_EMI.ktCO2.SI.PPA.PAPER.PREPARATION.THERM.RFO</t>
  </si>
  <si>
    <t>FUEL_EMI.ktCO2.SI.PPA.PAPER.PREPARATION.THERM.OTHER</t>
  </si>
  <si>
    <t>FUEL_EMI.ktCO2.SI.PPA.PAPER.PREPARATION.THERM.NG_BIOGAS</t>
  </si>
  <si>
    <t>FUEL_EMI.ktCO2.SI.PPA.PAPER.PREPARATION.THERM.DERIVED</t>
  </si>
  <si>
    <t>FUEL_EMI.ktCO2.SI.PPA.PAPER.PREPARATION.THERM.BIOMASS_WASTE</t>
  </si>
  <si>
    <t>FUEL_EMI.ktCO2.SI.PPA.PAPER.PREPARATION.THERM.STEAM_DISTR</t>
  </si>
  <si>
    <t>FUEL_EMI.ktCO2.SI.PPA.PAPER.PREPARATION_ELEC.MECH.ELEC</t>
  </si>
  <si>
    <t>FUEL_EMI.ktCO2.SI.PPA.PAPER.PAPER_MACHINE.TOTAL.TOTAL</t>
  </si>
  <si>
    <t>FUEL_EMI.ktCO2.SI.PPA.PAPER.PAPER_MACHINE.STEAM.SOLIDS</t>
  </si>
  <si>
    <t>FUEL_EMI.ktCO2.SI.PPA.PAPER.PAPER_MACHINE.STEAM.RFG</t>
  </si>
  <si>
    <t>FUEL_EMI.ktCO2.SI.PPA.PAPER.PAPER_MACHINE.STEAM.LPG</t>
  </si>
  <si>
    <t>FUEL_EMI.ktCO2.SI.PPA.PAPER.PAPER_MACHINE.STEAM.DIESEL_LIQBIO</t>
  </si>
  <si>
    <t>FUEL_EMI.ktCO2.SI.PPA.PAPER.PAPER_MACHINE.STEAM.RFO</t>
  </si>
  <si>
    <t>FUEL_EMI.ktCO2.SI.PPA.PAPER.PAPER_MACHINE.STEAM.OTHER</t>
  </si>
  <si>
    <t>FUEL_EMI.ktCO2.SI.PPA.PAPER.PAPER_MACHINE.STEAM.NG_BIOGAS</t>
  </si>
  <si>
    <t>FUEL_EMI.ktCO2.SI.PPA.PAPER.PAPER_MACHINE.STEAM.DERIVED</t>
  </si>
  <si>
    <t>FUEL_EMI.ktCO2.SI.PPA.PAPER.PAPER_MACHINE.STEAM.BIOMASS_WASTE</t>
  </si>
  <si>
    <t>FUEL_EMI.ktCO2.SI.PPA.PAPER.PAPER_MACHINE.STEAM.STEAM_DISTR</t>
  </si>
  <si>
    <t>FUEL_EMI.ktCO2.SI.PPA.PAPER.PAPER_MACHINE_ELEC.ELEC.ELEC</t>
  </si>
  <si>
    <t>FUEL_EMI.ktCO2.SI.PPA.PAPER.FINISHING.TOTAL.TOTAL</t>
  </si>
  <si>
    <t>FUEL_EMI.ktCO2.SI.PPA.PAPER.FINISHING.STEAM.SOLIDS</t>
  </si>
  <si>
    <t>FUEL_EMI.ktCO2.SI.PPA.PAPER.FINISHING.STEAM.RFG</t>
  </si>
  <si>
    <t>FUEL_EMI.ktCO2.SI.PPA.PAPER.FINISHING.STEAM.LPG</t>
  </si>
  <si>
    <t>FUEL_EMI.ktCO2.SI.PPA.PAPER.FINISHING.STEAM.DIESEL_LIQBIO</t>
  </si>
  <si>
    <t>FUEL_EMI.ktCO2.SI.PPA.PAPER.FINISHING.STEAM.RFO</t>
  </si>
  <si>
    <t>FUEL_EMI.ktCO2.SI.PPA.PAPER.FINISHING.STEAM.OTHER</t>
  </si>
  <si>
    <t>FUEL_EMI.ktCO2.SI.PPA.PAPER.FINISHING.STEAM.NG_BIOGAS</t>
  </si>
  <si>
    <t>FUEL_EMI.ktCO2.SI.PPA.PAPER.FINISHING.STEAM.DERIVED</t>
  </si>
  <si>
    <t>FUEL_EMI.ktCO2.SI.PPA.PAPER.FINISHING.STEAM.BIOMASS_WASTE</t>
  </si>
  <si>
    <t>FUEL_EMI.ktCO2.SI.PPA.PAPER.FINISHING.STEAM.STEAM_DISTR</t>
  </si>
  <si>
    <t>FUEL_EMI.ktCO2.SI.PPA.PAPER.FINISHING_ELEC.ELEC.ELEC</t>
  </si>
  <si>
    <t>FUEL_EMI.ktCO2.SI.PPA.PRINT.TOTAL.TOTAL.TOTAL</t>
  </si>
  <si>
    <t>FUEL_EMI.ktCO2.SI.PPA.PRINT.LIGHT.GENERIC.ELEC</t>
  </si>
  <si>
    <t>FUEL_EMI.ktCO2.SI.PPA.PRINT.AIRCOMP.GENERIC.ELEC</t>
  </si>
  <si>
    <t>FUEL_EMI.ktCO2.SI.PPA.PRINT.MOTOR.GENERIC.ELEC</t>
  </si>
  <si>
    <t>FUEL_EMI.ktCO2.SI.PPA.PRINT.FANS.GENERIC.ELEC</t>
  </si>
  <si>
    <t>FUEL_EMI.ktCO2.SI.PPA.PRINT.LOW_ENTH.TOTAL.TOTAL</t>
  </si>
  <si>
    <t>FUEL_EMI.ktCO2.SI.PPA.PRINT.LOW_ENTH.THERM.DIESEL_LIQBIO</t>
  </si>
  <si>
    <t>FUEL_EMI.ktCO2.SI.PPA.PRINT.LOW_ENTH.THERM.NG_BIOGAS</t>
  </si>
  <si>
    <t>FUEL_EMI.ktCO2.SI.PPA.PRINT.LOW_ENTH.THERM.SOLAR_GEO</t>
  </si>
  <si>
    <t>FUEL_EMI.ktCO2.SI.PPA.PRINT.LOW_ENTH.HP.AMBIENT</t>
  </si>
  <si>
    <t>FUEL_EMI.ktCO2.SI.PPA.PRINT.LOW_ENTH.THERM.ELEC</t>
  </si>
  <si>
    <t>FUEL_EMI.ktCO2.SI.PPA.PRINT.PRINTING.MECH.ELEC</t>
  </si>
  <si>
    <t>VA.Meuro2023.SI.FBT.FBT</t>
  </si>
  <si>
    <t>Physical output (index)</t>
  </si>
  <si>
    <t>OUTPUT.index.SI.FBT.FBT</t>
  </si>
  <si>
    <t>Installed capacity (production index)</t>
  </si>
  <si>
    <t>CAP.index.SI.FBT.FBT</t>
  </si>
  <si>
    <t>Capacity investment (production index)</t>
  </si>
  <si>
    <t>NEWCAP.index.SI.FBT.FBT</t>
  </si>
  <si>
    <t>Decommissioned capacity (production index)</t>
  </si>
  <si>
    <t>Idle capacity (production index)</t>
  </si>
  <si>
    <t>FEC.ktoe.SI.FBT.FBT.TOTAL.TOTAL.TOTAL</t>
  </si>
  <si>
    <t>FEC.ktoe.SI.FBT.FBT.TOTAL.TOTAL.SOLIDS</t>
  </si>
  <si>
    <t>FEC.ktoe.SI.FBT.FBT.TOTAL.TOTAL.RFG</t>
  </si>
  <si>
    <t>FEC.ktoe.SI.FBT.FBT.TOTAL.TOTAL.LPG</t>
  </si>
  <si>
    <t>FEC.ktoe.SI.FBT.FBT.TOTAL.TOTAL.DIESEL</t>
  </si>
  <si>
    <t>FEC.ktoe.SI.FBT.FBT.TOTAL.TOTAL.RFO</t>
  </si>
  <si>
    <t>FEC.ktoe.SI.FBT.FBT.TOTAL.TOTAL.OTHER</t>
  </si>
  <si>
    <t>FEC.ktoe.SI.FBT.FBT.TOTAL.TOTAL.NG</t>
  </si>
  <si>
    <t>FEC.ktoe.SI.FBT.FBT.TOTAL.TOTAL.DERIVED</t>
  </si>
  <si>
    <t>FEC.ktoe.SI.FBT.FBT.TOTAL.TOTAL.BIOMASS_WASTE</t>
  </si>
  <si>
    <t>FEC.ktoe.SI.FBT.FBT.TOTAL.TOTAL.BIOGAS</t>
  </si>
  <si>
    <t>FEC.ktoe.SI.FBT.FBT.TOTAL.TOTAL.LIQBIO</t>
  </si>
  <si>
    <t>FEC.ktoe.SI.FBT.FBT.TOTAL.TOTAL.SOLAR</t>
  </si>
  <si>
    <t>FEC.ktoe.SI.FBT.FBT.TOTAL.TOTAL.GEO</t>
  </si>
  <si>
    <t>FEC.ktoe.SI.FBT.FBT.TOTAL.TOTAL.AMBIENT</t>
  </si>
  <si>
    <t>FEC.ktoe.SI.FBT.FBT.TOTAL.TOTAL.STEAM_DISTR</t>
  </si>
  <si>
    <t>FEC.ktoe.SI.FBT.FBT.TOTAL.TOTAL.ELEC</t>
  </si>
  <si>
    <t>Energy intensity (toe / physical output index)</t>
  </si>
  <si>
    <t>Useful energy demand intensity (toe useful / physical output index)</t>
  </si>
  <si>
    <t>FEC.ktoe.SI.FBT.FBT.LIGHT.GENERIC.ELEC</t>
  </si>
  <si>
    <t>FEC.ktoe.SI.FBT.FBT.AIRCOMP.GENERIC.ELEC</t>
  </si>
  <si>
    <t>FEC.ktoe.SI.FBT.FBT.MOTOR.GENERIC.ELEC</t>
  </si>
  <si>
    <t>FEC.ktoe.SI.FBT.FBT.FANS.GENERIC.ELEC</t>
  </si>
  <si>
    <t>FEC.ktoe.SI.FBT.FBT.LOW_ENTH.TOTAL.TOTAL</t>
  </si>
  <si>
    <t>FEC.ktoe.SI.FBT.FBT.LOW_ENTH.THERM.DIESEL_LIQBIO</t>
  </si>
  <si>
    <t>FEC.ktoe.SI.FBT.FBT.LOW_ENTH.THERM.NG_BIOGAS</t>
  </si>
  <si>
    <t>FEC.ktoe.SI.FBT.FBT.LOW_ENTH.THERM.SOLAR_GEO</t>
  </si>
  <si>
    <t>FEC.ktoe.SI.FBT.FBT.LOW_ENTH.HP.AMBIENT</t>
  </si>
  <si>
    <t>FEC.ktoe.SI.FBT.FBT.LOW_ENTH.THERM.ELEC</t>
  </si>
  <si>
    <t>Food: Oven (direct heat)</t>
  </si>
  <si>
    <t>Food: Direct Heat - Thermal</t>
  </si>
  <si>
    <t>FEC.ktoe.SI.FBT.FBT.OVEN.THERM.TOTAL</t>
  </si>
  <si>
    <t>FEC.ktoe.SI.FBT.FBT.OVEN.THERM.SOLIDS</t>
  </si>
  <si>
    <t>FEC.ktoe.SI.FBT.FBT.OVEN.THERM.LPG</t>
  </si>
  <si>
    <t>FEC.ktoe.SI.FBT.FBT.OVEN.THERM.DIESEL_LIQBIO</t>
  </si>
  <si>
    <t>FEC.ktoe.SI.FBT.FBT.OVEN.THERM.RFO</t>
  </si>
  <si>
    <t>FEC.ktoe.SI.FBT.FBT.OVEN.THERM.NG_BIOGAS</t>
  </si>
  <si>
    <t>Food: Direct Heat - Electric</t>
  </si>
  <si>
    <t>FEC.ktoe.SI.FBT.FBT.OVEN.ELEC.ELEC</t>
  </si>
  <si>
    <t>Food: Direct Heat - Microwave</t>
  </si>
  <si>
    <t>FEC.ktoe.SI.FBT.FBT.OVEN_MICROW.MICROW.ELEC</t>
  </si>
  <si>
    <t>Food: Specific process heat</t>
  </si>
  <si>
    <t>Food: Process Heat - Thermal</t>
  </si>
  <si>
    <t>FEC.ktoe.SI.FBT.FBT.PROC_HEAT.THERM.TOTAL</t>
  </si>
  <si>
    <t>FEC.ktoe.SI.FBT.FBT.PROC_HEAT.THERM.SOLIDS</t>
  </si>
  <si>
    <t>FEC.ktoe.SI.FBT.FBT.PROC_HEAT.THERM.LPG</t>
  </si>
  <si>
    <t>FEC.ktoe.SI.FBT.FBT.PROC_HEAT.THERM.DIESEL_LIQBIO</t>
  </si>
  <si>
    <t>FEC.ktoe.SI.FBT.FBT.PROC_HEAT.THERM.RFO</t>
  </si>
  <si>
    <t>FEC.ktoe.SI.FBT.FBT.PROC_HEAT.THERM.NG_BIOGAS</t>
  </si>
  <si>
    <t>Food: Process Heat - Electric</t>
  </si>
  <si>
    <t>FEC.ktoe.SI.FBT.FBT.PROC_HEAT.ELEC.ELEC</t>
  </si>
  <si>
    <t>Food: Process Heat - Microwave</t>
  </si>
  <si>
    <t>FEC.ktoe.SI.FBT.FBT.PROC_HEAT_MICROW.MICROW.ELEC</t>
  </si>
  <si>
    <t>Food: Steam processing</t>
  </si>
  <si>
    <t>FEC.ktoe.SI.FBT.FBT.PROCESSING.TOTAL.TOTAL</t>
  </si>
  <si>
    <t>FEC.ktoe.SI.FBT.FBT.PROCESSING.STEAM.SOLIDS</t>
  </si>
  <si>
    <t>FEC.ktoe.SI.FBT.FBT.PROCESSING.STEAM.RFG</t>
  </si>
  <si>
    <t>FEC.ktoe.SI.FBT.FBT.PROCESSING.STEAM.LPG</t>
  </si>
  <si>
    <t>FEC.ktoe.SI.FBT.FBT.PROCESSING.STEAM.DIESEL_LIQBIO</t>
  </si>
  <si>
    <t>FEC.ktoe.SI.FBT.FBT.PROCESSING.STEAM.RFO</t>
  </si>
  <si>
    <t>FEC.ktoe.SI.FBT.FBT.PROCESSING.STEAM.OTHER</t>
  </si>
  <si>
    <t>FEC.ktoe.SI.FBT.FBT.PROCESSING.STEAM.NG_BIOGAS</t>
  </si>
  <si>
    <t>FEC.ktoe.SI.FBT.FBT.PROCESSING.STEAM.DERIVED</t>
  </si>
  <si>
    <t>FEC.ktoe.SI.FBT.FBT.PROCESSING.STEAM.BIOMASS_WASTE</t>
  </si>
  <si>
    <t>FEC.ktoe.SI.FBT.FBT.PROCESSING.STEAM.STEAM_DISTR</t>
  </si>
  <si>
    <t>Food: Drying</t>
  </si>
  <si>
    <t>Food: Thermal drying</t>
  </si>
  <si>
    <t>FEC.ktoe.SI.FBT.FBT.DRYING.TOTAL.TOTAL</t>
  </si>
  <si>
    <t>FEC.ktoe.SI.FBT.FBT.DRYING.THERM.SOLIDS</t>
  </si>
  <si>
    <t>FEC.ktoe.SI.FBT.FBT.DRYING.THERM.LPG</t>
  </si>
  <si>
    <t>FEC.ktoe.SI.FBT.FBT.DRYING.THERM.DIESEL_LIQBIO</t>
  </si>
  <si>
    <t>FEC.ktoe.SI.FBT.FBT.DRYING.THERM.RFO</t>
  </si>
  <si>
    <t>FEC.ktoe.SI.FBT.FBT.DRYING.THERM.NG_BIOGAS</t>
  </si>
  <si>
    <t>Food: Steam drying</t>
  </si>
  <si>
    <t>FEC.ktoe.SI.FBT.FBT.DRYING_STEAM.TOTAL.TOTAL</t>
  </si>
  <si>
    <t>FEC.ktoe.SI.FBT.FBT.DRYING_STEAM.STEAM.SOLIDS</t>
  </si>
  <si>
    <t>FEC.ktoe.SI.FBT.FBT.DRYING_STEAM.STEAM.RFG</t>
  </si>
  <si>
    <t>FEC.ktoe.SI.FBT.FBT.DRYING_STEAM.STEAM.LPG</t>
  </si>
  <si>
    <t>FEC.ktoe.SI.FBT.FBT.DRYING_STEAM.STEAM.DIESEL_LIQBIO</t>
  </si>
  <si>
    <t>FEC.ktoe.SI.FBT.FBT.DRYING_STEAM.STEAM.RFO</t>
  </si>
  <si>
    <t>FEC.ktoe.SI.FBT.FBT.DRYING_STEAM.STEAM.OTHER</t>
  </si>
  <si>
    <t>FEC.ktoe.SI.FBT.FBT.DRYING_STEAM.STEAM.NG_BIOGAS</t>
  </si>
  <si>
    <t>FEC.ktoe.SI.FBT.FBT.DRYING_STEAM.STEAM.DERIVED</t>
  </si>
  <si>
    <t>FEC.ktoe.SI.FBT.FBT.DRYING_STEAM.STEAM.BIOMASS_WASTE</t>
  </si>
  <si>
    <t>FEC.ktoe.SI.FBT.FBT.DRYING_STEAM.STEAM.STEAM_DISTR</t>
  </si>
  <si>
    <t>Food: Electric drying</t>
  </si>
  <si>
    <t>FEC.ktoe.SI.FBT.FBT.DRYING_ELEC.ELEC.ELEC</t>
  </si>
  <si>
    <t>Food: Freeze drying</t>
  </si>
  <si>
    <t>FEC.ktoe.SI.FBT.FBT.DRYING_FREEZE.FREEZE_DRY.ELEC</t>
  </si>
  <si>
    <t>Food: Microwave drying</t>
  </si>
  <si>
    <t>FEC.ktoe.SI.FBT.FBT.DRYING_MICROW.MICROW.ELEC</t>
  </si>
  <si>
    <t>Food: Process cooling and refrigeration</t>
  </si>
  <si>
    <t>Food: Thermal cooling</t>
  </si>
  <si>
    <t>FEC.ktoe.SI.FBT.FBT.PROC_COOL_THERM.THERM.NG_BIOGAS</t>
  </si>
  <si>
    <t>Food: Steam cooling</t>
  </si>
  <si>
    <t>FEC.ktoe.SI.FBT.FBT.PROC_COOL.TOTAL.TOTAL</t>
  </si>
  <si>
    <t>FEC.ktoe.SI.FBT.FBT.PROC_COOL.STEAM.SOLIDS</t>
  </si>
  <si>
    <t>FEC.ktoe.SI.FBT.FBT.PROC_COOL.STEAM.RFG</t>
  </si>
  <si>
    <t>FEC.ktoe.SI.FBT.FBT.PROC_COOL.STEAM.LPG</t>
  </si>
  <si>
    <t>FEC.ktoe.SI.FBT.FBT.PROC_COOL.STEAM.DIESEL_LIQBIO</t>
  </si>
  <si>
    <t>FEC.ktoe.SI.FBT.FBT.PROC_COOL.STEAM.RFO</t>
  </si>
  <si>
    <t>FEC.ktoe.SI.FBT.FBT.PROC_COOL.STEAM.OTHER</t>
  </si>
  <si>
    <t>FEC.ktoe.SI.FBT.FBT.PROC_COOL.STEAM.NG_BIOGAS</t>
  </si>
  <si>
    <t>FEC.ktoe.SI.FBT.FBT.PROC_COOL.STEAM.DERIVED</t>
  </si>
  <si>
    <t>FEC.ktoe.SI.FBT.FBT.PROC_COOL.STEAM.BIOMASS_WASTE</t>
  </si>
  <si>
    <t>FEC.ktoe.SI.FBT.FBT.PROC_COOL.STEAM.STEAM_DISTR</t>
  </si>
  <si>
    <t>Food: Electric cooling</t>
  </si>
  <si>
    <t>FEC.ktoe.SI.FBT.FBT.PROC_COOL_ELEC.ELEC.ELEC</t>
  </si>
  <si>
    <t>Food: Electric machinery</t>
  </si>
  <si>
    <t>FEC.ktoe.SI.FBT.FBT.GENERIC.MECH.ELEC</t>
  </si>
  <si>
    <t>UED.ktoe.SI.FBT.FBT.TOTAL.TOTAL.TOTAL</t>
  </si>
  <si>
    <t>UED.ktoe.SI.FBT.FBT.LIGHT.GENERIC.ELEC</t>
  </si>
  <si>
    <t>UED.ktoe.SI.FBT.FBT.AIRCOMP.GENERIC.ELEC</t>
  </si>
  <si>
    <t>UED.ktoe.SI.FBT.FBT.MOTOR.GENERIC.ELEC</t>
  </si>
  <si>
    <t>UED.ktoe.SI.FBT.FBT.FANS.GENERIC.ELEC</t>
  </si>
  <si>
    <t>UED.ktoe.SI.FBT.FBT.LOW_ENTH.TOTAL.TOTAL</t>
  </si>
  <si>
    <t>UED.ktoe.SI.FBT.FBT.LOW_ENTH.THERM.DIESEL_LIQBIO</t>
  </si>
  <si>
    <t>UED.ktoe.SI.FBT.FBT.LOW_ENTH.THERM.NG_BIOGAS</t>
  </si>
  <si>
    <t>UED.ktoe.SI.FBT.FBT.LOW_ENTH.THERM.SOLAR_GEO</t>
  </si>
  <si>
    <t>UED.ktoe.SI.FBT.FBT.LOW_ENTH.HP.AMBIENT</t>
  </si>
  <si>
    <t>UED.ktoe.SI.FBT.FBT.LOW_ENTH.THERM.ELEC</t>
  </si>
  <si>
    <t>UED.ktoe.SI.FBT.FBT.OVEN.THERM.TOTAL</t>
  </si>
  <si>
    <t>UED.ktoe.SI.FBT.FBT.OVEN.THERM.SOLIDS</t>
  </si>
  <si>
    <t>UED.ktoe.SI.FBT.FBT.OVEN.THERM.LPG</t>
  </si>
  <si>
    <t>UED.ktoe.SI.FBT.FBT.OVEN.THERM.DIESEL_LIQBIO</t>
  </si>
  <si>
    <t>UED.ktoe.SI.FBT.FBT.OVEN.THERM.RFO</t>
  </si>
  <si>
    <t>UED.ktoe.SI.FBT.FBT.OVEN.THERM.NG_BIOGAS</t>
  </si>
  <si>
    <t>UED.ktoe.SI.FBT.FBT.OVEN.ELEC.ELEC</t>
  </si>
  <si>
    <t>UED.ktoe.SI.FBT.FBT.OVEN_MICROW.MICROW.ELEC</t>
  </si>
  <si>
    <t>UED.ktoe.SI.FBT.FBT.PROC_HEAT.THERM.TOTAL</t>
  </si>
  <si>
    <t>UED.ktoe.SI.FBT.FBT.PROC_HEAT.THERM.SOLIDS</t>
  </si>
  <si>
    <t>UED.ktoe.SI.FBT.FBT.PROC_HEAT.THERM.LPG</t>
  </si>
  <si>
    <t>UED.ktoe.SI.FBT.FBT.PROC_HEAT.THERM.DIESEL_LIQBIO</t>
  </si>
  <si>
    <t>UED.ktoe.SI.FBT.FBT.PROC_HEAT.THERM.RFO</t>
  </si>
  <si>
    <t>UED.ktoe.SI.FBT.FBT.PROC_HEAT.THERM.NG_BIOGAS</t>
  </si>
  <si>
    <t>UED.ktoe.SI.FBT.FBT.PROC_HEAT.ELEC.ELEC</t>
  </si>
  <si>
    <t>UED.ktoe.SI.FBT.FBT.PROC_HEAT_MICROW.MICROW.ELEC</t>
  </si>
  <si>
    <t>UED.ktoe.SI.FBT.FBT.PROCESSING.TOTAL.TOTAL</t>
  </si>
  <si>
    <t>UED.ktoe.SI.FBT.FBT.PROCESSING.STEAM.SOLIDS</t>
  </si>
  <si>
    <t>UED.ktoe.SI.FBT.FBT.PROCESSING.STEAM.RFG</t>
  </si>
  <si>
    <t>UED.ktoe.SI.FBT.FBT.PROCESSING.STEAM.LPG</t>
  </si>
  <si>
    <t>UED.ktoe.SI.FBT.FBT.PROCESSING.STEAM.DIESEL_LIQBIO</t>
  </si>
  <si>
    <t>UED.ktoe.SI.FBT.FBT.PROCESSING.STEAM.RFO</t>
  </si>
  <si>
    <t>UED.ktoe.SI.FBT.FBT.PROCESSING.STEAM.OTHER</t>
  </si>
  <si>
    <t>UED.ktoe.SI.FBT.FBT.PROCESSING.STEAM.NG_BIOGAS</t>
  </si>
  <si>
    <t>UED.ktoe.SI.FBT.FBT.PROCESSING.STEAM.DERIVED</t>
  </si>
  <si>
    <t>UED.ktoe.SI.FBT.FBT.PROCESSING.STEAM.BIOMASS_WASTE</t>
  </si>
  <si>
    <t>UED.ktoe.SI.FBT.FBT.PROCESSING.STEAM.STEAM_DISTR</t>
  </si>
  <si>
    <t>UED.ktoe.SI.FBT.FBT.DRYING.TOTAL.TOTAL</t>
  </si>
  <si>
    <t>UED.ktoe.SI.FBT.FBT.DRYING.THERM.SOLIDS</t>
  </si>
  <si>
    <t>UED.ktoe.SI.FBT.FBT.DRYING.THERM.LPG</t>
  </si>
  <si>
    <t>UED.ktoe.SI.FBT.FBT.DRYING.THERM.DIESEL_LIQBIO</t>
  </si>
  <si>
    <t>UED.ktoe.SI.FBT.FBT.DRYING.THERM.RFO</t>
  </si>
  <si>
    <t>UED.ktoe.SI.FBT.FBT.DRYING.THERM.NG_BIOGAS</t>
  </si>
  <si>
    <t>UED.ktoe.SI.FBT.FBT.DRYING_STEAM.TOTAL.TOTAL</t>
  </si>
  <si>
    <t>UED.ktoe.SI.FBT.FBT.DRYING_STEAM.STEAM.SOLIDS</t>
  </si>
  <si>
    <t>UED.ktoe.SI.FBT.FBT.DRYING_STEAM.STEAM.RFG</t>
  </si>
  <si>
    <t>UED.ktoe.SI.FBT.FBT.DRYING_STEAM.STEAM.LPG</t>
  </si>
  <si>
    <t>UED.ktoe.SI.FBT.FBT.DRYING_STEAM.STEAM.DIESEL_LIQBIO</t>
  </si>
  <si>
    <t>UED.ktoe.SI.FBT.FBT.DRYING_STEAM.STEAM.RFO</t>
  </si>
  <si>
    <t>UED.ktoe.SI.FBT.FBT.DRYING_STEAM.STEAM.OTHER</t>
  </si>
  <si>
    <t>UED.ktoe.SI.FBT.FBT.DRYING_STEAM.STEAM.NG_BIOGAS</t>
  </si>
  <si>
    <t>UED.ktoe.SI.FBT.FBT.DRYING_STEAM.STEAM.DERIVED</t>
  </si>
  <si>
    <t>UED.ktoe.SI.FBT.FBT.DRYING_STEAM.STEAM.BIOMASS_WASTE</t>
  </si>
  <si>
    <t>UED.ktoe.SI.FBT.FBT.DRYING_STEAM.STEAM.STEAM_DISTR</t>
  </si>
  <si>
    <t>UED.ktoe.SI.FBT.FBT.DRYING_ELEC.ELEC.ELEC</t>
  </si>
  <si>
    <t>UED.ktoe.SI.FBT.FBT.DRYING_FREEZE.FREEZE_DRY.ELEC</t>
  </si>
  <si>
    <t>UED.ktoe.SI.FBT.FBT.DRYING_MICROW.MICROW.ELEC</t>
  </si>
  <si>
    <t>UED.ktoe.SI.FBT.FBT.PROC_COOL_THERM.THERM.NG_BIOGAS</t>
  </si>
  <si>
    <t>UED.ktoe.SI.FBT.FBT.PROC_COOL.TOTAL.TOTAL</t>
  </si>
  <si>
    <t>UED.ktoe.SI.FBT.FBT.PROC_COOL.STEAM.SOLIDS</t>
  </si>
  <si>
    <t>UED.ktoe.SI.FBT.FBT.PROC_COOL.STEAM.RFG</t>
  </si>
  <si>
    <t>UED.ktoe.SI.FBT.FBT.PROC_COOL.STEAM.LPG</t>
  </si>
  <si>
    <t>UED.ktoe.SI.FBT.FBT.PROC_COOL.STEAM.DIESEL_LIQBIO</t>
  </si>
  <si>
    <t>UED.ktoe.SI.FBT.FBT.PROC_COOL.STEAM.RFO</t>
  </si>
  <si>
    <t>UED.ktoe.SI.FBT.FBT.PROC_COOL.STEAM.OTHER</t>
  </si>
  <si>
    <t>UED.ktoe.SI.FBT.FBT.PROC_COOL.STEAM.NG_BIOGAS</t>
  </si>
  <si>
    <t>UED.ktoe.SI.FBT.FBT.PROC_COOL.STEAM.DERIVED</t>
  </si>
  <si>
    <t>UED.ktoe.SI.FBT.FBT.PROC_COOL.STEAM.BIOMASS_WASTE</t>
  </si>
  <si>
    <t>UED.ktoe.SI.FBT.FBT.PROC_COOL.STEAM.STEAM_DISTR</t>
  </si>
  <si>
    <t>UED.ktoe.SI.FBT.FBT.PROC_COOL_ELEC.ELEC.ELEC</t>
  </si>
  <si>
    <t>UED.ktoe.SI.FBT.FBT.GENERIC.MECH.ELEC</t>
  </si>
  <si>
    <t>FUEL_EMI.ktCO2.SI.FBT.FBT.TOTAL.TOTAL.TOTAL</t>
  </si>
  <si>
    <t>FUEL_EMI.ktCO2.SI.FBT.FBT.LIGHT.GENERIC.ELEC</t>
  </si>
  <si>
    <t>FUEL_EMI.ktCO2.SI.FBT.FBT.AIRCOMP.GENERIC.ELEC</t>
  </si>
  <si>
    <t>FUEL_EMI.ktCO2.SI.FBT.FBT.MOTOR.GENERIC.ELEC</t>
  </si>
  <si>
    <t>FUEL_EMI.ktCO2.SI.FBT.FBT.FANS.GENERIC.ELEC</t>
  </si>
  <si>
    <t>FUEL_EMI.ktCO2.SI.FBT.FBT.LOW_ENTH.TOTAL.TOTAL</t>
  </si>
  <si>
    <t>FUEL_EMI.ktCO2.SI.FBT.FBT.LOW_ENTH.THERM.DIESEL_LIQBIO</t>
  </si>
  <si>
    <t>FUEL_EMI.ktCO2.SI.FBT.FBT.LOW_ENTH.THERM.NG_BIOGAS</t>
  </si>
  <si>
    <t>FUEL_EMI.ktCO2.SI.FBT.FBT.LOW_ENTH.THERM.SOLAR_GEO</t>
  </si>
  <si>
    <t>FUEL_EMI.ktCO2.SI.FBT.FBT.LOW_ENTH.HP.AMBIENT</t>
  </si>
  <si>
    <t>FUEL_EMI.ktCO2.SI.FBT.FBT.LOW_ENTH.THERM.ELEC</t>
  </si>
  <si>
    <t>FUEL_EMI.ktCO2.SI.FBT.FBT.OVEN.THERM.TOTAL</t>
  </si>
  <si>
    <t>FUEL_EMI.ktCO2.SI.FBT.FBT.OVEN.THERM.SOLIDS</t>
  </si>
  <si>
    <t>FUEL_EMI.ktCO2.SI.FBT.FBT.OVEN.THERM.LPG</t>
  </si>
  <si>
    <t>FUEL_EMI.ktCO2.SI.FBT.FBT.OVEN.THERM.DIESEL_LIQBIO</t>
  </si>
  <si>
    <t>FUEL_EMI.ktCO2.SI.FBT.FBT.OVEN.THERM.RFO</t>
  </si>
  <si>
    <t>FUEL_EMI.ktCO2.SI.FBT.FBT.OVEN.THERM.NG_BIOGAS</t>
  </si>
  <si>
    <t>FUEL_EMI.ktCO2.SI.FBT.FBT.OVEN.ELEC.ELEC</t>
  </si>
  <si>
    <t>FUEL_EMI.ktCO2.SI.FBT.FBT.OVEN_MICROW.MICROW.ELEC</t>
  </si>
  <si>
    <t>FUEL_EMI.ktCO2.SI.FBT.FBT.PROC_HEAT.THERM.TOTAL</t>
  </si>
  <si>
    <t>FUEL_EMI.ktCO2.SI.FBT.FBT.PROC_HEAT.THERM.SOLIDS</t>
  </si>
  <si>
    <t>FUEL_EMI.ktCO2.SI.FBT.FBT.PROC_HEAT.THERM.LPG</t>
  </si>
  <si>
    <t>FUEL_EMI.ktCO2.SI.FBT.FBT.PROC_HEAT.THERM.DIESEL_LIQBIO</t>
  </si>
  <si>
    <t>FUEL_EMI.ktCO2.SI.FBT.FBT.PROC_HEAT.THERM.RFO</t>
  </si>
  <si>
    <t>FUEL_EMI.ktCO2.SI.FBT.FBT.PROC_HEAT.THERM.NG_BIOGAS</t>
  </si>
  <si>
    <t>FUEL_EMI.ktCO2.SI.FBT.FBT.PROC_HEAT.ELEC.ELEC</t>
  </si>
  <si>
    <t>FUEL_EMI.ktCO2.SI.FBT.FBT.PROC_HEAT_MICROW.MICROW.ELEC</t>
  </si>
  <si>
    <t>FUEL_EMI.ktCO2.SI.FBT.FBT.PROCESSING.TOTAL.TOTAL</t>
  </si>
  <si>
    <t>FUEL_EMI.ktCO2.SI.FBT.FBT.PROCESSING.STEAM.SOLIDS</t>
  </si>
  <si>
    <t>FUEL_EMI.ktCO2.SI.FBT.FBT.PROCESSING.STEAM.RFG</t>
  </si>
  <si>
    <t>FUEL_EMI.ktCO2.SI.FBT.FBT.PROCESSING.STEAM.LPG</t>
  </si>
  <si>
    <t>FUEL_EMI.ktCO2.SI.FBT.FBT.PROCESSING.STEAM.DIESEL_LIQBIO</t>
  </si>
  <si>
    <t>FUEL_EMI.ktCO2.SI.FBT.FBT.PROCESSING.STEAM.RFO</t>
  </si>
  <si>
    <t>FUEL_EMI.ktCO2.SI.FBT.FBT.PROCESSING.STEAM.OTHER</t>
  </si>
  <si>
    <t>FUEL_EMI.ktCO2.SI.FBT.FBT.PROCESSING.STEAM.NG_BIOGAS</t>
  </si>
  <si>
    <t>FUEL_EMI.ktCO2.SI.FBT.FBT.PROCESSING.STEAM.DERIVED</t>
  </si>
  <si>
    <t>FUEL_EMI.ktCO2.SI.FBT.FBT.PROCESSING.STEAM.BIOMASS_WASTE</t>
  </si>
  <si>
    <t>FUEL_EMI.ktCO2.SI.FBT.FBT.PROCESSING.STEAM.STEAM_DISTR</t>
  </si>
  <si>
    <t>FUEL_EMI.ktCO2.SI.FBT.FBT.DRYING.TOTAL.TOTAL</t>
  </si>
  <si>
    <t>FUEL_EMI.ktCO2.SI.FBT.FBT.DRYING.THERM.SOLIDS</t>
  </si>
  <si>
    <t>FUEL_EMI.ktCO2.SI.FBT.FBT.DRYING.THERM.LPG</t>
  </si>
  <si>
    <t>FUEL_EMI.ktCO2.SI.FBT.FBT.DRYING.THERM.DIESEL_LIQBIO</t>
  </si>
  <si>
    <t>FUEL_EMI.ktCO2.SI.FBT.FBT.DRYING.THERM.RFO</t>
  </si>
  <si>
    <t>FUEL_EMI.ktCO2.SI.FBT.FBT.DRYING.THERM.NG_BIOGAS</t>
  </si>
  <si>
    <t>FUEL_EMI.ktCO2.SI.FBT.FBT.DRYING_STEAM.TOTAL.TOTAL</t>
  </si>
  <si>
    <t>FUEL_EMI.ktCO2.SI.FBT.FBT.DRYING_STEAM.STEAM.SOLIDS</t>
  </si>
  <si>
    <t>FUEL_EMI.ktCO2.SI.FBT.FBT.DRYING_STEAM.STEAM.RFG</t>
  </si>
  <si>
    <t>FUEL_EMI.ktCO2.SI.FBT.FBT.DRYING_STEAM.STEAM.LPG</t>
  </si>
  <si>
    <t>FUEL_EMI.ktCO2.SI.FBT.FBT.DRYING_STEAM.STEAM.DIESEL_LIQBIO</t>
  </si>
  <si>
    <t>FUEL_EMI.ktCO2.SI.FBT.FBT.DRYING_STEAM.STEAM.RFO</t>
  </si>
  <si>
    <t>FUEL_EMI.ktCO2.SI.FBT.FBT.DRYING_STEAM.STEAM.OTHER</t>
  </si>
  <si>
    <t>FUEL_EMI.ktCO2.SI.FBT.FBT.DRYING_STEAM.STEAM.NG_BIOGAS</t>
  </si>
  <si>
    <t>FUEL_EMI.ktCO2.SI.FBT.FBT.DRYING_STEAM.STEAM.DERIVED</t>
  </si>
  <si>
    <t>FUEL_EMI.ktCO2.SI.FBT.FBT.DRYING_STEAM.STEAM.BIOMASS_WASTE</t>
  </si>
  <si>
    <t>FUEL_EMI.ktCO2.SI.FBT.FBT.DRYING_STEAM.STEAM.STEAM_DISTR</t>
  </si>
  <si>
    <t>FUEL_EMI.ktCO2.SI.FBT.FBT.DRYING_ELEC.ELEC.ELEC</t>
  </si>
  <si>
    <t>FUEL_EMI.ktCO2.SI.FBT.FBT.DRYING_FREEZE.FREEZE_DRY.ELEC</t>
  </si>
  <si>
    <t>FUEL_EMI.ktCO2.SI.FBT.FBT.DRYING_MICROW.MICROW.ELEC</t>
  </si>
  <si>
    <t>FUEL_EMI.ktCO2.SI.FBT.FBT.PROC_COOL_THERM.THERM.NG_BIOGAS</t>
  </si>
  <si>
    <t>FUEL_EMI.ktCO2.SI.FBT.FBT.PROC_COOL.TOTAL.TOTAL</t>
  </si>
  <si>
    <t>FUEL_EMI.ktCO2.SI.FBT.FBT.PROC_COOL.STEAM.SOLIDS</t>
  </si>
  <si>
    <t>FUEL_EMI.ktCO2.SI.FBT.FBT.PROC_COOL.STEAM.RFG</t>
  </si>
  <si>
    <t>FUEL_EMI.ktCO2.SI.FBT.FBT.PROC_COOL.STEAM.LPG</t>
  </si>
  <si>
    <t>FUEL_EMI.ktCO2.SI.FBT.FBT.PROC_COOL.STEAM.DIESEL_LIQBIO</t>
  </si>
  <si>
    <t>FUEL_EMI.ktCO2.SI.FBT.FBT.PROC_COOL.STEAM.RFO</t>
  </si>
  <si>
    <t>FUEL_EMI.ktCO2.SI.FBT.FBT.PROC_COOL.STEAM.OTHER</t>
  </si>
  <si>
    <t>FUEL_EMI.ktCO2.SI.FBT.FBT.PROC_COOL.STEAM.NG_BIOGAS</t>
  </si>
  <si>
    <t>FUEL_EMI.ktCO2.SI.FBT.FBT.PROC_COOL.STEAM.DERIVED</t>
  </si>
  <si>
    <t>FUEL_EMI.ktCO2.SI.FBT.FBT.PROC_COOL.STEAM.BIOMASS_WASTE</t>
  </si>
  <si>
    <t>FUEL_EMI.ktCO2.SI.FBT.FBT.PROC_COOL.STEAM.STEAM_DISTR</t>
  </si>
  <si>
    <t>FUEL_EMI.ktCO2.SI.FBT.FBT.PROC_COOL_ELEC.ELEC.ELEC</t>
  </si>
  <si>
    <t>FUEL_EMI.ktCO2.SI.FBT.FBT.GENERIC.MECH.ELEC</t>
  </si>
  <si>
    <t>VA.Meuro2023.SI.TRE.TRE</t>
  </si>
  <si>
    <t>OUTPUT.index.SI.TRE.TRE</t>
  </si>
  <si>
    <t>CAP.index.SI.TRE.TRE</t>
  </si>
  <si>
    <t>NEWCAP.index.SI.TRE.TRE</t>
  </si>
  <si>
    <t>FEC.ktoe.SI.TRE.TRE.TOTAL.TOTAL.TOTAL</t>
  </si>
  <si>
    <t>FEC.ktoe.SI.TRE.TRE.TOTAL.TOTAL.SOLIDS</t>
  </si>
  <si>
    <t>FEC.ktoe.SI.TRE.TRE.TOTAL.TOTAL.RFG</t>
  </si>
  <si>
    <t>FEC.ktoe.SI.TRE.TRE.TOTAL.TOTAL.LPG</t>
  </si>
  <si>
    <t>FEC.ktoe.SI.TRE.TRE.TOTAL.TOTAL.DIESEL</t>
  </si>
  <si>
    <t>FEC.ktoe.SI.TRE.TRE.TOTAL.TOTAL.RFO</t>
  </si>
  <si>
    <t>FEC.ktoe.SI.TRE.TRE.TOTAL.TOTAL.OTHER</t>
  </si>
  <si>
    <t>FEC.ktoe.SI.TRE.TRE.TOTAL.TOTAL.NG</t>
  </si>
  <si>
    <t>FEC.ktoe.SI.TRE.TRE.TOTAL.TOTAL.DERIVED</t>
  </si>
  <si>
    <t>FEC.ktoe.SI.TRE.TRE.TOTAL.TOTAL.BIOMASS_WASTE</t>
  </si>
  <si>
    <t>FEC.ktoe.SI.TRE.TRE.TOTAL.TOTAL.BIOGAS</t>
  </si>
  <si>
    <t>FEC.ktoe.SI.TRE.TRE.TOTAL.TOTAL.LIQBIO</t>
  </si>
  <si>
    <t>FEC.ktoe.SI.TRE.TRE.TOTAL.TOTAL.SOLAR</t>
  </si>
  <si>
    <t>FEC.ktoe.SI.TRE.TRE.TOTAL.TOTAL.GEO</t>
  </si>
  <si>
    <t>FEC.ktoe.SI.TRE.TRE.TOTAL.TOTAL.AMBIENT</t>
  </si>
  <si>
    <t>FEC.ktoe.SI.TRE.TRE.TOTAL.TOTAL.STEAM_DISTR</t>
  </si>
  <si>
    <t>FEC.ktoe.SI.TRE.TRE.TOTAL.TOTAL.ELEC</t>
  </si>
  <si>
    <t>FEC.ktoe.SI.TRE.TRE.LIGHT.GENERIC.ELEC</t>
  </si>
  <si>
    <t>FEC.ktoe.SI.TRE.TRE.AIRCOMP.GENERIC.ELEC</t>
  </si>
  <si>
    <t>FEC.ktoe.SI.TRE.TRE.MOTOR.GENERIC.ELEC</t>
  </si>
  <si>
    <t>FEC.ktoe.SI.TRE.TRE.FANS.GENERIC.ELEC</t>
  </si>
  <si>
    <t>FEC.ktoe.SI.TRE.TRE.LOW_ENTH.TOTAL.TOTAL</t>
  </si>
  <si>
    <t>FEC.ktoe.SI.TRE.TRE.LOW_ENTH.THERM.DIESEL_LIQBIO</t>
  </si>
  <si>
    <t>FEC.ktoe.SI.TRE.TRE.LOW_ENTH.THERM.NG_BIOGAS</t>
  </si>
  <si>
    <t>FEC.ktoe.SI.TRE.TRE.LOW_ENTH.THERM.SOLAR_GEO</t>
  </si>
  <si>
    <t>FEC.ktoe.SI.TRE.TRE.LOW_ENTH.HP.AMBIENT</t>
  </si>
  <si>
    <t>FEC.ktoe.SI.TRE.TRE.LOW_ENTH.THERM.ELEC</t>
  </si>
  <si>
    <t>Trans. Eq.: Foundries</t>
  </si>
  <si>
    <t>Trans. Eq.: Thermal Foundries</t>
  </si>
  <si>
    <t>FEC.ktoe.SI.TRE.TRE.FOUNDRY.THERM.TOTAL</t>
  </si>
  <si>
    <t>FEC.ktoe.SI.TRE.TRE.FOUNDRY.THERM.SOLIDS</t>
  </si>
  <si>
    <t>FEC.ktoe.SI.TRE.TRE.FOUNDRY.THERM.LPG</t>
  </si>
  <si>
    <t>FEC.ktoe.SI.TRE.TRE.FOUNDRY.THERM.DIESEL_LIQBIO</t>
  </si>
  <si>
    <t>FEC.ktoe.SI.TRE.TRE.FOUNDRY.THERM.RFO</t>
  </si>
  <si>
    <t>FEC.ktoe.SI.TRE.TRE.FOUNDRY.THERM.NG_BIOGAS</t>
  </si>
  <si>
    <t>Trans. Eq.: Electric Foundries</t>
  </si>
  <si>
    <t>FEC.ktoe.SI.TRE.TRE.FOUNDRY.ELEC.ELEC</t>
  </si>
  <si>
    <t>Trans. Eq.: Connection techniques</t>
  </si>
  <si>
    <t>Trans. Eq.: Thermal connection</t>
  </si>
  <si>
    <t>FEC.ktoe.SI.TRE.TRE.CONNECTION_THERM.THERM.NG_BIOGAS</t>
  </si>
  <si>
    <t>Trans. Eq.: Electric connection</t>
  </si>
  <si>
    <t>FEC.ktoe.SI.TRE.TRE.CONNECTION_ELEC.ELEC.ELEC</t>
  </si>
  <si>
    <t>Trans. Eq.: Heat treatment</t>
  </si>
  <si>
    <t>Trans. Eq.: Heat treatment - Thermal</t>
  </si>
  <si>
    <t>FEC.ktoe.SI.TRE.TRE.HEAT_TREAT.THERM.TOTAL</t>
  </si>
  <si>
    <t>FEC.ktoe.SI.TRE.TRE.HEAT_TREAT.THERM.SOLIDS</t>
  </si>
  <si>
    <t>FEC.ktoe.SI.TRE.TRE.HEAT_TREAT.THERM.LPG</t>
  </si>
  <si>
    <t>FEC.ktoe.SI.TRE.TRE.HEAT_TREAT.THERM.DIESEL_LIQBIO</t>
  </si>
  <si>
    <t>FEC.ktoe.SI.TRE.TRE.HEAT_TREAT.THERM.RFO</t>
  </si>
  <si>
    <t>FEC.ktoe.SI.TRE.TRE.HEAT_TREAT.THERM.NG_BIOGAS</t>
  </si>
  <si>
    <t>Trans. Eq.: Heat treatment - Electric</t>
  </si>
  <si>
    <t>FEC.ktoe.SI.TRE.TRE.HEAT_TREAT.ELEC.ELEC</t>
  </si>
  <si>
    <t>Trans. Eq.: Steam processing</t>
  </si>
  <si>
    <t>FEC.ktoe.SI.TRE.TRE.PROCESSING.TOTAL.TOTAL</t>
  </si>
  <si>
    <t>FEC.ktoe.SI.TRE.TRE.PROCESSING.STEAM.SOLIDS</t>
  </si>
  <si>
    <t>FEC.ktoe.SI.TRE.TRE.PROCESSING.STEAM.RFG</t>
  </si>
  <si>
    <t>FEC.ktoe.SI.TRE.TRE.PROCESSING.STEAM.LPG</t>
  </si>
  <si>
    <t>FEC.ktoe.SI.TRE.TRE.PROCESSING.STEAM.DIESEL_LIQBIO</t>
  </si>
  <si>
    <t>FEC.ktoe.SI.TRE.TRE.PROCESSING.STEAM.RFO</t>
  </si>
  <si>
    <t>FEC.ktoe.SI.TRE.TRE.PROCESSING.STEAM.OTHER</t>
  </si>
  <si>
    <t>FEC.ktoe.SI.TRE.TRE.PROCESSING.STEAM.NG_BIOGAS</t>
  </si>
  <si>
    <t>FEC.ktoe.SI.TRE.TRE.PROCESSING.STEAM.DERIVED</t>
  </si>
  <si>
    <t>FEC.ktoe.SI.TRE.TRE.PROCESSING.STEAM.BIOMASS_WASTE</t>
  </si>
  <si>
    <t>FEC.ktoe.SI.TRE.TRE.PROCESSING.STEAM.STEAM_DISTR</t>
  </si>
  <si>
    <t>Trans. Eq.: General machinery</t>
  </si>
  <si>
    <t>FEC.ktoe.SI.TRE.TRE.GENERIC.MECH.ELEC</t>
  </si>
  <si>
    <t>Trans. Eq.: Product finishing</t>
  </si>
  <si>
    <t>FEC.ktoe.SI.TRE.TRE.FINISHING.THERM.ELEC</t>
  </si>
  <si>
    <t>UED.ktoe.SI.TRE.TRE.TOTAL.TOTAL.TOTAL</t>
  </si>
  <si>
    <t>UED.ktoe.SI.TRE.TRE.LIGHT.GENERIC.ELEC</t>
  </si>
  <si>
    <t>UED.ktoe.SI.TRE.TRE.AIRCOMP.GENERIC.ELEC</t>
  </si>
  <si>
    <t>UED.ktoe.SI.TRE.TRE.MOTOR.GENERIC.ELEC</t>
  </si>
  <si>
    <t>UED.ktoe.SI.TRE.TRE.FANS.GENERIC.ELEC</t>
  </si>
  <si>
    <t>UED.ktoe.SI.TRE.TRE.LOW_ENTH.TOTAL.TOTAL</t>
  </si>
  <si>
    <t>UED.ktoe.SI.TRE.TRE.LOW_ENTH.THERM.DIESEL_LIQBIO</t>
  </si>
  <si>
    <t>UED.ktoe.SI.TRE.TRE.LOW_ENTH.THERM.NG_BIOGAS</t>
  </si>
  <si>
    <t>UED.ktoe.SI.TRE.TRE.LOW_ENTH.THERM.SOLAR_GEO</t>
  </si>
  <si>
    <t>UED.ktoe.SI.TRE.TRE.LOW_ENTH.HP.AMBIENT</t>
  </si>
  <si>
    <t>UED.ktoe.SI.TRE.TRE.LOW_ENTH.THERM.ELEC</t>
  </si>
  <si>
    <t>UED.ktoe.SI.TRE.TRE.FOUNDRY.THERM.TOTAL</t>
  </si>
  <si>
    <t>UED.ktoe.SI.TRE.TRE.FOUNDRY.THERM.SOLIDS</t>
  </si>
  <si>
    <t>UED.ktoe.SI.TRE.TRE.FOUNDRY.THERM.LPG</t>
  </si>
  <si>
    <t>UED.ktoe.SI.TRE.TRE.FOUNDRY.THERM.DIESEL_LIQBIO</t>
  </si>
  <si>
    <t>UED.ktoe.SI.TRE.TRE.FOUNDRY.THERM.RFO</t>
  </si>
  <si>
    <t>UED.ktoe.SI.TRE.TRE.FOUNDRY.THERM.NG_BIOGAS</t>
  </si>
  <si>
    <t>UED.ktoe.SI.TRE.TRE.FOUNDRY.ELEC.ELEC</t>
  </si>
  <si>
    <t>UED.ktoe.SI.TRE.TRE.CONNECTION_THERM.THERM.NG_BIOGAS</t>
  </si>
  <si>
    <t>UED.ktoe.SI.TRE.TRE.CONNECTION_ELEC.ELEC.ELEC</t>
  </si>
  <si>
    <t>UED.ktoe.SI.TRE.TRE.HEAT_TREAT.THERM.TOTAL</t>
  </si>
  <si>
    <t>UED.ktoe.SI.TRE.TRE.HEAT_TREAT.THERM.SOLIDS</t>
  </si>
  <si>
    <t>UED.ktoe.SI.TRE.TRE.HEAT_TREAT.THERM.LPG</t>
  </si>
  <si>
    <t>UED.ktoe.SI.TRE.TRE.HEAT_TREAT.THERM.DIESEL_LIQBIO</t>
  </si>
  <si>
    <t>UED.ktoe.SI.TRE.TRE.HEAT_TREAT.THERM.RFO</t>
  </si>
  <si>
    <t>UED.ktoe.SI.TRE.TRE.HEAT_TREAT.THERM.NG_BIOGAS</t>
  </si>
  <si>
    <t>UED.ktoe.SI.TRE.TRE.HEAT_TREAT.ELEC.ELEC</t>
  </si>
  <si>
    <t>UED.ktoe.SI.TRE.TRE.PROCESSING.TOTAL.TOTAL</t>
  </si>
  <si>
    <t>UED.ktoe.SI.TRE.TRE.PROCESSING.STEAM.SOLIDS</t>
  </si>
  <si>
    <t>UED.ktoe.SI.TRE.TRE.PROCESSING.STEAM.RFG</t>
  </si>
  <si>
    <t>UED.ktoe.SI.TRE.TRE.PROCESSING.STEAM.LPG</t>
  </si>
  <si>
    <t>UED.ktoe.SI.TRE.TRE.PROCESSING.STEAM.DIESEL_LIQBIO</t>
  </si>
  <si>
    <t>UED.ktoe.SI.TRE.TRE.PROCESSING.STEAM.RFO</t>
  </si>
  <si>
    <t>UED.ktoe.SI.TRE.TRE.PROCESSING.STEAM.OTHER</t>
  </si>
  <si>
    <t>UED.ktoe.SI.TRE.TRE.PROCESSING.STEAM.NG_BIOGAS</t>
  </si>
  <si>
    <t>UED.ktoe.SI.TRE.TRE.PROCESSING.STEAM.DERIVED</t>
  </si>
  <si>
    <t>UED.ktoe.SI.TRE.TRE.PROCESSING.STEAM.BIOMASS_WASTE</t>
  </si>
  <si>
    <t>UED.ktoe.SI.TRE.TRE.PROCESSING.STEAM.STEAM_DISTR</t>
  </si>
  <si>
    <t>UED.ktoe.SI.TRE.TRE.GENERIC.MECH.ELEC</t>
  </si>
  <si>
    <t>UED.ktoe.SI.TRE.TRE.FINISHING.THERM.ELEC</t>
  </si>
  <si>
    <t>FUEL_EMI.ktCO2.SI.TRE.TRE.TOTAL.TOTAL.TOTAL</t>
  </si>
  <si>
    <t>FUEL_EMI.ktCO2.SI.TRE.TRE.LIGHT.GENERIC.ELEC</t>
  </si>
  <si>
    <t>FUEL_EMI.ktCO2.SI.TRE.TRE.AIRCOMP.GENERIC.ELEC</t>
  </si>
  <si>
    <t>FUEL_EMI.ktCO2.SI.TRE.TRE.MOTOR.GENERIC.ELEC</t>
  </si>
  <si>
    <t>FUEL_EMI.ktCO2.SI.TRE.TRE.FANS.GENERIC.ELEC</t>
  </si>
  <si>
    <t>FUEL_EMI.ktCO2.SI.TRE.TRE.LOW_ENTH.TOTAL.TOTAL</t>
  </si>
  <si>
    <t>FUEL_EMI.ktCO2.SI.TRE.TRE.LOW_ENTH.THERM.DIESEL_LIQBIO</t>
  </si>
  <si>
    <t>FUEL_EMI.ktCO2.SI.TRE.TRE.LOW_ENTH.THERM.NG_BIOGAS</t>
  </si>
  <si>
    <t>FUEL_EMI.ktCO2.SI.TRE.TRE.LOW_ENTH.THERM.SOLAR_GEO</t>
  </si>
  <si>
    <t>FUEL_EMI.ktCO2.SI.TRE.TRE.LOW_ENTH.HP.AMBIENT</t>
  </si>
  <si>
    <t>FUEL_EMI.ktCO2.SI.TRE.TRE.LOW_ENTH.THERM.ELEC</t>
  </si>
  <si>
    <t>FUEL_EMI.ktCO2.SI.TRE.TRE.FOUNDRY.THERM.TOTAL</t>
  </si>
  <si>
    <t>FUEL_EMI.ktCO2.SI.TRE.TRE.FOUNDRY.THERM.SOLIDS</t>
  </si>
  <si>
    <t>FUEL_EMI.ktCO2.SI.TRE.TRE.FOUNDRY.THERM.LPG</t>
  </si>
  <si>
    <t>FUEL_EMI.ktCO2.SI.TRE.TRE.FOUNDRY.THERM.DIESEL_LIQBIO</t>
  </si>
  <si>
    <t>FUEL_EMI.ktCO2.SI.TRE.TRE.FOUNDRY.THERM.RFO</t>
  </si>
  <si>
    <t>FUEL_EMI.ktCO2.SI.TRE.TRE.FOUNDRY.THERM.NG_BIOGAS</t>
  </si>
  <si>
    <t>FUEL_EMI.ktCO2.SI.TRE.TRE.FOUNDRY.ELEC.ELEC</t>
  </si>
  <si>
    <t>FUEL_EMI.ktCO2.SI.TRE.TRE.CONNECTION_THERM.THERM.NG_BIOGAS</t>
  </si>
  <si>
    <t>FUEL_EMI.ktCO2.SI.TRE.TRE.CONNECTION_ELEC.ELEC.ELEC</t>
  </si>
  <si>
    <t>FUEL_EMI.ktCO2.SI.TRE.TRE.HEAT_TREAT.THERM.TOTAL</t>
  </si>
  <si>
    <t>FUEL_EMI.ktCO2.SI.TRE.TRE.HEAT_TREAT.THERM.SOLIDS</t>
  </si>
  <si>
    <t>FUEL_EMI.ktCO2.SI.TRE.TRE.HEAT_TREAT.THERM.LPG</t>
  </si>
  <si>
    <t>FUEL_EMI.ktCO2.SI.TRE.TRE.HEAT_TREAT.THERM.DIESEL_LIQBIO</t>
  </si>
  <si>
    <t>FUEL_EMI.ktCO2.SI.TRE.TRE.HEAT_TREAT.THERM.RFO</t>
  </si>
  <si>
    <t>FUEL_EMI.ktCO2.SI.TRE.TRE.HEAT_TREAT.THERM.NG_BIOGAS</t>
  </si>
  <si>
    <t>FUEL_EMI.ktCO2.SI.TRE.TRE.HEAT_TREAT.ELEC.ELEC</t>
  </si>
  <si>
    <t>FUEL_EMI.ktCO2.SI.TRE.TRE.PROCESSING.TOTAL.TOTAL</t>
  </si>
  <si>
    <t>FUEL_EMI.ktCO2.SI.TRE.TRE.PROCESSING.STEAM.SOLIDS</t>
  </si>
  <si>
    <t>FUEL_EMI.ktCO2.SI.TRE.TRE.PROCESSING.STEAM.RFG</t>
  </si>
  <si>
    <t>FUEL_EMI.ktCO2.SI.TRE.TRE.PROCESSING.STEAM.LPG</t>
  </si>
  <si>
    <t>FUEL_EMI.ktCO2.SI.TRE.TRE.PROCESSING.STEAM.DIESEL_LIQBIO</t>
  </si>
  <si>
    <t>FUEL_EMI.ktCO2.SI.TRE.TRE.PROCESSING.STEAM.RFO</t>
  </si>
  <si>
    <t>FUEL_EMI.ktCO2.SI.TRE.TRE.PROCESSING.STEAM.OTHER</t>
  </si>
  <si>
    <t>FUEL_EMI.ktCO2.SI.TRE.TRE.PROCESSING.STEAM.NG_BIOGAS</t>
  </si>
  <si>
    <t>FUEL_EMI.ktCO2.SI.TRE.TRE.PROCESSING.STEAM.DERIVED</t>
  </si>
  <si>
    <t>FUEL_EMI.ktCO2.SI.TRE.TRE.PROCESSING.STEAM.BIOMASS_WASTE</t>
  </si>
  <si>
    <t>FUEL_EMI.ktCO2.SI.TRE.TRE.PROCESSING.STEAM.STEAM_DISTR</t>
  </si>
  <si>
    <t>FUEL_EMI.ktCO2.SI.TRE.TRE.GENERIC.MECH.ELEC</t>
  </si>
  <si>
    <t>FUEL_EMI.ktCO2.SI.TRE.TRE.FINISHING.THERM.ELEC</t>
  </si>
  <si>
    <t>VA.Meuro2023.SI.MAE.MAE</t>
  </si>
  <si>
    <t>OUTPUT.index.SI.MAE.MAE</t>
  </si>
  <si>
    <t>CAP.index.SI.MAE.MAE</t>
  </si>
  <si>
    <t>NEWCAP.index.SI.MAE.MAE</t>
  </si>
  <si>
    <t>FEC.ktoe.SI.MAE.MAE.TOTAL.TOTAL.TOTAL</t>
  </si>
  <si>
    <t>FEC.ktoe.SI.MAE.MAE.TOTAL.TOTAL.SOLIDS</t>
  </si>
  <si>
    <t>FEC.ktoe.SI.MAE.MAE.TOTAL.TOTAL.RFG</t>
  </si>
  <si>
    <t>FEC.ktoe.SI.MAE.MAE.TOTAL.TOTAL.LPG</t>
  </si>
  <si>
    <t>FEC.ktoe.SI.MAE.MAE.TOTAL.TOTAL.DIESEL</t>
  </si>
  <si>
    <t>FEC.ktoe.SI.MAE.MAE.TOTAL.TOTAL.RFO</t>
  </si>
  <si>
    <t>FEC.ktoe.SI.MAE.MAE.TOTAL.TOTAL.OTHER</t>
  </si>
  <si>
    <t>FEC.ktoe.SI.MAE.MAE.TOTAL.TOTAL.NG</t>
  </si>
  <si>
    <t>FEC.ktoe.SI.MAE.MAE.TOTAL.TOTAL.DERIVED</t>
  </si>
  <si>
    <t>FEC.ktoe.SI.MAE.MAE.TOTAL.TOTAL.BIOMASS_WASTE</t>
  </si>
  <si>
    <t>FEC.ktoe.SI.MAE.MAE.TOTAL.TOTAL.BIOGAS</t>
  </si>
  <si>
    <t>FEC.ktoe.SI.MAE.MAE.TOTAL.TOTAL.LIQBIO</t>
  </si>
  <si>
    <t>FEC.ktoe.SI.MAE.MAE.TOTAL.TOTAL.SOLAR</t>
  </si>
  <si>
    <t>FEC.ktoe.SI.MAE.MAE.TOTAL.TOTAL.GEO</t>
  </si>
  <si>
    <t>FEC.ktoe.SI.MAE.MAE.TOTAL.TOTAL.AMBIENT</t>
  </si>
  <si>
    <t>FEC.ktoe.SI.MAE.MAE.TOTAL.TOTAL.STEAM_DISTR</t>
  </si>
  <si>
    <t>FEC.ktoe.SI.MAE.MAE.TOTAL.TOTAL.ELEC</t>
  </si>
  <si>
    <t>FEC.ktoe.SI.MAE.MAE.LIGHT.GENERIC.ELEC</t>
  </si>
  <si>
    <t>FEC.ktoe.SI.MAE.MAE.AIRCOMP.GENERIC.ELEC</t>
  </si>
  <si>
    <t>FEC.ktoe.SI.MAE.MAE.MOTOR.GENERIC.ELEC</t>
  </si>
  <si>
    <t>FEC.ktoe.SI.MAE.MAE.FANS.GENERIC.ELEC</t>
  </si>
  <si>
    <t>FEC.ktoe.SI.MAE.MAE.LOW_ENTH.TOTAL.TOTAL</t>
  </si>
  <si>
    <t>FEC.ktoe.SI.MAE.MAE.LOW_ENTH.THERM.DIESEL_LIQBIO</t>
  </si>
  <si>
    <t>FEC.ktoe.SI.MAE.MAE.LOW_ENTH.THERM.NG_BIOGAS</t>
  </si>
  <si>
    <t>FEC.ktoe.SI.MAE.MAE.LOW_ENTH.THERM.SOLAR_GEO</t>
  </si>
  <si>
    <t>FEC.ktoe.SI.MAE.MAE.LOW_ENTH.HP.AMBIENT</t>
  </si>
  <si>
    <t>FEC.ktoe.SI.MAE.MAE.LOW_ENTH.THERM.ELEC</t>
  </si>
  <si>
    <t>Mach. Eq.: Foundries</t>
  </si>
  <si>
    <t>Mach. Eq.: Thermal Foundries</t>
  </si>
  <si>
    <t>FEC.ktoe.SI.MAE.MAE.FOUNDRY.THERM.TOTAL</t>
  </si>
  <si>
    <t>FEC.ktoe.SI.MAE.MAE.FOUNDRY.THERM.SOLIDS</t>
  </si>
  <si>
    <t>FEC.ktoe.SI.MAE.MAE.FOUNDRY.THERM.LPG</t>
  </si>
  <si>
    <t>FEC.ktoe.SI.MAE.MAE.FOUNDRY.THERM.DIESEL_LIQBIO</t>
  </si>
  <si>
    <t>FEC.ktoe.SI.MAE.MAE.FOUNDRY.THERM.RFO</t>
  </si>
  <si>
    <t>FEC.ktoe.SI.MAE.MAE.FOUNDRY.THERM.NG_BIOGAS</t>
  </si>
  <si>
    <t>Mach. Eq.: Electric Foundries</t>
  </si>
  <si>
    <t>FEC.ktoe.SI.MAE.MAE.FOUNDRY.ELEC.ELEC</t>
  </si>
  <si>
    <t>Mach. Eq.: Connection techniques</t>
  </si>
  <si>
    <t>Mach. Eq.: Thermal connection</t>
  </si>
  <si>
    <t>FEC.ktoe.SI.MAE.MAE.CONNECTION_THERM.THERM.NG_BIOGAS</t>
  </si>
  <si>
    <t>Mach. Eq.: Electric connection</t>
  </si>
  <si>
    <t>FEC.ktoe.SI.MAE.MAE.CONNECTION_ELEC.ELEC.ELEC</t>
  </si>
  <si>
    <t>Mach. Eq.: Heat treatment</t>
  </si>
  <si>
    <t>Mach. Eq.: Heat treatment - Thermal</t>
  </si>
  <si>
    <t>FEC.ktoe.SI.MAE.MAE.HEAT_TREAT.THERM.TOTAL</t>
  </si>
  <si>
    <t>FEC.ktoe.SI.MAE.MAE.HEAT_TREAT.THERM.SOLIDS</t>
  </si>
  <si>
    <t>FEC.ktoe.SI.MAE.MAE.HEAT_TREAT.THERM.LPG</t>
  </si>
  <si>
    <t>FEC.ktoe.SI.MAE.MAE.HEAT_TREAT.THERM.DIESEL_LIQBIO</t>
  </si>
  <si>
    <t>FEC.ktoe.SI.MAE.MAE.HEAT_TREAT.THERM.RFO</t>
  </si>
  <si>
    <t>FEC.ktoe.SI.MAE.MAE.HEAT_TREAT.THERM.NG_BIOGAS</t>
  </si>
  <si>
    <t>Mach. Eq.: Heat treatment - Electric</t>
  </si>
  <si>
    <t>FEC.ktoe.SI.MAE.MAE.HEAT_TREAT.ELEC.ELEC</t>
  </si>
  <si>
    <t>Mach. Eq.: Steam processing</t>
  </si>
  <si>
    <t>FEC.ktoe.SI.MAE.MAE.PROCESSING.TOTAL.TOTAL</t>
  </si>
  <si>
    <t>FEC.ktoe.SI.MAE.MAE.PROCESSING.STEAM.SOLIDS</t>
  </si>
  <si>
    <t>FEC.ktoe.SI.MAE.MAE.PROCESSING.STEAM.RFG</t>
  </si>
  <si>
    <t>FEC.ktoe.SI.MAE.MAE.PROCESSING.STEAM.LPG</t>
  </si>
  <si>
    <t>FEC.ktoe.SI.MAE.MAE.PROCESSING.STEAM.DIESEL_LIQBIO</t>
  </si>
  <si>
    <t>FEC.ktoe.SI.MAE.MAE.PROCESSING.STEAM.RFO</t>
  </si>
  <si>
    <t>FEC.ktoe.SI.MAE.MAE.PROCESSING.STEAM.OTHER</t>
  </si>
  <si>
    <t>FEC.ktoe.SI.MAE.MAE.PROCESSING.STEAM.NG_BIOGAS</t>
  </si>
  <si>
    <t>FEC.ktoe.SI.MAE.MAE.PROCESSING.STEAM.DERIVED</t>
  </si>
  <si>
    <t>FEC.ktoe.SI.MAE.MAE.PROCESSING.STEAM.BIOMASS_WASTE</t>
  </si>
  <si>
    <t>FEC.ktoe.SI.MAE.MAE.PROCESSING.STEAM.STEAM_DISTR</t>
  </si>
  <si>
    <t>Mach. Eq.: General machinery</t>
  </si>
  <si>
    <t>FEC.ktoe.SI.MAE.MAE.GENERIC.MECH.ELEC</t>
  </si>
  <si>
    <t>Mach. Eq.: Product finishing</t>
  </si>
  <si>
    <t>FEC.ktoe.SI.MAE.MAE.FINISHING.THERM.ELEC</t>
  </si>
  <si>
    <t>UED.ktoe.SI.MAE.MAE.TOTAL.TOTAL.TOTAL</t>
  </si>
  <si>
    <t>UED.ktoe.SI.MAE.MAE.LIGHT.GENERIC.ELEC</t>
  </si>
  <si>
    <t>UED.ktoe.SI.MAE.MAE.AIRCOMP.GENERIC.ELEC</t>
  </si>
  <si>
    <t>UED.ktoe.SI.MAE.MAE.MOTOR.GENERIC.ELEC</t>
  </si>
  <si>
    <t>UED.ktoe.SI.MAE.MAE.FANS.GENERIC.ELEC</t>
  </si>
  <si>
    <t>UED.ktoe.SI.MAE.MAE.LOW_ENTH.TOTAL.TOTAL</t>
  </si>
  <si>
    <t>UED.ktoe.SI.MAE.MAE.LOW_ENTH.THERM.DIESEL_LIQBIO</t>
  </si>
  <si>
    <t>UED.ktoe.SI.MAE.MAE.LOW_ENTH.THERM.NG_BIOGAS</t>
  </si>
  <si>
    <t>UED.ktoe.SI.MAE.MAE.LOW_ENTH.THERM.SOLAR_GEO</t>
  </si>
  <si>
    <t>UED.ktoe.SI.MAE.MAE.LOW_ENTH.HP.AMBIENT</t>
  </si>
  <si>
    <t>UED.ktoe.SI.MAE.MAE.LOW_ENTH.THERM.ELEC</t>
  </si>
  <si>
    <t>UED.ktoe.SI.MAE.MAE.FOUNDRY.THERM.TOTAL</t>
  </si>
  <si>
    <t>UED.ktoe.SI.MAE.MAE.FOUNDRY.THERM.SOLIDS</t>
  </si>
  <si>
    <t>UED.ktoe.SI.MAE.MAE.FOUNDRY.THERM.LPG</t>
  </si>
  <si>
    <t>UED.ktoe.SI.MAE.MAE.FOUNDRY.THERM.DIESEL_LIQBIO</t>
  </si>
  <si>
    <t>UED.ktoe.SI.MAE.MAE.FOUNDRY.THERM.RFO</t>
  </si>
  <si>
    <t>UED.ktoe.SI.MAE.MAE.FOUNDRY.THERM.NG_BIOGAS</t>
  </si>
  <si>
    <t>UED.ktoe.SI.MAE.MAE.FOUNDRY.ELEC.ELEC</t>
  </si>
  <si>
    <t>UED.ktoe.SI.MAE.MAE.CONNECTION_THERM.THERM.NG_BIOGAS</t>
  </si>
  <si>
    <t>UED.ktoe.SI.MAE.MAE.CONNECTION_ELEC.ELEC.ELEC</t>
  </si>
  <si>
    <t>UED.ktoe.SI.MAE.MAE.HEAT_TREAT.THERM.TOTAL</t>
  </si>
  <si>
    <t>UED.ktoe.SI.MAE.MAE.HEAT_TREAT.THERM.SOLIDS</t>
  </si>
  <si>
    <t>UED.ktoe.SI.MAE.MAE.HEAT_TREAT.THERM.LPG</t>
  </si>
  <si>
    <t>UED.ktoe.SI.MAE.MAE.HEAT_TREAT.THERM.DIESEL_LIQBIO</t>
  </si>
  <si>
    <t>UED.ktoe.SI.MAE.MAE.HEAT_TREAT.THERM.RFO</t>
  </si>
  <si>
    <t>UED.ktoe.SI.MAE.MAE.HEAT_TREAT.THERM.NG_BIOGAS</t>
  </si>
  <si>
    <t>UED.ktoe.SI.MAE.MAE.HEAT_TREAT.ELEC.ELEC</t>
  </si>
  <si>
    <t>UED.ktoe.SI.MAE.MAE.PROCESSING.TOTAL.TOTAL</t>
  </si>
  <si>
    <t>UED.ktoe.SI.MAE.MAE.PROCESSING.STEAM.SOLIDS</t>
  </si>
  <si>
    <t>UED.ktoe.SI.MAE.MAE.PROCESSING.STEAM.RFG</t>
  </si>
  <si>
    <t>UED.ktoe.SI.MAE.MAE.PROCESSING.STEAM.LPG</t>
  </si>
  <si>
    <t>UED.ktoe.SI.MAE.MAE.PROCESSING.STEAM.DIESEL_LIQBIO</t>
  </si>
  <si>
    <t>UED.ktoe.SI.MAE.MAE.PROCESSING.STEAM.RFO</t>
  </si>
  <si>
    <t>UED.ktoe.SI.MAE.MAE.PROCESSING.STEAM.OTHER</t>
  </si>
  <si>
    <t>UED.ktoe.SI.MAE.MAE.PROCESSING.STEAM.NG_BIOGAS</t>
  </si>
  <si>
    <t>UED.ktoe.SI.MAE.MAE.PROCESSING.STEAM.DERIVED</t>
  </si>
  <si>
    <t>UED.ktoe.SI.MAE.MAE.PROCESSING.STEAM.BIOMASS_WASTE</t>
  </si>
  <si>
    <t>UED.ktoe.SI.MAE.MAE.PROCESSING.STEAM.STEAM_DISTR</t>
  </si>
  <si>
    <t>UED.ktoe.SI.MAE.MAE.GENERIC.MECH.ELEC</t>
  </si>
  <si>
    <t>UED.ktoe.SI.MAE.MAE.FINISHING.THERM.ELEC</t>
  </si>
  <si>
    <t>FUEL_EMI.ktCO2.SI.MAE.MAE.TOTAL.TOTAL.TOTAL</t>
  </si>
  <si>
    <t>FUEL_EMI.ktCO2.SI.MAE.MAE.LIGHT.GENERIC.ELEC</t>
  </si>
  <si>
    <t>FUEL_EMI.ktCO2.SI.MAE.MAE.AIRCOMP.GENERIC.ELEC</t>
  </si>
  <si>
    <t>FUEL_EMI.ktCO2.SI.MAE.MAE.MOTOR.GENERIC.ELEC</t>
  </si>
  <si>
    <t>FUEL_EMI.ktCO2.SI.MAE.MAE.FANS.GENERIC.ELEC</t>
  </si>
  <si>
    <t>FUEL_EMI.ktCO2.SI.MAE.MAE.LOW_ENTH.TOTAL.TOTAL</t>
  </si>
  <si>
    <t>FUEL_EMI.ktCO2.SI.MAE.MAE.LOW_ENTH.THERM.DIESEL_LIQBIO</t>
  </si>
  <si>
    <t>FUEL_EMI.ktCO2.SI.MAE.MAE.LOW_ENTH.THERM.NG_BIOGAS</t>
  </si>
  <si>
    <t>FUEL_EMI.ktCO2.SI.MAE.MAE.LOW_ENTH.THERM.SOLAR_GEO</t>
  </si>
  <si>
    <t>FUEL_EMI.ktCO2.SI.MAE.MAE.LOW_ENTH.HP.AMBIENT</t>
  </si>
  <si>
    <t>FUEL_EMI.ktCO2.SI.MAE.MAE.LOW_ENTH.THERM.ELEC</t>
  </si>
  <si>
    <t>FUEL_EMI.ktCO2.SI.MAE.MAE.FOUNDRY.THERM.TOTAL</t>
  </si>
  <si>
    <t>FUEL_EMI.ktCO2.SI.MAE.MAE.FOUNDRY.THERM.SOLIDS</t>
  </si>
  <si>
    <t>FUEL_EMI.ktCO2.SI.MAE.MAE.FOUNDRY.THERM.LPG</t>
  </si>
  <si>
    <t>FUEL_EMI.ktCO2.SI.MAE.MAE.FOUNDRY.THERM.DIESEL_LIQBIO</t>
  </si>
  <si>
    <t>FUEL_EMI.ktCO2.SI.MAE.MAE.FOUNDRY.THERM.RFO</t>
  </si>
  <si>
    <t>FUEL_EMI.ktCO2.SI.MAE.MAE.FOUNDRY.THERM.NG_BIOGAS</t>
  </si>
  <si>
    <t>FUEL_EMI.ktCO2.SI.MAE.MAE.FOUNDRY.ELEC.ELEC</t>
  </si>
  <si>
    <t>FUEL_EMI.ktCO2.SI.MAE.MAE.CONNECTION_THERM.THERM.NG_BIOGAS</t>
  </si>
  <si>
    <t>FUEL_EMI.ktCO2.SI.MAE.MAE.CONNECTION_ELEC.ELEC.ELEC</t>
  </si>
  <si>
    <t>FUEL_EMI.ktCO2.SI.MAE.MAE.HEAT_TREAT.THERM.TOTAL</t>
  </si>
  <si>
    <t>FUEL_EMI.ktCO2.SI.MAE.MAE.HEAT_TREAT.THERM.SOLIDS</t>
  </si>
  <si>
    <t>FUEL_EMI.ktCO2.SI.MAE.MAE.HEAT_TREAT.THERM.LPG</t>
  </si>
  <si>
    <t>FUEL_EMI.ktCO2.SI.MAE.MAE.HEAT_TREAT.THERM.DIESEL_LIQBIO</t>
  </si>
  <si>
    <t>FUEL_EMI.ktCO2.SI.MAE.MAE.HEAT_TREAT.THERM.RFO</t>
  </si>
  <si>
    <t>FUEL_EMI.ktCO2.SI.MAE.MAE.HEAT_TREAT.THERM.NG_BIOGAS</t>
  </si>
  <si>
    <t>FUEL_EMI.ktCO2.SI.MAE.MAE.HEAT_TREAT.ELEC.ELEC</t>
  </si>
  <si>
    <t>FUEL_EMI.ktCO2.SI.MAE.MAE.PROCESSING.TOTAL.TOTAL</t>
  </si>
  <si>
    <t>FUEL_EMI.ktCO2.SI.MAE.MAE.PROCESSING.STEAM.SOLIDS</t>
  </si>
  <si>
    <t>FUEL_EMI.ktCO2.SI.MAE.MAE.PROCESSING.STEAM.RFG</t>
  </si>
  <si>
    <t>FUEL_EMI.ktCO2.SI.MAE.MAE.PROCESSING.STEAM.LPG</t>
  </si>
  <si>
    <t>FUEL_EMI.ktCO2.SI.MAE.MAE.PROCESSING.STEAM.DIESEL_LIQBIO</t>
  </si>
  <si>
    <t>FUEL_EMI.ktCO2.SI.MAE.MAE.PROCESSING.STEAM.RFO</t>
  </si>
  <si>
    <t>FUEL_EMI.ktCO2.SI.MAE.MAE.PROCESSING.STEAM.OTHER</t>
  </si>
  <si>
    <t>FUEL_EMI.ktCO2.SI.MAE.MAE.PROCESSING.STEAM.NG_BIOGAS</t>
  </si>
  <si>
    <t>FUEL_EMI.ktCO2.SI.MAE.MAE.PROCESSING.STEAM.DERIVED</t>
  </si>
  <si>
    <t>FUEL_EMI.ktCO2.SI.MAE.MAE.PROCESSING.STEAM.BIOMASS_WASTE</t>
  </si>
  <si>
    <t>FUEL_EMI.ktCO2.SI.MAE.MAE.PROCESSING.STEAM.STEAM_DISTR</t>
  </si>
  <si>
    <t>FUEL_EMI.ktCO2.SI.MAE.MAE.GENERIC.MECH.ELEC</t>
  </si>
  <si>
    <t>FUEL_EMI.ktCO2.SI.MAE.MAE.FINISHING.THERM.ELEC</t>
  </si>
  <si>
    <t>VA.Meuro2023.SI.TEL.TEL</t>
  </si>
  <si>
    <t>OUTPUT.index.SI.TEL.TEL</t>
  </si>
  <si>
    <t>CAP.index.SI.TEL.TEL</t>
  </si>
  <si>
    <t>NEWCAP.index.SI.TEL.TEL</t>
  </si>
  <si>
    <t>FEC.ktoe.SI.TEL.TEL.TOTAL.TOTAL.TOTAL</t>
  </si>
  <si>
    <t>FEC.ktoe.SI.TEL.TEL.TOTAL.TOTAL.SOLIDS</t>
  </si>
  <si>
    <t>FEC.ktoe.SI.TEL.TEL.TOTAL.TOTAL.RFG</t>
  </si>
  <si>
    <t>FEC.ktoe.SI.TEL.TEL.TOTAL.TOTAL.LPG</t>
  </si>
  <si>
    <t>FEC.ktoe.SI.TEL.TEL.TOTAL.TOTAL.DIESEL</t>
  </si>
  <si>
    <t>FEC.ktoe.SI.TEL.TEL.TOTAL.TOTAL.RFO</t>
  </si>
  <si>
    <t>FEC.ktoe.SI.TEL.TEL.TOTAL.TOTAL.OTHER</t>
  </si>
  <si>
    <t>FEC.ktoe.SI.TEL.TEL.TOTAL.TOTAL.NG</t>
  </si>
  <si>
    <t>FEC.ktoe.SI.TEL.TEL.TOTAL.TOTAL.DERIVED</t>
  </si>
  <si>
    <t>FEC.ktoe.SI.TEL.TEL.TOTAL.TOTAL.BIOMASS_WASTE</t>
  </si>
  <si>
    <t>FEC.ktoe.SI.TEL.TEL.TOTAL.TOTAL.BIOGAS</t>
  </si>
  <si>
    <t>FEC.ktoe.SI.TEL.TEL.TOTAL.TOTAL.LIQBIO</t>
  </si>
  <si>
    <t>FEC.ktoe.SI.TEL.TEL.TOTAL.TOTAL.SOLAR</t>
  </si>
  <si>
    <t>FEC.ktoe.SI.TEL.TEL.TOTAL.TOTAL.GEO</t>
  </si>
  <si>
    <t>FEC.ktoe.SI.TEL.TEL.TOTAL.TOTAL.AMBIENT</t>
  </si>
  <si>
    <t>FEC.ktoe.SI.TEL.TEL.TOTAL.TOTAL.STEAM_DISTR</t>
  </si>
  <si>
    <t>FEC.ktoe.SI.TEL.TEL.TOTAL.TOTAL.ELEC</t>
  </si>
  <si>
    <t>FEC.ktoe.SI.TEL.TEL.LIGHT.GENERIC.ELEC</t>
  </si>
  <si>
    <t>FEC.ktoe.SI.TEL.TEL.AIRCOMP.GENERIC.ELEC</t>
  </si>
  <si>
    <t>FEC.ktoe.SI.TEL.TEL.MOTOR.GENERIC.ELEC</t>
  </si>
  <si>
    <t>FEC.ktoe.SI.TEL.TEL.FANS.GENERIC.ELEC</t>
  </si>
  <si>
    <t>FEC.ktoe.SI.TEL.TEL.LOW_ENTH.TOTAL.TOTAL</t>
  </si>
  <si>
    <t>FEC.ktoe.SI.TEL.TEL.LOW_ENTH.THERM.DIESEL_LIQBIO</t>
  </si>
  <si>
    <t>FEC.ktoe.SI.TEL.TEL.LOW_ENTH.THERM.NG_BIOGAS</t>
  </si>
  <si>
    <t>FEC.ktoe.SI.TEL.TEL.LOW_ENTH.THERM.SOLAR_GEO</t>
  </si>
  <si>
    <t>FEC.ktoe.SI.TEL.TEL.LOW_ENTH.HP.AMBIENT</t>
  </si>
  <si>
    <t>FEC.ktoe.SI.TEL.TEL.LOW_ENTH.THERM.ELEC</t>
  </si>
  <si>
    <t>Textiles: Pretreatment with steam</t>
  </si>
  <si>
    <t>FEC.ktoe.SI.TEL.TEL.PRETREAT.TOTAL.TOTAL</t>
  </si>
  <si>
    <t>FEC.ktoe.SI.TEL.TEL.PRETREAT.STEAM.SOLIDS</t>
  </si>
  <si>
    <t>FEC.ktoe.SI.TEL.TEL.PRETREAT.STEAM.RFG</t>
  </si>
  <si>
    <t>FEC.ktoe.SI.TEL.TEL.PRETREAT.STEAM.LPG</t>
  </si>
  <si>
    <t>FEC.ktoe.SI.TEL.TEL.PRETREAT.STEAM.DIESEL_LIQBIO</t>
  </si>
  <si>
    <t>FEC.ktoe.SI.TEL.TEL.PRETREAT.STEAM.RFO</t>
  </si>
  <si>
    <t>FEC.ktoe.SI.TEL.TEL.PRETREAT.STEAM.OTHER</t>
  </si>
  <si>
    <t>FEC.ktoe.SI.TEL.TEL.PRETREAT.STEAM.NG_BIOGAS</t>
  </si>
  <si>
    <t>FEC.ktoe.SI.TEL.TEL.PRETREAT.STEAM.DERIVED</t>
  </si>
  <si>
    <t>FEC.ktoe.SI.TEL.TEL.PRETREAT.STEAM.BIOMASS_WASTE</t>
  </si>
  <si>
    <t>FEC.ktoe.SI.TEL.TEL.PRETREAT.STEAM.STEAM_DISTR</t>
  </si>
  <si>
    <t>Textiles: Wet processing with steam</t>
  </si>
  <si>
    <t>FEC.ktoe.SI.TEL.TEL.PROCESSING.TOTAL.TOTAL</t>
  </si>
  <si>
    <t>FEC.ktoe.SI.TEL.TEL.PROCESSING.STEAM.SOLIDS</t>
  </si>
  <si>
    <t>FEC.ktoe.SI.TEL.TEL.PROCESSING.STEAM.RFG</t>
  </si>
  <si>
    <t>FEC.ktoe.SI.TEL.TEL.PROCESSING.STEAM.LPG</t>
  </si>
  <si>
    <t>FEC.ktoe.SI.TEL.TEL.PROCESSING.STEAM.DIESEL_LIQBIO</t>
  </si>
  <si>
    <t>FEC.ktoe.SI.TEL.TEL.PROCESSING.STEAM.RFO</t>
  </si>
  <si>
    <t>FEC.ktoe.SI.TEL.TEL.PROCESSING.STEAM.OTHER</t>
  </si>
  <si>
    <t>FEC.ktoe.SI.TEL.TEL.PROCESSING.STEAM.NG_BIOGAS</t>
  </si>
  <si>
    <t>FEC.ktoe.SI.TEL.TEL.PROCESSING.STEAM.DERIVED</t>
  </si>
  <si>
    <t>FEC.ktoe.SI.TEL.TEL.PROCESSING.STEAM.BIOMASS_WASTE</t>
  </si>
  <si>
    <t>FEC.ktoe.SI.TEL.TEL.PROCESSING.STEAM.STEAM_DISTR</t>
  </si>
  <si>
    <t>Textiles: Electric general machinery</t>
  </si>
  <si>
    <t>FEC.ktoe.SI.TEL.TEL.GENERIC.MECH.ELEC</t>
  </si>
  <si>
    <t>Textiles: Drying</t>
  </si>
  <si>
    <t>Textiles: Thermal drying</t>
  </si>
  <si>
    <t>FEC.ktoe.SI.TEL.TEL.DRYING.TOTAL.TOTAL</t>
  </si>
  <si>
    <t>FEC.ktoe.SI.TEL.TEL.DRYING.THERM.SOLIDS</t>
  </si>
  <si>
    <t>FEC.ktoe.SI.TEL.TEL.DRYING.THERM.LPG</t>
  </si>
  <si>
    <t>FEC.ktoe.SI.TEL.TEL.DRYING.THERM.DIESEL_LIQBIO</t>
  </si>
  <si>
    <t>FEC.ktoe.SI.TEL.TEL.DRYING.THERM.RFO</t>
  </si>
  <si>
    <t>FEC.ktoe.SI.TEL.TEL.DRYING.THERM.NG_BIOGAS</t>
  </si>
  <si>
    <t>Textiles: Steam drying</t>
  </si>
  <si>
    <t>FEC.ktoe.SI.TEL.TEL.DRYING_STEAM.TOTAL.TOTAL</t>
  </si>
  <si>
    <t>FEC.ktoe.SI.TEL.TEL.DRYING_STEAM.STEAM.SOLIDS</t>
  </si>
  <si>
    <t>FEC.ktoe.SI.TEL.TEL.DRYING_STEAM.STEAM.RFG</t>
  </si>
  <si>
    <t>FEC.ktoe.SI.TEL.TEL.DRYING_STEAM.STEAM.LPG</t>
  </si>
  <si>
    <t>FEC.ktoe.SI.TEL.TEL.DRYING_STEAM.STEAM.DIESEL_LIQBIO</t>
  </si>
  <si>
    <t>FEC.ktoe.SI.TEL.TEL.DRYING_STEAM.STEAM.RFO</t>
  </si>
  <si>
    <t>FEC.ktoe.SI.TEL.TEL.DRYING_STEAM.STEAM.OTHER</t>
  </si>
  <si>
    <t>FEC.ktoe.SI.TEL.TEL.DRYING_STEAM.STEAM.NG_BIOGAS</t>
  </si>
  <si>
    <t>FEC.ktoe.SI.TEL.TEL.DRYING_STEAM.STEAM.DERIVED</t>
  </si>
  <si>
    <t>FEC.ktoe.SI.TEL.TEL.DRYING_STEAM.STEAM.BIOMASS_WASTE</t>
  </si>
  <si>
    <t>FEC.ktoe.SI.TEL.TEL.DRYING_STEAM.STEAM.STEAM_DISTR</t>
  </si>
  <si>
    <t>Textiles: Electric drying</t>
  </si>
  <si>
    <t>FEC.ktoe.SI.TEL.TEL.DRYING_ELEC.ELEC.ELEC</t>
  </si>
  <si>
    <t>Textiles: Microwave drying</t>
  </si>
  <si>
    <t>FEC.ktoe.SI.TEL.TEL.DRYING_MICROW.MICROW.ELEC</t>
  </si>
  <si>
    <t>Textiles: Finishing Electric</t>
  </si>
  <si>
    <t>FEC.ktoe.SI.TEL.TEL.FINISHING.THERM.ELEC</t>
  </si>
  <si>
    <t>UED.ktoe.SI.TEL.TEL.TOTAL.TOTAL.TOTAL</t>
  </si>
  <si>
    <t>UED.ktoe.SI.TEL.TEL.LIGHT.GENERIC.ELEC</t>
  </si>
  <si>
    <t>UED.ktoe.SI.TEL.TEL.AIRCOMP.GENERIC.ELEC</t>
  </si>
  <si>
    <t>UED.ktoe.SI.TEL.TEL.MOTOR.GENERIC.ELEC</t>
  </si>
  <si>
    <t>UED.ktoe.SI.TEL.TEL.FANS.GENERIC.ELEC</t>
  </si>
  <si>
    <t>UED.ktoe.SI.TEL.TEL.LOW_ENTH.TOTAL.TOTAL</t>
  </si>
  <si>
    <t>UED.ktoe.SI.TEL.TEL.LOW_ENTH.THERM.DIESEL_LIQBIO</t>
  </si>
  <si>
    <t>UED.ktoe.SI.TEL.TEL.LOW_ENTH.THERM.NG_BIOGAS</t>
  </si>
  <si>
    <t>UED.ktoe.SI.TEL.TEL.LOW_ENTH.THERM.SOLAR_GEO</t>
  </si>
  <si>
    <t>UED.ktoe.SI.TEL.TEL.LOW_ENTH.HP.AMBIENT</t>
  </si>
  <si>
    <t>UED.ktoe.SI.TEL.TEL.LOW_ENTH.THERM.ELEC</t>
  </si>
  <si>
    <t>UED.ktoe.SI.TEL.TEL.PRETREAT.TOTAL.TOTAL</t>
  </si>
  <si>
    <t>UED.ktoe.SI.TEL.TEL.PRETREAT.STEAM.SOLIDS</t>
  </si>
  <si>
    <t>UED.ktoe.SI.TEL.TEL.PRETREAT.STEAM.RFG</t>
  </si>
  <si>
    <t>UED.ktoe.SI.TEL.TEL.PRETREAT.STEAM.LPG</t>
  </si>
  <si>
    <t>UED.ktoe.SI.TEL.TEL.PRETREAT.STEAM.DIESEL_LIQBIO</t>
  </si>
  <si>
    <t>UED.ktoe.SI.TEL.TEL.PRETREAT.STEAM.RFO</t>
  </si>
  <si>
    <t>UED.ktoe.SI.TEL.TEL.PRETREAT.STEAM.OTHER</t>
  </si>
  <si>
    <t>UED.ktoe.SI.TEL.TEL.PRETREAT.STEAM.NG_BIOGAS</t>
  </si>
  <si>
    <t>UED.ktoe.SI.TEL.TEL.PRETREAT.STEAM.DERIVED</t>
  </si>
  <si>
    <t>UED.ktoe.SI.TEL.TEL.PRETREAT.STEAM.BIOMASS_WASTE</t>
  </si>
  <si>
    <t>UED.ktoe.SI.TEL.TEL.PRETREAT.STEAM.STEAM_DISTR</t>
  </si>
  <si>
    <t>UED.ktoe.SI.TEL.TEL.PROCESSING.TOTAL.TOTAL</t>
  </si>
  <si>
    <t>UED.ktoe.SI.TEL.TEL.PROCESSING.STEAM.SOLIDS</t>
  </si>
  <si>
    <t>UED.ktoe.SI.TEL.TEL.PROCESSING.STEAM.RFG</t>
  </si>
  <si>
    <t>UED.ktoe.SI.TEL.TEL.PROCESSING.STEAM.LPG</t>
  </si>
  <si>
    <t>UED.ktoe.SI.TEL.TEL.PROCESSING.STEAM.DIESEL_LIQBIO</t>
  </si>
  <si>
    <t>UED.ktoe.SI.TEL.TEL.PROCESSING.STEAM.RFO</t>
  </si>
  <si>
    <t>UED.ktoe.SI.TEL.TEL.PROCESSING.STEAM.OTHER</t>
  </si>
  <si>
    <t>UED.ktoe.SI.TEL.TEL.PROCESSING.STEAM.NG_BIOGAS</t>
  </si>
  <si>
    <t>UED.ktoe.SI.TEL.TEL.PROCESSING.STEAM.DERIVED</t>
  </si>
  <si>
    <t>UED.ktoe.SI.TEL.TEL.PROCESSING.STEAM.BIOMASS_WASTE</t>
  </si>
  <si>
    <t>UED.ktoe.SI.TEL.TEL.PROCESSING.STEAM.STEAM_DISTR</t>
  </si>
  <si>
    <t>UED.ktoe.SI.TEL.TEL.GENERIC.MECH.ELEC</t>
  </si>
  <si>
    <t>UED.ktoe.SI.TEL.TEL.DRYING.TOTAL.TOTAL</t>
  </si>
  <si>
    <t>UED.ktoe.SI.TEL.TEL.DRYING.THERM.SOLIDS</t>
  </si>
  <si>
    <t>UED.ktoe.SI.TEL.TEL.DRYING.THERM.LPG</t>
  </si>
  <si>
    <t>UED.ktoe.SI.TEL.TEL.DRYING.THERM.DIESEL_LIQBIO</t>
  </si>
  <si>
    <t>UED.ktoe.SI.TEL.TEL.DRYING.THERM.RFO</t>
  </si>
  <si>
    <t>UED.ktoe.SI.TEL.TEL.DRYING.THERM.NG_BIOGAS</t>
  </si>
  <si>
    <t>UED.ktoe.SI.TEL.TEL.DRYING_STEAM.TOTAL.TOTAL</t>
  </si>
  <si>
    <t>UED.ktoe.SI.TEL.TEL.DRYING_STEAM.STEAM.SOLIDS</t>
  </si>
  <si>
    <t>UED.ktoe.SI.TEL.TEL.DRYING_STEAM.STEAM.RFG</t>
  </si>
  <si>
    <t>UED.ktoe.SI.TEL.TEL.DRYING_STEAM.STEAM.LPG</t>
  </si>
  <si>
    <t>UED.ktoe.SI.TEL.TEL.DRYING_STEAM.STEAM.DIESEL_LIQBIO</t>
  </si>
  <si>
    <t>UED.ktoe.SI.TEL.TEL.DRYING_STEAM.STEAM.RFO</t>
  </si>
  <si>
    <t>UED.ktoe.SI.TEL.TEL.DRYING_STEAM.STEAM.OTHER</t>
  </si>
  <si>
    <t>UED.ktoe.SI.TEL.TEL.DRYING_STEAM.STEAM.NG_BIOGAS</t>
  </si>
  <si>
    <t>UED.ktoe.SI.TEL.TEL.DRYING_STEAM.STEAM.DERIVED</t>
  </si>
  <si>
    <t>UED.ktoe.SI.TEL.TEL.DRYING_STEAM.STEAM.BIOMASS_WASTE</t>
  </si>
  <si>
    <t>UED.ktoe.SI.TEL.TEL.DRYING_STEAM.STEAM.STEAM_DISTR</t>
  </si>
  <si>
    <t>UED.ktoe.SI.TEL.TEL.DRYING_ELEC.ELEC.ELEC</t>
  </si>
  <si>
    <t>UED.ktoe.SI.TEL.TEL.DRYING_MICROW.MICROW.ELEC</t>
  </si>
  <si>
    <t>UED.ktoe.SI.TEL.TEL.FINISHING.THERM.ELEC</t>
  </si>
  <si>
    <t>FUEL_EMI.ktCO2.SI.TEL.TEL.TOTAL.TOTAL.TOTAL</t>
  </si>
  <si>
    <t>FUEL_EMI.ktCO2.SI.TEL.TEL.LIGHT.GENERIC.ELEC</t>
  </si>
  <si>
    <t>FUEL_EMI.ktCO2.SI.TEL.TEL.AIRCOMP.GENERIC.ELEC</t>
  </si>
  <si>
    <t>FUEL_EMI.ktCO2.SI.TEL.TEL.MOTOR.GENERIC.ELEC</t>
  </si>
  <si>
    <t>FUEL_EMI.ktCO2.SI.TEL.TEL.FANS.GENERIC.ELEC</t>
  </si>
  <si>
    <t>FUEL_EMI.ktCO2.SI.TEL.TEL.LOW_ENTH.TOTAL.TOTAL</t>
  </si>
  <si>
    <t>FUEL_EMI.ktCO2.SI.TEL.TEL.LOW_ENTH.THERM.DIESEL_LIQBIO</t>
  </si>
  <si>
    <t>FUEL_EMI.ktCO2.SI.TEL.TEL.LOW_ENTH.THERM.NG_BIOGAS</t>
  </si>
  <si>
    <t>FUEL_EMI.ktCO2.SI.TEL.TEL.LOW_ENTH.THERM.SOLAR_GEO</t>
  </si>
  <si>
    <t>FUEL_EMI.ktCO2.SI.TEL.TEL.LOW_ENTH.HP.AMBIENT</t>
  </si>
  <si>
    <t>FUEL_EMI.ktCO2.SI.TEL.TEL.LOW_ENTH.THERM.ELEC</t>
  </si>
  <si>
    <t>FUEL_EMI.ktCO2.SI.TEL.TEL.PRETREAT.TOTAL.TOTAL</t>
  </si>
  <si>
    <t>FUEL_EMI.ktCO2.SI.TEL.TEL.PRETREAT.STEAM.SOLIDS</t>
  </si>
  <si>
    <t>FUEL_EMI.ktCO2.SI.TEL.TEL.PRETREAT.STEAM.RFG</t>
  </si>
  <si>
    <t>FUEL_EMI.ktCO2.SI.TEL.TEL.PRETREAT.STEAM.LPG</t>
  </si>
  <si>
    <t>FUEL_EMI.ktCO2.SI.TEL.TEL.PRETREAT.STEAM.DIESEL_LIQBIO</t>
  </si>
  <si>
    <t>FUEL_EMI.ktCO2.SI.TEL.TEL.PRETREAT.STEAM.RFO</t>
  </si>
  <si>
    <t>FUEL_EMI.ktCO2.SI.TEL.TEL.PRETREAT.STEAM.OTHER</t>
  </si>
  <si>
    <t>FUEL_EMI.ktCO2.SI.TEL.TEL.PRETREAT.STEAM.NG_BIOGAS</t>
  </si>
  <si>
    <t>FUEL_EMI.ktCO2.SI.TEL.TEL.PRETREAT.STEAM.DERIVED</t>
  </si>
  <si>
    <t>FUEL_EMI.ktCO2.SI.TEL.TEL.PRETREAT.STEAM.BIOMASS_WASTE</t>
  </si>
  <si>
    <t>FUEL_EMI.ktCO2.SI.TEL.TEL.PRETREAT.STEAM.STEAM_DISTR</t>
  </si>
  <si>
    <t>FUEL_EMI.ktCO2.SI.TEL.TEL.PROCESSING.TOTAL.TOTAL</t>
  </si>
  <si>
    <t>FUEL_EMI.ktCO2.SI.TEL.TEL.PROCESSING.STEAM.SOLIDS</t>
  </si>
  <si>
    <t>FUEL_EMI.ktCO2.SI.TEL.TEL.PROCESSING.STEAM.RFG</t>
  </si>
  <si>
    <t>FUEL_EMI.ktCO2.SI.TEL.TEL.PROCESSING.STEAM.LPG</t>
  </si>
  <si>
    <t>FUEL_EMI.ktCO2.SI.TEL.TEL.PROCESSING.STEAM.DIESEL_LIQBIO</t>
  </si>
  <si>
    <t>FUEL_EMI.ktCO2.SI.TEL.TEL.PROCESSING.STEAM.RFO</t>
  </si>
  <si>
    <t>FUEL_EMI.ktCO2.SI.TEL.TEL.PROCESSING.STEAM.OTHER</t>
  </si>
  <si>
    <t>FUEL_EMI.ktCO2.SI.TEL.TEL.PROCESSING.STEAM.NG_BIOGAS</t>
  </si>
  <si>
    <t>FUEL_EMI.ktCO2.SI.TEL.TEL.PROCESSING.STEAM.DERIVED</t>
  </si>
  <si>
    <t>FUEL_EMI.ktCO2.SI.TEL.TEL.PROCESSING.STEAM.BIOMASS_WASTE</t>
  </si>
  <si>
    <t>FUEL_EMI.ktCO2.SI.TEL.TEL.PROCESSING.STEAM.STEAM_DISTR</t>
  </si>
  <si>
    <t>FUEL_EMI.ktCO2.SI.TEL.TEL.GENERIC.MECH.ELEC</t>
  </si>
  <si>
    <t>FUEL_EMI.ktCO2.SI.TEL.TEL.DRYING.TOTAL.TOTAL</t>
  </si>
  <si>
    <t>FUEL_EMI.ktCO2.SI.TEL.TEL.DRYING.THERM.SOLIDS</t>
  </si>
  <si>
    <t>FUEL_EMI.ktCO2.SI.TEL.TEL.DRYING.THERM.LPG</t>
  </si>
  <si>
    <t>FUEL_EMI.ktCO2.SI.TEL.TEL.DRYING.THERM.DIESEL_LIQBIO</t>
  </si>
  <si>
    <t>FUEL_EMI.ktCO2.SI.TEL.TEL.DRYING.THERM.RFO</t>
  </si>
  <si>
    <t>FUEL_EMI.ktCO2.SI.TEL.TEL.DRYING.THERM.NG_BIOGAS</t>
  </si>
  <si>
    <t>FUEL_EMI.ktCO2.SI.TEL.TEL.DRYING_STEAM.TOTAL.TOTAL</t>
  </si>
  <si>
    <t>FUEL_EMI.ktCO2.SI.TEL.TEL.DRYING_STEAM.STEAM.SOLIDS</t>
  </si>
  <si>
    <t>FUEL_EMI.ktCO2.SI.TEL.TEL.DRYING_STEAM.STEAM.RFG</t>
  </si>
  <si>
    <t>FUEL_EMI.ktCO2.SI.TEL.TEL.DRYING_STEAM.STEAM.LPG</t>
  </si>
  <si>
    <t>FUEL_EMI.ktCO2.SI.TEL.TEL.DRYING_STEAM.STEAM.DIESEL_LIQBIO</t>
  </si>
  <si>
    <t>FUEL_EMI.ktCO2.SI.TEL.TEL.DRYING_STEAM.STEAM.RFO</t>
  </si>
  <si>
    <t>FUEL_EMI.ktCO2.SI.TEL.TEL.DRYING_STEAM.STEAM.OTHER</t>
  </si>
  <si>
    <t>FUEL_EMI.ktCO2.SI.TEL.TEL.DRYING_STEAM.STEAM.NG_BIOGAS</t>
  </si>
  <si>
    <t>FUEL_EMI.ktCO2.SI.TEL.TEL.DRYING_STEAM.STEAM.DERIVED</t>
  </si>
  <si>
    <t>FUEL_EMI.ktCO2.SI.TEL.TEL.DRYING_STEAM.STEAM.BIOMASS_WASTE</t>
  </si>
  <si>
    <t>FUEL_EMI.ktCO2.SI.TEL.TEL.DRYING_STEAM.STEAM.STEAM_DISTR</t>
  </si>
  <si>
    <t>FUEL_EMI.ktCO2.SI.TEL.TEL.DRYING_ELEC.ELEC.ELEC</t>
  </si>
  <si>
    <t>FUEL_EMI.ktCO2.SI.TEL.TEL.DRYING_MICROW.MICROW.ELEC</t>
  </si>
  <si>
    <t>FUEL_EMI.ktCO2.SI.TEL.TEL.FINISHING.THERM.ELEC</t>
  </si>
  <si>
    <t>VA.Meuro2023.SI.WWP.WWP</t>
  </si>
  <si>
    <t>OUTPUT.index.SI.WWP.WWP</t>
  </si>
  <si>
    <t>CAP.index.SI.WWP.WWP</t>
  </si>
  <si>
    <t>NEWCAP.index.SI.WWP.WWP</t>
  </si>
  <si>
    <t>FEC.ktoe.SI.WWP.WWP.TOTAL.TOTAL.TOTAL</t>
  </si>
  <si>
    <t>FEC.ktoe.SI.WWP.WWP.TOTAL.TOTAL.SOLIDS</t>
  </si>
  <si>
    <t>FEC.ktoe.SI.WWP.WWP.TOTAL.TOTAL.RFG</t>
  </si>
  <si>
    <t>FEC.ktoe.SI.WWP.WWP.TOTAL.TOTAL.LPG</t>
  </si>
  <si>
    <t>FEC.ktoe.SI.WWP.WWP.TOTAL.TOTAL.DIESEL</t>
  </si>
  <si>
    <t>FEC.ktoe.SI.WWP.WWP.TOTAL.TOTAL.RFO</t>
  </si>
  <si>
    <t>FEC.ktoe.SI.WWP.WWP.TOTAL.TOTAL.OTHER</t>
  </si>
  <si>
    <t>FEC.ktoe.SI.WWP.WWP.TOTAL.TOTAL.NG</t>
  </si>
  <si>
    <t>FEC.ktoe.SI.WWP.WWP.TOTAL.TOTAL.DERIVED</t>
  </si>
  <si>
    <t>FEC.ktoe.SI.WWP.WWP.TOTAL.TOTAL.BIOMASS_WASTE</t>
  </si>
  <si>
    <t>FEC.ktoe.SI.WWP.WWP.TOTAL.TOTAL.BIOGAS</t>
  </si>
  <si>
    <t>FEC.ktoe.SI.WWP.WWP.TOTAL.TOTAL.LIQBIO</t>
  </si>
  <si>
    <t>FEC.ktoe.SI.WWP.WWP.TOTAL.TOTAL.SOLAR</t>
  </si>
  <si>
    <t>FEC.ktoe.SI.WWP.WWP.TOTAL.TOTAL.GEO</t>
  </si>
  <si>
    <t>FEC.ktoe.SI.WWP.WWP.TOTAL.TOTAL.AMBIENT</t>
  </si>
  <si>
    <t>FEC.ktoe.SI.WWP.WWP.TOTAL.TOTAL.STEAM_DISTR</t>
  </si>
  <si>
    <t>FEC.ktoe.SI.WWP.WWP.TOTAL.TOTAL.ELEC</t>
  </si>
  <si>
    <t>FEC.ktoe.SI.WWP.WWP.LIGHT.GENERIC.ELEC</t>
  </si>
  <si>
    <t>FEC.ktoe.SI.WWP.WWP.AIRCOMP.GENERIC.ELEC</t>
  </si>
  <si>
    <t>FEC.ktoe.SI.WWP.WWP.MOTOR.GENERIC.ELEC</t>
  </si>
  <si>
    <t>FEC.ktoe.SI.WWP.WWP.FANS.GENERIC.ELEC</t>
  </si>
  <si>
    <t>FEC.ktoe.SI.WWP.WWP.LOW_ENTH.TOTAL.TOTAL</t>
  </si>
  <si>
    <t>FEC.ktoe.SI.WWP.WWP.LOW_ENTH.THERM.DIESEL_LIQBIO</t>
  </si>
  <si>
    <t>FEC.ktoe.SI.WWP.WWP.LOW_ENTH.THERM.NG_BIOGAS</t>
  </si>
  <si>
    <t>FEC.ktoe.SI.WWP.WWP.LOW_ENTH.THERM.SOLAR_GEO</t>
  </si>
  <si>
    <t>FEC.ktoe.SI.WWP.WWP.LOW_ENTH.HP.AMBIENT</t>
  </si>
  <si>
    <t>FEC.ktoe.SI.WWP.WWP.LOW_ENTH.THERM.ELEC</t>
  </si>
  <si>
    <t>Wood: Specific processes with steam</t>
  </si>
  <si>
    <t>FEC.ktoe.SI.WWP.WWP.PROCESSING.TOTAL.TOTAL</t>
  </si>
  <si>
    <t>FEC.ktoe.SI.WWP.WWP.PROCESSING.STEAM.SOLIDS</t>
  </si>
  <si>
    <t>FEC.ktoe.SI.WWP.WWP.PROCESSING.STEAM.RFG</t>
  </si>
  <si>
    <t>FEC.ktoe.SI.WWP.WWP.PROCESSING.STEAM.LPG</t>
  </si>
  <si>
    <t>FEC.ktoe.SI.WWP.WWP.PROCESSING.STEAM.DIESEL_LIQBIO</t>
  </si>
  <si>
    <t>FEC.ktoe.SI.WWP.WWP.PROCESSING.STEAM.RFO</t>
  </si>
  <si>
    <t>FEC.ktoe.SI.WWP.WWP.PROCESSING.STEAM.OTHER</t>
  </si>
  <si>
    <t>FEC.ktoe.SI.WWP.WWP.PROCESSING.STEAM.NG_BIOGAS</t>
  </si>
  <si>
    <t>FEC.ktoe.SI.WWP.WWP.PROCESSING.STEAM.DERIVED</t>
  </si>
  <si>
    <t>FEC.ktoe.SI.WWP.WWP.PROCESSING.STEAM.BIOMASS_WASTE</t>
  </si>
  <si>
    <t>FEC.ktoe.SI.WWP.WWP.PROCESSING.STEAM.STEAM_DISTR</t>
  </si>
  <si>
    <t>Wood: Electric mechanical processes</t>
  </si>
  <si>
    <t>FEC.ktoe.SI.WWP.WWP.GENERIC.MECH.ELEC</t>
  </si>
  <si>
    <t>Wood: Drying</t>
  </si>
  <si>
    <t>Wood: Thermal drying</t>
  </si>
  <si>
    <t>FEC.ktoe.SI.WWP.WWP.DRYING.TOTAL.TOTAL</t>
  </si>
  <si>
    <t>FEC.ktoe.SI.WWP.WWP.DRYING.THERM.SOLIDS</t>
  </si>
  <si>
    <t>FEC.ktoe.SI.WWP.WWP.DRYING.THERM.LPG</t>
  </si>
  <si>
    <t>FEC.ktoe.SI.WWP.WWP.DRYING.THERM.DIESEL_LIQBIO</t>
  </si>
  <si>
    <t>FEC.ktoe.SI.WWP.WWP.DRYING.THERM.RFO</t>
  </si>
  <si>
    <t>FEC.ktoe.SI.WWP.WWP.DRYING.THERM.NG_BIOGAS</t>
  </si>
  <si>
    <t>Wood: Steam drying</t>
  </si>
  <si>
    <t>FEC.ktoe.SI.WWP.WWP.DRYING_STEAM.TOTAL.TOTAL</t>
  </si>
  <si>
    <t>FEC.ktoe.SI.WWP.WWP.DRYING_STEAM.STEAM.SOLIDS</t>
  </si>
  <si>
    <t>FEC.ktoe.SI.WWP.WWP.DRYING_STEAM.STEAM.RFG</t>
  </si>
  <si>
    <t>FEC.ktoe.SI.WWP.WWP.DRYING_STEAM.STEAM.LPG</t>
  </si>
  <si>
    <t>FEC.ktoe.SI.WWP.WWP.DRYING_STEAM.STEAM.DIESEL_LIQBIO</t>
  </si>
  <si>
    <t>FEC.ktoe.SI.WWP.WWP.DRYING_STEAM.STEAM.RFO</t>
  </si>
  <si>
    <t>FEC.ktoe.SI.WWP.WWP.DRYING_STEAM.STEAM.OTHER</t>
  </si>
  <si>
    <t>FEC.ktoe.SI.WWP.WWP.DRYING_STEAM.STEAM.NG_BIOGAS</t>
  </si>
  <si>
    <t>FEC.ktoe.SI.WWP.WWP.DRYING_STEAM.STEAM.DERIVED</t>
  </si>
  <si>
    <t>FEC.ktoe.SI.WWP.WWP.DRYING_STEAM.STEAM.BIOMASS_WASTE</t>
  </si>
  <si>
    <t>FEC.ktoe.SI.WWP.WWP.DRYING_STEAM.STEAM.STEAM_DISTR</t>
  </si>
  <si>
    <t>Wood: Electric drying</t>
  </si>
  <si>
    <t>FEC.ktoe.SI.WWP.WWP.DRYING_ELEC.ELEC.ELEC</t>
  </si>
  <si>
    <t>Wood: Microwave drying</t>
  </si>
  <si>
    <t>FEC.ktoe.SI.WWP.WWP.DRYING_MICROW.MICROW.ELEC</t>
  </si>
  <si>
    <t>Wood: Finishing Electric</t>
  </si>
  <si>
    <t>FEC.ktoe.SI.WWP.WWP.FINISHING.ELEC.ELEC</t>
  </si>
  <si>
    <t>UED.ktoe.SI.WWP.WWP.TOTAL.TOTAL.TOTAL</t>
  </si>
  <si>
    <t>UED.ktoe.SI.WWP.WWP.LIGHT.GENERIC.ELEC</t>
  </si>
  <si>
    <t>UED.ktoe.SI.WWP.WWP.AIRCOMP.GENERIC.ELEC</t>
  </si>
  <si>
    <t>UED.ktoe.SI.WWP.WWP.MOTOR.GENERIC.ELEC</t>
  </si>
  <si>
    <t>UED.ktoe.SI.WWP.WWP.FANS.GENERIC.ELEC</t>
  </si>
  <si>
    <t>UED.ktoe.SI.WWP.WWP.LOW_ENTH.TOTAL.TOTAL</t>
  </si>
  <si>
    <t>UED.ktoe.SI.WWP.WWP.LOW_ENTH.THERM.DIESEL_LIQBIO</t>
  </si>
  <si>
    <t>UED.ktoe.SI.WWP.WWP.LOW_ENTH.THERM.NG_BIOGAS</t>
  </si>
  <si>
    <t>UED.ktoe.SI.WWP.WWP.LOW_ENTH.THERM.SOLAR_GEO</t>
  </si>
  <si>
    <t>UED.ktoe.SI.WWP.WWP.LOW_ENTH.HP.AMBIENT</t>
  </si>
  <si>
    <t>UED.ktoe.SI.WWP.WWP.LOW_ENTH.THERM.ELEC</t>
  </si>
  <si>
    <t>UED.ktoe.SI.WWP.WWP.PROCESSING.TOTAL.TOTAL</t>
  </si>
  <si>
    <t>UED.ktoe.SI.WWP.WWP.PROCESSING.STEAM.SOLIDS</t>
  </si>
  <si>
    <t>UED.ktoe.SI.WWP.WWP.PROCESSING.STEAM.RFG</t>
  </si>
  <si>
    <t>UED.ktoe.SI.WWP.WWP.PROCESSING.STEAM.LPG</t>
  </si>
  <si>
    <t>UED.ktoe.SI.WWP.WWP.PROCESSING.STEAM.DIESEL_LIQBIO</t>
  </si>
  <si>
    <t>UED.ktoe.SI.WWP.WWP.PROCESSING.STEAM.RFO</t>
  </si>
  <si>
    <t>UED.ktoe.SI.WWP.WWP.PROCESSING.STEAM.OTHER</t>
  </si>
  <si>
    <t>UED.ktoe.SI.WWP.WWP.PROCESSING.STEAM.NG_BIOGAS</t>
  </si>
  <si>
    <t>UED.ktoe.SI.WWP.WWP.PROCESSING.STEAM.DERIVED</t>
  </si>
  <si>
    <t>UED.ktoe.SI.WWP.WWP.PROCESSING.STEAM.BIOMASS_WASTE</t>
  </si>
  <si>
    <t>UED.ktoe.SI.WWP.WWP.PROCESSING.STEAM.STEAM_DISTR</t>
  </si>
  <si>
    <t>UED.ktoe.SI.WWP.WWP.GENERIC.MECH.ELEC</t>
  </si>
  <si>
    <t>UED.ktoe.SI.WWP.WWP.DRYING.TOTAL.TOTAL</t>
  </si>
  <si>
    <t>UED.ktoe.SI.WWP.WWP.DRYING.THERM.SOLIDS</t>
  </si>
  <si>
    <t>UED.ktoe.SI.WWP.WWP.DRYING.THERM.LPG</t>
  </si>
  <si>
    <t>UED.ktoe.SI.WWP.WWP.DRYING.THERM.DIESEL_LIQBIO</t>
  </si>
  <si>
    <t>UED.ktoe.SI.WWP.WWP.DRYING.THERM.RFO</t>
  </si>
  <si>
    <t>UED.ktoe.SI.WWP.WWP.DRYING.THERM.NG_BIOGAS</t>
  </si>
  <si>
    <t>UED.ktoe.SI.WWP.WWP.DRYING_STEAM.TOTAL.TOTAL</t>
  </si>
  <si>
    <t>UED.ktoe.SI.WWP.WWP.DRYING_STEAM.STEAM.SOLIDS</t>
  </si>
  <si>
    <t>UED.ktoe.SI.WWP.WWP.DRYING_STEAM.STEAM.RFG</t>
  </si>
  <si>
    <t>UED.ktoe.SI.WWP.WWP.DRYING_STEAM.STEAM.LPG</t>
  </si>
  <si>
    <t>UED.ktoe.SI.WWP.WWP.DRYING_STEAM.STEAM.DIESEL_LIQBIO</t>
  </si>
  <si>
    <t>UED.ktoe.SI.WWP.WWP.DRYING_STEAM.STEAM.RFO</t>
  </si>
  <si>
    <t>UED.ktoe.SI.WWP.WWP.DRYING_STEAM.STEAM.OTHER</t>
  </si>
  <si>
    <t>UED.ktoe.SI.WWP.WWP.DRYING_STEAM.STEAM.NG_BIOGAS</t>
  </si>
  <si>
    <t>UED.ktoe.SI.WWP.WWP.DRYING_STEAM.STEAM.DERIVED</t>
  </si>
  <si>
    <t>UED.ktoe.SI.WWP.WWP.DRYING_STEAM.STEAM.BIOMASS_WASTE</t>
  </si>
  <si>
    <t>UED.ktoe.SI.WWP.WWP.DRYING_STEAM.STEAM.STEAM_DISTR</t>
  </si>
  <si>
    <t>UED.ktoe.SI.WWP.WWP.DRYING_ELEC.ELEC.ELEC</t>
  </si>
  <si>
    <t>UED.ktoe.SI.WWP.WWP.DRYING_MICROW.MICROW.ELEC</t>
  </si>
  <si>
    <t>UED.ktoe.SI.WWP.WWP.FINISHING.ELEC.ELEC</t>
  </si>
  <si>
    <t>FUEL_EMI.ktCO2.SI.WWP.WWP.TOTAL.TOTAL.TOTAL</t>
  </si>
  <si>
    <t>FUEL_EMI.ktCO2.SI.WWP.WWP.LIGHT.GENERIC.ELEC</t>
  </si>
  <si>
    <t>FUEL_EMI.ktCO2.SI.WWP.WWP.AIRCOMP.GENERIC.ELEC</t>
  </si>
  <si>
    <t>FUEL_EMI.ktCO2.SI.WWP.WWP.MOTOR.GENERIC.ELEC</t>
  </si>
  <si>
    <t>FUEL_EMI.ktCO2.SI.WWP.WWP.FANS.GENERIC.ELEC</t>
  </si>
  <si>
    <t>FUEL_EMI.ktCO2.SI.WWP.WWP.LOW_ENTH.TOTAL.TOTAL</t>
  </si>
  <si>
    <t>FUEL_EMI.ktCO2.SI.WWP.WWP.LOW_ENTH.THERM.DIESEL_LIQBIO</t>
  </si>
  <si>
    <t>FUEL_EMI.ktCO2.SI.WWP.WWP.LOW_ENTH.THERM.NG_BIOGAS</t>
  </si>
  <si>
    <t>FUEL_EMI.ktCO2.SI.WWP.WWP.LOW_ENTH.THERM.SOLAR_GEO</t>
  </si>
  <si>
    <t>FUEL_EMI.ktCO2.SI.WWP.WWP.LOW_ENTH.HP.AMBIENT</t>
  </si>
  <si>
    <t>FUEL_EMI.ktCO2.SI.WWP.WWP.LOW_ENTH.THERM.ELEC</t>
  </si>
  <si>
    <t>FUEL_EMI.ktCO2.SI.WWP.WWP.PROCESSING.TOTAL.TOTAL</t>
  </si>
  <si>
    <t>FUEL_EMI.ktCO2.SI.WWP.WWP.PROCESSING.STEAM.SOLIDS</t>
  </si>
  <si>
    <t>FUEL_EMI.ktCO2.SI.WWP.WWP.PROCESSING.STEAM.RFG</t>
  </si>
  <si>
    <t>FUEL_EMI.ktCO2.SI.WWP.WWP.PROCESSING.STEAM.LPG</t>
  </si>
  <si>
    <t>FUEL_EMI.ktCO2.SI.WWP.WWP.PROCESSING.STEAM.DIESEL_LIQBIO</t>
  </si>
  <si>
    <t>FUEL_EMI.ktCO2.SI.WWP.WWP.PROCESSING.STEAM.RFO</t>
  </si>
  <si>
    <t>FUEL_EMI.ktCO2.SI.WWP.WWP.PROCESSING.STEAM.OTHER</t>
  </si>
  <si>
    <t>FUEL_EMI.ktCO2.SI.WWP.WWP.PROCESSING.STEAM.NG_BIOGAS</t>
  </si>
  <si>
    <t>FUEL_EMI.ktCO2.SI.WWP.WWP.PROCESSING.STEAM.DERIVED</t>
  </si>
  <si>
    <t>FUEL_EMI.ktCO2.SI.WWP.WWP.PROCESSING.STEAM.BIOMASS_WASTE</t>
  </si>
  <si>
    <t>FUEL_EMI.ktCO2.SI.WWP.WWP.PROCESSING.STEAM.STEAM_DISTR</t>
  </si>
  <si>
    <t>FUEL_EMI.ktCO2.SI.WWP.WWP.GENERIC.MECH.ELEC</t>
  </si>
  <si>
    <t>FUEL_EMI.ktCO2.SI.WWP.WWP.DRYING.TOTAL.TOTAL</t>
  </si>
  <si>
    <t>FUEL_EMI.ktCO2.SI.WWP.WWP.DRYING.THERM.SOLIDS</t>
  </si>
  <si>
    <t>FUEL_EMI.ktCO2.SI.WWP.WWP.DRYING.THERM.LPG</t>
  </si>
  <si>
    <t>FUEL_EMI.ktCO2.SI.WWP.WWP.DRYING.THERM.DIESEL_LIQBIO</t>
  </si>
  <si>
    <t>FUEL_EMI.ktCO2.SI.WWP.WWP.DRYING.THERM.RFO</t>
  </si>
  <si>
    <t>FUEL_EMI.ktCO2.SI.WWP.WWP.DRYING.THERM.NG_BIOGAS</t>
  </si>
  <si>
    <t>FUEL_EMI.ktCO2.SI.WWP.WWP.DRYING_STEAM.TOTAL.TOTAL</t>
  </si>
  <si>
    <t>FUEL_EMI.ktCO2.SI.WWP.WWP.DRYING_STEAM.STEAM.SOLIDS</t>
  </si>
  <si>
    <t>FUEL_EMI.ktCO2.SI.WWP.WWP.DRYING_STEAM.STEAM.RFG</t>
  </si>
  <si>
    <t>FUEL_EMI.ktCO2.SI.WWP.WWP.DRYING_STEAM.STEAM.LPG</t>
  </si>
  <si>
    <t>FUEL_EMI.ktCO2.SI.WWP.WWP.DRYING_STEAM.STEAM.DIESEL_LIQBIO</t>
  </si>
  <si>
    <t>FUEL_EMI.ktCO2.SI.WWP.WWP.DRYING_STEAM.STEAM.RFO</t>
  </si>
  <si>
    <t>FUEL_EMI.ktCO2.SI.WWP.WWP.DRYING_STEAM.STEAM.OTHER</t>
  </si>
  <si>
    <t>FUEL_EMI.ktCO2.SI.WWP.WWP.DRYING_STEAM.STEAM.NG_BIOGAS</t>
  </si>
  <si>
    <t>FUEL_EMI.ktCO2.SI.WWP.WWP.DRYING_STEAM.STEAM.DERIVED</t>
  </si>
  <si>
    <t>FUEL_EMI.ktCO2.SI.WWP.WWP.DRYING_STEAM.STEAM.BIOMASS_WASTE</t>
  </si>
  <si>
    <t>FUEL_EMI.ktCO2.SI.WWP.WWP.DRYING_STEAM.STEAM.STEAM_DISTR</t>
  </si>
  <si>
    <t>FUEL_EMI.ktCO2.SI.WWP.WWP.DRYING_ELEC.ELEC.ELEC</t>
  </si>
  <si>
    <t>FUEL_EMI.ktCO2.SI.WWP.WWP.DRYING_MICROW.MICROW.ELEC</t>
  </si>
  <si>
    <t>FUEL_EMI.ktCO2.SI.WWP.WWP.FINISHING.ELEC.ELEC</t>
  </si>
  <si>
    <t>VA.Meuro2023.SI.OIS.OIS</t>
  </si>
  <si>
    <t>OUTPUT.index.SI.OIS.OIS</t>
  </si>
  <si>
    <t>CAP.index.SI.OIS.OIS</t>
  </si>
  <si>
    <t>NEWCAP.index.SI.OIS.OIS</t>
  </si>
  <si>
    <t>Energy consumption (ktoe)*</t>
  </si>
  <si>
    <t>FEC.ktoe.SI.OIS.OIS.TOTAL.TOTAL.TOTAL</t>
  </si>
  <si>
    <t>FEC.ktoe.SI.OIS.OIS.TOTAL.TOTAL.SOLIDS</t>
  </si>
  <si>
    <t>FEC.ktoe.SI.OIS.OIS.TOTAL.TOTAL.RFG</t>
  </si>
  <si>
    <t>FEC.ktoe.SI.OIS.OIS.TOTAL.TOTAL.LPG</t>
  </si>
  <si>
    <t>FEC.ktoe.SI.OIS.OIS.TOTAL.TOTAL.DIESEL</t>
  </si>
  <si>
    <t>FEC.ktoe.SI.OIS.OIS.TOTAL.TOTAL.RFO</t>
  </si>
  <si>
    <t>FEC.ktoe.SI.OIS.OIS.TOTAL.TOTAL.OTHER</t>
  </si>
  <si>
    <t>FEC.ktoe.SI.OIS.OIS.TOTAL.TOTAL.NG</t>
  </si>
  <si>
    <t>FEC.ktoe.SI.OIS.OIS.TOTAL.TOTAL.DERIVED</t>
  </si>
  <si>
    <t>FEC.ktoe.SI.OIS.OIS.TOTAL.TOTAL.BIOMASS_WASTE</t>
  </si>
  <si>
    <t>FEC.ktoe.SI.OIS.OIS.TOTAL.TOTAL.BIOGAS</t>
  </si>
  <si>
    <t>FEC.ktoe.SI.OIS.OIS.TOTAL.TOTAL.LIQBIO</t>
  </si>
  <si>
    <t>FEC.ktoe.SI.OIS.OIS.TOTAL.TOTAL.SOLAR</t>
  </si>
  <si>
    <t>FEC.ktoe.SI.OIS.OIS.TOTAL.TOTAL.GEO</t>
  </si>
  <si>
    <t>FEC.ktoe.SI.OIS.OIS.TOTAL.TOTAL.AMBIENT</t>
  </si>
  <si>
    <t>FEC.ktoe.SI.OIS.OIS.TOTAL.TOTAL.STEAM_DISTR</t>
  </si>
  <si>
    <t>FEC.ktoe.SI.OIS.OIS.TOTAL.TOTAL.ELEC</t>
  </si>
  <si>
    <t>*Energy consumption includes consumption in Mining and Quarrying and Construction sectors</t>
  </si>
  <si>
    <t>FEC.ktoe.SI.OIS.OIS.LIGHT.GENERIC.ELEC</t>
  </si>
  <si>
    <t>FEC.ktoe.SI.OIS.OIS.AIRCOMP.GENERIC.ELEC</t>
  </si>
  <si>
    <t>FEC.ktoe.SI.OIS.OIS.MOTOR.GENERIC.ELEC</t>
  </si>
  <si>
    <t>FEC.ktoe.SI.OIS.OIS.FANS.GENERIC.ELEC</t>
  </si>
  <si>
    <t>FEC.ktoe.SI.OIS.OIS.LOW_ENTH.TOTAL.TOTAL</t>
  </si>
  <si>
    <t>FEC.ktoe.SI.OIS.OIS.LOW_ENTH.THERM.DIESEL_LIQBIO</t>
  </si>
  <si>
    <t>FEC.ktoe.SI.OIS.OIS.LOW_ENTH.THERM.NG_BIOGAS</t>
  </si>
  <si>
    <t>FEC.ktoe.SI.OIS.OIS.LOW_ENTH.THERM.SOLAR_GEO</t>
  </si>
  <si>
    <t>FEC.ktoe.SI.OIS.OIS.LOW_ENTH.HP.AMBIENT</t>
  </si>
  <si>
    <t>FEC.ktoe.SI.OIS.OIS.LOW_ENTH.THERM.ELEC</t>
  </si>
  <si>
    <t>Other Industrial sectors: Steam processing</t>
  </si>
  <si>
    <t>FEC.ktoe.SI.OIS.OIS.PROCESSING.TOTAL.TOTAL</t>
  </si>
  <si>
    <t>FEC.ktoe.SI.OIS.OIS.PROCESSING.STEAM.SOLIDS</t>
  </si>
  <si>
    <t>FEC.ktoe.SI.OIS.OIS.PROCESSING.STEAM.RFG</t>
  </si>
  <si>
    <t>FEC.ktoe.SI.OIS.OIS.PROCESSING.STEAM.LPG</t>
  </si>
  <si>
    <t>FEC.ktoe.SI.OIS.OIS.PROCESSING.STEAM.DIESEL_LIQBIO</t>
  </si>
  <si>
    <t>FEC.ktoe.SI.OIS.OIS.PROCESSING.STEAM.RFO</t>
  </si>
  <si>
    <t>FEC.ktoe.SI.OIS.OIS.PROCESSING.STEAM.OTHER</t>
  </si>
  <si>
    <t>FEC.ktoe.SI.OIS.OIS.PROCESSING.STEAM.NG_BIOGAS</t>
  </si>
  <si>
    <t>FEC.ktoe.SI.OIS.OIS.PROCESSING.STEAM.DERIVED</t>
  </si>
  <si>
    <t>FEC.ktoe.SI.OIS.OIS.PROCESSING.STEAM.BIOMASS_WASTE</t>
  </si>
  <si>
    <t>FEC.ktoe.SI.OIS.OIS.PROCESSING.STEAM.STEAM_DISTR</t>
  </si>
  <si>
    <t>Other Industrial sectors: Process heating</t>
  </si>
  <si>
    <t>Other Industrial sectors: Thermal processing</t>
  </si>
  <si>
    <t>FEC.ktoe.SI.OIS.OIS.PROC_HEAT.TOTAL.TOTAL</t>
  </si>
  <si>
    <t>FEC.ktoe.SI.OIS.OIS.PROC_HEAT.THERM.SOLIDS</t>
  </si>
  <si>
    <t>FEC.ktoe.SI.OIS.OIS.PROC_HEAT.THERM.LPG</t>
  </si>
  <si>
    <t>FEC.ktoe.SI.OIS.OIS.PROC_HEAT.THERM.DIESEL_LIQBIO</t>
  </si>
  <si>
    <t>FEC.ktoe.SI.OIS.OIS.PROC_HEAT.THERM.RFO</t>
  </si>
  <si>
    <t>FEC.ktoe.SI.OIS.OIS.PROC_HEAT.THERM.NG_BIOGAS</t>
  </si>
  <si>
    <t>Other Industrial sectors: Electric processing</t>
  </si>
  <si>
    <t>FEC.ktoe.SI.OIS.OIS.PROC_HEAT_ELEC.ELEC.ELEC</t>
  </si>
  <si>
    <t>Other Industrial sectors: Drying</t>
  </si>
  <si>
    <t>Other Industries: Thermal drying</t>
  </si>
  <si>
    <t>FEC.ktoe.SI.OIS.OIS.DRYING.TOTAL.TOTAL</t>
  </si>
  <si>
    <t>FEC.ktoe.SI.OIS.OIS.DRYING.THERM.SOLIDS</t>
  </si>
  <si>
    <t>FEC.ktoe.SI.OIS.OIS.DRYING.THERM.LPG</t>
  </si>
  <si>
    <t>FEC.ktoe.SI.OIS.OIS.DRYING.THERM.DIESEL_LIQBIO</t>
  </si>
  <si>
    <t>FEC.ktoe.SI.OIS.OIS.DRYING.THERM.RFO</t>
  </si>
  <si>
    <t>FEC.ktoe.SI.OIS.OIS.DRYING.THERM.NG_BIOGAS</t>
  </si>
  <si>
    <t>Other Industries: Steam drying</t>
  </si>
  <si>
    <t>FEC.ktoe.SI.OIS.OIS.DRYING_STEAM.TOTAL.TOTAL</t>
  </si>
  <si>
    <t>FEC.ktoe.SI.OIS.OIS.DRYING_STEAM.STEAM.SOLIDS</t>
  </si>
  <si>
    <t>FEC.ktoe.SI.OIS.OIS.DRYING_STEAM.STEAM.RFG</t>
  </si>
  <si>
    <t>FEC.ktoe.SI.OIS.OIS.DRYING_STEAM.STEAM.LPG</t>
  </si>
  <si>
    <t>FEC.ktoe.SI.OIS.OIS.DRYING_STEAM.STEAM.DIESEL_LIQBIO</t>
  </si>
  <si>
    <t>FEC.ktoe.SI.OIS.OIS.DRYING_STEAM.STEAM.RFO</t>
  </si>
  <si>
    <t>FEC.ktoe.SI.OIS.OIS.DRYING_STEAM.STEAM.OTHER</t>
  </si>
  <si>
    <t>FEC.ktoe.SI.OIS.OIS.DRYING_STEAM.STEAM.NG_BIOGAS</t>
  </si>
  <si>
    <t>FEC.ktoe.SI.OIS.OIS.DRYING_STEAM.STEAM.DERIVED</t>
  </si>
  <si>
    <t>FEC.ktoe.SI.OIS.OIS.DRYING_STEAM.STEAM.BIOMASS_WASTE</t>
  </si>
  <si>
    <t>FEC.ktoe.SI.OIS.OIS.DRYING_STEAM.STEAM.STEAM_DISTR</t>
  </si>
  <si>
    <t>Other Industries: Electric drying</t>
  </si>
  <si>
    <t>FEC.ktoe.SI.OIS.OIS.DRYING_ELEC.ELEC.ELEC</t>
  </si>
  <si>
    <t>Other Industrial sectors: Process Cooling</t>
  </si>
  <si>
    <t>Other Industries: Thermal cooling</t>
  </si>
  <si>
    <t>FEC.ktoe.SI.OIS.OIS.PROC_COOL_THERM.THERM.NG_BIOGAS</t>
  </si>
  <si>
    <t>Other Industries: Steam cooling</t>
  </si>
  <si>
    <t>FEC.ktoe.SI.OIS.OIS.PROC_COOL_STEAM.TOTAL.TOTAL</t>
  </si>
  <si>
    <t>FEC.ktoe.SI.OIS.OIS.PROC_COOL_STEAM.STEAM.SOLIDS</t>
  </si>
  <si>
    <t>FEC.ktoe.SI.OIS.OIS.PROC_COOL_STEAM.STEAM.RFG</t>
  </si>
  <si>
    <t>FEC.ktoe.SI.OIS.OIS.PROC_COOL_STEAM.STEAM.LPG</t>
  </si>
  <si>
    <t>FEC.ktoe.SI.OIS.OIS.PROC_COOL_STEAM.STEAM.DIESEL_LIQBIO</t>
  </si>
  <si>
    <t>FEC.ktoe.SI.OIS.OIS.PROC_COOL_STEAM.STEAM.RFO</t>
  </si>
  <si>
    <t>FEC.ktoe.SI.OIS.OIS.PROC_COOL_STEAM.STEAM.OTHER</t>
  </si>
  <si>
    <t>FEC.ktoe.SI.OIS.OIS.PROC_COOL_STEAM.STEAM.NG_BIOGAS</t>
  </si>
  <si>
    <t>FEC.ktoe.SI.OIS.OIS.PROC_COOL_STEAM.STEAM.DERIVED</t>
  </si>
  <si>
    <t>FEC.ktoe.SI.OIS.OIS.PROC_COOL_STEAM.STEAM.BIOMASS_WASTE</t>
  </si>
  <si>
    <t>FEC.ktoe.SI.OIS.OIS.PROC_COOL_STEAM.STEAM.STEAM_DISTR</t>
  </si>
  <si>
    <t>Other Industries: Electric cooling</t>
  </si>
  <si>
    <t>FEC.ktoe.SI.OIS.OIS.PROC_COOL_ELEC.ELEC.ELEC</t>
  </si>
  <si>
    <t>Other Industrial sectors: Diesel motors (incl. biofuels)</t>
  </si>
  <si>
    <t>FEC.ktoe.SI.OIS.OIS.MOTOR.MECH.DIESEL_LIQBIO</t>
  </si>
  <si>
    <t>Other Industrial sectors: Electric machinery</t>
  </si>
  <si>
    <t>FEC.ktoe.SI.OIS.OIS.GENERIC.MECH.ELEC</t>
  </si>
  <si>
    <t>Other Industrial sectors: Diesel motors</t>
  </si>
  <si>
    <t>UED.ktoe.SI.OIS.OIS.TOTAL.TOTAL.TOTAL</t>
  </si>
  <si>
    <t>UED.ktoe.SI.OIS.OIS.LIGHT.GENERIC.ELEC</t>
  </si>
  <si>
    <t>UED.ktoe.SI.OIS.OIS.AIRCOMP.GENERIC.ELEC</t>
  </si>
  <si>
    <t>UED.ktoe.SI.OIS.OIS.MOTOR.GENERIC.ELEC</t>
  </si>
  <si>
    <t>UED.ktoe.SI.OIS.OIS.FANS.GENERIC.ELEC</t>
  </si>
  <si>
    <t>UED.ktoe.SI.OIS.OIS.LOW_ENTH.TOTAL.TOTAL</t>
  </si>
  <si>
    <t>UED.ktoe.SI.OIS.OIS.LOW_ENTH.THERM.DIESEL_LIQBIO</t>
  </si>
  <si>
    <t>UED.ktoe.SI.OIS.OIS.LOW_ENTH.THERM.NG_BIOGAS</t>
  </si>
  <si>
    <t>UED.ktoe.SI.OIS.OIS.LOW_ENTH.THERM.SOLAR_GEO</t>
  </si>
  <si>
    <t>UED.ktoe.SI.OIS.OIS.LOW_ENTH.HP.AMBIENT</t>
  </si>
  <si>
    <t>UED.ktoe.SI.OIS.OIS.LOW_ENTH.THERM.ELEC</t>
  </si>
  <si>
    <t>UED.ktoe.SI.OIS.OIS.PROCESSING.TOTAL.TOTAL</t>
  </si>
  <si>
    <t>UED.ktoe.SI.OIS.OIS.PROCESSING.STEAM.SOLIDS</t>
  </si>
  <si>
    <t>UED.ktoe.SI.OIS.OIS.PROCESSING.STEAM.RFG</t>
  </si>
  <si>
    <t>UED.ktoe.SI.OIS.OIS.PROCESSING.STEAM.LPG</t>
  </si>
  <si>
    <t>UED.ktoe.SI.OIS.OIS.PROCESSING.STEAM.DIESEL_LIQBIO</t>
  </si>
  <si>
    <t>UED.ktoe.SI.OIS.OIS.PROCESSING.STEAM.RFO</t>
  </si>
  <si>
    <t>UED.ktoe.SI.OIS.OIS.PROCESSING.STEAM.OTHER</t>
  </si>
  <si>
    <t>UED.ktoe.SI.OIS.OIS.PROCESSING.STEAM.NG_BIOGAS</t>
  </si>
  <si>
    <t>UED.ktoe.SI.OIS.OIS.PROCESSING.STEAM.DERIVED</t>
  </si>
  <si>
    <t>UED.ktoe.SI.OIS.OIS.PROCESSING.STEAM.BIOMASS_WASTE</t>
  </si>
  <si>
    <t>UED.ktoe.SI.OIS.OIS.PROCESSING.STEAM.STEAM_DISTR</t>
  </si>
  <si>
    <t>UED.ktoe.SI.OIS.OIS.PROC_HEAT.TOTAL.TOTAL</t>
  </si>
  <si>
    <t>UED.ktoe.SI.OIS.OIS.PROC_HEAT.THERM.SOLIDS</t>
  </si>
  <si>
    <t>UED.ktoe.SI.OIS.OIS.PROC_HEAT.THERM.LPG</t>
  </si>
  <si>
    <t>UED.ktoe.SI.OIS.OIS.PROC_HEAT.THERM.DIESEL_LIQBIO</t>
  </si>
  <si>
    <t>UED.ktoe.SI.OIS.OIS.PROC_HEAT.THERM.RFO</t>
  </si>
  <si>
    <t>UED.ktoe.SI.OIS.OIS.PROC_HEAT.THERM.NG_BIOGAS</t>
  </si>
  <si>
    <t>UED.ktoe.SI.OIS.OIS.PROC_HEAT_ELEC.ELEC.ELEC</t>
  </si>
  <si>
    <t>UED.ktoe.SI.OIS.OIS.DRYING.TOTAL.TOTAL</t>
  </si>
  <si>
    <t>UED.ktoe.SI.OIS.OIS.DRYING.THERM.SOLIDS</t>
  </si>
  <si>
    <t>UED.ktoe.SI.OIS.OIS.DRYING.THERM.LPG</t>
  </si>
  <si>
    <t>UED.ktoe.SI.OIS.OIS.DRYING.THERM.DIESEL_LIQBIO</t>
  </si>
  <si>
    <t>UED.ktoe.SI.OIS.OIS.DRYING.THERM.RFO</t>
  </si>
  <si>
    <t>UED.ktoe.SI.OIS.OIS.DRYING.THERM.NG_BIOGAS</t>
  </si>
  <si>
    <t>UED.ktoe.SI.OIS.OIS.DRYING_STEAM.TOTAL.TOTAL</t>
  </si>
  <si>
    <t>UED.ktoe.SI.OIS.OIS.DRYING_STEAM.STEAM.SOLIDS</t>
  </si>
  <si>
    <t>UED.ktoe.SI.OIS.OIS.DRYING_STEAM.STEAM.RFG</t>
  </si>
  <si>
    <t>UED.ktoe.SI.OIS.OIS.DRYING_STEAM.STEAM.LPG</t>
  </si>
  <si>
    <t>UED.ktoe.SI.OIS.OIS.DRYING_STEAM.STEAM.DIESEL_LIQBIO</t>
  </si>
  <si>
    <t>UED.ktoe.SI.OIS.OIS.DRYING_STEAM.STEAM.RFO</t>
  </si>
  <si>
    <t>UED.ktoe.SI.OIS.OIS.DRYING_STEAM.STEAM.OTHER</t>
  </si>
  <si>
    <t>UED.ktoe.SI.OIS.OIS.DRYING_STEAM.STEAM.NG_BIOGAS</t>
  </si>
  <si>
    <t>UED.ktoe.SI.OIS.OIS.DRYING_STEAM.STEAM.DERIVED</t>
  </si>
  <si>
    <t>UED.ktoe.SI.OIS.OIS.DRYING_STEAM.STEAM.BIOMASS_WASTE</t>
  </si>
  <si>
    <t>UED.ktoe.SI.OIS.OIS.DRYING_STEAM.STEAM.STEAM_DISTR</t>
  </si>
  <si>
    <t>UED.ktoe.SI.OIS.OIS.DRYING_ELEC.ELEC.ELEC</t>
  </si>
  <si>
    <t>UED.ktoe.SI.OIS.OIS.PROC_COOL_THERM.THERM.NG_BIOGAS</t>
  </si>
  <si>
    <t>UED.ktoe.SI.OIS.OIS.PROC_COOL_STEAM.TOTAL.TOTAL</t>
  </si>
  <si>
    <t>UED.ktoe.SI.OIS.OIS.PROC_COOL_STEAM.STEAM.SOLIDS</t>
  </si>
  <si>
    <t>UED.ktoe.SI.OIS.OIS.PROC_COOL_STEAM.STEAM.RFG</t>
  </si>
  <si>
    <t>UED.ktoe.SI.OIS.OIS.PROC_COOL_STEAM.STEAM.LPG</t>
  </si>
  <si>
    <t>UED.ktoe.SI.OIS.OIS.PROC_COOL_STEAM.STEAM.DIESEL_LIQBIO</t>
  </si>
  <si>
    <t>UED.ktoe.SI.OIS.OIS.PROC_COOL_STEAM.STEAM.RFO</t>
  </si>
  <si>
    <t>UED.ktoe.SI.OIS.OIS.PROC_COOL_STEAM.STEAM.OTHER</t>
  </si>
  <si>
    <t>UED.ktoe.SI.OIS.OIS.PROC_COOL_STEAM.STEAM.NG_BIOGAS</t>
  </si>
  <si>
    <t>UED.ktoe.SI.OIS.OIS.PROC_COOL_STEAM.STEAM.DERIVED</t>
  </si>
  <si>
    <t>UED.ktoe.SI.OIS.OIS.PROC_COOL_STEAM.STEAM.BIOMASS_WASTE</t>
  </si>
  <si>
    <t>UED.ktoe.SI.OIS.OIS.PROC_COOL_STEAM.STEAM.STEAM_DISTR</t>
  </si>
  <si>
    <t>UED.ktoe.SI.OIS.OIS.PROC_COOL_ELEC.ELEC.ELEC</t>
  </si>
  <si>
    <t>UED.ktoe.SI.OIS.OIS.MOTOR.MECH.DIESEL_LIQBIO</t>
  </si>
  <si>
    <t>UED.ktoe.SI.OIS.OIS.GENERIC.MECH.ELEC</t>
  </si>
  <si>
    <t>FUEL_EMI.ktCO2.SI.OIS.OIS.TOTAL.TOTAL.TOTAL</t>
  </si>
  <si>
    <t>FUEL_EMI.ktCO2.SI.OIS.OIS.LIGHT.GENERIC.ELEC</t>
  </si>
  <si>
    <t>FUEL_EMI.ktCO2.SI.OIS.OIS.AIRCOMP.GENERIC.ELEC</t>
  </si>
  <si>
    <t>FUEL_EMI.ktCO2.SI.OIS.OIS.MOTOR.GENERIC.ELEC</t>
  </si>
  <si>
    <t>FUEL_EMI.ktCO2.SI.OIS.OIS.FANS.GENERIC.ELEC</t>
  </si>
  <si>
    <t>FUEL_EMI.ktCO2.SI.OIS.OIS.LOW_ENTH.TOTAL.TOTAL</t>
  </si>
  <si>
    <t>FUEL_EMI.ktCO2.SI.OIS.OIS.LOW_ENTH.THERM.DIESEL_LIQBIO</t>
  </si>
  <si>
    <t>FUEL_EMI.ktCO2.SI.OIS.OIS.LOW_ENTH.THERM.NG_BIOGAS</t>
  </si>
  <si>
    <t>FUEL_EMI.ktCO2.SI.OIS.OIS.LOW_ENTH.THERM.SOLAR_GEO</t>
  </si>
  <si>
    <t>FUEL_EMI.ktCO2.SI.OIS.OIS.LOW_ENTH.HP.AMBIENT</t>
  </si>
  <si>
    <t>FUEL_EMI.ktCO2.SI.OIS.OIS.LOW_ENTH.THERM.ELEC</t>
  </si>
  <si>
    <t>FUEL_EMI.ktCO2.SI.OIS.OIS.PROCESSING.TOTAL.TOTAL</t>
  </si>
  <si>
    <t>FUEL_EMI.ktCO2.SI.OIS.OIS.PROCESSING.STEAM.SOLIDS</t>
  </si>
  <si>
    <t>FUEL_EMI.ktCO2.SI.OIS.OIS.PROCESSING.STEAM.RFG</t>
  </si>
  <si>
    <t>FUEL_EMI.ktCO2.SI.OIS.OIS.PROCESSING.STEAM.LPG</t>
  </si>
  <si>
    <t>FUEL_EMI.ktCO2.SI.OIS.OIS.PROCESSING.STEAM.DIESEL_LIQBIO</t>
  </si>
  <si>
    <t>FUEL_EMI.ktCO2.SI.OIS.OIS.PROCESSING.STEAM.RFO</t>
  </si>
  <si>
    <t>FUEL_EMI.ktCO2.SI.OIS.OIS.PROCESSING.STEAM.OTHER</t>
  </si>
  <si>
    <t>FUEL_EMI.ktCO2.SI.OIS.OIS.PROCESSING.STEAM.NG_BIOGAS</t>
  </si>
  <si>
    <t>FUEL_EMI.ktCO2.SI.OIS.OIS.PROCESSING.STEAM.DERIVED</t>
  </si>
  <si>
    <t>FUEL_EMI.ktCO2.SI.OIS.OIS.PROCESSING.STEAM.BIOMASS_WASTE</t>
  </si>
  <si>
    <t>FUEL_EMI.ktCO2.SI.OIS.OIS.PROCESSING.STEAM.STEAM_DISTR</t>
  </si>
  <si>
    <t>FUEL_EMI.ktCO2.SI.OIS.OIS.PROC_HEAT.TOTAL.TOTAL</t>
  </si>
  <si>
    <t>FUEL_EMI.ktCO2.SI.OIS.OIS.PROC_HEAT.THERM.SOLIDS</t>
  </si>
  <si>
    <t>FUEL_EMI.ktCO2.SI.OIS.OIS.PROC_HEAT.THERM.LPG</t>
  </si>
  <si>
    <t>FUEL_EMI.ktCO2.SI.OIS.OIS.PROC_HEAT.THERM.DIESEL_LIQBIO</t>
  </si>
  <si>
    <t>FUEL_EMI.ktCO2.SI.OIS.OIS.PROC_HEAT.THERM.RFO</t>
  </si>
  <si>
    <t>FUEL_EMI.ktCO2.SI.OIS.OIS.PROC_HEAT.THERM.NG_BIOGAS</t>
  </si>
  <si>
    <t>FUEL_EMI.ktCO2.SI.OIS.OIS.PROC_HEAT_ELEC.ELEC.ELEC</t>
  </si>
  <si>
    <t>FUEL_EMI.ktCO2.SI.OIS.OIS.DRYING.TOTAL.TOTAL</t>
  </si>
  <si>
    <t>FUEL_EMI.ktCO2.SI.OIS.OIS.DRYING.THERM.SOLIDS</t>
  </si>
  <si>
    <t>FUEL_EMI.ktCO2.SI.OIS.OIS.DRYING.THERM.LPG</t>
  </si>
  <si>
    <t>FUEL_EMI.ktCO2.SI.OIS.OIS.DRYING.THERM.DIESEL_LIQBIO</t>
  </si>
  <si>
    <t>FUEL_EMI.ktCO2.SI.OIS.OIS.DRYING.THERM.RFO</t>
  </si>
  <si>
    <t>FUEL_EMI.ktCO2.SI.OIS.OIS.DRYING.THERM.NG_BIOGAS</t>
  </si>
  <si>
    <t>FUEL_EMI.ktCO2.SI.OIS.OIS.DRYING_STEAM.TOTAL.TOTAL</t>
  </si>
  <si>
    <t>FUEL_EMI.ktCO2.SI.OIS.OIS.DRYING_STEAM.STEAM.SOLIDS</t>
  </si>
  <si>
    <t>FUEL_EMI.ktCO2.SI.OIS.OIS.DRYING_STEAM.STEAM.RFG</t>
  </si>
  <si>
    <t>FUEL_EMI.ktCO2.SI.OIS.OIS.DRYING_STEAM.STEAM.LPG</t>
  </si>
  <si>
    <t>FUEL_EMI.ktCO2.SI.OIS.OIS.DRYING_STEAM.STEAM.DIESEL_LIQBIO</t>
  </si>
  <si>
    <t>FUEL_EMI.ktCO2.SI.OIS.OIS.DRYING_STEAM.STEAM.RFO</t>
  </si>
  <si>
    <t>FUEL_EMI.ktCO2.SI.OIS.OIS.DRYING_STEAM.STEAM.OTHER</t>
  </si>
  <si>
    <t>FUEL_EMI.ktCO2.SI.OIS.OIS.DRYING_STEAM.STEAM.NG_BIOGAS</t>
  </si>
  <si>
    <t>FUEL_EMI.ktCO2.SI.OIS.OIS.DRYING_STEAM.STEAM.DERIVED</t>
  </si>
  <si>
    <t>FUEL_EMI.ktCO2.SI.OIS.OIS.DRYING_STEAM.STEAM.BIOMASS_WASTE</t>
  </si>
  <si>
    <t>FUEL_EMI.ktCO2.SI.OIS.OIS.DRYING_STEAM.STEAM.STEAM_DISTR</t>
  </si>
  <si>
    <t>FUEL_EMI.ktCO2.SI.OIS.OIS.DRYING_ELEC.ELEC.ELEC</t>
  </si>
  <si>
    <t>FUEL_EMI.ktCO2.SI.OIS.OIS.PROC_COOL_THERM.THERM.NG_BIOGAS</t>
  </si>
  <si>
    <t>FUEL_EMI.ktCO2.SI.OIS.OIS.PROC_COOL_STEAM.TOTAL.TOTAL</t>
  </si>
  <si>
    <t>FUEL_EMI.ktCO2.SI.OIS.OIS.PROC_COOL_STEAM.STEAM.SOLIDS</t>
  </si>
  <si>
    <t>FUEL_EMI.ktCO2.SI.OIS.OIS.PROC_COOL_STEAM.STEAM.RFG</t>
  </si>
  <si>
    <t>FUEL_EMI.ktCO2.SI.OIS.OIS.PROC_COOL_STEAM.STEAM.LPG</t>
  </si>
  <si>
    <t>FUEL_EMI.ktCO2.SI.OIS.OIS.PROC_COOL_STEAM.STEAM.DIESEL_LIQBIO</t>
  </si>
  <si>
    <t>FUEL_EMI.ktCO2.SI.OIS.OIS.PROC_COOL_STEAM.STEAM.RFO</t>
  </si>
  <si>
    <t>FUEL_EMI.ktCO2.SI.OIS.OIS.PROC_COOL_STEAM.STEAM.OTHER</t>
  </si>
  <si>
    <t>FUEL_EMI.ktCO2.SI.OIS.OIS.PROC_COOL_STEAM.STEAM.NG_BIOGAS</t>
  </si>
  <si>
    <t>FUEL_EMI.ktCO2.SI.OIS.OIS.PROC_COOL_STEAM.STEAM.DERIVED</t>
  </si>
  <si>
    <t>FUEL_EMI.ktCO2.SI.OIS.OIS.PROC_COOL_STEAM.STEAM.BIOMASS_WASTE</t>
  </si>
  <si>
    <t>FUEL_EMI.ktCO2.SI.OIS.OIS.PROC_COOL_STEAM.STEAM.STEAM_DISTR</t>
  </si>
  <si>
    <t>FUEL_EMI.ktCO2.SI.OIS.OIS.PROC_COOL_ELEC.ELEC.ELEC</t>
  </si>
  <si>
    <t>FUEL_EMI.ktCO2.SI.OIS.OIS.MOTOR.MECH.DIESEL_LIQBIO</t>
  </si>
  <si>
    <t>FUEL_EMI.ktCO2.SI.OIS.OIS.GENERIC.MECH.ELEC</t>
  </si>
  <si>
    <t>Slovenia</t>
  </si>
  <si>
    <t>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</si>
</sst>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4">
    <numFmt numFmtId="164" formatCode="_(* #,##0.00_);_(* \(#,##0.00\);_(* &quot;-&quot;??_);_(@_)"/>
    <numFmt numFmtId="165" formatCode="#,##0.000;\-#,##0.000;&quot;-&quot;"/>
    <numFmt numFmtId="166" formatCode="#,##0.0;\-#,##0.0;&quot;-&quot;"/>
    <numFmt numFmtId="167" formatCode="#,##0.00;\-#,##0.00;&quot;-&quot;"/>
    <numFmt numFmtId="168" formatCode="#,##0.0"/>
    <numFmt numFmtId="169" formatCode="0.00%;\-0.00%;&quot;-&quot;"/>
    <numFmt numFmtId="170" formatCode="0.0"/>
    <numFmt numFmtId="171" formatCode="#,##0.0;\-#,##0.0;&quot;&quot;"/>
    <numFmt numFmtId="172" formatCode="0.000"/>
    <numFmt numFmtId="173" formatCode="#,##0;\-#,##0;&quot;-&quot;"/>
    <numFmt numFmtId="174" formatCode="#,##0.000"/>
    <numFmt numFmtId="175" formatCode="0.00000"/>
    <numFmt numFmtId="176" formatCode="#,##0.000000"/>
    <numFmt numFmtId="177" formatCode="mmmm\ yyyy"/>
  </numFmts>
  <fonts count="5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9"/>
      <color theme="1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14"/>
      <color rgb="FF0070C0"/>
      <name val="Calibri"/>
      <family val="2"/>
      <scheme val="minor"/>
    </font>
    <font>
      <sz val="10"/>
      <name val="Arial"/>
      <family val="2"/>
      <charset val="161"/>
    </font>
    <font>
      <sz val="10"/>
      <name val="Arial"/>
      <family val="2"/>
    </font>
    <font>
      <sz val="8"/>
      <color theme="3" tint="-0.499984740745262"/>
      <name val="Calibri"/>
      <family val="2"/>
      <scheme val="minor"/>
    </font>
    <font>
      <sz val="8"/>
      <color rgb="FF002060"/>
      <name val="Calibri"/>
      <family val="2"/>
      <scheme val="minor"/>
    </font>
    <font>
      <sz val="8"/>
      <color rgb="FF0070C0"/>
      <name val="Calibri"/>
      <family val="2"/>
      <scheme val="minor"/>
    </font>
    <font>
      <sz val="8"/>
      <color rgb="FFC00000"/>
      <name val="Calibri"/>
      <family val="2"/>
      <scheme val="minor"/>
    </font>
    <font>
      <sz val="8"/>
      <name val="Calibri"/>
      <family val="2"/>
      <scheme val="minor"/>
    </font>
    <font>
      <i/>
      <sz val="8"/>
      <color theme="3" tint="-0.499984740745262"/>
      <name val="Calibri"/>
      <family val="2"/>
      <scheme val="minor"/>
    </font>
    <font>
      <sz val="8"/>
      <color theme="9" tint="-0.499984740745262"/>
      <name val="Calibri"/>
      <family val="2"/>
      <scheme val="minor"/>
    </font>
    <font>
      <b/>
      <sz val="14"/>
      <color rgb="FF006EBE"/>
      <name val="Calibri"/>
      <family val="2"/>
      <scheme val="minor"/>
    </font>
    <font>
      <b/>
      <sz val="10"/>
      <color rgb="FF050505"/>
      <name val="Calibri"/>
      <family val="2"/>
      <scheme val="minor"/>
    </font>
    <font>
      <b/>
      <sz val="8"/>
      <color rgb="FF050505"/>
      <name val="Calibri"/>
      <family val="2"/>
      <scheme val="minor"/>
    </font>
    <font>
      <sz val="8"/>
      <color rgb="FF050505"/>
      <name val="Calibri"/>
      <family val="2"/>
      <scheme val="minor"/>
    </font>
    <font>
      <i/>
      <sz val="8"/>
      <color rgb="FF050505"/>
      <name val="Calibri"/>
      <family val="2"/>
      <scheme val="minor"/>
    </font>
    <font>
      <b/>
      <sz val="8"/>
      <color rgb="FF00143C"/>
      <name val="Calibri"/>
      <family val="2"/>
      <scheme val="minor"/>
    </font>
    <font>
      <sz val="8"/>
      <color rgb="FF00143C"/>
      <name val="Calibri"/>
      <family val="2"/>
      <scheme val="minor"/>
    </font>
    <font>
      <i/>
      <sz val="8"/>
      <color rgb="FF00143C"/>
      <name val="Calibri"/>
      <family val="2"/>
      <scheme val="minor"/>
    </font>
    <font>
      <u/>
      <sz val="9"/>
      <color rgb="FF0564C3"/>
      <name val="Calibri"/>
      <family val="2"/>
      <scheme val="minor"/>
    </font>
    <font>
      <b/>
      <sz val="10"/>
      <color rgb="FF00143C"/>
      <name val="Calibri"/>
      <family val="2"/>
      <scheme val="minor"/>
    </font>
    <font>
      <sz val="10"/>
      <color rgb="FF00143C"/>
      <name val="Calibri"/>
      <family val="2"/>
      <scheme val="minor"/>
    </font>
    <font>
      <sz val="10"/>
      <color rgb="FFBE0000"/>
      <name val="Calibri"/>
      <family val="2"/>
      <scheme val="minor"/>
    </font>
    <font>
      <b/>
      <sz val="8"/>
      <color rgb="FFBE0000"/>
      <name val="Calibri"/>
      <family val="2"/>
      <scheme val="minor"/>
    </font>
    <font>
      <sz val="8"/>
      <color rgb="FFBE0000"/>
      <name val="Calibri"/>
      <family val="2"/>
      <scheme val="minor"/>
    </font>
    <font>
      <sz val="8"/>
      <color rgb="FF506428"/>
      <name val="Calibri"/>
      <family val="2"/>
      <scheme val="minor"/>
    </font>
    <font>
      <sz val="8"/>
      <color rgb="FF828282"/>
      <name val="Calibri"/>
      <family val="2"/>
      <scheme val="minor"/>
    </font>
    <font>
      <sz val="8"/>
      <color rgb="FF006EBE"/>
      <name val="Calibri"/>
      <family val="2"/>
      <scheme val="minor"/>
    </font>
    <font>
      <sz val="8"/>
      <color rgb="FF963732"/>
      <name val="Calibri"/>
      <family val="2"/>
      <scheme val="minor"/>
    </font>
    <font>
      <sz val="8"/>
      <color rgb="FFE1690A"/>
      <name val="Calibri"/>
      <family val="2"/>
      <scheme val="minor"/>
    </font>
    <font>
      <i/>
      <sz val="8"/>
      <name val="Calibri"/>
      <family val="2"/>
      <scheme val="minor"/>
    </font>
    <font>
      <sz val="8"/>
      <color rgb="FF964605"/>
      <name val="Calibri"/>
      <family val="2"/>
      <scheme val="minor"/>
    </font>
    <font>
      <i/>
      <sz val="8"/>
      <color rgb="FF964605"/>
      <name val="Calibri"/>
      <family val="2"/>
      <scheme val="minor"/>
    </font>
    <font>
      <i/>
      <sz val="8"/>
      <color rgb="FF963732"/>
      <name val="Calibri"/>
      <family val="2"/>
      <scheme val="minor"/>
    </font>
    <font>
      <sz val="8"/>
      <color rgb="FF00B050"/>
      <name val="Calibri"/>
      <family val="2"/>
      <scheme val="minor"/>
    </font>
    <font>
      <sz val="8"/>
      <color rgb="FFDC9696"/>
      <name val="Calibri"/>
      <family val="2"/>
      <scheme val="minor"/>
    </font>
    <font>
      <sz val="16"/>
      <color rgb="FF050505"/>
      <name val="Calibri"/>
      <family val="2"/>
      <scheme val="minor"/>
    </font>
    <font>
      <b/>
      <sz val="20"/>
      <color rgb="FF050505"/>
      <name val="Calibri"/>
      <family val="2"/>
      <scheme val="minor"/>
    </font>
    <font>
      <b/>
      <sz val="24"/>
      <color rgb="FF050505"/>
      <name val="Calibri"/>
      <family val="2"/>
      <scheme val="minor"/>
    </font>
    <font>
      <b/>
      <sz val="22"/>
      <color rgb="FF050505"/>
      <name val="Calibri"/>
      <family val="2"/>
      <scheme val="minor"/>
    </font>
    <font>
      <b/>
      <u/>
      <sz val="16"/>
      <color rgb="FF050505"/>
      <name val="Calibri"/>
      <family val="2"/>
      <scheme val="minor"/>
    </font>
    <font>
      <b/>
      <sz val="14"/>
      <color rgb="FF050505"/>
      <name val="Calibri"/>
      <family val="2"/>
      <scheme val="minor"/>
    </font>
    <font>
      <sz val="10"/>
      <color rgb="FF050505"/>
      <name val="Calibri"/>
      <family val="2"/>
      <scheme val="minor"/>
    </font>
    <font>
      <b/>
      <sz val="11"/>
      <color rgb="FF050505"/>
      <name val="Calibri"/>
      <family val="2"/>
      <scheme val="minor"/>
    </font>
    <font>
      <u/>
      <sz val="11"/>
      <color rgb="FF0564C3"/>
      <name val="Calibri"/>
      <family val="2"/>
      <scheme val="minor"/>
    </font>
    <font>
      <i/>
      <sz val="9"/>
      <color rgb="FF050505"/>
      <name val="Calibri"/>
      <family val="2"/>
      <scheme val="minor"/>
    </font>
    <font>
      <sz val="9"/>
      <color rgb="FF050505"/>
      <name val="Calibri"/>
      <family val="2"/>
      <scheme val="minor"/>
    </font>
    <font>
      <sz val="16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CEBF5"/>
        <bgColor indexed="64"/>
      </patternFill>
    </fill>
    <fill>
      <patternFill patternType="solid">
        <fgColor rgb="FFD7D7D7"/>
        <bgColor indexed="64"/>
      </patternFill>
    </fill>
    <fill>
      <patternFill patternType="solid">
        <fgColor rgb="FFF0F0F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hair">
        <color auto="1"/>
      </top>
      <bottom/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/>
      <bottom style="dotted">
        <color auto="1"/>
      </bottom>
      <diagonal/>
    </border>
    <border>
      <left/>
      <right/>
      <top style="dotted">
        <color auto="1"/>
      </top>
      <bottom/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hair">
        <color auto="1"/>
      </bottom>
      <diagonal/>
    </border>
  </borders>
  <cellStyleXfs count="9">
    <xf numFmtId="0" fontId="0" fillId="0" borderId="0"/>
    <xf numFmtId="9" fontId="1" fillId="0" borderId="0"/>
    <xf numFmtId="0" fontId="3" fillId="0" borderId="0"/>
    <xf numFmtId="164" fontId="1" fillId="0" borderId="0"/>
    <xf numFmtId="0" fontId="8" fillId="0" borderId="0"/>
    <xf numFmtId="0" fontId="9" fillId="0" borderId="0"/>
    <xf numFmtId="9" fontId="8" fillId="0" borderId="0"/>
    <xf numFmtId="9" fontId="9" fillId="0" borderId="0"/>
    <xf numFmtId="0" fontId="1" fillId="0" borderId="0"/>
  </cellStyleXfs>
  <cellXfs count="361">
    <xf numFmtId="0" fontId="0" fillId="0" borderId="0" xfId="0"/>
    <xf numFmtId="0" fontId="10" fillId="2" borderId="0" xfId="4" applyFont="1" applyFill="1" applyAlignment="1">
      <alignment vertical="center"/>
    </xf>
    <xf numFmtId="0" fontId="10" fillId="2" borderId="0" xfId="4" applyFont="1" applyFill="1" applyAlignment="1">
      <alignment horizontal="left" vertical="center" indent="3"/>
    </xf>
    <xf numFmtId="0" fontId="15" fillId="2" borderId="0" xfId="4" applyFont="1" applyFill="1" applyAlignment="1">
      <alignment horizontal="right" vertical="center"/>
    </xf>
    <xf numFmtId="0" fontId="10" fillId="2" borderId="0" xfId="4" applyFont="1" applyFill="1" applyAlignment="1">
      <alignment horizontal="left" vertical="center" indent="1"/>
    </xf>
    <xf numFmtId="10" fontId="14" fillId="2" borderId="0" xfId="4" applyNumberFormat="1" applyFont="1" applyFill="1" applyAlignment="1">
      <alignment vertical="center"/>
    </xf>
    <xf numFmtId="0" fontId="11" fillId="2" borderId="0" xfId="4" applyFont="1" applyFill="1" applyAlignment="1">
      <alignment vertical="center"/>
    </xf>
    <xf numFmtId="10" fontId="10" fillId="2" borderId="0" xfId="4" applyNumberFormat="1" applyFont="1" applyFill="1" applyAlignment="1">
      <alignment vertical="center"/>
    </xf>
    <xf numFmtId="0" fontId="15" fillId="2" borderId="0" xfId="4" applyFont="1" applyFill="1" applyAlignment="1">
      <alignment vertical="center"/>
    </xf>
    <xf numFmtId="0" fontId="18" fillId="3" borderId="2" xfId="4" applyFont="1" applyFill="1" applyBorder="1" applyAlignment="1">
      <alignment horizontal="left" vertical="center"/>
    </xf>
    <xf numFmtId="1" fontId="19" fillId="3" borderId="2" xfId="4" applyNumberFormat="1" applyFont="1" applyFill="1" applyBorder="1" applyAlignment="1">
      <alignment horizontal="center" vertical="center"/>
    </xf>
    <xf numFmtId="0" fontId="10" fillId="2" borderId="0" xfId="4" applyFont="1" applyFill="1" applyAlignment="1">
      <alignment horizontal="left" vertical="center" indent="4"/>
    </xf>
    <xf numFmtId="0" fontId="20" fillId="2" borderId="0" xfId="4" applyFont="1" applyFill="1" applyAlignment="1">
      <alignment horizontal="left" vertical="center" indent="1"/>
    </xf>
    <xf numFmtId="0" fontId="20" fillId="2" borderId="4" xfId="4" applyFont="1" applyFill="1" applyBorder="1" applyAlignment="1">
      <alignment horizontal="left" vertical="center" indent="1"/>
    </xf>
    <xf numFmtId="0" fontId="20" fillId="2" borderId="0" xfId="4" applyFont="1" applyFill="1" applyAlignment="1">
      <alignment horizontal="left" vertical="center" indent="2"/>
    </xf>
    <xf numFmtId="0" fontId="20" fillId="2" borderId="3" xfId="4" applyFont="1" applyFill="1" applyBorder="1" applyAlignment="1">
      <alignment horizontal="left" vertical="center" indent="1"/>
    </xf>
    <xf numFmtId="0" fontId="20" fillId="2" borderId="1" xfId="4" applyFont="1" applyFill="1" applyBorder="1" applyAlignment="1">
      <alignment horizontal="left" vertical="center" indent="1"/>
    </xf>
    <xf numFmtId="0" fontId="20" fillId="2" borderId="7" xfId="4" applyFont="1" applyFill="1" applyBorder="1" applyAlignment="1">
      <alignment horizontal="left" vertical="center" indent="2"/>
    </xf>
    <xf numFmtId="0" fontId="20" fillId="2" borderId="0" xfId="4" applyFont="1" applyFill="1" applyAlignment="1">
      <alignment horizontal="left" vertical="center" indent="3"/>
    </xf>
    <xf numFmtId="0" fontId="20" fillId="2" borderId="4" xfId="4" applyFont="1" applyFill="1" applyBorder="1" applyAlignment="1">
      <alignment horizontal="left" vertical="center" indent="2"/>
    </xf>
    <xf numFmtId="0" fontId="20" fillId="2" borderId="3" xfId="4" applyFont="1" applyFill="1" applyBorder="1" applyAlignment="1">
      <alignment horizontal="left" vertical="center" indent="2"/>
    </xf>
    <xf numFmtId="0" fontId="20" fillId="2" borderId="1" xfId="4" applyFont="1" applyFill="1" applyBorder="1" applyAlignment="1">
      <alignment horizontal="left" vertical="center" indent="2"/>
    </xf>
    <xf numFmtId="0" fontId="21" fillId="2" borderId="6" xfId="4" applyFont="1" applyFill="1" applyBorder="1" applyAlignment="1">
      <alignment horizontal="left" vertical="center" indent="4"/>
    </xf>
    <xf numFmtId="0" fontId="21" fillId="2" borderId="5" xfId="4" applyFont="1" applyFill="1" applyBorder="1" applyAlignment="1">
      <alignment horizontal="left" vertical="center" indent="4"/>
    </xf>
    <xf numFmtId="0" fontId="20" fillId="2" borderId="9" xfId="4" applyFont="1" applyFill="1" applyBorder="1" applyAlignment="1">
      <alignment horizontal="left" vertical="center" indent="2"/>
    </xf>
    <xf numFmtId="0" fontId="20" fillId="2" borderId="7" xfId="4" applyFont="1" applyFill="1" applyBorder="1" applyAlignment="1">
      <alignment horizontal="left" vertical="center" indent="1"/>
    </xf>
    <xf numFmtId="0" fontId="21" fillId="2" borderId="6" xfId="4" applyFont="1" applyFill="1" applyBorder="1" applyAlignment="1">
      <alignment horizontal="left" vertical="center" indent="3"/>
    </xf>
    <xf numFmtId="0" fontId="21" fillId="2" borderId="5" xfId="4" applyFont="1" applyFill="1" applyBorder="1" applyAlignment="1">
      <alignment horizontal="left" vertical="center" indent="3"/>
    </xf>
    <xf numFmtId="0" fontId="20" fillId="2" borderId="8" xfId="4" applyFont="1" applyFill="1" applyBorder="1" applyAlignment="1">
      <alignment horizontal="left" vertical="center" indent="1"/>
    </xf>
    <xf numFmtId="0" fontId="24" fillId="2" borderId="2" xfId="4" applyFont="1" applyFill="1" applyBorder="1" applyAlignment="1">
      <alignment horizontal="left" vertical="center" indent="1"/>
    </xf>
    <xf numFmtId="0" fontId="22" fillId="4" borderId="2" xfId="4" applyFont="1" applyFill="1" applyBorder="1" applyAlignment="1">
      <alignment horizontal="left" vertical="center"/>
    </xf>
    <xf numFmtId="0" fontId="24" fillId="5" borderId="2" xfId="4" applyFont="1" applyFill="1" applyBorder="1" applyAlignment="1">
      <alignment horizontal="left" vertical="center" indent="1"/>
    </xf>
    <xf numFmtId="0" fontId="26" fillId="4" borderId="2" xfId="4" applyFont="1" applyFill="1" applyBorder="1" applyAlignment="1">
      <alignment horizontal="left" vertical="center"/>
    </xf>
    <xf numFmtId="0" fontId="27" fillId="4" borderId="2" xfId="4" applyFont="1" applyFill="1" applyBorder="1" applyAlignment="1">
      <alignment vertical="center"/>
    </xf>
    <xf numFmtId="0" fontId="28" fillId="5" borderId="2" xfId="4" applyFont="1" applyFill="1" applyBorder="1" applyAlignment="1">
      <alignment horizontal="left" vertical="center" indent="1"/>
    </xf>
    <xf numFmtId="0" fontId="30" fillId="5" borderId="2" xfId="4" applyFont="1" applyFill="1" applyBorder="1" applyAlignment="1">
      <alignment horizontal="left" vertical="center" indent="1"/>
    </xf>
    <xf numFmtId="0" fontId="31" fillId="2" borderId="2" xfId="4" applyFont="1" applyFill="1" applyBorder="1" applyAlignment="1">
      <alignment horizontal="left" vertical="center" indent="2"/>
    </xf>
    <xf numFmtId="0" fontId="32" fillId="2" borderId="0" xfId="4" applyFont="1" applyFill="1" applyAlignment="1">
      <alignment horizontal="left" vertical="center" indent="3"/>
    </xf>
    <xf numFmtId="0" fontId="32" fillId="2" borderId="1" xfId="4" applyFont="1" applyFill="1" applyBorder="1" applyAlignment="1">
      <alignment horizontal="left" vertical="center" indent="3"/>
    </xf>
    <xf numFmtId="0" fontId="33" fillId="2" borderId="2" xfId="4" applyFont="1" applyFill="1" applyBorder="1" applyAlignment="1">
      <alignment horizontal="left" vertical="center" indent="2"/>
    </xf>
    <xf numFmtId="0" fontId="33" fillId="2" borderId="9" xfId="4" applyFont="1" applyFill="1" applyBorder="1" applyAlignment="1">
      <alignment horizontal="left" vertical="center" indent="2"/>
    </xf>
    <xf numFmtId="0" fontId="33" fillId="2" borderId="1" xfId="4" applyFont="1" applyFill="1" applyBorder="1" applyAlignment="1">
      <alignment horizontal="left" vertical="center" indent="2"/>
    </xf>
    <xf numFmtId="0" fontId="34" fillId="2" borderId="2" xfId="4" applyFont="1" applyFill="1" applyBorder="1" applyAlignment="1">
      <alignment horizontal="left" vertical="center" indent="2"/>
    </xf>
    <xf numFmtId="0" fontId="34" fillId="2" borderId="9" xfId="4" applyFont="1" applyFill="1" applyBorder="1" applyAlignment="1">
      <alignment horizontal="left" vertical="center" indent="3"/>
    </xf>
    <xf numFmtId="0" fontId="34" fillId="2" borderId="0" xfId="4" applyFont="1" applyFill="1" applyAlignment="1">
      <alignment horizontal="left" vertical="center" indent="3"/>
    </xf>
    <xf numFmtId="0" fontId="34" fillId="2" borderId="1" xfId="4" applyFont="1" applyFill="1" applyBorder="1" applyAlignment="1">
      <alignment horizontal="left" vertical="center" indent="3"/>
    </xf>
    <xf numFmtId="0" fontId="35" fillId="2" borderId="0" xfId="4" applyFont="1" applyFill="1" applyAlignment="1">
      <alignment horizontal="left" vertical="center" indent="3"/>
    </xf>
    <xf numFmtId="0" fontId="20" fillId="2" borderId="1" xfId="4" applyFont="1" applyFill="1" applyBorder="1" applyAlignment="1">
      <alignment horizontal="left" vertical="center" indent="3"/>
    </xf>
    <xf numFmtId="0" fontId="0" fillId="2" borderId="0" xfId="0" applyFill="1"/>
    <xf numFmtId="0" fontId="34" fillId="2" borderId="1" xfId="4" applyFont="1" applyFill="1" applyBorder="1" applyAlignment="1">
      <alignment horizontal="left" vertical="center" indent="1"/>
    </xf>
    <xf numFmtId="0" fontId="34" fillId="2" borderId="9" xfId="4" applyFont="1" applyFill="1" applyBorder="1" applyAlignment="1">
      <alignment horizontal="left" vertical="center" indent="1"/>
    </xf>
    <xf numFmtId="0" fontId="34" fillId="2" borderId="9" xfId="4" applyFont="1" applyFill="1" applyBorder="1" applyAlignment="1">
      <alignment horizontal="left" vertical="center" indent="2"/>
    </xf>
    <xf numFmtId="0" fontId="34" fillId="2" borderId="1" xfId="4" applyFont="1" applyFill="1" applyBorder="1" applyAlignment="1">
      <alignment horizontal="left" vertical="center" indent="2"/>
    </xf>
    <xf numFmtId="0" fontId="16" fillId="2" borderId="0" xfId="4" applyFont="1" applyFill="1" applyAlignment="1">
      <alignment horizontal="left" vertical="center" indent="3"/>
    </xf>
    <xf numFmtId="0" fontId="13" fillId="2" borderId="0" xfId="4" applyFont="1" applyFill="1" applyAlignment="1">
      <alignment horizontal="left" vertical="center" indent="3"/>
    </xf>
    <xf numFmtId="0" fontId="31" fillId="2" borderId="9" xfId="4" applyFont="1" applyFill="1" applyBorder="1" applyAlignment="1">
      <alignment horizontal="left" vertical="center" indent="2"/>
    </xf>
    <xf numFmtId="0" fontId="31" fillId="2" borderId="10" xfId="4" applyFont="1" applyFill="1" applyBorder="1" applyAlignment="1">
      <alignment horizontal="left" vertical="center" indent="2"/>
    </xf>
    <xf numFmtId="0" fontId="33" fillId="2" borderId="4" xfId="4" applyFont="1" applyFill="1" applyBorder="1" applyAlignment="1">
      <alignment horizontal="left" vertical="center" indent="2"/>
    </xf>
    <xf numFmtId="0" fontId="14" fillId="2" borderId="0" xfId="4" applyFont="1" applyFill="1" applyAlignment="1">
      <alignment horizontal="left" vertical="center" indent="3"/>
    </xf>
    <xf numFmtId="0" fontId="20" fillId="2" borderId="0" xfId="4" applyFont="1" applyFill="1" applyAlignment="1">
      <alignment horizontal="left" vertical="center" indent="4"/>
    </xf>
    <xf numFmtId="0" fontId="37" fillId="2" borderId="0" xfId="4" applyFont="1" applyFill="1" applyAlignment="1">
      <alignment horizontal="left" vertical="center" indent="3"/>
    </xf>
    <xf numFmtId="0" fontId="37" fillId="2" borderId="1" xfId="4" applyFont="1" applyFill="1" applyBorder="1" applyAlignment="1">
      <alignment horizontal="left" vertical="center" indent="3"/>
    </xf>
    <xf numFmtId="0" fontId="38" fillId="2" borderId="0" xfId="4" applyFont="1" applyFill="1" applyAlignment="1">
      <alignment horizontal="left" vertical="center" indent="3"/>
    </xf>
    <xf numFmtId="0" fontId="38" fillId="2" borderId="1" xfId="4" applyFont="1" applyFill="1" applyBorder="1" applyAlignment="1">
      <alignment horizontal="left" vertical="center" indent="3"/>
    </xf>
    <xf numFmtId="0" fontId="35" fillId="2" borderId="0" xfId="4" applyFont="1" applyFill="1" applyAlignment="1">
      <alignment horizontal="left" vertical="center" indent="4"/>
    </xf>
    <xf numFmtId="0" fontId="19" fillId="3" borderId="2" xfId="4" applyFont="1" applyFill="1" applyBorder="1" applyAlignment="1">
      <alignment horizontal="center" vertical="center" shrinkToFit="1"/>
    </xf>
    <xf numFmtId="0" fontId="10" fillId="2" borderId="0" xfId="4" applyFont="1" applyFill="1" applyAlignment="1">
      <alignment vertical="center" shrinkToFit="1"/>
    </xf>
    <xf numFmtId="0" fontId="31" fillId="2" borderId="9" xfId="4" applyFont="1" applyFill="1" applyBorder="1" applyAlignment="1">
      <alignment vertical="center" shrinkToFit="1"/>
    </xf>
    <xf numFmtId="0" fontId="31" fillId="2" borderId="10" xfId="4" applyFont="1" applyFill="1" applyBorder="1" applyAlignment="1">
      <alignment vertical="center" shrinkToFit="1"/>
    </xf>
    <xf numFmtId="0" fontId="32" fillId="2" borderId="0" xfId="4" applyFont="1" applyFill="1" applyAlignment="1">
      <alignment vertical="center" shrinkToFit="1"/>
    </xf>
    <xf numFmtId="0" fontId="33" fillId="2" borderId="4" xfId="4" applyFont="1" applyFill="1" applyBorder="1" applyAlignment="1">
      <alignment vertical="center" shrinkToFit="1"/>
    </xf>
    <xf numFmtId="0" fontId="20" fillId="2" borderId="0" xfId="4" applyFont="1" applyFill="1" applyAlignment="1">
      <alignment vertical="center" shrinkToFit="1"/>
    </xf>
    <xf numFmtId="0" fontId="37" fillId="2" borderId="0" xfId="4" applyFont="1" applyFill="1" applyAlignment="1">
      <alignment vertical="center" shrinkToFit="1"/>
    </xf>
    <xf numFmtId="0" fontId="35" fillId="2" borderId="0" xfId="4" applyFont="1" applyFill="1" applyAlignment="1">
      <alignment vertical="center" shrinkToFit="1"/>
    </xf>
    <xf numFmtId="0" fontId="37" fillId="2" borderId="1" xfId="4" applyFont="1" applyFill="1" applyBorder="1" applyAlignment="1">
      <alignment vertical="center" shrinkToFit="1"/>
    </xf>
    <xf numFmtId="0" fontId="16" fillId="2" borderId="0" xfId="4" applyFont="1" applyFill="1" applyAlignment="1">
      <alignment vertical="center" shrinkToFit="1"/>
    </xf>
    <xf numFmtId="0" fontId="31" fillId="2" borderId="9" xfId="1" applyNumberFormat="1" applyFont="1" applyFill="1" applyBorder="1" applyAlignment="1">
      <alignment vertical="center" shrinkToFit="1"/>
    </xf>
    <xf numFmtId="0" fontId="31" fillId="2" borderId="0" xfId="1" applyNumberFormat="1" applyFont="1" applyFill="1" applyAlignment="1">
      <alignment vertical="center" shrinkToFit="1"/>
    </xf>
    <xf numFmtId="0" fontId="31" fillId="2" borderId="10" xfId="1" applyNumberFormat="1" applyFont="1" applyFill="1" applyBorder="1" applyAlignment="1">
      <alignment vertical="center" shrinkToFit="1"/>
    </xf>
    <xf numFmtId="0" fontId="33" fillId="2" borderId="0" xfId="1" applyNumberFormat="1" applyFont="1" applyFill="1" applyAlignment="1">
      <alignment vertical="center" shrinkToFit="1"/>
    </xf>
    <xf numFmtId="0" fontId="38" fillId="2" borderId="0" xfId="1" applyNumberFormat="1" applyFont="1" applyFill="1" applyAlignment="1">
      <alignment vertical="center" shrinkToFit="1"/>
    </xf>
    <xf numFmtId="0" fontId="38" fillId="2" borderId="1" xfId="1" applyNumberFormat="1" applyFont="1" applyFill="1" applyBorder="1" applyAlignment="1">
      <alignment vertical="center" shrinkToFit="1"/>
    </xf>
    <xf numFmtId="0" fontId="33" fillId="2" borderId="1" xfId="1" applyNumberFormat="1" applyFont="1" applyFill="1" applyBorder="1" applyAlignment="1">
      <alignment vertical="center" shrinkToFit="1"/>
    </xf>
    <xf numFmtId="0" fontId="34" fillId="2" borderId="9" xfId="4" applyFont="1" applyFill="1" applyBorder="1" applyAlignment="1">
      <alignment vertical="center" shrinkToFit="1"/>
    </xf>
    <xf numFmtId="0" fontId="34" fillId="2" borderId="1" xfId="4" applyFont="1" applyFill="1" applyBorder="1" applyAlignment="1">
      <alignment vertical="center" shrinkToFit="1"/>
    </xf>
    <xf numFmtId="0" fontId="20" fillId="2" borderId="9" xfId="4" applyFont="1" applyFill="1" applyBorder="1" applyAlignment="1">
      <alignment vertical="center" shrinkToFit="1"/>
    </xf>
    <xf numFmtId="0" fontId="20" fillId="2" borderId="1" xfId="4" applyFont="1" applyFill="1" applyBorder="1" applyAlignment="1">
      <alignment vertical="center" shrinkToFit="1"/>
    </xf>
    <xf numFmtId="0" fontId="15" fillId="2" borderId="0" xfId="4" applyFont="1" applyFill="1" applyAlignment="1">
      <alignment vertical="center" shrinkToFit="1"/>
    </xf>
    <xf numFmtId="0" fontId="27" fillId="4" borderId="2" xfId="4" applyFont="1" applyFill="1" applyBorder="1" applyAlignment="1">
      <alignment vertical="center" shrinkToFit="1"/>
    </xf>
    <xf numFmtId="0" fontId="29" fillId="5" borderId="2" xfId="4" applyFont="1" applyFill="1" applyBorder="1" applyAlignment="1">
      <alignment vertical="center" shrinkToFit="1"/>
    </xf>
    <xf numFmtId="0" fontId="31" fillId="2" borderId="2" xfId="4" applyFont="1" applyFill="1" applyBorder="1" applyAlignment="1">
      <alignment vertical="center" shrinkToFit="1"/>
    </xf>
    <xf numFmtId="0" fontId="32" fillId="2" borderId="1" xfId="4" applyFont="1" applyFill="1" applyBorder="1" applyAlignment="1">
      <alignment vertical="center" shrinkToFit="1"/>
    </xf>
    <xf numFmtId="0" fontId="33" fillId="2" borderId="2" xfId="4" applyFont="1" applyFill="1" applyBorder="1" applyAlignment="1">
      <alignment vertical="center" shrinkToFit="1"/>
    </xf>
    <xf numFmtId="0" fontId="34" fillId="2" borderId="2" xfId="4" applyFont="1" applyFill="1" applyBorder="1" applyAlignment="1">
      <alignment vertical="center" shrinkToFit="1"/>
    </xf>
    <xf numFmtId="0" fontId="34" fillId="2" borderId="0" xfId="4" applyFont="1" applyFill="1" applyAlignment="1">
      <alignment vertical="center" shrinkToFit="1"/>
    </xf>
    <xf numFmtId="0" fontId="30" fillId="5" borderId="2" xfId="1" applyNumberFormat="1" applyFont="1" applyFill="1" applyBorder="1" applyAlignment="1">
      <alignment vertical="center" shrinkToFit="1"/>
    </xf>
    <xf numFmtId="0" fontId="33" fillId="2" borderId="9" xfId="4" applyFont="1" applyFill="1" applyBorder="1" applyAlignment="1">
      <alignment vertical="center" shrinkToFit="1"/>
    </xf>
    <xf numFmtId="0" fontId="33" fillId="2" borderId="1" xfId="4" applyFont="1" applyFill="1" applyBorder="1" applyAlignment="1">
      <alignment vertical="center" shrinkToFit="1"/>
    </xf>
    <xf numFmtId="0" fontId="34" fillId="2" borderId="0" xfId="4" applyFont="1" applyFill="1" applyAlignment="1">
      <alignment vertical="center"/>
    </xf>
    <xf numFmtId="0" fontId="34" fillId="2" borderId="0" xfId="4" applyFont="1" applyFill="1" applyAlignment="1">
      <alignment horizontal="left" vertical="center" indent="2"/>
    </xf>
    <xf numFmtId="0" fontId="34" fillId="2" borderId="8" xfId="4" applyFont="1" applyFill="1" applyBorder="1" applyAlignment="1">
      <alignment horizontal="left" vertical="center" indent="2"/>
    </xf>
    <xf numFmtId="0" fontId="37" fillId="2" borderId="10" xfId="4" applyFont="1" applyFill="1" applyBorder="1" applyAlignment="1">
      <alignment horizontal="left" vertical="center" indent="3"/>
    </xf>
    <xf numFmtId="0" fontId="37" fillId="2" borderId="10" xfId="4" applyFont="1" applyFill="1" applyBorder="1" applyAlignment="1">
      <alignment vertical="center" shrinkToFit="1"/>
    </xf>
    <xf numFmtId="0" fontId="38" fillId="2" borderId="10" xfId="4" applyFont="1" applyFill="1" applyBorder="1" applyAlignment="1">
      <alignment horizontal="left" vertical="center" indent="3"/>
    </xf>
    <xf numFmtId="0" fontId="38" fillId="2" borderId="10" xfId="1" applyNumberFormat="1" applyFont="1" applyFill="1" applyBorder="1" applyAlignment="1">
      <alignment vertical="center" shrinkToFit="1"/>
    </xf>
    <xf numFmtId="0" fontId="34" fillId="2" borderId="8" xfId="4" applyFont="1" applyFill="1" applyBorder="1" applyAlignment="1">
      <alignment vertical="center" shrinkToFit="1"/>
    </xf>
    <xf numFmtId="0" fontId="34" fillId="2" borderId="8" xfId="1" applyNumberFormat="1" applyFont="1" applyFill="1" applyBorder="1" applyAlignment="1">
      <alignment vertical="center" shrinkToFit="1"/>
    </xf>
    <xf numFmtId="0" fontId="34" fillId="2" borderId="0" xfId="4" applyFont="1" applyFill="1" applyAlignment="1">
      <alignment horizontal="left" vertical="center" indent="1"/>
    </xf>
    <xf numFmtId="0" fontId="22" fillId="5" borderId="2" xfId="4" applyFont="1" applyFill="1" applyBorder="1" applyAlignment="1">
      <alignment horizontal="left" vertical="center" indent="1"/>
    </xf>
    <xf numFmtId="0" fontId="23" fillId="5" borderId="2" xfId="4" applyFont="1" applyFill="1" applyBorder="1" applyAlignment="1">
      <alignment vertical="center" shrinkToFit="1"/>
    </xf>
    <xf numFmtId="0" fontId="22" fillId="5" borderId="2" xfId="4" applyFont="1" applyFill="1" applyBorder="1" applyAlignment="1">
      <alignment horizontal="left" vertical="center"/>
    </xf>
    <xf numFmtId="0" fontId="30" fillId="5" borderId="9" xfId="1" applyNumberFormat="1" applyFont="1" applyFill="1" applyBorder="1" applyAlignment="1">
      <alignment vertical="center" shrinkToFit="1"/>
    </xf>
    <xf numFmtId="0" fontId="23" fillId="4" borderId="2" xfId="4" applyFont="1" applyFill="1" applyBorder="1" applyAlignment="1">
      <alignment vertical="center" shrinkToFit="1"/>
    </xf>
    <xf numFmtId="3" fontId="23" fillId="4" borderId="2" xfId="4" applyNumberFormat="1" applyFont="1" applyFill="1" applyBorder="1" applyAlignment="1">
      <alignment vertical="center"/>
    </xf>
    <xf numFmtId="0" fontId="24" fillId="5" borderId="9" xfId="4" applyFont="1" applyFill="1" applyBorder="1" applyAlignment="1">
      <alignment horizontal="left" vertical="center" indent="1"/>
    </xf>
    <xf numFmtId="0" fontId="22" fillId="5" borderId="9" xfId="4" applyFont="1" applyFill="1" applyBorder="1" applyAlignment="1">
      <alignment horizontal="left" vertical="center"/>
    </xf>
    <xf numFmtId="0" fontId="34" fillId="2" borderId="0" xfId="1" applyNumberFormat="1" applyFont="1" applyFill="1" applyAlignment="1">
      <alignment horizontal="center" vertical="center"/>
    </xf>
    <xf numFmtId="0" fontId="34" fillId="2" borderId="0" xfId="4" applyFont="1" applyFill="1" applyAlignment="1">
      <alignment horizontal="left" vertical="center" indent="5"/>
    </xf>
    <xf numFmtId="0" fontId="23" fillId="5" borderId="9" xfId="4" applyFont="1" applyFill="1" applyBorder="1" applyAlignment="1">
      <alignment vertical="center" shrinkToFit="1"/>
    </xf>
    <xf numFmtId="0" fontId="23" fillId="5" borderId="0" xfId="4" applyFont="1" applyFill="1" applyAlignment="1">
      <alignment vertical="center" shrinkToFit="1"/>
    </xf>
    <xf numFmtId="0" fontId="10" fillId="2" borderId="0" xfId="1" applyNumberFormat="1" applyFont="1" applyFill="1" applyAlignment="1">
      <alignment horizontal="center" vertical="center" shrinkToFit="1"/>
    </xf>
    <xf numFmtId="0" fontId="34" fillId="2" borderId="0" xfId="1" applyNumberFormat="1" applyFont="1" applyFill="1" applyAlignment="1">
      <alignment horizontal="center" vertical="center" shrinkToFit="1"/>
    </xf>
    <xf numFmtId="0" fontId="20" fillId="2" borderId="0" xfId="1" applyNumberFormat="1" applyFont="1" applyFill="1" applyAlignment="1">
      <alignment vertical="center" shrinkToFit="1"/>
    </xf>
    <xf numFmtId="0" fontId="20" fillId="2" borderId="1" xfId="1" applyNumberFormat="1" applyFont="1" applyFill="1" applyBorder="1" applyAlignment="1">
      <alignment vertical="center" shrinkToFit="1"/>
    </xf>
    <xf numFmtId="0" fontId="10" fillId="2" borderId="0" xfId="1" applyNumberFormat="1" applyFont="1" applyFill="1" applyAlignment="1">
      <alignment vertical="center" shrinkToFit="1"/>
    </xf>
    <xf numFmtId="0" fontId="34" fillId="2" borderId="0" xfId="1" applyNumberFormat="1" applyFont="1" applyFill="1" applyAlignment="1">
      <alignment vertical="center" shrinkToFit="1"/>
    </xf>
    <xf numFmtId="0" fontId="34" fillId="2" borderId="0" xfId="1" applyNumberFormat="1" applyFont="1" applyFill="1" applyAlignment="1">
      <alignment vertical="center"/>
    </xf>
    <xf numFmtId="0" fontId="39" fillId="2" borderId="8" xfId="1" applyNumberFormat="1" applyFont="1" applyFill="1" applyBorder="1" applyAlignment="1">
      <alignment vertical="center" shrinkToFit="1"/>
    </xf>
    <xf numFmtId="0" fontId="14" fillId="2" borderId="0" xfId="1" applyNumberFormat="1" applyFont="1" applyFill="1" applyAlignment="1">
      <alignment horizontal="center" vertical="center"/>
    </xf>
    <xf numFmtId="0" fontId="14" fillId="2" borderId="0" xfId="1" applyNumberFormat="1" applyFont="1" applyFill="1" applyAlignment="1">
      <alignment vertical="center"/>
    </xf>
    <xf numFmtId="0" fontId="14" fillId="2" borderId="0" xfId="4" applyFont="1" applyFill="1" applyAlignment="1">
      <alignment horizontal="left" vertical="center" indent="5"/>
    </xf>
    <xf numFmtId="0" fontId="40" fillId="2" borderId="0" xfId="4" applyFont="1" applyFill="1" applyAlignment="1">
      <alignment vertical="center"/>
    </xf>
    <xf numFmtId="0" fontId="33" fillId="2" borderId="8" xfId="4" applyFont="1" applyFill="1" applyBorder="1" applyAlignment="1">
      <alignment horizontal="left" vertical="center" indent="2"/>
    </xf>
    <xf numFmtId="0" fontId="33" fillId="2" borderId="3" xfId="4" applyFont="1" applyFill="1" applyBorder="1" applyAlignment="1">
      <alignment horizontal="left" vertical="center" indent="2"/>
    </xf>
    <xf numFmtId="0" fontId="34" fillId="2" borderId="4" xfId="4" applyFont="1" applyFill="1" applyBorder="1" applyAlignment="1">
      <alignment horizontal="left" vertical="center" indent="2"/>
    </xf>
    <xf numFmtId="0" fontId="41" fillId="2" borderId="0" xfId="4" applyFont="1" applyFill="1" applyAlignment="1">
      <alignment horizontal="left" vertical="center" indent="3"/>
    </xf>
    <xf numFmtId="0" fontId="34" fillId="2" borderId="4" xfId="4" applyFont="1" applyFill="1" applyBorder="1" applyAlignment="1">
      <alignment vertical="center" shrinkToFit="1"/>
    </xf>
    <xf numFmtId="0" fontId="41" fillId="2" borderId="0" xfId="4" applyFont="1" applyFill="1" applyAlignment="1">
      <alignment vertical="center" shrinkToFit="1"/>
    </xf>
    <xf numFmtId="0" fontId="33" fillId="2" borderId="3" xfId="4" applyFont="1" applyFill="1" applyBorder="1" applyAlignment="1">
      <alignment vertical="center" shrinkToFit="1"/>
    </xf>
    <xf numFmtId="0" fontId="33" fillId="2" borderId="8" xfId="4" applyFont="1" applyFill="1" applyBorder="1" applyAlignment="1">
      <alignment vertical="center" shrinkToFit="1"/>
    </xf>
    <xf numFmtId="0" fontId="34" fillId="2" borderId="4" xfId="1" applyNumberFormat="1" applyFont="1" applyFill="1" applyBorder="1" applyAlignment="1">
      <alignment vertical="center" shrinkToFit="1"/>
    </xf>
    <xf numFmtId="0" fontId="37" fillId="2" borderId="0" xfId="1" applyNumberFormat="1" applyFont="1" applyFill="1" applyAlignment="1">
      <alignment vertical="center" shrinkToFit="1"/>
    </xf>
    <xf numFmtId="0" fontId="14" fillId="2" borderId="0" xfId="4" applyFont="1" applyFill="1" applyAlignment="1">
      <alignment horizontal="left" vertical="center" indent="1"/>
    </xf>
    <xf numFmtId="0" fontId="36" fillId="2" borderId="0" xfId="4" applyFont="1" applyFill="1" applyAlignment="1">
      <alignment horizontal="right" vertical="center"/>
    </xf>
    <xf numFmtId="0" fontId="34" fillId="2" borderId="0" xfId="4" applyFont="1" applyFill="1" applyAlignment="1">
      <alignment horizontal="left" vertical="center" wrapText="1" indent="1"/>
    </xf>
    <xf numFmtId="0" fontId="36" fillId="2" borderId="0" xfId="4" applyFont="1" applyFill="1" applyAlignment="1">
      <alignment vertical="center" shrinkToFit="1"/>
    </xf>
    <xf numFmtId="0" fontId="35" fillId="2" borderId="1" xfId="4" applyFont="1" applyFill="1" applyBorder="1" applyAlignment="1">
      <alignment horizontal="left" vertical="center" indent="4"/>
    </xf>
    <xf numFmtId="0" fontId="35" fillId="2" borderId="0" xfId="4" applyFont="1" applyFill="1" applyAlignment="1">
      <alignment horizontal="left" vertical="center" indent="5"/>
    </xf>
    <xf numFmtId="0" fontId="35" fillId="2" borderId="1" xfId="4" applyFont="1" applyFill="1" applyBorder="1" applyAlignment="1">
      <alignment vertical="center" shrinkToFit="1"/>
    </xf>
    <xf numFmtId="0" fontId="37" fillId="2" borderId="1" xfId="1" applyNumberFormat="1" applyFont="1" applyFill="1" applyBorder="1" applyAlignment="1">
      <alignment vertical="center" shrinkToFit="1"/>
    </xf>
    <xf numFmtId="0" fontId="12" fillId="2" borderId="0" xfId="1" applyNumberFormat="1" applyFont="1" applyFill="1" applyAlignment="1">
      <alignment vertical="center" shrinkToFit="1"/>
    </xf>
    <xf numFmtId="0" fontId="37" fillId="2" borderId="10" xfId="1" applyNumberFormat="1" applyFont="1" applyFill="1" applyBorder="1" applyAlignment="1">
      <alignment vertical="center" shrinkToFit="1"/>
    </xf>
    <xf numFmtId="0" fontId="14" fillId="2" borderId="1" xfId="4" applyFont="1" applyFill="1" applyBorder="1" applyAlignment="1">
      <alignment horizontal="left" vertical="center" indent="2"/>
    </xf>
    <xf numFmtId="0" fontId="14" fillId="2" borderId="1" xfId="4" applyFont="1" applyFill="1" applyBorder="1" applyAlignment="1">
      <alignment vertical="center" shrinkToFit="1"/>
    </xf>
    <xf numFmtId="0" fontId="22" fillId="4" borderId="9" xfId="4" applyFont="1" applyFill="1" applyBorder="1" applyAlignment="1">
      <alignment horizontal="left" vertical="center"/>
    </xf>
    <xf numFmtId="0" fontId="22" fillId="4" borderId="1" xfId="4" applyFont="1" applyFill="1" applyBorder="1" applyAlignment="1">
      <alignment horizontal="left" vertical="center"/>
    </xf>
    <xf numFmtId="0" fontId="22" fillId="5" borderId="3" xfId="4" applyFont="1" applyFill="1" applyBorder="1" applyAlignment="1">
      <alignment horizontal="left" vertical="center" indent="1"/>
    </xf>
    <xf numFmtId="0" fontId="22" fillId="5" borderId="10" xfId="4" applyFont="1" applyFill="1" applyBorder="1" applyAlignment="1">
      <alignment horizontal="left" vertical="center" indent="1"/>
    </xf>
    <xf numFmtId="0" fontId="22" fillId="5" borderId="0" xfId="4" applyFont="1" applyFill="1" applyAlignment="1">
      <alignment horizontal="left" vertical="center"/>
    </xf>
    <xf numFmtId="0" fontId="22" fillId="5" borderId="1" xfId="4" applyFont="1" applyFill="1" applyBorder="1" applyAlignment="1">
      <alignment horizontal="left" vertical="center"/>
    </xf>
    <xf numFmtId="0" fontId="23" fillId="4" borderId="9" xfId="4" applyFont="1" applyFill="1" applyBorder="1" applyAlignment="1">
      <alignment vertical="center" shrinkToFit="1"/>
    </xf>
    <xf numFmtId="0" fontId="23" fillId="5" borderId="3" xfId="4" applyFont="1" applyFill="1" applyBorder="1" applyAlignment="1">
      <alignment vertical="center" shrinkToFit="1"/>
    </xf>
    <xf numFmtId="0" fontId="23" fillId="5" borderId="10" xfId="4" applyFont="1" applyFill="1" applyBorder="1" applyAlignment="1">
      <alignment vertical="center" shrinkToFit="1"/>
    </xf>
    <xf numFmtId="0" fontId="23" fillId="4" borderId="1" xfId="4" applyFont="1" applyFill="1" applyBorder="1" applyAlignment="1">
      <alignment vertical="center" shrinkToFit="1"/>
    </xf>
    <xf numFmtId="0" fontId="23" fillId="5" borderId="1" xfId="4" applyFont="1" applyFill="1" applyBorder="1" applyAlignment="1">
      <alignment vertical="center" shrinkToFit="1"/>
    </xf>
    <xf numFmtId="0" fontId="37" fillId="2" borderId="4" xfId="4" applyFont="1" applyFill="1" applyBorder="1" applyAlignment="1">
      <alignment horizontal="left" vertical="center" indent="3"/>
    </xf>
    <xf numFmtId="0" fontId="37" fillId="2" borderId="3" xfId="4" applyFont="1" applyFill="1" applyBorder="1" applyAlignment="1">
      <alignment horizontal="left" vertical="center" indent="3"/>
    </xf>
    <xf numFmtId="0" fontId="37" fillId="2" borderId="4" xfId="4" applyFont="1" applyFill="1" applyBorder="1" applyAlignment="1">
      <alignment vertical="center" shrinkToFit="1"/>
    </xf>
    <xf numFmtId="0" fontId="37" fillId="2" borderId="3" xfId="4" applyFont="1" applyFill="1" applyBorder="1" applyAlignment="1">
      <alignment vertical="center" shrinkToFit="1"/>
    </xf>
    <xf numFmtId="0" fontId="37" fillId="2" borderId="9" xfId="4" applyFont="1" applyFill="1" applyBorder="1" applyAlignment="1">
      <alignment horizontal="left" vertical="center" indent="3"/>
    </xf>
    <xf numFmtId="0" fontId="37" fillId="2" borderId="9" xfId="4" applyFont="1" applyFill="1" applyBorder="1" applyAlignment="1">
      <alignment vertical="center" shrinkToFit="1"/>
    </xf>
    <xf numFmtId="0" fontId="14" fillId="2" borderId="9" xfId="4" applyFont="1" applyFill="1" applyBorder="1" applyAlignment="1">
      <alignment vertical="center"/>
    </xf>
    <xf numFmtId="0" fontId="14" fillId="2" borderId="0" xfId="4" applyFont="1" applyFill="1" applyAlignment="1">
      <alignment vertical="center"/>
    </xf>
    <xf numFmtId="0" fontId="31" fillId="2" borderId="0" xfId="4" applyFont="1" applyFill="1" applyAlignment="1">
      <alignment horizontal="left" vertical="center" indent="2"/>
    </xf>
    <xf numFmtId="0" fontId="33" fillId="2" borderId="0" xfId="4" applyFont="1" applyFill="1" applyAlignment="1">
      <alignment horizontal="left" vertical="center" indent="2"/>
    </xf>
    <xf numFmtId="0" fontId="14" fillId="2" borderId="9" xfId="4" applyFont="1" applyFill="1" applyBorder="1" applyAlignment="1">
      <alignment vertical="center" shrinkToFit="1"/>
    </xf>
    <xf numFmtId="0" fontId="14" fillId="2" borderId="0" xfId="4" applyFont="1" applyFill="1" applyAlignment="1">
      <alignment vertical="center" shrinkToFit="1"/>
    </xf>
    <xf numFmtId="0" fontId="31" fillId="2" borderId="0" xfId="4" applyFont="1" applyFill="1" applyAlignment="1">
      <alignment vertical="center" shrinkToFit="1"/>
    </xf>
    <xf numFmtId="0" fontId="33" fillId="2" borderId="0" xfId="4" applyFont="1" applyFill="1" applyAlignment="1">
      <alignment vertical="center" shrinkToFit="1"/>
    </xf>
    <xf numFmtId="0" fontId="7" fillId="2" borderId="0" xfId="0" applyFont="1" applyFill="1"/>
    <xf numFmtId="0" fontId="17" fillId="2" borderId="0" xfId="0" applyFont="1" applyFill="1"/>
    <xf numFmtId="0" fontId="2" fillId="2" borderId="0" xfId="0" applyFont="1" applyFill="1"/>
    <xf numFmtId="0" fontId="6" fillId="2" borderId="0" xfId="0" applyFont="1" applyFill="1"/>
    <xf numFmtId="0" fontId="6" fillId="2" borderId="1" xfId="0" applyFont="1" applyFill="1" applyBorder="1"/>
    <xf numFmtId="0" fontId="5" fillId="2" borderId="0" xfId="0" applyFont="1" applyFill="1"/>
    <xf numFmtId="0" fontId="25" fillId="2" borderId="0" xfId="2" applyFont="1" applyFill="1"/>
    <xf numFmtId="0" fontId="25" fillId="2" borderId="0" xfId="2" applyFont="1" applyFill="1" applyAlignment="1">
      <alignment horizontal="left" indent="1"/>
    </xf>
    <xf numFmtId="0" fontId="2" fillId="2" borderId="0" xfId="0" applyFont="1" applyFill="1" applyAlignment="1">
      <alignment horizontal="left" indent="1"/>
    </xf>
    <xf numFmtId="0" fontId="4" fillId="2" borderId="0" xfId="2" applyFont="1" applyFill="1"/>
    <xf numFmtId="0" fontId="3" fillId="2" borderId="0" xfId="2" applyFill="1"/>
    <xf numFmtId="0" fontId="4" fillId="2" borderId="0" xfId="2" applyFont="1" applyFill="1" applyAlignment="1">
      <alignment horizontal="left" indent="1"/>
    </xf>
    <xf numFmtId="0" fontId="42" fillId="2" borderId="0" xfId="5" applyFont="1" applyFill="1"/>
    <xf numFmtId="0" fontId="20" fillId="2" borderId="0" xfId="5" applyFont="1" applyFill="1" applyAlignment="1">
      <alignment horizontal="center" vertical="center"/>
    </xf>
    <xf numFmtId="0" fontId="43" fillId="2" borderId="2" xfId="5" applyFont="1" applyFill="1" applyBorder="1" applyAlignment="1">
      <alignment vertical="center"/>
    </xf>
    <xf numFmtId="0" fontId="44" fillId="2" borderId="2" xfId="5" applyFont="1" applyFill="1" applyBorder="1" applyAlignment="1">
      <alignment vertical="center"/>
    </xf>
    <xf numFmtId="0" fontId="45" fillId="2" borderId="0" xfId="5" applyFont="1" applyFill="1" applyAlignment="1">
      <alignment vertical="center"/>
    </xf>
    <xf numFmtId="0" fontId="44" fillId="2" borderId="0" xfId="5" applyFont="1" applyFill="1" applyAlignment="1">
      <alignment vertical="center"/>
    </xf>
    <xf numFmtId="0" fontId="48" fillId="2" borderId="0" xfId="5" applyFont="1" applyFill="1" applyAlignment="1">
      <alignment vertical="center"/>
    </xf>
    <xf numFmtId="0" fontId="49" fillId="2" borderId="0" xfId="8" applyFont="1" applyFill="1" applyAlignment="1">
      <alignment vertical="center"/>
    </xf>
    <xf numFmtId="0" fontId="50" fillId="2" borderId="0" xfId="2" applyFont="1" applyFill="1" applyAlignment="1">
      <alignment horizontal="left" vertical="center" indent="1"/>
    </xf>
    <xf numFmtId="0" fontId="51" fillId="2" borderId="1" xfId="0" applyFont="1" applyFill="1" applyBorder="1"/>
    <xf numFmtId="0" fontId="52" fillId="2" borderId="0" xfId="0" applyFont="1" applyFill="1"/>
    <xf numFmtId="0" fontId="52" fillId="2" borderId="0" xfId="0" applyFont="1" applyFill="1" applyAlignment="1">
      <alignment horizontal="left" indent="1"/>
    </xf>
    <xf numFmtId="166" fontId="23" fillId="4" borderId="2" xfId="4" applyNumberFormat="1" applyFont="1" applyFill="1" applyBorder="1" applyAlignment="1">
      <alignment vertical="center"/>
    </xf>
    <xf numFmtId="166" fontId="20" fillId="2" borderId="0" xfId="4" applyNumberFormat="1" applyFont="1" applyFill="1" applyAlignment="1">
      <alignment vertical="center"/>
    </xf>
    <xf numFmtId="166" fontId="20" fillId="2" borderId="4" xfId="4" applyNumberFormat="1" applyFont="1" applyFill="1" applyBorder="1" applyAlignment="1">
      <alignment vertical="center"/>
    </xf>
    <xf numFmtId="166" fontId="20" fillId="2" borderId="3" xfId="4" applyNumberFormat="1" applyFont="1" applyFill="1" applyBorder="1" applyAlignment="1">
      <alignment vertical="center"/>
    </xf>
    <xf numFmtId="166" fontId="20" fillId="2" borderId="1" xfId="4" applyNumberFormat="1" applyFont="1" applyFill="1" applyBorder="1" applyAlignment="1">
      <alignment vertical="center"/>
    </xf>
    <xf numFmtId="166" fontId="23" fillId="2" borderId="2" xfId="4" applyNumberFormat="1" applyFont="1" applyFill="1" applyBorder="1" applyAlignment="1">
      <alignment vertical="center"/>
    </xf>
    <xf numFmtId="166" fontId="20" fillId="2" borderId="7" xfId="4" applyNumberFormat="1" applyFont="1" applyFill="1" applyBorder="1" applyAlignment="1">
      <alignment vertical="center"/>
    </xf>
    <xf numFmtId="166" fontId="23" fillId="5" borderId="2" xfId="4" applyNumberFormat="1" applyFont="1" applyFill="1" applyBorder="1" applyAlignment="1">
      <alignment vertical="center"/>
    </xf>
    <xf numFmtId="166" fontId="21" fillId="2" borderId="6" xfId="4" applyNumberFormat="1" applyFont="1" applyFill="1" applyBorder="1" applyAlignment="1">
      <alignment vertical="center"/>
    </xf>
    <xf numFmtId="166" fontId="21" fillId="2" borderId="5" xfId="4" applyNumberFormat="1" applyFont="1" applyFill="1" applyBorder="1" applyAlignment="1">
      <alignment vertical="center"/>
    </xf>
    <xf numFmtId="166" fontId="20" fillId="2" borderId="9" xfId="4" applyNumberFormat="1" applyFont="1" applyFill="1" applyBorder="1" applyAlignment="1">
      <alignment vertical="center"/>
    </xf>
    <xf numFmtId="166" fontId="20" fillId="2" borderId="8" xfId="4" applyNumberFormat="1" applyFont="1" applyFill="1" applyBorder="1" applyAlignment="1">
      <alignment vertical="center"/>
    </xf>
    <xf numFmtId="167" fontId="23" fillId="4" borderId="2" xfId="4" applyNumberFormat="1" applyFont="1" applyFill="1" applyBorder="1" applyAlignment="1">
      <alignment vertical="center"/>
    </xf>
    <xf numFmtId="167" fontId="20" fillId="2" borderId="7" xfId="4" applyNumberFormat="1" applyFont="1" applyFill="1" applyBorder="1" applyAlignment="1">
      <alignment vertical="center"/>
    </xf>
    <xf numFmtId="167" fontId="20" fillId="2" borderId="0" xfId="4" applyNumberFormat="1" applyFont="1" applyFill="1" applyAlignment="1">
      <alignment vertical="center"/>
    </xf>
    <xf numFmtId="167" fontId="20" fillId="2" borderId="4" xfId="4" applyNumberFormat="1" applyFont="1" applyFill="1" applyBorder="1" applyAlignment="1">
      <alignment vertical="center"/>
    </xf>
    <xf numFmtId="167" fontId="21" fillId="2" borderId="6" xfId="4" applyNumberFormat="1" applyFont="1" applyFill="1" applyBorder="1" applyAlignment="1">
      <alignment vertical="center"/>
    </xf>
    <xf numFmtId="167" fontId="21" fillId="2" borderId="5" xfId="4" applyNumberFormat="1" applyFont="1" applyFill="1" applyBorder="1" applyAlignment="1">
      <alignment vertical="center"/>
    </xf>
    <xf numFmtId="167" fontId="20" fillId="2" borderId="3" xfId="4" applyNumberFormat="1" applyFont="1" applyFill="1" applyBorder="1" applyAlignment="1">
      <alignment vertical="center"/>
    </xf>
    <xf numFmtId="167" fontId="20" fillId="2" borderId="1" xfId="4" applyNumberFormat="1" applyFont="1" applyFill="1" applyBorder="1" applyAlignment="1">
      <alignment vertical="center"/>
    </xf>
    <xf numFmtId="168" fontId="29" fillId="5" borderId="2" xfId="4" applyNumberFormat="1" applyFont="1" applyFill="1" applyBorder="1" applyAlignment="1">
      <alignment vertical="center"/>
    </xf>
    <xf numFmtId="168" fontId="31" fillId="2" borderId="0" xfId="4" applyNumberFormat="1" applyFont="1" applyFill="1" applyAlignment="1">
      <alignment vertical="center"/>
    </xf>
    <xf numFmtId="168" fontId="31" fillId="2" borderId="2" xfId="4" applyNumberFormat="1" applyFont="1" applyFill="1" applyBorder="1" applyAlignment="1">
      <alignment vertical="center"/>
    </xf>
    <xf numFmtId="168" fontId="32" fillId="2" borderId="0" xfId="4" applyNumberFormat="1" applyFont="1" applyFill="1" applyAlignment="1">
      <alignment vertical="center"/>
    </xf>
    <xf numFmtId="168" fontId="32" fillId="2" borderId="1" xfId="4" applyNumberFormat="1" applyFont="1" applyFill="1" applyBorder="1" applyAlignment="1">
      <alignment vertical="center"/>
    </xf>
    <xf numFmtId="168" fontId="33" fillId="2" borderId="2" xfId="4" applyNumberFormat="1" applyFont="1" applyFill="1" applyBorder="1" applyAlignment="1">
      <alignment vertical="center"/>
    </xf>
    <xf numFmtId="168" fontId="35" fillId="2" borderId="0" xfId="4" applyNumberFormat="1" applyFont="1" applyFill="1" applyAlignment="1">
      <alignment vertical="center"/>
    </xf>
    <xf numFmtId="168" fontId="20" fillId="2" borderId="0" xfId="4" applyNumberFormat="1" applyFont="1" applyFill="1" applyAlignment="1">
      <alignment vertical="center"/>
    </xf>
    <xf numFmtId="168" fontId="20" fillId="2" borderId="1" xfId="4" applyNumberFormat="1" applyFont="1" applyFill="1" applyBorder="1" applyAlignment="1">
      <alignment vertical="center"/>
    </xf>
    <xf numFmtId="169" fontId="30" fillId="5" borderId="2" xfId="1" applyNumberFormat="1" applyFont="1" applyFill="1" applyBorder="1" applyAlignment="1">
      <alignment vertical="center"/>
    </xf>
    <xf numFmtId="169" fontId="31" fillId="2" borderId="0" xfId="4" applyNumberFormat="1" applyFont="1" applyFill="1" applyAlignment="1">
      <alignment vertical="center"/>
    </xf>
    <xf numFmtId="169" fontId="33" fillId="2" borderId="9" xfId="4" applyNumberFormat="1" applyFont="1" applyFill="1" applyBorder="1" applyAlignment="1">
      <alignment vertical="center"/>
    </xf>
    <xf numFmtId="169" fontId="33" fillId="2" borderId="1" xfId="4" applyNumberFormat="1" applyFont="1" applyFill="1" applyBorder="1" applyAlignment="1">
      <alignment vertical="center"/>
    </xf>
    <xf numFmtId="168" fontId="34" fillId="2" borderId="2" xfId="4" applyNumberFormat="1" applyFont="1" applyFill="1" applyBorder="1" applyAlignment="1">
      <alignment vertical="center"/>
    </xf>
    <xf numFmtId="168" fontId="34" fillId="2" borderId="9" xfId="4" applyNumberFormat="1" applyFont="1" applyFill="1" applyBorder="1" applyAlignment="1">
      <alignment vertical="center"/>
    </xf>
    <xf numFmtId="168" fontId="34" fillId="2" borderId="0" xfId="4" applyNumberFormat="1" applyFont="1" applyFill="1" applyAlignment="1">
      <alignment vertical="center"/>
    </xf>
    <xf numFmtId="168" fontId="34" fillId="2" borderId="1" xfId="4" applyNumberFormat="1" applyFont="1" applyFill="1" applyBorder="1" applyAlignment="1">
      <alignment vertical="center"/>
    </xf>
    <xf numFmtId="169" fontId="34" fillId="2" borderId="2" xfId="4" applyNumberFormat="1" applyFont="1" applyFill="1" applyBorder="1" applyAlignment="1">
      <alignment vertical="center"/>
    </xf>
    <xf numFmtId="166" fontId="34" fillId="2" borderId="9" xfId="4" applyNumberFormat="1" applyFont="1" applyFill="1" applyBorder="1" applyAlignment="1">
      <alignment vertical="center"/>
    </xf>
    <xf numFmtId="166" fontId="34" fillId="2" borderId="1" xfId="4" applyNumberFormat="1" applyFont="1" applyFill="1" applyBorder="1" applyAlignment="1">
      <alignment vertical="center"/>
    </xf>
    <xf numFmtId="170" fontId="10" fillId="2" borderId="0" xfId="4" applyNumberFormat="1" applyFont="1" applyFill="1" applyAlignment="1">
      <alignment vertical="center"/>
    </xf>
    <xf numFmtId="170" fontId="14" fillId="2" borderId="0" xfId="4" applyNumberFormat="1" applyFont="1" applyFill="1" applyAlignment="1">
      <alignment vertical="center"/>
    </xf>
    <xf numFmtId="171" fontId="23" fillId="5" borderId="2" xfId="4" applyNumberFormat="1" applyFont="1" applyFill="1" applyBorder="1" applyAlignment="1">
      <alignment vertical="center"/>
    </xf>
    <xf numFmtId="171" fontId="34" fillId="2" borderId="9" xfId="4" applyNumberFormat="1" applyFont="1" applyFill="1" applyBorder="1" applyAlignment="1">
      <alignment vertical="center"/>
    </xf>
    <xf numFmtId="171" fontId="34" fillId="2" borderId="1" xfId="4" applyNumberFormat="1" applyFont="1" applyFill="1" applyBorder="1" applyAlignment="1">
      <alignment vertical="center"/>
    </xf>
    <xf numFmtId="172" fontId="15" fillId="2" borderId="0" xfId="4" applyNumberFormat="1" applyFont="1" applyFill="1" applyAlignment="1">
      <alignment vertical="center"/>
    </xf>
    <xf numFmtId="172" fontId="36" fillId="2" borderId="0" xfId="4" applyNumberFormat="1" applyFont="1" applyFill="1" applyAlignment="1">
      <alignment vertical="center"/>
    </xf>
    <xf numFmtId="173" fontId="23" fillId="5" borderId="2" xfId="4" applyNumberFormat="1" applyFont="1" applyFill="1" applyBorder="1" applyAlignment="1">
      <alignment vertical="center"/>
    </xf>
    <xf numFmtId="165" fontId="23" fillId="5" borderId="2" xfId="4" applyNumberFormat="1" applyFont="1" applyFill="1" applyBorder="1" applyAlignment="1">
      <alignment vertical="center"/>
    </xf>
    <xf numFmtId="165" fontId="34" fillId="2" borderId="9" xfId="4" applyNumberFormat="1" applyFont="1" applyFill="1" applyBorder="1" applyAlignment="1">
      <alignment vertical="center"/>
    </xf>
    <xf numFmtId="165" fontId="34" fillId="2" borderId="1" xfId="4" applyNumberFormat="1" applyFont="1" applyFill="1" applyBorder="1" applyAlignment="1">
      <alignment vertical="center"/>
    </xf>
    <xf numFmtId="167" fontId="23" fillId="5" borderId="2" xfId="4" applyNumberFormat="1" applyFont="1" applyFill="1" applyBorder="1" applyAlignment="1">
      <alignment vertical="center"/>
    </xf>
    <xf numFmtId="167" fontId="34" fillId="2" borderId="9" xfId="4" applyNumberFormat="1" applyFont="1" applyFill="1" applyBorder="1" applyAlignment="1">
      <alignment vertical="center"/>
    </xf>
    <xf numFmtId="167" fontId="34" fillId="2" borderId="1" xfId="4" applyNumberFormat="1" applyFont="1" applyFill="1" applyBorder="1" applyAlignment="1">
      <alignment vertical="center"/>
    </xf>
    <xf numFmtId="165" fontId="27" fillId="4" borderId="2" xfId="4" applyNumberFormat="1" applyFont="1" applyFill="1" applyBorder="1" applyAlignment="1">
      <alignment vertical="center"/>
    </xf>
    <xf numFmtId="174" fontId="10" fillId="2" borderId="0" xfId="4" applyNumberFormat="1" applyFont="1" applyFill="1" applyAlignment="1">
      <alignment vertical="center"/>
    </xf>
    <xf numFmtId="168" fontId="31" fillId="2" borderId="9" xfId="4" applyNumberFormat="1" applyFont="1" applyFill="1" applyBorder="1" applyAlignment="1">
      <alignment vertical="center"/>
    </xf>
    <xf numFmtId="168" fontId="31" fillId="2" borderId="10" xfId="4" applyNumberFormat="1" applyFont="1" applyFill="1" applyBorder="1" applyAlignment="1">
      <alignment vertical="center"/>
    </xf>
    <xf numFmtId="168" fontId="33" fillId="2" borderId="4" xfId="4" applyNumberFormat="1" applyFont="1" applyFill="1" applyBorder="1" applyAlignment="1">
      <alignment vertical="center"/>
    </xf>
    <xf numFmtId="168" fontId="37" fillId="2" borderId="0" xfId="4" applyNumberFormat="1" applyFont="1" applyFill="1" applyAlignment="1">
      <alignment vertical="center"/>
    </xf>
    <xf numFmtId="168" fontId="37" fillId="2" borderId="1" xfId="4" applyNumberFormat="1" applyFont="1" applyFill="1" applyBorder="1" applyAlignment="1">
      <alignment vertical="center"/>
    </xf>
    <xf numFmtId="168" fontId="16" fillId="2" borderId="0" xfId="4" applyNumberFormat="1" applyFont="1" applyFill="1" applyAlignment="1">
      <alignment vertical="center"/>
    </xf>
    <xf numFmtId="168" fontId="14" fillId="2" borderId="0" xfId="4" applyNumberFormat="1" applyFont="1" applyFill="1" applyAlignment="1">
      <alignment vertical="center"/>
    </xf>
    <xf numFmtId="169" fontId="31" fillId="2" borderId="9" xfId="1" applyNumberFormat="1" applyFont="1" applyFill="1" applyBorder="1" applyAlignment="1">
      <alignment vertical="center"/>
    </xf>
    <xf numFmtId="169" fontId="31" fillId="2" borderId="0" xfId="1" applyNumberFormat="1" applyFont="1" applyFill="1" applyAlignment="1">
      <alignment vertical="center"/>
    </xf>
    <xf numFmtId="169" fontId="31" fillId="2" borderId="10" xfId="1" applyNumberFormat="1" applyFont="1" applyFill="1" applyBorder="1" applyAlignment="1">
      <alignment vertical="center"/>
    </xf>
    <xf numFmtId="169" fontId="33" fillId="2" borderId="0" xfId="1" applyNumberFormat="1" applyFont="1" applyFill="1" applyAlignment="1">
      <alignment vertical="center"/>
    </xf>
    <xf numFmtId="169" fontId="38" fillId="2" borderId="0" xfId="1" applyNumberFormat="1" applyFont="1" applyFill="1" applyAlignment="1">
      <alignment vertical="center"/>
    </xf>
    <xf numFmtId="169" fontId="38" fillId="2" borderId="1" xfId="1" applyNumberFormat="1" applyFont="1" applyFill="1" applyBorder="1" applyAlignment="1">
      <alignment vertical="center"/>
    </xf>
    <xf numFmtId="167" fontId="30" fillId="5" borderId="9" xfId="1" applyNumberFormat="1" applyFont="1" applyFill="1" applyBorder="1" applyAlignment="1">
      <alignment vertical="center"/>
    </xf>
    <xf numFmtId="167" fontId="31" fillId="2" borderId="9" xfId="1" applyNumberFormat="1" applyFont="1" applyFill="1" applyBorder="1" applyAlignment="1">
      <alignment vertical="center"/>
    </xf>
    <xf numFmtId="167" fontId="31" fillId="2" borderId="0" xfId="1" applyNumberFormat="1" applyFont="1" applyFill="1" applyAlignment="1">
      <alignment vertical="center"/>
    </xf>
    <xf numFmtId="167" fontId="31" fillId="2" borderId="10" xfId="1" applyNumberFormat="1" applyFont="1" applyFill="1" applyBorder="1" applyAlignment="1">
      <alignment vertical="center"/>
    </xf>
    <xf numFmtId="167" fontId="33" fillId="2" borderId="0" xfId="1" applyNumberFormat="1" applyFont="1" applyFill="1" applyAlignment="1">
      <alignment vertical="center"/>
    </xf>
    <xf numFmtId="167" fontId="33" fillId="2" borderId="1" xfId="1" applyNumberFormat="1" applyFont="1" applyFill="1" applyBorder="1" applyAlignment="1">
      <alignment vertical="center"/>
    </xf>
    <xf numFmtId="168" fontId="37" fillId="2" borderId="10" xfId="4" applyNumberFormat="1" applyFont="1" applyFill="1" applyBorder="1" applyAlignment="1">
      <alignment vertical="center"/>
    </xf>
    <xf numFmtId="168" fontId="34" fillId="2" borderId="8" xfId="4" applyNumberFormat="1" applyFont="1" applyFill="1" applyBorder="1" applyAlignment="1">
      <alignment vertical="center"/>
    </xf>
    <xf numFmtId="169" fontId="38" fillId="2" borderId="10" xfId="1" applyNumberFormat="1" applyFont="1" applyFill="1" applyBorder="1" applyAlignment="1">
      <alignment vertical="center"/>
    </xf>
    <xf numFmtId="169" fontId="34" fillId="2" borderId="8" xfId="1" applyNumberFormat="1" applyFont="1" applyFill="1" applyBorder="1" applyAlignment="1">
      <alignment vertical="center"/>
    </xf>
    <xf numFmtId="166" fontId="34" fillId="2" borderId="0" xfId="4" applyNumberFormat="1" applyFont="1" applyFill="1" applyAlignment="1">
      <alignment vertical="center"/>
    </xf>
    <xf numFmtId="171" fontId="34" fillId="2" borderId="0" xfId="4" applyNumberFormat="1" applyFont="1" applyFill="1" applyAlignment="1">
      <alignment vertical="center"/>
    </xf>
    <xf numFmtId="166" fontId="23" fillId="5" borderId="9" xfId="4" applyNumberFormat="1" applyFont="1" applyFill="1" applyBorder="1" applyAlignment="1">
      <alignment vertical="center"/>
    </xf>
    <xf numFmtId="175" fontId="10" fillId="2" borderId="0" xfId="4" applyNumberFormat="1" applyFont="1" applyFill="1" applyAlignment="1">
      <alignment vertical="center"/>
    </xf>
    <xf numFmtId="165" fontId="23" fillId="5" borderId="9" xfId="4" applyNumberFormat="1" applyFont="1" applyFill="1" applyBorder="1" applyAlignment="1">
      <alignment vertical="center"/>
    </xf>
    <xf numFmtId="173" fontId="34" fillId="2" borderId="9" xfId="4" applyNumberFormat="1" applyFont="1" applyFill="1" applyBorder="1" applyAlignment="1">
      <alignment vertical="center"/>
    </xf>
    <xf numFmtId="173" fontId="34" fillId="2" borderId="0" xfId="4" applyNumberFormat="1" applyFont="1" applyFill="1" applyAlignment="1">
      <alignment vertical="center"/>
    </xf>
    <xf numFmtId="173" fontId="34" fillId="2" borderId="1" xfId="4" applyNumberFormat="1" applyFont="1" applyFill="1" applyBorder="1" applyAlignment="1">
      <alignment vertical="center"/>
    </xf>
    <xf numFmtId="165" fontId="23" fillId="5" borderId="0" xfId="4" applyNumberFormat="1" applyFont="1" applyFill="1" applyAlignment="1">
      <alignment vertical="center"/>
    </xf>
    <xf numFmtId="165" fontId="34" fillId="2" borderId="0" xfId="4" applyNumberFormat="1" applyFont="1" applyFill="1" applyAlignment="1">
      <alignment vertical="center"/>
    </xf>
    <xf numFmtId="167" fontId="23" fillId="5" borderId="0" xfId="4" applyNumberFormat="1" applyFont="1" applyFill="1" applyAlignment="1">
      <alignment vertical="center"/>
    </xf>
    <xf numFmtId="167" fontId="34" fillId="2" borderId="0" xfId="4" applyNumberFormat="1" applyFont="1" applyFill="1" applyAlignment="1">
      <alignment vertical="center"/>
    </xf>
    <xf numFmtId="170" fontId="33" fillId="2" borderId="4" xfId="4" applyNumberFormat="1" applyFont="1" applyFill="1" applyBorder="1" applyAlignment="1">
      <alignment vertical="center"/>
    </xf>
    <xf numFmtId="170" fontId="20" fillId="2" borderId="0" xfId="1" applyNumberFormat="1" applyFont="1" applyFill="1" applyAlignment="1">
      <alignment vertical="center"/>
    </xf>
    <xf numFmtId="170" fontId="20" fillId="2" borderId="1" xfId="1" applyNumberFormat="1" applyFont="1" applyFill="1" applyBorder="1" applyAlignment="1">
      <alignment vertical="center"/>
    </xf>
    <xf numFmtId="170" fontId="20" fillId="2" borderId="0" xfId="4" applyNumberFormat="1" applyFont="1" applyFill="1" applyAlignment="1">
      <alignment vertical="center"/>
    </xf>
    <xf numFmtId="176" fontId="14" fillId="2" borderId="0" xfId="1" applyNumberFormat="1" applyFont="1" applyFill="1" applyAlignment="1">
      <alignment vertical="center"/>
    </xf>
    <xf numFmtId="169" fontId="31" fillId="2" borderId="9" xfId="4" applyNumberFormat="1" applyFont="1" applyFill="1" applyBorder="1" applyAlignment="1">
      <alignment vertical="center"/>
    </xf>
    <xf numFmtId="169" fontId="31" fillId="2" borderId="10" xfId="4" applyNumberFormat="1" applyFont="1" applyFill="1" applyBorder="1" applyAlignment="1">
      <alignment vertical="center"/>
    </xf>
    <xf numFmtId="169" fontId="33" fillId="2" borderId="0" xfId="4" applyNumberFormat="1" applyFont="1" applyFill="1" applyAlignment="1">
      <alignment vertical="center"/>
    </xf>
    <xf numFmtId="169" fontId="37" fillId="2" borderId="0" xfId="4" applyNumberFormat="1" applyFont="1" applyFill="1" applyAlignment="1">
      <alignment vertical="center"/>
    </xf>
    <xf numFmtId="169" fontId="37" fillId="2" borderId="1" xfId="4" applyNumberFormat="1" applyFont="1" applyFill="1" applyBorder="1" applyAlignment="1">
      <alignment vertical="center"/>
    </xf>
    <xf numFmtId="165" fontId="30" fillId="5" borderId="9" xfId="1" applyNumberFormat="1" applyFont="1" applyFill="1" applyBorder="1" applyAlignment="1">
      <alignment vertical="center"/>
    </xf>
    <xf numFmtId="165" fontId="31" fillId="2" borderId="9" xfId="1" applyNumberFormat="1" applyFont="1" applyFill="1" applyBorder="1" applyAlignment="1">
      <alignment vertical="center"/>
    </xf>
    <xf numFmtId="165" fontId="31" fillId="2" borderId="0" xfId="1" applyNumberFormat="1" applyFont="1" applyFill="1" applyAlignment="1">
      <alignment vertical="center"/>
    </xf>
    <xf numFmtId="165" fontId="31" fillId="2" borderId="10" xfId="1" applyNumberFormat="1" applyFont="1" applyFill="1" applyBorder="1" applyAlignment="1">
      <alignment vertical="center"/>
    </xf>
    <xf numFmtId="165" fontId="33" fillId="2" borderId="0" xfId="1" applyNumberFormat="1" applyFont="1" applyFill="1" applyAlignment="1">
      <alignment vertical="center"/>
    </xf>
    <xf numFmtId="165" fontId="33" fillId="2" borderId="1" xfId="1" applyNumberFormat="1" applyFont="1" applyFill="1" applyBorder="1" applyAlignment="1">
      <alignment vertical="center"/>
    </xf>
    <xf numFmtId="169" fontId="39" fillId="2" borderId="8" xfId="1" applyNumberFormat="1" applyFont="1" applyFill="1" applyBorder="1" applyAlignment="1">
      <alignment vertical="center"/>
    </xf>
    <xf numFmtId="167" fontId="12" fillId="2" borderId="0" xfId="1" applyNumberFormat="1" applyFont="1" applyFill="1" applyAlignment="1">
      <alignment vertical="center"/>
    </xf>
    <xf numFmtId="173" fontId="23" fillId="5" borderId="9" xfId="4" applyNumberFormat="1" applyFont="1" applyFill="1" applyBorder="1" applyAlignment="1">
      <alignment vertical="center"/>
    </xf>
    <xf numFmtId="167" fontId="23" fillId="5" borderId="9" xfId="4" applyNumberFormat="1" applyFont="1" applyFill="1" applyBorder="1" applyAlignment="1">
      <alignment vertical="center"/>
    </xf>
    <xf numFmtId="168" fontId="34" fillId="2" borderId="4" xfId="4" applyNumberFormat="1" applyFont="1" applyFill="1" applyBorder="1" applyAlignment="1">
      <alignment vertical="center"/>
    </xf>
    <xf numFmtId="168" fontId="41" fillId="2" borderId="0" xfId="4" applyNumberFormat="1" applyFont="1" applyFill="1" applyAlignment="1">
      <alignment vertical="center"/>
    </xf>
    <xf numFmtId="168" fontId="33" fillId="2" borderId="8" xfId="4" applyNumberFormat="1" applyFont="1" applyFill="1" applyBorder="1" applyAlignment="1">
      <alignment vertical="center"/>
    </xf>
    <xf numFmtId="169" fontId="34" fillId="2" borderId="4" xfId="1" applyNumberFormat="1" applyFont="1" applyFill="1" applyBorder="1" applyAlignment="1">
      <alignment vertical="center"/>
    </xf>
    <xf numFmtId="169" fontId="37" fillId="2" borderId="0" xfId="1" applyNumberFormat="1" applyFont="1" applyFill="1" applyAlignment="1">
      <alignment vertical="center"/>
    </xf>
    <xf numFmtId="169" fontId="33" fillId="2" borderId="1" xfId="1" applyNumberFormat="1" applyFont="1" applyFill="1" applyBorder="1" applyAlignment="1">
      <alignment vertical="center"/>
    </xf>
    <xf numFmtId="167" fontId="30" fillId="5" borderId="2" xfId="1" applyNumberFormat="1" applyFont="1" applyFill="1" applyBorder="1" applyAlignment="1">
      <alignment vertical="center"/>
    </xf>
    <xf numFmtId="167" fontId="34" fillId="2" borderId="4" xfId="1" applyNumberFormat="1" applyFont="1" applyFill="1" applyBorder="1" applyAlignment="1">
      <alignment vertical="center"/>
    </xf>
    <xf numFmtId="165" fontId="30" fillId="5" borderId="2" xfId="1" applyNumberFormat="1" applyFont="1" applyFill="1" applyBorder="1" applyAlignment="1">
      <alignment vertical="center"/>
    </xf>
    <xf numFmtId="165" fontId="34" fillId="2" borderId="4" xfId="1" applyNumberFormat="1" applyFont="1" applyFill="1" applyBorder="1" applyAlignment="1">
      <alignment vertical="center"/>
    </xf>
    <xf numFmtId="168" fontId="33" fillId="2" borderId="3" xfId="4" applyNumberFormat="1" applyFont="1" applyFill="1" applyBorder="1" applyAlignment="1">
      <alignment vertical="center"/>
    </xf>
    <xf numFmtId="168" fontId="35" fillId="2" borderId="1" xfId="4" applyNumberFormat="1" applyFont="1" applyFill="1" applyBorder="1" applyAlignment="1">
      <alignment vertical="center"/>
    </xf>
    <xf numFmtId="169" fontId="37" fillId="2" borderId="1" xfId="1" applyNumberFormat="1" applyFont="1" applyFill="1" applyBorder="1" applyAlignment="1">
      <alignment vertical="center"/>
    </xf>
    <xf numFmtId="169" fontId="37" fillId="2" borderId="10" xfId="1" applyNumberFormat="1" applyFont="1" applyFill="1" applyBorder="1" applyAlignment="1">
      <alignment vertical="center"/>
    </xf>
    <xf numFmtId="170" fontId="14" fillId="2" borderId="1" xfId="4" applyNumberFormat="1" applyFont="1" applyFill="1" applyBorder="1" applyAlignment="1">
      <alignment vertical="center"/>
    </xf>
    <xf numFmtId="170" fontId="37" fillId="2" borderId="0" xfId="4" applyNumberFormat="1" applyFont="1" applyFill="1" applyAlignment="1">
      <alignment vertical="center"/>
    </xf>
    <xf numFmtId="167" fontId="31" fillId="2" borderId="9" xfId="4" applyNumberFormat="1" applyFont="1" applyFill="1" applyBorder="1" applyAlignment="1">
      <alignment vertical="center"/>
    </xf>
    <xf numFmtId="167" fontId="31" fillId="2" borderId="0" xfId="4" applyNumberFormat="1" applyFont="1" applyFill="1" applyAlignment="1">
      <alignment vertical="center"/>
    </xf>
    <xf numFmtId="167" fontId="31" fillId="2" borderId="10" xfId="4" applyNumberFormat="1" applyFont="1" applyFill="1" applyBorder="1" applyAlignment="1">
      <alignment vertical="center"/>
    </xf>
    <xf numFmtId="167" fontId="33" fillId="2" borderId="1" xfId="4" applyNumberFormat="1" applyFont="1" applyFill="1" applyBorder="1" applyAlignment="1">
      <alignment vertical="center"/>
    </xf>
    <xf numFmtId="165" fontId="31" fillId="2" borderId="9" xfId="4" applyNumberFormat="1" applyFont="1" applyFill="1" applyBorder="1" applyAlignment="1">
      <alignment vertical="center"/>
    </xf>
    <xf numFmtId="165" fontId="31" fillId="2" borderId="0" xfId="4" applyNumberFormat="1" applyFont="1" applyFill="1" applyAlignment="1">
      <alignment vertical="center"/>
    </xf>
    <xf numFmtId="165" fontId="31" fillId="2" borderId="10" xfId="4" applyNumberFormat="1" applyFont="1" applyFill="1" applyBorder="1" applyAlignment="1">
      <alignment vertical="center"/>
    </xf>
    <xf numFmtId="165" fontId="33" fillId="2" borderId="1" xfId="4" applyNumberFormat="1" applyFont="1" applyFill="1" applyBorder="1" applyAlignment="1">
      <alignment vertical="center"/>
    </xf>
    <xf numFmtId="166" fontId="23" fillId="4" borderId="9" xfId="4" applyNumberFormat="1" applyFont="1" applyFill="1" applyBorder="1" applyAlignment="1">
      <alignment vertical="center"/>
    </xf>
    <xf numFmtId="171" fontId="23" fillId="5" borderId="3" xfId="4" applyNumberFormat="1" applyFont="1" applyFill="1" applyBorder="1" applyAlignment="1">
      <alignment vertical="center"/>
    </xf>
    <xf numFmtId="166" fontId="23" fillId="5" borderId="3" xfId="4" applyNumberFormat="1" applyFont="1" applyFill="1" applyBorder="1" applyAlignment="1">
      <alignment vertical="center"/>
    </xf>
    <xf numFmtId="171" fontId="23" fillId="5" borderId="10" xfId="4" applyNumberFormat="1" applyFont="1" applyFill="1" applyBorder="1" applyAlignment="1">
      <alignment vertical="center"/>
    </xf>
    <xf numFmtId="166" fontId="23" fillId="5" borderId="10" xfId="4" applyNumberFormat="1" applyFont="1" applyFill="1" applyBorder="1" applyAlignment="1">
      <alignment vertical="center"/>
    </xf>
    <xf numFmtId="166" fontId="23" fillId="4" borderId="1" xfId="4" applyNumberFormat="1" applyFont="1" applyFill="1" applyBorder="1" applyAlignment="1">
      <alignment vertical="center"/>
    </xf>
    <xf numFmtId="166" fontId="23" fillId="5" borderId="0" xfId="4" applyNumberFormat="1" applyFont="1" applyFill="1" applyAlignment="1">
      <alignment vertical="center"/>
    </xf>
    <xf numFmtId="167" fontId="23" fillId="5" borderId="1" xfId="4" applyNumberFormat="1" applyFont="1" applyFill="1" applyBorder="1" applyAlignment="1">
      <alignment vertical="center"/>
    </xf>
    <xf numFmtId="168" fontId="37" fillId="2" borderId="4" xfId="4" applyNumberFormat="1" applyFont="1" applyFill="1" applyBorder="1" applyAlignment="1">
      <alignment vertical="center"/>
    </xf>
    <xf numFmtId="168" fontId="37" fillId="2" borderId="3" xfId="4" applyNumberFormat="1" applyFont="1" applyFill="1" applyBorder="1" applyAlignment="1">
      <alignment vertical="center"/>
    </xf>
    <xf numFmtId="167" fontId="33" fillId="2" borderId="0" xfId="4" applyNumberFormat="1" applyFont="1" applyFill="1" applyAlignment="1">
      <alignment vertical="center"/>
    </xf>
    <xf numFmtId="165" fontId="33" fillId="2" borderId="0" xfId="4" applyNumberFormat="1" applyFont="1" applyFill="1" applyAlignment="1">
      <alignment vertical="center"/>
    </xf>
    <xf numFmtId="168" fontId="33" fillId="2" borderId="1" xfId="4" applyNumberFormat="1" applyFont="1" applyFill="1" applyBorder="1" applyAlignment="1">
      <alignment vertical="center"/>
    </xf>
    <xf numFmtId="170" fontId="37" fillId="2" borderId="9" xfId="4" applyNumberFormat="1" applyFont="1" applyFill="1" applyBorder="1" applyAlignment="1">
      <alignment vertical="center"/>
    </xf>
    <xf numFmtId="168" fontId="37" fillId="2" borderId="9" xfId="4" applyNumberFormat="1" applyFont="1" applyFill="1" applyBorder="1" applyAlignment="1">
      <alignment vertical="center"/>
    </xf>
    <xf numFmtId="165" fontId="33" fillId="2" borderId="9" xfId="4" applyNumberFormat="1" applyFont="1" applyFill="1" applyBorder="1" applyAlignment="1">
      <alignment vertical="center"/>
    </xf>
    <xf numFmtId="0" fontId="20" fillId="2" borderId="0" xfId="5" applyFont="1" applyFill="1" applyAlignment="1">
      <alignment vertical="center"/>
    </xf>
    <xf numFmtId="0" fontId="20" fillId="2" borderId="0" xfId="5" applyFont="1" applyFill="1" applyAlignment="1">
      <alignment vertical="center"/>
    </xf>
    <xf numFmtId="0" fontId="18" fillId="2" borderId="0" xfId="5" applyFont="1" applyFill="1" applyAlignment="1">
      <alignment vertical="center"/>
    </xf>
    <xf numFmtId="177" fontId="47" fillId="2" borderId="0" xfId="5" quotePrefix="1" applyNumberFormat="1" applyFont="1" applyFill="1" applyAlignment="1">
      <alignment horizontal="left" vertical="center"/>
    </xf>
    <xf numFmtId="0" fontId="20" fillId="2" borderId="0" xfId="5" applyFont="1" applyFill="1" applyAlignment="1">
      <alignment vertical="center"/>
    </xf>
    <xf numFmtId="0" fontId="46" fillId="2" borderId="0" xfId="5" applyFont="1" applyFill="1" applyAlignment="1">
      <alignment horizontal="left" vertical="center"/>
    </xf>
    <xf numFmtId="0" fontId="53" fillId="0" borderId="0" xfId="5" applyFont="1" applyAlignment="1">
      <alignment horizontal="left" vertical="center"/>
    </xf>
  </cellXfs>
  <cellStyles count="9">
    <cellStyle name="Comma 2" xfId="3"/>
    <cellStyle name="Hyperlink" xfId="2" builtinId="8"/>
    <cellStyle name="Normal" xfId="0" builtinId="0"/>
    <cellStyle name="Normal 2" xfId="4"/>
    <cellStyle name="Normal 2 2" xfId="8"/>
    <cellStyle name="Normal 3" xfId="5"/>
    <cellStyle name="Percent" xfId="1" builtinId="5"/>
    <cellStyle name="Percent 2" xfId="6"/>
    <cellStyle name="Percent 3" xfId="7"/>
  </cellStyles>
  <dxfs count="124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worksheet" Target="worksheets/sheet41.xml"/><Relationship Id="rId54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8" Type="http://schemas.openxmlformats.org/officeDocument/2006/relationships/worksheet" Target="worksheets/sheet8.xml"/><Relationship Id="rId51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0</xdr:colOff>
      <xdr:row>15</xdr:row>
      <xdr:rowOff>0</xdr:rowOff>
    </xdr:from>
    <xdr:ext cx="2877561" cy="2011854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72300" y="3505200"/>
          <a:ext cx="2877561" cy="2011854"/>
        </a:xfrm>
        <a:prstGeom prst="rect">
          <a:avLst/>
        </a:prstGeom>
        <a:ln>
          <a:prstDash val="solid"/>
        </a:ln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creativecommons.org/licenses/by/4.0/?ref=chooser-v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>
    <pageSetUpPr fitToPage="1"/>
  </sheetPr>
  <dimension ref="A1:AF40"/>
  <sheetViews>
    <sheetView showGridLines="0" tabSelected="1" zoomScale="80" zoomScaleNormal="80" workbookViewId="0"/>
  </sheetViews>
  <sheetFormatPr defaultColWidth="9.140625" defaultRowHeight="15" customHeight="1" x14ac:dyDescent="0.25"/>
  <cols>
    <col min="1" max="4" width="9.140625" style="354" customWidth="1"/>
    <col min="5" max="21" width="9.7109375" style="354" customWidth="1"/>
    <col min="22" max="22" width="9.7109375" style="192" customWidth="1"/>
    <col min="23" max="23" width="107.42578125" style="354" customWidth="1"/>
    <col min="24" max="24" width="44.7109375" style="354" customWidth="1"/>
    <col min="25" max="26" width="9.7109375" style="354" customWidth="1"/>
    <col min="27" max="54" width="9.140625" style="354" customWidth="1"/>
    <col min="55" max="16384" width="9.140625" style="354"/>
  </cols>
  <sheetData>
    <row r="1" spans="1:23" ht="15" customHeight="1" x14ac:dyDescent="0.25">
      <c r="A1" s="355"/>
      <c r="B1" s="355"/>
      <c r="C1" s="355"/>
      <c r="D1" s="355"/>
      <c r="E1" s="355"/>
      <c r="F1" s="355"/>
      <c r="G1" s="355"/>
      <c r="H1" s="355"/>
      <c r="I1" s="355"/>
      <c r="J1" s="355"/>
      <c r="K1" s="355"/>
      <c r="L1" s="355"/>
      <c r="M1" s="355"/>
      <c r="N1" s="355"/>
      <c r="O1" s="355"/>
      <c r="P1" s="355"/>
      <c r="Q1" s="355"/>
    </row>
    <row r="2" spans="1:23" ht="21" customHeight="1" x14ac:dyDescent="0.35">
      <c r="A2" s="191"/>
      <c r="B2" s="360"/>
      <c r="C2" s="360"/>
      <c r="D2" s="360"/>
      <c r="E2" s="360"/>
      <c r="F2" s="360"/>
      <c r="G2" s="360"/>
      <c r="H2" s="360"/>
      <c r="I2" s="360"/>
      <c r="J2" s="360"/>
      <c r="K2" s="360"/>
      <c r="L2" s="355"/>
      <c r="M2" s="355"/>
      <c r="N2" s="355"/>
      <c r="O2" s="355"/>
      <c r="P2" s="355"/>
      <c r="Q2" s="355"/>
    </row>
    <row r="3" spans="1:23" ht="15" customHeight="1" x14ac:dyDescent="0.25">
      <c r="A3" s="355"/>
      <c r="B3" s="360"/>
      <c r="C3" s="360"/>
      <c r="D3" s="360"/>
      <c r="E3" s="360"/>
      <c r="F3" s="360"/>
      <c r="G3" s="360"/>
      <c r="H3" s="360"/>
      <c r="I3" s="360"/>
      <c r="J3" s="360"/>
      <c r="K3" s="360"/>
      <c r="L3" s="355"/>
      <c r="M3" s="355"/>
      <c r="N3" s="355"/>
      <c r="O3" s="355"/>
      <c r="P3" s="355"/>
      <c r="Q3" s="355"/>
    </row>
    <row r="4" spans="1:23" ht="15" customHeight="1" x14ac:dyDescent="0.25">
      <c r="A4" s="355"/>
      <c r="B4" s="355"/>
      <c r="C4" s="355"/>
      <c r="D4" s="355"/>
      <c r="E4" s="355"/>
      <c r="F4" s="355"/>
      <c r="G4" s="355"/>
      <c r="H4" s="355"/>
      <c r="I4" s="355"/>
      <c r="J4" s="355"/>
      <c r="K4" s="355"/>
      <c r="L4" s="355"/>
      <c r="M4" s="355"/>
      <c r="N4" s="355"/>
      <c r="O4" s="355"/>
      <c r="P4" s="355"/>
      <c r="Q4" s="355"/>
    </row>
    <row r="6" spans="1:23" ht="31.15" customHeight="1" x14ac:dyDescent="0.25">
      <c r="A6" s="193"/>
      <c r="B6" s="194" t="s">
        <v>0</v>
      </c>
      <c r="C6" s="194"/>
      <c r="D6" s="194"/>
      <c r="E6" s="194"/>
      <c r="F6" s="194"/>
      <c r="G6" s="194"/>
      <c r="H6" s="194"/>
      <c r="I6" s="194"/>
      <c r="J6" s="194"/>
      <c r="K6" s="194"/>
      <c r="L6" s="194"/>
      <c r="M6" s="194"/>
      <c r="N6" s="194"/>
      <c r="O6" s="194"/>
      <c r="P6" s="194"/>
      <c r="Q6" s="194"/>
      <c r="V6" s="354"/>
    </row>
    <row r="7" spans="1:23" ht="15" customHeight="1" x14ac:dyDescent="0.25">
      <c r="V7" s="354"/>
    </row>
    <row r="8" spans="1:23" ht="15" customHeight="1" x14ac:dyDescent="0.25">
      <c r="V8" s="354"/>
    </row>
    <row r="9" spans="1:23" ht="15" customHeight="1" x14ac:dyDescent="0.25">
      <c r="V9" s="354"/>
    </row>
    <row r="10" spans="1:23" ht="28.9" customHeight="1" x14ac:dyDescent="0.25">
      <c r="C10" s="195" t="s">
        <v>3247</v>
      </c>
      <c r="V10" s="354"/>
    </row>
    <row r="11" spans="1:23" ht="15" customHeight="1" x14ac:dyDescent="0.25">
      <c r="V11" s="354"/>
    </row>
    <row r="15" spans="1:23" ht="30" customHeight="1" x14ac:dyDescent="0.25">
      <c r="C15" s="195" t="s">
        <v>1</v>
      </c>
    </row>
    <row r="16" spans="1:23" ht="15" customHeight="1" x14ac:dyDescent="0.25">
      <c r="W16" s="196"/>
    </row>
    <row r="17" spans="12:32" ht="15" customHeight="1" x14ac:dyDescent="0.25">
      <c r="W17" s="196"/>
    </row>
    <row r="28" spans="12:32" ht="21" customHeight="1" x14ac:dyDescent="0.25">
      <c r="L28" s="359" t="s">
        <v>2</v>
      </c>
      <c r="M28" s="358"/>
      <c r="N28" s="358"/>
      <c r="O28" s="358"/>
    </row>
    <row r="29" spans="12:32" ht="15" customHeight="1" x14ac:dyDescent="0.25">
      <c r="V29" s="354"/>
    </row>
    <row r="30" spans="12:32" ht="18" customHeight="1" x14ac:dyDescent="0.25">
      <c r="L30" s="357">
        <v>45967.480069444442</v>
      </c>
      <c r="M30" s="358"/>
      <c r="N30" s="358"/>
      <c r="O30" s="358"/>
      <c r="V30" s="354"/>
    </row>
    <row r="31" spans="12:32" ht="15" customHeight="1" x14ac:dyDescent="0.25">
      <c r="L31" s="356" t="s">
        <v>3</v>
      </c>
      <c r="V31" s="354"/>
      <c r="AA31" s="197"/>
      <c r="AB31" s="197"/>
      <c r="AC31" s="197"/>
      <c r="AD31" s="197"/>
      <c r="AE31" s="197"/>
      <c r="AF31" s="197"/>
    </row>
    <row r="32" spans="12:32" ht="15" customHeight="1" x14ac:dyDescent="0.25">
      <c r="V32" s="354"/>
    </row>
    <row r="33" spans="2:32" ht="15" customHeight="1" x14ac:dyDescent="0.25">
      <c r="B33" s="198" t="s">
        <v>4</v>
      </c>
      <c r="V33" s="354"/>
    </row>
    <row r="34" spans="2:32" ht="15" customHeight="1" x14ac:dyDescent="0.25">
      <c r="B34" s="198"/>
      <c r="V34" s="198"/>
    </row>
    <row r="35" spans="2:32" ht="15" customHeight="1" x14ac:dyDescent="0.25">
      <c r="B35" s="198" t="s">
        <v>5</v>
      </c>
      <c r="V35" s="198"/>
    </row>
    <row r="36" spans="2:32" ht="15" customHeight="1" x14ac:dyDescent="0.25">
      <c r="B36" s="198" t="s">
        <v>6</v>
      </c>
      <c r="E36" s="197"/>
      <c r="F36" s="197"/>
      <c r="G36" s="197"/>
      <c r="H36" s="197"/>
      <c r="I36" s="197"/>
      <c r="J36" s="197"/>
      <c r="K36" s="197"/>
      <c r="L36" s="197"/>
      <c r="M36" s="197"/>
      <c r="N36" s="197"/>
      <c r="O36" s="197"/>
      <c r="P36" s="197"/>
      <c r="Q36" s="197"/>
      <c r="R36" s="197"/>
      <c r="S36" s="197"/>
      <c r="T36" s="197"/>
      <c r="U36" s="197"/>
      <c r="W36" s="197"/>
      <c r="X36" s="197"/>
      <c r="Y36" s="197"/>
      <c r="Z36" s="197"/>
    </row>
    <row r="38" spans="2:32" ht="15" customHeight="1" x14ac:dyDescent="0.25">
      <c r="B38" s="198" t="s">
        <v>7</v>
      </c>
    </row>
    <row r="39" spans="2:32" ht="15" customHeight="1" x14ac:dyDescent="0.25">
      <c r="B39" s="198" t="s">
        <v>8</v>
      </c>
    </row>
    <row r="40" spans="2:32" ht="15" customHeight="1" x14ac:dyDescent="0.25">
      <c r="B40" s="199" t="s">
        <v>9</v>
      </c>
      <c r="AA40" s="197"/>
      <c r="AB40" s="197"/>
      <c r="AC40" s="197"/>
      <c r="AD40" s="197"/>
      <c r="AE40" s="197"/>
      <c r="AF40" s="197"/>
    </row>
  </sheetData>
  <mergeCells count="3">
    <mergeCell ref="L30:O30"/>
    <mergeCell ref="L28:O28"/>
    <mergeCell ref="B2:K3"/>
  </mergeCells>
  <hyperlinks>
    <hyperlink ref="B40" r:id="rId1"/>
  </hyperlinks>
  <printOptions horizontalCentered="1" verticalCentered="1"/>
  <pageMargins left="0.39370078740157483" right="0.39370078740157483" top="0.39370078740157483" bottom="0.39370078740157483" header="0.31496062992125978" footer="0.31496062992125978"/>
  <pageSetup paperSize="9" scale="84" orientation="landscape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>
    <pageSetUpPr fitToPage="1"/>
  </sheetPr>
  <dimension ref="A1:D61"/>
  <sheetViews>
    <sheetView showGridLines="0" workbookViewId="0"/>
  </sheetViews>
  <sheetFormatPr defaultColWidth="9.140625" defaultRowHeight="15" x14ac:dyDescent="0.25"/>
  <cols>
    <col min="1" max="1" width="7.7109375" style="48" customWidth="1"/>
    <col min="2" max="2" width="15.85546875" style="48" customWidth="1"/>
    <col min="3" max="3" width="2.85546875" style="48" customWidth="1"/>
    <col min="4" max="4" width="54.7109375" style="48" customWidth="1"/>
    <col min="5" max="15" width="9.140625" style="48" customWidth="1"/>
    <col min="16" max="16384" width="9.140625" style="48"/>
  </cols>
  <sheetData>
    <row r="1" spans="1:4" ht="18" customHeight="1" x14ac:dyDescent="0.3">
      <c r="A1" s="180" t="s">
        <v>3248</v>
      </c>
      <c r="B1" s="180" t="s">
        <v>3247</v>
      </c>
      <c r="C1" s="181"/>
      <c r="D1" s="182"/>
    </row>
    <row r="2" spans="1:4" ht="18" customHeight="1" x14ac:dyDescent="0.3">
      <c r="A2" s="179"/>
      <c r="B2" s="181"/>
      <c r="C2" s="181"/>
      <c r="D2" s="182"/>
    </row>
    <row r="3" spans="1:4" ht="18" customHeight="1" x14ac:dyDescent="0.3">
      <c r="A3" s="179"/>
      <c r="B3" s="200" t="s">
        <v>10</v>
      </c>
      <c r="C3" s="183"/>
      <c r="D3" s="183"/>
    </row>
    <row r="4" spans="1:4" ht="15" customHeight="1" x14ac:dyDescent="0.3">
      <c r="A4" s="184"/>
      <c r="B4" s="185" t="str">
        <f ca="1">HYPERLINK("#"&amp;CELL("address",Ind_Summary!$B$2),MID(CELL("filename",Ind_Summary!$B$2),FIND("]",CELL("filename",Ind_Summary!$B$2))+1,256))</f>
        <v>Ind_Summary</v>
      </c>
      <c r="D4" s="201" t="s">
        <v>11</v>
      </c>
    </row>
    <row r="5" spans="1:4" ht="15" customHeight="1" x14ac:dyDescent="0.3">
      <c r="A5" s="184"/>
      <c r="B5" s="186" t="str">
        <f ca="1">HYPERLINK("#"&amp;CELL("address",Ind_Summary_fec!$B$2),MID(CELL("filename",Ind_Summary_fec!$B$2),FIND("]",CELL("filename",Ind_Summary_fec!$B$2))+1,256))</f>
        <v>Ind_Summary_fec</v>
      </c>
      <c r="D5" s="202" t="s">
        <v>12</v>
      </c>
    </row>
    <row r="6" spans="1:4" ht="15" customHeight="1" x14ac:dyDescent="0.3">
      <c r="A6" s="184"/>
      <c r="B6" s="186" t="str">
        <f ca="1">HYPERLINK("#"&amp;CELL("address",Ind_Summary_ued!$B$2),MID(CELL("filename",Ind_Summary_ued!$B$2),FIND("]",CELL("filename",Ind_Summary_ued!$B$2))+1,256))</f>
        <v>Ind_Summary_ued</v>
      </c>
      <c r="D6" s="202" t="s">
        <v>13</v>
      </c>
    </row>
    <row r="7" spans="1:4" ht="5.0999999999999996" customHeight="1" x14ac:dyDescent="0.3">
      <c r="A7" s="184"/>
      <c r="B7" s="188"/>
      <c r="D7" s="181"/>
    </row>
    <row r="8" spans="1:4" x14ac:dyDescent="0.25">
      <c r="A8" s="189"/>
      <c r="B8" s="185" t="str">
        <f ca="1">HYPERLINK("#"&amp;CELL("address",ISI!$B$2),MID(CELL("filename",ISI!$B$2),FIND("]",CELL("filename",ISI!$B$2))+1,256))</f>
        <v>ISI</v>
      </c>
      <c r="D8" s="201" t="s">
        <v>14</v>
      </c>
    </row>
    <row r="9" spans="1:4" x14ac:dyDescent="0.25">
      <c r="A9" s="189"/>
      <c r="B9" s="186" t="str">
        <f ca="1">HYPERLINK("#"&amp;CELL("address",ISI_fec!$B$2),MID(CELL("filename",ISI_fec!$B$2),FIND("]",CELL("filename",ISI_fec!$B$2))+1,256))</f>
        <v>ISI_fec</v>
      </c>
      <c r="D9" s="202" t="s">
        <v>15</v>
      </c>
    </row>
    <row r="10" spans="1:4" x14ac:dyDescent="0.25">
      <c r="A10" s="189"/>
      <c r="B10" s="186" t="str">
        <f ca="1">HYPERLINK("#"&amp;CELL("address",ISI_ued!$B$2),MID(CELL("filename",ISI_ued!$B$2),FIND("]",CELL("filename",ISI_ued!$B$2))+1,256))</f>
        <v>ISI_ued</v>
      </c>
      <c r="D10" s="202" t="s">
        <v>16</v>
      </c>
    </row>
    <row r="11" spans="1:4" x14ac:dyDescent="0.25">
      <c r="A11" s="189"/>
      <c r="B11" s="186" t="str">
        <f ca="1">HYPERLINK("#"&amp;CELL("address",ISI_emi!$B$2),MID(CELL("filename",ISI_emi!$B$2),FIND("]",CELL("filename",ISI_emi!$B$2))+1,256))</f>
        <v>ISI_emi</v>
      </c>
      <c r="D11" s="202" t="s">
        <v>17</v>
      </c>
    </row>
    <row r="12" spans="1:4" ht="5.0999999999999996" customHeight="1" x14ac:dyDescent="0.25">
      <c r="A12" s="189"/>
      <c r="B12" s="190"/>
      <c r="D12" s="187"/>
    </row>
    <row r="13" spans="1:4" x14ac:dyDescent="0.25">
      <c r="B13" s="185" t="str">
        <f ca="1">HYPERLINK("#"&amp;CELL("address",NFM!$B$2),MID(CELL("filename",NFM!$B$2),FIND("]",CELL("filename",NFM!$B$2))+1,256))</f>
        <v>NFM</v>
      </c>
      <c r="D13" s="201" t="s">
        <v>18</v>
      </c>
    </row>
    <row r="14" spans="1:4" x14ac:dyDescent="0.25">
      <c r="B14" s="186" t="str">
        <f ca="1">HYPERLINK("#"&amp;CELL("address",NFM_fec!$B$2),MID(CELL("filename",NFM_fec!$B$2),FIND("]",CELL("filename",NFM_fec!$B$2))+1,256))</f>
        <v>NFM_fec</v>
      </c>
      <c r="D14" s="202" t="s">
        <v>15</v>
      </c>
    </row>
    <row r="15" spans="1:4" x14ac:dyDescent="0.25">
      <c r="B15" s="186" t="str">
        <f ca="1">HYPERLINK("#"&amp;CELL("address",NFM_ued!$B$2),MID(CELL("filename",NFM_ued!$B$2),FIND("]",CELL("filename",NFM_ued!$B$2))+1,256))</f>
        <v>NFM_ued</v>
      </c>
      <c r="D15" s="202" t="s">
        <v>16</v>
      </c>
    </row>
    <row r="16" spans="1:4" x14ac:dyDescent="0.25">
      <c r="B16" s="186" t="str">
        <f ca="1">HYPERLINK("#"&amp;CELL("address",NFM_emi!$B$2),MID(CELL("filename",NFM_emi!$B$2),FIND("]",CELL("filename",NFM_emi!$B$2))+1,256))</f>
        <v>NFM_emi</v>
      </c>
      <c r="D16" s="202" t="s">
        <v>17</v>
      </c>
    </row>
    <row r="17" spans="2:4" ht="5.0999999999999996" customHeight="1" x14ac:dyDescent="0.25">
      <c r="B17" s="190"/>
      <c r="D17" s="187"/>
    </row>
    <row r="18" spans="2:4" x14ac:dyDescent="0.25">
      <c r="B18" s="185" t="str">
        <f ca="1">HYPERLINK("#"&amp;CELL("address",CHI!$B$2),MID(CELL("filename",CHI!$B$2),FIND("]",CELL("filename",CHI!$B$2))+1,256))</f>
        <v>CHI</v>
      </c>
      <c r="D18" s="201" t="s">
        <v>19</v>
      </c>
    </row>
    <row r="19" spans="2:4" x14ac:dyDescent="0.25">
      <c r="B19" s="186" t="str">
        <f ca="1">HYPERLINK("#"&amp;CELL("address",CHI_fec!$B$2),MID(CELL("filename",CHI_fec!$B$2),FIND("]",CELL("filename",CHI_fec!$B$2))+1,256))</f>
        <v>CHI_fec</v>
      </c>
      <c r="D19" s="202" t="s">
        <v>15</v>
      </c>
    </row>
    <row r="20" spans="2:4" x14ac:dyDescent="0.25">
      <c r="B20" s="186" t="str">
        <f ca="1">HYPERLINK("#"&amp;CELL("address",CHI_ued!$B$2),MID(CELL("filename",CHI_ued!$B$2),FIND("]",CELL("filename",CHI_ued!$B$2))+1,256))</f>
        <v>CHI_ued</v>
      </c>
      <c r="D20" s="202" t="s">
        <v>16</v>
      </c>
    </row>
    <row r="21" spans="2:4" x14ac:dyDescent="0.25">
      <c r="B21" s="186" t="str">
        <f ca="1">HYPERLINK("#"&amp;CELL("address",CHI_emi!$B$2),MID(CELL("filename",CHI_emi!$B$2),FIND("]",CELL("filename",CHI_emi!$B$2))+1,256))</f>
        <v>CHI_emi</v>
      </c>
      <c r="D21" s="202" t="s">
        <v>17</v>
      </c>
    </row>
    <row r="22" spans="2:4" ht="5.0999999999999996" customHeight="1" x14ac:dyDescent="0.25">
      <c r="B22" s="190"/>
      <c r="D22" s="187"/>
    </row>
    <row r="23" spans="2:4" x14ac:dyDescent="0.25">
      <c r="B23" s="185" t="str">
        <f ca="1">HYPERLINK("#"&amp;CELL("address",NMM!$B$2),MID(CELL("filename",NMM!$B$2),FIND("]",CELL("filename",NMM!$B$2))+1,256))</f>
        <v>NMM</v>
      </c>
      <c r="D23" s="201" t="s">
        <v>20</v>
      </c>
    </row>
    <row r="24" spans="2:4" x14ac:dyDescent="0.25">
      <c r="B24" s="186" t="str">
        <f ca="1">HYPERLINK("#"&amp;CELL("address",NMM_fec!$B$2),MID(CELL("filename",NMM_fec!$B$2),FIND("]",CELL("filename",NMM_fec!$B$2))+1,256))</f>
        <v>NMM_fec</v>
      </c>
      <c r="D24" s="202" t="s">
        <v>15</v>
      </c>
    </row>
    <row r="25" spans="2:4" x14ac:dyDescent="0.25">
      <c r="B25" s="186" t="str">
        <f ca="1">HYPERLINK("#"&amp;CELL("address",NMM_ued!$B$2),MID(CELL("filename",NMM_ued!$B$2),FIND("]",CELL("filename",NMM_ued!$B$2))+1,256))</f>
        <v>NMM_ued</v>
      </c>
      <c r="D25" s="202" t="s">
        <v>16</v>
      </c>
    </row>
    <row r="26" spans="2:4" x14ac:dyDescent="0.25">
      <c r="B26" s="186" t="str">
        <f ca="1">HYPERLINK("#"&amp;CELL("address",NMM_emi!$B$2),MID(CELL("filename",NMM_emi!$B$2),FIND("]",CELL("filename",NMM_emi!$B$2))+1,256))</f>
        <v>NMM_emi</v>
      </c>
      <c r="D26" s="202" t="s">
        <v>17</v>
      </c>
    </row>
    <row r="27" spans="2:4" ht="5.0999999999999996" customHeight="1" x14ac:dyDescent="0.25">
      <c r="B27" s="190"/>
      <c r="D27" s="187"/>
    </row>
    <row r="28" spans="2:4" x14ac:dyDescent="0.25">
      <c r="B28" s="185" t="str">
        <f ca="1">HYPERLINK("#"&amp;CELL("address",PPA!$B$2),MID(CELL("filename",PPA!$B$2),FIND("]",CELL("filename",PPA!$B$2))+1,256))</f>
        <v>PPA</v>
      </c>
      <c r="D28" s="201" t="s">
        <v>21</v>
      </c>
    </row>
    <row r="29" spans="2:4" x14ac:dyDescent="0.25">
      <c r="B29" s="186" t="str">
        <f ca="1">HYPERLINK("#"&amp;CELL("address",PPA_fec!$B$2),MID(CELL("filename",PPA_fec!$B$2),FIND("]",CELL("filename",PPA_fec!$B$2))+1,256))</f>
        <v>PPA_fec</v>
      </c>
      <c r="D29" s="202" t="s">
        <v>15</v>
      </c>
    </row>
    <row r="30" spans="2:4" x14ac:dyDescent="0.25">
      <c r="B30" s="186" t="str">
        <f ca="1">HYPERLINK("#"&amp;CELL("address",PPA_ued!$B$2),MID(CELL("filename",PPA_ued!$B$2),FIND("]",CELL("filename",PPA_ued!$B$2))+1,256))</f>
        <v>PPA_ued</v>
      </c>
      <c r="D30" s="202" t="s">
        <v>16</v>
      </c>
    </row>
    <row r="31" spans="2:4" x14ac:dyDescent="0.25">
      <c r="B31" s="186" t="str">
        <f ca="1">HYPERLINK("#"&amp;CELL("address",PPA_emi!$B$2),MID(CELL("filename",PPA_emi!$B$2),FIND("]",CELL("filename",PPA_emi!$B$2))+1,256))</f>
        <v>PPA_emi</v>
      </c>
      <c r="D31" s="202" t="s">
        <v>17</v>
      </c>
    </row>
    <row r="32" spans="2:4" ht="5.0999999999999996" customHeight="1" x14ac:dyDescent="0.25">
      <c r="B32" s="190"/>
      <c r="D32" s="187"/>
    </row>
    <row r="33" spans="2:4" x14ac:dyDescent="0.25">
      <c r="B33" s="185" t="str">
        <f ca="1">HYPERLINK("#"&amp;CELL("address",FBT!$B$2),MID(CELL("filename",FBT!$B$2),FIND("]",CELL("filename",FBT!$B$2))+1,256))</f>
        <v>FBT</v>
      </c>
      <c r="D33" s="201" t="s">
        <v>22</v>
      </c>
    </row>
    <row r="34" spans="2:4" x14ac:dyDescent="0.25">
      <c r="B34" s="186" t="str">
        <f ca="1">HYPERLINK("#"&amp;CELL("address",FBT_fec!$B$2),MID(CELL("filename",FBT_fec!$B$2),FIND("]",CELL("filename",FBT_fec!$B$2))+1,256))</f>
        <v>FBT_fec</v>
      </c>
      <c r="D34" s="202" t="s">
        <v>15</v>
      </c>
    </row>
    <row r="35" spans="2:4" x14ac:dyDescent="0.25">
      <c r="B35" s="186" t="str">
        <f ca="1">HYPERLINK("#"&amp;CELL("address",FBT_ued!$B$2),MID(CELL("filename",FBT_ued!$B$2),FIND("]",CELL("filename",FBT_ued!$B$2))+1,256))</f>
        <v>FBT_ued</v>
      </c>
      <c r="D35" s="202" t="s">
        <v>16</v>
      </c>
    </row>
    <row r="36" spans="2:4" x14ac:dyDescent="0.25">
      <c r="B36" s="186" t="str">
        <f ca="1">HYPERLINK("#"&amp;CELL("address",FBT_emi!$B$2),MID(CELL("filename",FBT_emi!$B$2),FIND("]",CELL("filename",FBT_emi!$B$2))+1,256))</f>
        <v>FBT_emi</v>
      </c>
      <c r="D36" s="202" t="s">
        <v>17</v>
      </c>
    </row>
    <row r="37" spans="2:4" ht="5.0999999999999996" customHeight="1" x14ac:dyDescent="0.25">
      <c r="B37" s="190"/>
      <c r="D37" s="187"/>
    </row>
    <row r="38" spans="2:4" x14ac:dyDescent="0.25">
      <c r="B38" s="185" t="str">
        <f ca="1">HYPERLINK("#"&amp;CELL("address",TRE!$B$2),MID(CELL("filename",TRE!$B$2),FIND("]",CELL("filename",TRE!$B$2))+1,256))</f>
        <v>TRE</v>
      </c>
      <c r="D38" s="201" t="s">
        <v>23</v>
      </c>
    </row>
    <row r="39" spans="2:4" x14ac:dyDescent="0.25">
      <c r="B39" s="186" t="str">
        <f ca="1">HYPERLINK("#"&amp;CELL("address",TRE_fec!$B$2),MID(CELL("filename",TRE_fec!$B$2),FIND("]",CELL("filename",TRE_fec!$B$2))+1,256))</f>
        <v>TRE_fec</v>
      </c>
      <c r="D39" s="202" t="s">
        <v>15</v>
      </c>
    </row>
    <row r="40" spans="2:4" x14ac:dyDescent="0.25">
      <c r="B40" s="186" t="str">
        <f ca="1">HYPERLINK("#"&amp;CELL("address",TRE_ued!$B$2),MID(CELL("filename",TRE_ued!$B$2),FIND("]",CELL("filename",TRE_ued!$B$2))+1,256))</f>
        <v>TRE_ued</v>
      </c>
      <c r="D40" s="202" t="s">
        <v>16</v>
      </c>
    </row>
    <row r="41" spans="2:4" x14ac:dyDescent="0.25">
      <c r="B41" s="186" t="str">
        <f ca="1">HYPERLINK("#"&amp;CELL("address",TRE_emi!$B$2),MID(CELL("filename",TRE_emi!$B$2),FIND("]",CELL("filename",TRE_emi!$B$2))+1,256))</f>
        <v>TRE_emi</v>
      </c>
      <c r="D41" s="202" t="s">
        <v>17</v>
      </c>
    </row>
    <row r="42" spans="2:4" ht="5.0999999999999996" customHeight="1" x14ac:dyDescent="0.25">
      <c r="B42" s="190"/>
      <c r="D42" s="187"/>
    </row>
    <row r="43" spans="2:4" x14ac:dyDescent="0.25">
      <c r="B43" s="185" t="str">
        <f ca="1">HYPERLINK("#"&amp;CELL("address",MAE!$B$2),MID(CELL("filename",MAE!$B$2),FIND("]",CELL("filename",MAE!$B$2))+1,256))</f>
        <v>MAE</v>
      </c>
      <c r="D43" s="201" t="s">
        <v>24</v>
      </c>
    </row>
    <row r="44" spans="2:4" x14ac:dyDescent="0.25">
      <c r="B44" s="186" t="str">
        <f ca="1">HYPERLINK("#"&amp;CELL("address",MAE_fec!$B$2),MID(CELL("filename",MAE_fec!$B$2),FIND("]",CELL("filename",MAE_fec!$B$2))+1,256))</f>
        <v>MAE_fec</v>
      </c>
      <c r="D44" s="202" t="s">
        <v>15</v>
      </c>
    </row>
    <row r="45" spans="2:4" x14ac:dyDescent="0.25">
      <c r="B45" s="186" t="str">
        <f ca="1">HYPERLINK("#"&amp;CELL("address",MAE_ued!$B$2),MID(CELL("filename",MAE_ued!$B$2),FIND("]",CELL("filename",MAE_ued!$B$2))+1,256))</f>
        <v>MAE_ued</v>
      </c>
      <c r="D45" s="202" t="s">
        <v>16</v>
      </c>
    </row>
    <row r="46" spans="2:4" x14ac:dyDescent="0.25">
      <c r="B46" s="186" t="str">
        <f ca="1">HYPERLINK("#"&amp;CELL("address",MAE_emi!$B$2),MID(CELL("filename",MAE_emi!$B$2),FIND("]",CELL("filename",MAE_emi!$B$2))+1,256))</f>
        <v>MAE_emi</v>
      </c>
      <c r="D46" s="202" t="s">
        <v>17</v>
      </c>
    </row>
    <row r="47" spans="2:4" ht="5.0999999999999996" customHeight="1" x14ac:dyDescent="0.25">
      <c r="B47" s="190"/>
      <c r="D47" s="187"/>
    </row>
    <row r="48" spans="2:4" x14ac:dyDescent="0.25">
      <c r="B48" s="185" t="str">
        <f ca="1">HYPERLINK("#"&amp;CELL("address",TEL!$B$2),MID(CELL("filename",TEL!$B$2),FIND("]",CELL("filename",TEL!$B$2))+1,256))</f>
        <v>TEL</v>
      </c>
      <c r="D48" s="201" t="s">
        <v>25</v>
      </c>
    </row>
    <row r="49" spans="2:4" x14ac:dyDescent="0.25">
      <c r="B49" s="186" t="str">
        <f ca="1">HYPERLINK("#"&amp;CELL("address",TEL_fec!$B$2),MID(CELL("filename",TEL_fec!$B$2),FIND("]",CELL("filename",TEL_fec!$B$2))+1,256))</f>
        <v>TEL_fec</v>
      </c>
      <c r="D49" s="202" t="s">
        <v>15</v>
      </c>
    </row>
    <row r="50" spans="2:4" x14ac:dyDescent="0.25">
      <c r="B50" s="186" t="str">
        <f ca="1">HYPERLINK("#"&amp;CELL("address",TEL_ued!$B$2),MID(CELL("filename",TEL_ued!$B$2),FIND("]",CELL("filename",TEL_ued!$B$2))+1,256))</f>
        <v>TEL_ued</v>
      </c>
      <c r="D50" s="202" t="s">
        <v>16</v>
      </c>
    </row>
    <row r="51" spans="2:4" x14ac:dyDescent="0.25">
      <c r="B51" s="186" t="str">
        <f ca="1">HYPERLINK("#"&amp;CELL("address",TEL_emi!$B$2),MID(CELL("filename",TEL_emi!$B$2),FIND("]",CELL("filename",TEL_emi!$B$2))+1,256))</f>
        <v>TEL_emi</v>
      </c>
      <c r="D51" s="202" t="s">
        <v>17</v>
      </c>
    </row>
    <row r="52" spans="2:4" ht="5.0999999999999996" customHeight="1" x14ac:dyDescent="0.25">
      <c r="B52" s="190"/>
      <c r="D52" s="187"/>
    </row>
    <row r="53" spans="2:4" x14ac:dyDescent="0.25">
      <c r="B53" s="185" t="str">
        <f ca="1">HYPERLINK("#"&amp;CELL("address",WWP!$B$2),MID(CELL("filename",WWP!$B$2),FIND("]",CELL("filename",WWP!$B$2))+1,256))</f>
        <v>WWP</v>
      </c>
      <c r="D53" s="201" t="s">
        <v>26</v>
      </c>
    </row>
    <row r="54" spans="2:4" x14ac:dyDescent="0.25">
      <c r="B54" s="186" t="str">
        <f ca="1">HYPERLINK("#"&amp;CELL("address",WWP_fec!$B$2),MID(CELL("filename",WWP_fec!$B$2),FIND("]",CELL("filename",WWP_fec!$B$2))+1,256))</f>
        <v>WWP_fec</v>
      </c>
      <c r="D54" s="202" t="s">
        <v>15</v>
      </c>
    </row>
    <row r="55" spans="2:4" x14ac:dyDescent="0.25">
      <c r="B55" s="186" t="str">
        <f ca="1">HYPERLINK("#"&amp;CELL("address",WWP_ued!$B$2),MID(CELL("filename",WWP_ued!$B$2),FIND("]",CELL("filename",WWP_ued!$B$2))+1,256))</f>
        <v>WWP_ued</v>
      </c>
      <c r="D55" s="202" t="s">
        <v>16</v>
      </c>
    </row>
    <row r="56" spans="2:4" x14ac:dyDescent="0.25">
      <c r="B56" s="186" t="str">
        <f ca="1">HYPERLINK("#"&amp;CELL("address",WWP_emi!$B$2),MID(CELL("filename",WWP_emi!$B$2),FIND("]",CELL("filename",WWP_emi!$B$2))+1,256))</f>
        <v>WWP_emi</v>
      </c>
      <c r="D56" s="202" t="s">
        <v>17</v>
      </c>
    </row>
    <row r="57" spans="2:4" ht="5.0999999999999996" customHeight="1" x14ac:dyDescent="0.25">
      <c r="B57" s="190"/>
      <c r="D57" s="187"/>
    </row>
    <row r="58" spans="2:4" x14ac:dyDescent="0.25">
      <c r="B58" s="185" t="str">
        <f ca="1">HYPERLINK("#"&amp;CELL("address",OIS!$B$2),MID(CELL("filename",OIS!$B$2),FIND("]",CELL("filename",OIS!$B$2))+1,256))</f>
        <v>OIS</v>
      </c>
      <c r="D58" s="201" t="s">
        <v>27</v>
      </c>
    </row>
    <row r="59" spans="2:4" x14ac:dyDescent="0.25">
      <c r="B59" s="186" t="str">
        <f ca="1">HYPERLINK("#"&amp;CELL("address",OIS_fec!$B$2),MID(CELL("filename",OIS_fec!$B$2),FIND("]",CELL("filename",OIS_fec!$B$2))+1,256))</f>
        <v>OIS_fec</v>
      </c>
      <c r="D59" s="202" t="s">
        <v>15</v>
      </c>
    </row>
    <row r="60" spans="2:4" x14ac:dyDescent="0.25">
      <c r="B60" s="186" t="str">
        <f ca="1">HYPERLINK("#"&amp;CELL("address",OIS_ued!$B$2),MID(CELL("filename",OIS_ued!$B$2),FIND("]",CELL("filename",OIS_ued!$B$2))+1,256))</f>
        <v>OIS_ued</v>
      </c>
      <c r="D60" s="202" t="s">
        <v>16</v>
      </c>
    </row>
    <row r="61" spans="2:4" x14ac:dyDescent="0.25">
      <c r="B61" s="186" t="str">
        <f ca="1">HYPERLINK("#"&amp;CELL("address",OIS_emi!$B$2),MID(CELL("filename",OIS_emi!$B$2),FIND("]",CELL("filename",OIS_emi!$B$2))+1,256))</f>
        <v>OIS_emi</v>
      </c>
      <c r="D61" s="202" t="s">
        <v>17</v>
      </c>
    </row>
  </sheetData>
  <pageMargins left="0.39370078740157483" right="0.39370078740157483" top="0.39370078740157483" bottom="0.39370078740157483" header="0.31496062992125978" footer="0.31496062992125978"/>
  <pageSetup paperSize="9" scale="9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>
    <pageSetUpPr fitToPage="1"/>
  </sheetPr>
  <dimension ref="A1:CY180"/>
  <sheetViews>
    <sheetView showGridLines="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15" width="9.140625" style="1" customWidth="1"/>
    <col min="116" max="16384" width="9.140625" style="1"/>
  </cols>
  <sheetData>
    <row r="1" spans="1:25" ht="15" customHeight="1" x14ac:dyDescent="0.25">
      <c r="A1" s="9" t="str">
        <f>index!$A$1&amp;": Industry Summary"</f>
        <v>SI: Industry Summary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</row>
    <row r="2" spans="1:25" ht="10.15" customHeight="1" x14ac:dyDescent="0.25"/>
    <row r="3" spans="1:25" ht="12" customHeight="1" x14ac:dyDescent="0.25">
      <c r="A3" s="30" t="s">
        <v>57</v>
      </c>
      <c r="B3" s="203">
        <f>ISI!B$3+NFM!B$3+CHI!B$3+NMM!B$3+PPA!B$3+FBT!B$3+TRE!B$3+MAE!B$3+TEL!B$3+WWP!B$3+OIS!B$3</f>
        <v>10000.309693638801</v>
      </c>
      <c r="C3" s="203">
        <f>ISI!C$3+NFM!C$3+CHI!C$3+NMM!C$3+PPA!C$3+FBT!C$3+TRE!C$3+MAE!C$3+TEL!C$3+WWP!C$3+OIS!C$3</f>
        <v>10293.613109501721</v>
      </c>
      <c r="D3" s="203">
        <f>ISI!D$3+NFM!D$3+CHI!D$3+NMM!D$3+PPA!D$3+FBT!D$3+TRE!D$3+MAE!D$3+TEL!D$3+WWP!D$3+OIS!D$3</f>
        <v>10513.807718998192</v>
      </c>
      <c r="E3" s="203">
        <f>ISI!E$3+NFM!E$3+CHI!E$3+NMM!E$3+PPA!E$3+FBT!E$3+TRE!E$3+MAE!E$3+TEL!E$3+WWP!E$3+OIS!E$3</f>
        <v>11000.268805153131</v>
      </c>
      <c r="F3" s="203">
        <f>ISI!F$3+NFM!F$3+CHI!F$3+NMM!F$3+PPA!F$3+FBT!F$3+TRE!F$3+MAE!F$3+TEL!F$3+WWP!F$3+OIS!F$3</f>
        <v>11332.738240150014</v>
      </c>
      <c r="G3" s="203">
        <f>ISI!G$3+NFM!G$3+CHI!G$3+NMM!G$3+PPA!G$3+FBT!G$3+TRE!G$3+MAE!G$3+TEL!G$3+WWP!G$3+OIS!G$3</f>
        <v>11547.654083993952</v>
      </c>
      <c r="H3" s="203">
        <f>ISI!H$3+NFM!H$3+CHI!H$3+NMM!H$3+PPA!H$3+FBT!H$3+TRE!H$3+MAE!H$3+TEL!H$3+WWP!H$3+OIS!H$3</f>
        <v>12428.77362711995</v>
      </c>
      <c r="I3" s="203">
        <f>ISI!I$3+NFM!I$3+CHI!I$3+NMM!I$3+PPA!I$3+FBT!I$3+TRE!I$3+MAE!I$3+TEL!I$3+WWP!I$3+OIS!I$3</f>
        <v>13674.514896615592</v>
      </c>
      <c r="J3" s="203">
        <f>ISI!J$3+NFM!J$3+CHI!J$3+NMM!J$3+PPA!J$3+FBT!J$3+TRE!J$3+MAE!J$3+TEL!J$3+WWP!J$3+OIS!J$3</f>
        <v>13633.768857954594</v>
      </c>
      <c r="K3" s="203">
        <f>ISI!K$3+NFM!K$3+CHI!K$3+NMM!K$3+PPA!K$3+FBT!K$3+TRE!K$3+MAE!K$3+TEL!K$3+WWP!K$3+OIS!K$3</f>
        <v>11547.896237941924</v>
      </c>
      <c r="L3" s="203">
        <f>ISI!L$3+NFM!L$3+CHI!L$3+NMM!L$3+PPA!L$3+FBT!L$3+TRE!L$3+MAE!L$3+TEL!L$3+WWP!L$3+OIS!L$3</f>
        <v>11251.126595351725</v>
      </c>
      <c r="M3" s="203">
        <f>ISI!M$3+NFM!M$3+CHI!M$3+NMM!M$3+PPA!M$3+FBT!M$3+TRE!M$3+MAE!M$3+TEL!M$3+WWP!M$3+OIS!M$3</f>
        <v>11366.079160856447</v>
      </c>
      <c r="N3" s="203">
        <f>ISI!N$3+NFM!N$3+CHI!N$3+NMM!N$3+PPA!N$3+FBT!N$3+TRE!N$3+MAE!N$3+TEL!N$3+WWP!N$3+OIS!N$3</f>
        <v>11235.678193215488</v>
      </c>
      <c r="O3" s="203">
        <f>ISI!O$3+NFM!O$3+CHI!O$3+NMM!O$3+PPA!O$3+FBT!O$3+TRE!O$3+MAE!O$3+TEL!O$3+WWP!O$3+OIS!O$3</f>
        <v>11202.088046441189</v>
      </c>
      <c r="P3" s="203">
        <f>ISI!P$3+NFM!P$3+CHI!P$3+NMM!P$3+PPA!P$3+FBT!P$3+TRE!P$3+MAE!P$3+TEL!P$3+WWP!P$3+OIS!P$3</f>
        <v>11986.097156030472</v>
      </c>
      <c r="Q3" s="203">
        <f>ISI!Q$3+NFM!Q$3+CHI!Q$3+NMM!Q$3+PPA!Q$3+FBT!Q$3+TRE!Q$3+MAE!Q$3+TEL!Q$3+WWP!Q$3+OIS!Q$3</f>
        <v>12302.185126</v>
      </c>
      <c r="R3" s="203">
        <f>ISI!R$3+NFM!R$3+CHI!R$3+NMM!R$3+PPA!R$3+FBT!R$3+TRE!R$3+MAE!R$3+TEL!R$3+WWP!R$3+OIS!R$3</f>
        <v>12682.625396589629</v>
      </c>
      <c r="S3" s="203">
        <f>ISI!S$3+NFM!S$3+CHI!S$3+NMM!S$3+PPA!S$3+FBT!S$3+TRE!S$3+MAE!S$3+TEL!S$3+WWP!S$3+OIS!S$3</f>
        <v>13663.574168947989</v>
      </c>
      <c r="T3" s="203">
        <f>ISI!T$3+NFM!T$3+CHI!T$3+NMM!T$3+PPA!T$3+FBT!T$3+TRE!T$3+MAE!T$3+TEL!T$3+WWP!T$3+OIS!T$3</f>
        <v>14263.34285319009</v>
      </c>
      <c r="U3" s="203">
        <f>ISI!U$3+NFM!U$3+CHI!U$3+NMM!U$3+PPA!U$3+FBT!U$3+TRE!U$3+MAE!U$3+TEL!U$3+WWP!U$3+OIS!U$3</f>
        <v>14966.403710432103</v>
      </c>
      <c r="V3" s="203">
        <f>ISI!V$3+NFM!V$3+CHI!V$3+NMM!V$3+PPA!V$3+FBT!V$3+TRE!V$3+MAE!V$3+TEL!V$3+WWP!V$3+OIS!V$3</f>
        <v>14409.980914910398</v>
      </c>
      <c r="W3" s="203">
        <f>ISI!W$3+NFM!W$3+CHI!W$3+NMM!W$3+PPA!W$3+FBT!W$3+TRE!W$3+MAE!W$3+TEL!W$3+WWP!W$3+OIS!W$3</f>
        <v>15274.186877493947</v>
      </c>
      <c r="X3" s="203">
        <f>ISI!X$3+NFM!X$3+CHI!X$3+NMM!X$3+PPA!X$3+FBT!X$3+TRE!X$3+MAE!X$3+TEL!X$3+WWP!X$3+OIS!X$3</f>
        <v>16067.585352770364</v>
      </c>
      <c r="Y3" s="203">
        <f>ISI!Y$3+NFM!Y$3+CHI!Y$3+NMM!Y$3+PPA!Y$3+FBT!Y$3+TRE!Y$3+MAE!Y$3+TEL!Y$3+WWP!Y$3+OIS!Y$3</f>
        <v>16088.5</v>
      </c>
    </row>
    <row r="4" spans="1:25" ht="12" customHeight="1" x14ac:dyDescent="0.25">
      <c r="A4" s="12" t="s">
        <v>14</v>
      </c>
      <c r="B4" s="204">
        <f>ISI!B$3</f>
        <v>221.39629007047719</v>
      </c>
      <c r="C4" s="204">
        <f>ISI!C$3</f>
        <v>220.23835010609</v>
      </c>
      <c r="D4" s="204">
        <f>ISI!D$3</f>
        <v>223.6643819544727</v>
      </c>
      <c r="E4" s="204">
        <f>ISI!E$3</f>
        <v>228.74823410589451</v>
      </c>
      <c r="F4" s="204">
        <f>ISI!F$3</f>
        <v>234.81823230674431</v>
      </c>
      <c r="G4" s="204">
        <f>ISI!G$3</f>
        <v>293.27028348698838</v>
      </c>
      <c r="H4" s="204">
        <f>ISI!H$3</f>
        <v>287.02924073540049</v>
      </c>
      <c r="I4" s="204">
        <f>ISI!I$3</f>
        <v>350.04518811676547</v>
      </c>
      <c r="J4" s="204">
        <f>ISI!J$3</f>
        <v>340.8780902637294</v>
      </c>
      <c r="K4" s="204">
        <f>ISI!K$3</f>
        <v>117.2183691497206</v>
      </c>
      <c r="L4" s="204">
        <f>ISI!L$3</f>
        <v>202.80929253500091</v>
      </c>
      <c r="M4" s="204">
        <f>ISI!M$3</f>
        <v>262.72433583437038</v>
      </c>
      <c r="N4" s="204">
        <f>ISI!N$3</f>
        <v>232.2742565342275</v>
      </c>
      <c r="O4" s="204">
        <f>ISI!O$3</f>
        <v>227.96145495202899</v>
      </c>
      <c r="P4" s="204">
        <f>ISI!P$3</f>
        <v>266.6007214715965</v>
      </c>
      <c r="Q4" s="204">
        <f>ISI!Q$3</f>
        <v>303.47876406803817</v>
      </c>
      <c r="R4" s="204">
        <f>ISI!R$3</f>
        <v>258.84022302905339</v>
      </c>
      <c r="S4" s="204">
        <f>ISI!S$3</f>
        <v>295.29793335108468</v>
      </c>
      <c r="T4" s="204">
        <f>ISI!T$3</f>
        <v>286.74754656886762</v>
      </c>
      <c r="U4" s="204">
        <f>ISI!U$3</f>
        <v>280.58054893957092</v>
      </c>
      <c r="V4" s="204">
        <f>ISI!V$3</f>
        <v>203.24890847712959</v>
      </c>
      <c r="W4" s="204">
        <f>ISI!W$3</f>
        <v>294.60766260234908</v>
      </c>
      <c r="X4" s="204">
        <f>ISI!X$3</f>
        <v>419.88606587453398</v>
      </c>
      <c r="Y4" s="204">
        <f>ISI!Y$3</f>
        <v>433.27697866413678</v>
      </c>
    </row>
    <row r="5" spans="1:25" ht="12" customHeight="1" x14ac:dyDescent="0.25">
      <c r="A5" s="13" t="s">
        <v>18</v>
      </c>
      <c r="B5" s="205">
        <f>NFM!B$3</f>
        <v>120.23977142162559</v>
      </c>
      <c r="C5" s="205">
        <f>NFM!C$3</f>
        <v>119.61089712299315</v>
      </c>
      <c r="D5" s="205">
        <f>NFM!D$3</f>
        <v>121.47156645128953</v>
      </c>
      <c r="E5" s="205">
        <f>NFM!E$3</f>
        <v>124.23259383993152</v>
      </c>
      <c r="F5" s="205">
        <f>NFM!F$3</f>
        <v>127.52919468165075</v>
      </c>
      <c r="G5" s="205">
        <f>NFM!G$3</f>
        <v>159.27435748812962</v>
      </c>
      <c r="H5" s="205">
        <f>NFM!H$3</f>
        <v>155.88486277868964</v>
      </c>
      <c r="I5" s="205">
        <f>NFM!I$3</f>
        <v>190.10866619762015</v>
      </c>
      <c r="J5" s="205">
        <f>NFM!J$3</f>
        <v>185.13003828069407</v>
      </c>
      <c r="K5" s="205">
        <f>NFM!K$3</f>
        <v>133.27473838849764</v>
      </c>
      <c r="L5" s="205">
        <f>NFM!L$3</f>
        <v>115.56528007077148</v>
      </c>
      <c r="M5" s="205">
        <f>NFM!M$3</f>
        <v>136.18949520807581</v>
      </c>
      <c r="N5" s="205">
        <f>NFM!N$3</f>
        <v>138.38149195911097</v>
      </c>
      <c r="O5" s="205">
        <f>NFM!O$3</f>
        <v>153.06604741582464</v>
      </c>
      <c r="P5" s="205">
        <f>NFM!P$3</f>
        <v>191.75451408037611</v>
      </c>
      <c r="Q5" s="205">
        <f>NFM!Q$3</f>
        <v>263.42077093196178</v>
      </c>
      <c r="R5" s="205">
        <f>NFM!R$3</f>
        <v>317.66069789067808</v>
      </c>
      <c r="S5" s="205">
        <f>NFM!S$3</f>
        <v>323.42259754449617</v>
      </c>
      <c r="T5" s="205">
        <f>NFM!T$3</f>
        <v>322.24312980434473</v>
      </c>
      <c r="U5" s="205">
        <f>NFM!U$3</f>
        <v>367.09883684982935</v>
      </c>
      <c r="V5" s="205">
        <f>NFM!V$3</f>
        <v>307.15283495176675</v>
      </c>
      <c r="W5" s="205">
        <f>NFM!W$3</f>
        <v>220.53989455812933</v>
      </c>
      <c r="X5" s="205">
        <f>NFM!X$3</f>
        <v>281.54343779501414</v>
      </c>
      <c r="Y5" s="205">
        <f>NFM!Y$3</f>
        <v>188.52302133586326</v>
      </c>
    </row>
    <row r="6" spans="1:25" ht="12" customHeight="1" x14ac:dyDescent="0.25">
      <c r="A6" s="14" t="s">
        <v>45</v>
      </c>
      <c r="B6" s="204">
        <f>NFM!B$4</f>
        <v>0</v>
      </c>
      <c r="C6" s="204">
        <f>NFM!C$4</f>
        <v>0</v>
      </c>
      <c r="D6" s="204">
        <f>NFM!D$4</f>
        <v>0</v>
      </c>
      <c r="E6" s="204">
        <f>NFM!E$4</f>
        <v>0</v>
      </c>
      <c r="F6" s="204">
        <f>NFM!F$4</f>
        <v>0</v>
      </c>
      <c r="G6" s="204">
        <f>NFM!G$4</f>
        <v>0</v>
      </c>
      <c r="H6" s="204">
        <f>NFM!H$4</f>
        <v>0</v>
      </c>
      <c r="I6" s="204">
        <f>NFM!I$4</f>
        <v>0</v>
      </c>
      <c r="J6" s="204">
        <f>NFM!J$4</f>
        <v>0</v>
      </c>
      <c r="K6" s="204">
        <f>NFM!K$4</f>
        <v>0</v>
      </c>
      <c r="L6" s="204">
        <f>NFM!L$4</f>
        <v>0</v>
      </c>
      <c r="M6" s="204">
        <f>NFM!M$4</f>
        <v>0</v>
      </c>
      <c r="N6" s="204">
        <f>NFM!N$4</f>
        <v>0</v>
      </c>
      <c r="O6" s="204">
        <f>NFM!O$4</f>
        <v>0</v>
      </c>
      <c r="P6" s="204">
        <f>NFM!P$4</f>
        <v>0</v>
      </c>
      <c r="Q6" s="204">
        <f>NFM!Q$4</f>
        <v>0</v>
      </c>
      <c r="R6" s="204">
        <f>NFM!R$4</f>
        <v>0</v>
      </c>
      <c r="S6" s="204">
        <f>NFM!S$4</f>
        <v>0</v>
      </c>
      <c r="T6" s="204">
        <f>NFM!T$4</f>
        <v>0</v>
      </c>
      <c r="U6" s="204">
        <f>NFM!U$4</f>
        <v>0</v>
      </c>
      <c r="V6" s="204">
        <f>NFM!V$4</f>
        <v>0</v>
      </c>
      <c r="W6" s="204">
        <f>NFM!W$4</f>
        <v>0</v>
      </c>
      <c r="X6" s="204">
        <f>NFM!X$4</f>
        <v>0</v>
      </c>
      <c r="Y6" s="204">
        <f>NFM!Y$4</f>
        <v>0</v>
      </c>
    </row>
    <row r="7" spans="1:25" ht="12" customHeight="1" x14ac:dyDescent="0.25">
      <c r="A7" s="14" t="s">
        <v>58</v>
      </c>
      <c r="B7" s="204">
        <f>NFM!B$5</f>
        <v>50.632587448776093</v>
      </c>
      <c r="C7" s="204">
        <f>NFM!C$5</f>
        <v>50.367770470638803</v>
      </c>
      <c r="D7" s="204">
        <f>NFM!D$5</f>
        <v>51.151292439820438</v>
      </c>
      <c r="E7" s="204">
        <f>NFM!E$5</f>
        <v>52.313952340542251</v>
      </c>
      <c r="F7" s="204">
        <f>NFM!F$5</f>
        <v>53.702140528431961</v>
      </c>
      <c r="G7" s="204">
        <f>NFM!G$5</f>
        <v>67.069928181973594</v>
      </c>
      <c r="H7" s="204">
        <f>NFM!H$5</f>
        <v>65.642622680193341</v>
      </c>
      <c r="I7" s="204">
        <f>NFM!I$5</f>
        <v>80.054158056141844</v>
      </c>
      <c r="J7" s="204">
        <f>NFM!J$5</f>
        <v>77.957673586833067</v>
      </c>
      <c r="K7" s="204">
        <f>NFM!K$5</f>
        <v>77.844897093071722</v>
      </c>
      <c r="L7" s="204">
        <f>NFM!L$5</f>
        <v>62.030589393933639</v>
      </c>
      <c r="M7" s="204">
        <f>NFM!M$5</f>
        <v>83.696941136749999</v>
      </c>
      <c r="N7" s="204">
        <f>NFM!N$5</f>
        <v>91.019607381177892</v>
      </c>
      <c r="O7" s="204">
        <f>NFM!O$5</f>
        <v>105.49793595091749</v>
      </c>
      <c r="P7" s="204">
        <f>NFM!P$5</f>
        <v>130.64061453989146</v>
      </c>
      <c r="Q7" s="204">
        <f>NFM!Q$5</f>
        <v>187.97424803103931</v>
      </c>
      <c r="R7" s="204">
        <f>NFM!R$5</f>
        <v>248.16990032035991</v>
      </c>
      <c r="S7" s="204">
        <f>NFM!S$5</f>
        <v>229.36369860244744</v>
      </c>
      <c r="T7" s="204">
        <f>NFM!T$5</f>
        <v>210.60274190438162</v>
      </c>
      <c r="U7" s="204">
        <f>NFM!U$5</f>
        <v>235.33140746215403</v>
      </c>
      <c r="V7" s="204">
        <f>NFM!V$5</f>
        <v>170.45422351527716</v>
      </c>
      <c r="W7" s="204">
        <f>NFM!W$5</f>
        <v>61.984394817314438</v>
      </c>
      <c r="X7" s="204">
        <f>NFM!X$5</f>
        <v>121.98378298964917</v>
      </c>
      <c r="Y7" s="204">
        <f>NFM!Y$5</f>
        <v>77.47831493106716</v>
      </c>
    </row>
    <row r="8" spans="1:25" ht="12" customHeight="1" x14ac:dyDescent="0.25">
      <c r="A8" s="14" t="s">
        <v>47</v>
      </c>
      <c r="B8" s="204">
        <f>NFM!B$8</f>
        <v>69.607183972849498</v>
      </c>
      <c r="C8" s="204">
        <f>NFM!C$8</f>
        <v>69.243126652354348</v>
      </c>
      <c r="D8" s="204">
        <f>NFM!D$8</f>
        <v>70.320274011469095</v>
      </c>
      <c r="E8" s="204">
        <f>NFM!E$8</f>
        <v>71.918641499389267</v>
      </c>
      <c r="F8" s="204">
        <f>NFM!F$8</f>
        <v>73.827054153218796</v>
      </c>
      <c r="G8" s="204">
        <f>NFM!G$8</f>
        <v>92.20442930615603</v>
      </c>
      <c r="H8" s="204">
        <f>NFM!H$8</f>
        <v>90.242240098496282</v>
      </c>
      <c r="I8" s="204">
        <f>NFM!I$8</f>
        <v>110.05450814147829</v>
      </c>
      <c r="J8" s="204">
        <f>NFM!J$8</f>
        <v>107.172364693861</v>
      </c>
      <c r="K8" s="204">
        <f>NFM!K$8</f>
        <v>55.429841295425923</v>
      </c>
      <c r="L8" s="204">
        <f>NFM!L$8</f>
        <v>53.53469067683784</v>
      </c>
      <c r="M8" s="204">
        <f>NFM!M$8</f>
        <v>52.492554071325813</v>
      </c>
      <c r="N8" s="204">
        <f>NFM!N$8</f>
        <v>47.361884577933083</v>
      </c>
      <c r="O8" s="204">
        <f>NFM!O$8</f>
        <v>47.568111464907133</v>
      </c>
      <c r="P8" s="204">
        <f>NFM!P$8</f>
        <v>61.113899540484653</v>
      </c>
      <c r="Q8" s="204">
        <f>NFM!Q$8</f>
        <v>75.446522900922503</v>
      </c>
      <c r="R8" s="204">
        <f>NFM!R$8</f>
        <v>69.490797570318136</v>
      </c>
      <c r="S8" s="204">
        <f>NFM!S$8</f>
        <v>94.0588989420487</v>
      </c>
      <c r="T8" s="204">
        <f>NFM!T$8</f>
        <v>111.6403878999631</v>
      </c>
      <c r="U8" s="204">
        <f>NFM!U$8</f>
        <v>131.76742938767529</v>
      </c>
      <c r="V8" s="204">
        <f>NFM!V$8</f>
        <v>136.69861143648961</v>
      </c>
      <c r="W8" s="204">
        <f>NFM!W$8</f>
        <v>158.55549974081489</v>
      </c>
      <c r="X8" s="204">
        <f>NFM!X$8</f>
        <v>159.559654805365</v>
      </c>
      <c r="Y8" s="204">
        <f>NFM!Y$8</f>
        <v>111.0447064047961</v>
      </c>
    </row>
    <row r="9" spans="1:25" ht="12" customHeight="1" x14ac:dyDescent="0.25">
      <c r="A9" s="13" t="s">
        <v>19</v>
      </c>
      <c r="B9" s="205">
        <f>CHI!B$3</f>
        <v>1021.5138867963074</v>
      </c>
      <c r="C9" s="205">
        <f>CHI!C$3</f>
        <v>1076.2992664672515</v>
      </c>
      <c r="D9" s="205">
        <f>CHI!D$3</f>
        <v>1121.6117171960702</v>
      </c>
      <c r="E9" s="205">
        <f>CHI!E$3</f>
        <v>1384.795065121986</v>
      </c>
      <c r="F9" s="205">
        <f>CHI!F$3</f>
        <v>1449.544425044523</v>
      </c>
      <c r="G9" s="205">
        <f>CHI!G$3</f>
        <v>1375.9062502863953</v>
      </c>
      <c r="H9" s="205">
        <f>CHI!H$3</f>
        <v>1631.9773032446387</v>
      </c>
      <c r="I9" s="205">
        <f>CHI!I$3</f>
        <v>1622.1882135163523</v>
      </c>
      <c r="J9" s="205">
        <f>CHI!J$3</f>
        <v>1501.1346565847512</v>
      </c>
      <c r="K9" s="205">
        <f>CHI!K$3</f>
        <v>1397.1829112769151</v>
      </c>
      <c r="L9" s="205">
        <f>CHI!L$3</f>
        <v>1509.4524024270252</v>
      </c>
      <c r="M9" s="205">
        <f>CHI!M$3</f>
        <v>1580.9105253073287</v>
      </c>
      <c r="N9" s="205">
        <f>CHI!N$3</f>
        <v>1586.8406204019107</v>
      </c>
      <c r="O9" s="205">
        <f>CHI!O$3</f>
        <v>1693.2621133345431</v>
      </c>
      <c r="P9" s="205">
        <f>CHI!P$3</f>
        <v>1721.4440348667308</v>
      </c>
      <c r="Q9" s="205">
        <f>CHI!Q$3</f>
        <v>1637.2962419999999</v>
      </c>
      <c r="R9" s="205">
        <f>CHI!R$3</f>
        <v>1507.1945309250782</v>
      </c>
      <c r="S9" s="205">
        <f>CHI!S$3</f>
        <v>1756.7452502933131</v>
      </c>
      <c r="T9" s="205">
        <f>CHI!T$3</f>
        <v>1823.9283439399292</v>
      </c>
      <c r="U9" s="205">
        <f>CHI!U$3</f>
        <v>2040.0168889302504</v>
      </c>
      <c r="V9" s="205">
        <f>CHI!V$3</f>
        <v>2232.5047836534059</v>
      </c>
      <c r="W9" s="205">
        <f>CHI!W$3</f>
        <v>2147.7946352276595</v>
      </c>
      <c r="X9" s="205">
        <f>CHI!X$3</f>
        <v>2103.5098864406646</v>
      </c>
      <c r="Y9" s="205">
        <f>CHI!Y$3</f>
        <v>2038.6999999999998</v>
      </c>
    </row>
    <row r="10" spans="1:25" ht="12" customHeight="1" x14ac:dyDescent="0.25">
      <c r="A10" s="14" t="s">
        <v>59</v>
      </c>
      <c r="B10" s="204">
        <f>CHI!B$5</f>
        <v>56.513750361240767</v>
      </c>
      <c r="C10" s="204">
        <f>CHI!C$5</f>
        <v>57.86562331197814</v>
      </c>
      <c r="D10" s="204">
        <f>CHI!D$5</f>
        <v>58.821619764434388</v>
      </c>
      <c r="E10" s="204">
        <f>CHI!E$5</f>
        <v>60.330589913911012</v>
      </c>
      <c r="F10" s="204">
        <f>CHI!F$5</f>
        <v>61.722603244044848</v>
      </c>
      <c r="G10" s="204">
        <f>CHI!G$5</f>
        <v>60.585848240251863</v>
      </c>
      <c r="H10" s="204">
        <f>CHI!H$5</f>
        <v>61.739721831612847</v>
      </c>
      <c r="I10" s="204">
        <f>CHI!I$5</f>
        <v>69.324007725350256</v>
      </c>
      <c r="J10" s="204">
        <f>CHI!J$5</f>
        <v>65.430112087329164</v>
      </c>
      <c r="K10" s="204">
        <f>CHI!K$5</f>
        <v>43.180716254073943</v>
      </c>
      <c r="L10" s="204">
        <f>CHI!L$5</f>
        <v>33.222152983097367</v>
      </c>
      <c r="M10" s="204">
        <f>CHI!M$5</f>
        <v>31.836934055694179</v>
      </c>
      <c r="N10" s="204">
        <f>CHI!N$5</f>
        <v>33.959093027951077</v>
      </c>
      <c r="O10" s="204">
        <f>CHI!O$5</f>
        <v>36.584002216428118</v>
      </c>
      <c r="P10" s="204">
        <f>CHI!P$5</f>
        <v>52.440426070690258</v>
      </c>
      <c r="Q10" s="204">
        <f>CHI!Q$5</f>
        <v>101.13734513730699</v>
      </c>
      <c r="R10" s="204">
        <f>CHI!R$5</f>
        <v>87.27954299673506</v>
      </c>
      <c r="S10" s="204">
        <f>CHI!S$5</f>
        <v>109.632946211681</v>
      </c>
      <c r="T10" s="204">
        <f>CHI!T$5</f>
        <v>108.0934929080173</v>
      </c>
      <c r="U10" s="204">
        <f>CHI!U$5</f>
        <v>90.406136613001138</v>
      </c>
      <c r="V10" s="204">
        <f>CHI!V$5</f>
        <v>78.808182364063526</v>
      </c>
      <c r="W10" s="204">
        <f>CHI!W$5</f>
        <v>89.275515587605938</v>
      </c>
      <c r="X10" s="204">
        <f>CHI!X$5</f>
        <v>98.96861731577485</v>
      </c>
      <c r="Y10" s="204">
        <f>CHI!Y$5</f>
        <v>55.565443472031603</v>
      </c>
    </row>
    <row r="11" spans="1:25" ht="12" customHeight="1" x14ac:dyDescent="0.25">
      <c r="A11" s="14" t="s">
        <v>49</v>
      </c>
      <c r="B11" s="204">
        <f>CHI!B$6</f>
        <v>332.47276376687631</v>
      </c>
      <c r="C11" s="204">
        <f>CHI!C$6</f>
        <v>349.95347336292161</v>
      </c>
      <c r="D11" s="204">
        <f>CHI!D$6</f>
        <v>362.58392541066058</v>
      </c>
      <c r="E11" s="204">
        <f>CHI!E$6</f>
        <v>382.97318645341483</v>
      </c>
      <c r="F11" s="204">
        <f>CHI!F$6</f>
        <v>402.27395249387001</v>
      </c>
      <c r="G11" s="204">
        <f>CHI!G$6</f>
        <v>386.47709452655391</v>
      </c>
      <c r="H11" s="204">
        <f>CHI!H$6</f>
        <v>402.51424583426802</v>
      </c>
      <c r="I11" s="204">
        <f>CHI!I$6</f>
        <v>404.78546216434103</v>
      </c>
      <c r="J11" s="204">
        <f>CHI!J$6</f>
        <v>356.91418532917999</v>
      </c>
      <c r="K11" s="204">
        <f>CHI!K$6</f>
        <v>358.6323266071239</v>
      </c>
      <c r="L11" s="204">
        <f>CHI!L$6</f>
        <v>411.7121021005367</v>
      </c>
      <c r="M11" s="204">
        <f>CHI!M$6</f>
        <v>457.82443180386758</v>
      </c>
      <c r="N11" s="204">
        <f>CHI!N$6</f>
        <v>449.75536588402758</v>
      </c>
      <c r="O11" s="204">
        <f>CHI!O$6</f>
        <v>460.82764762336399</v>
      </c>
      <c r="P11" s="204">
        <f>CHI!P$6</f>
        <v>490.7011520015626</v>
      </c>
      <c r="Q11" s="204">
        <f>CHI!Q$6</f>
        <v>391.32754986269299</v>
      </c>
      <c r="R11" s="204">
        <f>CHI!R$6</f>
        <v>386.68845157677021</v>
      </c>
      <c r="S11" s="204">
        <f>CHI!S$6</f>
        <v>396.02586196196012</v>
      </c>
      <c r="T11" s="204">
        <f>CHI!T$6</f>
        <v>383.08120296733688</v>
      </c>
      <c r="U11" s="204">
        <f>CHI!U$6</f>
        <v>416.50565157740419</v>
      </c>
      <c r="V11" s="204">
        <f>CHI!V$6</f>
        <v>463.28796118222311</v>
      </c>
      <c r="W11" s="204">
        <f>CHI!W$6</f>
        <v>485.2755882934074</v>
      </c>
      <c r="X11" s="204">
        <f>CHI!X$6</f>
        <v>396.45907208228539</v>
      </c>
      <c r="Y11" s="204">
        <f>CHI!Y$6</f>
        <v>392.03455652796839</v>
      </c>
    </row>
    <row r="12" spans="1:25" ht="12" customHeight="1" x14ac:dyDescent="0.25">
      <c r="A12" s="14" t="s">
        <v>50</v>
      </c>
      <c r="B12" s="204">
        <f>CHI!B$7</f>
        <v>632.52737266819031</v>
      </c>
      <c r="C12" s="204">
        <f>CHI!C$7</f>
        <v>668.48016979235183</v>
      </c>
      <c r="D12" s="204">
        <f>CHI!D$7</f>
        <v>700.20617202097526</v>
      </c>
      <c r="E12" s="204">
        <f>CHI!E$7</f>
        <v>941.4912887546601</v>
      </c>
      <c r="F12" s="204">
        <f>CHI!F$7</f>
        <v>985.54786930660805</v>
      </c>
      <c r="G12" s="204">
        <f>CHI!G$7</f>
        <v>928.84330751958942</v>
      </c>
      <c r="H12" s="204">
        <f>CHI!H$7</f>
        <v>1167.723335578758</v>
      </c>
      <c r="I12" s="204">
        <f>CHI!I$7</f>
        <v>1148.078743626661</v>
      </c>
      <c r="J12" s="204">
        <f>CHI!J$7</f>
        <v>1078.790359168242</v>
      </c>
      <c r="K12" s="204">
        <f>CHI!K$7</f>
        <v>995.36986841571729</v>
      </c>
      <c r="L12" s="204">
        <f>CHI!L$7</f>
        <v>1064.5181473433911</v>
      </c>
      <c r="M12" s="204">
        <f>CHI!M$7</f>
        <v>1091.2491594477669</v>
      </c>
      <c r="N12" s="204">
        <f>CHI!N$7</f>
        <v>1103.126161489932</v>
      </c>
      <c r="O12" s="204">
        <f>CHI!O$7</f>
        <v>1195.850463494751</v>
      </c>
      <c r="P12" s="204">
        <f>CHI!P$7</f>
        <v>1178.3024567944781</v>
      </c>
      <c r="Q12" s="204">
        <f>CHI!Q$7</f>
        <v>1144.8313470000001</v>
      </c>
      <c r="R12" s="204">
        <f>CHI!R$7</f>
        <v>1033.226536351573</v>
      </c>
      <c r="S12" s="204">
        <f>CHI!S$7</f>
        <v>1251.086442119672</v>
      </c>
      <c r="T12" s="204">
        <f>CHI!T$7</f>
        <v>1332.7536480645749</v>
      </c>
      <c r="U12" s="204">
        <f>CHI!U$7</f>
        <v>1533.1051007398451</v>
      </c>
      <c r="V12" s="204">
        <f>CHI!V$7</f>
        <v>1690.408640107119</v>
      </c>
      <c r="W12" s="204">
        <f>CHI!W$7</f>
        <v>1573.243531346646</v>
      </c>
      <c r="X12" s="204">
        <f>CHI!X$7</f>
        <v>1608.0821970426041</v>
      </c>
      <c r="Y12" s="204">
        <f>CHI!Y$7</f>
        <v>1591.1</v>
      </c>
    </row>
    <row r="13" spans="1:25" ht="12" customHeight="1" x14ac:dyDescent="0.25">
      <c r="A13" s="13" t="s">
        <v>20</v>
      </c>
      <c r="B13" s="205">
        <f>NMM!B$3</f>
        <v>364.88700060010984</v>
      </c>
      <c r="C13" s="205">
        <f>NMM!C$3</f>
        <v>376.47377775571255</v>
      </c>
      <c r="D13" s="205">
        <f>NMM!D$3</f>
        <v>364.20334759809526</v>
      </c>
      <c r="E13" s="205">
        <f>NMM!E$3</f>
        <v>398.45592350526158</v>
      </c>
      <c r="F13" s="205">
        <f>NMM!F$3</f>
        <v>409.38142263505256</v>
      </c>
      <c r="G13" s="205">
        <f>NMM!G$3</f>
        <v>415.08636988498381</v>
      </c>
      <c r="H13" s="205">
        <f>NMM!H$3</f>
        <v>465.14934658134047</v>
      </c>
      <c r="I13" s="205">
        <f>NMM!I$3</f>
        <v>485.90824880652116</v>
      </c>
      <c r="J13" s="205">
        <f>NMM!J$3</f>
        <v>455.98355387523628</v>
      </c>
      <c r="K13" s="205">
        <f>NMM!K$3</f>
        <v>336.1916639633431</v>
      </c>
      <c r="L13" s="205">
        <f>NMM!L$3</f>
        <v>348.4818813545424</v>
      </c>
      <c r="M13" s="205">
        <f>NMM!M$3</f>
        <v>315.67273928258101</v>
      </c>
      <c r="N13" s="205">
        <f>NMM!N$3</f>
        <v>322.29769818394368</v>
      </c>
      <c r="O13" s="205">
        <f>NMM!O$3</f>
        <v>337.90242125627231</v>
      </c>
      <c r="P13" s="205">
        <f>NMM!P$3</f>
        <v>362.04973749181232</v>
      </c>
      <c r="Q13" s="205">
        <f>NMM!Q$3</f>
        <v>396.09861999999998</v>
      </c>
      <c r="R13" s="205">
        <f>NMM!R$3</f>
        <v>405.39334165131805</v>
      </c>
      <c r="S13" s="205">
        <f>NMM!S$3</f>
        <v>409.62132186155657</v>
      </c>
      <c r="T13" s="205">
        <f>NMM!T$3</f>
        <v>438.29066587793034</v>
      </c>
      <c r="U13" s="205">
        <f>NMM!U$3</f>
        <v>452.48494904843892</v>
      </c>
      <c r="V13" s="205">
        <f>NMM!V$3</f>
        <v>421.90122617802956</v>
      </c>
      <c r="W13" s="205">
        <f>NMM!W$3</f>
        <v>456.45685300059012</v>
      </c>
      <c r="X13" s="205">
        <f>NMM!X$3</f>
        <v>450.82362486087521</v>
      </c>
      <c r="Y13" s="205">
        <f>NMM!Y$3</f>
        <v>472.10000000000008</v>
      </c>
    </row>
    <row r="14" spans="1:25" ht="12" customHeight="1" x14ac:dyDescent="0.25">
      <c r="A14" s="14" t="s">
        <v>51</v>
      </c>
      <c r="B14" s="204">
        <f>NMM!B$4</f>
        <v>190.36260344675969</v>
      </c>
      <c r="C14" s="204">
        <f>NMM!C$4</f>
        <v>171.18946604832681</v>
      </c>
      <c r="D14" s="204">
        <f>NMM!D$4</f>
        <v>197.83908577454989</v>
      </c>
      <c r="E14" s="204">
        <f>NMM!E$4</f>
        <v>213.16113229624671</v>
      </c>
      <c r="F14" s="204">
        <f>NMM!F$4</f>
        <v>174.76863847896161</v>
      </c>
      <c r="G14" s="204">
        <f>NMM!G$4</f>
        <v>149.509003741463</v>
      </c>
      <c r="H14" s="204">
        <f>NMM!H$4</f>
        <v>194.23267539599661</v>
      </c>
      <c r="I14" s="204">
        <f>NMM!I$4</f>
        <v>184.91903162079541</v>
      </c>
      <c r="J14" s="204">
        <f>NMM!J$4</f>
        <v>196.6553396521272</v>
      </c>
      <c r="K14" s="204">
        <f>NMM!K$4</f>
        <v>136.02582282035891</v>
      </c>
      <c r="L14" s="204">
        <f>NMM!L$4</f>
        <v>116.09748153496921</v>
      </c>
      <c r="M14" s="204">
        <f>NMM!M$4</f>
        <v>88.618624328125449</v>
      </c>
      <c r="N14" s="204">
        <f>NMM!N$4</f>
        <v>121.6164915766351</v>
      </c>
      <c r="O14" s="204">
        <f>NMM!O$4</f>
        <v>142.50972938202901</v>
      </c>
      <c r="P14" s="204">
        <f>NMM!P$4</f>
        <v>136.61607306110119</v>
      </c>
      <c r="Q14" s="204">
        <f>NMM!Q$4</f>
        <v>139.76631140567281</v>
      </c>
      <c r="R14" s="204">
        <f>NMM!R$4</f>
        <v>101.0347397621011</v>
      </c>
      <c r="S14" s="204">
        <f>NMM!S$4</f>
        <v>103.64572980944919</v>
      </c>
      <c r="T14" s="204">
        <f>NMM!T$4</f>
        <v>145.17756074447729</v>
      </c>
      <c r="U14" s="204">
        <f>NMM!U$4</f>
        <v>132.1545543562265</v>
      </c>
      <c r="V14" s="204">
        <f>NMM!V$4</f>
        <v>120.20307731253931</v>
      </c>
      <c r="W14" s="204">
        <f>NMM!W$4</f>
        <v>160.62826434188031</v>
      </c>
      <c r="X14" s="204">
        <f>NMM!X$4</f>
        <v>168.479867545383</v>
      </c>
      <c r="Y14" s="204">
        <f>NMM!Y$4</f>
        <v>128.24899235008641</v>
      </c>
    </row>
    <row r="15" spans="1:25" ht="12" customHeight="1" x14ac:dyDescent="0.25">
      <c r="A15" s="14" t="s">
        <v>52</v>
      </c>
      <c r="B15" s="204">
        <f>NMM!B$5</f>
        <v>99.229305961759664</v>
      </c>
      <c r="C15" s="204">
        <f>NMM!C$5</f>
        <v>132.60709346140999</v>
      </c>
      <c r="D15" s="204">
        <f>NMM!D$5</f>
        <v>78.789371028983894</v>
      </c>
      <c r="E15" s="204">
        <f>NMM!E$5</f>
        <v>110.92253985580329</v>
      </c>
      <c r="F15" s="204">
        <f>NMM!F$5</f>
        <v>158.59713112552271</v>
      </c>
      <c r="G15" s="204">
        <f>NMM!G$5</f>
        <v>194.23771127149601</v>
      </c>
      <c r="H15" s="204">
        <f>NMM!H$5</f>
        <v>179.280654824496</v>
      </c>
      <c r="I15" s="204">
        <f>NMM!I$5</f>
        <v>208.48535404840379</v>
      </c>
      <c r="J15" s="204">
        <f>NMM!J$5</f>
        <v>175.5610890288344</v>
      </c>
      <c r="K15" s="204">
        <f>NMM!K$5</f>
        <v>136.49677816990601</v>
      </c>
      <c r="L15" s="204">
        <f>NMM!L$5</f>
        <v>171.3743282616654</v>
      </c>
      <c r="M15" s="204">
        <f>NMM!M$5</f>
        <v>160.35611268730901</v>
      </c>
      <c r="N15" s="204">
        <f>NMM!N$5</f>
        <v>129.8228062910525</v>
      </c>
      <c r="O15" s="204">
        <f>NMM!O$5</f>
        <v>134.38671868573721</v>
      </c>
      <c r="P15" s="204">
        <f>NMM!P$5</f>
        <v>160.13911712160211</v>
      </c>
      <c r="Q15" s="204">
        <f>NMM!Q$5</f>
        <v>168.6296937064464</v>
      </c>
      <c r="R15" s="204">
        <f>NMM!R$5</f>
        <v>208.7575866988893</v>
      </c>
      <c r="S15" s="204">
        <f>NMM!S$5</f>
        <v>217.66908731657421</v>
      </c>
      <c r="T15" s="204">
        <f>NMM!T$5</f>
        <v>194.28828895797091</v>
      </c>
      <c r="U15" s="204">
        <f>NMM!U$5</f>
        <v>207.50952417869459</v>
      </c>
      <c r="V15" s="204">
        <f>NMM!V$5</f>
        <v>195.9813944342273</v>
      </c>
      <c r="W15" s="204">
        <f>NMM!W$5</f>
        <v>190.86659915911599</v>
      </c>
      <c r="X15" s="204">
        <f>NMM!X$5</f>
        <v>177.5442750916898</v>
      </c>
      <c r="Y15" s="204">
        <f>NMM!Y$5</f>
        <v>246.45775273504981</v>
      </c>
    </row>
    <row r="16" spans="1:25" ht="12" customHeight="1" x14ac:dyDescent="0.25">
      <c r="A16" s="14" t="s">
        <v>60</v>
      </c>
      <c r="B16" s="204">
        <f>NMM!B$6</f>
        <v>75.295091191590458</v>
      </c>
      <c r="C16" s="204">
        <f>NMM!C$6</f>
        <v>72.677218245975766</v>
      </c>
      <c r="D16" s="204">
        <f>NMM!D$6</f>
        <v>87.574890794561483</v>
      </c>
      <c r="E16" s="204">
        <f>NMM!E$6</f>
        <v>74.372251353211595</v>
      </c>
      <c r="F16" s="204">
        <f>NMM!F$6</f>
        <v>76.015653030568259</v>
      </c>
      <c r="G16" s="204">
        <f>NMM!G$6</f>
        <v>71.339654872024738</v>
      </c>
      <c r="H16" s="204">
        <f>NMM!H$6</f>
        <v>91.636016360847876</v>
      </c>
      <c r="I16" s="204">
        <f>NMM!I$6</f>
        <v>92.503863137321972</v>
      </c>
      <c r="J16" s="204">
        <f>NMM!J$6</f>
        <v>83.767125194274669</v>
      </c>
      <c r="K16" s="204">
        <f>NMM!K$6</f>
        <v>63.669062973078233</v>
      </c>
      <c r="L16" s="204">
        <f>NMM!L$6</f>
        <v>61.010071557907779</v>
      </c>
      <c r="M16" s="204">
        <f>NMM!M$6</f>
        <v>66.698002267146549</v>
      </c>
      <c r="N16" s="204">
        <f>NMM!N$6</f>
        <v>70.858400316256066</v>
      </c>
      <c r="O16" s="204">
        <f>NMM!O$6</f>
        <v>61.00597318850614</v>
      </c>
      <c r="P16" s="204">
        <f>NMM!P$6</f>
        <v>65.294547309109021</v>
      </c>
      <c r="Q16" s="204">
        <f>NMM!Q$6</f>
        <v>87.702614887880756</v>
      </c>
      <c r="R16" s="204">
        <f>NMM!R$6</f>
        <v>95.60101519032763</v>
      </c>
      <c r="S16" s="204">
        <f>NMM!S$6</f>
        <v>88.306504735533196</v>
      </c>
      <c r="T16" s="204">
        <f>NMM!T$6</f>
        <v>98.824816175482141</v>
      </c>
      <c r="U16" s="204">
        <f>NMM!U$6</f>
        <v>112.8208705135178</v>
      </c>
      <c r="V16" s="204">
        <f>NMM!V$6</f>
        <v>105.716754431263</v>
      </c>
      <c r="W16" s="204">
        <f>NMM!W$6</f>
        <v>104.9619894995938</v>
      </c>
      <c r="X16" s="204">
        <f>NMM!X$6</f>
        <v>104.7994822238024</v>
      </c>
      <c r="Y16" s="204">
        <f>NMM!Y$6</f>
        <v>97.39325491486386</v>
      </c>
    </row>
    <row r="17" spans="1:25" ht="12" customHeight="1" x14ac:dyDescent="0.25">
      <c r="A17" s="13" t="s">
        <v>21</v>
      </c>
      <c r="B17" s="205">
        <f>PPA!B$3</f>
        <v>486.40285754414646</v>
      </c>
      <c r="C17" s="205">
        <f>PPA!C$3</f>
        <v>531.38564336159061</v>
      </c>
      <c r="D17" s="205">
        <f>PPA!D$3</f>
        <v>564.33092399493717</v>
      </c>
      <c r="E17" s="205">
        <f>PPA!E$3</f>
        <v>489.4061146241329</v>
      </c>
      <c r="F17" s="205">
        <f>PPA!F$3</f>
        <v>512.26828811211612</v>
      </c>
      <c r="G17" s="205">
        <f>PPA!G$3</f>
        <v>488.93702630252494</v>
      </c>
      <c r="H17" s="205">
        <f>PPA!H$3</f>
        <v>476.19235320534415</v>
      </c>
      <c r="I17" s="205">
        <f>PPA!I$3</f>
        <v>501.73587906080513</v>
      </c>
      <c r="J17" s="205">
        <f>PPA!J$3</f>
        <v>456.53276622558303</v>
      </c>
      <c r="K17" s="205">
        <f>PPA!K$3</f>
        <v>463.93102165362319</v>
      </c>
      <c r="L17" s="205">
        <f>PPA!L$3</f>
        <v>385.40079841751412</v>
      </c>
      <c r="M17" s="205">
        <f>PPA!M$3</f>
        <v>397.97552566028992</v>
      </c>
      <c r="N17" s="205">
        <f>PPA!N$3</f>
        <v>395.83944228327255</v>
      </c>
      <c r="O17" s="205">
        <f>PPA!O$3</f>
        <v>398.17039175382394</v>
      </c>
      <c r="P17" s="205">
        <f>PPA!P$3</f>
        <v>442.6838262709731</v>
      </c>
      <c r="Q17" s="205">
        <f>PPA!Q$3</f>
        <v>438.36686199999997</v>
      </c>
      <c r="R17" s="205">
        <f>PPA!R$3</f>
        <v>445.27456974234053</v>
      </c>
      <c r="S17" s="205">
        <f>PPA!S$3</f>
        <v>446.9186947594838</v>
      </c>
      <c r="T17" s="205">
        <f>PPA!T$3</f>
        <v>429.41325077044905</v>
      </c>
      <c r="U17" s="205">
        <f>PPA!U$3</f>
        <v>465.47317202549897</v>
      </c>
      <c r="V17" s="205">
        <f>PPA!V$3</f>
        <v>451.03569397824606</v>
      </c>
      <c r="W17" s="205">
        <f>PPA!W$3</f>
        <v>406.43906666189963</v>
      </c>
      <c r="X17" s="205">
        <f>PPA!X$3</f>
        <v>443.70477166790806</v>
      </c>
      <c r="Y17" s="205">
        <f>PPA!Y$3</f>
        <v>461.49999999999989</v>
      </c>
    </row>
    <row r="18" spans="1:25" ht="12" customHeight="1" x14ac:dyDescent="0.25">
      <c r="A18" s="14" t="s">
        <v>54</v>
      </c>
      <c r="B18" s="204">
        <f>PPA!B$5</f>
        <v>14.55987389500994</v>
      </c>
      <c r="C18" s="204">
        <f>PPA!C$5</f>
        <v>10.61945007112905</v>
      </c>
      <c r="D18" s="204">
        <f>PPA!D$5</f>
        <v>9.8328575067676613</v>
      </c>
      <c r="E18" s="204">
        <f>PPA!E$5</f>
        <v>16.650105028939041</v>
      </c>
      <c r="F18" s="204">
        <f>PPA!F$5</f>
        <v>15.714333641739129</v>
      </c>
      <c r="G18" s="204">
        <f>PPA!G$5</f>
        <v>8.2140179531483923</v>
      </c>
      <c r="H18" s="204">
        <f>PPA!H$5</f>
        <v>7.9030512478753199</v>
      </c>
      <c r="I18" s="204">
        <f>PPA!I$5</f>
        <v>3.530068552807744</v>
      </c>
      <c r="J18" s="204">
        <f>PPA!J$5</f>
        <v>8.3415051246004968</v>
      </c>
      <c r="K18" s="204">
        <f>PPA!K$5</f>
        <v>9.2840940510946623</v>
      </c>
      <c r="L18" s="204">
        <f>PPA!L$5</f>
        <v>1.661757912121514</v>
      </c>
      <c r="M18" s="204">
        <f>PPA!M$5</f>
        <v>1.874804069434576</v>
      </c>
      <c r="N18" s="204">
        <f>PPA!N$5</f>
        <v>2.496766119455391</v>
      </c>
      <c r="O18" s="204">
        <f>PPA!O$5</f>
        <v>3.295334877045347</v>
      </c>
      <c r="P18" s="204">
        <f>PPA!P$5</f>
        <v>3.955822120355347</v>
      </c>
      <c r="Q18" s="204">
        <f>PPA!Q$5</f>
        <v>4.1885148660966198</v>
      </c>
      <c r="R18" s="204">
        <f>PPA!R$5</f>
        <v>3.7529846702618301</v>
      </c>
      <c r="S18" s="204">
        <f>PPA!S$5</f>
        <v>4.1093149257654096</v>
      </c>
      <c r="T18" s="204">
        <f>PPA!T$5</f>
        <v>4.1010871731907574</v>
      </c>
      <c r="U18" s="204">
        <f>PPA!U$5</f>
        <v>4.4700349984230003</v>
      </c>
      <c r="V18" s="204">
        <f>PPA!V$5</f>
        <v>4.9607543242976888</v>
      </c>
      <c r="W18" s="204">
        <f>PPA!W$5</f>
        <v>4.0025408909453084</v>
      </c>
      <c r="X18" s="204">
        <f>PPA!X$5</f>
        <v>4.1251551121743404</v>
      </c>
      <c r="Y18" s="204">
        <f>PPA!Y$5</f>
        <v>3.323717294201904</v>
      </c>
    </row>
    <row r="19" spans="1:25" ht="12" customHeight="1" x14ac:dyDescent="0.25">
      <c r="A19" s="14" t="s">
        <v>61</v>
      </c>
      <c r="B19" s="204">
        <f>PPA!B$6</f>
        <v>246.1221879290685</v>
      </c>
      <c r="C19" s="204">
        <f>PPA!C$6</f>
        <v>282.2118187791732</v>
      </c>
      <c r="D19" s="204">
        <f>PPA!D$6</f>
        <v>291.72046417366153</v>
      </c>
      <c r="E19" s="204">
        <f>PPA!E$6</f>
        <v>240.04896887035781</v>
      </c>
      <c r="F19" s="204">
        <f>PPA!F$6</f>
        <v>255.1952925993709</v>
      </c>
      <c r="G19" s="204">
        <f>PPA!G$6</f>
        <v>250.94849178428461</v>
      </c>
      <c r="H19" s="204">
        <f>PPA!H$6</f>
        <v>227.5816035180392</v>
      </c>
      <c r="I19" s="204">
        <f>PPA!I$6</f>
        <v>252.58976647106189</v>
      </c>
      <c r="J19" s="204">
        <f>PPA!J$6</f>
        <v>206.40052386090679</v>
      </c>
      <c r="K19" s="204">
        <f>PPA!K$6</f>
        <v>249.4285291190931</v>
      </c>
      <c r="L19" s="204">
        <f>PPA!L$6</f>
        <v>195.87488319971851</v>
      </c>
      <c r="M19" s="204">
        <f>PPA!M$6</f>
        <v>204.1502491268825</v>
      </c>
      <c r="N19" s="204">
        <f>PPA!N$6</f>
        <v>208.08177982616371</v>
      </c>
      <c r="O19" s="204">
        <f>PPA!O$6</f>
        <v>214.20507420745179</v>
      </c>
      <c r="P19" s="204">
        <f>PPA!P$6</f>
        <v>247.99221939725439</v>
      </c>
      <c r="Q19" s="204">
        <f>PPA!Q$6</f>
        <v>237.0594701339034</v>
      </c>
      <c r="R19" s="204">
        <f>PPA!R$6</f>
        <v>243.30003555036279</v>
      </c>
      <c r="S19" s="204">
        <f>PPA!S$6</f>
        <v>242.80709101870079</v>
      </c>
      <c r="T19" s="204">
        <f>PPA!T$6</f>
        <v>230.2626716643137</v>
      </c>
      <c r="U19" s="204">
        <f>PPA!U$6</f>
        <v>265.06651611599699</v>
      </c>
      <c r="V19" s="204">
        <f>PPA!V$6</f>
        <v>272.48714824178018</v>
      </c>
      <c r="W19" s="204">
        <f>PPA!W$6</f>
        <v>215.90938906847481</v>
      </c>
      <c r="X19" s="204">
        <f>PPA!X$6</f>
        <v>235.57997974476771</v>
      </c>
      <c r="Y19" s="204">
        <f>PPA!Y$6</f>
        <v>253.4762827057981</v>
      </c>
    </row>
    <row r="20" spans="1:25" ht="12" customHeight="1" x14ac:dyDescent="0.25">
      <c r="A20" s="14" t="s">
        <v>62</v>
      </c>
      <c r="B20" s="204">
        <f>PPA!B$7</f>
        <v>225.720795720068</v>
      </c>
      <c r="C20" s="204">
        <f>PPA!C$7</f>
        <v>238.55437451128839</v>
      </c>
      <c r="D20" s="204">
        <f>PPA!D$7</f>
        <v>262.77760231450799</v>
      </c>
      <c r="E20" s="204">
        <f>PPA!E$7</f>
        <v>232.70704072483599</v>
      </c>
      <c r="F20" s="204">
        <f>PPA!F$7</f>
        <v>241.35866187100609</v>
      </c>
      <c r="G20" s="204">
        <f>PPA!G$7</f>
        <v>229.77451656509189</v>
      </c>
      <c r="H20" s="204">
        <f>PPA!H$7</f>
        <v>240.70769843942961</v>
      </c>
      <c r="I20" s="204">
        <f>PPA!I$7</f>
        <v>245.61604403693551</v>
      </c>
      <c r="J20" s="204">
        <f>PPA!J$7</f>
        <v>241.79073724007571</v>
      </c>
      <c r="K20" s="204">
        <f>PPA!K$7</f>
        <v>205.21839848343541</v>
      </c>
      <c r="L20" s="204">
        <f>PPA!L$7</f>
        <v>187.8641573056741</v>
      </c>
      <c r="M20" s="204">
        <f>PPA!M$7</f>
        <v>191.9504724639728</v>
      </c>
      <c r="N20" s="204">
        <f>PPA!N$7</f>
        <v>185.26089633765341</v>
      </c>
      <c r="O20" s="204">
        <f>PPA!O$7</f>
        <v>180.6699826693268</v>
      </c>
      <c r="P20" s="204">
        <f>PPA!P$7</f>
        <v>190.73578475336339</v>
      </c>
      <c r="Q20" s="204">
        <f>PPA!Q$7</f>
        <v>197.11887699999991</v>
      </c>
      <c r="R20" s="204">
        <f>PPA!R$7</f>
        <v>198.2215495217159</v>
      </c>
      <c r="S20" s="204">
        <f>PPA!S$7</f>
        <v>200.00228881501761</v>
      </c>
      <c r="T20" s="204">
        <f>PPA!T$7</f>
        <v>195.04949193294459</v>
      </c>
      <c r="U20" s="204">
        <f>PPA!U$7</f>
        <v>195.93662091107899</v>
      </c>
      <c r="V20" s="204">
        <f>PPA!V$7</f>
        <v>173.5877914121682</v>
      </c>
      <c r="W20" s="204">
        <f>PPA!W$7</f>
        <v>186.52713670247951</v>
      </c>
      <c r="X20" s="204">
        <f>PPA!X$7</f>
        <v>203.999636810966</v>
      </c>
      <c r="Y20" s="204">
        <f>PPA!Y$7</f>
        <v>204.6999999999999</v>
      </c>
    </row>
    <row r="21" spans="1:25" ht="12" customHeight="1" x14ac:dyDescent="0.25">
      <c r="A21" s="15" t="s">
        <v>63</v>
      </c>
      <c r="B21" s="206">
        <f>FBT!B$3</f>
        <v>849.93213907225584</v>
      </c>
      <c r="C21" s="206">
        <f>FBT!C$3</f>
        <v>867.2754818850924</v>
      </c>
      <c r="D21" s="206">
        <f>FBT!D$3</f>
        <v>862.03871978783684</v>
      </c>
      <c r="E21" s="206">
        <f>FBT!E$3</f>
        <v>851.95239370487468</v>
      </c>
      <c r="F21" s="206">
        <f>FBT!F$3</f>
        <v>774.04960598759192</v>
      </c>
      <c r="G21" s="206">
        <f>FBT!G$3</f>
        <v>715.66615497410987</v>
      </c>
      <c r="H21" s="206">
        <f>FBT!H$3</f>
        <v>711.82623779050198</v>
      </c>
      <c r="I21" s="206">
        <f>FBT!I$3</f>
        <v>718.71830109226335</v>
      </c>
      <c r="J21" s="206">
        <f>FBT!J$3</f>
        <v>642.02923755513552</v>
      </c>
      <c r="K21" s="206">
        <f>FBT!K$3</f>
        <v>687.07065913791007</v>
      </c>
      <c r="L21" s="206">
        <f>FBT!L$3</f>
        <v>627.0766614053789</v>
      </c>
      <c r="M21" s="206">
        <f>FBT!M$3</f>
        <v>614.59002531237081</v>
      </c>
      <c r="N21" s="206">
        <f>FBT!N$3</f>
        <v>604.2746951403866</v>
      </c>
      <c r="O21" s="206">
        <f>FBT!O$3</f>
        <v>622.09938435805987</v>
      </c>
      <c r="P21" s="206">
        <f>FBT!P$3</f>
        <v>663.69088023378856</v>
      </c>
      <c r="Q21" s="206">
        <f>FBT!Q$3</f>
        <v>689.71669099999997</v>
      </c>
      <c r="R21" s="206">
        <f>FBT!R$3</f>
        <v>716.94075713465236</v>
      </c>
      <c r="S21" s="206">
        <f>FBT!S$3</f>
        <v>733.86154966757931</v>
      </c>
      <c r="T21" s="206">
        <f>FBT!T$3</f>
        <v>798.46007881002595</v>
      </c>
      <c r="U21" s="206">
        <f>FBT!U$3</f>
        <v>823.82442883067336</v>
      </c>
      <c r="V21" s="206">
        <f>FBT!V$3</f>
        <v>814.30227993910387</v>
      </c>
      <c r="W21" s="206">
        <f>FBT!W$3</f>
        <v>828.67947675146149</v>
      </c>
      <c r="X21" s="206">
        <f>FBT!X$3</f>
        <v>805.76519577897363</v>
      </c>
      <c r="Y21" s="206">
        <f>FBT!Y$3</f>
        <v>843.8</v>
      </c>
    </row>
    <row r="22" spans="1:25" ht="12" customHeight="1" x14ac:dyDescent="0.25">
      <c r="A22" s="12" t="s">
        <v>64</v>
      </c>
      <c r="B22" s="204">
        <f>TRE!B$3</f>
        <v>369.29958758411112</v>
      </c>
      <c r="C22" s="204">
        <f>TRE!C$3</f>
        <v>411.44855465501621</v>
      </c>
      <c r="D22" s="204">
        <f>TRE!D$3</f>
        <v>422.84761738291837</v>
      </c>
      <c r="E22" s="204">
        <f>TRE!E$3</f>
        <v>449.57620334104098</v>
      </c>
      <c r="F22" s="204">
        <f>TRE!F$3</f>
        <v>513.9701761124885</v>
      </c>
      <c r="G22" s="204">
        <f>TRE!G$3</f>
        <v>579.68958552902905</v>
      </c>
      <c r="H22" s="204">
        <f>TRE!H$3</f>
        <v>644.82204895026393</v>
      </c>
      <c r="I22" s="204">
        <f>TRE!I$3</f>
        <v>752.96353746062334</v>
      </c>
      <c r="J22" s="204">
        <f>TRE!J$3</f>
        <v>795.94599873976063</v>
      </c>
      <c r="K22" s="204">
        <f>TRE!K$3</f>
        <v>672.11383561088371</v>
      </c>
      <c r="L22" s="204">
        <f>TRE!L$3</f>
        <v>758.94939836831759</v>
      </c>
      <c r="M22" s="204">
        <f>TRE!M$3</f>
        <v>790.8573935317313</v>
      </c>
      <c r="N22" s="204">
        <f>TRE!N$3</f>
        <v>820.34542962529986</v>
      </c>
      <c r="O22" s="204">
        <f>TRE!O$3</f>
        <v>773.7068123652341</v>
      </c>
      <c r="P22" s="204">
        <f>TRE!P$3</f>
        <v>823.61962110142599</v>
      </c>
      <c r="Q22" s="204">
        <f>TRE!Q$3</f>
        <v>819.04687800000011</v>
      </c>
      <c r="R22" s="204">
        <f>TRE!R$3</f>
        <v>830.52986552591449</v>
      </c>
      <c r="S22" s="204">
        <f>TRE!S$3</f>
        <v>953.87706296441149</v>
      </c>
      <c r="T22" s="204">
        <f>TRE!T$3</f>
        <v>998.83601980745937</v>
      </c>
      <c r="U22" s="204">
        <f>TRE!U$3</f>
        <v>977.45655204504226</v>
      </c>
      <c r="V22" s="204">
        <f>TRE!V$3</f>
        <v>884.27376327518846</v>
      </c>
      <c r="W22" s="204">
        <f>TRE!W$3</f>
        <v>928.9526636157243</v>
      </c>
      <c r="X22" s="204">
        <f>TRE!X$3</f>
        <v>824.89711373507294</v>
      </c>
      <c r="Y22" s="204">
        <f>TRE!Y$3</f>
        <v>875</v>
      </c>
    </row>
    <row r="23" spans="1:25" ht="12" customHeight="1" x14ac:dyDescent="0.25">
      <c r="A23" s="12" t="s">
        <v>65</v>
      </c>
      <c r="B23" s="204">
        <f>MAE!B$3</f>
        <v>2400.1078895287219</v>
      </c>
      <c r="C23" s="204">
        <f>MAE!C$3</f>
        <v>2512.0798483287622</v>
      </c>
      <c r="D23" s="204">
        <f>MAE!D$3</f>
        <v>2639.7932915436081</v>
      </c>
      <c r="E23" s="204">
        <f>MAE!E$3</f>
        <v>2779.1555813788868</v>
      </c>
      <c r="F23" s="204">
        <f>MAE!F$3</f>
        <v>2880.368082084949</v>
      </c>
      <c r="G23" s="204">
        <f>MAE!G$3</f>
        <v>2880.4801390734551</v>
      </c>
      <c r="H23" s="204">
        <f>MAE!H$3</f>
        <v>3028.6191815426068</v>
      </c>
      <c r="I23" s="204">
        <f>MAE!I$3</f>
        <v>3314.0180001515541</v>
      </c>
      <c r="J23" s="204">
        <f>MAE!J$3</f>
        <v>3423.2405797101451</v>
      </c>
      <c r="K23" s="204">
        <f>MAE!K$3</f>
        <v>2682.5265114958852</v>
      </c>
      <c r="L23" s="204">
        <f>MAE!L$3</f>
        <v>2873.953779927846</v>
      </c>
      <c r="M23" s="204">
        <f>MAE!M$3</f>
        <v>2971.479101662952</v>
      </c>
      <c r="N23" s="204">
        <f>MAE!N$3</f>
        <v>3031.1522504182381</v>
      </c>
      <c r="O23" s="204">
        <f>MAE!O$3</f>
        <v>3106.0772706204789</v>
      </c>
      <c r="P23" s="204">
        <f>MAE!P$3</f>
        <v>3221.8810157706462</v>
      </c>
      <c r="Q23" s="204">
        <f>MAE!Q$3</f>
        <v>3519.5622010000011</v>
      </c>
      <c r="R23" s="204">
        <f>MAE!R$3</f>
        <v>3801.352305270038</v>
      </c>
      <c r="S23" s="204">
        <f>MAE!S$3</f>
        <v>3991.2087680876029</v>
      </c>
      <c r="T23" s="204">
        <f>MAE!T$3</f>
        <v>4076.001736492095</v>
      </c>
      <c r="U23" s="204">
        <f>MAE!U$3</f>
        <v>4202.4941659299238</v>
      </c>
      <c r="V23" s="204">
        <f>MAE!V$3</f>
        <v>4002.6370302096511</v>
      </c>
      <c r="W23" s="204">
        <f>MAE!W$3</f>
        <v>4446.2366649385949</v>
      </c>
      <c r="X23" s="204">
        <f>MAE!X$3</f>
        <v>4621.9154355339469</v>
      </c>
      <c r="Y23" s="204">
        <f>MAE!Y$3</f>
        <v>4621.4000000000005</v>
      </c>
    </row>
    <row r="24" spans="1:25" ht="12" customHeight="1" x14ac:dyDescent="0.25">
      <c r="A24" s="12" t="s">
        <v>66</v>
      </c>
      <c r="B24" s="204">
        <f>TEL!B$3</f>
        <v>763.54726311622983</v>
      </c>
      <c r="C24" s="204">
        <f>TEL!C$3</f>
        <v>790.89188893991479</v>
      </c>
      <c r="D24" s="204">
        <f>TEL!D$3</f>
        <v>711.74274968356337</v>
      </c>
      <c r="E24" s="204">
        <f>TEL!E$3</f>
        <v>635.39685243735551</v>
      </c>
      <c r="F24" s="204">
        <f>TEL!F$3</f>
        <v>610.35892376994798</v>
      </c>
      <c r="G24" s="204">
        <f>TEL!G$3</f>
        <v>594.30744741786191</v>
      </c>
      <c r="H24" s="204">
        <f>TEL!H$3</f>
        <v>563.7902571011565</v>
      </c>
      <c r="I24" s="204">
        <f>TEL!I$3</f>
        <v>563.31974950474694</v>
      </c>
      <c r="J24" s="204">
        <f>TEL!J$3</f>
        <v>502.25469439193449</v>
      </c>
      <c r="K24" s="204">
        <f>TEL!K$3</f>
        <v>390.49436559750222</v>
      </c>
      <c r="L24" s="204">
        <f>TEL!L$3</f>
        <v>334.17750389471962</v>
      </c>
      <c r="M24" s="204">
        <f>TEL!M$3</f>
        <v>355.61773983723441</v>
      </c>
      <c r="N24" s="204">
        <f>TEL!N$3</f>
        <v>335.29141253300548</v>
      </c>
      <c r="O24" s="204">
        <f>TEL!O$3</f>
        <v>308.9737954174476</v>
      </c>
      <c r="P24" s="204">
        <f>TEL!P$3</f>
        <v>338.07382072857371</v>
      </c>
      <c r="Q24" s="204">
        <f>TEL!Q$3</f>
        <v>312.89132599999999</v>
      </c>
      <c r="R24" s="204">
        <f>TEL!R$3</f>
        <v>329.57952191392872</v>
      </c>
      <c r="S24" s="204">
        <f>TEL!S$3</f>
        <v>349.84156042236998</v>
      </c>
      <c r="T24" s="204">
        <f>TEL!T$3</f>
        <v>349.00923393983351</v>
      </c>
      <c r="U24" s="204">
        <f>TEL!U$3</f>
        <v>337.19900795681917</v>
      </c>
      <c r="V24" s="204">
        <f>TEL!V$3</f>
        <v>288.41904106825137</v>
      </c>
      <c r="W24" s="204">
        <f>TEL!W$3</f>
        <v>297.73057616332079</v>
      </c>
      <c r="X24" s="204">
        <f>TEL!X$3</f>
        <v>290.87189218139372</v>
      </c>
      <c r="Y24" s="204">
        <f>TEL!Y$3</f>
        <v>297.60000000000002</v>
      </c>
    </row>
    <row r="25" spans="1:25" ht="12" customHeight="1" x14ac:dyDescent="0.25">
      <c r="A25" s="12" t="s">
        <v>67</v>
      </c>
      <c r="B25" s="204">
        <f>WWP!B$3</f>
        <v>315.16053958809482</v>
      </c>
      <c r="C25" s="204">
        <f>WWP!C$3</f>
        <v>305.36939641797721</v>
      </c>
      <c r="D25" s="204">
        <f>WWP!D$3</f>
        <v>303.6363148695076</v>
      </c>
      <c r="E25" s="204">
        <f>WWP!E$3</f>
        <v>314.71902340616299</v>
      </c>
      <c r="F25" s="204">
        <f>WWP!F$3</f>
        <v>314.69456297796557</v>
      </c>
      <c r="G25" s="204">
        <f>WWP!G$3</f>
        <v>319.76572881821932</v>
      </c>
      <c r="H25" s="204">
        <f>WWP!H$3</f>
        <v>344.42242281351753</v>
      </c>
      <c r="I25" s="204">
        <f>WWP!I$3</f>
        <v>390.07914199421941</v>
      </c>
      <c r="J25" s="204">
        <f>WWP!J$3</f>
        <v>332.95998739760557</v>
      </c>
      <c r="K25" s="204">
        <f>WWP!K$3</f>
        <v>270.57028506548812</v>
      </c>
      <c r="L25" s="204">
        <f>WWP!L$3</f>
        <v>273.00926123319118</v>
      </c>
      <c r="M25" s="204">
        <f>WWP!M$3</f>
        <v>293.01936648480762</v>
      </c>
      <c r="N25" s="204">
        <f>WWP!N$3</f>
        <v>294.43488803337829</v>
      </c>
      <c r="O25" s="204">
        <f>WWP!O$3</f>
        <v>291.16126191483801</v>
      </c>
      <c r="P25" s="204">
        <f>WWP!P$3</f>
        <v>331.77846828236011</v>
      </c>
      <c r="Q25" s="204">
        <f>WWP!Q$3</f>
        <v>319.67019499999998</v>
      </c>
      <c r="R25" s="204">
        <f>WWP!R$3</f>
        <v>333.26491592894058</v>
      </c>
      <c r="S25" s="204">
        <f>WWP!S$3</f>
        <v>352.05081247555728</v>
      </c>
      <c r="T25" s="204">
        <f>WWP!T$3</f>
        <v>369.42728868704029</v>
      </c>
      <c r="U25" s="204">
        <f>WWP!U$3</f>
        <v>378.88501884509799</v>
      </c>
      <c r="V25" s="204">
        <f>WWP!V$3</f>
        <v>374.96913369650952</v>
      </c>
      <c r="W25" s="204">
        <f>WWP!W$3</f>
        <v>412.02300005362991</v>
      </c>
      <c r="X25" s="204">
        <f>WWP!X$3</f>
        <v>482.07983966124681</v>
      </c>
      <c r="Y25" s="204">
        <f>WWP!Y$3</f>
        <v>412.6</v>
      </c>
    </row>
    <row r="26" spans="1:25" ht="12" customHeight="1" x14ac:dyDescent="0.25">
      <c r="A26" s="16" t="s">
        <v>68</v>
      </c>
      <c r="B26" s="207">
        <f>OIS!B$3</f>
        <v>3087.82246831672</v>
      </c>
      <c r="C26" s="207">
        <f>OIS!C$3</f>
        <v>3082.5400044613202</v>
      </c>
      <c r="D26" s="207">
        <f>OIS!D$3</f>
        <v>3178.4670885358928</v>
      </c>
      <c r="E26" s="207">
        <f>OIS!E$3</f>
        <v>3343.8308196876028</v>
      </c>
      <c r="F26" s="207">
        <f>OIS!F$3</f>
        <v>3505.7553264369849</v>
      </c>
      <c r="G26" s="207">
        <f>OIS!G$3</f>
        <v>3725.270740732255</v>
      </c>
      <c r="H26" s="207">
        <f>OIS!H$3</f>
        <v>4119.0603723764907</v>
      </c>
      <c r="I26" s="207">
        <f>OIS!I$3</f>
        <v>4785.4299707141217</v>
      </c>
      <c r="J26" s="207">
        <f>OIS!J$3</f>
        <v>4997.6792549300171</v>
      </c>
      <c r="K26" s="207">
        <f>OIS!K$3</f>
        <v>4397.3218766021546</v>
      </c>
      <c r="L26" s="207">
        <f>OIS!L$3</f>
        <v>3822.2503357174178</v>
      </c>
      <c r="M26" s="207">
        <f>OIS!M$3</f>
        <v>3647.0429127347052</v>
      </c>
      <c r="N26" s="207">
        <f>OIS!N$3</f>
        <v>3474.5460081027149</v>
      </c>
      <c r="O26" s="207">
        <f>OIS!O$3</f>
        <v>3289.707093052637</v>
      </c>
      <c r="P26" s="207">
        <f>OIS!P$3</f>
        <v>3622.520515732188</v>
      </c>
      <c r="Q26" s="207">
        <f>OIS!Q$3</f>
        <v>3602.6365759999999</v>
      </c>
      <c r="R26" s="207">
        <f>OIS!R$3</f>
        <v>3736.594667577684</v>
      </c>
      <c r="S26" s="207">
        <f>OIS!S$3</f>
        <v>4050.7286175205322</v>
      </c>
      <c r="T26" s="207">
        <f>OIS!T$3</f>
        <v>4370.9855584921143</v>
      </c>
      <c r="U26" s="207">
        <f>OIS!U$3</f>
        <v>4640.8901410309591</v>
      </c>
      <c r="V26" s="207">
        <f>OIS!V$3</f>
        <v>4429.5362194831159</v>
      </c>
      <c r="W26" s="207">
        <f>OIS!W$3</f>
        <v>4834.7263839205871</v>
      </c>
      <c r="X26" s="207">
        <f>OIS!X$3</f>
        <v>5342.5880892407349</v>
      </c>
      <c r="Y26" s="207">
        <f>OIS!Y$3</f>
        <v>5444</v>
      </c>
    </row>
    <row r="27" spans="1:25" ht="10.15" customHeight="1" x14ac:dyDescent="0.25"/>
    <row r="28" spans="1:25" ht="12" customHeight="1" x14ac:dyDescent="0.25">
      <c r="A28" s="30" t="s">
        <v>69</v>
      </c>
      <c r="B28" s="203"/>
      <c r="C28" s="203"/>
      <c r="D28" s="203"/>
      <c r="E28" s="203"/>
      <c r="F28" s="203"/>
      <c r="G28" s="203"/>
      <c r="H28" s="203"/>
      <c r="I28" s="203"/>
      <c r="J28" s="203"/>
      <c r="K28" s="203"/>
      <c r="L28" s="203"/>
      <c r="M28" s="203"/>
      <c r="N28" s="203"/>
      <c r="O28" s="203"/>
      <c r="P28" s="203"/>
      <c r="Q28" s="203"/>
      <c r="R28" s="203"/>
      <c r="S28" s="203"/>
      <c r="T28" s="203"/>
      <c r="U28" s="203"/>
      <c r="V28" s="203"/>
      <c r="W28" s="203"/>
      <c r="X28" s="203"/>
      <c r="Y28" s="203"/>
    </row>
    <row r="29" spans="1:25" ht="12" customHeight="1" x14ac:dyDescent="0.25">
      <c r="A29" s="29" t="s">
        <v>70</v>
      </c>
      <c r="B29" s="208">
        <f>ISI!B25+NFM!B43+CHI!B32+NMM!B31+PPA!B32+FBT!B12+TRE!B12+MAE!B12+TEL!B12+WWP!B12+OIS!B12</f>
        <v>1426.8995700773858</v>
      </c>
      <c r="C29" s="208">
        <f>ISI!C25+NFM!C43+CHI!C32+NMM!C31+PPA!C32+FBT!C12+TRE!C12+MAE!C12+TEL!C12+WWP!C12+OIS!C12</f>
        <v>1338.3589853826309</v>
      </c>
      <c r="D29" s="208">
        <f>ISI!D25+NFM!D43+CHI!D32+NMM!D31+PPA!D32+FBT!D12+TRE!D12+MAE!D12+TEL!D12+WWP!D12+OIS!D12</f>
        <v>1265.2510748065345</v>
      </c>
      <c r="E29" s="208">
        <f>ISI!E25+NFM!E43+CHI!E32+NMM!E31+PPA!E32+FBT!E12+TRE!E12+MAE!E12+TEL!E12+WWP!E12+OIS!E12</f>
        <v>1501.97222699914</v>
      </c>
      <c r="F29" s="208">
        <f>ISI!F25+NFM!F43+CHI!F32+NMM!F31+PPA!F32+FBT!F12+TRE!F12+MAE!F12+TEL!F12+WWP!F12+OIS!F12</f>
        <v>1536.4895958727429</v>
      </c>
      <c r="G29" s="208">
        <f>ISI!G25+NFM!G43+CHI!G32+NMM!G31+PPA!G32+FBT!G12+TRE!G12+MAE!G12+TEL!G12+WWP!G12+OIS!G12</f>
        <v>1645.8715391229575</v>
      </c>
      <c r="H29" s="208">
        <f>ISI!H25+NFM!H43+CHI!H32+NMM!H31+PPA!H32+FBT!H12+TRE!H12+MAE!H12+TEL!H12+WWP!H12+OIS!H12</f>
        <v>1701.2730008598453</v>
      </c>
      <c r="I29" s="208">
        <f>ISI!I25+NFM!I43+CHI!I32+NMM!I31+PPA!I32+FBT!I12+TRE!I12+MAE!I12+TEL!I12+WWP!I12+OIS!I12</f>
        <v>1607.556061908856</v>
      </c>
      <c r="J29" s="208">
        <f>ISI!J25+NFM!J43+CHI!J32+NMM!J31+PPA!J32+FBT!J12+TRE!J12+MAE!J12+TEL!J12+WWP!J12+OIS!J12</f>
        <v>1485.3378331900262</v>
      </c>
      <c r="K29" s="208">
        <f>ISI!K25+NFM!K43+CHI!K32+NMM!K31+PPA!K32+FBT!K12+TRE!K12+MAE!K12+TEL!K12+WWP!K12+OIS!K12</f>
        <v>1221.1075666380048</v>
      </c>
      <c r="L29" s="208">
        <f>ISI!L25+NFM!L43+CHI!L32+NMM!L31+PPA!L32+FBT!L12+TRE!L12+MAE!L12+TEL!L12+WWP!L12+OIS!L12</f>
        <v>1274.0556319862424</v>
      </c>
      <c r="M29" s="208">
        <f>ISI!M25+NFM!M43+CHI!M32+NMM!M31+PPA!M32+FBT!M12+TRE!M12+MAE!M12+TEL!M12+WWP!M12+OIS!M12</f>
        <v>1236.8919174548582</v>
      </c>
      <c r="N29" s="208">
        <f>ISI!N25+NFM!N43+CHI!N32+NMM!N31+PPA!N32+FBT!N12+TRE!N12+MAE!N12+TEL!N12+WWP!N12+OIS!N12</f>
        <v>1207.41418744626</v>
      </c>
      <c r="O29" s="208">
        <f>ISI!O25+NFM!O43+CHI!O32+NMM!O31+PPA!O32+FBT!O12+TRE!O12+MAE!O12+TEL!O12+WWP!O12+OIS!O12</f>
        <v>1197.6507308684436</v>
      </c>
      <c r="P29" s="208">
        <f>ISI!P25+NFM!P43+CHI!P32+NMM!P31+PPA!P32+FBT!P12+TRE!P12+MAE!P12+TEL!P12+WWP!P12+OIS!P12</f>
        <v>1231.2127257093721</v>
      </c>
      <c r="Q29" s="208">
        <f>ISI!Q25+NFM!Q43+CHI!Q32+NMM!Q31+PPA!Q32+FBT!Q12+TRE!Q12+MAE!Q12+TEL!Q12+WWP!Q12+OIS!Q12</f>
        <v>1228.0212381771278</v>
      </c>
      <c r="R29" s="208">
        <f>ISI!R25+NFM!R43+CHI!R32+NMM!R31+PPA!R32+FBT!R12+TRE!R12+MAE!R12+TEL!R12+WWP!R12+OIS!R12</f>
        <v>1242.3368873602751</v>
      </c>
      <c r="S29" s="208">
        <f>ISI!S25+NFM!S43+CHI!S32+NMM!S31+PPA!S32+FBT!S12+TRE!S12+MAE!S12+TEL!S12+WWP!S12+OIS!S12</f>
        <v>1295.6119518486666</v>
      </c>
      <c r="T29" s="208">
        <f>ISI!T25+NFM!T43+CHI!T32+NMM!T31+PPA!T32+FBT!T12+TRE!T12+MAE!T12+TEL!T12+WWP!T12+OIS!T12</f>
        <v>1319.1759243336201</v>
      </c>
      <c r="U29" s="208">
        <f>ISI!U25+NFM!U43+CHI!U32+NMM!U31+PPA!U32+FBT!U12+TRE!U12+MAE!U12+TEL!U12+WWP!U12+OIS!U12</f>
        <v>1322.0802235597594</v>
      </c>
      <c r="V29" s="208">
        <f>ISI!V25+NFM!V43+CHI!V32+NMM!V31+PPA!V32+FBT!V12+TRE!V12+MAE!V12+TEL!V12+WWP!V12+OIS!V12</f>
        <v>1256.4076526225278</v>
      </c>
      <c r="W29" s="208">
        <f>ISI!W25+NFM!W43+CHI!W32+NMM!W31+PPA!W32+FBT!W12+TRE!W12+MAE!W12+TEL!W12+WWP!W12+OIS!W12</f>
        <v>1294.2629406706792</v>
      </c>
      <c r="X29" s="208">
        <f>ISI!X25+NFM!X43+CHI!X32+NMM!X31+PPA!X32+FBT!X12+TRE!X12+MAE!X12+TEL!X12+WWP!X12+OIS!X12</f>
        <v>1181.1384350816852</v>
      </c>
      <c r="Y29" s="208">
        <f>ISI!Y25+NFM!Y43+CHI!Y32+NMM!Y31+PPA!Y32+FBT!Y12+TRE!Y12+MAE!Y12+TEL!Y12+WWP!Y12+OIS!Y12</f>
        <v>1073.341272570937</v>
      </c>
    </row>
    <row r="30" spans="1:25" ht="12" customHeight="1" x14ac:dyDescent="0.25">
      <c r="A30" s="17" t="s">
        <v>28</v>
      </c>
      <c r="B30" s="209">
        <f t="shared" ref="B30:Y30" si="0">B31+B32</f>
        <v>86.384522785898525</v>
      </c>
      <c r="C30" s="209">
        <f t="shared" si="0"/>
        <v>85.502493551160768</v>
      </c>
      <c r="D30" s="209">
        <f t="shared" si="0"/>
        <v>96.960189165950112</v>
      </c>
      <c r="E30" s="209">
        <f t="shared" si="0"/>
        <v>82.009630266552023</v>
      </c>
      <c r="F30" s="209">
        <f t="shared" si="0"/>
        <v>77.16242476354256</v>
      </c>
      <c r="G30" s="209">
        <f t="shared" si="0"/>
        <v>79.902235597592423</v>
      </c>
      <c r="H30" s="209">
        <f t="shared" si="0"/>
        <v>79.285640584694761</v>
      </c>
      <c r="I30" s="209">
        <f t="shared" si="0"/>
        <v>82.657953568357698</v>
      </c>
      <c r="J30" s="209">
        <f t="shared" si="0"/>
        <v>80.879535683576947</v>
      </c>
      <c r="K30" s="209">
        <f t="shared" si="0"/>
        <v>54.302579535683563</v>
      </c>
      <c r="L30" s="209">
        <f t="shared" si="0"/>
        <v>47.465520206362854</v>
      </c>
      <c r="M30" s="209">
        <f t="shared" si="0"/>
        <v>52.946775580395524</v>
      </c>
      <c r="N30" s="209">
        <f t="shared" si="0"/>
        <v>50.793895098882203</v>
      </c>
      <c r="O30" s="209">
        <f t="shared" si="0"/>
        <v>47.468873602751508</v>
      </c>
      <c r="P30" s="209">
        <f t="shared" si="0"/>
        <v>45.066208082545131</v>
      </c>
      <c r="Q30" s="209">
        <f t="shared" si="0"/>
        <v>39.299999999999997</v>
      </c>
      <c r="R30" s="209">
        <f t="shared" si="0"/>
        <v>36.268959587274296</v>
      </c>
      <c r="S30" s="209">
        <f t="shared" si="0"/>
        <v>38.25348237317283</v>
      </c>
      <c r="T30" s="209">
        <f t="shared" si="0"/>
        <v>40.857523645743768</v>
      </c>
      <c r="U30" s="209">
        <f t="shared" si="0"/>
        <v>39.79982803095443</v>
      </c>
      <c r="V30" s="209">
        <f t="shared" si="0"/>
        <v>28.287876182287185</v>
      </c>
      <c r="W30" s="209">
        <f t="shared" si="0"/>
        <v>21.057093723129832</v>
      </c>
      <c r="X30" s="209">
        <f t="shared" si="0"/>
        <v>27.565004299226146</v>
      </c>
      <c r="Y30" s="209">
        <f t="shared" si="0"/>
        <v>19.247979363714528</v>
      </c>
    </row>
    <row r="31" spans="1:25" ht="12" customHeight="1" x14ac:dyDescent="0.25">
      <c r="A31" s="18" t="s">
        <v>41</v>
      </c>
      <c r="B31" s="204">
        <f>ISI!B27+NFM!B44+CHI!B33+NMM!B32+PPA!B33+FBT!B13+TRE!B13+MAE!B13+TEL!B13+WWP!B13+OIS!B13</f>
        <v>86.384522785898525</v>
      </c>
      <c r="C31" s="204">
        <f>ISI!C27+NFM!C44+CHI!C33+NMM!C32+PPA!C33+FBT!C13+TRE!C13+MAE!C13+TEL!C13+WWP!C13+OIS!C13</f>
        <v>85.502493551160768</v>
      </c>
      <c r="D31" s="204">
        <f>ISI!D27+NFM!D44+CHI!D33+NMM!D32+PPA!D33+FBT!D13+TRE!D13+MAE!D13+TEL!D13+WWP!D13+OIS!D13</f>
        <v>96.960189165950112</v>
      </c>
      <c r="E31" s="204">
        <f>ISI!E27+NFM!E44+CHI!E33+NMM!E32+PPA!E33+FBT!E13+TRE!E13+MAE!E13+TEL!E13+WWP!E13+OIS!E13</f>
        <v>82.009630266552023</v>
      </c>
      <c r="F31" s="204">
        <f>ISI!F27+NFM!F44+CHI!F33+NMM!F32+PPA!F33+FBT!F13+TRE!F13+MAE!F13+TEL!F13+WWP!F13+OIS!F13</f>
        <v>77.16242476354256</v>
      </c>
      <c r="G31" s="204">
        <f>ISI!G27+NFM!G44+CHI!G33+NMM!G32+PPA!G33+FBT!G13+TRE!G13+MAE!G13+TEL!G13+WWP!G13+OIS!G13</f>
        <v>79.902235597592423</v>
      </c>
      <c r="H31" s="204">
        <f>ISI!H27+NFM!H44+CHI!H33+NMM!H32+PPA!H33+FBT!H13+TRE!H13+MAE!H13+TEL!H13+WWP!H13+OIS!H13</f>
        <v>79.285640584694761</v>
      </c>
      <c r="I31" s="204">
        <f>ISI!I27+NFM!I44+CHI!I33+NMM!I32+PPA!I33+FBT!I13+TRE!I13+MAE!I13+TEL!I13+WWP!I13+OIS!I13</f>
        <v>82.657953568357698</v>
      </c>
      <c r="J31" s="204">
        <f>ISI!J27+NFM!J44+CHI!J33+NMM!J32+PPA!J33+FBT!J13+TRE!J13+MAE!J13+TEL!J13+WWP!J13+OIS!J13</f>
        <v>80.879535683576947</v>
      </c>
      <c r="K31" s="204">
        <f>ISI!K27+NFM!K44+CHI!K33+NMM!K32+PPA!K33+FBT!K13+TRE!K13+MAE!K13+TEL!K13+WWP!K13+OIS!K13</f>
        <v>54.302579535683563</v>
      </c>
      <c r="L31" s="204">
        <f>ISI!L27+NFM!L44+CHI!L33+NMM!L32+PPA!L33+FBT!L13+TRE!L13+MAE!L13+TEL!L13+WWP!L13+OIS!L13</f>
        <v>47.465520206362854</v>
      </c>
      <c r="M31" s="204">
        <f>ISI!M27+NFM!M44+CHI!M33+NMM!M32+PPA!M33+FBT!M13+TRE!M13+MAE!M13+TEL!M13+WWP!M13+OIS!M13</f>
        <v>52.946775580395524</v>
      </c>
      <c r="N31" s="204">
        <f>ISI!N27+NFM!N44+CHI!N33+NMM!N32+PPA!N33+FBT!N13+TRE!N13+MAE!N13+TEL!N13+WWP!N13+OIS!N13</f>
        <v>50.793895098882203</v>
      </c>
      <c r="O31" s="204">
        <f>ISI!O27+NFM!O44+CHI!O33+NMM!O32+PPA!O33+FBT!O13+TRE!O13+MAE!O13+TEL!O13+WWP!O13+OIS!O13</f>
        <v>47.468873602751508</v>
      </c>
      <c r="P31" s="204">
        <f>ISI!P27+NFM!P44+CHI!P33+NMM!P32+PPA!P33+FBT!P13+TRE!P13+MAE!P13+TEL!P13+WWP!P13+OIS!P13</f>
        <v>45.066208082545131</v>
      </c>
      <c r="Q31" s="204">
        <f>ISI!Q27+NFM!Q44+CHI!Q33+NMM!Q32+PPA!Q33+FBT!Q13+TRE!Q13+MAE!Q13+TEL!Q13+WWP!Q13+OIS!Q13</f>
        <v>39.299999999999997</v>
      </c>
      <c r="R31" s="204">
        <f>ISI!R27+NFM!R44+CHI!R33+NMM!R32+PPA!R33+FBT!R13+TRE!R13+MAE!R13+TEL!R13+WWP!R13+OIS!R13</f>
        <v>36.268959587274296</v>
      </c>
      <c r="S31" s="204">
        <f>ISI!S27+NFM!S44+CHI!S33+NMM!S32+PPA!S33+FBT!S13+TRE!S13+MAE!S13+TEL!S13+WWP!S13+OIS!S13</f>
        <v>38.25348237317283</v>
      </c>
      <c r="T31" s="204">
        <f>ISI!T27+NFM!T44+CHI!T33+NMM!T32+PPA!T33+FBT!T13+TRE!T13+MAE!T13+TEL!T13+WWP!T13+OIS!T13</f>
        <v>40.857523645743768</v>
      </c>
      <c r="U31" s="204">
        <f>ISI!U27+NFM!U44+CHI!U33+NMM!U32+PPA!U33+FBT!U13+TRE!U13+MAE!U13+TEL!U13+WWP!U13+OIS!U13</f>
        <v>39.79982803095443</v>
      </c>
      <c r="V31" s="204">
        <f>ISI!V27+NFM!V44+CHI!V33+NMM!V32+PPA!V33+FBT!V13+TRE!V13+MAE!V13+TEL!V13+WWP!V13+OIS!V13</f>
        <v>28.287876182287185</v>
      </c>
      <c r="W31" s="204">
        <f>ISI!W27+NFM!W44+CHI!W33+NMM!W32+PPA!W33+FBT!W13+TRE!W13+MAE!W13+TEL!W13+WWP!W13+OIS!W13</f>
        <v>21.057093723129832</v>
      </c>
      <c r="X31" s="204">
        <f>ISI!X27+NFM!X44+CHI!X33+NMM!X32+PPA!X33+FBT!X13+TRE!X13+MAE!X13+TEL!X13+WWP!X13+OIS!X13</f>
        <v>27.565004299226146</v>
      </c>
      <c r="Y31" s="204">
        <f>ISI!Y27+NFM!Y44+CHI!Y33+NMM!Y32+PPA!Y33+FBT!Y13+TRE!Y13+MAE!Y13+TEL!Y13+WWP!Y13+OIS!Y13</f>
        <v>19.247979363714528</v>
      </c>
    </row>
    <row r="32" spans="1:25" ht="12" customHeight="1" x14ac:dyDescent="0.25">
      <c r="A32" s="18" t="s">
        <v>42</v>
      </c>
      <c r="B32" s="204">
        <f>ISI!B28</f>
        <v>0</v>
      </c>
      <c r="C32" s="204">
        <f>ISI!C28</f>
        <v>0</v>
      </c>
      <c r="D32" s="204">
        <f>ISI!D28</f>
        <v>0</v>
      </c>
      <c r="E32" s="204">
        <f>ISI!E28</f>
        <v>0</v>
      </c>
      <c r="F32" s="204">
        <f>ISI!F28</f>
        <v>0</v>
      </c>
      <c r="G32" s="204">
        <f>ISI!G28</f>
        <v>0</v>
      </c>
      <c r="H32" s="204">
        <f>ISI!H28</f>
        <v>0</v>
      </c>
      <c r="I32" s="204">
        <f>ISI!I28</f>
        <v>0</v>
      </c>
      <c r="J32" s="204">
        <f>ISI!J28</f>
        <v>0</v>
      </c>
      <c r="K32" s="204">
        <f>ISI!K28</f>
        <v>0</v>
      </c>
      <c r="L32" s="204">
        <f>ISI!L28</f>
        <v>0</v>
      </c>
      <c r="M32" s="204">
        <f>ISI!M28</f>
        <v>0</v>
      </c>
      <c r="N32" s="204">
        <f>ISI!N28</f>
        <v>0</v>
      </c>
      <c r="O32" s="204">
        <f>ISI!O28</f>
        <v>0</v>
      </c>
      <c r="P32" s="204">
        <f>ISI!P28</f>
        <v>0</v>
      </c>
      <c r="Q32" s="204">
        <f>ISI!Q28</f>
        <v>0</v>
      </c>
      <c r="R32" s="204">
        <f>ISI!R28</f>
        <v>0</v>
      </c>
      <c r="S32" s="204">
        <f>ISI!S28</f>
        <v>0</v>
      </c>
      <c r="T32" s="204">
        <f>ISI!T28</f>
        <v>0</v>
      </c>
      <c r="U32" s="204">
        <f>ISI!U28</f>
        <v>0</v>
      </c>
      <c r="V32" s="204">
        <f>ISI!V28</f>
        <v>0</v>
      </c>
      <c r="W32" s="204">
        <f>ISI!W28</f>
        <v>0</v>
      </c>
      <c r="X32" s="204">
        <f>ISI!X28</f>
        <v>0</v>
      </c>
      <c r="Y32" s="204">
        <f>ISI!Y28</f>
        <v>0</v>
      </c>
    </row>
    <row r="33" spans="1:25" ht="12" customHeight="1" x14ac:dyDescent="0.25">
      <c r="A33" s="19" t="s">
        <v>29</v>
      </c>
      <c r="B33" s="205">
        <f t="shared" ref="B33:Y33" si="1">SUM(B34:B38)</f>
        <v>272.5705932932072</v>
      </c>
      <c r="C33" s="205">
        <f t="shared" si="1"/>
        <v>215.92613929492691</v>
      </c>
      <c r="D33" s="205">
        <f t="shared" si="1"/>
        <v>141.70739466895958</v>
      </c>
      <c r="E33" s="205">
        <f t="shared" si="1"/>
        <v>193.93336199484091</v>
      </c>
      <c r="F33" s="205">
        <f t="shared" si="1"/>
        <v>201.34720550300943</v>
      </c>
      <c r="G33" s="205">
        <f t="shared" si="1"/>
        <v>221.18564058469474</v>
      </c>
      <c r="H33" s="205">
        <f t="shared" si="1"/>
        <v>263.58469475494405</v>
      </c>
      <c r="I33" s="205">
        <f t="shared" si="1"/>
        <v>179.88993981083405</v>
      </c>
      <c r="J33" s="205">
        <f t="shared" si="1"/>
        <v>178.14944110060188</v>
      </c>
      <c r="K33" s="205">
        <f t="shared" si="1"/>
        <v>154.22269991401549</v>
      </c>
      <c r="L33" s="205">
        <f t="shared" si="1"/>
        <v>127.39269131556317</v>
      </c>
      <c r="M33" s="205">
        <f t="shared" si="1"/>
        <v>115.12639724849528</v>
      </c>
      <c r="N33" s="205">
        <f t="shared" si="1"/>
        <v>106.12837489251935</v>
      </c>
      <c r="O33" s="205">
        <f t="shared" si="1"/>
        <v>117.03490971625106</v>
      </c>
      <c r="P33" s="205">
        <f t="shared" si="1"/>
        <v>111.42596732588135</v>
      </c>
      <c r="Q33" s="205">
        <f t="shared" si="1"/>
        <v>94.15735167669817</v>
      </c>
      <c r="R33" s="205">
        <f t="shared" si="1"/>
        <v>94.130438521066196</v>
      </c>
      <c r="S33" s="205">
        <f t="shared" si="1"/>
        <v>96.147119518486647</v>
      </c>
      <c r="T33" s="205">
        <f t="shared" si="1"/>
        <v>99.597592433361996</v>
      </c>
      <c r="U33" s="205">
        <f t="shared" si="1"/>
        <v>94.592433361994836</v>
      </c>
      <c r="V33" s="205">
        <f t="shared" si="1"/>
        <v>97.708856405846944</v>
      </c>
      <c r="W33" s="205">
        <f t="shared" si="1"/>
        <v>99.56715391229578</v>
      </c>
      <c r="X33" s="205">
        <f t="shared" si="1"/>
        <v>109.54127257093722</v>
      </c>
      <c r="Y33" s="205">
        <f t="shared" si="1"/>
        <v>104.84952708512468</v>
      </c>
    </row>
    <row r="34" spans="1:25" ht="12" customHeight="1" x14ac:dyDescent="0.25">
      <c r="A34" s="18" t="s">
        <v>30</v>
      </c>
      <c r="B34" s="204">
        <f>ISI!B30+NFM!B46+CHI!B35+NMM!B34+PPA!B35+FBT!B15+TRE!B15+MAE!B15+TEL!B15+WWP!B15+OIS!B15</f>
        <v>0</v>
      </c>
      <c r="C34" s="204">
        <f>ISI!C30+NFM!C46+CHI!C35+NMM!C34+PPA!C35+FBT!C15+TRE!C15+MAE!C15+TEL!C15+WWP!C15+OIS!C15</f>
        <v>0</v>
      </c>
      <c r="D34" s="204">
        <f>ISI!D30+NFM!D46+CHI!D35+NMM!D34+PPA!D35+FBT!D15+TRE!D15+MAE!D15+TEL!D15+WWP!D15+OIS!D15</f>
        <v>0</v>
      </c>
      <c r="E34" s="204">
        <f>ISI!E30+NFM!E46+CHI!E35+NMM!E34+PPA!E35+FBT!E15+TRE!E15+MAE!E15+TEL!E15+WWP!E15+OIS!E15</f>
        <v>0</v>
      </c>
      <c r="F34" s="204">
        <f>ISI!F30+NFM!F46+CHI!F35+NMM!F34+PPA!F35+FBT!F15+TRE!F15+MAE!F15+TEL!F15+WWP!F15+OIS!F15</f>
        <v>0</v>
      </c>
      <c r="G34" s="204">
        <f>ISI!G30+NFM!G46+CHI!G35+NMM!G34+PPA!G35+FBT!G15+TRE!G15+MAE!G15+TEL!G15+WWP!G15+OIS!G15</f>
        <v>0</v>
      </c>
      <c r="H34" s="204">
        <f>ISI!H30+NFM!H46+CHI!H35+NMM!H34+PPA!H35+FBT!H15+TRE!H15+MAE!H15+TEL!H15+WWP!H15+OIS!H15</f>
        <v>0</v>
      </c>
      <c r="I34" s="204">
        <f>ISI!I30+NFM!I46+CHI!I35+NMM!I34+PPA!I35+FBT!I15+TRE!I15+MAE!I15+TEL!I15+WWP!I15+OIS!I15</f>
        <v>0</v>
      </c>
      <c r="J34" s="204">
        <f>ISI!J30+NFM!J46+CHI!J35+NMM!J34+PPA!J35+FBT!J15+TRE!J15+MAE!J15+TEL!J15+WWP!J15+OIS!J15</f>
        <v>0</v>
      </c>
      <c r="K34" s="204">
        <f>ISI!K30+NFM!K46+CHI!K35+NMM!K34+PPA!K35+FBT!K15+TRE!K15+MAE!K15+TEL!K15+WWP!K15+OIS!K15</f>
        <v>0</v>
      </c>
      <c r="L34" s="204">
        <f>ISI!L30+NFM!L46+CHI!L35+NMM!L34+PPA!L35+FBT!L15+TRE!L15+MAE!L15+TEL!L15+WWP!L15+OIS!L15</f>
        <v>0</v>
      </c>
      <c r="M34" s="204">
        <f>ISI!M30+NFM!M46+CHI!M35+NMM!M34+PPA!M35+FBT!M15+TRE!M15+MAE!M15+TEL!M15+WWP!M15+OIS!M15</f>
        <v>0</v>
      </c>
      <c r="N34" s="204">
        <f>ISI!N30+NFM!N46+CHI!N35+NMM!N34+PPA!N35+FBT!N15+TRE!N15+MAE!N15+TEL!N15+WWP!N15+OIS!N15</f>
        <v>0</v>
      </c>
      <c r="O34" s="204">
        <f>ISI!O30+NFM!O46+CHI!O35+NMM!O34+PPA!O35+FBT!O15+TRE!O15+MAE!O15+TEL!O15+WWP!O15+OIS!O15</f>
        <v>0</v>
      </c>
      <c r="P34" s="204">
        <f>ISI!P30+NFM!P46+CHI!P35+NMM!P34+PPA!P35+FBT!P15+TRE!P15+MAE!P15+TEL!P15+WWP!P15+OIS!P15</f>
        <v>0</v>
      </c>
      <c r="Q34" s="204">
        <f>ISI!Q30+NFM!Q46+CHI!Q35+NMM!Q34+PPA!Q35+FBT!Q15+TRE!Q15+MAE!Q15+TEL!Q15+WWP!Q15+OIS!Q15</f>
        <v>0</v>
      </c>
      <c r="R34" s="204">
        <f>ISI!R30+NFM!R46+CHI!R35+NMM!R34+PPA!R35+FBT!R15+TRE!R15+MAE!R15+TEL!R15+WWP!R15+OIS!R15</f>
        <v>0</v>
      </c>
      <c r="S34" s="204">
        <f>ISI!S30+NFM!S46+CHI!S35+NMM!S34+PPA!S35+FBT!S15+TRE!S15+MAE!S15+TEL!S15+WWP!S15+OIS!S15</f>
        <v>0</v>
      </c>
      <c r="T34" s="204">
        <f>ISI!T30+NFM!T46+CHI!T35+NMM!T34+PPA!T35+FBT!T15+TRE!T15+MAE!T15+TEL!T15+WWP!T15+OIS!T15</f>
        <v>0</v>
      </c>
      <c r="U34" s="204">
        <f>ISI!U30+NFM!U46+CHI!U35+NMM!U34+PPA!U35+FBT!U15+TRE!U15+MAE!U15+TEL!U15+WWP!U15+OIS!U15</f>
        <v>0</v>
      </c>
      <c r="V34" s="204">
        <f>ISI!V30+NFM!V46+CHI!V35+NMM!V34+PPA!V35+FBT!V15+TRE!V15+MAE!V15+TEL!V15+WWP!V15+OIS!V15</f>
        <v>0</v>
      </c>
      <c r="W34" s="204">
        <f>ISI!W30+NFM!W46+CHI!W35+NMM!W34+PPA!W35+FBT!W15+TRE!W15+MAE!W15+TEL!W15+WWP!W15+OIS!W15</f>
        <v>0</v>
      </c>
      <c r="X34" s="204">
        <f>ISI!X30+NFM!X46+CHI!X35+NMM!X34+PPA!X35+FBT!X15+TRE!X15+MAE!X15+TEL!X15+WWP!X15+OIS!X15</f>
        <v>0</v>
      </c>
      <c r="Y34" s="204">
        <f>ISI!Y30+NFM!Y46+CHI!Y35+NMM!Y34+PPA!Y35+FBT!Y15+TRE!Y15+MAE!Y15+TEL!Y15+WWP!Y15+OIS!Y15</f>
        <v>0</v>
      </c>
    </row>
    <row r="35" spans="1:25" ht="12" customHeight="1" x14ac:dyDescent="0.25">
      <c r="A35" s="18" t="s">
        <v>31</v>
      </c>
      <c r="B35" s="204">
        <f>ISI!B31+NFM!B47+CHI!B36+NMM!B35+PPA!B36+FBT!B16+TRE!B16+MAE!B16+TEL!B16+WWP!B16+OIS!B16</f>
        <v>13.556921754084264</v>
      </c>
      <c r="C35" s="204">
        <f>ISI!C31+NFM!C47+CHI!C36+NMM!C35+PPA!C36+FBT!C16+TRE!C16+MAE!C16+TEL!C16+WWP!C16+OIS!C16</f>
        <v>13.556921754084264</v>
      </c>
      <c r="D35" s="204">
        <f>ISI!D31+NFM!D47+CHI!D36+NMM!D35+PPA!D36+FBT!D16+TRE!D16+MAE!D16+TEL!D16+WWP!D16+OIS!D16</f>
        <v>11.297506448839208</v>
      </c>
      <c r="E35" s="204">
        <f>ISI!E31+NFM!E47+CHI!E36+NMM!E35+PPA!E36+FBT!E16+TRE!E16+MAE!E16+TEL!E16+WWP!E16+OIS!E16</f>
        <v>21.465090283748921</v>
      </c>
      <c r="F35" s="204">
        <f>ISI!F31+NFM!F47+CHI!F36+NMM!F35+PPA!F36+FBT!F16+TRE!F16+MAE!F16+TEL!F16+WWP!F16+OIS!F16</f>
        <v>21.465176268271708</v>
      </c>
      <c r="G35" s="204">
        <f>ISI!G31+NFM!G47+CHI!G36+NMM!G35+PPA!G36+FBT!G16+TRE!G16+MAE!G16+TEL!G16+WWP!G16+OIS!G16</f>
        <v>28.243680137575236</v>
      </c>
      <c r="H35" s="204">
        <f>ISI!H31+NFM!H47+CHI!H36+NMM!H35+PPA!H36+FBT!H16+TRE!H16+MAE!H16+TEL!H16+WWP!H16+OIS!H16</f>
        <v>35.022098022355969</v>
      </c>
      <c r="I35" s="204">
        <f>ISI!I31+NFM!I47+CHI!I36+NMM!I35+PPA!I36+FBT!I16+TRE!I16+MAE!I16+TEL!I16+WWP!I16+OIS!I16</f>
        <v>19.798022355975927</v>
      </c>
      <c r="J35" s="204">
        <f>ISI!J31+NFM!J47+CHI!J36+NMM!J35+PPA!J36+FBT!J16+TRE!J16+MAE!J16+TEL!J16+WWP!J16+OIS!J16</f>
        <v>23.09776440240757</v>
      </c>
      <c r="K35" s="204">
        <f>ISI!K31+NFM!K47+CHI!K36+NMM!K35+PPA!K36+FBT!K16+TRE!K16+MAE!K16+TEL!K16+WWP!K16+OIS!K16</f>
        <v>20.897936371453138</v>
      </c>
      <c r="L35" s="204">
        <f>ISI!L31+NFM!L47+CHI!L36+NMM!L35+PPA!L36+FBT!L16+TRE!L16+MAE!L16+TEL!L16+WWP!L16+OIS!L16</f>
        <v>21.997850386930352</v>
      </c>
      <c r="M35" s="204">
        <f>ISI!M31+NFM!M47+CHI!M36+NMM!M35+PPA!M36+FBT!M16+TRE!M16+MAE!M16+TEL!M16+WWP!M16+OIS!M16</f>
        <v>25.297334479793637</v>
      </c>
      <c r="N35" s="204">
        <f>ISI!N31+NFM!N47+CHI!N36+NMM!N35+PPA!N36+FBT!N16+TRE!N16+MAE!N16+TEL!N16+WWP!N16+OIS!N16</f>
        <v>24.197592433361994</v>
      </c>
      <c r="O35" s="204">
        <f>ISI!O31+NFM!O47+CHI!O36+NMM!O35+PPA!O36+FBT!O16+TRE!O16+MAE!O16+TEL!O16+WWP!O16+OIS!O16</f>
        <v>23.097678417884776</v>
      </c>
      <c r="P35" s="204">
        <f>ISI!P31+NFM!P47+CHI!P36+NMM!P35+PPA!P36+FBT!P16+TRE!P16+MAE!P16+TEL!P16+WWP!P16+OIS!P16</f>
        <v>24.197506448839203</v>
      </c>
      <c r="Q35" s="204">
        <f>ISI!Q31+NFM!Q47+CHI!Q36+NMM!Q35+PPA!Q36+FBT!Q16+TRE!Q16+MAE!Q16+TEL!Q16+WWP!Q16+OIS!Q16</f>
        <v>20.898022355975922</v>
      </c>
      <c r="R35" s="204">
        <f>ISI!R31+NFM!R47+CHI!R36+NMM!R35+PPA!R36+FBT!R16+TRE!R16+MAE!R16+TEL!R16+WWP!R16+OIS!R16</f>
        <v>21.997850386930349</v>
      </c>
      <c r="S35" s="204">
        <f>ISI!S31+NFM!S47+CHI!S36+NMM!S35+PPA!S36+FBT!S16+TRE!S16+MAE!S16+TEL!S16+WWP!S16+OIS!S16</f>
        <v>24.038005159071368</v>
      </c>
      <c r="T35" s="204">
        <f>ISI!T31+NFM!T47+CHI!T36+NMM!T35+PPA!T36+FBT!T16+TRE!T16+MAE!T16+TEL!T16+WWP!T16+OIS!T16</f>
        <v>26.118916595012895</v>
      </c>
      <c r="U35" s="204">
        <f>ISI!U31+NFM!U47+CHI!U36+NMM!U35+PPA!U36+FBT!U16+TRE!U16+MAE!U16+TEL!U16+WWP!U16+OIS!U16</f>
        <v>22.766380051590716</v>
      </c>
      <c r="V35" s="204">
        <f>ISI!V31+NFM!V47+CHI!V36+NMM!V35+PPA!V36+FBT!V16+TRE!V16+MAE!V16+TEL!V16+WWP!V16+OIS!V16</f>
        <v>23.334135855546002</v>
      </c>
      <c r="W35" s="204">
        <f>ISI!W31+NFM!W47+CHI!W36+NMM!W35+PPA!W36+FBT!W16+TRE!W16+MAE!W16+TEL!W16+WWP!W16+OIS!W16</f>
        <v>20.722012037833188</v>
      </c>
      <c r="X35" s="204">
        <f>ISI!X31+NFM!X47+CHI!X36+NMM!X35+PPA!X36+FBT!X16+TRE!X16+MAE!X16+TEL!X16+WWP!X16+OIS!X16</f>
        <v>23.297678417884779</v>
      </c>
      <c r="Y35" s="204">
        <f>ISI!Y31+NFM!Y47+CHI!Y36+NMM!Y35+PPA!Y36+FBT!Y16+TRE!Y16+MAE!Y16+TEL!Y16+WWP!Y16+OIS!Y16</f>
        <v>30.417368873602747</v>
      </c>
    </row>
    <row r="36" spans="1:25" ht="12" customHeight="1" x14ac:dyDescent="0.25">
      <c r="A36" s="18" t="s">
        <v>71</v>
      </c>
      <c r="B36" s="204">
        <f>ISI!B32+NFM!B48+CHI!B37+NMM!B36+PPA!B37+FBT!B17+TRE!B17+MAE!B17+TEL!B17+WWP!B17+OIS!B17</f>
        <v>166.37987962166807</v>
      </c>
      <c r="C36" s="204">
        <f>ISI!C32+NFM!C48+CHI!C37+NMM!C36+PPA!C37+FBT!C17+TRE!C17+MAE!C17+TEL!C17+WWP!C17+OIS!C17</f>
        <v>123.24436801375751</v>
      </c>
      <c r="D36" s="204">
        <f>ISI!D32+NFM!D48+CHI!D37+NMM!D36+PPA!D37+FBT!D17+TRE!D17+MAE!D17+TEL!D17+WWP!D17+OIS!D17</f>
        <v>82.162940670679262</v>
      </c>
      <c r="E36" s="204">
        <f>ISI!E32+NFM!E48+CHI!E37+NMM!E36+PPA!E37+FBT!E17+TRE!E17+MAE!E17+TEL!E17+WWP!E17+OIS!E17</f>
        <v>111.94711951848666</v>
      </c>
      <c r="F36" s="204">
        <f>ISI!F32+NFM!F48+CHI!F37+NMM!F36+PPA!F37+FBT!F17+TRE!F17+MAE!F17+TEL!F17+WWP!F17+OIS!F17</f>
        <v>102.70369733447978</v>
      </c>
      <c r="G36" s="204">
        <f>ISI!G32+NFM!G48+CHI!G37+NMM!G36+PPA!G37+FBT!G17+TRE!G17+MAE!G17+TEL!G17+WWP!G17+OIS!G17</f>
        <v>114.0011177987962</v>
      </c>
      <c r="H36" s="204">
        <f>ISI!H32+NFM!H48+CHI!H37+NMM!H36+PPA!H37+FBT!H17+TRE!H17+MAE!H17+TEL!H17+WWP!H17+OIS!H17</f>
        <v>136.34290627687014</v>
      </c>
      <c r="I36" s="204">
        <f>ISI!I32+NFM!I48+CHI!I37+NMM!I36+PPA!I37+FBT!I17+TRE!I17+MAE!I17+TEL!I17+WWP!I17+OIS!I17</f>
        <v>103.78340498710233</v>
      </c>
      <c r="J36" s="204">
        <f>ISI!J32+NFM!J48+CHI!J37+NMM!J36+PPA!J37+FBT!J17+TRE!J17+MAE!J17+TEL!J17+WWP!J17+OIS!J17</f>
        <v>100.73104041272572</v>
      </c>
      <c r="K36" s="204">
        <f>ISI!K32+NFM!K48+CHI!K37+NMM!K36+PPA!K37+FBT!K17+TRE!K17+MAE!K17+TEL!K17+WWP!K17+OIS!K17</f>
        <v>83.433705932932085</v>
      </c>
      <c r="L36" s="204">
        <f>ISI!L32+NFM!L48+CHI!L37+NMM!L36+PPA!L37+FBT!L17+TRE!L17+MAE!L17+TEL!L17+WWP!L17+OIS!L17</f>
        <v>73.258641444539961</v>
      </c>
      <c r="M36" s="204">
        <f>ISI!M32+NFM!M48+CHI!M37+NMM!M36+PPA!M37+FBT!M17+TRE!M17+MAE!M17+TEL!M17+WWP!M17+OIS!M17</f>
        <v>61.048925193465188</v>
      </c>
      <c r="N36" s="204">
        <f>ISI!N32+NFM!N48+CHI!N37+NMM!N36+PPA!N37+FBT!N17+TRE!N17+MAE!N17+TEL!N17+WWP!N17+OIS!N17</f>
        <v>55.961564918314707</v>
      </c>
      <c r="O36" s="204">
        <f>ISI!O32+NFM!O48+CHI!O37+NMM!O36+PPA!O37+FBT!O17+TRE!O17+MAE!O17+TEL!O17+WWP!O17+OIS!O17</f>
        <v>52.910490111779879</v>
      </c>
      <c r="P36" s="204">
        <f>ISI!P32+NFM!P48+CHI!P37+NMM!P36+PPA!P37+FBT!P17+TRE!P17+MAE!P17+TEL!P17+WWP!P17+OIS!P17</f>
        <v>45.784608770421322</v>
      </c>
      <c r="Q36" s="204">
        <f>ISI!Q32+NFM!Q48+CHI!Q37+NMM!Q36+PPA!Q37+FBT!Q17+TRE!Q17+MAE!Q17+TEL!Q17+WWP!Q17+OIS!Q17</f>
        <v>45.785554600171956</v>
      </c>
      <c r="R36" s="204">
        <f>ISI!R32+NFM!R48+CHI!R37+NMM!R36+PPA!R37+FBT!R17+TRE!R17+MAE!R17+TEL!R17+WWP!R17+OIS!R17</f>
        <v>46.80300945829751</v>
      </c>
      <c r="S36" s="204">
        <f>ISI!S32+NFM!S48+CHI!S37+NMM!S36+PPA!S37+FBT!S17+TRE!S17+MAE!S17+TEL!S17+WWP!S17+OIS!S17</f>
        <v>44.106964746345653</v>
      </c>
      <c r="T36" s="204">
        <f>ISI!T32+NFM!T48+CHI!T37+NMM!T36+PPA!T37+FBT!T17+TRE!T17+MAE!T17+TEL!T17+WWP!T17+OIS!T17</f>
        <v>42.640928632846084</v>
      </c>
      <c r="U36" s="204">
        <f>ISI!U32+NFM!U48+CHI!U37+NMM!U36+PPA!U37+FBT!U17+TRE!U17+MAE!U17+TEL!U17+WWP!U17+OIS!U17</f>
        <v>43.15262252794497</v>
      </c>
      <c r="V36" s="204">
        <f>ISI!V32+NFM!V48+CHI!V37+NMM!V36+PPA!V37+FBT!V17+TRE!V17+MAE!V17+TEL!V17+WWP!V17+OIS!V17</f>
        <v>41.496044711951846</v>
      </c>
      <c r="W36" s="204">
        <f>ISI!W32+NFM!W48+CHI!W37+NMM!W36+PPA!W37+FBT!W17+TRE!W17+MAE!W17+TEL!W17+WWP!W17+OIS!W17</f>
        <v>42.371195184866721</v>
      </c>
      <c r="X36" s="204">
        <f>ISI!X32+NFM!X48+CHI!X37+NMM!X36+PPA!X37+FBT!X17+TRE!X17+MAE!X17+TEL!X17+WWP!X17+OIS!X17</f>
        <v>51.413757523645742</v>
      </c>
      <c r="Y36" s="204">
        <f>ISI!Y32+NFM!Y48+CHI!Y37+NMM!Y36+PPA!Y37+FBT!Y17+TRE!Y17+MAE!Y17+TEL!Y17+WWP!Y17+OIS!Y17</f>
        <v>42.987704213241621</v>
      </c>
    </row>
    <row r="37" spans="1:25" ht="12" customHeight="1" x14ac:dyDescent="0.25">
      <c r="A37" s="18" t="s">
        <v>32</v>
      </c>
      <c r="B37" s="204">
        <f>ISI!B33+NFM!B49+CHI!B38+NMM!B37+PPA!B38+FBT!B18+TRE!B18+MAE!B18+TEL!B18+WWP!B18+OIS!B18</f>
        <v>92.633791917454857</v>
      </c>
      <c r="C37" s="204">
        <f>ISI!C33+NFM!C49+CHI!C38+NMM!C37+PPA!C38+FBT!C18+TRE!C18+MAE!C18+TEL!C18+WWP!C18+OIS!C18</f>
        <v>79.124849527085132</v>
      </c>
      <c r="D37" s="204">
        <f>ISI!D33+NFM!D49+CHI!D38+NMM!D37+PPA!D38+FBT!D18+TRE!D18+MAE!D18+TEL!D18+WWP!D18+OIS!D18</f>
        <v>48.246947549441103</v>
      </c>
      <c r="E37" s="204">
        <f>ISI!E33+NFM!E49+CHI!E38+NMM!E37+PPA!E38+FBT!E18+TRE!E18+MAE!E18+TEL!E18+WWP!E18+OIS!E18</f>
        <v>39.562424763542559</v>
      </c>
      <c r="F37" s="204">
        <f>ISI!F33+NFM!F49+CHI!F38+NMM!F37+PPA!F38+FBT!F18+TRE!F18+MAE!F18+TEL!F18+WWP!F18+OIS!F18</f>
        <v>45.352106620808257</v>
      </c>
      <c r="G37" s="204">
        <f>ISI!G33+NFM!G49+CHI!G38+NMM!G37+PPA!G38+FBT!G18+TRE!G18+MAE!G18+TEL!G18+WWP!G18+OIS!G18</f>
        <v>42.457093723129837</v>
      </c>
      <c r="H37" s="204">
        <f>ISI!H33+NFM!H49+CHI!H38+NMM!H37+PPA!H38+FBT!H18+TRE!H18+MAE!H18+TEL!H18+WWP!H18+OIS!H18</f>
        <v>41.492347377472058</v>
      </c>
      <c r="I37" s="204">
        <f>ISI!I33+NFM!I49+CHI!I38+NMM!I37+PPA!I38+FBT!I18+TRE!I18+MAE!I18+TEL!I18+WWP!I18+OIS!I18</f>
        <v>16.719776440240757</v>
      </c>
      <c r="J37" s="204">
        <f>ISI!J33+NFM!J49+CHI!J38+NMM!J37+PPA!J38+FBT!J18+TRE!J18+MAE!J18+TEL!J18+WWP!J18+OIS!J18</f>
        <v>14.731900257953566</v>
      </c>
      <c r="K37" s="204">
        <f>ISI!K33+NFM!K49+CHI!K38+NMM!K37+PPA!K38+FBT!K18+TRE!K18+MAE!K18+TEL!K18+WWP!K18+OIS!K18</f>
        <v>15.73817712811694</v>
      </c>
      <c r="L37" s="204">
        <f>ISI!L33+NFM!L49+CHI!L38+NMM!L37+PPA!L38+FBT!L18+TRE!L18+MAE!L18+TEL!L18+WWP!L18+OIS!L18</f>
        <v>7.8651762682717088</v>
      </c>
      <c r="M37" s="204">
        <f>ISI!M33+NFM!M49+CHI!M38+NMM!M37+PPA!M38+FBT!M18+TRE!M18+MAE!M18+TEL!M18+WWP!M18+OIS!M18</f>
        <v>6.8740326741186584</v>
      </c>
      <c r="N37" s="204">
        <f>ISI!N33+NFM!N49+CHI!N38+NMM!N37+PPA!N38+FBT!N18+TRE!N18+MAE!N18+TEL!N18+WWP!N18+OIS!N18</f>
        <v>7.8516766981943249</v>
      </c>
      <c r="O37" s="204">
        <f>ISI!O33+NFM!O49+CHI!O38+NMM!O37+PPA!O38+FBT!O18+TRE!O18+MAE!O18+TEL!O18+WWP!O18+OIS!O18</f>
        <v>6.8695614789337913</v>
      </c>
      <c r="P37" s="204">
        <f>ISI!P33+NFM!P49+CHI!P38+NMM!P37+PPA!P38+FBT!P18+TRE!P18+MAE!P18+TEL!P18+WWP!P18+OIS!P18</f>
        <v>5.8859845227858987</v>
      </c>
      <c r="Q37" s="204">
        <f>ISI!Q33+NFM!Q49+CHI!Q38+NMM!Q37+PPA!Q38+FBT!Q18+TRE!Q18+MAE!Q18+TEL!Q18+WWP!Q18+OIS!Q18</f>
        <v>2.9409286328460871</v>
      </c>
      <c r="R37" s="204">
        <f>ISI!R33+NFM!R49+CHI!R38+NMM!R37+PPA!R38+FBT!R18+TRE!R18+MAE!R18+TEL!R18+WWP!R18+OIS!R18</f>
        <v>0.98022355975924325</v>
      </c>
      <c r="S37" s="204">
        <f>ISI!S33+NFM!S49+CHI!S38+NMM!S37+PPA!S38+FBT!S18+TRE!S18+MAE!S18+TEL!S18+WWP!S18+OIS!S18</f>
        <v>0.20679277730008597</v>
      </c>
      <c r="T37" s="204">
        <f>ISI!T33+NFM!T49+CHI!T38+NMM!T37+PPA!T38+FBT!T18+TRE!T18+MAE!T18+TEL!T18+WWP!T18+OIS!T18</f>
        <v>0.2009458297506449</v>
      </c>
      <c r="U37" s="204">
        <f>ISI!U33+NFM!U49+CHI!U38+NMM!U37+PPA!U38+FBT!U18+TRE!U18+MAE!U18+TEL!U18+WWP!U18+OIS!U18</f>
        <v>0</v>
      </c>
      <c r="V37" s="204">
        <f>ISI!V33+NFM!V49+CHI!V38+NMM!V37+PPA!V38+FBT!V18+TRE!V18+MAE!V18+TEL!V18+WWP!V18+OIS!V18</f>
        <v>0</v>
      </c>
      <c r="W37" s="204">
        <f>ISI!W33+NFM!W49+CHI!W38+NMM!W37+PPA!W38+FBT!W18+TRE!W18+MAE!W18+TEL!W18+WWP!W18+OIS!W18</f>
        <v>0</v>
      </c>
      <c r="X37" s="204">
        <f>ISI!X33+NFM!X49+CHI!X38+NMM!X37+PPA!X38+FBT!X18+TRE!X18+MAE!X18+TEL!X18+WWP!X18+OIS!X18</f>
        <v>0</v>
      </c>
      <c r="Y37" s="204">
        <f>ISI!Y33+NFM!Y49+CHI!Y38+NMM!Y37+PPA!Y38+FBT!Y18+TRE!Y18+MAE!Y18+TEL!Y18+WWP!Y18+OIS!Y18</f>
        <v>0</v>
      </c>
    </row>
    <row r="38" spans="1:25" ht="12" customHeight="1" x14ac:dyDescent="0.25">
      <c r="A38" s="18" t="s">
        <v>33</v>
      </c>
      <c r="B38" s="204">
        <f>ISI!B34+NFM!B50+CHI!B39+NMM!B38+PPA!B39+FBT!B19+TRE!B19+MAE!B19+TEL!B19+WWP!B19+OIS!B19</f>
        <v>0</v>
      </c>
      <c r="C38" s="204">
        <f>ISI!C34+NFM!C50+CHI!C39+NMM!C38+PPA!C39+FBT!C19+TRE!C19+MAE!C19+TEL!C19+WWP!C19+OIS!C19</f>
        <v>0</v>
      </c>
      <c r="D38" s="204">
        <f>ISI!D34+NFM!D50+CHI!D39+NMM!D38+PPA!D39+FBT!D19+TRE!D19+MAE!D19+TEL!D19+WWP!D19+OIS!D19</f>
        <v>0</v>
      </c>
      <c r="E38" s="204">
        <f>ISI!E34+NFM!E50+CHI!E39+NMM!E38+PPA!E39+FBT!E19+TRE!E19+MAE!E19+TEL!E19+WWP!E19+OIS!E19</f>
        <v>20.958727429062769</v>
      </c>
      <c r="F38" s="204">
        <f>ISI!F34+NFM!F50+CHI!F39+NMM!F38+PPA!F39+FBT!F19+TRE!F19+MAE!F19+TEL!F19+WWP!F19+OIS!F19</f>
        <v>31.826225279449702</v>
      </c>
      <c r="G38" s="204">
        <f>ISI!G34+NFM!G50+CHI!G39+NMM!G38+PPA!G39+FBT!G19+TRE!G19+MAE!G19+TEL!G19+WWP!G19+OIS!G19</f>
        <v>36.48374892519346</v>
      </c>
      <c r="H38" s="204">
        <f>ISI!H34+NFM!H50+CHI!H39+NMM!H38+PPA!H39+FBT!H19+TRE!H19+MAE!H19+TEL!H19+WWP!H19+OIS!H19</f>
        <v>50.727343078245916</v>
      </c>
      <c r="I38" s="204">
        <f>ISI!I34+NFM!I50+CHI!I39+NMM!I38+PPA!I39+FBT!I19+TRE!I19+MAE!I19+TEL!I19+WWP!I19+OIS!I19</f>
        <v>39.58873602751504</v>
      </c>
      <c r="J38" s="204">
        <f>ISI!J34+NFM!J50+CHI!J39+NMM!J38+PPA!J39+FBT!J19+TRE!J19+MAE!J19+TEL!J19+WWP!J19+OIS!J19</f>
        <v>39.58873602751504</v>
      </c>
      <c r="K38" s="204">
        <f>ISI!K34+NFM!K50+CHI!K39+NMM!K38+PPA!K39+FBT!K19+TRE!K19+MAE!K19+TEL!K19+WWP!K19+OIS!K19</f>
        <v>34.152880481513328</v>
      </c>
      <c r="L38" s="204">
        <f>ISI!L34+NFM!L50+CHI!L39+NMM!L38+PPA!L39+FBT!L19+TRE!L19+MAE!L19+TEL!L19+WWP!L19+OIS!L19</f>
        <v>24.271023215821149</v>
      </c>
      <c r="M38" s="204">
        <f>ISI!M34+NFM!M50+CHI!M39+NMM!M38+PPA!M39+FBT!M19+TRE!M19+MAE!M19+TEL!M19+WWP!M19+OIS!M19</f>
        <v>21.9061049011178</v>
      </c>
      <c r="N38" s="204">
        <f>ISI!N34+NFM!N50+CHI!N39+NMM!N38+PPA!N39+FBT!N19+TRE!N19+MAE!N19+TEL!N19+WWP!N19+OIS!N19</f>
        <v>18.117540842648321</v>
      </c>
      <c r="O38" s="204">
        <f>ISI!O34+NFM!O50+CHI!O39+NMM!O38+PPA!O39+FBT!O19+TRE!O19+MAE!O19+TEL!O19+WWP!O19+OIS!O19</f>
        <v>34.157179707652617</v>
      </c>
      <c r="P38" s="204">
        <f>ISI!P34+NFM!P50+CHI!P39+NMM!P38+PPA!P39+FBT!P19+TRE!P19+MAE!P19+TEL!P19+WWP!P19+OIS!P19</f>
        <v>35.557867583834913</v>
      </c>
      <c r="Q38" s="204">
        <f>ISI!Q34+NFM!Q50+CHI!Q39+NMM!Q38+PPA!Q39+FBT!Q19+TRE!Q19+MAE!Q19+TEL!Q19+WWP!Q19+OIS!Q19</f>
        <v>24.532846087704211</v>
      </c>
      <c r="R38" s="204">
        <f>ISI!R34+NFM!R50+CHI!R39+NMM!R38+PPA!R39+FBT!R19+TRE!R19+MAE!R19+TEL!R19+WWP!R19+OIS!R19</f>
        <v>24.349355116079099</v>
      </c>
      <c r="S38" s="204">
        <f>ISI!S34+NFM!S50+CHI!S39+NMM!S38+PPA!S39+FBT!S19+TRE!S19+MAE!S19+TEL!S19+WWP!S19+OIS!S19</f>
        <v>27.795356835769557</v>
      </c>
      <c r="T38" s="204">
        <f>ISI!T34+NFM!T50+CHI!T39+NMM!T38+PPA!T39+FBT!T19+TRE!T19+MAE!T19+TEL!T19+WWP!T19+OIS!T19</f>
        <v>30.636801375752366</v>
      </c>
      <c r="U38" s="204">
        <f>ISI!U34+NFM!U50+CHI!U39+NMM!U38+PPA!U39+FBT!U19+TRE!U19+MAE!U19+TEL!U19+WWP!U19+OIS!U19</f>
        <v>28.673430782459157</v>
      </c>
      <c r="V38" s="204">
        <f>ISI!V34+NFM!V50+CHI!V39+NMM!V38+PPA!V39+FBT!V19+TRE!V19+MAE!V19+TEL!V19+WWP!V19+OIS!V19</f>
        <v>32.878675838349096</v>
      </c>
      <c r="W38" s="204">
        <f>ISI!W34+NFM!W50+CHI!W39+NMM!W38+PPA!W39+FBT!W19+TRE!W19+MAE!W19+TEL!W19+WWP!W19+OIS!W19</f>
        <v>36.47394668959587</v>
      </c>
      <c r="X38" s="204">
        <f>ISI!X34+NFM!X50+CHI!X39+NMM!X38+PPA!X39+FBT!X19+TRE!X19+MAE!X19+TEL!X19+WWP!X19+OIS!X19</f>
        <v>34.829836629406699</v>
      </c>
      <c r="Y38" s="204">
        <f>ISI!Y34+NFM!Y50+CHI!Y39+NMM!Y38+PPA!Y39+FBT!Y19+TRE!Y19+MAE!Y19+TEL!Y19+WWP!Y19+OIS!Y19</f>
        <v>31.444453998280306</v>
      </c>
    </row>
    <row r="39" spans="1:25" ht="12" customHeight="1" x14ac:dyDescent="0.25">
      <c r="A39" s="19" t="s">
        <v>72</v>
      </c>
      <c r="B39" s="205">
        <f t="shared" ref="B39:Y39" si="2">B40+B41</f>
        <v>491.55202063628536</v>
      </c>
      <c r="C39" s="205">
        <f t="shared" si="2"/>
        <v>457.60963026655202</v>
      </c>
      <c r="D39" s="205">
        <f t="shared" si="2"/>
        <v>430.61049011177988</v>
      </c>
      <c r="E39" s="205">
        <f t="shared" si="2"/>
        <v>499.01117798796213</v>
      </c>
      <c r="F39" s="205">
        <f t="shared" si="2"/>
        <v>510.72656921754083</v>
      </c>
      <c r="G39" s="205">
        <f t="shared" si="2"/>
        <v>540.79965606190888</v>
      </c>
      <c r="H39" s="205">
        <f t="shared" si="2"/>
        <v>549.95700773860699</v>
      </c>
      <c r="I39" s="205">
        <f t="shared" si="2"/>
        <v>548.36629406706788</v>
      </c>
      <c r="J39" s="205">
        <f t="shared" si="2"/>
        <v>526.11779879621668</v>
      </c>
      <c r="K39" s="205">
        <f t="shared" si="2"/>
        <v>449.01117798796213</v>
      </c>
      <c r="L39" s="205">
        <f t="shared" si="2"/>
        <v>483.01805674978505</v>
      </c>
      <c r="M39" s="205">
        <f t="shared" si="2"/>
        <v>425.42992261392942</v>
      </c>
      <c r="N39" s="205">
        <f t="shared" si="2"/>
        <v>416.20808254514185</v>
      </c>
      <c r="O39" s="205">
        <f t="shared" si="2"/>
        <v>393.59415305245051</v>
      </c>
      <c r="P39" s="205">
        <f t="shared" si="2"/>
        <v>391.61650902837482</v>
      </c>
      <c r="Q39" s="205">
        <f t="shared" si="2"/>
        <v>402.23559759243341</v>
      </c>
      <c r="R39" s="205">
        <f t="shared" si="2"/>
        <v>415.47721410146175</v>
      </c>
      <c r="S39" s="205">
        <f t="shared" si="2"/>
        <v>438.69398108340499</v>
      </c>
      <c r="T39" s="205">
        <f t="shared" si="2"/>
        <v>457.02020636285459</v>
      </c>
      <c r="U39" s="205">
        <f t="shared" si="2"/>
        <v>451.95176268271706</v>
      </c>
      <c r="V39" s="205">
        <f t="shared" si="2"/>
        <v>446.76380051590706</v>
      </c>
      <c r="W39" s="205">
        <f t="shared" si="2"/>
        <v>477.36698194325021</v>
      </c>
      <c r="X39" s="205">
        <f t="shared" si="2"/>
        <v>401.86938950988815</v>
      </c>
      <c r="Y39" s="205">
        <f t="shared" si="2"/>
        <v>381.15442820292338</v>
      </c>
    </row>
    <row r="40" spans="1:25" ht="12" customHeight="1" x14ac:dyDescent="0.25">
      <c r="A40" s="18" t="s">
        <v>73</v>
      </c>
      <c r="B40" s="204">
        <f>ISI!B36+NFM!B52+CHI!B41+NMM!B40+PPA!B41+FBT!B21+TRE!B21+MAE!B21+TEL!B21+WWP!B21+OIS!B21</f>
        <v>491.55202063628536</v>
      </c>
      <c r="C40" s="204">
        <f>ISI!C36+NFM!C52+CHI!C41+NMM!C40+PPA!C41+FBT!C21+TRE!C21+MAE!C21+TEL!C21+WWP!C21+OIS!C21</f>
        <v>457.60963026655202</v>
      </c>
      <c r="D40" s="204">
        <f>ISI!D36+NFM!D52+CHI!D41+NMM!D40+PPA!D41+FBT!D21+TRE!D21+MAE!D21+TEL!D21+WWP!D21+OIS!D21</f>
        <v>430.61049011177988</v>
      </c>
      <c r="E40" s="204">
        <f>ISI!E36+NFM!E52+CHI!E41+NMM!E40+PPA!E41+FBT!E21+TRE!E21+MAE!E21+TEL!E21+WWP!E21+OIS!E21</f>
        <v>499.01117798796213</v>
      </c>
      <c r="F40" s="204">
        <f>ISI!F36+NFM!F52+CHI!F41+NMM!F40+PPA!F41+FBT!F21+TRE!F21+MAE!F21+TEL!F21+WWP!F21+OIS!F21</f>
        <v>510.72656921754083</v>
      </c>
      <c r="G40" s="204">
        <f>ISI!G36+NFM!G52+CHI!G41+NMM!G40+PPA!G41+FBT!G21+TRE!G21+MAE!G21+TEL!G21+WWP!G21+OIS!G21</f>
        <v>540.79965606190888</v>
      </c>
      <c r="H40" s="204">
        <f>ISI!H36+NFM!H52+CHI!H41+NMM!H40+PPA!H41+FBT!H21+TRE!H21+MAE!H21+TEL!H21+WWP!H21+OIS!H21</f>
        <v>549.95700773860699</v>
      </c>
      <c r="I40" s="204">
        <f>ISI!I36+NFM!I52+CHI!I41+NMM!I40+PPA!I41+FBT!I21+TRE!I21+MAE!I21+TEL!I21+WWP!I21+OIS!I21</f>
        <v>548.36629406706788</v>
      </c>
      <c r="J40" s="204">
        <f>ISI!J36+NFM!J52+CHI!J41+NMM!J40+PPA!J41+FBT!J21+TRE!J21+MAE!J21+TEL!J21+WWP!J21+OIS!J21</f>
        <v>526.11779879621668</v>
      </c>
      <c r="K40" s="204">
        <f>ISI!K36+NFM!K52+CHI!K41+NMM!K40+PPA!K41+FBT!K21+TRE!K21+MAE!K21+TEL!K21+WWP!K21+OIS!K21</f>
        <v>449.01117798796213</v>
      </c>
      <c r="L40" s="204">
        <f>ISI!L36+NFM!L52+CHI!L41+NMM!L40+PPA!L41+FBT!L21+TRE!L21+MAE!L21+TEL!L21+WWP!L21+OIS!L21</f>
        <v>483.01805674978505</v>
      </c>
      <c r="M40" s="204">
        <f>ISI!M36+NFM!M52+CHI!M41+NMM!M40+PPA!M41+FBT!M21+TRE!M21+MAE!M21+TEL!M21+WWP!M21+OIS!M21</f>
        <v>425.42992261392942</v>
      </c>
      <c r="N40" s="204">
        <f>ISI!N36+NFM!N52+CHI!N41+NMM!N40+PPA!N41+FBT!N21+TRE!N21+MAE!N21+TEL!N21+WWP!N21+OIS!N21</f>
        <v>416.20808254514185</v>
      </c>
      <c r="O40" s="204">
        <f>ISI!O36+NFM!O52+CHI!O41+NMM!O40+PPA!O41+FBT!O21+TRE!O21+MAE!O21+TEL!O21+WWP!O21+OIS!O21</f>
        <v>393.59415305245051</v>
      </c>
      <c r="P40" s="204">
        <f>ISI!P36+NFM!P52+CHI!P41+NMM!P40+PPA!P41+FBT!P21+TRE!P21+MAE!P21+TEL!P21+WWP!P21+OIS!P21</f>
        <v>391.61650902837482</v>
      </c>
      <c r="Q40" s="204">
        <f>ISI!Q36+NFM!Q52+CHI!Q41+NMM!Q40+PPA!Q41+FBT!Q21+TRE!Q21+MAE!Q21+TEL!Q21+WWP!Q21+OIS!Q21</f>
        <v>402.23559759243341</v>
      </c>
      <c r="R40" s="204">
        <f>ISI!R36+NFM!R52+CHI!R41+NMM!R40+PPA!R41+FBT!R21+TRE!R21+MAE!R21+TEL!R21+WWP!R21+OIS!R21</f>
        <v>415.47721410146175</v>
      </c>
      <c r="S40" s="204">
        <f>ISI!S36+NFM!S52+CHI!S41+NMM!S40+PPA!S41+FBT!S21+TRE!S21+MAE!S21+TEL!S21+WWP!S21+OIS!S21</f>
        <v>438.69398108340499</v>
      </c>
      <c r="T40" s="204">
        <f>ISI!T36+NFM!T52+CHI!T41+NMM!T40+PPA!T41+FBT!T21+TRE!T21+MAE!T21+TEL!T21+WWP!T21+OIS!T21</f>
        <v>457.02020636285459</v>
      </c>
      <c r="U40" s="204">
        <f>ISI!U36+NFM!U52+CHI!U41+NMM!U40+PPA!U41+FBT!U21+TRE!U21+MAE!U21+TEL!U21+WWP!U21+OIS!U21</f>
        <v>451.95176268271706</v>
      </c>
      <c r="V40" s="204">
        <f>ISI!V36+NFM!V52+CHI!V41+NMM!V40+PPA!V41+FBT!V21+TRE!V21+MAE!V21+TEL!V21+WWP!V21+OIS!V21</f>
        <v>446.76380051590706</v>
      </c>
      <c r="W40" s="204">
        <f>ISI!W36+NFM!W52+CHI!W41+NMM!W40+PPA!W41+FBT!W21+TRE!W21+MAE!W21+TEL!W21+WWP!W21+OIS!W21</f>
        <v>477.36698194325021</v>
      </c>
      <c r="X40" s="204">
        <f>ISI!X36+NFM!X52+CHI!X41+NMM!X40+PPA!X41+FBT!X21+TRE!X21+MAE!X21+TEL!X21+WWP!X21+OIS!X21</f>
        <v>401.86938950988815</v>
      </c>
      <c r="Y40" s="204">
        <f>ISI!Y36+NFM!Y52+CHI!Y41+NMM!Y40+PPA!Y41+FBT!Y21+TRE!Y21+MAE!Y21+TEL!Y21+WWP!Y21+OIS!Y21</f>
        <v>381.15442820292338</v>
      </c>
    </row>
    <row r="41" spans="1:25" ht="12" customHeight="1" x14ac:dyDescent="0.25">
      <c r="A41" s="18" t="s">
        <v>36</v>
      </c>
      <c r="B41" s="204">
        <f>ISI!B37+NFM!B53+CHI!B42+NMM!B41+PPA!B42+FBT!B22+TRE!B22+MAE!B22+TEL!B22+WWP!B22+OIS!B22</f>
        <v>0</v>
      </c>
      <c r="C41" s="204">
        <f>ISI!C37+NFM!C53+CHI!C42+NMM!C41+PPA!C42+FBT!C22+TRE!C22+MAE!C22+TEL!C22+WWP!C22+OIS!C22</f>
        <v>0</v>
      </c>
      <c r="D41" s="204">
        <f>ISI!D37+NFM!D53+CHI!D42+NMM!D41+PPA!D42+FBT!D22+TRE!D22+MAE!D22+TEL!D22+WWP!D22+OIS!D22</f>
        <v>0</v>
      </c>
      <c r="E41" s="204">
        <f>ISI!E37+NFM!E53+CHI!E42+NMM!E41+PPA!E42+FBT!E22+TRE!E22+MAE!E22+TEL!E22+WWP!E22+OIS!E22</f>
        <v>0</v>
      </c>
      <c r="F41" s="204">
        <f>ISI!F37+NFM!F53+CHI!F42+NMM!F41+PPA!F42+FBT!F22+TRE!F22+MAE!F22+TEL!F22+WWP!F22+OIS!F22</f>
        <v>0</v>
      </c>
      <c r="G41" s="204">
        <f>ISI!G37+NFM!G53+CHI!G42+NMM!G41+PPA!G42+FBT!G22+TRE!G22+MAE!G22+TEL!G22+WWP!G22+OIS!G22</f>
        <v>0</v>
      </c>
      <c r="H41" s="204">
        <f>ISI!H37+NFM!H53+CHI!H42+NMM!H41+PPA!H42+FBT!H22+TRE!H22+MAE!H22+TEL!H22+WWP!H22+OIS!H22</f>
        <v>0</v>
      </c>
      <c r="I41" s="204">
        <f>ISI!I37+NFM!I53+CHI!I42+NMM!I41+PPA!I42+FBT!I22+TRE!I22+MAE!I22+TEL!I22+WWP!I22+OIS!I22</f>
        <v>0</v>
      </c>
      <c r="J41" s="204">
        <f>ISI!J37+NFM!J53+CHI!J42+NMM!J41+PPA!J42+FBT!J22+TRE!J22+MAE!J22+TEL!J22+WWP!J22+OIS!J22</f>
        <v>0</v>
      </c>
      <c r="K41" s="204">
        <f>ISI!K37+NFM!K53+CHI!K42+NMM!K41+PPA!K42+FBT!K22+TRE!K22+MAE!K22+TEL!K22+WWP!K22+OIS!K22</f>
        <v>0</v>
      </c>
      <c r="L41" s="204">
        <f>ISI!L37+NFM!L53+CHI!L42+NMM!L41+PPA!L42+FBT!L22+TRE!L22+MAE!L22+TEL!L22+WWP!L22+OIS!L22</f>
        <v>0</v>
      </c>
      <c r="M41" s="204">
        <f>ISI!M37+NFM!M53+CHI!M42+NMM!M41+PPA!M42+FBT!M22+TRE!M22+MAE!M22+TEL!M22+WWP!M22+OIS!M22</f>
        <v>0</v>
      </c>
      <c r="N41" s="204">
        <f>ISI!N37+NFM!N53+CHI!N42+NMM!N41+PPA!N42+FBT!N22+TRE!N22+MAE!N22+TEL!N22+WWP!N22+OIS!N22</f>
        <v>0</v>
      </c>
      <c r="O41" s="204">
        <f>ISI!O37+NFM!O53+CHI!O42+NMM!O41+PPA!O42+FBT!O22+TRE!O22+MAE!O22+TEL!O22+WWP!O22+OIS!O22</f>
        <v>0</v>
      </c>
      <c r="P41" s="204">
        <f>ISI!P37+NFM!P53+CHI!P42+NMM!P41+PPA!P42+FBT!P22+TRE!P22+MAE!P22+TEL!P22+WWP!P22+OIS!P22</f>
        <v>0</v>
      </c>
      <c r="Q41" s="204">
        <f>ISI!Q37+NFM!Q53+CHI!Q42+NMM!Q41+PPA!Q42+FBT!Q22+TRE!Q22+MAE!Q22+TEL!Q22+WWP!Q22+OIS!Q22</f>
        <v>0</v>
      </c>
      <c r="R41" s="204">
        <f>ISI!R37+NFM!R53+CHI!R42+NMM!R41+PPA!R42+FBT!R22+TRE!R22+MAE!R22+TEL!R22+WWP!R22+OIS!R22</f>
        <v>0</v>
      </c>
      <c r="S41" s="204">
        <f>ISI!S37+NFM!S53+CHI!S42+NMM!S41+PPA!S42+FBT!S22+TRE!S22+MAE!S22+TEL!S22+WWP!S22+OIS!S22</f>
        <v>0</v>
      </c>
      <c r="T41" s="204">
        <f>ISI!T37+NFM!T53+CHI!T42+NMM!T41+PPA!T42+FBT!T22+TRE!T22+MAE!T22+TEL!T22+WWP!T22+OIS!T22</f>
        <v>0</v>
      </c>
      <c r="U41" s="204">
        <f>ISI!U37+NFM!U53+CHI!U42+NMM!U41+PPA!U42+FBT!U22+TRE!U22+MAE!U22+TEL!U22+WWP!U22+OIS!U22</f>
        <v>0</v>
      </c>
      <c r="V41" s="204">
        <f>ISI!V37+NFM!V53+CHI!V42+NMM!V41+PPA!V42+FBT!V22+TRE!V22+MAE!V22+TEL!V22+WWP!V22+OIS!V22</f>
        <v>0</v>
      </c>
      <c r="W41" s="204">
        <f>ISI!W37+NFM!W53+CHI!W42+NMM!W41+PPA!W42+FBT!W22+TRE!W22+MAE!W22+TEL!W22+WWP!W22+OIS!W22</f>
        <v>0</v>
      </c>
      <c r="X41" s="204">
        <f>ISI!X37+NFM!X53+CHI!X42+NMM!X41+PPA!X42+FBT!X22+TRE!X22+MAE!X22+TEL!X22+WWP!X22+OIS!X22</f>
        <v>0</v>
      </c>
      <c r="Y41" s="204">
        <f>ISI!Y37+NFM!Y53+CHI!Y42+NMM!Y41+PPA!Y42+FBT!Y22+TRE!Y22+MAE!Y22+TEL!Y22+WWP!Y22+OIS!Y22</f>
        <v>0</v>
      </c>
    </row>
    <row r="42" spans="1:25" ht="12" customHeight="1" x14ac:dyDescent="0.25">
      <c r="A42" s="19" t="s">
        <v>37</v>
      </c>
      <c r="B42" s="205">
        <f t="shared" ref="B42:Y42" si="3">SUM(B43:B48)</f>
        <v>74.710920034393794</v>
      </c>
      <c r="C42" s="205">
        <f t="shared" si="3"/>
        <v>63.962940670679274</v>
      </c>
      <c r="D42" s="205">
        <f t="shared" si="3"/>
        <v>70.101203783318994</v>
      </c>
      <c r="E42" s="205">
        <f t="shared" si="3"/>
        <v>102.77532244196045</v>
      </c>
      <c r="F42" s="205">
        <f t="shared" si="3"/>
        <v>113.38022355975923</v>
      </c>
      <c r="G42" s="205">
        <f t="shared" si="3"/>
        <v>125.39415305245053</v>
      </c>
      <c r="H42" s="205">
        <f t="shared" si="3"/>
        <v>110.34677558039553</v>
      </c>
      <c r="I42" s="205">
        <f t="shared" si="3"/>
        <v>94.965176268271719</v>
      </c>
      <c r="J42" s="205">
        <f t="shared" si="3"/>
        <v>89.041788478073954</v>
      </c>
      <c r="K42" s="205">
        <f t="shared" si="3"/>
        <v>80.10885640584695</v>
      </c>
      <c r="L42" s="205">
        <f t="shared" si="3"/>
        <v>90.665950128976789</v>
      </c>
      <c r="M42" s="205">
        <f t="shared" si="3"/>
        <v>80.849441100601879</v>
      </c>
      <c r="N42" s="205">
        <f t="shared" si="3"/>
        <v>70.387790197764403</v>
      </c>
      <c r="O42" s="205">
        <f t="shared" si="3"/>
        <v>82.258469475494394</v>
      </c>
      <c r="P42" s="205">
        <f t="shared" si="3"/>
        <v>113.7384350816853</v>
      </c>
      <c r="Q42" s="205">
        <f t="shared" si="3"/>
        <v>110.17962166809974</v>
      </c>
      <c r="R42" s="205">
        <f t="shared" si="3"/>
        <v>109.58245915735166</v>
      </c>
      <c r="S42" s="205">
        <f t="shared" si="3"/>
        <v>116.86913155631984</v>
      </c>
      <c r="T42" s="205">
        <f t="shared" si="3"/>
        <v>117.03508168529663</v>
      </c>
      <c r="U42" s="205">
        <f t="shared" si="3"/>
        <v>126.30567497850386</v>
      </c>
      <c r="V42" s="205">
        <f t="shared" si="3"/>
        <v>121.09552880481515</v>
      </c>
      <c r="W42" s="205">
        <f t="shared" si="3"/>
        <v>125.23276010318142</v>
      </c>
      <c r="X42" s="205">
        <f t="shared" si="3"/>
        <v>120.85288048151331</v>
      </c>
      <c r="Y42" s="205">
        <f t="shared" si="3"/>
        <v>126.5828890799656</v>
      </c>
    </row>
    <row r="43" spans="1:25" ht="12" customHeight="1" x14ac:dyDescent="0.25">
      <c r="A43" s="18" t="s">
        <v>38</v>
      </c>
      <c r="B43" s="204">
        <f>ISI!B39+NFM!B55+CHI!B44+NMM!B43+PPA!B44+FBT!B24+TRE!B24+MAE!B24+TEL!B24+WWP!B24+OIS!B24</f>
        <v>74.710920034393794</v>
      </c>
      <c r="C43" s="204">
        <f>ISI!C39+NFM!C55+CHI!C44+NMM!C43+PPA!C44+FBT!C24+TRE!C24+MAE!C24+TEL!C24+WWP!C24+OIS!C24</f>
        <v>63.962940670679274</v>
      </c>
      <c r="D43" s="204">
        <f>ISI!D39+NFM!D55+CHI!D44+NMM!D43+PPA!D44+FBT!D24+TRE!D24+MAE!D24+TEL!D24+WWP!D24+OIS!D24</f>
        <v>70.101203783318994</v>
      </c>
      <c r="E43" s="204">
        <f>ISI!E39+NFM!E55+CHI!E44+NMM!E43+PPA!E44+FBT!E24+TRE!E24+MAE!E24+TEL!E24+WWP!E24+OIS!E24</f>
        <v>102.77532244196045</v>
      </c>
      <c r="F43" s="204">
        <f>ISI!F39+NFM!F55+CHI!F44+NMM!F43+PPA!F44+FBT!F24+TRE!F24+MAE!F24+TEL!F24+WWP!F24+OIS!F24</f>
        <v>113.38022355975923</v>
      </c>
      <c r="G43" s="204">
        <f>ISI!G39+NFM!G55+CHI!G44+NMM!G43+PPA!G44+FBT!G24+TRE!G24+MAE!G24+TEL!G24+WWP!G24+OIS!G24</f>
        <v>125.39415305245053</v>
      </c>
      <c r="H43" s="204">
        <f>ISI!H39+NFM!H55+CHI!H44+NMM!H43+PPA!H44+FBT!H24+TRE!H24+MAE!H24+TEL!H24+WWP!H24+OIS!H24</f>
        <v>110.34677558039553</v>
      </c>
      <c r="I43" s="204">
        <f>ISI!I39+NFM!I55+CHI!I44+NMM!I43+PPA!I44+FBT!I24+TRE!I24+MAE!I24+TEL!I24+WWP!I24+OIS!I24</f>
        <v>94.965176268271719</v>
      </c>
      <c r="J43" s="204">
        <f>ISI!J39+NFM!J55+CHI!J44+NMM!J43+PPA!J44+FBT!J24+TRE!J24+MAE!J24+TEL!J24+WWP!J24+OIS!J24</f>
        <v>89.041788478073954</v>
      </c>
      <c r="K43" s="204">
        <f>ISI!K39+NFM!K55+CHI!K44+NMM!K43+PPA!K44+FBT!K24+TRE!K24+MAE!K24+TEL!K24+WWP!K24+OIS!K24</f>
        <v>79.941702493551162</v>
      </c>
      <c r="L43" s="204">
        <f>ISI!L39+NFM!L55+CHI!L44+NMM!L43+PPA!L44+FBT!L24+TRE!L24+MAE!L24+TEL!L24+WWP!L24+OIS!L24</f>
        <v>90.403181427343085</v>
      </c>
      <c r="M43" s="204">
        <f>ISI!M39+NFM!M55+CHI!M44+NMM!M43+PPA!M44+FBT!M24+TRE!M24+MAE!M24+TEL!M24+WWP!M24+OIS!M24</f>
        <v>80.538950988821995</v>
      </c>
      <c r="N43" s="204">
        <f>ISI!N39+NFM!N55+CHI!N44+NMM!N43+PPA!N44+FBT!N24+TRE!N24+MAE!N24+TEL!N24+WWP!N24+OIS!N24</f>
        <v>70.053396388650043</v>
      </c>
      <c r="O43" s="204">
        <f>ISI!O39+NFM!O55+CHI!O44+NMM!O43+PPA!O44+FBT!O24+TRE!O24+MAE!O24+TEL!O24+WWP!O24+OIS!O24</f>
        <v>81.924075666380034</v>
      </c>
      <c r="P43" s="204">
        <f>ISI!P39+NFM!P55+CHI!P44+NMM!P43+PPA!P44+FBT!P24+TRE!P24+MAE!P24+TEL!P24+WWP!P24+OIS!P24</f>
        <v>113.38013757523646</v>
      </c>
      <c r="Q43" s="204">
        <f>ISI!Q39+NFM!Q55+CHI!Q44+NMM!Q43+PPA!Q44+FBT!Q24+TRE!Q24+MAE!Q24+TEL!Q24+WWP!Q24+OIS!Q24</f>
        <v>109.82132416165091</v>
      </c>
      <c r="R43" s="204">
        <f>ISI!R39+NFM!R55+CHI!R44+NMM!R43+PPA!R44+FBT!R24+TRE!R24+MAE!R24+TEL!R24+WWP!R24+OIS!R24</f>
        <v>109.22416165090283</v>
      </c>
      <c r="S43" s="204">
        <f>ISI!S39+NFM!S55+CHI!S44+NMM!S43+PPA!S44+FBT!S24+TRE!S24+MAE!S24+TEL!S24+WWP!S24+OIS!S24</f>
        <v>116.43086844368011</v>
      </c>
      <c r="T43" s="204">
        <f>ISI!T39+NFM!T55+CHI!T44+NMM!T43+PPA!T44+FBT!T24+TRE!T24+MAE!T24+TEL!T24+WWP!T24+OIS!T24</f>
        <v>116.53645743766121</v>
      </c>
      <c r="U43" s="204">
        <f>ISI!U39+NFM!U55+CHI!U44+NMM!U43+PPA!U44+FBT!U24+TRE!U24+MAE!U24+TEL!U24+WWP!U24+OIS!U24</f>
        <v>125.65382631126396</v>
      </c>
      <c r="V43" s="204">
        <f>ISI!V39+NFM!V55+CHI!V44+NMM!V43+PPA!V44+FBT!V24+TRE!V24+MAE!V24+TEL!V24+WWP!V24+OIS!V24</f>
        <v>120.54436801375753</v>
      </c>
      <c r="W43" s="204">
        <f>ISI!W39+NFM!W55+CHI!W44+NMM!W43+PPA!W44+FBT!W24+TRE!W24+MAE!W24+TEL!W24+WWP!W24+OIS!W24</f>
        <v>124.67575236457436</v>
      </c>
      <c r="X43" s="204">
        <f>ISI!X39+NFM!X55+CHI!X44+NMM!X43+PPA!X44+FBT!X24+TRE!X24+MAE!X24+TEL!X24+WWP!X24+OIS!X24</f>
        <v>120.34445399828029</v>
      </c>
      <c r="Y43" s="204">
        <f>ISI!Y39+NFM!Y55+CHI!Y44+NMM!Y43+PPA!Y44+FBT!Y24+TRE!Y24+MAE!Y24+TEL!Y24+WWP!Y24+OIS!Y24</f>
        <v>125.16723989681857</v>
      </c>
    </row>
    <row r="44" spans="1:25" ht="12" customHeight="1" x14ac:dyDescent="0.25">
      <c r="A44" s="18" t="s">
        <v>74</v>
      </c>
      <c r="B44" s="204">
        <f>ISI!B40+NFM!B56+CHI!B45+NMM!B44+PPA!B45+FBT!B25+TRE!B25+MAE!B25+TEL!B25+WWP!B25+OIS!B25</f>
        <v>0</v>
      </c>
      <c r="C44" s="204">
        <f>ISI!C40+NFM!C56+CHI!C45+NMM!C44+PPA!C45+FBT!C25+TRE!C25+MAE!C25+TEL!C25+WWP!C25+OIS!C25</f>
        <v>0</v>
      </c>
      <c r="D44" s="204">
        <f>ISI!D40+NFM!D56+CHI!D45+NMM!D44+PPA!D45+FBT!D25+TRE!D25+MAE!D25+TEL!D25+WWP!D25+OIS!D25</f>
        <v>0</v>
      </c>
      <c r="E44" s="204">
        <f>ISI!E40+NFM!E56+CHI!E45+NMM!E44+PPA!E45+FBT!E25+TRE!E25+MAE!E25+TEL!E25+WWP!E25+OIS!E25</f>
        <v>0</v>
      </c>
      <c r="F44" s="204">
        <f>ISI!F40+NFM!F56+CHI!F45+NMM!F44+PPA!F45+FBT!F25+TRE!F25+MAE!F25+TEL!F25+WWP!F25+OIS!F25</f>
        <v>0</v>
      </c>
      <c r="G44" s="204">
        <f>ISI!G40+NFM!G56+CHI!G45+NMM!G44+PPA!G45+FBT!G25+TRE!G25+MAE!G25+TEL!G25+WWP!G25+OIS!G25</f>
        <v>0</v>
      </c>
      <c r="H44" s="204">
        <f>ISI!H40+NFM!H56+CHI!H45+NMM!H44+PPA!H45+FBT!H25+TRE!H25+MAE!H25+TEL!H25+WWP!H25+OIS!H25</f>
        <v>0</v>
      </c>
      <c r="I44" s="204">
        <f>ISI!I40+NFM!I56+CHI!I45+NMM!I44+PPA!I45+FBT!I25+TRE!I25+MAE!I25+TEL!I25+WWP!I25+OIS!I25</f>
        <v>0</v>
      </c>
      <c r="J44" s="204">
        <f>ISI!J40+NFM!J56+CHI!J45+NMM!J44+PPA!J45+FBT!J25+TRE!J25+MAE!J25+TEL!J25+WWP!J25+OIS!J25</f>
        <v>0</v>
      </c>
      <c r="K44" s="204">
        <f>ISI!K40+NFM!K56+CHI!K45+NMM!K44+PPA!K45+FBT!K25+TRE!K25+MAE!K25+TEL!K25+WWP!K25+OIS!K25</f>
        <v>0.16715391229578669</v>
      </c>
      <c r="L44" s="204">
        <f>ISI!L40+NFM!L56+CHI!L45+NMM!L44+PPA!L45+FBT!L25+TRE!L25+MAE!L25+TEL!L25+WWP!L25+OIS!L25</f>
        <v>0.26276870163370591</v>
      </c>
      <c r="M44" s="204">
        <f>ISI!M40+NFM!M56+CHI!M45+NMM!M44+PPA!M45+FBT!M25+TRE!M25+MAE!M25+TEL!M25+WWP!M25+OIS!M25</f>
        <v>0.31049011177987962</v>
      </c>
      <c r="N44" s="204">
        <f>ISI!N40+NFM!N56+CHI!N45+NMM!N44+PPA!N45+FBT!N25+TRE!N25+MAE!N25+TEL!N25+WWP!N25+OIS!N25</f>
        <v>0.3343938091143594</v>
      </c>
      <c r="O44" s="204">
        <f>ISI!O40+NFM!O56+CHI!O45+NMM!O44+PPA!O45+FBT!O25+TRE!O25+MAE!O25+TEL!O25+WWP!O25+OIS!O25</f>
        <v>0.3343938091143594</v>
      </c>
      <c r="P44" s="204">
        <f>ISI!P40+NFM!P56+CHI!P45+NMM!P44+PPA!P45+FBT!P25+TRE!P25+MAE!P25+TEL!P25+WWP!P25+OIS!P25</f>
        <v>0.35829750644883918</v>
      </c>
      <c r="Q44" s="204">
        <f>ISI!Q40+NFM!Q56+CHI!Q45+NMM!Q44+PPA!Q45+FBT!Q25+TRE!Q25+MAE!Q25+TEL!Q25+WWP!Q25+OIS!Q25</f>
        <v>0.35829750644883918</v>
      </c>
      <c r="R44" s="204">
        <f>ISI!R40+NFM!R56+CHI!R45+NMM!R44+PPA!R45+FBT!R25+TRE!R25+MAE!R25+TEL!R25+WWP!R25+OIS!R25</f>
        <v>0.35829750644883918</v>
      </c>
      <c r="S44" s="204">
        <f>ISI!S40+NFM!S56+CHI!S45+NMM!S44+PPA!S45+FBT!S25+TRE!S25+MAE!S25+TEL!S25+WWP!S25+OIS!S25</f>
        <v>0.43826311263972478</v>
      </c>
      <c r="T44" s="204">
        <f>ISI!T40+NFM!T56+CHI!T45+NMM!T44+PPA!T45+FBT!T25+TRE!T25+MAE!T25+TEL!T25+WWP!T25+OIS!T25</f>
        <v>0.49862424763542562</v>
      </c>
      <c r="U44" s="204">
        <f>ISI!U40+NFM!U56+CHI!U45+NMM!U44+PPA!U45+FBT!U25+TRE!U25+MAE!U25+TEL!U25+WWP!U25+OIS!U25</f>
        <v>0.65184866723989676</v>
      </c>
      <c r="V44" s="204">
        <f>ISI!V40+NFM!V56+CHI!V45+NMM!V44+PPA!V45+FBT!V25+TRE!V25+MAE!V25+TEL!V25+WWP!V25+OIS!V25</f>
        <v>0.55116079105760962</v>
      </c>
      <c r="W44" s="204">
        <f>ISI!W40+NFM!W56+CHI!W45+NMM!W44+PPA!W45+FBT!W25+TRE!W25+MAE!W25+TEL!W25+WWP!W25+OIS!W25</f>
        <v>0.55700773860705066</v>
      </c>
      <c r="X44" s="204">
        <f>ISI!X40+NFM!X56+CHI!X45+NMM!X44+PPA!X45+FBT!X25+TRE!X25+MAE!X25+TEL!X25+WWP!X25+OIS!X25</f>
        <v>0.50842648323301809</v>
      </c>
      <c r="Y44" s="204">
        <f>ISI!Y40+NFM!Y56+CHI!Y45+NMM!Y44+PPA!Y45+FBT!Y25+TRE!Y25+MAE!Y25+TEL!Y25+WWP!Y25+OIS!Y25</f>
        <v>1.1825451418744619</v>
      </c>
    </row>
    <row r="45" spans="1:25" ht="12" customHeight="1" x14ac:dyDescent="0.25">
      <c r="A45" s="18" t="s">
        <v>75</v>
      </c>
      <c r="B45" s="204">
        <f>ISI!B41+NFM!B57+CHI!B46+NMM!B45+PPA!B46+FBT!B26+TRE!B26+MAE!B26+TEL!B26+WWP!B26+OIS!B26</f>
        <v>0</v>
      </c>
      <c r="C45" s="204">
        <f>ISI!C41+NFM!C57+CHI!C46+NMM!C45+PPA!C46+FBT!C26+TRE!C26+MAE!C26+TEL!C26+WWP!C26+OIS!C26</f>
        <v>0</v>
      </c>
      <c r="D45" s="204">
        <f>ISI!D41+NFM!D57+CHI!D46+NMM!D45+PPA!D46+FBT!D26+TRE!D26+MAE!D26+TEL!D26+WWP!D26+OIS!D26</f>
        <v>0</v>
      </c>
      <c r="E45" s="204">
        <f>ISI!E41+NFM!E57+CHI!E46+NMM!E45+PPA!E46+FBT!E26+TRE!E26+MAE!E26+TEL!E26+WWP!E26+OIS!E26</f>
        <v>0</v>
      </c>
      <c r="F45" s="204">
        <f>ISI!F41+NFM!F57+CHI!F46+NMM!F45+PPA!F46+FBT!F26+TRE!F26+MAE!F26+TEL!F26+WWP!F26+OIS!F26</f>
        <v>0</v>
      </c>
      <c r="G45" s="204">
        <f>ISI!G41+NFM!G57+CHI!G46+NMM!G45+PPA!G46+FBT!G26+TRE!G26+MAE!G26+TEL!G26+WWP!G26+OIS!G26</f>
        <v>0</v>
      </c>
      <c r="H45" s="204">
        <f>ISI!H41+NFM!H57+CHI!H46+NMM!H45+PPA!H46+FBT!H26+TRE!H26+MAE!H26+TEL!H26+WWP!H26+OIS!H26</f>
        <v>0</v>
      </c>
      <c r="I45" s="204">
        <f>ISI!I41+NFM!I57+CHI!I46+NMM!I45+PPA!I46+FBT!I26+TRE!I26+MAE!I26+TEL!I26+WWP!I26+OIS!I26</f>
        <v>0</v>
      </c>
      <c r="J45" s="204">
        <f>ISI!J41+NFM!J57+CHI!J46+NMM!J45+PPA!J46+FBT!J26+TRE!J26+MAE!J26+TEL!J26+WWP!J26+OIS!J26</f>
        <v>0</v>
      </c>
      <c r="K45" s="204">
        <f>ISI!K41+NFM!K57+CHI!K46+NMM!K45+PPA!K46+FBT!K26+TRE!K26+MAE!K26+TEL!K26+WWP!K26+OIS!K26</f>
        <v>0</v>
      </c>
      <c r="L45" s="204">
        <f>ISI!L41+NFM!L57+CHI!L46+NMM!L45+PPA!L46+FBT!L26+TRE!L26+MAE!L26+TEL!L26+WWP!L26+OIS!L26</f>
        <v>0</v>
      </c>
      <c r="M45" s="204">
        <f>ISI!M41+NFM!M57+CHI!M46+NMM!M45+PPA!M46+FBT!M26+TRE!M26+MAE!M26+TEL!M26+WWP!M26+OIS!M26</f>
        <v>0</v>
      </c>
      <c r="N45" s="204">
        <f>ISI!N41+NFM!N57+CHI!N46+NMM!N45+PPA!N46+FBT!N26+TRE!N26+MAE!N26+TEL!N26+WWP!N26+OIS!N26</f>
        <v>0</v>
      </c>
      <c r="O45" s="204">
        <f>ISI!O41+NFM!O57+CHI!O46+NMM!O45+PPA!O46+FBT!O26+TRE!O26+MAE!O26+TEL!O26+WWP!O26+OIS!O26</f>
        <v>0</v>
      </c>
      <c r="P45" s="204">
        <f>ISI!P41+NFM!P57+CHI!P46+NMM!P45+PPA!P46+FBT!P26+TRE!P26+MAE!P26+TEL!P26+WWP!P26+OIS!P26</f>
        <v>0</v>
      </c>
      <c r="Q45" s="204">
        <f>ISI!Q41+NFM!Q57+CHI!Q46+NMM!Q45+PPA!Q46+FBT!Q26+TRE!Q26+MAE!Q26+TEL!Q26+WWP!Q26+OIS!Q26</f>
        <v>0</v>
      </c>
      <c r="R45" s="204">
        <f>ISI!R41+NFM!R57+CHI!R46+NMM!R45+PPA!R46+FBT!R26+TRE!R26+MAE!R26+TEL!R26+WWP!R26+OIS!R26</f>
        <v>0</v>
      </c>
      <c r="S45" s="204">
        <f>ISI!S41+NFM!S57+CHI!S46+NMM!S45+PPA!S46+FBT!S26+TRE!S26+MAE!S26+TEL!S26+WWP!S26+OIS!S26</f>
        <v>0</v>
      </c>
      <c r="T45" s="204">
        <f>ISI!T41+NFM!T57+CHI!T46+NMM!T45+PPA!T46+FBT!T26+TRE!T26+MAE!T26+TEL!T26+WWP!T26+OIS!T26</f>
        <v>0</v>
      </c>
      <c r="U45" s="204">
        <f>ISI!U41+NFM!U57+CHI!U46+NMM!U45+PPA!U46+FBT!U26+TRE!U26+MAE!U26+TEL!U26+WWP!U26+OIS!U26</f>
        <v>0</v>
      </c>
      <c r="V45" s="204">
        <f>ISI!V41+NFM!V57+CHI!V46+NMM!V45+PPA!V46+FBT!V26+TRE!V26+MAE!V26+TEL!V26+WWP!V26+OIS!V26</f>
        <v>0</v>
      </c>
      <c r="W45" s="204">
        <f>ISI!W41+NFM!W57+CHI!W46+NMM!W45+PPA!W46+FBT!W26+TRE!W26+MAE!W26+TEL!W26+WWP!W26+OIS!W26</f>
        <v>0</v>
      </c>
      <c r="X45" s="204">
        <f>ISI!X41+NFM!X57+CHI!X46+NMM!X45+PPA!X46+FBT!X26+TRE!X26+MAE!X26+TEL!X26+WWP!X26+OIS!X26</f>
        <v>0</v>
      </c>
      <c r="Y45" s="204">
        <f>ISI!Y41+NFM!Y57+CHI!Y46+NMM!Y45+PPA!Y46+FBT!Y26+TRE!Y26+MAE!Y26+TEL!Y26+WWP!Y26+OIS!Y26</f>
        <v>0</v>
      </c>
    </row>
    <row r="46" spans="1:25" ht="12" customHeight="1" x14ac:dyDescent="0.25">
      <c r="A46" s="18" t="s">
        <v>76</v>
      </c>
      <c r="B46" s="204">
        <f>ISI!B42+NFM!B58+CHI!B47+NMM!B46+PPA!B47+FBT!B27+TRE!B27+MAE!B27+TEL!B27+WWP!B27+OIS!B27</f>
        <v>0</v>
      </c>
      <c r="C46" s="204">
        <f>ISI!C42+NFM!C58+CHI!C47+NMM!C46+PPA!C47+FBT!C27+TRE!C27+MAE!C27+TEL!C27+WWP!C27+OIS!C27</f>
        <v>0</v>
      </c>
      <c r="D46" s="204">
        <f>ISI!D42+NFM!D58+CHI!D47+NMM!D46+PPA!D47+FBT!D27+TRE!D27+MAE!D27+TEL!D27+WWP!D27+OIS!D27</f>
        <v>0</v>
      </c>
      <c r="E46" s="204">
        <f>ISI!E42+NFM!E58+CHI!E47+NMM!E46+PPA!E47+FBT!E27+TRE!E27+MAE!E27+TEL!E27+WWP!E27+OIS!E27</f>
        <v>0</v>
      </c>
      <c r="F46" s="204">
        <f>ISI!F42+NFM!F58+CHI!F47+NMM!F46+PPA!F47+FBT!F27+TRE!F27+MAE!F27+TEL!F27+WWP!F27+OIS!F27</f>
        <v>0</v>
      </c>
      <c r="G46" s="204">
        <f>ISI!G42+NFM!G58+CHI!G47+NMM!G46+PPA!G47+FBT!G27+TRE!G27+MAE!G27+TEL!G27+WWP!G27+OIS!G27</f>
        <v>0</v>
      </c>
      <c r="H46" s="204">
        <f>ISI!H42+NFM!H58+CHI!H47+NMM!H46+PPA!H47+FBT!H27+TRE!H27+MAE!H27+TEL!H27+WWP!H27+OIS!H27</f>
        <v>0</v>
      </c>
      <c r="I46" s="204">
        <f>ISI!I42+NFM!I58+CHI!I47+NMM!I46+PPA!I47+FBT!I27+TRE!I27+MAE!I27+TEL!I27+WWP!I27+OIS!I27</f>
        <v>0</v>
      </c>
      <c r="J46" s="204">
        <f>ISI!J42+NFM!J58+CHI!J47+NMM!J46+PPA!J47+FBT!J27+TRE!J27+MAE!J27+TEL!J27+WWP!J27+OIS!J27</f>
        <v>0</v>
      </c>
      <c r="K46" s="204">
        <f>ISI!K42+NFM!K58+CHI!K47+NMM!K46+PPA!K47+FBT!K27+TRE!K27+MAE!K27+TEL!K27+WWP!K27+OIS!K27</f>
        <v>0</v>
      </c>
      <c r="L46" s="204">
        <f>ISI!L42+NFM!L58+CHI!L47+NMM!L46+PPA!L47+FBT!L27+TRE!L27+MAE!L27+TEL!L27+WWP!L27+OIS!L27</f>
        <v>0</v>
      </c>
      <c r="M46" s="204">
        <f>ISI!M42+NFM!M58+CHI!M47+NMM!M46+PPA!M47+FBT!M27+TRE!M27+MAE!M27+TEL!M27+WWP!M27+OIS!M27</f>
        <v>0</v>
      </c>
      <c r="N46" s="204">
        <f>ISI!N42+NFM!N58+CHI!N47+NMM!N46+PPA!N47+FBT!N27+TRE!N27+MAE!N27+TEL!N27+WWP!N27+OIS!N27</f>
        <v>0</v>
      </c>
      <c r="O46" s="204">
        <f>ISI!O42+NFM!O58+CHI!O47+NMM!O46+PPA!O47+FBT!O27+TRE!O27+MAE!O27+TEL!O27+WWP!O27+OIS!O27</f>
        <v>0</v>
      </c>
      <c r="P46" s="204">
        <f>ISI!P42+NFM!P58+CHI!P47+NMM!P46+PPA!P47+FBT!P27+TRE!P27+MAE!P27+TEL!P27+WWP!P27+OIS!P27</f>
        <v>0</v>
      </c>
      <c r="Q46" s="204">
        <f>ISI!Q42+NFM!Q58+CHI!Q47+NMM!Q46+PPA!Q47+FBT!Q27+TRE!Q27+MAE!Q27+TEL!Q27+WWP!Q27+OIS!Q27</f>
        <v>0</v>
      </c>
      <c r="R46" s="204">
        <f>ISI!R42+NFM!R58+CHI!R47+NMM!R46+PPA!R47+FBT!R27+TRE!R27+MAE!R27+TEL!R27+WWP!R27+OIS!R27</f>
        <v>0</v>
      </c>
      <c r="S46" s="204">
        <f>ISI!S42+NFM!S58+CHI!S47+NMM!S46+PPA!S47+FBT!S27+TRE!S27+MAE!S27+TEL!S27+WWP!S27+OIS!S27</f>
        <v>0</v>
      </c>
      <c r="T46" s="204">
        <f>ISI!T42+NFM!T58+CHI!T47+NMM!T46+PPA!T47+FBT!T27+TRE!T27+MAE!T27+TEL!T27+WWP!T27+OIS!T27</f>
        <v>0</v>
      </c>
      <c r="U46" s="204">
        <f>ISI!U42+NFM!U58+CHI!U47+NMM!U46+PPA!U47+FBT!U27+TRE!U27+MAE!U27+TEL!U27+WWP!U27+OIS!U27</f>
        <v>0</v>
      </c>
      <c r="V46" s="204">
        <f>ISI!V42+NFM!V58+CHI!V47+NMM!V46+PPA!V47+FBT!V27+TRE!V27+MAE!V27+TEL!V27+WWP!V27+OIS!V27</f>
        <v>0</v>
      </c>
      <c r="W46" s="204">
        <f>ISI!W42+NFM!W58+CHI!W47+NMM!W46+PPA!W47+FBT!W27+TRE!W27+MAE!W27+TEL!W27+WWP!W27+OIS!W27</f>
        <v>0</v>
      </c>
      <c r="X46" s="204">
        <f>ISI!X42+NFM!X58+CHI!X47+NMM!X46+PPA!X47+FBT!X27+TRE!X27+MAE!X27+TEL!X27+WWP!X27+OIS!X27</f>
        <v>0</v>
      </c>
      <c r="Y46" s="204">
        <f>ISI!Y42+NFM!Y58+CHI!Y47+NMM!Y46+PPA!Y47+FBT!Y27+TRE!Y27+MAE!Y27+TEL!Y27+WWP!Y27+OIS!Y27</f>
        <v>0</v>
      </c>
    </row>
    <row r="47" spans="1:25" ht="12" customHeight="1" x14ac:dyDescent="0.25">
      <c r="A47" s="18" t="s">
        <v>77</v>
      </c>
      <c r="B47" s="204">
        <f>ISI!B43+NFM!B59+CHI!B48+NMM!B47+PPA!B48+FBT!B28+TRE!B28+MAE!B28+TEL!B28+WWP!B28+OIS!B28</f>
        <v>0</v>
      </c>
      <c r="C47" s="204">
        <f>ISI!C43+NFM!C59+CHI!C48+NMM!C47+PPA!C48+FBT!C28+TRE!C28+MAE!C28+TEL!C28+WWP!C28+OIS!C28</f>
        <v>0</v>
      </c>
      <c r="D47" s="204">
        <f>ISI!D43+NFM!D59+CHI!D48+NMM!D47+PPA!D48+FBT!D28+TRE!D28+MAE!D28+TEL!D28+WWP!D28+OIS!D28</f>
        <v>0</v>
      </c>
      <c r="E47" s="204">
        <f>ISI!E43+NFM!E59+CHI!E48+NMM!E47+PPA!E48+FBT!E28+TRE!E28+MAE!E28+TEL!E28+WWP!E28+OIS!E28</f>
        <v>0</v>
      </c>
      <c r="F47" s="204">
        <f>ISI!F43+NFM!F59+CHI!F48+NMM!F47+PPA!F48+FBT!F28+TRE!F28+MAE!F28+TEL!F28+WWP!F28+OIS!F28</f>
        <v>0</v>
      </c>
      <c r="G47" s="204">
        <f>ISI!G43+NFM!G59+CHI!G48+NMM!G47+PPA!G48+FBT!G28+TRE!G28+MAE!G28+TEL!G28+WWP!G28+OIS!G28</f>
        <v>0</v>
      </c>
      <c r="H47" s="204">
        <f>ISI!H43+NFM!H59+CHI!H48+NMM!H47+PPA!H48+FBT!H28+TRE!H28+MAE!H28+TEL!H28+WWP!H28+OIS!H28</f>
        <v>0</v>
      </c>
      <c r="I47" s="204">
        <f>ISI!I43+NFM!I59+CHI!I48+NMM!I47+PPA!I48+FBT!I28+TRE!I28+MAE!I28+TEL!I28+WWP!I28+OIS!I28</f>
        <v>0</v>
      </c>
      <c r="J47" s="204">
        <f>ISI!J43+NFM!J59+CHI!J48+NMM!J47+PPA!J48+FBT!J28+TRE!J28+MAE!J28+TEL!J28+WWP!J28+OIS!J28</f>
        <v>0</v>
      </c>
      <c r="K47" s="204">
        <f>ISI!K43+NFM!K59+CHI!K48+NMM!K47+PPA!K48+FBT!K28+TRE!K28+MAE!K28+TEL!K28+WWP!K28+OIS!K28</f>
        <v>0</v>
      </c>
      <c r="L47" s="204">
        <f>ISI!L43+NFM!L59+CHI!L48+NMM!L47+PPA!L48+FBT!L28+TRE!L28+MAE!L28+TEL!L28+WWP!L28+OIS!L28</f>
        <v>0</v>
      </c>
      <c r="M47" s="204">
        <f>ISI!M43+NFM!M59+CHI!M48+NMM!M47+PPA!M48+FBT!M28+TRE!M28+MAE!M28+TEL!M28+WWP!M28+OIS!M28</f>
        <v>0</v>
      </c>
      <c r="N47" s="204">
        <f>ISI!N43+NFM!N59+CHI!N48+NMM!N47+PPA!N48+FBT!N28+TRE!N28+MAE!N28+TEL!N28+WWP!N28+OIS!N28</f>
        <v>0</v>
      </c>
      <c r="O47" s="204">
        <f>ISI!O43+NFM!O59+CHI!O48+NMM!O47+PPA!O48+FBT!O28+TRE!O28+MAE!O28+TEL!O28+WWP!O28+OIS!O28</f>
        <v>0</v>
      </c>
      <c r="P47" s="204">
        <f>ISI!P43+NFM!P59+CHI!P48+NMM!P47+PPA!P48+FBT!P28+TRE!P28+MAE!P28+TEL!P28+WWP!P28+OIS!P28</f>
        <v>0</v>
      </c>
      <c r="Q47" s="204">
        <f>ISI!Q43+NFM!Q59+CHI!Q48+NMM!Q47+PPA!Q48+FBT!Q28+TRE!Q28+MAE!Q28+TEL!Q28+WWP!Q28+OIS!Q28</f>
        <v>0</v>
      </c>
      <c r="R47" s="204">
        <f>ISI!R43+NFM!R59+CHI!R48+NMM!R47+PPA!R48+FBT!R28+TRE!R28+MAE!R28+TEL!R28+WWP!R28+OIS!R28</f>
        <v>0</v>
      </c>
      <c r="S47" s="204">
        <f>ISI!S43+NFM!S59+CHI!S48+NMM!S47+PPA!S48+FBT!S28+TRE!S28+MAE!S28+TEL!S28+WWP!S28+OIS!S28</f>
        <v>0</v>
      </c>
      <c r="T47" s="204">
        <f>ISI!T43+NFM!T59+CHI!T48+NMM!T47+PPA!T48+FBT!T28+TRE!T28+MAE!T28+TEL!T28+WWP!T28+OIS!T28</f>
        <v>0</v>
      </c>
      <c r="U47" s="204">
        <f>ISI!U43+NFM!U59+CHI!U48+NMM!U47+PPA!U48+FBT!U28+TRE!U28+MAE!U28+TEL!U28+WWP!U28+OIS!U28</f>
        <v>0</v>
      </c>
      <c r="V47" s="204">
        <f>ISI!V43+NFM!V59+CHI!V48+NMM!V47+PPA!V48+FBT!V28+TRE!V28+MAE!V28+TEL!V28+WWP!V28+OIS!V28</f>
        <v>0</v>
      </c>
      <c r="W47" s="204">
        <f>ISI!W43+NFM!W59+CHI!W48+NMM!W47+PPA!W48+FBT!W28+TRE!W28+MAE!W28+TEL!W28+WWP!W28+OIS!W28</f>
        <v>0</v>
      </c>
      <c r="X47" s="204">
        <f>ISI!X43+NFM!X59+CHI!X48+NMM!X47+PPA!X48+FBT!X28+TRE!X28+MAE!X28+TEL!X28+WWP!X28+OIS!X28</f>
        <v>0</v>
      </c>
      <c r="Y47" s="204">
        <f>ISI!Y43+NFM!Y59+CHI!Y48+NMM!Y47+PPA!Y48+FBT!Y28+TRE!Y28+MAE!Y28+TEL!Y28+WWP!Y28+OIS!Y28</f>
        <v>0</v>
      </c>
    </row>
    <row r="48" spans="1:25" ht="12" customHeight="1" x14ac:dyDescent="0.25">
      <c r="A48" s="18" t="s">
        <v>78</v>
      </c>
      <c r="B48" s="204">
        <f>ISI!B44+NFM!B60+CHI!B49+NMM!B48+PPA!B49+FBT!B29+TRE!B29+MAE!B29+TEL!B29+WWP!B29+OIS!B29</f>
        <v>0</v>
      </c>
      <c r="C48" s="204">
        <f>ISI!C44+NFM!C60+CHI!C49+NMM!C48+PPA!C49+FBT!C29+TRE!C29+MAE!C29+TEL!C29+WWP!C29+OIS!C29</f>
        <v>0</v>
      </c>
      <c r="D48" s="204">
        <f>ISI!D44+NFM!D60+CHI!D49+NMM!D48+PPA!D49+FBT!D29+TRE!D29+MAE!D29+TEL!D29+WWP!D29+OIS!D29</f>
        <v>0</v>
      </c>
      <c r="E48" s="204">
        <f>ISI!E44+NFM!E60+CHI!E49+NMM!E48+PPA!E49+FBT!E29+TRE!E29+MAE!E29+TEL!E29+WWP!E29+OIS!E29</f>
        <v>0</v>
      </c>
      <c r="F48" s="204">
        <f>ISI!F44+NFM!F60+CHI!F49+NMM!F48+PPA!F49+FBT!F29+TRE!F29+MAE!F29+TEL!F29+WWP!F29+OIS!F29</f>
        <v>0</v>
      </c>
      <c r="G48" s="204">
        <f>ISI!G44+NFM!G60+CHI!G49+NMM!G48+PPA!G49+FBT!G29+TRE!G29+MAE!G29+TEL!G29+WWP!G29+OIS!G29</f>
        <v>0</v>
      </c>
      <c r="H48" s="204">
        <f>ISI!H44+NFM!H60+CHI!H49+NMM!H48+PPA!H49+FBT!H29+TRE!H29+MAE!H29+TEL!H29+WWP!H29+OIS!H29</f>
        <v>0</v>
      </c>
      <c r="I48" s="204">
        <f>ISI!I44+NFM!I60+CHI!I49+NMM!I48+PPA!I49+FBT!I29+TRE!I29+MAE!I29+TEL!I29+WWP!I29+OIS!I29</f>
        <v>0</v>
      </c>
      <c r="J48" s="204">
        <f>ISI!J44+NFM!J60+CHI!J49+NMM!J48+PPA!J49+FBT!J29+TRE!J29+MAE!J29+TEL!J29+WWP!J29+OIS!J29</f>
        <v>0</v>
      </c>
      <c r="K48" s="204">
        <f>ISI!K44+NFM!K60+CHI!K49+NMM!K48+PPA!K49+FBT!K29+TRE!K29+MAE!K29+TEL!K29+WWP!K29+OIS!K29</f>
        <v>0</v>
      </c>
      <c r="L48" s="204">
        <f>ISI!L44+NFM!L60+CHI!L49+NMM!L48+PPA!L49+FBT!L29+TRE!L29+MAE!L29+TEL!L29+WWP!L29+OIS!L29</f>
        <v>0</v>
      </c>
      <c r="M48" s="204">
        <f>ISI!M44+NFM!M60+CHI!M49+NMM!M48+PPA!M49+FBT!M29+TRE!M29+MAE!M29+TEL!M29+WWP!M29+OIS!M29</f>
        <v>0</v>
      </c>
      <c r="N48" s="204">
        <f>ISI!N44+NFM!N60+CHI!N49+NMM!N48+PPA!N49+FBT!N29+TRE!N29+MAE!N29+TEL!N29+WWP!N29+OIS!N29</f>
        <v>0</v>
      </c>
      <c r="O48" s="204">
        <f>ISI!O44+NFM!O60+CHI!O49+NMM!O48+PPA!O49+FBT!O29+TRE!O29+MAE!O29+TEL!O29+WWP!O29+OIS!O29</f>
        <v>0</v>
      </c>
      <c r="P48" s="204">
        <f>ISI!P44+NFM!P60+CHI!P49+NMM!P48+PPA!P49+FBT!P29+TRE!P29+MAE!P29+TEL!P29+WWP!P29+OIS!P29</f>
        <v>0</v>
      </c>
      <c r="Q48" s="204">
        <f>ISI!Q44+NFM!Q60+CHI!Q49+NMM!Q48+PPA!Q49+FBT!Q29+TRE!Q29+MAE!Q29+TEL!Q29+WWP!Q29+OIS!Q29</f>
        <v>0</v>
      </c>
      <c r="R48" s="204">
        <f>ISI!R44+NFM!R60+CHI!R49+NMM!R48+PPA!R49+FBT!R29+TRE!R29+MAE!R29+TEL!R29+WWP!R29+OIS!R29</f>
        <v>0</v>
      </c>
      <c r="S48" s="204">
        <f>ISI!S44+NFM!S60+CHI!S49+NMM!S48+PPA!S49+FBT!S29+TRE!S29+MAE!S29+TEL!S29+WWP!S29+OIS!S29</f>
        <v>0</v>
      </c>
      <c r="T48" s="204">
        <f>ISI!T44+NFM!T60+CHI!T49+NMM!T48+PPA!T49+FBT!T29+TRE!T29+MAE!T29+TEL!T29+WWP!T29+OIS!T29</f>
        <v>0</v>
      </c>
      <c r="U48" s="204">
        <f>ISI!U44+NFM!U60+CHI!U49+NMM!U48+PPA!U49+FBT!U29+TRE!U29+MAE!U29+TEL!U29+WWP!U29+OIS!U29</f>
        <v>0</v>
      </c>
      <c r="V48" s="204">
        <f>ISI!V44+NFM!V60+CHI!V49+NMM!V48+PPA!V49+FBT!V29+TRE!V29+MAE!V29+TEL!V29+WWP!V29+OIS!V29</f>
        <v>0</v>
      </c>
      <c r="W48" s="204">
        <f>ISI!W44+NFM!W60+CHI!W49+NMM!W48+PPA!W49+FBT!W29+TRE!W29+MAE!W29+TEL!W29+WWP!W29+OIS!W29</f>
        <v>0</v>
      </c>
      <c r="X48" s="204">
        <f>ISI!X44+NFM!X60+CHI!X49+NMM!X48+PPA!X49+FBT!X29+TRE!X29+MAE!X29+TEL!X29+WWP!X29+OIS!X29</f>
        <v>0</v>
      </c>
      <c r="Y48" s="204">
        <f>ISI!Y44+NFM!Y60+CHI!Y49+NMM!Y48+PPA!Y49+FBT!Y29+TRE!Y29+MAE!Y29+TEL!Y29+WWP!Y29+OIS!Y29</f>
        <v>0.23310404127257092</v>
      </c>
    </row>
    <row r="49" spans="1:25" ht="12" customHeight="1" x14ac:dyDescent="0.25">
      <c r="A49" s="20" t="s">
        <v>39</v>
      </c>
      <c r="B49" s="206">
        <f>ISI!B45+NFM!B61+CHI!B50+NMM!B49+PPA!B50+FBT!B30+TRE!B30+MAE!B30+TEL!B30+WWP!B30+OIS!B30</f>
        <v>26.273086844368009</v>
      </c>
      <c r="C49" s="206">
        <f>ISI!C45+NFM!C61+CHI!C50+NMM!C49+PPA!C50+FBT!C30+TRE!C30+MAE!C30+TEL!C30+WWP!C30+OIS!C30</f>
        <v>26.535769561478929</v>
      </c>
      <c r="D49" s="206">
        <f>ISI!D45+NFM!D61+CHI!D50+NMM!D49+PPA!D50+FBT!D30+TRE!D30+MAE!D30+TEL!D30+WWP!D30+OIS!D30</f>
        <v>24.839982803095442</v>
      </c>
      <c r="E49" s="206">
        <f>ISI!E45+NFM!E61+CHI!E50+NMM!E49+PPA!E50+FBT!E30+TRE!E30+MAE!E30+TEL!E30+WWP!E30+OIS!E30</f>
        <v>57.776698194325014</v>
      </c>
      <c r="F49" s="206">
        <f>ISI!F45+NFM!F61+CHI!F50+NMM!F49+PPA!F50+FBT!F30+TRE!F30+MAE!F30+TEL!F30+WWP!F30+OIS!F30</f>
        <v>53.047721410146167</v>
      </c>
      <c r="G49" s="206">
        <f>ISI!G45+NFM!G61+CHI!G50+NMM!G49+PPA!G50+FBT!G30+TRE!G30+MAE!G30+TEL!G30+WWP!G30+OIS!G30</f>
        <v>61.908856405846954</v>
      </c>
      <c r="H49" s="206">
        <f>ISI!H45+NFM!H61+CHI!H50+NMM!H49+PPA!H50+FBT!H30+TRE!H30+MAE!H30+TEL!H30+WWP!H30+OIS!H30</f>
        <v>58.374032674118659</v>
      </c>
      <c r="I49" s="206">
        <f>ISI!I45+NFM!I61+CHI!I50+NMM!I49+PPA!I50+FBT!I30+TRE!I30+MAE!I30+TEL!I30+WWP!I30+OIS!I30</f>
        <v>59.544282029234743</v>
      </c>
      <c r="J49" s="206">
        <f>ISI!J45+NFM!J61+CHI!J50+NMM!J49+PPA!J50+FBT!J30+TRE!J30+MAE!J30+TEL!J30+WWP!J30+OIS!J30</f>
        <v>68.500945829750634</v>
      </c>
      <c r="K49" s="206">
        <f>ISI!K45+NFM!K61+CHI!K50+NMM!K49+PPA!K50+FBT!K30+TRE!K30+MAE!K30+TEL!K30+WWP!K30+OIS!K30</f>
        <v>56.463112639724848</v>
      </c>
      <c r="L49" s="206">
        <f>ISI!L45+NFM!L61+CHI!L50+NMM!L49+PPA!L50+FBT!L30+TRE!L30+MAE!L30+TEL!L30+WWP!L30+OIS!L30</f>
        <v>53.716337059329312</v>
      </c>
      <c r="M49" s="206">
        <f>ISI!M45+NFM!M61+CHI!M50+NMM!M49+PPA!M50+FBT!M30+TRE!M30+MAE!M30+TEL!M30+WWP!M30+OIS!M30</f>
        <v>58.326139294926911</v>
      </c>
      <c r="N49" s="206">
        <f>ISI!N45+NFM!N61+CHI!N50+NMM!N49+PPA!N50+FBT!N30+TRE!N30+MAE!N30+TEL!N30+WWP!N30+OIS!N30</f>
        <v>54.6957007738607</v>
      </c>
      <c r="O49" s="206">
        <f>ISI!O45+NFM!O61+CHI!O50+NMM!O49+PPA!O50+FBT!O30+TRE!O30+MAE!O30+TEL!O30+WWP!O30+OIS!O30</f>
        <v>51.877300085984523</v>
      </c>
      <c r="P49" s="206">
        <f>ISI!P45+NFM!P61+CHI!P50+NMM!P49+PPA!P50+FBT!P30+TRE!P30+MAE!P30+TEL!P30+WWP!P30+OIS!P30</f>
        <v>48.557351676698197</v>
      </c>
      <c r="Q49" s="206">
        <f>ISI!Q45+NFM!Q61+CHI!Q50+NMM!Q49+PPA!Q50+FBT!Q30+TRE!Q30+MAE!Q30+TEL!Q30+WWP!Q30+OIS!Q30</f>
        <v>49.130610490111771</v>
      </c>
      <c r="R49" s="206">
        <f>ISI!R45+NFM!R61+CHI!R50+NMM!R49+PPA!R50+FBT!R30+TRE!R30+MAE!R30+TEL!R30+WWP!R30+OIS!R30</f>
        <v>50.850300945829751</v>
      </c>
      <c r="S49" s="206">
        <f>ISI!S45+NFM!S61+CHI!S50+NMM!S49+PPA!S50+FBT!S30+TRE!S30+MAE!S30+TEL!S30+WWP!S30+OIS!S30</f>
        <v>51.372570937231288</v>
      </c>
      <c r="T49" s="206">
        <f>ISI!T45+NFM!T61+CHI!T50+NMM!T49+PPA!T50+FBT!T30+TRE!T30+MAE!T30+TEL!T30+WWP!T30+OIS!T30</f>
        <v>45.867325881341351</v>
      </c>
      <c r="U49" s="206">
        <f>ISI!U45+NFM!U61+CHI!U50+NMM!U49+PPA!U50+FBT!U30+TRE!U30+MAE!U30+TEL!U30+WWP!U30+OIS!U30</f>
        <v>51.245829750644887</v>
      </c>
      <c r="V49" s="206">
        <f>ISI!V45+NFM!V61+CHI!V50+NMM!V49+PPA!V50+FBT!V30+TRE!V30+MAE!V30+TEL!V30+WWP!V30+OIS!V30</f>
        <v>50.801289767841787</v>
      </c>
      <c r="W49" s="206">
        <f>ISI!W45+NFM!W61+CHI!W50+NMM!W49+PPA!W50+FBT!W30+TRE!W30+MAE!W30+TEL!W30+WWP!W30+OIS!W30</f>
        <v>49.809888220120371</v>
      </c>
      <c r="X49" s="206">
        <f>ISI!X45+NFM!X61+CHI!X50+NMM!X49+PPA!X50+FBT!X30+TRE!X30+MAE!X30+TEL!X30+WWP!X30+OIS!X30</f>
        <v>48.038005159071368</v>
      </c>
      <c r="Y49" s="206">
        <f>ISI!Y45+NFM!Y61+CHI!Y50+NMM!Y49+PPA!Y50+FBT!Y30+TRE!Y30+MAE!Y30+TEL!Y30+WWP!Y30+OIS!Y30</f>
        <v>37.371969045571802</v>
      </c>
    </row>
    <row r="50" spans="1:25" ht="12" customHeight="1" x14ac:dyDescent="0.25">
      <c r="A50" s="21" t="s">
        <v>40</v>
      </c>
      <c r="B50" s="207">
        <f>ISI!B46+NFM!B62+CHI!B51+NMM!B50+PPA!B51+FBT!B31+TRE!B31+MAE!B31+TEL!B31+WWP!B31+OIS!B31</f>
        <v>475.40842648323303</v>
      </c>
      <c r="C50" s="207">
        <f>ISI!C46+NFM!C62+CHI!C51+NMM!C50+PPA!C51+FBT!C31+TRE!C31+MAE!C31+TEL!C31+WWP!C31+OIS!C31</f>
        <v>488.82201203783319</v>
      </c>
      <c r="D50" s="207">
        <f>ISI!D46+NFM!D62+CHI!D51+NMM!D50+PPA!D51+FBT!D31+TRE!D31+MAE!D31+TEL!D31+WWP!D31+OIS!D31</f>
        <v>501.03181427343077</v>
      </c>
      <c r="E50" s="207">
        <f>ISI!E46+NFM!E62+CHI!E51+NMM!E50+PPA!E51+FBT!E31+TRE!E31+MAE!E31+TEL!E31+WWP!E31+OIS!E31</f>
        <v>566.46603611349951</v>
      </c>
      <c r="F50" s="207">
        <f>ISI!F46+NFM!F62+CHI!F51+NMM!F50+PPA!F51+FBT!F31+TRE!F31+MAE!F31+TEL!F31+WWP!F31+OIS!F31</f>
        <v>580.82545141874459</v>
      </c>
      <c r="G50" s="207">
        <f>ISI!G46+NFM!G62+CHI!G51+NMM!G50+PPA!G51+FBT!G31+TRE!G31+MAE!G31+TEL!G31+WWP!G31+OIS!G31</f>
        <v>616.68099742046434</v>
      </c>
      <c r="H50" s="207">
        <f>ISI!H46+NFM!H62+CHI!H51+NMM!H50+PPA!H51+FBT!H31+TRE!H31+MAE!H31+TEL!H31+WWP!H31+OIS!H31</f>
        <v>639.72484952708498</v>
      </c>
      <c r="I50" s="207">
        <f>ISI!I46+NFM!I62+CHI!I51+NMM!I50+PPA!I51+FBT!I31+TRE!I31+MAE!I31+TEL!I31+WWP!I31+OIS!I31</f>
        <v>642.13241616509004</v>
      </c>
      <c r="J50" s="207">
        <f>ISI!J46+NFM!J62+CHI!J51+NMM!J50+PPA!J51+FBT!J31+TRE!J31+MAE!J31+TEL!J31+WWP!J31+OIS!J31</f>
        <v>542.6483233018057</v>
      </c>
      <c r="K50" s="207">
        <f>ISI!K46+NFM!K62+CHI!K51+NMM!K50+PPA!K51+FBT!K31+TRE!K31+MAE!K31+TEL!K31+WWP!K31+OIS!K31</f>
        <v>426.99914015477214</v>
      </c>
      <c r="L50" s="207">
        <f>ISI!L46+NFM!L62+CHI!L51+NMM!L50+PPA!L51+FBT!L31+TRE!L31+MAE!L31+TEL!L31+WWP!L31+OIS!L31</f>
        <v>471.79707652622523</v>
      </c>
      <c r="M50" s="207">
        <f>ISI!M46+NFM!M62+CHI!M51+NMM!M50+PPA!M51+FBT!M31+TRE!M31+MAE!M31+TEL!M31+WWP!M31+OIS!M31</f>
        <v>504.21324161650892</v>
      </c>
      <c r="N50" s="207">
        <f>ISI!N46+NFM!N62+CHI!N51+NMM!N50+PPA!N51+FBT!N31+TRE!N31+MAE!N31+TEL!N31+WWP!N31+OIS!N31</f>
        <v>509.20034393809112</v>
      </c>
      <c r="O50" s="207">
        <f>ISI!O46+NFM!O62+CHI!O51+NMM!O50+PPA!O51+FBT!O31+TRE!O31+MAE!O31+TEL!O31+WWP!O31+OIS!O31</f>
        <v>505.41702493551156</v>
      </c>
      <c r="P50" s="207">
        <f>ISI!P46+NFM!P62+CHI!P51+NMM!P50+PPA!P51+FBT!P31+TRE!P31+MAE!P31+TEL!P31+WWP!P31+OIS!P31</f>
        <v>520.80825451418741</v>
      </c>
      <c r="Q50" s="207">
        <f>ISI!Q46+NFM!Q62+CHI!Q51+NMM!Q50+PPA!Q51+FBT!Q31+TRE!Q31+MAE!Q31+TEL!Q31+WWP!Q31+OIS!Q31</f>
        <v>533.01805674978482</v>
      </c>
      <c r="R50" s="207">
        <f>ISI!R46+NFM!R62+CHI!R51+NMM!R50+PPA!R51+FBT!R31+TRE!R31+MAE!R31+TEL!R31+WWP!R31+OIS!R31</f>
        <v>536.02751504729144</v>
      </c>
      <c r="S50" s="207">
        <f>ISI!S46+NFM!S62+CHI!S51+NMM!S50+PPA!S51+FBT!S31+TRE!S31+MAE!S31+TEL!S31+WWP!S31+OIS!S31</f>
        <v>554.27566638005158</v>
      </c>
      <c r="T50" s="207">
        <f>ISI!T46+NFM!T62+CHI!T51+NMM!T50+PPA!T51+FBT!T31+TRE!T31+MAE!T31+TEL!T31+WWP!T31+OIS!T31</f>
        <v>558.79819432502143</v>
      </c>
      <c r="U50" s="207">
        <f>ISI!U46+NFM!U62+CHI!U51+NMM!U50+PPA!U51+FBT!U31+TRE!U31+MAE!U31+TEL!U31+WWP!U31+OIS!U31</f>
        <v>558.18469475494408</v>
      </c>
      <c r="V50" s="207">
        <f>ISI!V46+NFM!V62+CHI!V51+NMM!V50+PPA!V51+FBT!V31+TRE!V31+MAE!V31+TEL!V31+WWP!V31+OIS!V31</f>
        <v>511.75030094582974</v>
      </c>
      <c r="W50" s="207">
        <f>ISI!W46+NFM!W62+CHI!W51+NMM!W50+PPA!W51+FBT!W31+TRE!W31+MAE!W31+TEL!W31+WWP!W31+OIS!W31</f>
        <v>521.22906276870162</v>
      </c>
      <c r="X50" s="207">
        <f>ISI!X46+NFM!X62+CHI!X51+NMM!X50+PPA!X51+FBT!X31+TRE!X31+MAE!X31+TEL!X31+WWP!X31+OIS!X31</f>
        <v>473.27188306104898</v>
      </c>
      <c r="Y50" s="207">
        <f>ISI!Y46+NFM!Y62+CHI!Y51+NMM!Y50+PPA!Y51+FBT!Y31+TRE!Y31+MAE!Y31+TEL!Y31+WWP!Y31+OIS!Y31</f>
        <v>404.13447979363701</v>
      </c>
    </row>
    <row r="51" spans="1:25" ht="12" customHeight="1" x14ac:dyDescent="0.25">
      <c r="A51" s="31" t="s">
        <v>79</v>
      </c>
      <c r="B51" s="210">
        <f t="shared" ref="B51:Y51" si="4">SUM(B52,B55,B61,B65,B69,B73:B78)</f>
        <v>1426.8995700773862</v>
      </c>
      <c r="C51" s="210">
        <f t="shared" si="4"/>
        <v>1338.3589853826313</v>
      </c>
      <c r="D51" s="210">
        <f t="shared" si="4"/>
        <v>1265.2510748065349</v>
      </c>
      <c r="E51" s="210">
        <f t="shared" si="4"/>
        <v>1501.97222699914</v>
      </c>
      <c r="F51" s="210">
        <f t="shared" si="4"/>
        <v>1536.4895958727432</v>
      </c>
      <c r="G51" s="210">
        <f t="shared" si="4"/>
        <v>1645.8715391229575</v>
      </c>
      <c r="H51" s="210">
        <f t="shared" si="4"/>
        <v>1701.2730008598448</v>
      </c>
      <c r="I51" s="210">
        <f t="shared" si="4"/>
        <v>1607.556061908856</v>
      </c>
      <c r="J51" s="210">
        <f t="shared" si="4"/>
        <v>1485.3378331900262</v>
      </c>
      <c r="K51" s="210">
        <f t="shared" si="4"/>
        <v>1221.107566638005</v>
      </c>
      <c r="L51" s="210">
        <f t="shared" si="4"/>
        <v>1274.0556319862421</v>
      </c>
      <c r="M51" s="210">
        <f t="shared" si="4"/>
        <v>1236.8919174548585</v>
      </c>
      <c r="N51" s="210">
        <f t="shared" si="4"/>
        <v>1207.41418744626</v>
      </c>
      <c r="O51" s="210">
        <f t="shared" si="4"/>
        <v>1197.6507308684436</v>
      </c>
      <c r="P51" s="210">
        <f t="shared" si="4"/>
        <v>1231.2127257093721</v>
      </c>
      <c r="Q51" s="210">
        <f t="shared" si="4"/>
        <v>1228.0212381771278</v>
      </c>
      <c r="R51" s="210">
        <f t="shared" si="4"/>
        <v>1242.3368873602749</v>
      </c>
      <c r="S51" s="210">
        <f t="shared" si="4"/>
        <v>1295.6119518486669</v>
      </c>
      <c r="T51" s="210">
        <f t="shared" si="4"/>
        <v>1319.1759243336198</v>
      </c>
      <c r="U51" s="210">
        <f t="shared" si="4"/>
        <v>1322.0802235597591</v>
      </c>
      <c r="V51" s="210">
        <f t="shared" si="4"/>
        <v>1256.4076526225278</v>
      </c>
      <c r="W51" s="210">
        <f t="shared" si="4"/>
        <v>1294.2629406706792</v>
      </c>
      <c r="X51" s="210">
        <f t="shared" si="4"/>
        <v>1181.1384350816852</v>
      </c>
      <c r="Y51" s="210">
        <f t="shared" si="4"/>
        <v>1073.3412725709372</v>
      </c>
    </row>
    <row r="52" spans="1:25" ht="12" customHeight="1" x14ac:dyDescent="0.25">
      <c r="A52" s="17" t="s">
        <v>14</v>
      </c>
      <c r="B52" s="209">
        <f>ISI!B$47</f>
        <v>168.1292347377472</v>
      </c>
      <c r="C52" s="209">
        <f>ISI!C$47</f>
        <v>149.54591573516771</v>
      </c>
      <c r="D52" s="209">
        <f>ISI!D$47</f>
        <v>137.23869303525359</v>
      </c>
      <c r="E52" s="209">
        <f>ISI!E$47</f>
        <v>131.89157351676701</v>
      </c>
      <c r="F52" s="209">
        <f>ISI!F$47</f>
        <v>132.20120378331899</v>
      </c>
      <c r="G52" s="209">
        <f>ISI!G$47</f>
        <v>154.33611349956999</v>
      </c>
      <c r="H52" s="209">
        <f>ISI!H$47</f>
        <v>161.4367153912296</v>
      </c>
      <c r="I52" s="209">
        <f>ISI!I$47</f>
        <v>137.04453998280309</v>
      </c>
      <c r="J52" s="209">
        <f>ISI!J$47</f>
        <v>150.8098882201204</v>
      </c>
      <c r="K52" s="209">
        <f>ISI!K$47</f>
        <v>118.3731728288908</v>
      </c>
      <c r="L52" s="209">
        <f>ISI!L$47</f>
        <v>147.86741186586411</v>
      </c>
      <c r="M52" s="209">
        <f>ISI!M$47</f>
        <v>143.0986242476354</v>
      </c>
      <c r="N52" s="209">
        <f>ISI!N$47</f>
        <v>149.46448839208941</v>
      </c>
      <c r="O52" s="209">
        <f>ISI!O$47</f>
        <v>147.7846947549441</v>
      </c>
      <c r="P52" s="209">
        <f>ISI!P$47</f>
        <v>144.2560619088564</v>
      </c>
      <c r="Q52" s="209">
        <f>ISI!Q$47</f>
        <v>143.37618228718819</v>
      </c>
      <c r="R52" s="209">
        <f>ISI!R$47</f>
        <v>150.23714531384351</v>
      </c>
      <c r="S52" s="209">
        <f>ISI!S$47</f>
        <v>158.29492691315559</v>
      </c>
      <c r="T52" s="209">
        <f>ISI!T$47</f>
        <v>151.6591573516767</v>
      </c>
      <c r="U52" s="209">
        <f>ISI!U$47</f>
        <v>155.9435941530524</v>
      </c>
      <c r="V52" s="209">
        <f>ISI!V$47</f>
        <v>141.60756663800521</v>
      </c>
      <c r="W52" s="209">
        <f>ISI!W$47</f>
        <v>155.26423043852111</v>
      </c>
      <c r="X52" s="209">
        <f>ISI!X$47</f>
        <v>137.88890799656059</v>
      </c>
      <c r="Y52" s="209">
        <f>ISI!Y$47</f>
        <v>119.5982812185397</v>
      </c>
    </row>
    <row r="53" spans="1:25" ht="12" customHeight="1" x14ac:dyDescent="0.25">
      <c r="A53" s="18" t="s">
        <v>43</v>
      </c>
      <c r="B53" s="204">
        <f>ISI!B$48</f>
        <v>0</v>
      </c>
      <c r="C53" s="204">
        <f>ISI!C$48</f>
        <v>0</v>
      </c>
      <c r="D53" s="204">
        <f>ISI!D$48</f>
        <v>0</v>
      </c>
      <c r="E53" s="204">
        <f>ISI!E$48</f>
        <v>0</v>
      </c>
      <c r="F53" s="204">
        <f>ISI!F$48</f>
        <v>0</v>
      </c>
      <c r="G53" s="204">
        <f>ISI!G$48</f>
        <v>0</v>
      </c>
      <c r="H53" s="204">
        <f>ISI!H$48</f>
        <v>0</v>
      </c>
      <c r="I53" s="204">
        <f>ISI!I$48</f>
        <v>0</v>
      </c>
      <c r="J53" s="204">
        <f>ISI!J$48</f>
        <v>0</v>
      </c>
      <c r="K53" s="204">
        <f>ISI!K$48</f>
        <v>0</v>
      </c>
      <c r="L53" s="204">
        <f>ISI!L$48</f>
        <v>0</v>
      </c>
      <c r="M53" s="204">
        <f>ISI!M$48</f>
        <v>0</v>
      </c>
      <c r="N53" s="204">
        <f>ISI!N$48</f>
        <v>0</v>
      </c>
      <c r="O53" s="204">
        <f>ISI!O$48</f>
        <v>0</v>
      </c>
      <c r="P53" s="204">
        <f>ISI!P$48</f>
        <v>0</v>
      </c>
      <c r="Q53" s="204">
        <f>ISI!Q$48</f>
        <v>0</v>
      </c>
      <c r="R53" s="204">
        <f>ISI!R$48</f>
        <v>0</v>
      </c>
      <c r="S53" s="204">
        <f>ISI!S$48</f>
        <v>0</v>
      </c>
      <c r="T53" s="204">
        <f>ISI!T$48</f>
        <v>0</v>
      </c>
      <c r="U53" s="204">
        <f>ISI!U$48</f>
        <v>0</v>
      </c>
      <c r="V53" s="204">
        <f>ISI!V$48</f>
        <v>0</v>
      </c>
      <c r="W53" s="204">
        <f>ISI!W$48</f>
        <v>0</v>
      </c>
      <c r="X53" s="204">
        <f>ISI!X$48</f>
        <v>0</v>
      </c>
      <c r="Y53" s="204">
        <f>ISI!Y$48</f>
        <v>0</v>
      </c>
    </row>
    <row r="54" spans="1:25" ht="12" customHeight="1" x14ac:dyDescent="0.25">
      <c r="A54" s="18" t="s">
        <v>44</v>
      </c>
      <c r="B54" s="204">
        <f>ISI!B$49</f>
        <v>168.1292347377472</v>
      </c>
      <c r="C54" s="204">
        <f>ISI!C$49</f>
        <v>149.54591573516771</v>
      </c>
      <c r="D54" s="204">
        <f>ISI!D$49</f>
        <v>137.23869303525359</v>
      </c>
      <c r="E54" s="204">
        <f>ISI!E$49</f>
        <v>131.89157351676701</v>
      </c>
      <c r="F54" s="204">
        <f>ISI!F$49</f>
        <v>132.20120378331899</v>
      </c>
      <c r="G54" s="204">
        <f>ISI!G$49</f>
        <v>154.33611349956999</v>
      </c>
      <c r="H54" s="204">
        <f>ISI!H$49</f>
        <v>161.4367153912296</v>
      </c>
      <c r="I54" s="204">
        <f>ISI!I$49</f>
        <v>137.04453998280309</v>
      </c>
      <c r="J54" s="204">
        <f>ISI!J$49</f>
        <v>150.8098882201204</v>
      </c>
      <c r="K54" s="204">
        <f>ISI!K$49</f>
        <v>118.3731728288908</v>
      </c>
      <c r="L54" s="204">
        <f>ISI!L$49</f>
        <v>147.86741186586411</v>
      </c>
      <c r="M54" s="204">
        <f>ISI!M$49</f>
        <v>143.0986242476354</v>
      </c>
      <c r="N54" s="204">
        <f>ISI!N$49</f>
        <v>149.46448839208941</v>
      </c>
      <c r="O54" s="204">
        <f>ISI!O$49</f>
        <v>147.7846947549441</v>
      </c>
      <c r="P54" s="204">
        <f>ISI!P$49</f>
        <v>144.2560619088564</v>
      </c>
      <c r="Q54" s="204">
        <f>ISI!Q$49</f>
        <v>143.37618228718819</v>
      </c>
      <c r="R54" s="204">
        <f>ISI!R$49</f>
        <v>150.23714531384351</v>
      </c>
      <c r="S54" s="204">
        <f>ISI!S$49</f>
        <v>158.29492691315559</v>
      </c>
      <c r="T54" s="204">
        <f>ISI!T$49</f>
        <v>151.6591573516767</v>
      </c>
      <c r="U54" s="204">
        <f>ISI!U$49</f>
        <v>155.9435941530524</v>
      </c>
      <c r="V54" s="204">
        <f>ISI!V$49</f>
        <v>141.60756663800521</v>
      </c>
      <c r="W54" s="204">
        <f>ISI!W$49</f>
        <v>155.26423043852111</v>
      </c>
      <c r="X54" s="204">
        <f>ISI!X$49</f>
        <v>137.88890799656059</v>
      </c>
      <c r="Y54" s="204">
        <f>ISI!Y$49</f>
        <v>119.5982812185397</v>
      </c>
    </row>
    <row r="55" spans="1:25" ht="12" customHeight="1" x14ac:dyDescent="0.25">
      <c r="A55" s="19" t="s">
        <v>18</v>
      </c>
      <c r="B55" s="205">
        <f>NFM!B$63</f>
        <v>119.23903697334481</v>
      </c>
      <c r="C55" s="205">
        <f>NFM!C$63</f>
        <v>120.57179707652627</v>
      </c>
      <c r="D55" s="205">
        <f>NFM!D$63</f>
        <v>145.4953568357696</v>
      </c>
      <c r="E55" s="205">
        <f>NFM!E$63</f>
        <v>173.10834049871016</v>
      </c>
      <c r="F55" s="205">
        <f>NFM!F$63</f>
        <v>177.5628546861565</v>
      </c>
      <c r="G55" s="205">
        <f>NFM!G$63</f>
        <v>187.23843508168528</v>
      </c>
      <c r="H55" s="205">
        <f>NFM!H$63</f>
        <v>184.16216680997417</v>
      </c>
      <c r="I55" s="205">
        <f>NFM!I$63</f>
        <v>203.2336199484092</v>
      </c>
      <c r="J55" s="205">
        <f>NFM!J$63</f>
        <v>148.75812553740329</v>
      </c>
      <c r="K55" s="205">
        <f>NFM!K$63</f>
        <v>103.01969045571798</v>
      </c>
      <c r="L55" s="205">
        <f>NFM!L$63</f>
        <v>94.289251934651787</v>
      </c>
      <c r="M55" s="205">
        <f>NFM!M$63</f>
        <v>138.84015477214101</v>
      </c>
      <c r="N55" s="205">
        <f>NFM!N$63</f>
        <v>149.96809974204646</v>
      </c>
      <c r="O55" s="205">
        <f>NFM!O$63</f>
        <v>150.36973344797934</v>
      </c>
      <c r="P55" s="205">
        <f>NFM!P$63</f>
        <v>151.77119518486677</v>
      </c>
      <c r="Q55" s="205">
        <f>NFM!Q$63</f>
        <v>158.02029234737745</v>
      </c>
      <c r="R55" s="205">
        <f>NFM!R$63</f>
        <v>159.54213241616503</v>
      </c>
      <c r="S55" s="205">
        <f>NFM!S$63</f>
        <v>169.63233018056752</v>
      </c>
      <c r="T55" s="205">
        <f>NFM!T$63</f>
        <v>165.03155631986237</v>
      </c>
      <c r="U55" s="205">
        <f>NFM!U$63</f>
        <v>142.27712811693897</v>
      </c>
      <c r="V55" s="205">
        <f>NFM!V$63</f>
        <v>127.99131556319864</v>
      </c>
      <c r="W55" s="205">
        <f>NFM!W$63</f>
        <v>122.49922613929495</v>
      </c>
      <c r="X55" s="205">
        <f>NFM!X$63</f>
        <v>101.95511607910578</v>
      </c>
      <c r="Y55" s="205">
        <f>NFM!Y$63</f>
        <v>72.838257257398425</v>
      </c>
    </row>
    <row r="56" spans="1:25" ht="12" customHeight="1" x14ac:dyDescent="0.25">
      <c r="A56" s="18" t="s">
        <v>45</v>
      </c>
      <c r="B56" s="204">
        <f>NFM!B$64</f>
        <v>0</v>
      </c>
      <c r="C56" s="204">
        <f>NFM!C$64</f>
        <v>0</v>
      </c>
      <c r="D56" s="204">
        <f>NFM!D$64</f>
        <v>0</v>
      </c>
      <c r="E56" s="204">
        <f>NFM!E$64</f>
        <v>0</v>
      </c>
      <c r="F56" s="204">
        <f>NFM!F$64</f>
        <v>0</v>
      </c>
      <c r="G56" s="204">
        <f>NFM!G$64</f>
        <v>0</v>
      </c>
      <c r="H56" s="204">
        <f>NFM!H$64</f>
        <v>0</v>
      </c>
      <c r="I56" s="204">
        <f>NFM!I$64</f>
        <v>0</v>
      </c>
      <c r="J56" s="204">
        <f>NFM!J$64</f>
        <v>0</v>
      </c>
      <c r="K56" s="204">
        <f>NFM!K$64</f>
        <v>0</v>
      </c>
      <c r="L56" s="204">
        <f>NFM!L$64</f>
        <v>0</v>
      </c>
      <c r="M56" s="204">
        <f>NFM!M$64</f>
        <v>0</v>
      </c>
      <c r="N56" s="204">
        <f>NFM!N$64</f>
        <v>0</v>
      </c>
      <c r="O56" s="204">
        <f>NFM!O$64</f>
        <v>0</v>
      </c>
      <c r="P56" s="204">
        <f>NFM!P$64</f>
        <v>0</v>
      </c>
      <c r="Q56" s="204">
        <f>NFM!Q$64</f>
        <v>0</v>
      </c>
      <c r="R56" s="204">
        <f>NFM!R$64</f>
        <v>0</v>
      </c>
      <c r="S56" s="204">
        <f>NFM!S$64</f>
        <v>0</v>
      </c>
      <c r="T56" s="204">
        <f>NFM!T$64</f>
        <v>0</v>
      </c>
      <c r="U56" s="204">
        <f>NFM!U$64</f>
        <v>0</v>
      </c>
      <c r="V56" s="204">
        <f>NFM!V$64</f>
        <v>0</v>
      </c>
      <c r="W56" s="204">
        <f>NFM!W$64</f>
        <v>0</v>
      </c>
      <c r="X56" s="204">
        <f>NFM!X$64</f>
        <v>0</v>
      </c>
      <c r="Y56" s="204">
        <f>NFM!Y$64</f>
        <v>0</v>
      </c>
    </row>
    <row r="57" spans="1:25" ht="12" customHeight="1" x14ac:dyDescent="0.25">
      <c r="A57" s="18" t="s">
        <v>58</v>
      </c>
      <c r="B57" s="204">
        <f>NFM!B$65</f>
        <v>112.649521549394</v>
      </c>
      <c r="C57" s="204">
        <f>NFM!C$65</f>
        <v>103.7673143228939</v>
      </c>
      <c r="D57" s="204">
        <f>NFM!D$65</f>
        <v>117.5302823366538</v>
      </c>
      <c r="E57" s="204">
        <f>NFM!E$65</f>
        <v>144.48360829461541</v>
      </c>
      <c r="F57" s="204">
        <f>NFM!F$65</f>
        <v>159.5810313213232</v>
      </c>
      <c r="G57" s="204">
        <f>NFM!G$65</f>
        <v>181.07825420820009</v>
      </c>
      <c r="H57" s="204">
        <f>NFM!H$65</f>
        <v>167.53422992449083</v>
      </c>
      <c r="I57" s="204">
        <f>NFM!I$65</f>
        <v>164.63639764507087</v>
      </c>
      <c r="J57" s="204">
        <f>NFM!J$65</f>
        <v>128.77606454214398</v>
      </c>
      <c r="K57" s="204">
        <f>NFM!K$65</f>
        <v>58.248481041225688</v>
      </c>
      <c r="L57" s="204">
        <f>NFM!L$65</f>
        <v>60.135597498001999</v>
      </c>
      <c r="M57" s="204">
        <f>NFM!M$65</f>
        <v>132.29019625954027</v>
      </c>
      <c r="N57" s="204">
        <f>NFM!N$65</f>
        <v>117.09452303327143</v>
      </c>
      <c r="O57" s="204">
        <f>NFM!O$65</f>
        <v>121.46859586031553</v>
      </c>
      <c r="P57" s="204">
        <f>NFM!P$65</f>
        <v>124.28514618131314</v>
      </c>
      <c r="Q57" s="204">
        <f>NFM!Q$65</f>
        <v>127.31617731864532</v>
      </c>
      <c r="R57" s="204">
        <f>NFM!R$65</f>
        <v>128.61648653021206</v>
      </c>
      <c r="S57" s="204">
        <f>NFM!S$65</f>
        <v>129.15610735434294</v>
      </c>
      <c r="T57" s="204">
        <f>NFM!T$65</f>
        <v>124.3056212731758</v>
      </c>
      <c r="U57" s="204">
        <f>NFM!U$65</f>
        <v>100.27635000543646</v>
      </c>
      <c r="V57" s="204">
        <f>NFM!V$65</f>
        <v>88.263209593306669</v>
      </c>
      <c r="W57" s="204">
        <f>NFM!W$65</f>
        <v>74.985454019617464</v>
      </c>
      <c r="X57" s="204">
        <f>NFM!X$65</f>
        <v>58.10386911380413</v>
      </c>
      <c r="Y57" s="204">
        <f>NFM!Y$65</f>
        <v>41.118962161332213</v>
      </c>
    </row>
    <row r="58" spans="1:25" ht="12" customHeight="1" x14ac:dyDescent="0.25">
      <c r="A58" s="22" t="s">
        <v>46</v>
      </c>
      <c r="B58" s="211">
        <f>NFM!B$66</f>
        <v>112.649521549394</v>
      </c>
      <c r="C58" s="211">
        <f>NFM!C$66</f>
        <v>103.7673143228939</v>
      </c>
      <c r="D58" s="211">
        <f>NFM!D$66</f>
        <v>117.5302823366538</v>
      </c>
      <c r="E58" s="211">
        <f>NFM!E$66</f>
        <v>144.48360829461541</v>
      </c>
      <c r="F58" s="211">
        <f>NFM!F$66</f>
        <v>159.5810313213232</v>
      </c>
      <c r="G58" s="211">
        <f>NFM!G$66</f>
        <v>181.07825420820009</v>
      </c>
      <c r="H58" s="211">
        <f>NFM!H$66</f>
        <v>164.47641817102689</v>
      </c>
      <c r="I58" s="211">
        <f>NFM!I$66</f>
        <v>161.44344956346899</v>
      </c>
      <c r="J58" s="211">
        <f>NFM!J$66</f>
        <v>125.4700399365471</v>
      </c>
      <c r="K58" s="211">
        <f>NFM!K$66</f>
        <v>56.516780426591922</v>
      </c>
      <c r="L58" s="211">
        <f>NFM!L$66</f>
        <v>57.496239939893549</v>
      </c>
      <c r="M58" s="211">
        <f>NFM!M$66</f>
        <v>129.1013017889104</v>
      </c>
      <c r="N58" s="211">
        <f>NFM!N$66</f>
        <v>114.32726398873611</v>
      </c>
      <c r="O58" s="211">
        <f>NFM!O$66</f>
        <v>118.6767849550059</v>
      </c>
      <c r="P58" s="211">
        <f>NFM!P$66</f>
        <v>123.12655043282921</v>
      </c>
      <c r="Q58" s="211">
        <f>NFM!Q$66</f>
        <v>126.0803539461355</v>
      </c>
      <c r="R58" s="211">
        <f>NFM!R$66</f>
        <v>126.9900264399448</v>
      </c>
      <c r="S58" s="211">
        <f>NFM!S$66</f>
        <v>126.1060366732127</v>
      </c>
      <c r="T58" s="211">
        <f>NFM!T$66</f>
        <v>121.7978475489942</v>
      </c>
      <c r="U58" s="211">
        <f>NFM!U$66</f>
        <v>99.428770444411654</v>
      </c>
      <c r="V58" s="211">
        <f>NFM!V$66</f>
        <v>84.865882964512465</v>
      </c>
      <c r="W58" s="211">
        <f>NFM!W$66</f>
        <v>70.202599571105793</v>
      </c>
      <c r="X58" s="211">
        <f>NFM!X$66</f>
        <v>53.925143514219833</v>
      </c>
      <c r="Y58" s="211">
        <f>NFM!Y$66</f>
        <v>39.006132290347637</v>
      </c>
    </row>
    <row r="59" spans="1:25" ht="12" customHeight="1" x14ac:dyDescent="0.25">
      <c r="A59" s="23" t="s">
        <v>80</v>
      </c>
      <c r="B59" s="212">
        <f>NFM!B$67</f>
        <v>0</v>
      </c>
      <c r="C59" s="212">
        <f>NFM!C$67</f>
        <v>0</v>
      </c>
      <c r="D59" s="212">
        <f>NFM!D$67</f>
        <v>0</v>
      </c>
      <c r="E59" s="212">
        <f>NFM!E$67</f>
        <v>0</v>
      </c>
      <c r="F59" s="212">
        <f>NFM!F$67</f>
        <v>0</v>
      </c>
      <c r="G59" s="212">
        <f>NFM!G$67</f>
        <v>0</v>
      </c>
      <c r="H59" s="212">
        <f>NFM!H$67</f>
        <v>3.0578117534639269</v>
      </c>
      <c r="I59" s="212">
        <f>NFM!I$67</f>
        <v>3.192948081601878</v>
      </c>
      <c r="J59" s="212">
        <f>NFM!J$67</f>
        <v>3.306024605596896</v>
      </c>
      <c r="K59" s="212">
        <f>NFM!K$67</f>
        <v>1.731700614633769</v>
      </c>
      <c r="L59" s="212">
        <f>NFM!L$67</f>
        <v>2.6393575581084492</v>
      </c>
      <c r="M59" s="212">
        <f>NFM!M$67</f>
        <v>3.188894470629863</v>
      </c>
      <c r="N59" s="212">
        <f>NFM!N$67</f>
        <v>2.767259044535316</v>
      </c>
      <c r="O59" s="212">
        <f>NFM!O$67</f>
        <v>2.7918109053096352</v>
      </c>
      <c r="P59" s="212">
        <f>NFM!P$67</f>
        <v>1.158595748483932</v>
      </c>
      <c r="Q59" s="212">
        <f>NFM!Q$67</f>
        <v>1.235823372509806</v>
      </c>
      <c r="R59" s="212">
        <f>NFM!R$67</f>
        <v>1.6264600902672599</v>
      </c>
      <c r="S59" s="212">
        <f>NFM!S$67</f>
        <v>3.0500706811302418</v>
      </c>
      <c r="T59" s="212">
        <f>NFM!T$67</f>
        <v>2.5077737241815972</v>
      </c>
      <c r="U59" s="212">
        <f>NFM!U$67</f>
        <v>0.84757956102480148</v>
      </c>
      <c r="V59" s="212">
        <f>NFM!V$67</f>
        <v>3.3973266287941968</v>
      </c>
      <c r="W59" s="212">
        <f>NFM!W$67</f>
        <v>4.7828544485116673</v>
      </c>
      <c r="X59" s="212">
        <f>NFM!X$67</f>
        <v>4.178725599584296</v>
      </c>
      <c r="Y59" s="212">
        <f>NFM!Y$67</f>
        <v>2.112829870984577</v>
      </c>
    </row>
    <row r="60" spans="1:25" ht="12" customHeight="1" x14ac:dyDescent="0.25">
      <c r="A60" s="18" t="s">
        <v>47</v>
      </c>
      <c r="B60" s="204">
        <f>NFM!B$68</f>
        <v>6.5895154239508109</v>
      </c>
      <c r="C60" s="204">
        <f>NFM!C$68</f>
        <v>16.804482753632371</v>
      </c>
      <c r="D60" s="204">
        <f>NFM!D$68</f>
        <v>27.96507449911579</v>
      </c>
      <c r="E60" s="204">
        <f>NFM!E$68</f>
        <v>28.624732204094752</v>
      </c>
      <c r="F60" s="204">
        <f>NFM!F$68</f>
        <v>17.9818233648333</v>
      </c>
      <c r="G60" s="204">
        <f>NFM!G$68</f>
        <v>6.1601808734851868</v>
      </c>
      <c r="H60" s="204">
        <f>NFM!H$68</f>
        <v>16.627936885483329</v>
      </c>
      <c r="I60" s="204">
        <f>NFM!I$68</f>
        <v>38.597222303338327</v>
      </c>
      <c r="J60" s="204">
        <f>NFM!J$68</f>
        <v>19.9820609952593</v>
      </c>
      <c r="K60" s="204">
        <f>NFM!K$68</f>
        <v>44.771209414492297</v>
      </c>
      <c r="L60" s="204">
        <f>NFM!L$68</f>
        <v>34.153654436649781</v>
      </c>
      <c r="M60" s="204">
        <f>NFM!M$68</f>
        <v>6.5499585126007389</v>
      </c>
      <c r="N60" s="204">
        <f>NFM!N$68</f>
        <v>32.87357670877504</v>
      </c>
      <c r="O60" s="204">
        <f>NFM!O$68</f>
        <v>28.901137587663811</v>
      </c>
      <c r="P60" s="204">
        <f>NFM!P$68</f>
        <v>27.486049003553621</v>
      </c>
      <c r="Q60" s="204">
        <f>NFM!Q$68</f>
        <v>30.70411502873214</v>
      </c>
      <c r="R60" s="204">
        <f>NFM!R$68</f>
        <v>30.925645885952971</v>
      </c>
      <c r="S60" s="204">
        <f>NFM!S$68</f>
        <v>40.476222826224593</v>
      </c>
      <c r="T60" s="204">
        <f>NFM!T$68</f>
        <v>40.725935046686573</v>
      </c>
      <c r="U60" s="204">
        <f>NFM!U$68</f>
        <v>42.000778111502498</v>
      </c>
      <c r="V60" s="204">
        <f>NFM!V$68</f>
        <v>39.728105969891963</v>
      </c>
      <c r="W60" s="204">
        <f>NFM!W$68</f>
        <v>47.513772119677483</v>
      </c>
      <c r="X60" s="204">
        <f>NFM!X$68</f>
        <v>43.851246965301641</v>
      </c>
      <c r="Y60" s="204">
        <f>NFM!Y$68</f>
        <v>31.719295096066212</v>
      </c>
    </row>
    <row r="61" spans="1:25" ht="12" customHeight="1" x14ac:dyDescent="0.25">
      <c r="A61" s="19" t="s">
        <v>19</v>
      </c>
      <c r="B61" s="205">
        <f>CHI!B$52</f>
        <v>116.05279449699059</v>
      </c>
      <c r="C61" s="205">
        <f>CHI!C$52</f>
        <v>106.66852966466033</v>
      </c>
      <c r="D61" s="205">
        <f>CHI!D$52</f>
        <v>114.04350816852968</v>
      </c>
      <c r="E61" s="205">
        <f>CHI!E$52</f>
        <v>182.86044711951848</v>
      </c>
      <c r="F61" s="205">
        <f>CHI!F$52</f>
        <v>182.15821152192606</v>
      </c>
      <c r="G61" s="205">
        <f>CHI!G$52</f>
        <v>168.22639724849523</v>
      </c>
      <c r="H61" s="205">
        <f>CHI!H$52</f>
        <v>171.93800515907131</v>
      </c>
      <c r="I61" s="205">
        <f>CHI!I$52</f>
        <v>183.14273430782458</v>
      </c>
      <c r="J61" s="205">
        <f>CHI!J$52</f>
        <v>160.08288907996561</v>
      </c>
      <c r="K61" s="205">
        <f>CHI!K$52</f>
        <v>158.89905417024934</v>
      </c>
      <c r="L61" s="205">
        <f>CHI!L$52</f>
        <v>168.97480653482376</v>
      </c>
      <c r="M61" s="205">
        <f>CHI!M$52</f>
        <v>156.55382631126398</v>
      </c>
      <c r="N61" s="205">
        <f>CHI!N$52</f>
        <v>148.88993981083408</v>
      </c>
      <c r="O61" s="205">
        <f>CHI!O$52</f>
        <v>149.57050730868445</v>
      </c>
      <c r="P61" s="205">
        <f>CHI!P$52</f>
        <v>151.63576956147895</v>
      </c>
      <c r="Q61" s="205">
        <f>CHI!Q$52</f>
        <v>159.82484952708512</v>
      </c>
      <c r="R61" s="205">
        <f>CHI!R$52</f>
        <v>163.12330180567494</v>
      </c>
      <c r="S61" s="205">
        <f>CHI!S$52</f>
        <v>163.93946689595873</v>
      </c>
      <c r="T61" s="205">
        <f>CHI!T$52</f>
        <v>152.07171109200345</v>
      </c>
      <c r="U61" s="205">
        <f>CHI!U$52</f>
        <v>154.02545141874458</v>
      </c>
      <c r="V61" s="205">
        <f>CHI!V$52</f>
        <v>158.11023215821152</v>
      </c>
      <c r="W61" s="205">
        <f>CHI!W$52</f>
        <v>166.64436801375754</v>
      </c>
      <c r="X61" s="205">
        <f>CHI!X$52</f>
        <v>160.75907136715387</v>
      </c>
      <c r="Y61" s="205">
        <f>CHI!Y$52</f>
        <v>142.41733737747495</v>
      </c>
    </row>
    <row r="62" spans="1:25" ht="12" customHeight="1" x14ac:dyDescent="0.25">
      <c r="A62" s="18" t="s">
        <v>59</v>
      </c>
      <c r="B62" s="204">
        <f>CHI!B$53</f>
        <v>20.67737073631784</v>
      </c>
      <c r="C62" s="204">
        <f>CHI!C$53</f>
        <v>19.577022459586331</v>
      </c>
      <c r="D62" s="204">
        <f>CHI!D$53</f>
        <v>20.336831458950627</v>
      </c>
      <c r="E62" s="204">
        <f>CHI!E$53</f>
        <v>27.376073282770619</v>
      </c>
      <c r="F62" s="204">
        <f>CHI!F$53</f>
        <v>27.231154630954819</v>
      </c>
      <c r="G62" s="204">
        <f>CHI!G$53</f>
        <v>26.047846313817388</v>
      </c>
      <c r="H62" s="204">
        <f>CHI!H$53</f>
        <v>26.490737707526506</v>
      </c>
      <c r="I62" s="204">
        <f>CHI!I$53</f>
        <v>29.489054138016655</v>
      </c>
      <c r="J62" s="204">
        <f>CHI!J$53</f>
        <v>27.28278750735808</v>
      </c>
      <c r="K62" s="204">
        <f>CHI!K$53</f>
        <v>17.324788534491631</v>
      </c>
      <c r="L62" s="204">
        <f>CHI!L$53</f>
        <v>13.913842812557064</v>
      </c>
      <c r="M62" s="204">
        <f>CHI!M$53</f>
        <v>11.086003944719577</v>
      </c>
      <c r="N62" s="204">
        <f>CHI!N$53</f>
        <v>13.058116964418886</v>
      </c>
      <c r="O62" s="204">
        <f>CHI!O$53</f>
        <v>14.818803989103856</v>
      </c>
      <c r="P62" s="204">
        <f>CHI!P$53</f>
        <v>17.96110791843844</v>
      </c>
      <c r="Q62" s="204">
        <f>CHI!Q$53</f>
        <v>27.219684114471214</v>
      </c>
      <c r="R62" s="204">
        <f>CHI!R$53</f>
        <v>28.38273198909269</v>
      </c>
      <c r="S62" s="204">
        <f>CHI!S$53</f>
        <v>25.322477313391538</v>
      </c>
      <c r="T62" s="204">
        <f>CHI!T$53</f>
        <v>20.736073057568944</v>
      </c>
      <c r="U62" s="204">
        <f>CHI!U$53</f>
        <v>17.637675404565812</v>
      </c>
      <c r="V62" s="204">
        <f>CHI!V$53</f>
        <v>15.273666666973181</v>
      </c>
      <c r="W62" s="204">
        <f>CHI!W$53</f>
        <v>18.847560840117438</v>
      </c>
      <c r="X62" s="204">
        <f>CHI!X$53</f>
        <v>19.72526177375542</v>
      </c>
      <c r="Y62" s="204">
        <f>CHI!Y$53</f>
        <v>10.52622501045678</v>
      </c>
    </row>
    <row r="63" spans="1:25" ht="12" customHeight="1" x14ac:dyDescent="0.25">
      <c r="A63" s="18" t="s">
        <v>49</v>
      </c>
      <c r="B63" s="204">
        <f>CHI!B$54</f>
        <v>62.531241323590393</v>
      </c>
      <c r="C63" s="204">
        <f>CHI!C$54</f>
        <v>52.380464488272509</v>
      </c>
      <c r="D63" s="204">
        <f>CHI!D$54</f>
        <v>57.348251365207332</v>
      </c>
      <c r="E63" s="204">
        <f>CHI!E$54</f>
        <v>106.5971430433335</v>
      </c>
      <c r="F63" s="204">
        <f>CHI!F$54</f>
        <v>103.7521743187915</v>
      </c>
      <c r="G63" s="204">
        <f>CHI!G$54</f>
        <v>93.948070538314497</v>
      </c>
      <c r="H63" s="204">
        <f>CHI!H$54</f>
        <v>84.812866590752122</v>
      </c>
      <c r="I63" s="204">
        <f>CHI!I$54</f>
        <v>94.039330914458077</v>
      </c>
      <c r="J63" s="204">
        <f>CHI!J$54</f>
        <v>76.783573436560914</v>
      </c>
      <c r="K63" s="204">
        <f>CHI!K$54</f>
        <v>87.217716481272191</v>
      </c>
      <c r="L63" s="204">
        <f>CHI!L$54</f>
        <v>101.5499290418425</v>
      </c>
      <c r="M63" s="204">
        <f>CHI!M$54</f>
        <v>97.569666256866384</v>
      </c>
      <c r="N63" s="204">
        <f>CHI!N$54</f>
        <v>88.057866602983452</v>
      </c>
      <c r="O63" s="204">
        <f>CHI!O$54</f>
        <v>83.256528006692463</v>
      </c>
      <c r="P63" s="204">
        <f>CHI!P$54</f>
        <v>66.136207453683483</v>
      </c>
      <c r="Q63" s="204">
        <f>CHI!Q$54</f>
        <v>55.520040735055858</v>
      </c>
      <c r="R63" s="204">
        <f>CHI!R$54</f>
        <v>51.638917002977607</v>
      </c>
      <c r="S63" s="204">
        <f>CHI!S$54</f>
        <v>52.646797550466268</v>
      </c>
      <c r="T63" s="204">
        <f>CHI!T$54</f>
        <v>54.059436639574457</v>
      </c>
      <c r="U63" s="204">
        <f>CHI!U$54</f>
        <v>55.25421338878472</v>
      </c>
      <c r="V63" s="204">
        <f>CHI!V$54</f>
        <v>79.771694945714316</v>
      </c>
      <c r="W63" s="204">
        <f>CHI!W$54</f>
        <v>86.783622880146254</v>
      </c>
      <c r="X63" s="204">
        <f>CHI!X$54</f>
        <v>84.651847235511767</v>
      </c>
      <c r="Y63" s="204">
        <f>CHI!Y$54</f>
        <v>76.673560181532423</v>
      </c>
    </row>
    <row r="64" spans="1:25" ht="12" customHeight="1" x14ac:dyDescent="0.25">
      <c r="A64" s="18" t="s">
        <v>50</v>
      </c>
      <c r="B64" s="204">
        <f>CHI!B$55</f>
        <v>32.844182437082353</v>
      </c>
      <c r="C64" s="204">
        <f>CHI!C$55</f>
        <v>34.711042716801487</v>
      </c>
      <c r="D64" s="204">
        <f>CHI!D$55</f>
        <v>36.358425344371717</v>
      </c>
      <c r="E64" s="204">
        <f>CHI!E$55</f>
        <v>48.887230793414361</v>
      </c>
      <c r="F64" s="204">
        <f>CHI!F$55</f>
        <v>51.17488257217974</v>
      </c>
      <c r="G64" s="204">
        <f>CHI!G$55</f>
        <v>48.230480396363347</v>
      </c>
      <c r="H64" s="204">
        <f>CHI!H$55</f>
        <v>60.634400860792688</v>
      </c>
      <c r="I64" s="204">
        <f>CHI!I$55</f>
        <v>59.61434925534985</v>
      </c>
      <c r="J64" s="204">
        <f>CHI!J$55</f>
        <v>56.01652813604661</v>
      </c>
      <c r="K64" s="204">
        <f>CHI!K$55</f>
        <v>54.356549154485528</v>
      </c>
      <c r="L64" s="204">
        <f>CHI!L$55</f>
        <v>53.511034680424181</v>
      </c>
      <c r="M64" s="204">
        <f>CHI!M$55</f>
        <v>47.89815610967802</v>
      </c>
      <c r="N64" s="204">
        <f>CHI!N$55</f>
        <v>47.773956243431734</v>
      </c>
      <c r="O64" s="204">
        <f>CHI!O$55</f>
        <v>51.495175312888122</v>
      </c>
      <c r="P64" s="204">
        <f>CHI!P$55</f>
        <v>67.538454189357026</v>
      </c>
      <c r="Q64" s="204">
        <f>CHI!Q$55</f>
        <v>77.085124677558028</v>
      </c>
      <c r="R64" s="204">
        <f>CHI!R$55</f>
        <v>83.101652813604645</v>
      </c>
      <c r="S64" s="204">
        <f>CHI!S$55</f>
        <v>85.970192032100911</v>
      </c>
      <c r="T64" s="204">
        <f>CHI!T$55</f>
        <v>77.276201394860038</v>
      </c>
      <c r="U64" s="204">
        <f>CHI!U$55</f>
        <v>81.133562625394063</v>
      </c>
      <c r="V64" s="204">
        <f>CHI!V$55</f>
        <v>63.064870545524023</v>
      </c>
      <c r="W64" s="204">
        <f>CHI!W$55</f>
        <v>61.01318429349385</v>
      </c>
      <c r="X64" s="204">
        <f>CHI!X$55</f>
        <v>56.381962357886671</v>
      </c>
      <c r="Y64" s="204">
        <f>CHI!Y$55</f>
        <v>55.217552185485737</v>
      </c>
    </row>
    <row r="65" spans="1:25" ht="12" customHeight="1" x14ac:dyDescent="0.25">
      <c r="A65" s="19" t="s">
        <v>20</v>
      </c>
      <c r="B65" s="205">
        <f>NMM!B$51</f>
        <v>221.33379191745482</v>
      </c>
      <c r="C65" s="205">
        <f>NMM!C$51</f>
        <v>226.54075666380052</v>
      </c>
      <c r="D65" s="205">
        <f>NMM!D$51</f>
        <v>188.3931212381772</v>
      </c>
      <c r="E65" s="205">
        <f>NMM!E$51</f>
        <v>220.66526225279438</v>
      </c>
      <c r="F65" s="205">
        <f>NMM!F$51</f>
        <v>226.85872742906281</v>
      </c>
      <c r="G65" s="205">
        <f>NMM!G$51</f>
        <v>241.47962166809967</v>
      </c>
      <c r="H65" s="205">
        <f>NMM!H$51</f>
        <v>272.96732588134131</v>
      </c>
      <c r="I65" s="205">
        <f>NMM!I$51</f>
        <v>275.45004299226139</v>
      </c>
      <c r="J65" s="205">
        <f>NMM!J$51</f>
        <v>269.78228718830616</v>
      </c>
      <c r="K65" s="205">
        <f>NMM!K$51</f>
        <v>189.25932932072226</v>
      </c>
      <c r="L65" s="205">
        <f>NMM!L$51</f>
        <v>198.61315563198613</v>
      </c>
      <c r="M65" s="205">
        <f>NMM!M$51</f>
        <v>187.50524505588996</v>
      </c>
      <c r="N65" s="205">
        <f>NMM!N$51</f>
        <v>172.24772141014617</v>
      </c>
      <c r="O65" s="205">
        <f>NMM!O$51</f>
        <v>179.74952708512456</v>
      </c>
      <c r="P65" s="205">
        <f>NMM!P$51</f>
        <v>182.88873602751505</v>
      </c>
      <c r="Q65" s="205">
        <f>NMM!Q$51</f>
        <v>180.56173688736021</v>
      </c>
      <c r="R65" s="205">
        <f>NMM!R$51</f>
        <v>177.52089423903698</v>
      </c>
      <c r="S65" s="205">
        <f>NMM!S$51</f>
        <v>192.77136715391222</v>
      </c>
      <c r="T65" s="205">
        <f>NMM!T$51</f>
        <v>203.87463456577817</v>
      </c>
      <c r="U65" s="205">
        <f>NMM!U$51</f>
        <v>210.06663800515895</v>
      </c>
      <c r="V65" s="205">
        <f>NMM!V$51</f>
        <v>188.60361134995696</v>
      </c>
      <c r="W65" s="205">
        <f>NMM!W$51</f>
        <v>202.8743766122098</v>
      </c>
      <c r="X65" s="205">
        <f>NMM!X$51</f>
        <v>194.54187446259678</v>
      </c>
      <c r="Y65" s="205">
        <f>NMM!Y$51</f>
        <v>180.92389255444274</v>
      </c>
    </row>
    <row r="66" spans="1:25" ht="12" customHeight="1" x14ac:dyDescent="0.25">
      <c r="A66" s="18" t="s">
        <v>51</v>
      </c>
      <c r="B66" s="204">
        <f>NMM!B$52</f>
        <v>126.706125</v>
      </c>
      <c r="C66" s="204">
        <f>NMM!C$52</f>
        <v>113.59805273489469</v>
      </c>
      <c r="D66" s="204">
        <f>NMM!D$52</f>
        <v>119.3453702069699</v>
      </c>
      <c r="E66" s="204">
        <f>NMM!E$52</f>
        <v>129.51198800193279</v>
      </c>
      <c r="F66" s="204">
        <f>NMM!F$52</f>
        <v>107.11978493091991</v>
      </c>
      <c r="G66" s="204">
        <f>NMM!G$52</f>
        <v>98.23228664526026</v>
      </c>
      <c r="H66" s="204">
        <f>NMM!H$52</f>
        <v>130.52415370889969</v>
      </c>
      <c r="I66" s="204">
        <f>NMM!I$52</f>
        <v>115.6332404644195</v>
      </c>
      <c r="J66" s="204">
        <f>NMM!J$52</f>
        <v>121.41626428352851</v>
      </c>
      <c r="K66" s="204">
        <f>NMM!K$52</f>
        <v>84.533747080711436</v>
      </c>
      <c r="L66" s="204">
        <f>NMM!L$52</f>
        <v>66.097632472196182</v>
      </c>
      <c r="M66" s="204">
        <f>NMM!M$52</f>
        <v>64.263388767905624</v>
      </c>
      <c r="N66" s="204">
        <f>NMM!N$52</f>
        <v>63.774313633831838</v>
      </c>
      <c r="O66" s="204">
        <f>NMM!O$52</f>
        <v>49.113488912836203</v>
      </c>
      <c r="P66" s="204">
        <f>NMM!P$52</f>
        <v>59.677379019180229</v>
      </c>
      <c r="Q66" s="204">
        <f>NMM!Q$52</f>
        <v>50.940242649198183</v>
      </c>
      <c r="R66" s="204">
        <f>NMM!R$52</f>
        <v>56.481297496752923</v>
      </c>
      <c r="S66" s="204">
        <f>NMM!S$52</f>
        <v>59.346925057633108</v>
      </c>
      <c r="T66" s="204">
        <f>NMM!T$52</f>
        <v>54.360848259528332</v>
      </c>
      <c r="U66" s="204">
        <f>NMM!U$52</f>
        <v>82.799145398813749</v>
      </c>
      <c r="V66" s="204">
        <f>NMM!V$52</f>
        <v>71.298162353422612</v>
      </c>
      <c r="W66" s="204">
        <f>NMM!W$52</f>
        <v>60.731229292270868</v>
      </c>
      <c r="X66" s="204">
        <f>NMM!X$52</f>
        <v>51.579565895870743</v>
      </c>
      <c r="Y66" s="204">
        <f>NMM!Y$52</f>
        <v>48.448865837920998</v>
      </c>
    </row>
    <row r="67" spans="1:25" ht="12" customHeight="1" x14ac:dyDescent="0.25">
      <c r="A67" s="18" t="s">
        <v>52</v>
      </c>
      <c r="B67" s="204">
        <f>NMM!B$53</f>
        <v>77.177557888111664</v>
      </c>
      <c r="C67" s="204">
        <f>NMM!C$53</f>
        <v>96.769801881383358</v>
      </c>
      <c r="D67" s="204">
        <f>NMM!D$53</f>
        <v>52.268538803606937</v>
      </c>
      <c r="E67" s="204">
        <f>NMM!E$53</f>
        <v>77.033194606968422</v>
      </c>
      <c r="F67" s="204">
        <f>NMM!F$53</f>
        <v>106.16691033791029</v>
      </c>
      <c r="G67" s="204">
        <f>NMM!G$53</f>
        <v>130.60225017395541</v>
      </c>
      <c r="H67" s="204">
        <f>NMM!H$53</f>
        <v>123.2912412588707</v>
      </c>
      <c r="I67" s="204">
        <f>NMM!I$53</f>
        <v>141.62889065906759</v>
      </c>
      <c r="J67" s="204">
        <f>NMM!J$53</f>
        <v>130.34218512236609</v>
      </c>
      <c r="K67" s="204">
        <f>NMM!K$53</f>
        <v>90.597979813116595</v>
      </c>
      <c r="L67" s="204">
        <f>NMM!L$53</f>
        <v>116.67171148479819</v>
      </c>
      <c r="M67" s="204">
        <f>NMM!M$53</f>
        <v>105.87450736689389</v>
      </c>
      <c r="N67" s="204">
        <f>NMM!N$53</f>
        <v>91.3761999492028</v>
      </c>
      <c r="O67" s="204">
        <f>NMM!O$53</f>
        <v>116.0080622467071</v>
      </c>
      <c r="P67" s="204">
        <f>NMM!P$53</f>
        <v>109.08576683373531</v>
      </c>
      <c r="Q67" s="204">
        <f>NMM!Q$53</f>
        <v>113.2174181922713</v>
      </c>
      <c r="R67" s="204">
        <f>NMM!R$53</f>
        <v>104.8390126157573</v>
      </c>
      <c r="S67" s="204">
        <f>NMM!S$53</f>
        <v>116.8343598839712</v>
      </c>
      <c r="T67" s="204">
        <f>NMM!T$53</f>
        <v>130.7550842890557</v>
      </c>
      <c r="U67" s="204">
        <f>NMM!U$53</f>
        <v>107.7570991526741</v>
      </c>
      <c r="V67" s="204">
        <f>NMM!V$53</f>
        <v>100.6599311420098</v>
      </c>
      <c r="W67" s="204">
        <f>NMM!W$53</f>
        <v>121.25088051082</v>
      </c>
      <c r="X67" s="204">
        <f>NMM!X$53</f>
        <v>121.72612598035271</v>
      </c>
      <c r="Y67" s="204">
        <f>NMM!Y$53</f>
        <v>114.16609562526961</v>
      </c>
    </row>
    <row r="68" spans="1:25" ht="12" customHeight="1" x14ac:dyDescent="0.25">
      <c r="A68" s="18" t="s">
        <v>60</v>
      </c>
      <c r="B68" s="204">
        <f>NMM!B$54</f>
        <v>17.450109029343171</v>
      </c>
      <c r="C68" s="204">
        <f>NMM!C$54</f>
        <v>16.172902047522459</v>
      </c>
      <c r="D68" s="204">
        <f>NMM!D$54</f>
        <v>16.779212227600379</v>
      </c>
      <c r="E68" s="204">
        <f>NMM!E$54</f>
        <v>14.12007964389317</v>
      </c>
      <c r="F68" s="204">
        <f>NMM!F$54</f>
        <v>13.572032160232601</v>
      </c>
      <c r="G68" s="204">
        <f>NMM!G$54</f>
        <v>12.64508484888402</v>
      </c>
      <c r="H68" s="204">
        <f>NMM!H$54</f>
        <v>19.151930913570929</v>
      </c>
      <c r="I68" s="204">
        <f>NMM!I$54</f>
        <v>18.1879118687743</v>
      </c>
      <c r="J68" s="204">
        <f>NMM!J$54</f>
        <v>18.023837782411579</v>
      </c>
      <c r="K68" s="204">
        <f>NMM!K$54</f>
        <v>14.12760242689421</v>
      </c>
      <c r="L68" s="204">
        <f>NMM!L$54</f>
        <v>15.84381167499178</v>
      </c>
      <c r="M68" s="204">
        <f>NMM!M$54</f>
        <v>17.367348921090439</v>
      </c>
      <c r="N68" s="204">
        <f>NMM!N$54</f>
        <v>17.097207827111522</v>
      </c>
      <c r="O68" s="204">
        <f>NMM!O$54</f>
        <v>14.62797592558127</v>
      </c>
      <c r="P68" s="204">
        <f>NMM!P$54</f>
        <v>14.125590174599511</v>
      </c>
      <c r="Q68" s="204">
        <f>NMM!Q$54</f>
        <v>16.404076045890761</v>
      </c>
      <c r="R68" s="204">
        <f>NMM!R$54</f>
        <v>16.20058412652676</v>
      </c>
      <c r="S68" s="204">
        <f>NMM!S$54</f>
        <v>16.590082212307919</v>
      </c>
      <c r="T68" s="204">
        <f>NMM!T$54</f>
        <v>18.758702017194139</v>
      </c>
      <c r="U68" s="204">
        <f>NMM!U$54</f>
        <v>19.51039345367111</v>
      </c>
      <c r="V68" s="204">
        <f>NMM!V$54</f>
        <v>16.645517854524531</v>
      </c>
      <c r="W68" s="204">
        <f>NMM!W$54</f>
        <v>20.892266809118961</v>
      </c>
      <c r="X68" s="204">
        <f>NMM!X$54</f>
        <v>21.236182586373332</v>
      </c>
      <c r="Y68" s="204">
        <f>NMM!Y$54</f>
        <v>18.308931091252141</v>
      </c>
    </row>
    <row r="69" spans="1:25" ht="12" customHeight="1" x14ac:dyDescent="0.25">
      <c r="A69" s="19" t="s">
        <v>21</v>
      </c>
      <c r="B69" s="205">
        <f>PPA!B$52</f>
        <v>212.82785898538262</v>
      </c>
      <c r="C69" s="205">
        <f>PPA!C$52</f>
        <v>197.44539982803101</v>
      </c>
      <c r="D69" s="205">
        <f>PPA!D$52</f>
        <v>217.46913155631989</v>
      </c>
      <c r="E69" s="205">
        <f>PPA!E$52</f>
        <v>229.41582115219262</v>
      </c>
      <c r="F69" s="205">
        <f>PPA!F$52</f>
        <v>259.58056749785032</v>
      </c>
      <c r="G69" s="205">
        <f>PPA!G$52</f>
        <v>277.88073946689599</v>
      </c>
      <c r="H69" s="205">
        <f>PPA!H$52</f>
        <v>233.96612209802231</v>
      </c>
      <c r="I69" s="205">
        <f>PPA!I$52</f>
        <v>206.37274290627693</v>
      </c>
      <c r="J69" s="205">
        <f>PPA!J$52</f>
        <v>193.86113499570075</v>
      </c>
      <c r="K69" s="205">
        <f>PPA!K$52</f>
        <v>191.17059329320725</v>
      </c>
      <c r="L69" s="205">
        <f>PPA!L$52</f>
        <v>178.80335339638864</v>
      </c>
      <c r="M69" s="205">
        <f>PPA!M$52</f>
        <v>170.43327601031814</v>
      </c>
      <c r="N69" s="205">
        <f>PPA!N$52</f>
        <v>169.2794496990542</v>
      </c>
      <c r="O69" s="205">
        <f>PPA!O$52</f>
        <v>164.65958727429066</v>
      </c>
      <c r="P69" s="205">
        <f>PPA!P$52</f>
        <v>166.98073946689595</v>
      </c>
      <c r="Q69" s="205">
        <f>PPA!Q$52</f>
        <v>165.68907996560631</v>
      </c>
      <c r="R69" s="205">
        <f>PPA!R$52</f>
        <v>167.19638865004299</v>
      </c>
      <c r="S69" s="205">
        <f>PPA!S$52</f>
        <v>170.22450558899405</v>
      </c>
      <c r="T69" s="205">
        <f>PPA!T$52</f>
        <v>169.70223559759239</v>
      </c>
      <c r="U69" s="205">
        <f>PPA!U$52</f>
        <v>172.56156491831467</v>
      </c>
      <c r="V69" s="205">
        <f>PPA!V$52</f>
        <v>157.30077386070505</v>
      </c>
      <c r="W69" s="205">
        <f>PPA!W$52</f>
        <v>142.44178847807387</v>
      </c>
      <c r="X69" s="205">
        <f>PPA!X$52</f>
        <v>132.41410146173695</v>
      </c>
      <c r="Y69" s="205">
        <f>PPA!Y$52</f>
        <v>115.22820079108716</v>
      </c>
    </row>
    <row r="70" spans="1:25" ht="12" customHeight="1" x14ac:dyDescent="0.25">
      <c r="A70" s="18" t="s">
        <v>54</v>
      </c>
      <c r="B70" s="204">
        <f>PPA!B$53</f>
        <v>63.653621230058377</v>
      </c>
      <c r="C70" s="204">
        <f>PPA!C$53</f>
        <v>43.050545538194612</v>
      </c>
      <c r="D70" s="204">
        <f>PPA!D$53</f>
        <v>43.01796579291581</v>
      </c>
      <c r="E70" s="204">
        <f>PPA!E$53</f>
        <v>75.62899126374549</v>
      </c>
      <c r="F70" s="204">
        <f>PPA!F$53</f>
        <v>77.204779578627338</v>
      </c>
      <c r="G70" s="204">
        <f>PPA!G$53</f>
        <v>55.226062799415658</v>
      </c>
      <c r="H70" s="204">
        <f>PPA!H$53</f>
        <v>48.597678003854227</v>
      </c>
      <c r="I70" s="204">
        <f>PPA!I$53</f>
        <v>20.001374368998661</v>
      </c>
      <c r="J70" s="204">
        <f>PPA!J$53</f>
        <v>44.955905332100393</v>
      </c>
      <c r="K70" s="204">
        <f>PPA!K$53</f>
        <v>41.215728939888713</v>
      </c>
      <c r="L70" s="204">
        <f>PPA!L$53</f>
        <v>11.1367500606971</v>
      </c>
      <c r="M70" s="204">
        <f>PPA!M$53</f>
        <v>11.38935111732687</v>
      </c>
      <c r="N70" s="204">
        <f>PPA!N$53</f>
        <v>14.7467530026069</v>
      </c>
      <c r="O70" s="204">
        <f>PPA!O$53</f>
        <v>18.13330333583761</v>
      </c>
      <c r="P70" s="204">
        <f>PPA!P$53</f>
        <v>19.03125243852428</v>
      </c>
      <c r="Q70" s="204">
        <f>PPA!Q$53</f>
        <v>20.765315449043172</v>
      </c>
      <c r="R70" s="204">
        <f>PPA!R$53</f>
        <v>18.38855467283021</v>
      </c>
      <c r="S70" s="204">
        <f>PPA!S$53</f>
        <v>20.20972599490629</v>
      </c>
      <c r="T70" s="204">
        <f>PPA!T$53</f>
        <v>21.216975831487741</v>
      </c>
      <c r="U70" s="204">
        <f>PPA!U$53</f>
        <v>20.68353327217077</v>
      </c>
      <c r="V70" s="204">
        <f>PPA!V$53</f>
        <v>20.079397178604971</v>
      </c>
      <c r="W70" s="204">
        <f>PPA!W$53</f>
        <v>18.436567830795411</v>
      </c>
      <c r="X70" s="204">
        <f>PPA!X$53</f>
        <v>16.237520075721129</v>
      </c>
      <c r="Y70" s="204">
        <f>PPA!Y$53</f>
        <v>10.71916162677674</v>
      </c>
    </row>
    <row r="71" spans="1:25" ht="12" customHeight="1" x14ac:dyDescent="0.25">
      <c r="A71" s="18" t="s">
        <v>61</v>
      </c>
      <c r="B71" s="204">
        <f>PPA!B$54</f>
        <v>143.62058999925191</v>
      </c>
      <c r="C71" s="204">
        <f>PPA!C$54</f>
        <v>149.24260492300391</v>
      </c>
      <c r="D71" s="204">
        <f>PPA!D$54</f>
        <v>168.7764060762068</v>
      </c>
      <c r="E71" s="204">
        <f>PPA!E$54</f>
        <v>147.80032668147331</v>
      </c>
      <c r="F71" s="204">
        <f>PPA!F$54</f>
        <v>175.60214915277069</v>
      </c>
      <c r="G71" s="204">
        <f>PPA!G$54</f>
        <v>215.40350310141989</v>
      </c>
      <c r="H71" s="204">
        <f>PPA!H$54</f>
        <v>179.26320281992369</v>
      </c>
      <c r="I71" s="204">
        <f>PPA!I$54</f>
        <v>180.9861641471206</v>
      </c>
      <c r="J71" s="204">
        <f>PPA!J$54</f>
        <v>143.8465100838838</v>
      </c>
      <c r="K71" s="204">
        <f>PPA!K$54</f>
        <v>144.96635325551739</v>
      </c>
      <c r="L71" s="204">
        <f>PPA!L$54</f>
        <v>163.00080982960611</v>
      </c>
      <c r="M71" s="204">
        <f>PPA!M$54</f>
        <v>154.59654481132739</v>
      </c>
      <c r="N71" s="204">
        <f>PPA!N$54</f>
        <v>150.11542519612701</v>
      </c>
      <c r="O71" s="204">
        <f>PPA!O$54</f>
        <v>142.2295656810727</v>
      </c>
      <c r="P71" s="204">
        <f>PPA!P$54</f>
        <v>143.8516079799337</v>
      </c>
      <c r="Q71" s="204">
        <f>PPA!Q$54</f>
        <v>140.96955127494661</v>
      </c>
      <c r="R71" s="204">
        <f>PPA!R$54</f>
        <v>144.76369525551601</v>
      </c>
      <c r="S71" s="204">
        <f>PPA!S$54</f>
        <v>144.43044310798859</v>
      </c>
      <c r="T71" s="204">
        <f>PPA!T$54</f>
        <v>144.53319613755781</v>
      </c>
      <c r="U71" s="204">
        <f>PPA!U$54</f>
        <v>147.59994336870051</v>
      </c>
      <c r="V71" s="204">
        <f>PPA!V$54</f>
        <v>133.2553405686005</v>
      </c>
      <c r="W71" s="204">
        <f>PPA!W$54</f>
        <v>120.27635850913001</v>
      </c>
      <c r="X71" s="204">
        <f>PPA!X$54</f>
        <v>112.7167791504182</v>
      </c>
      <c r="Y71" s="204">
        <f>PPA!Y$54</f>
        <v>101.4982813802077</v>
      </c>
    </row>
    <row r="72" spans="1:25" ht="12" customHeight="1" x14ac:dyDescent="0.25">
      <c r="A72" s="18" t="s">
        <v>62</v>
      </c>
      <c r="B72" s="204">
        <f>PPA!B$55</f>
        <v>5.5536477560723387</v>
      </c>
      <c r="C72" s="204">
        <f>PPA!C$55</f>
        <v>5.1522493668324767</v>
      </c>
      <c r="D72" s="204">
        <f>PPA!D$55</f>
        <v>5.6747596871972759</v>
      </c>
      <c r="E72" s="204">
        <f>PPA!E$55</f>
        <v>5.98650320697383</v>
      </c>
      <c r="F72" s="204">
        <f>PPA!F$55</f>
        <v>6.773638766452251</v>
      </c>
      <c r="G72" s="204">
        <f>PPA!G$55</f>
        <v>7.251173566060455</v>
      </c>
      <c r="H72" s="204">
        <f>PPA!H$55</f>
        <v>6.105241274244416</v>
      </c>
      <c r="I72" s="204">
        <f>PPA!I$55</f>
        <v>5.3852043901576607</v>
      </c>
      <c r="J72" s="204">
        <f>PPA!J$55</f>
        <v>5.0587195797165609</v>
      </c>
      <c r="K72" s="204">
        <f>PPA!K$55</f>
        <v>4.9885110978011422</v>
      </c>
      <c r="L72" s="204">
        <f>PPA!L$55</f>
        <v>4.665793506085425</v>
      </c>
      <c r="M72" s="204">
        <f>PPA!M$55</f>
        <v>4.4473800816638844</v>
      </c>
      <c r="N72" s="204">
        <f>PPA!N$55</f>
        <v>4.4172715003202727</v>
      </c>
      <c r="O72" s="204">
        <f>PPA!O$55</f>
        <v>4.2967182573803377</v>
      </c>
      <c r="P72" s="204">
        <f>PPA!P$55</f>
        <v>4.0978790484379486</v>
      </c>
      <c r="Q72" s="204">
        <f>PPA!Q$55</f>
        <v>3.9542132416165088</v>
      </c>
      <c r="R72" s="204">
        <f>PPA!R$55</f>
        <v>4.0441387216967613</v>
      </c>
      <c r="S72" s="204">
        <f>PPA!S$55</f>
        <v>5.5843364860991702</v>
      </c>
      <c r="T72" s="204">
        <f>PPA!T$55</f>
        <v>3.9520636285468611</v>
      </c>
      <c r="U72" s="204">
        <f>PPA!U$55</f>
        <v>4.278088277443393</v>
      </c>
      <c r="V72" s="204">
        <f>PPA!V$55</f>
        <v>3.9660361134995701</v>
      </c>
      <c r="W72" s="204">
        <f>PPA!W$55</f>
        <v>3.7288621381484659</v>
      </c>
      <c r="X72" s="204">
        <f>PPA!X$55</f>
        <v>3.4598022355975928</v>
      </c>
      <c r="Y72" s="204">
        <f>PPA!Y$55</f>
        <v>3.0107577841027191</v>
      </c>
    </row>
    <row r="73" spans="1:25" ht="12" customHeight="1" x14ac:dyDescent="0.25">
      <c r="A73" s="20" t="s">
        <v>63</v>
      </c>
      <c r="B73" s="206">
        <f>FBT!B$12</f>
        <v>93.13422184006879</v>
      </c>
      <c r="C73" s="206">
        <f>FBT!C$12</f>
        <v>91.569303525365413</v>
      </c>
      <c r="D73" s="206">
        <f>FBT!D$12</f>
        <v>86.225795356835761</v>
      </c>
      <c r="E73" s="206">
        <f>FBT!E$12</f>
        <v>112.381943250215</v>
      </c>
      <c r="F73" s="206">
        <f>FBT!F$12</f>
        <v>88.795786758383485</v>
      </c>
      <c r="G73" s="206">
        <f>FBT!G$12</f>
        <v>88.82545141874462</v>
      </c>
      <c r="H73" s="206">
        <f>FBT!H$12</f>
        <v>109.281513327601</v>
      </c>
      <c r="I73" s="206">
        <f>FBT!I$12</f>
        <v>81.807308684436791</v>
      </c>
      <c r="J73" s="206">
        <f>FBT!J$12</f>
        <v>79.931900257953558</v>
      </c>
      <c r="K73" s="206">
        <f>FBT!K$12</f>
        <v>73.734909716251067</v>
      </c>
      <c r="L73" s="206">
        <f>FBT!L$12</f>
        <v>72.511521926053305</v>
      </c>
      <c r="M73" s="206">
        <f>FBT!M$12</f>
        <v>67.916165090283741</v>
      </c>
      <c r="N73" s="206">
        <f>FBT!N$12</f>
        <v>61.625623387790199</v>
      </c>
      <c r="O73" s="206">
        <f>FBT!O$12</f>
        <v>62.600257953568359</v>
      </c>
      <c r="P73" s="206">
        <f>FBT!P$12</f>
        <v>72.808684436801386</v>
      </c>
      <c r="Q73" s="206">
        <f>FBT!Q$12</f>
        <v>67.044883920894222</v>
      </c>
      <c r="R73" s="206">
        <f>FBT!R$12</f>
        <v>64.695958727429058</v>
      </c>
      <c r="S73" s="206">
        <f>FBT!S$12</f>
        <v>66.474806534823728</v>
      </c>
      <c r="T73" s="206">
        <f>FBT!T$12</f>
        <v>73.487790197764383</v>
      </c>
      <c r="U73" s="206">
        <f>FBT!U$12</f>
        <v>68.109372312983666</v>
      </c>
      <c r="V73" s="206">
        <f>FBT!V$12</f>
        <v>67.749613069647452</v>
      </c>
      <c r="W73" s="206">
        <f>FBT!W$12</f>
        <v>69.304815133276009</v>
      </c>
      <c r="X73" s="206">
        <f>FBT!X$12</f>
        <v>67.154686156491834</v>
      </c>
      <c r="Y73" s="206">
        <f>FBT!Y$12</f>
        <v>65.809732020684848</v>
      </c>
    </row>
    <row r="74" spans="1:25" ht="12" customHeight="1" x14ac:dyDescent="0.25">
      <c r="A74" s="14" t="s">
        <v>64</v>
      </c>
      <c r="B74" s="204">
        <f>TRE!B$12</f>
        <v>22.470593293207219</v>
      </c>
      <c r="C74" s="204">
        <f>TRE!C$12</f>
        <v>21.76603611349957</v>
      </c>
      <c r="D74" s="204">
        <f>TRE!D$12</f>
        <v>19.860017196904561</v>
      </c>
      <c r="E74" s="204">
        <f>TRE!E$12</f>
        <v>26.52141014617369</v>
      </c>
      <c r="F74" s="204">
        <f>TRE!F$12</f>
        <v>24.663198624247631</v>
      </c>
      <c r="G74" s="204">
        <f>TRE!G$12</f>
        <v>31.076182287188299</v>
      </c>
      <c r="H74" s="204">
        <f>TRE!H$12</f>
        <v>29.729234737747198</v>
      </c>
      <c r="I74" s="204">
        <f>TRE!I$12</f>
        <v>35.809888220120371</v>
      </c>
      <c r="J74" s="204">
        <f>TRE!J$12</f>
        <v>37.877472055030097</v>
      </c>
      <c r="K74" s="204">
        <f>TRE!K$12</f>
        <v>34.541960447119521</v>
      </c>
      <c r="L74" s="204">
        <f>TRE!L$12</f>
        <v>36.764316423043852</v>
      </c>
      <c r="M74" s="204">
        <f>TRE!M$12</f>
        <v>34.416509028374882</v>
      </c>
      <c r="N74" s="204">
        <f>TRE!N$12</f>
        <v>34.872742906276869</v>
      </c>
      <c r="O74" s="204">
        <f>TRE!O$12</f>
        <v>31.643594153052451</v>
      </c>
      <c r="P74" s="204">
        <f>TRE!P$12</f>
        <v>32.430438521066208</v>
      </c>
      <c r="Q74" s="204">
        <f>TRE!Q$12</f>
        <v>32.777987962166797</v>
      </c>
      <c r="R74" s="204">
        <f>TRE!R$12</f>
        <v>31.813069647463461</v>
      </c>
      <c r="S74" s="204">
        <f>TRE!S$12</f>
        <v>36.071109200343933</v>
      </c>
      <c r="T74" s="204">
        <f>TRE!T$12</f>
        <v>34.170679277730009</v>
      </c>
      <c r="U74" s="204">
        <f>TRE!U$12</f>
        <v>36.993637145313848</v>
      </c>
      <c r="V74" s="204">
        <f>TRE!V$12</f>
        <v>31.20404127257094</v>
      </c>
      <c r="W74" s="204">
        <f>TRE!W$12</f>
        <v>28.777558039552879</v>
      </c>
      <c r="X74" s="204">
        <f>TRE!X$12</f>
        <v>29.05012897678418</v>
      </c>
      <c r="Y74" s="204">
        <f>TRE!Y$12</f>
        <v>25.91026903467683</v>
      </c>
    </row>
    <row r="75" spans="1:25" ht="12" customHeight="1" x14ac:dyDescent="0.25">
      <c r="A75" s="14" t="s">
        <v>65</v>
      </c>
      <c r="B75" s="204">
        <f>MAE!B$12</f>
        <v>124.2204643164231</v>
      </c>
      <c r="C75" s="204">
        <f>MAE!C$12</f>
        <v>114.2764402407567</v>
      </c>
      <c r="D75" s="204">
        <f>MAE!D$12</f>
        <v>108.01092003439381</v>
      </c>
      <c r="E75" s="204">
        <f>MAE!E$12</f>
        <v>146.98331900257949</v>
      </c>
      <c r="F75" s="204">
        <f>MAE!F$12</f>
        <v>156.87644024075669</v>
      </c>
      <c r="G75" s="204">
        <f>MAE!G$12</f>
        <v>172.98177128116939</v>
      </c>
      <c r="H75" s="204">
        <f>MAE!H$12</f>
        <v>190.0066208082545</v>
      </c>
      <c r="I75" s="204">
        <f>MAE!I$12</f>
        <v>176.9352536543422</v>
      </c>
      <c r="J75" s="204">
        <f>MAE!J$12</f>
        <v>163.01590713671541</v>
      </c>
      <c r="K75" s="204">
        <f>MAE!K$12</f>
        <v>123.9000859845228</v>
      </c>
      <c r="L75" s="204">
        <f>MAE!L$12</f>
        <v>147.5040412725709</v>
      </c>
      <c r="M75" s="204">
        <f>MAE!M$12</f>
        <v>141.4648323301806</v>
      </c>
      <c r="N75" s="204">
        <f>MAE!N$12</f>
        <v>140.20963026655201</v>
      </c>
      <c r="O75" s="204">
        <f>MAE!O$12</f>
        <v>133.12932072226999</v>
      </c>
      <c r="P75" s="204">
        <f>MAE!P$12</f>
        <v>132.2868443680137</v>
      </c>
      <c r="Q75" s="204">
        <f>MAE!Q$12</f>
        <v>134.86655202063631</v>
      </c>
      <c r="R75" s="204">
        <f>MAE!R$12</f>
        <v>139.92055030094579</v>
      </c>
      <c r="S75" s="204">
        <f>MAE!S$12</f>
        <v>142.6316423043852</v>
      </c>
      <c r="T75" s="204">
        <f>MAE!T$12</f>
        <v>186.64522785898541</v>
      </c>
      <c r="U75" s="204">
        <f>MAE!U$12</f>
        <v>185.19974204643171</v>
      </c>
      <c r="V75" s="204">
        <f>MAE!V$12</f>
        <v>179.92596732588129</v>
      </c>
      <c r="W75" s="204">
        <f>MAE!W$12</f>
        <v>193.47033533963889</v>
      </c>
      <c r="X75" s="204">
        <f>MAE!X$12</f>
        <v>165.79535683576961</v>
      </c>
      <c r="Y75" s="204">
        <f>MAE!Y$12</f>
        <v>153.8467321486664</v>
      </c>
    </row>
    <row r="76" spans="1:25" ht="12" customHeight="1" x14ac:dyDescent="0.25">
      <c r="A76" s="14" t="s">
        <v>66</v>
      </c>
      <c r="B76" s="204">
        <f>TEL!B$12</f>
        <v>85.192777300085964</v>
      </c>
      <c r="C76" s="204">
        <f>TEL!C$12</f>
        <v>80.594067067927767</v>
      </c>
      <c r="D76" s="204">
        <f>TEL!D$12</f>
        <v>65.033104041272566</v>
      </c>
      <c r="E76" s="204">
        <f>TEL!E$12</f>
        <v>78.580309544282017</v>
      </c>
      <c r="F76" s="204">
        <f>TEL!F$12</f>
        <v>72.398968185726574</v>
      </c>
      <c r="G76" s="204">
        <f>TEL!G$12</f>
        <v>66.00980223559759</v>
      </c>
      <c r="H76" s="204">
        <f>TEL!H$12</f>
        <v>59.916938950988822</v>
      </c>
      <c r="I76" s="204">
        <f>TEL!I$12</f>
        <v>58.071453138435068</v>
      </c>
      <c r="J76" s="204">
        <f>TEL!J$12</f>
        <v>44.784522785898531</v>
      </c>
      <c r="K76" s="204">
        <f>TEL!K$12</f>
        <v>30.97987962166809</v>
      </c>
      <c r="L76" s="204">
        <f>TEL!L$12</f>
        <v>34.764660361135</v>
      </c>
      <c r="M76" s="204">
        <f>TEL!M$12</f>
        <v>28.365262252794491</v>
      </c>
      <c r="N76" s="204">
        <f>TEL!N$12</f>
        <v>24.978417884780729</v>
      </c>
      <c r="O76" s="204">
        <f>TEL!O$12</f>
        <v>26.99415305245055</v>
      </c>
      <c r="P76" s="204">
        <f>TEL!P$12</f>
        <v>22.98830610490112</v>
      </c>
      <c r="Q76" s="204">
        <f>TEL!Q$12</f>
        <v>21.014703353396381</v>
      </c>
      <c r="R76" s="204">
        <f>TEL!R$12</f>
        <v>21.468357695614792</v>
      </c>
      <c r="S76" s="204">
        <f>TEL!S$12</f>
        <v>20.79931212381771</v>
      </c>
      <c r="T76" s="204">
        <f>TEL!T$12</f>
        <v>15.39277730008598</v>
      </c>
      <c r="U76" s="204">
        <f>TEL!U$12</f>
        <v>15.672828890799661</v>
      </c>
      <c r="V76" s="204">
        <f>TEL!V$12</f>
        <v>14.61736887360275</v>
      </c>
      <c r="W76" s="204">
        <f>TEL!W$12</f>
        <v>14.45339638865004</v>
      </c>
      <c r="X76" s="204">
        <f>TEL!X$12</f>
        <v>14.34101461736887</v>
      </c>
      <c r="Y76" s="204">
        <f>TEL!Y$12</f>
        <v>13.224367524209489</v>
      </c>
    </row>
    <row r="77" spans="1:25" ht="12" customHeight="1" x14ac:dyDescent="0.25">
      <c r="A77" s="14" t="s">
        <v>67</v>
      </c>
      <c r="B77" s="204">
        <f>WWP!B$12</f>
        <v>46.918830610490097</v>
      </c>
      <c r="C77" s="204">
        <f>WWP!C$12</f>
        <v>38.939036973344798</v>
      </c>
      <c r="D77" s="204">
        <f>WWP!D$12</f>
        <v>24.218916595012889</v>
      </c>
      <c r="E77" s="204">
        <f>WWP!E$12</f>
        <v>52.180653482373167</v>
      </c>
      <c r="F77" s="204">
        <f>WWP!F$12</f>
        <v>58.42889079965606</v>
      </c>
      <c r="G77" s="204">
        <f>WWP!G$12</f>
        <v>63.783834909716248</v>
      </c>
      <c r="H77" s="204">
        <f>WWP!H$12</f>
        <v>67.321152192605325</v>
      </c>
      <c r="I77" s="204">
        <f>WWP!I$12</f>
        <v>75.124247635425618</v>
      </c>
      <c r="J77" s="204">
        <f>WWP!J$12</f>
        <v>63.719346517626832</v>
      </c>
      <c r="K77" s="204">
        <f>WWP!K$12</f>
        <v>50.831126397248489</v>
      </c>
      <c r="L77" s="204">
        <f>WWP!L$12</f>
        <v>56.021324161650902</v>
      </c>
      <c r="M77" s="204">
        <f>WWP!M$12</f>
        <v>45.483404987102318</v>
      </c>
      <c r="N77" s="204">
        <f>WWP!N$12</f>
        <v>37.988392089423897</v>
      </c>
      <c r="O77" s="204">
        <f>WWP!O$12</f>
        <v>38.688306104901123</v>
      </c>
      <c r="P77" s="204">
        <f>WWP!P$12</f>
        <v>60.712209802235591</v>
      </c>
      <c r="Q77" s="204">
        <f>WWP!Q$12</f>
        <v>51.867755803955291</v>
      </c>
      <c r="R77" s="204">
        <f>WWP!R$12</f>
        <v>48.877386070507313</v>
      </c>
      <c r="S77" s="204">
        <f>WWP!S$12</f>
        <v>46.957953568357688</v>
      </c>
      <c r="T77" s="204">
        <f>WWP!T$12</f>
        <v>47.38065348237317</v>
      </c>
      <c r="U77" s="204">
        <f>WWP!U$12</f>
        <v>50.746603611349961</v>
      </c>
      <c r="V77" s="204">
        <f>WWP!V$12</f>
        <v>53.923301805674967</v>
      </c>
      <c r="W77" s="204">
        <f>WWP!W$12</f>
        <v>60.025709372312988</v>
      </c>
      <c r="X77" s="204">
        <f>WWP!X$12</f>
        <v>54.758727429062759</v>
      </c>
      <c r="Y77" s="204">
        <f>WWP!Y$12</f>
        <v>56.968345403413757</v>
      </c>
    </row>
    <row r="78" spans="1:25" ht="12" customHeight="1" x14ac:dyDescent="0.25">
      <c r="A78" s="21" t="s">
        <v>68</v>
      </c>
      <c r="B78" s="207">
        <f>OIS!B$12</f>
        <v>217.37996560619069</v>
      </c>
      <c r="C78" s="207">
        <f>OIS!C$12</f>
        <v>190.44170249355099</v>
      </c>
      <c r="D78" s="207">
        <f>OIS!D$12</f>
        <v>159.26251074806541</v>
      </c>
      <c r="E78" s="207">
        <f>OIS!E$12</f>
        <v>147.38314703353399</v>
      </c>
      <c r="F78" s="207">
        <f>OIS!F$12</f>
        <v>156.96474634565811</v>
      </c>
      <c r="G78" s="207">
        <f>OIS!G$12</f>
        <v>194.03319002579531</v>
      </c>
      <c r="H78" s="207">
        <f>OIS!H$12</f>
        <v>220.54720550300951</v>
      </c>
      <c r="I78" s="207">
        <f>OIS!I$12</f>
        <v>174.56423043852061</v>
      </c>
      <c r="J78" s="207">
        <f>OIS!J$12</f>
        <v>172.71435941530541</v>
      </c>
      <c r="K78" s="207">
        <f>OIS!K$12</f>
        <v>146.39776440240729</v>
      </c>
      <c r="L78" s="207">
        <f>OIS!L$12</f>
        <v>137.94178847807399</v>
      </c>
      <c r="M78" s="207">
        <f>OIS!M$12</f>
        <v>122.8146173688737</v>
      </c>
      <c r="N78" s="207">
        <f>OIS!N$12</f>
        <v>117.8896818572657</v>
      </c>
      <c r="O78" s="207">
        <f>OIS!O$12</f>
        <v>112.46104901117791</v>
      </c>
      <c r="P78" s="207">
        <f>OIS!P$12</f>
        <v>112.4537403267411</v>
      </c>
      <c r="Q78" s="207">
        <f>OIS!Q$12</f>
        <v>112.9772141014617</v>
      </c>
      <c r="R78" s="207">
        <f>OIS!R$12</f>
        <v>117.9417024935513</v>
      </c>
      <c r="S78" s="207">
        <f>OIS!S$12</f>
        <v>127.8145313843505</v>
      </c>
      <c r="T78" s="207">
        <f>OIS!T$12</f>
        <v>119.7595012897679</v>
      </c>
      <c r="U78" s="207">
        <f>OIS!U$12</f>
        <v>130.483662940671</v>
      </c>
      <c r="V78" s="207">
        <f>OIS!V$12</f>
        <v>135.37386070507301</v>
      </c>
      <c r="W78" s="207">
        <f>OIS!W$12</f>
        <v>138.50713671539131</v>
      </c>
      <c r="X78" s="207">
        <f>OIS!X$12</f>
        <v>122.479449699054</v>
      </c>
      <c r="Y78" s="207">
        <f>OIS!Y$12</f>
        <v>126.575857240343</v>
      </c>
    </row>
    <row r="80" spans="1:25" ht="12" customHeight="1" x14ac:dyDescent="0.25">
      <c r="A80" s="30" t="s">
        <v>81</v>
      </c>
      <c r="B80" s="203"/>
      <c r="C80" s="203"/>
      <c r="D80" s="203"/>
      <c r="E80" s="203"/>
      <c r="F80" s="203"/>
      <c r="G80" s="203"/>
      <c r="H80" s="203"/>
      <c r="I80" s="203"/>
      <c r="J80" s="203"/>
      <c r="K80" s="203"/>
      <c r="L80" s="203"/>
      <c r="M80" s="203"/>
      <c r="N80" s="203"/>
      <c r="O80" s="203"/>
      <c r="P80" s="203"/>
      <c r="Q80" s="203"/>
      <c r="R80" s="203"/>
      <c r="S80" s="203"/>
      <c r="T80" s="203"/>
      <c r="U80" s="203"/>
      <c r="V80" s="203"/>
      <c r="W80" s="203"/>
      <c r="X80" s="203"/>
      <c r="Y80" s="203"/>
    </row>
    <row r="81" spans="1:25" ht="12" customHeight="1" x14ac:dyDescent="0.25">
      <c r="A81" s="31" t="s">
        <v>70</v>
      </c>
      <c r="B81" s="210">
        <v>240.16431642304383</v>
      </c>
      <c r="C81" s="210">
        <v>232.98942390369734</v>
      </c>
      <c r="D81" s="210">
        <v>215.76165090283746</v>
      </c>
      <c r="E81" s="210">
        <v>213.5907996560619</v>
      </c>
      <c r="F81" s="210">
        <v>276.32063628546859</v>
      </c>
      <c r="G81" s="210">
        <v>287.80756663800514</v>
      </c>
      <c r="H81" s="210">
        <v>267.8361134995701</v>
      </c>
      <c r="I81" s="210">
        <v>284.67231298366289</v>
      </c>
      <c r="J81" s="210">
        <v>244.83413585554598</v>
      </c>
      <c r="K81" s="210">
        <v>208.44325021496132</v>
      </c>
      <c r="L81" s="210">
        <v>197.01659501289765</v>
      </c>
      <c r="M81" s="210">
        <v>114.66861564918314</v>
      </c>
      <c r="N81" s="210">
        <v>105.18005159071367</v>
      </c>
      <c r="O81" s="210">
        <v>110.90722269991403</v>
      </c>
      <c r="P81" s="210">
        <v>141.49466895958727</v>
      </c>
      <c r="Q81" s="210">
        <v>125.95331040412724</v>
      </c>
      <c r="R81" s="210">
        <v>128.29509888220122</v>
      </c>
      <c r="S81" s="210">
        <v>137.64325021496131</v>
      </c>
      <c r="T81" s="210">
        <v>152.27773000859844</v>
      </c>
      <c r="U81" s="210">
        <v>159.76620808254512</v>
      </c>
      <c r="V81" s="210">
        <v>145.09174548581257</v>
      </c>
      <c r="W81" s="210">
        <v>151.75683576956146</v>
      </c>
      <c r="X81" s="210">
        <v>114.38340498710232</v>
      </c>
      <c r="Y81" s="210">
        <v>91.871281169389491</v>
      </c>
    </row>
    <row r="82" spans="1:25" ht="12" customHeight="1" x14ac:dyDescent="0.25">
      <c r="A82" s="24" t="s">
        <v>28</v>
      </c>
      <c r="B82" s="213">
        <v>0</v>
      </c>
      <c r="C82" s="213">
        <v>0</v>
      </c>
      <c r="D82" s="213">
        <v>2.8854686156491831</v>
      </c>
      <c r="E82" s="213">
        <v>29.908684436801373</v>
      </c>
      <c r="F82" s="213">
        <v>30.235339638865</v>
      </c>
      <c r="G82" s="213">
        <v>25.552364574376607</v>
      </c>
      <c r="H82" s="213">
        <v>21.47841788478074</v>
      </c>
      <c r="I82" s="213">
        <v>20.77962166809974</v>
      </c>
      <c r="J82" s="213">
        <v>4.8508168529664655</v>
      </c>
      <c r="K82" s="213">
        <v>2.827085124677557</v>
      </c>
      <c r="L82" s="213">
        <v>4.9767841788478071</v>
      </c>
      <c r="M82" s="213">
        <v>4.2576956147893377</v>
      </c>
      <c r="N82" s="213">
        <v>4.2549441100601886</v>
      </c>
      <c r="O82" s="213">
        <v>5.0052450558899393</v>
      </c>
      <c r="P82" s="213">
        <v>6.4766122098022354</v>
      </c>
      <c r="Q82" s="213">
        <v>6.8296646603611348</v>
      </c>
      <c r="R82" s="213">
        <v>6.1848667239896811</v>
      </c>
      <c r="S82" s="213">
        <v>6.9685296646603607</v>
      </c>
      <c r="T82" s="213">
        <v>7.2960447119518479</v>
      </c>
      <c r="U82" s="213">
        <v>6.6717970765262251</v>
      </c>
      <c r="V82" s="213">
        <v>6.2903697334479798</v>
      </c>
      <c r="W82" s="213">
        <v>6.9269991401547717</v>
      </c>
      <c r="X82" s="213">
        <v>5.7662940670679284</v>
      </c>
      <c r="Y82" s="213">
        <v>4.6717970765262251</v>
      </c>
    </row>
    <row r="83" spans="1:25" ht="12" customHeight="1" x14ac:dyDescent="0.25">
      <c r="A83" s="14" t="s">
        <v>29</v>
      </c>
      <c r="B83" s="204">
        <v>122.96741186586414</v>
      </c>
      <c r="C83" s="204">
        <v>119.05993121238176</v>
      </c>
      <c r="D83" s="204">
        <v>115.21926053310403</v>
      </c>
      <c r="E83" s="204">
        <v>60.530782459157344</v>
      </c>
      <c r="F83" s="204">
        <v>143.72072226999137</v>
      </c>
      <c r="G83" s="204">
        <v>136.0944110060189</v>
      </c>
      <c r="H83" s="204">
        <v>133.28804815133279</v>
      </c>
      <c r="I83" s="204">
        <v>133.1962166809974</v>
      </c>
      <c r="J83" s="204">
        <v>143.83112639724848</v>
      </c>
      <c r="K83" s="204">
        <v>115.18194325021497</v>
      </c>
      <c r="L83" s="204">
        <v>113.08452278589853</v>
      </c>
      <c r="M83" s="204">
        <v>105.40232158211521</v>
      </c>
      <c r="N83" s="204">
        <v>96.604385210662073</v>
      </c>
      <c r="O83" s="204">
        <v>101.60275150472916</v>
      </c>
      <c r="P83" s="204">
        <v>130.54686156491832</v>
      </c>
      <c r="Q83" s="204">
        <v>114.09355116079104</v>
      </c>
      <c r="R83" s="204">
        <v>116.65021496130697</v>
      </c>
      <c r="S83" s="204">
        <v>125.26328460877042</v>
      </c>
      <c r="T83" s="204">
        <v>139.29028374892519</v>
      </c>
      <c r="U83" s="204">
        <v>147.44462596732586</v>
      </c>
      <c r="V83" s="204">
        <v>133.49062768701634</v>
      </c>
      <c r="W83" s="204">
        <v>138.99828030954427</v>
      </c>
      <c r="X83" s="204">
        <v>103.34892519346518</v>
      </c>
      <c r="Y83" s="204">
        <v>82.808856405846939</v>
      </c>
    </row>
    <row r="84" spans="1:25" ht="12" customHeight="1" x14ac:dyDescent="0.25">
      <c r="A84" s="18" t="s">
        <v>30</v>
      </c>
      <c r="B84" s="204">
        <v>0</v>
      </c>
      <c r="C84" s="204">
        <v>0</v>
      </c>
      <c r="D84" s="204">
        <v>0</v>
      </c>
      <c r="E84" s="204">
        <v>0</v>
      </c>
      <c r="F84" s="204">
        <v>0</v>
      </c>
      <c r="G84" s="204">
        <v>0</v>
      </c>
      <c r="H84" s="204">
        <v>0</v>
      </c>
      <c r="I84" s="204">
        <v>0</v>
      </c>
      <c r="J84" s="204">
        <v>0</v>
      </c>
      <c r="K84" s="204">
        <v>0</v>
      </c>
      <c r="L84" s="204">
        <v>0</v>
      </c>
      <c r="M84" s="204">
        <v>0</v>
      </c>
      <c r="N84" s="204">
        <v>0</v>
      </c>
      <c r="O84" s="204">
        <v>0</v>
      </c>
      <c r="P84" s="204">
        <v>0</v>
      </c>
      <c r="Q84" s="204">
        <v>0</v>
      </c>
      <c r="R84" s="204">
        <v>0</v>
      </c>
      <c r="S84" s="204">
        <v>0</v>
      </c>
      <c r="T84" s="204">
        <v>0</v>
      </c>
      <c r="U84" s="204">
        <v>0</v>
      </c>
      <c r="V84" s="204">
        <v>0</v>
      </c>
      <c r="W84" s="204">
        <v>0</v>
      </c>
      <c r="X84" s="204">
        <v>0</v>
      </c>
      <c r="Y84" s="204">
        <v>0</v>
      </c>
    </row>
    <row r="85" spans="1:25" ht="12" customHeight="1" x14ac:dyDescent="0.25">
      <c r="A85" s="18" t="s">
        <v>31</v>
      </c>
      <c r="B85" s="204">
        <v>0</v>
      </c>
      <c r="C85" s="204">
        <v>0</v>
      </c>
      <c r="D85" s="204">
        <v>0</v>
      </c>
      <c r="E85" s="204">
        <v>0</v>
      </c>
      <c r="F85" s="204">
        <v>1.129750644883921</v>
      </c>
      <c r="G85" s="204">
        <v>0</v>
      </c>
      <c r="H85" s="204">
        <v>0</v>
      </c>
      <c r="I85" s="204">
        <v>1.099914015477214</v>
      </c>
      <c r="J85" s="204">
        <v>1.099914015477214</v>
      </c>
      <c r="K85" s="204">
        <v>1.099914015477214</v>
      </c>
      <c r="L85" s="204">
        <v>1.099914015477214</v>
      </c>
      <c r="M85" s="204">
        <v>1.099914015477214</v>
      </c>
      <c r="N85" s="204">
        <v>1.099914015477214</v>
      </c>
      <c r="O85" s="204">
        <v>1.099914015477214</v>
      </c>
      <c r="P85" s="204">
        <v>1.099914015477214</v>
      </c>
      <c r="Q85" s="204">
        <v>2.1997420464316422</v>
      </c>
      <c r="R85" s="204">
        <v>2.1997420464316422</v>
      </c>
      <c r="S85" s="204">
        <v>2.126053310404127</v>
      </c>
      <c r="T85" s="204">
        <v>4.1202063628546846</v>
      </c>
      <c r="U85" s="204">
        <v>4.2554600171969046</v>
      </c>
      <c r="V85" s="204">
        <v>2.998280309544282</v>
      </c>
      <c r="W85" s="204">
        <v>2.8387790197764402</v>
      </c>
      <c r="X85" s="204">
        <v>3.1159931212381768</v>
      </c>
      <c r="Y85" s="204">
        <v>2.6683576956147892</v>
      </c>
    </row>
    <row r="86" spans="1:25" ht="12" customHeight="1" x14ac:dyDescent="0.25">
      <c r="A86" s="18" t="s">
        <v>82</v>
      </c>
      <c r="B86" s="204">
        <v>0</v>
      </c>
      <c r="C86" s="204">
        <v>0</v>
      </c>
      <c r="D86" s="204">
        <v>0</v>
      </c>
      <c r="E86" s="204">
        <v>0</v>
      </c>
      <c r="F86" s="204">
        <v>0</v>
      </c>
      <c r="G86" s="204">
        <v>0</v>
      </c>
      <c r="H86" s="204">
        <v>2.034995700773861</v>
      </c>
      <c r="I86" s="204">
        <v>1.0174548581255369</v>
      </c>
      <c r="J86" s="204">
        <v>0</v>
      </c>
      <c r="K86" s="204">
        <v>2.034995700773861</v>
      </c>
      <c r="L86" s="204">
        <v>0</v>
      </c>
      <c r="M86" s="204">
        <v>0</v>
      </c>
      <c r="N86" s="204">
        <v>0</v>
      </c>
      <c r="O86" s="204">
        <v>0</v>
      </c>
      <c r="P86" s="204">
        <v>0</v>
      </c>
      <c r="Q86" s="204">
        <v>0</v>
      </c>
      <c r="R86" s="204">
        <v>0</v>
      </c>
      <c r="S86" s="204">
        <v>6.8185726569217536E-2</v>
      </c>
      <c r="T86" s="204">
        <v>1.014617368873603E-2</v>
      </c>
      <c r="U86" s="204">
        <v>1.3241616509028369E-2</v>
      </c>
      <c r="V86" s="204">
        <v>1.5305245055889941E-2</v>
      </c>
      <c r="W86" s="204">
        <v>2.7515047291487529E-2</v>
      </c>
      <c r="X86" s="204">
        <v>1.831470335339639E-2</v>
      </c>
      <c r="Y86" s="204">
        <v>4.2734307824591568E-2</v>
      </c>
    </row>
    <row r="87" spans="1:25" ht="12" customHeight="1" x14ac:dyDescent="0.25">
      <c r="A87" s="18" t="s">
        <v>32</v>
      </c>
      <c r="B87" s="204">
        <v>0</v>
      </c>
      <c r="C87" s="204">
        <v>0</v>
      </c>
      <c r="D87" s="204">
        <v>0</v>
      </c>
      <c r="E87" s="204">
        <v>0</v>
      </c>
      <c r="F87" s="204">
        <v>0</v>
      </c>
      <c r="G87" s="204">
        <v>0</v>
      </c>
      <c r="H87" s="204">
        <v>0</v>
      </c>
      <c r="I87" s="204">
        <v>0</v>
      </c>
      <c r="J87" s="204">
        <v>0</v>
      </c>
      <c r="K87" s="204">
        <v>0</v>
      </c>
      <c r="L87" s="204">
        <v>0</v>
      </c>
      <c r="M87" s="204">
        <v>0</v>
      </c>
      <c r="N87" s="204">
        <v>0</v>
      </c>
      <c r="O87" s="204">
        <v>0</v>
      </c>
      <c r="P87" s="204">
        <v>0</v>
      </c>
      <c r="Q87" s="204">
        <v>0</v>
      </c>
      <c r="R87" s="204">
        <v>0</v>
      </c>
      <c r="S87" s="204">
        <v>0</v>
      </c>
      <c r="T87" s="204">
        <v>0</v>
      </c>
      <c r="U87" s="204">
        <v>0</v>
      </c>
      <c r="V87" s="204">
        <v>0</v>
      </c>
      <c r="W87" s="204">
        <v>0</v>
      </c>
      <c r="X87" s="204">
        <v>0</v>
      </c>
      <c r="Y87" s="204">
        <v>0</v>
      </c>
    </row>
    <row r="88" spans="1:25" ht="12" customHeight="1" x14ac:dyDescent="0.25">
      <c r="A88" s="18" t="s">
        <v>33</v>
      </c>
      <c r="B88" s="204">
        <f t="shared" ref="B88:Y88" si="5">IF(ABS(B83-B84-B85-B86-B87-B89)&lt;0.0000001,0,B83-B84-B85-B86-B87-B89)</f>
        <v>112.33877901977644</v>
      </c>
      <c r="C88" s="204">
        <f t="shared" si="5"/>
        <v>119.05993121238176</v>
      </c>
      <c r="D88" s="204">
        <f t="shared" si="5"/>
        <v>115.21926053310403</v>
      </c>
      <c r="E88" s="204">
        <f t="shared" si="5"/>
        <v>60.530782459157344</v>
      </c>
      <c r="F88" s="204">
        <f t="shared" si="5"/>
        <v>142.59097162510744</v>
      </c>
      <c r="G88" s="204">
        <f t="shared" si="5"/>
        <v>136.0944110060189</v>
      </c>
      <c r="H88" s="204">
        <f t="shared" si="5"/>
        <v>131.25305245055893</v>
      </c>
      <c r="I88" s="204">
        <f t="shared" si="5"/>
        <v>131.07884780739462</v>
      </c>
      <c r="J88" s="204">
        <f t="shared" si="5"/>
        <v>142.73121238177126</v>
      </c>
      <c r="K88" s="204">
        <f t="shared" si="5"/>
        <v>112.0470335339639</v>
      </c>
      <c r="L88" s="204">
        <f t="shared" si="5"/>
        <v>111.98460877042132</v>
      </c>
      <c r="M88" s="204">
        <f t="shared" si="5"/>
        <v>104.302407566638</v>
      </c>
      <c r="N88" s="204">
        <f t="shared" si="5"/>
        <v>95.504471195184863</v>
      </c>
      <c r="O88" s="204">
        <f t="shared" si="5"/>
        <v>100.50283748925195</v>
      </c>
      <c r="P88" s="204">
        <f t="shared" si="5"/>
        <v>129.44694754944109</v>
      </c>
      <c r="Q88" s="204">
        <f t="shared" si="5"/>
        <v>111.8938091143594</v>
      </c>
      <c r="R88" s="204">
        <f t="shared" si="5"/>
        <v>114.45047291487533</v>
      </c>
      <c r="S88" s="204">
        <f t="shared" si="5"/>
        <v>123.06904557179708</v>
      </c>
      <c r="T88" s="204">
        <f t="shared" si="5"/>
        <v>135.15993121238179</v>
      </c>
      <c r="U88" s="204">
        <f t="shared" si="5"/>
        <v>143.17592433361995</v>
      </c>
      <c r="V88" s="204">
        <f t="shared" si="5"/>
        <v>130.47704213241619</v>
      </c>
      <c r="W88" s="204">
        <f t="shared" si="5"/>
        <v>136.13198624247633</v>
      </c>
      <c r="X88" s="204">
        <f t="shared" si="5"/>
        <v>100.2146173688736</v>
      </c>
      <c r="Y88" s="204">
        <f t="shared" si="5"/>
        <v>80.097764402407563</v>
      </c>
    </row>
    <row r="89" spans="1:25" ht="12" customHeight="1" x14ac:dyDescent="0.25">
      <c r="A89" s="18" t="s">
        <v>83</v>
      </c>
      <c r="B89" s="204">
        <v>10.628632846087701</v>
      </c>
      <c r="C89" s="204">
        <v>0</v>
      </c>
      <c r="D89" s="204">
        <v>0</v>
      </c>
      <c r="E89" s="204">
        <v>0</v>
      </c>
      <c r="F89" s="204">
        <v>0</v>
      </c>
      <c r="G89" s="204">
        <v>0</v>
      </c>
      <c r="H89" s="204">
        <v>0</v>
      </c>
      <c r="I89" s="204">
        <v>0</v>
      </c>
      <c r="J89" s="204">
        <v>0</v>
      </c>
      <c r="K89" s="204">
        <v>0</v>
      </c>
      <c r="L89" s="204">
        <v>0</v>
      </c>
      <c r="M89" s="204">
        <v>0</v>
      </c>
      <c r="N89" s="204">
        <v>0</v>
      </c>
      <c r="O89" s="204">
        <v>0</v>
      </c>
      <c r="P89" s="204">
        <v>0</v>
      </c>
      <c r="Q89" s="204">
        <v>0</v>
      </c>
      <c r="R89" s="204">
        <v>0</v>
      </c>
      <c r="S89" s="204">
        <v>0</v>
      </c>
      <c r="T89" s="204">
        <v>0</v>
      </c>
      <c r="U89" s="204">
        <v>0</v>
      </c>
      <c r="V89" s="204">
        <v>0</v>
      </c>
      <c r="W89" s="204">
        <v>0</v>
      </c>
      <c r="X89" s="204">
        <v>0</v>
      </c>
      <c r="Y89" s="204">
        <v>0</v>
      </c>
    </row>
    <row r="90" spans="1:25" ht="12" customHeight="1" x14ac:dyDescent="0.25">
      <c r="A90" s="14" t="s">
        <v>34</v>
      </c>
      <c r="B90" s="204">
        <v>117.19690455717971</v>
      </c>
      <c r="C90" s="204">
        <v>113.9294926913156</v>
      </c>
      <c r="D90" s="204">
        <v>97.656921754084252</v>
      </c>
      <c r="E90" s="204">
        <v>123.1513327601032</v>
      </c>
      <c r="F90" s="204">
        <v>102.3645743766122</v>
      </c>
      <c r="G90" s="204">
        <v>126.1607910576096</v>
      </c>
      <c r="H90" s="204">
        <v>113.0696474634566</v>
      </c>
      <c r="I90" s="204">
        <v>130.69647463456579</v>
      </c>
      <c r="J90" s="204">
        <v>96.152192605331038</v>
      </c>
      <c r="K90" s="204">
        <v>90.434221840068787</v>
      </c>
      <c r="L90" s="204">
        <v>78.955288048151331</v>
      </c>
      <c r="M90" s="204">
        <v>5.0085984522785898</v>
      </c>
      <c r="N90" s="204">
        <v>4.3207222699914016</v>
      </c>
      <c r="O90" s="204">
        <v>4.2992261392949267</v>
      </c>
      <c r="P90" s="204">
        <v>4.4711951848667244</v>
      </c>
      <c r="Q90" s="204">
        <v>5.0300945829750638</v>
      </c>
      <c r="R90" s="204">
        <v>5.4600171969045572</v>
      </c>
      <c r="S90" s="204">
        <v>5.4114359415305247</v>
      </c>
      <c r="T90" s="204">
        <v>5.6914015477214104</v>
      </c>
      <c r="U90" s="204">
        <v>5.6497850386930342</v>
      </c>
      <c r="V90" s="204">
        <v>5.3107480653482373</v>
      </c>
      <c r="W90" s="204">
        <v>5.8315563198624254</v>
      </c>
      <c r="X90" s="204">
        <v>5.2681857265692171</v>
      </c>
      <c r="Y90" s="204">
        <v>4.3906276870163374</v>
      </c>
    </row>
    <row r="91" spans="1:25" ht="12" customHeight="1" x14ac:dyDescent="0.25">
      <c r="A91" s="18" t="s">
        <v>73</v>
      </c>
      <c r="B91" s="204">
        <v>117.19690455717971</v>
      </c>
      <c r="C91" s="204">
        <v>113.9294926913156</v>
      </c>
      <c r="D91" s="204">
        <v>97.656921754084252</v>
      </c>
      <c r="E91" s="204">
        <v>123.1513327601032</v>
      </c>
      <c r="F91" s="204">
        <v>102.3645743766122</v>
      </c>
      <c r="G91" s="204">
        <v>126.1607910576096</v>
      </c>
      <c r="H91" s="204">
        <v>113.0696474634566</v>
      </c>
      <c r="I91" s="204">
        <v>130.69647463456579</v>
      </c>
      <c r="J91" s="204">
        <v>96.152192605331038</v>
      </c>
      <c r="K91" s="204">
        <v>90.434221840068787</v>
      </c>
      <c r="L91" s="204">
        <v>78.955288048151331</v>
      </c>
      <c r="M91" s="204">
        <v>5.0085984522785898</v>
      </c>
      <c r="N91" s="204">
        <v>4.3207222699914016</v>
      </c>
      <c r="O91" s="204">
        <v>4.2992261392949267</v>
      </c>
      <c r="P91" s="204">
        <v>4.4711951848667244</v>
      </c>
      <c r="Q91" s="204">
        <v>5.0300945829750638</v>
      </c>
      <c r="R91" s="204">
        <v>5.4600171969045572</v>
      </c>
      <c r="S91" s="204">
        <v>5.4114359415305247</v>
      </c>
      <c r="T91" s="204">
        <v>5.6914015477214104</v>
      </c>
      <c r="U91" s="204">
        <v>5.6497850386930342</v>
      </c>
      <c r="V91" s="204">
        <v>5.3107480653482373</v>
      </c>
      <c r="W91" s="204">
        <v>5.8315563198624254</v>
      </c>
      <c r="X91" s="204">
        <v>5.2681857265692171</v>
      </c>
      <c r="Y91" s="204">
        <v>4.3906276870163374</v>
      </c>
    </row>
    <row r="92" spans="1:25" ht="12" customHeight="1" x14ac:dyDescent="0.25">
      <c r="A92" s="18" t="s">
        <v>36</v>
      </c>
      <c r="B92" s="204">
        <v>0</v>
      </c>
      <c r="C92" s="204">
        <v>0</v>
      </c>
      <c r="D92" s="204">
        <v>0</v>
      </c>
      <c r="E92" s="204">
        <v>0</v>
      </c>
      <c r="F92" s="204">
        <v>0</v>
      </c>
      <c r="G92" s="204">
        <v>0</v>
      </c>
      <c r="H92" s="204">
        <v>0</v>
      </c>
      <c r="I92" s="204">
        <v>0</v>
      </c>
      <c r="J92" s="204">
        <v>0</v>
      </c>
      <c r="K92" s="204">
        <v>0</v>
      </c>
      <c r="L92" s="204">
        <v>0</v>
      </c>
      <c r="M92" s="204">
        <v>0</v>
      </c>
      <c r="N92" s="204">
        <v>0</v>
      </c>
      <c r="O92" s="204">
        <v>0</v>
      </c>
      <c r="P92" s="204">
        <v>0</v>
      </c>
      <c r="Q92" s="204">
        <v>0</v>
      </c>
      <c r="R92" s="204">
        <v>0</v>
      </c>
      <c r="S92" s="204">
        <v>0</v>
      </c>
      <c r="T92" s="204">
        <v>0</v>
      </c>
      <c r="U92" s="204">
        <v>0</v>
      </c>
      <c r="V92" s="204">
        <v>0</v>
      </c>
      <c r="W92" s="204">
        <v>0</v>
      </c>
      <c r="X92" s="204">
        <v>0</v>
      </c>
      <c r="Y92" s="204">
        <v>0</v>
      </c>
    </row>
    <row r="93" spans="1:25" ht="12" customHeight="1" x14ac:dyDescent="0.25">
      <c r="A93" s="14" t="s">
        <v>37</v>
      </c>
      <c r="B93" s="204">
        <v>0</v>
      </c>
      <c r="C93" s="204">
        <v>0</v>
      </c>
      <c r="D93" s="204">
        <v>0</v>
      </c>
      <c r="E93" s="204">
        <v>0</v>
      </c>
      <c r="F93" s="204">
        <v>0</v>
      </c>
      <c r="G93" s="204">
        <v>0</v>
      </c>
      <c r="H93" s="204">
        <v>0</v>
      </c>
      <c r="I93" s="204">
        <v>0</v>
      </c>
      <c r="J93" s="204">
        <v>0</v>
      </c>
      <c r="K93" s="204">
        <v>0</v>
      </c>
      <c r="L93" s="204">
        <v>0</v>
      </c>
      <c r="M93" s="204">
        <v>0</v>
      </c>
      <c r="N93" s="204">
        <v>0</v>
      </c>
      <c r="O93" s="204">
        <v>0</v>
      </c>
      <c r="P93" s="204">
        <v>0</v>
      </c>
      <c r="Q93" s="204">
        <v>0</v>
      </c>
      <c r="R93" s="204">
        <v>0</v>
      </c>
      <c r="S93" s="204">
        <v>0</v>
      </c>
      <c r="T93" s="204">
        <v>0</v>
      </c>
      <c r="U93" s="204">
        <v>0</v>
      </c>
      <c r="V93" s="204">
        <v>0</v>
      </c>
      <c r="W93" s="204">
        <v>0</v>
      </c>
      <c r="X93" s="204">
        <v>0</v>
      </c>
      <c r="Y93" s="204">
        <v>0</v>
      </c>
    </row>
    <row r="94" spans="1:25" ht="12" customHeight="1" x14ac:dyDescent="0.25">
      <c r="A94" s="31" t="s">
        <v>79</v>
      </c>
      <c r="B94" s="210">
        <f t="shared" ref="B94:Y94" si="6">SUM(B95:B96)</f>
        <v>240.16431642304383</v>
      </c>
      <c r="C94" s="210">
        <f t="shared" si="6"/>
        <v>232.98942390369734</v>
      </c>
      <c r="D94" s="210">
        <f t="shared" si="6"/>
        <v>215.76165090283746</v>
      </c>
      <c r="E94" s="210">
        <f t="shared" si="6"/>
        <v>213.5907996560619</v>
      </c>
      <c r="F94" s="210">
        <f t="shared" si="6"/>
        <v>276.32063628546859</v>
      </c>
      <c r="G94" s="210">
        <f t="shared" si="6"/>
        <v>287.80756663800514</v>
      </c>
      <c r="H94" s="210">
        <f t="shared" si="6"/>
        <v>267.8361134995701</v>
      </c>
      <c r="I94" s="210">
        <f t="shared" si="6"/>
        <v>284.67231298366289</v>
      </c>
      <c r="J94" s="210">
        <f t="shared" si="6"/>
        <v>244.83413585554598</v>
      </c>
      <c r="K94" s="210">
        <f t="shared" si="6"/>
        <v>208.44325021496132</v>
      </c>
      <c r="L94" s="210">
        <f t="shared" si="6"/>
        <v>197.01659501289765</v>
      </c>
      <c r="M94" s="210">
        <f t="shared" si="6"/>
        <v>114.66861564918314</v>
      </c>
      <c r="N94" s="210">
        <f t="shared" si="6"/>
        <v>105.18005159071367</v>
      </c>
      <c r="O94" s="210">
        <f t="shared" si="6"/>
        <v>110.90722269991403</v>
      </c>
      <c r="P94" s="210">
        <f t="shared" si="6"/>
        <v>141.49466895958727</v>
      </c>
      <c r="Q94" s="210">
        <f t="shared" si="6"/>
        <v>125.95331040412724</v>
      </c>
      <c r="R94" s="210">
        <f t="shared" si="6"/>
        <v>128.29509888220122</v>
      </c>
      <c r="S94" s="210">
        <f t="shared" si="6"/>
        <v>137.64325021496131</v>
      </c>
      <c r="T94" s="210">
        <f t="shared" si="6"/>
        <v>152.27773000859844</v>
      </c>
      <c r="U94" s="210">
        <f t="shared" si="6"/>
        <v>159.76620808254512</v>
      </c>
      <c r="V94" s="210">
        <f t="shared" si="6"/>
        <v>145.09174548581257</v>
      </c>
      <c r="W94" s="210">
        <f t="shared" si="6"/>
        <v>151.75683576956146</v>
      </c>
      <c r="X94" s="210">
        <f t="shared" si="6"/>
        <v>114.38340498710232</v>
      </c>
      <c r="Y94" s="210">
        <f t="shared" si="6"/>
        <v>91.871281169389491</v>
      </c>
    </row>
    <row r="95" spans="1:25" ht="12" customHeight="1" x14ac:dyDescent="0.25">
      <c r="A95" s="24" t="s">
        <v>48</v>
      </c>
      <c r="B95" s="213">
        <f>CHI!B58</f>
        <v>128.7857265692175</v>
      </c>
      <c r="C95" s="213">
        <f>CHI!C58</f>
        <v>118.73026655202069</v>
      </c>
      <c r="D95" s="213">
        <f>CHI!D58</f>
        <v>101.497592433362</v>
      </c>
      <c r="E95" s="213">
        <f>CHI!E58</f>
        <v>156.92134088697071</v>
      </c>
      <c r="F95" s="213">
        <f>CHI!F58</f>
        <v>141.01897864316999</v>
      </c>
      <c r="G95" s="213">
        <f>CHI!G58</f>
        <v>156.31904138483691</v>
      </c>
      <c r="H95" s="213">
        <f>CHI!H58</f>
        <v>136.8720811311058</v>
      </c>
      <c r="I95" s="213">
        <f>CHI!I58</f>
        <v>153.02037170786249</v>
      </c>
      <c r="J95" s="213">
        <f>CHI!J58</f>
        <v>100.34823731728289</v>
      </c>
      <c r="K95" s="213">
        <f>CHI!K58</f>
        <v>94.630266552020629</v>
      </c>
      <c r="L95" s="213">
        <f>CHI!L58</f>
        <v>85.215477214101455</v>
      </c>
      <c r="M95" s="213">
        <f>CHI!M58</f>
        <v>9.204643164230438</v>
      </c>
      <c r="N95" s="213">
        <f>CHI!N58</f>
        <v>7.4847807394668946</v>
      </c>
      <c r="O95" s="213">
        <f>CHI!O58</f>
        <v>7.4632846087704214</v>
      </c>
      <c r="P95" s="213">
        <f>CHI!P58</f>
        <v>7.6352536543422183</v>
      </c>
      <c r="Q95" s="213">
        <f>CHI!Q58</f>
        <v>9.2939810834049865</v>
      </c>
      <c r="R95" s="213">
        <f>CHI!R58</f>
        <v>9.7239036973344799</v>
      </c>
      <c r="S95" s="213">
        <f>CHI!S58</f>
        <v>9.3764181596008456</v>
      </c>
      <c r="T95" s="213">
        <f>CHI!T58</f>
        <v>11.347568258704319</v>
      </c>
      <c r="U95" s="213">
        <f>CHI!U58</f>
        <v>11.152492737755299</v>
      </c>
      <c r="V95" s="213">
        <f>CHI!V58</f>
        <v>10.00686165639771</v>
      </c>
      <c r="W95" s="213">
        <f>CHI!W58</f>
        <v>10.7796246509212</v>
      </c>
      <c r="X95" s="213">
        <f>CHI!X58</f>
        <v>10.173465643933509</v>
      </c>
      <c r="Y95" s="213">
        <f>CHI!Y58</f>
        <v>8.5609018868042988</v>
      </c>
    </row>
    <row r="96" spans="1:25" ht="12" customHeight="1" x14ac:dyDescent="0.25">
      <c r="A96" s="21" t="s">
        <v>27</v>
      </c>
      <c r="B96" s="207">
        <v>111.37858985382633</v>
      </c>
      <c r="C96" s="207">
        <v>114.25915735167665</v>
      </c>
      <c r="D96" s="207">
        <v>114.26405846947546</v>
      </c>
      <c r="E96" s="207">
        <v>56.669458769091193</v>
      </c>
      <c r="F96" s="207">
        <v>135.30165764229861</v>
      </c>
      <c r="G96" s="207">
        <v>131.48852525316823</v>
      </c>
      <c r="H96" s="207">
        <v>130.9640323684643</v>
      </c>
      <c r="I96" s="207">
        <v>131.6519412758004</v>
      </c>
      <c r="J96" s="207">
        <v>144.48589853826309</v>
      </c>
      <c r="K96" s="207">
        <v>113.8129836629407</v>
      </c>
      <c r="L96" s="207">
        <v>111.8011177987962</v>
      </c>
      <c r="M96" s="207">
        <v>105.46397248495271</v>
      </c>
      <c r="N96" s="207">
        <v>97.695270851246775</v>
      </c>
      <c r="O96" s="207">
        <v>103.44393809114361</v>
      </c>
      <c r="P96" s="207">
        <v>133.85941530524505</v>
      </c>
      <c r="Q96" s="207">
        <v>116.65932932072225</v>
      </c>
      <c r="R96" s="207">
        <v>118.57119518486674</v>
      </c>
      <c r="S96" s="207">
        <v>128.26683205536045</v>
      </c>
      <c r="T96" s="207">
        <v>140.93016174989413</v>
      </c>
      <c r="U96" s="207">
        <v>148.61371534478982</v>
      </c>
      <c r="V96" s="207">
        <v>135.08488382941485</v>
      </c>
      <c r="W96" s="207">
        <v>140.97721111864027</v>
      </c>
      <c r="X96" s="207">
        <v>104.20993934316881</v>
      </c>
      <c r="Y96" s="207">
        <v>83.310379282585188</v>
      </c>
    </row>
    <row r="98" spans="1:25" ht="12" customHeight="1" x14ac:dyDescent="0.25">
      <c r="A98" s="30" t="s">
        <v>84</v>
      </c>
      <c r="B98" s="203">
        <f t="shared" ref="B98:Y98" si="7">SUM(B99,B102,B108,B112,B116,B120:B126)</f>
        <v>3303.0476637331199</v>
      </c>
      <c r="C98" s="203">
        <f t="shared" si="7"/>
        <v>3080.8805948470958</v>
      </c>
      <c r="D98" s="203">
        <f t="shared" si="7"/>
        <v>2814.3772505637953</v>
      </c>
      <c r="E98" s="203">
        <f t="shared" si="7"/>
        <v>3158.0055371880917</v>
      </c>
      <c r="F98" s="203">
        <f t="shared" si="7"/>
        <v>3246.7539256339273</v>
      </c>
      <c r="G98" s="203">
        <f t="shared" si="7"/>
        <v>3446.4777832327327</v>
      </c>
      <c r="H98" s="203">
        <f t="shared" si="7"/>
        <v>3653.1054108745034</v>
      </c>
      <c r="I98" s="203">
        <f t="shared" si="7"/>
        <v>3397.9902166816755</v>
      </c>
      <c r="J98" s="203">
        <f t="shared" si="7"/>
        <v>3262.8865487179651</v>
      </c>
      <c r="K98" s="203">
        <f t="shared" si="7"/>
        <v>2588.9332852910175</v>
      </c>
      <c r="L98" s="203">
        <f t="shared" si="7"/>
        <v>2549.1427484186875</v>
      </c>
      <c r="M98" s="203">
        <f t="shared" si="7"/>
        <v>2371.8944214457356</v>
      </c>
      <c r="N98" s="203">
        <f t="shared" si="7"/>
        <v>2295.6019692487434</v>
      </c>
      <c r="O98" s="203">
        <f t="shared" si="7"/>
        <v>2361.5649161361307</v>
      </c>
      <c r="P98" s="203">
        <f t="shared" si="7"/>
        <v>2406.6605025497238</v>
      </c>
      <c r="Q98" s="203">
        <f t="shared" si="7"/>
        <v>2327.1640162665867</v>
      </c>
      <c r="R98" s="203">
        <f t="shared" si="7"/>
        <v>2343.9055728403132</v>
      </c>
      <c r="S98" s="203">
        <f t="shared" si="7"/>
        <v>2538.6963234022778</v>
      </c>
      <c r="T98" s="203">
        <f t="shared" si="7"/>
        <v>2692.947482644719</v>
      </c>
      <c r="U98" s="203">
        <f t="shared" si="7"/>
        <v>2695.9694894045329</v>
      </c>
      <c r="V98" s="203">
        <f t="shared" si="7"/>
        <v>2565.0067882774124</v>
      </c>
      <c r="W98" s="203">
        <f t="shared" si="7"/>
        <v>2606.7912505603122</v>
      </c>
      <c r="X98" s="203">
        <f t="shared" si="7"/>
        <v>2427.6173036042328</v>
      </c>
      <c r="Y98" s="203">
        <f t="shared" si="7"/>
        <v>2237.9655820018052</v>
      </c>
    </row>
    <row r="99" spans="1:25" ht="12" customHeight="1" x14ac:dyDescent="0.25">
      <c r="A99" s="25" t="s">
        <v>14</v>
      </c>
      <c r="B99" s="209">
        <f>ISI!B$54</f>
        <v>346.68015867768742</v>
      </c>
      <c r="C99" s="209">
        <f>ISI!C$54</f>
        <v>246.62101123894794</v>
      </c>
      <c r="D99" s="209">
        <f>ISI!D$54</f>
        <v>237.39885963776857</v>
      </c>
      <c r="E99" s="209">
        <f>ISI!E$54</f>
        <v>255.01825563864693</v>
      </c>
      <c r="F99" s="209">
        <f>ISI!F$54</f>
        <v>242.61081523882973</v>
      </c>
      <c r="G99" s="209">
        <f>ISI!G$54</f>
        <v>280.37397831823012</v>
      </c>
      <c r="H99" s="209">
        <f>ISI!H$54</f>
        <v>280.76248199886771</v>
      </c>
      <c r="I99" s="209">
        <f>ISI!I$54</f>
        <v>273.73330827808707</v>
      </c>
      <c r="J99" s="209">
        <f>ISI!J$54</f>
        <v>260.55922427892671</v>
      </c>
      <c r="K99" s="209">
        <f>ISI!K$54</f>
        <v>189.99725301080861</v>
      </c>
      <c r="L99" s="209">
        <f>ISI!L$54</f>
        <v>249.52484455870933</v>
      </c>
      <c r="M99" s="209">
        <f>ISI!M$54</f>
        <v>245.84928295765286</v>
      </c>
      <c r="N99" s="209">
        <f>ISI!N$54</f>
        <v>248.45397987783372</v>
      </c>
      <c r="O99" s="209">
        <f>ISI!O$54</f>
        <v>249.4161011180806</v>
      </c>
      <c r="P99" s="209">
        <f>ISI!P$54</f>
        <v>248.95806031833723</v>
      </c>
      <c r="Q99" s="209">
        <f>ISI!Q$54</f>
        <v>246.43106871848997</v>
      </c>
      <c r="R99" s="209">
        <f>ISI!R$54</f>
        <v>259.61379231815357</v>
      </c>
      <c r="S99" s="209">
        <f>ISI!S$54</f>
        <v>275.30560731783328</v>
      </c>
      <c r="T99" s="209">
        <f>ISI!T$54</f>
        <v>270.67535711759172</v>
      </c>
      <c r="U99" s="209">
        <f>ISI!U$54</f>
        <v>277.08914383867989</v>
      </c>
      <c r="V99" s="209">
        <f>ISI!V$54</f>
        <v>250.25577295873404</v>
      </c>
      <c r="W99" s="209">
        <f>ISI!W$54</f>
        <v>270.14174171884088</v>
      </c>
      <c r="X99" s="209">
        <f>ISI!X$54</f>
        <v>241.68336567884239</v>
      </c>
      <c r="Y99" s="209">
        <f>ISI!Y$54</f>
        <v>206.22412423804661</v>
      </c>
    </row>
    <row r="100" spans="1:25" ht="12" customHeight="1" x14ac:dyDescent="0.25">
      <c r="A100" s="14" t="s">
        <v>43</v>
      </c>
      <c r="B100" s="204">
        <f>ISI!B$55</f>
        <v>0</v>
      </c>
      <c r="C100" s="204">
        <f>ISI!C$55</f>
        <v>0</v>
      </c>
      <c r="D100" s="204">
        <f>ISI!D$55</f>
        <v>0</v>
      </c>
      <c r="E100" s="204">
        <f>ISI!E$55</f>
        <v>0</v>
      </c>
      <c r="F100" s="204">
        <f>ISI!F$55</f>
        <v>0</v>
      </c>
      <c r="G100" s="204">
        <f>ISI!G$55</f>
        <v>0</v>
      </c>
      <c r="H100" s="204">
        <f>ISI!H$55</f>
        <v>0</v>
      </c>
      <c r="I100" s="204">
        <f>ISI!I$55</f>
        <v>0</v>
      </c>
      <c r="J100" s="204">
        <f>ISI!J$55</f>
        <v>0</v>
      </c>
      <c r="K100" s="204">
        <f>ISI!K$55</f>
        <v>0</v>
      </c>
      <c r="L100" s="204">
        <f>ISI!L$55</f>
        <v>0</v>
      </c>
      <c r="M100" s="204">
        <f>ISI!M$55</f>
        <v>0</v>
      </c>
      <c r="N100" s="204">
        <f>ISI!N$55</f>
        <v>0</v>
      </c>
      <c r="O100" s="204">
        <f>ISI!O$55</f>
        <v>0</v>
      </c>
      <c r="P100" s="204">
        <f>ISI!P$55</f>
        <v>0</v>
      </c>
      <c r="Q100" s="204">
        <f>ISI!Q$55</f>
        <v>0</v>
      </c>
      <c r="R100" s="204">
        <f>ISI!R$55</f>
        <v>0</v>
      </c>
      <c r="S100" s="204">
        <f>ISI!S$55</f>
        <v>0</v>
      </c>
      <c r="T100" s="204">
        <f>ISI!T$55</f>
        <v>0</v>
      </c>
      <c r="U100" s="204">
        <f>ISI!U$55</f>
        <v>0</v>
      </c>
      <c r="V100" s="204">
        <f>ISI!V$55</f>
        <v>0</v>
      </c>
      <c r="W100" s="204">
        <f>ISI!W$55</f>
        <v>0</v>
      </c>
      <c r="X100" s="204">
        <f>ISI!X$55</f>
        <v>0</v>
      </c>
      <c r="Y100" s="204">
        <f>ISI!Y$55</f>
        <v>0</v>
      </c>
    </row>
    <row r="101" spans="1:25" ht="12" customHeight="1" x14ac:dyDescent="0.25">
      <c r="A101" s="14" t="s">
        <v>44</v>
      </c>
      <c r="B101" s="204">
        <f>ISI!B$56</f>
        <v>346.68015867768742</v>
      </c>
      <c r="C101" s="204">
        <f>ISI!C$56</f>
        <v>246.62101123894794</v>
      </c>
      <c r="D101" s="204">
        <f>ISI!D$56</f>
        <v>237.39885963776857</v>
      </c>
      <c r="E101" s="204">
        <f>ISI!E$56</f>
        <v>255.01825563864693</v>
      </c>
      <c r="F101" s="204">
        <f>ISI!F$56</f>
        <v>242.61081523882973</v>
      </c>
      <c r="G101" s="204">
        <f>ISI!G$56</f>
        <v>280.37397831823012</v>
      </c>
      <c r="H101" s="204">
        <f>ISI!H$56</f>
        <v>280.76248199886771</v>
      </c>
      <c r="I101" s="204">
        <f>ISI!I$56</f>
        <v>273.73330827808707</v>
      </c>
      <c r="J101" s="204">
        <f>ISI!J$56</f>
        <v>260.55922427892671</v>
      </c>
      <c r="K101" s="204">
        <f>ISI!K$56</f>
        <v>189.99725301080861</v>
      </c>
      <c r="L101" s="204">
        <f>ISI!L$56</f>
        <v>249.52484455870933</v>
      </c>
      <c r="M101" s="204">
        <f>ISI!M$56</f>
        <v>245.84928295765286</v>
      </c>
      <c r="N101" s="204">
        <f>ISI!N$56</f>
        <v>248.45397987783372</v>
      </c>
      <c r="O101" s="204">
        <f>ISI!O$56</f>
        <v>249.4161011180806</v>
      </c>
      <c r="P101" s="204">
        <f>ISI!P$56</f>
        <v>248.95806031833723</v>
      </c>
      <c r="Q101" s="204">
        <f>ISI!Q$56</f>
        <v>246.43106871848997</v>
      </c>
      <c r="R101" s="204">
        <f>ISI!R$56</f>
        <v>259.61379231815357</v>
      </c>
      <c r="S101" s="204">
        <f>ISI!S$56</f>
        <v>275.30560731783328</v>
      </c>
      <c r="T101" s="204">
        <f>ISI!T$56</f>
        <v>270.67535711759172</v>
      </c>
      <c r="U101" s="204">
        <f>ISI!U$56</f>
        <v>277.08914383867989</v>
      </c>
      <c r="V101" s="204">
        <f>ISI!V$56</f>
        <v>250.25577295873404</v>
      </c>
      <c r="W101" s="204">
        <f>ISI!W$56</f>
        <v>270.14174171884088</v>
      </c>
      <c r="X101" s="204">
        <f>ISI!X$56</f>
        <v>241.68336567884239</v>
      </c>
      <c r="Y101" s="204">
        <f>ISI!Y$56</f>
        <v>206.22412423804661</v>
      </c>
    </row>
    <row r="102" spans="1:25" ht="12" customHeight="1" x14ac:dyDescent="0.25">
      <c r="A102" s="13" t="s">
        <v>18</v>
      </c>
      <c r="B102" s="205">
        <f>NFM!B$73</f>
        <v>178.19548955815719</v>
      </c>
      <c r="C102" s="205">
        <f>NFM!C$73</f>
        <v>181.97966955822383</v>
      </c>
      <c r="D102" s="205">
        <f>NFM!D$73</f>
        <v>234.05334431849977</v>
      </c>
      <c r="E102" s="205">
        <f>NFM!E$73</f>
        <v>266.62250955783765</v>
      </c>
      <c r="F102" s="205">
        <f>NFM!F$73</f>
        <v>273.63285251875334</v>
      </c>
      <c r="G102" s="205">
        <f>NFM!G$73</f>
        <v>271.76893579905607</v>
      </c>
      <c r="H102" s="205">
        <f>NFM!H$73</f>
        <v>276.4521198780368</v>
      </c>
      <c r="I102" s="205">
        <f>NFM!I$73</f>
        <v>279.35191951823231</v>
      </c>
      <c r="J102" s="205">
        <f>NFM!J$73</f>
        <v>241.77105551856414</v>
      </c>
      <c r="K102" s="205">
        <f>NFM!K$73</f>
        <v>173.71560723835728</v>
      </c>
      <c r="L102" s="205">
        <f>NFM!L$73</f>
        <v>155.73820859767727</v>
      </c>
      <c r="M102" s="205">
        <f>NFM!M$73</f>
        <v>212.91696171767344</v>
      </c>
      <c r="N102" s="205">
        <f>NFM!N$73</f>
        <v>232.39756099869004</v>
      </c>
      <c r="O102" s="205">
        <f>NFM!O$73</f>
        <v>232.43367951790796</v>
      </c>
      <c r="P102" s="205">
        <f>NFM!P$73</f>
        <v>233.1817491979352</v>
      </c>
      <c r="Q102" s="205">
        <f>NFM!Q$73</f>
        <v>244.90790319811327</v>
      </c>
      <c r="R102" s="205">
        <f>NFM!R$73</f>
        <v>245.96279951866896</v>
      </c>
      <c r="S102" s="205">
        <f>NFM!S$73</f>
        <v>275.21499655844457</v>
      </c>
      <c r="T102" s="205">
        <f>NFM!T$73</f>
        <v>267.36901771842588</v>
      </c>
      <c r="U102" s="205">
        <f>NFM!U$73</f>
        <v>218.12160883874563</v>
      </c>
      <c r="V102" s="205">
        <f>NFM!V$73</f>
        <v>195.98635887779494</v>
      </c>
      <c r="W102" s="205">
        <f>NFM!W$73</f>
        <v>200.75907367765274</v>
      </c>
      <c r="X102" s="205">
        <f>NFM!X$73</f>
        <v>164.13485095827667</v>
      </c>
      <c r="Y102" s="205">
        <f>NFM!Y$73</f>
        <v>123.48788731764682</v>
      </c>
    </row>
    <row r="103" spans="1:25" ht="12" customHeight="1" x14ac:dyDescent="0.25">
      <c r="A103" s="14" t="s">
        <v>45</v>
      </c>
      <c r="B103" s="204">
        <f>NFM!B$74</f>
        <v>0</v>
      </c>
      <c r="C103" s="204">
        <f>NFM!C$74</f>
        <v>0</v>
      </c>
      <c r="D103" s="204">
        <f>NFM!D$74</f>
        <v>0</v>
      </c>
      <c r="E103" s="204">
        <f>NFM!E$74</f>
        <v>0</v>
      </c>
      <c r="F103" s="204">
        <f>NFM!F$74</f>
        <v>0</v>
      </c>
      <c r="G103" s="204">
        <f>NFM!G$74</f>
        <v>0</v>
      </c>
      <c r="H103" s="204">
        <f>NFM!H$74</f>
        <v>0</v>
      </c>
      <c r="I103" s="204">
        <f>NFM!I$74</f>
        <v>0</v>
      </c>
      <c r="J103" s="204">
        <f>NFM!J$74</f>
        <v>0</v>
      </c>
      <c r="K103" s="204">
        <f>NFM!K$74</f>
        <v>0</v>
      </c>
      <c r="L103" s="204">
        <f>NFM!L$74</f>
        <v>0</v>
      </c>
      <c r="M103" s="204">
        <f>NFM!M$74</f>
        <v>0</v>
      </c>
      <c r="N103" s="204">
        <f>NFM!N$74</f>
        <v>0</v>
      </c>
      <c r="O103" s="204">
        <f>NFM!O$74</f>
        <v>0</v>
      </c>
      <c r="P103" s="204">
        <f>NFM!P$74</f>
        <v>0</v>
      </c>
      <c r="Q103" s="204">
        <f>NFM!Q$74</f>
        <v>0</v>
      </c>
      <c r="R103" s="204">
        <f>NFM!R$74</f>
        <v>0</v>
      </c>
      <c r="S103" s="204">
        <f>NFM!S$74</f>
        <v>0</v>
      </c>
      <c r="T103" s="204">
        <f>NFM!T$74</f>
        <v>0</v>
      </c>
      <c r="U103" s="204">
        <f>NFM!U$74</f>
        <v>0</v>
      </c>
      <c r="V103" s="204">
        <f>NFM!V$74</f>
        <v>0</v>
      </c>
      <c r="W103" s="204">
        <f>NFM!W$74</f>
        <v>0</v>
      </c>
      <c r="X103" s="204">
        <f>NFM!X$74</f>
        <v>0</v>
      </c>
      <c r="Y103" s="204">
        <f>NFM!Y$74</f>
        <v>0</v>
      </c>
    </row>
    <row r="104" spans="1:25" ht="12" customHeight="1" x14ac:dyDescent="0.25">
      <c r="A104" s="14" t="s">
        <v>58</v>
      </c>
      <c r="B104" s="204">
        <f>NFM!B$75</f>
        <v>162.95177876619204</v>
      </c>
      <c r="C104" s="204">
        <f>NFM!C$75</f>
        <v>153.96320510918736</v>
      </c>
      <c r="D104" s="204">
        <f>NFM!D$75</f>
        <v>203.66649618177451</v>
      </c>
      <c r="E104" s="204">
        <f>NFM!E$75</f>
        <v>230.99806891028763</v>
      </c>
      <c r="F104" s="204">
        <f>NFM!F$75</f>
        <v>245.29934938022336</v>
      </c>
      <c r="G104" s="204">
        <f>NFM!G$75</f>
        <v>257.63076859499563</v>
      </c>
      <c r="H104" s="204">
        <f>NFM!H$75</f>
        <v>247.55429179626037</v>
      </c>
      <c r="I104" s="204">
        <f>NFM!I$75</f>
        <v>225.40433318543981</v>
      </c>
      <c r="J104" s="204">
        <f>NFM!J$75</f>
        <v>195.36110419784805</v>
      </c>
      <c r="K104" s="204">
        <f>NFM!K$75</f>
        <v>79.748642950683788</v>
      </c>
      <c r="L104" s="204">
        <f>NFM!L$75</f>
        <v>86.878855068636568</v>
      </c>
      <c r="M104" s="204">
        <f>NFM!M$75</f>
        <v>191.59693879675874</v>
      </c>
      <c r="N104" s="204">
        <f>NFM!N$75</f>
        <v>169.92619137856991</v>
      </c>
      <c r="O104" s="204">
        <f>NFM!O$75</f>
        <v>172.97776059721321</v>
      </c>
      <c r="P104" s="204">
        <f>NFM!P$75</f>
        <v>174.73402738931779</v>
      </c>
      <c r="Q104" s="204">
        <f>NFM!Q$75</f>
        <v>178.57390471949313</v>
      </c>
      <c r="R104" s="204">
        <f>NFM!R$75</f>
        <v>181.07209477151414</v>
      </c>
      <c r="S104" s="204">
        <f>NFM!S$75</f>
        <v>190.06662353300186</v>
      </c>
      <c r="T104" s="204">
        <f>NFM!T$75</f>
        <v>181.89312721975915</v>
      </c>
      <c r="U104" s="204">
        <f>NFM!U$75</f>
        <v>140.11675511990327</v>
      </c>
      <c r="V104" s="204">
        <f>NFM!V$75</f>
        <v>111.74471989517393</v>
      </c>
      <c r="W104" s="204">
        <f>NFM!W$75</f>
        <v>95.964816284092734</v>
      </c>
      <c r="X104" s="204">
        <f>NFM!X$75</f>
        <v>66.344780786078005</v>
      </c>
      <c r="Y104" s="204">
        <f>NFM!Y$75</f>
        <v>45.55179884736264</v>
      </c>
    </row>
    <row r="105" spans="1:25" ht="12" customHeight="1" x14ac:dyDescent="0.25">
      <c r="A105" s="26" t="s">
        <v>46</v>
      </c>
      <c r="B105" s="211">
        <f>NFM!B$76</f>
        <v>162.95177876619204</v>
      </c>
      <c r="C105" s="211">
        <f>NFM!C$76</f>
        <v>153.96320510918736</v>
      </c>
      <c r="D105" s="211">
        <f>NFM!D$76</f>
        <v>203.66649618177451</v>
      </c>
      <c r="E105" s="211">
        <f>NFM!E$76</f>
        <v>230.99806891028763</v>
      </c>
      <c r="F105" s="211">
        <f>NFM!F$76</f>
        <v>245.29934938022336</v>
      </c>
      <c r="G105" s="211">
        <f>NFM!G$76</f>
        <v>257.63076859499563</v>
      </c>
      <c r="H105" s="211">
        <f>NFM!H$76</f>
        <v>242.95263961311477</v>
      </c>
      <c r="I105" s="211">
        <f>NFM!I$76</f>
        <v>220.98723579594221</v>
      </c>
      <c r="J105" s="211">
        <f>NFM!J$76</f>
        <v>188.81043369257941</v>
      </c>
      <c r="K105" s="211">
        <f>NFM!K$76</f>
        <v>76.398831697846504</v>
      </c>
      <c r="L105" s="211">
        <f>NFM!L$76</f>
        <v>82.107359735613045</v>
      </c>
      <c r="M105" s="211">
        <f>NFM!M$76</f>
        <v>185.009552822746</v>
      </c>
      <c r="N105" s="211">
        <f>NFM!N$76</f>
        <v>165.37430771708708</v>
      </c>
      <c r="O105" s="211">
        <f>NFM!O$76</f>
        <v>168.23366011245298</v>
      </c>
      <c r="P105" s="211">
        <f>NFM!P$76</f>
        <v>172.66295557037071</v>
      </c>
      <c r="Q105" s="211">
        <f>NFM!Q$76</f>
        <v>176.29486952872765</v>
      </c>
      <c r="R105" s="211">
        <f>NFM!R$76</f>
        <v>178.14731299172297</v>
      </c>
      <c r="S105" s="211">
        <f>NFM!S$76</f>
        <v>184.37371452697556</v>
      </c>
      <c r="T105" s="211">
        <f>NFM!T$76</f>
        <v>177.179783255567</v>
      </c>
      <c r="U105" s="211">
        <f>NFM!U$76</f>
        <v>138.69902725663314</v>
      </c>
      <c r="V105" s="211">
        <f>NFM!V$76</f>
        <v>105.23101526358455</v>
      </c>
      <c r="W105" s="211">
        <f>NFM!W$76</f>
        <v>86.284129760038468</v>
      </c>
      <c r="X105" s="211">
        <f>NFM!X$76</f>
        <v>57.500626143883906</v>
      </c>
      <c r="Y105" s="211">
        <f>NFM!Y$76</f>
        <v>40.736665272103316</v>
      </c>
    </row>
    <row r="106" spans="1:25" ht="12" customHeight="1" x14ac:dyDescent="0.25">
      <c r="A106" s="27" t="s">
        <v>80</v>
      </c>
      <c r="B106" s="212">
        <f>NFM!B$77</f>
        <v>0</v>
      </c>
      <c r="C106" s="212">
        <f>NFM!C$77</f>
        <v>0</v>
      </c>
      <c r="D106" s="212">
        <f>NFM!D$77</f>
        <v>0</v>
      </c>
      <c r="E106" s="212">
        <f>NFM!E$77</f>
        <v>0</v>
      </c>
      <c r="F106" s="212">
        <f>NFM!F$77</f>
        <v>0</v>
      </c>
      <c r="G106" s="212">
        <f>NFM!G$77</f>
        <v>0</v>
      </c>
      <c r="H106" s="212">
        <f>NFM!H$77</f>
        <v>4.6016521831456023</v>
      </c>
      <c r="I106" s="212">
        <f>NFM!I$77</f>
        <v>4.4170973894975987</v>
      </c>
      <c r="J106" s="212">
        <f>NFM!J$77</f>
        <v>6.5506705052686414</v>
      </c>
      <c r="K106" s="212">
        <f>NFM!K$77</f>
        <v>3.3498112528372812</v>
      </c>
      <c r="L106" s="212">
        <f>NFM!L$77</f>
        <v>4.7714953330235268</v>
      </c>
      <c r="M106" s="212">
        <f>NFM!M$77</f>
        <v>6.5873859740127276</v>
      </c>
      <c r="N106" s="212">
        <f>NFM!N$77</f>
        <v>4.5518836614828384</v>
      </c>
      <c r="O106" s="212">
        <f>NFM!O$77</f>
        <v>4.7441004847602164</v>
      </c>
      <c r="P106" s="212">
        <f>NFM!P$77</f>
        <v>2.0710718189470652</v>
      </c>
      <c r="Q106" s="212">
        <f>NFM!Q$77</f>
        <v>2.2790351907654909</v>
      </c>
      <c r="R106" s="212">
        <f>NFM!R$77</f>
        <v>2.9247817797911728</v>
      </c>
      <c r="S106" s="212">
        <f>NFM!S$77</f>
        <v>5.6929090060263086</v>
      </c>
      <c r="T106" s="212">
        <f>NFM!T$77</f>
        <v>4.7133439641921377</v>
      </c>
      <c r="U106" s="212">
        <f>NFM!U$77</f>
        <v>1.4177278632701249</v>
      </c>
      <c r="V106" s="212">
        <f>NFM!V$77</f>
        <v>6.5137046315893787</v>
      </c>
      <c r="W106" s="212">
        <f>NFM!W$77</f>
        <v>9.6806865240542699</v>
      </c>
      <c r="X106" s="212">
        <f>NFM!X$77</f>
        <v>8.8441546421941002</v>
      </c>
      <c r="Y106" s="212">
        <f>NFM!Y$77</f>
        <v>4.8151335752593223</v>
      </c>
    </row>
    <row r="107" spans="1:25" ht="12" customHeight="1" x14ac:dyDescent="0.25">
      <c r="A107" s="14" t="s">
        <v>47</v>
      </c>
      <c r="B107" s="204">
        <f>NFM!B$78</f>
        <v>15.243710791965158</v>
      </c>
      <c r="C107" s="204">
        <f>NFM!C$78</f>
        <v>28.016464449036484</v>
      </c>
      <c r="D107" s="204">
        <f>NFM!D$78</f>
        <v>30.386848136725259</v>
      </c>
      <c r="E107" s="204">
        <f>NFM!E$78</f>
        <v>35.624440647550017</v>
      </c>
      <c r="F107" s="204">
        <f>NFM!F$78</f>
        <v>28.333503138529991</v>
      </c>
      <c r="G107" s="204">
        <f>NFM!G$78</f>
        <v>14.138167204060439</v>
      </c>
      <c r="H107" s="204">
        <f>NFM!H$78</f>
        <v>28.897828081776407</v>
      </c>
      <c r="I107" s="204">
        <f>NFM!I$78</f>
        <v>53.947586332792483</v>
      </c>
      <c r="J107" s="204">
        <f>NFM!J$78</f>
        <v>46.409951320716083</v>
      </c>
      <c r="K107" s="204">
        <f>NFM!K$78</f>
        <v>93.966964287673477</v>
      </c>
      <c r="L107" s="204">
        <f>NFM!L$78</f>
        <v>68.859353529040689</v>
      </c>
      <c r="M107" s="204">
        <f>NFM!M$78</f>
        <v>21.32002292091471</v>
      </c>
      <c r="N107" s="204">
        <f>NFM!N$78</f>
        <v>62.471369620120129</v>
      </c>
      <c r="O107" s="204">
        <f>NFM!O$78</f>
        <v>59.455918920694749</v>
      </c>
      <c r="P107" s="204">
        <f>NFM!P$78</f>
        <v>58.447721808617416</v>
      </c>
      <c r="Q107" s="204">
        <f>NFM!Q$78</f>
        <v>66.333998478620131</v>
      </c>
      <c r="R107" s="204">
        <f>NFM!R$78</f>
        <v>64.890704747154814</v>
      </c>
      <c r="S107" s="204">
        <f>NFM!S$78</f>
        <v>85.148373025442737</v>
      </c>
      <c r="T107" s="204">
        <f>NFM!T$78</f>
        <v>85.475890498666715</v>
      </c>
      <c r="U107" s="204">
        <f>NFM!U$78</f>
        <v>78.004853718842355</v>
      </c>
      <c r="V107" s="204">
        <f>NFM!V$78</f>
        <v>84.241638982621012</v>
      </c>
      <c r="W107" s="204">
        <f>NFM!W$78</f>
        <v>104.79425739356</v>
      </c>
      <c r="X107" s="204">
        <f>NFM!X$78</f>
        <v>97.790070172198682</v>
      </c>
      <c r="Y107" s="204">
        <f>NFM!Y$78</f>
        <v>77.936088470284176</v>
      </c>
    </row>
    <row r="108" spans="1:25" ht="12" customHeight="1" x14ac:dyDescent="0.25">
      <c r="A108" s="13" t="s">
        <v>19</v>
      </c>
      <c r="B108" s="205">
        <f>CHI!B$79</f>
        <v>280.77010867848253</v>
      </c>
      <c r="C108" s="205">
        <f>CHI!C$79</f>
        <v>265.43385047812257</v>
      </c>
      <c r="D108" s="205">
        <f>CHI!D$79</f>
        <v>273.44932155875091</v>
      </c>
      <c r="E108" s="205">
        <f>CHI!E$79</f>
        <v>319.20608763910485</v>
      </c>
      <c r="F108" s="205">
        <f>CHI!F$79</f>
        <v>325.17060295898472</v>
      </c>
      <c r="G108" s="205">
        <f>CHI!G$79</f>
        <v>304.00597271920105</v>
      </c>
      <c r="H108" s="205">
        <f>CHI!H$79</f>
        <v>317.51164079891043</v>
      </c>
      <c r="I108" s="205">
        <f>CHI!I$79</f>
        <v>320.00640643903563</v>
      </c>
      <c r="J108" s="205">
        <f>CHI!J$79</f>
        <v>270.71233523905659</v>
      </c>
      <c r="K108" s="205">
        <f>CHI!K$79</f>
        <v>262.50762007893917</v>
      </c>
      <c r="L108" s="205">
        <f>CHI!L$79</f>
        <v>284.09135227859844</v>
      </c>
      <c r="M108" s="205">
        <f>CHI!M$79</f>
        <v>213.66648439927019</v>
      </c>
      <c r="N108" s="205">
        <f>CHI!N$79</f>
        <v>187.01581691922439</v>
      </c>
      <c r="O108" s="205">
        <f>CHI!O$79</f>
        <v>198.06506827921294</v>
      </c>
      <c r="P108" s="205">
        <f>CHI!P$79</f>
        <v>191.78858751924071</v>
      </c>
      <c r="Q108" s="205">
        <f>CHI!Q$79</f>
        <v>192.42991395929621</v>
      </c>
      <c r="R108" s="205">
        <f>CHI!R$79</f>
        <v>196.19146503928314</v>
      </c>
      <c r="S108" s="205">
        <f>CHI!S$79</f>
        <v>194.64308835936816</v>
      </c>
      <c r="T108" s="205">
        <f>CHI!T$79</f>
        <v>186.61526187916832</v>
      </c>
      <c r="U108" s="205">
        <f>CHI!U$79</f>
        <v>186.05611231919954</v>
      </c>
      <c r="V108" s="205">
        <f>CHI!V$79</f>
        <v>201.57351079907309</v>
      </c>
      <c r="W108" s="205">
        <f>CHI!W$79</f>
        <v>210.05382239900848</v>
      </c>
      <c r="X108" s="205">
        <f>CHI!X$79</f>
        <v>203.89360991912514</v>
      </c>
      <c r="Y108" s="205">
        <f>CHI!Y$79</f>
        <v>182.0048397589199</v>
      </c>
    </row>
    <row r="109" spans="1:25" ht="12" customHeight="1" x14ac:dyDescent="0.25">
      <c r="A109" s="14" t="s">
        <v>59</v>
      </c>
      <c r="B109" s="204">
        <f>CHI!B$80</f>
        <v>134.17941744248088</v>
      </c>
      <c r="C109" s="204">
        <f>CHI!C$80</f>
        <v>137.29869933451286</v>
      </c>
      <c r="D109" s="204">
        <f>CHI!D$80</f>
        <v>132.81802952680363</v>
      </c>
      <c r="E109" s="204">
        <f>CHI!E$80</f>
        <v>154.44322656153884</v>
      </c>
      <c r="F109" s="204">
        <f>CHI!F$80</f>
        <v>148.33153206663613</v>
      </c>
      <c r="G109" s="204">
        <f>CHI!G$80</f>
        <v>154.52658589454674</v>
      </c>
      <c r="H109" s="204">
        <f>CHI!H$80</f>
        <v>159.54736390246006</v>
      </c>
      <c r="I109" s="204">
        <f>CHI!I$80</f>
        <v>158.85759112688686</v>
      </c>
      <c r="J109" s="204">
        <f>CHI!J$80</f>
        <v>120.15786777641793</v>
      </c>
      <c r="K109" s="204">
        <f>CHI!K$80</f>
        <v>102.42529841098892</v>
      </c>
      <c r="L109" s="204">
        <f>CHI!L$80</f>
        <v>98.961302430159975</v>
      </c>
      <c r="M109" s="204">
        <f>CHI!M$80</f>
        <v>69.264561008797713</v>
      </c>
      <c r="N109" s="204">
        <f>CHI!N$80</f>
        <v>57.487205180950923</v>
      </c>
      <c r="O109" s="204">
        <f>CHI!O$80</f>
        <v>68.363360452255009</v>
      </c>
      <c r="P109" s="204">
        <f>CHI!P$80</f>
        <v>71.541131485587471</v>
      </c>
      <c r="Q109" s="204">
        <f>CHI!Q$80</f>
        <v>81.179577853085888</v>
      </c>
      <c r="R109" s="204">
        <f>CHI!R$80</f>
        <v>83.957130501468157</v>
      </c>
      <c r="S109" s="204">
        <f>CHI!S$80</f>
        <v>83.519991208541654</v>
      </c>
      <c r="T109" s="204">
        <f>CHI!T$80</f>
        <v>73.807994857431098</v>
      </c>
      <c r="U109" s="204">
        <f>CHI!U$80</f>
        <v>72.788269831126414</v>
      </c>
      <c r="V109" s="204">
        <f>CHI!V$80</f>
        <v>73.805827760139437</v>
      </c>
      <c r="W109" s="204">
        <f>CHI!W$80</f>
        <v>79.933507031938632</v>
      </c>
      <c r="X109" s="204">
        <f>CHI!X$80</f>
        <v>80.890751654963879</v>
      </c>
      <c r="Y109" s="204">
        <f>CHI!Y$80</f>
        <v>57.109293656129239</v>
      </c>
    </row>
    <row r="110" spans="1:25" ht="12" customHeight="1" x14ac:dyDescent="0.25">
      <c r="A110" s="14" t="s">
        <v>49</v>
      </c>
      <c r="B110" s="204">
        <f>CHI!B$81</f>
        <v>93.575351446060552</v>
      </c>
      <c r="C110" s="204">
        <f>CHI!C$81</f>
        <v>74.81574182184066</v>
      </c>
      <c r="D110" s="204">
        <f>CHI!D$81</f>
        <v>83.994618893868605</v>
      </c>
      <c r="E110" s="204">
        <f>CHI!E$81</f>
        <v>110.70902834411848</v>
      </c>
      <c r="F110" s="204">
        <f>CHI!F$81</f>
        <v>116.1518056487304</v>
      </c>
      <c r="G110" s="204">
        <f>CHI!G$81</f>
        <v>96.972927189747423</v>
      </c>
      <c r="H110" s="204">
        <f>CHI!H$81</f>
        <v>89.991798040598155</v>
      </c>
      <c r="I110" s="204">
        <f>CHI!I$81</f>
        <v>96.453149888518013</v>
      </c>
      <c r="J110" s="204">
        <f>CHI!J$81</f>
        <v>83.83924102641474</v>
      </c>
      <c r="K110" s="204">
        <f>CHI!K$81</f>
        <v>99.537735918562433</v>
      </c>
      <c r="L110" s="204">
        <f>CHI!L$81</f>
        <v>123.16698636002603</v>
      </c>
      <c r="M110" s="204">
        <f>CHI!M$81</f>
        <v>100.59540926516843</v>
      </c>
      <c r="N110" s="204">
        <f>CHI!N$81</f>
        <v>89.010145785668243</v>
      </c>
      <c r="O110" s="204">
        <f>CHI!O$81</f>
        <v>83.85397607919252</v>
      </c>
      <c r="P110" s="204">
        <f>CHI!P$81</f>
        <v>58.273079758503563</v>
      </c>
      <c r="Q110" s="204">
        <f>CHI!Q$81</f>
        <v>44.721922582424469</v>
      </c>
      <c r="R110" s="204">
        <f>CHI!R$81</f>
        <v>40.89082724031821</v>
      </c>
      <c r="S110" s="204">
        <f>CHI!S$81</f>
        <v>40.197780463345573</v>
      </c>
      <c r="T110" s="204">
        <f>CHI!T$81</f>
        <v>44.348995588125966</v>
      </c>
      <c r="U110" s="204">
        <f>CHI!U$81</f>
        <v>43.62105510614434</v>
      </c>
      <c r="V110" s="204">
        <f>CHI!V$81</f>
        <v>70.997937403969459</v>
      </c>
      <c r="W110" s="204">
        <f>CHI!W$81</f>
        <v>75.723674410472469</v>
      </c>
      <c r="X110" s="204">
        <f>CHI!X$81</f>
        <v>73.83840891789616</v>
      </c>
      <c r="Y110" s="204">
        <f>CHI!Y$81</f>
        <v>72.980077098875782</v>
      </c>
    </row>
    <row r="111" spans="1:25" ht="12" customHeight="1" x14ac:dyDescent="0.25">
      <c r="A111" s="14" t="s">
        <v>50</v>
      </c>
      <c r="B111" s="204">
        <f>CHI!B$82</f>
        <v>53.015339789941109</v>
      </c>
      <c r="C111" s="204">
        <f>CHI!C$82</f>
        <v>53.319409321769072</v>
      </c>
      <c r="D111" s="204">
        <f>CHI!D$82</f>
        <v>56.636673138078649</v>
      </c>
      <c r="E111" s="204">
        <f>CHI!E$82</f>
        <v>54.053832733447557</v>
      </c>
      <c r="F111" s="204">
        <f>CHI!F$82</f>
        <v>60.687265243618199</v>
      </c>
      <c r="G111" s="204">
        <f>CHI!G$82</f>
        <v>52.506459634906868</v>
      </c>
      <c r="H111" s="204">
        <f>CHI!H$82</f>
        <v>67.972478855852202</v>
      </c>
      <c r="I111" s="204">
        <f>CHI!I$82</f>
        <v>64.695665423630786</v>
      </c>
      <c r="J111" s="204">
        <f>CHI!J$82</f>
        <v>66.715226436223915</v>
      </c>
      <c r="K111" s="204">
        <f>CHI!K$82</f>
        <v>60.544585749387828</v>
      </c>
      <c r="L111" s="204">
        <f>CHI!L$82</f>
        <v>61.963063488412452</v>
      </c>
      <c r="M111" s="204">
        <f>CHI!M$82</f>
        <v>43.806514125304041</v>
      </c>
      <c r="N111" s="204">
        <f>CHI!N$82</f>
        <v>40.518465952605233</v>
      </c>
      <c r="O111" s="204">
        <f>CHI!O$82</f>
        <v>45.847731747765408</v>
      </c>
      <c r="P111" s="204">
        <f>CHI!P$82</f>
        <v>61.97437627514968</v>
      </c>
      <c r="Q111" s="204">
        <f>CHI!Q$82</f>
        <v>66.528413523785858</v>
      </c>
      <c r="R111" s="204">
        <f>CHI!R$82</f>
        <v>71.343507297496785</v>
      </c>
      <c r="S111" s="204">
        <f>CHI!S$82</f>
        <v>70.925316687480958</v>
      </c>
      <c r="T111" s="204">
        <f>CHI!T$82</f>
        <v>68.458271433611245</v>
      </c>
      <c r="U111" s="204">
        <f>CHI!U$82</f>
        <v>69.646787381928803</v>
      </c>
      <c r="V111" s="204">
        <f>CHI!V$82</f>
        <v>56.769745634964217</v>
      </c>
      <c r="W111" s="204">
        <f>CHI!W$82</f>
        <v>54.396640956597381</v>
      </c>
      <c r="X111" s="204">
        <f>CHI!X$82</f>
        <v>49.164449346265073</v>
      </c>
      <c r="Y111" s="204">
        <f>CHI!Y$82</f>
        <v>51.9154690039149</v>
      </c>
    </row>
    <row r="112" spans="1:25" ht="12" customHeight="1" x14ac:dyDescent="0.25">
      <c r="A112" s="13" t="s">
        <v>20</v>
      </c>
      <c r="B112" s="205">
        <f>NMM!B$59</f>
        <v>1122.2606302416823</v>
      </c>
      <c r="C112" s="205">
        <f>NMM!C$59</f>
        <v>1187.3015116830106</v>
      </c>
      <c r="D112" s="205">
        <f>NMM!D$59</f>
        <v>1025.5253216419919</v>
      </c>
      <c r="E112" s="205">
        <f>NMM!E$59</f>
        <v>1127.5792443219914</v>
      </c>
      <c r="F112" s="205">
        <f>NMM!F$59</f>
        <v>1186.5237082427041</v>
      </c>
      <c r="G112" s="205">
        <f>NMM!G$59</f>
        <v>1262.4747599621924</v>
      </c>
      <c r="H112" s="205">
        <f>NMM!H$59</f>
        <v>1400.6732088820875</v>
      </c>
      <c r="I112" s="205">
        <f>NMM!I$59</f>
        <v>1428.6784722825323</v>
      </c>
      <c r="J112" s="205">
        <f>NMM!J$59</f>
        <v>1452.7872502027169</v>
      </c>
      <c r="K112" s="205">
        <f>NMM!K$59</f>
        <v>1039.82050340205</v>
      </c>
      <c r="L112" s="205">
        <f>NMM!L$59</f>
        <v>984.87733060227708</v>
      </c>
      <c r="M112" s="205">
        <f>NMM!M$59</f>
        <v>912.99734000223225</v>
      </c>
      <c r="N112" s="205">
        <f>NMM!N$59</f>
        <v>857.20028852222299</v>
      </c>
      <c r="O112" s="205">
        <f>NMM!O$59</f>
        <v>957.58669444189093</v>
      </c>
      <c r="P112" s="205">
        <f>NMM!P$59</f>
        <v>1003.026333881902</v>
      </c>
      <c r="Q112" s="205">
        <f>NMM!Q$59</f>
        <v>941.55135840199341</v>
      </c>
      <c r="R112" s="205">
        <f>NMM!R$59</f>
        <v>943.02933944242727</v>
      </c>
      <c r="S112" s="205">
        <f>NMM!S$59</f>
        <v>1075.1388998828584</v>
      </c>
      <c r="T112" s="205">
        <f>NMM!T$59</f>
        <v>1178.4277512425474</v>
      </c>
      <c r="U112" s="205">
        <f>NMM!U$59</f>
        <v>1231.8912064825322</v>
      </c>
      <c r="V112" s="205">
        <f>NMM!V$59</f>
        <v>1166.8731969638025</v>
      </c>
      <c r="W112" s="205">
        <f>NMM!W$59</f>
        <v>1197.9716617238478</v>
      </c>
      <c r="X112" s="205">
        <f>NMM!X$59</f>
        <v>1180.7356987632791</v>
      </c>
      <c r="Y112" s="205">
        <f>NMM!Y$59</f>
        <v>1104.6499132833449</v>
      </c>
    </row>
    <row r="113" spans="1:25" ht="12" customHeight="1" x14ac:dyDescent="0.25">
      <c r="A113" s="14" t="s">
        <v>51</v>
      </c>
      <c r="B113" s="204">
        <f>NMM!B$60</f>
        <v>892.18771238379236</v>
      </c>
      <c r="C113" s="204">
        <f>NMM!C$60</f>
        <v>896.1152331947477</v>
      </c>
      <c r="D113" s="204">
        <f>NMM!D$60</f>
        <v>842.98678022574154</v>
      </c>
      <c r="E113" s="204">
        <f>NMM!E$60</f>
        <v>890.44011218296782</v>
      </c>
      <c r="F113" s="204">
        <f>NMM!F$60</f>
        <v>864.03410867913271</v>
      </c>
      <c r="G113" s="204">
        <f>NMM!G$60</f>
        <v>884.80414149011949</v>
      </c>
      <c r="H113" s="204">
        <f>NMM!H$60</f>
        <v>1022.5694468392649</v>
      </c>
      <c r="I113" s="204">
        <f>NMM!I$60</f>
        <v>997.03504139231143</v>
      </c>
      <c r="J113" s="204">
        <f>NMM!J$60</f>
        <v>1045.7844531154544</v>
      </c>
      <c r="K113" s="204">
        <f>NMM!K$60</f>
        <v>748.13779381296797</v>
      </c>
      <c r="L113" s="204">
        <f>NMM!L$60</f>
        <v>637.31488094298925</v>
      </c>
      <c r="M113" s="204">
        <f>NMM!M$60</f>
        <v>584.52510920849306</v>
      </c>
      <c r="N113" s="204">
        <f>NMM!N$60</f>
        <v>572.83118419844595</v>
      </c>
      <c r="O113" s="204">
        <f>NMM!O$60</f>
        <v>598.22670817407675</v>
      </c>
      <c r="P113" s="204">
        <f>NMM!P$60</f>
        <v>659.5542848202092</v>
      </c>
      <c r="Q113" s="204">
        <f>NMM!Q$60</f>
        <v>588.90785491953352</v>
      </c>
      <c r="R113" s="204">
        <f>NMM!R$60</f>
        <v>591.63173046155646</v>
      </c>
      <c r="S113" s="204">
        <f>NMM!S$60</f>
        <v>674.86566184717185</v>
      </c>
      <c r="T113" s="204">
        <f>NMM!T$60</f>
        <v>710.85331029322072</v>
      </c>
      <c r="U113" s="204">
        <f>NMM!U$60</f>
        <v>837.56794767956467</v>
      </c>
      <c r="V113" s="204">
        <f>NMM!V$60</f>
        <v>796.17067952755792</v>
      </c>
      <c r="W113" s="204">
        <f>NMM!W$60</f>
        <v>757.32076757379025</v>
      </c>
      <c r="X113" s="204">
        <f>NMM!X$60</f>
        <v>732.26773866183373</v>
      </c>
      <c r="Y113" s="204">
        <f>NMM!Y$60</f>
        <v>680.99695809034779</v>
      </c>
    </row>
    <row r="114" spans="1:25" ht="12" customHeight="1" x14ac:dyDescent="0.25">
      <c r="A114" s="14" t="s">
        <v>52</v>
      </c>
      <c r="B114" s="204">
        <f>NMM!B$61</f>
        <v>189.37316332545703</v>
      </c>
      <c r="C114" s="204">
        <f>NMM!C$61</f>
        <v>250.38322533537234</v>
      </c>
      <c r="D114" s="204">
        <f>NMM!D$61</f>
        <v>141.99980019178543</v>
      </c>
      <c r="E114" s="204">
        <f>NMM!E$61</f>
        <v>202.52489813948944</v>
      </c>
      <c r="F114" s="204">
        <f>NMM!F$61</f>
        <v>285.52786454551978</v>
      </c>
      <c r="G114" s="204">
        <f>NMM!G$61</f>
        <v>343.714918111624</v>
      </c>
      <c r="H114" s="204">
        <f>NMM!H$61</f>
        <v>330.64738378825541</v>
      </c>
      <c r="I114" s="204">
        <f>NMM!I$61</f>
        <v>385.46374332365639</v>
      </c>
      <c r="J114" s="204">
        <f>NMM!J$61</f>
        <v>361.24969863974553</v>
      </c>
      <c r="K114" s="204">
        <f>NMM!K$61</f>
        <v>254.7122151376592</v>
      </c>
      <c r="L114" s="204">
        <f>NMM!L$61</f>
        <v>309.2823689758863</v>
      </c>
      <c r="M114" s="204">
        <f>NMM!M$61</f>
        <v>285.73871697975233</v>
      </c>
      <c r="N114" s="204">
        <f>NMM!N$61</f>
        <v>242.05737207993894</v>
      </c>
      <c r="O114" s="204">
        <f>NMM!O$61</f>
        <v>322.50354685530027</v>
      </c>
      <c r="P114" s="204">
        <f>NMM!P$61</f>
        <v>308.80599146721028</v>
      </c>
      <c r="Q114" s="204">
        <f>NMM!Q$61</f>
        <v>315.0746947551736</v>
      </c>
      <c r="R114" s="204">
        <f>NMM!R$61</f>
        <v>311.73689689000486</v>
      </c>
      <c r="S114" s="204">
        <f>NMM!S$61</f>
        <v>360.0862479026934</v>
      </c>
      <c r="T114" s="204">
        <f>NMM!T$61</f>
        <v>421.88304957490095</v>
      </c>
      <c r="U114" s="204">
        <f>NMM!U$61</f>
        <v>346.57563172437983</v>
      </c>
      <c r="V114" s="204">
        <f>NMM!V$61</f>
        <v>329.65859641851591</v>
      </c>
      <c r="W114" s="204">
        <f>NMM!W$61</f>
        <v>389.06475028060567</v>
      </c>
      <c r="X114" s="204">
        <f>NMM!X$61</f>
        <v>395.62145890140516</v>
      </c>
      <c r="Y114" s="204">
        <f>NMM!Y$61</f>
        <v>377.42680268760552</v>
      </c>
    </row>
    <row r="115" spans="1:25" ht="12" customHeight="1" x14ac:dyDescent="0.25">
      <c r="A115" s="14" t="s">
        <v>60</v>
      </c>
      <c r="B115" s="204">
        <f>NMM!B$62</f>
        <v>40.699754532432983</v>
      </c>
      <c r="C115" s="204">
        <f>NMM!C$62</f>
        <v>40.803053152890612</v>
      </c>
      <c r="D115" s="204">
        <f>NMM!D$62</f>
        <v>40.538741224464943</v>
      </c>
      <c r="E115" s="204">
        <f>NMM!E$62</f>
        <v>34.614233999534264</v>
      </c>
      <c r="F115" s="204">
        <f>NMM!F$62</f>
        <v>36.96173501805157</v>
      </c>
      <c r="G115" s="204">
        <f>NMM!G$62</f>
        <v>33.955700360448972</v>
      </c>
      <c r="H115" s="204">
        <f>NMM!H$62</f>
        <v>47.456378254567177</v>
      </c>
      <c r="I115" s="204">
        <f>NMM!I$62</f>
        <v>46.179687566564468</v>
      </c>
      <c r="J115" s="204">
        <f>NMM!J$62</f>
        <v>45.753098447516976</v>
      </c>
      <c r="K115" s="204">
        <f>NMM!K$62</f>
        <v>36.970494451422944</v>
      </c>
      <c r="L115" s="204">
        <f>NMM!L$62</f>
        <v>38.280080683401515</v>
      </c>
      <c r="M115" s="204">
        <f>NMM!M$62</f>
        <v>42.733513813986903</v>
      </c>
      <c r="N115" s="204">
        <f>NMM!N$62</f>
        <v>42.311732243838151</v>
      </c>
      <c r="O115" s="204">
        <f>NMM!O$62</f>
        <v>36.856439412513893</v>
      </c>
      <c r="P115" s="204">
        <f>NMM!P$62</f>
        <v>34.666057594482425</v>
      </c>
      <c r="Q115" s="204">
        <f>NMM!Q$62</f>
        <v>37.568808727286239</v>
      </c>
      <c r="R115" s="204">
        <f>NMM!R$62</f>
        <v>39.660712090865907</v>
      </c>
      <c r="S115" s="204">
        <f>NMM!S$62</f>
        <v>40.186990132993131</v>
      </c>
      <c r="T115" s="204">
        <f>NMM!T$62</f>
        <v>45.691391374425649</v>
      </c>
      <c r="U115" s="204">
        <f>NMM!U$62</f>
        <v>47.747627078587826</v>
      </c>
      <c r="V115" s="204">
        <f>NMM!V$62</f>
        <v>41.043921017728842</v>
      </c>
      <c r="W115" s="204">
        <f>NMM!W$62</f>
        <v>51.586143869451845</v>
      </c>
      <c r="X115" s="204">
        <f>NMM!X$62</f>
        <v>52.846501200040137</v>
      </c>
      <c r="Y115" s="204">
        <f>NMM!Y$62</f>
        <v>46.226152505391681</v>
      </c>
    </row>
    <row r="116" spans="1:25" ht="12" customHeight="1" x14ac:dyDescent="0.25">
      <c r="A116" s="13" t="s">
        <v>21</v>
      </c>
      <c r="B116" s="205">
        <f>PPA!B$57</f>
        <v>307.51473131810155</v>
      </c>
      <c r="C116" s="205">
        <f>PPA!C$57</f>
        <v>282.80726208146052</v>
      </c>
      <c r="D116" s="205">
        <f>PPA!D$57</f>
        <v>328.89684143837133</v>
      </c>
      <c r="E116" s="205">
        <f>PPA!E$57</f>
        <v>357.39040631834479</v>
      </c>
      <c r="F116" s="205">
        <f>PPA!F$57</f>
        <v>422.22078527800181</v>
      </c>
      <c r="G116" s="205">
        <f>PPA!G$57</f>
        <v>468.22599059828207</v>
      </c>
      <c r="H116" s="205">
        <f>PPA!H$57</f>
        <v>394.40441015788059</v>
      </c>
      <c r="I116" s="205">
        <f>PPA!I$57</f>
        <v>365.05272612163748</v>
      </c>
      <c r="J116" s="205">
        <f>PPA!J$57</f>
        <v>340.41483348164149</v>
      </c>
      <c r="K116" s="205">
        <f>PPA!K$57</f>
        <v>339.97720452217277</v>
      </c>
      <c r="L116" s="205">
        <f>PPA!L$57</f>
        <v>306.75284770217189</v>
      </c>
      <c r="M116" s="205">
        <f>PPA!M$57</f>
        <v>294.77039528953401</v>
      </c>
      <c r="N116" s="205">
        <f>PPA!N$57</f>
        <v>289.55328025047078</v>
      </c>
      <c r="O116" s="205">
        <f>PPA!O$57</f>
        <v>282.93776541896568</v>
      </c>
      <c r="P116" s="205">
        <f>PPA!P$57</f>
        <v>275.45451787154957</v>
      </c>
      <c r="Q116" s="205">
        <f>PPA!Q$57</f>
        <v>265.05447346755739</v>
      </c>
      <c r="R116" s="205">
        <f>PPA!R$57</f>
        <v>262.60513947516807</v>
      </c>
      <c r="S116" s="205">
        <f>PPA!S$57</f>
        <v>261.11828256157361</v>
      </c>
      <c r="T116" s="205">
        <f>PPA!T$57</f>
        <v>270.99540768174404</v>
      </c>
      <c r="U116" s="205">
        <f>PPA!U$57</f>
        <v>271.34224428172678</v>
      </c>
      <c r="V116" s="205">
        <f>PPA!V$57</f>
        <v>231.39955332224076</v>
      </c>
      <c r="W116" s="205">
        <f>PPA!W$57</f>
        <v>200.6407788018476</v>
      </c>
      <c r="X116" s="205">
        <f>PPA!X$57</f>
        <v>203.78916180209927</v>
      </c>
      <c r="Y116" s="205">
        <f>PPA!Y$57</f>
        <v>168.8701767615656</v>
      </c>
    </row>
    <row r="117" spans="1:25" ht="12" customHeight="1" x14ac:dyDescent="0.25">
      <c r="A117" s="14" t="s">
        <v>54</v>
      </c>
      <c r="B117" s="204">
        <f>PPA!B$58</f>
        <v>76.801688393853283</v>
      </c>
      <c r="C117" s="204">
        <f>PPA!C$58</f>
        <v>47.756184531230247</v>
      </c>
      <c r="D117" s="204">
        <f>PPA!D$58</f>
        <v>51.89913261737118</v>
      </c>
      <c r="E117" s="204">
        <f>PPA!E$58</f>
        <v>101.34029119005559</v>
      </c>
      <c r="F117" s="204">
        <f>PPA!F$58</f>
        <v>108.0950213876195</v>
      </c>
      <c r="G117" s="204">
        <f>PPA!G$58</f>
        <v>77.568609580370548</v>
      </c>
      <c r="H117" s="204">
        <f>PPA!H$58</f>
        <v>64.880385367379105</v>
      </c>
      <c r="I117" s="204">
        <f>PPA!I$58</f>
        <v>24.806307975374239</v>
      </c>
      <c r="J117" s="204">
        <f>PPA!J$58</f>
        <v>61.405076853749108</v>
      </c>
      <c r="K117" s="204">
        <f>PPA!K$58</f>
        <v>56.637434942497741</v>
      </c>
      <c r="L117" s="204">
        <f>PPA!L$58</f>
        <v>12.88121324644532</v>
      </c>
      <c r="M117" s="204">
        <f>PPA!M$58</f>
        <v>13.15168366163163</v>
      </c>
      <c r="N117" s="204">
        <f>PPA!N$58</f>
        <v>16.934819084744088</v>
      </c>
      <c r="O117" s="204">
        <f>PPA!O$58</f>
        <v>21.337048861202081</v>
      </c>
      <c r="P117" s="204">
        <f>PPA!P$58</f>
        <v>20.770756318451699</v>
      </c>
      <c r="Q117" s="204">
        <f>PPA!Q$58</f>
        <v>21.87568444393186</v>
      </c>
      <c r="R117" s="204">
        <f>PPA!R$58</f>
        <v>18.96831443637554</v>
      </c>
      <c r="S117" s="204">
        <f>PPA!S$58</f>
        <v>20.789464893391941</v>
      </c>
      <c r="T117" s="204">
        <f>PPA!T$58</f>
        <v>22.609330917933111</v>
      </c>
      <c r="U117" s="204">
        <f>PPA!U$58</f>
        <v>21.505058427547119</v>
      </c>
      <c r="V117" s="204">
        <f>PPA!V$58</f>
        <v>19.43443123890771</v>
      </c>
      <c r="W117" s="204">
        <f>PPA!W$58</f>
        <v>16.96842915392028</v>
      </c>
      <c r="X117" s="204">
        <f>PPA!X$58</f>
        <v>16.474369098918508</v>
      </c>
      <c r="Y117" s="204">
        <f>PPA!Y$58</f>
        <v>10.17590528280755</v>
      </c>
    </row>
    <row r="118" spans="1:25" ht="12" customHeight="1" x14ac:dyDescent="0.25">
      <c r="A118" s="14" t="s">
        <v>61</v>
      </c>
      <c r="B118" s="204">
        <f>PPA!B$59</f>
        <v>228.86421375227681</v>
      </c>
      <c r="C118" s="204">
        <f>PPA!C$59</f>
        <v>233.99407208738219</v>
      </c>
      <c r="D118" s="204">
        <f>PPA!D$59</f>
        <v>275.35861207741829</v>
      </c>
      <c r="E118" s="204">
        <f>PPA!E$59</f>
        <v>253.6353228920585</v>
      </c>
      <c r="F118" s="204">
        <f>PPA!F$59</f>
        <v>311.21446648995362</v>
      </c>
      <c r="G118" s="204">
        <f>PPA!G$59</f>
        <v>387.72025388647808</v>
      </c>
      <c r="H118" s="204">
        <f>PPA!H$59</f>
        <v>327.79202727030491</v>
      </c>
      <c r="I118" s="204">
        <f>PPA!I$59</f>
        <v>339.28946083899069</v>
      </c>
      <c r="J118" s="204">
        <f>PPA!J$59</f>
        <v>277.71391715508622</v>
      </c>
      <c r="K118" s="204">
        <f>PPA!K$59</f>
        <v>282.07737287989971</v>
      </c>
      <c r="L118" s="204">
        <f>PPA!L$59</f>
        <v>293.1599190576398</v>
      </c>
      <c r="M118" s="204">
        <f>PPA!M$59</f>
        <v>281.02199277207052</v>
      </c>
      <c r="N118" s="204">
        <f>PPA!N$59</f>
        <v>272.03668415867168</v>
      </c>
      <c r="O118" s="204">
        <f>PPA!O$59</f>
        <v>261.0069263136042</v>
      </c>
      <c r="P118" s="204">
        <f>PPA!P$59</f>
        <v>254.2547256629461</v>
      </c>
      <c r="Q118" s="204">
        <f>PPA!Q$59</f>
        <v>242.79178599132811</v>
      </c>
      <c r="R118" s="204">
        <f>PPA!R$59</f>
        <v>243.22273637274401</v>
      </c>
      <c r="S118" s="204">
        <f>PPA!S$59</f>
        <v>239.73363272941199</v>
      </c>
      <c r="T118" s="204">
        <f>PPA!T$59</f>
        <v>247.95522994274091</v>
      </c>
      <c r="U118" s="204">
        <f>PPA!U$59</f>
        <v>249.39967145085541</v>
      </c>
      <c r="V118" s="204">
        <f>PPA!V$59</f>
        <v>211.56202736728619</v>
      </c>
      <c r="W118" s="204">
        <f>PPA!W$59</f>
        <v>183.29178844647399</v>
      </c>
      <c r="X118" s="204">
        <f>PPA!X$59</f>
        <v>186.9516861607967</v>
      </c>
      <c r="Y118" s="204">
        <f>PPA!Y$59</f>
        <v>158.37831067319189</v>
      </c>
    </row>
    <row r="119" spans="1:25" ht="12" customHeight="1" x14ac:dyDescent="0.25">
      <c r="A119" s="14" t="s">
        <v>62</v>
      </c>
      <c r="B119" s="204">
        <f>PPA!B$60</f>
        <v>1.848829171971478</v>
      </c>
      <c r="C119" s="204">
        <f>PPA!C$60</f>
        <v>1.0570054628481289</v>
      </c>
      <c r="D119" s="204">
        <f>PPA!D$60</f>
        <v>1.6390967435818531</v>
      </c>
      <c r="E119" s="204">
        <f>PPA!E$60</f>
        <v>2.4147922362307339</v>
      </c>
      <c r="F119" s="204">
        <f>PPA!F$60</f>
        <v>2.9112974004286891</v>
      </c>
      <c r="G119" s="204">
        <f>PPA!G$60</f>
        <v>2.9371271314334551</v>
      </c>
      <c r="H119" s="204">
        <f>PPA!H$60</f>
        <v>1.7319975201965641</v>
      </c>
      <c r="I119" s="204">
        <f>PPA!I$60</f>
        <v>0.95695730727255124</v>
      </c>
      <c r="J119" s="204">
        <f>PPA!J$60</f>
        <v>1.2958394728061471</v>
      </c>
      <c r="K119" s="204">
        <f>PPA!K$60</f>
        <v>1.2623966997753351</v>
      </c>
      <c r="L119" s="204">
        <f>PPA!L$60</f>
        <v>0.7117153980867571</v>
      </c>
      <c r="M119" s="204">
        <f>PPA!M$60</f>
        <v>0.59671885583183915</v>
      </c>
      <c r="N119" s="204">
        <f>PPA!N$60</f>
        <v>0.58177700705499957</v>
      </c>
      <c r="O119" s="204">
        <f>PPA!O$60</f>
        <v>0.59379024415937021</v>
      </c>
      <c r="P119" s="204">
        <f>PPA!P$60</f>
        <v>0.42903589015180887</v>
      </c>
      <c r="Q119" s="204">
        <f>PPA!Q$60</f>
        <v>0.38700303229740179</v>
      </c>
      <c r="R119" s="204">
        <f>PPA!R$60</f>
        <v>0.41408866604856343</v>
      </c>
      <c r="S119" s="204">
        <f>PPA!S$60</f>
        <v>0.59518493876962508</v>
      </c>
      <c r="T119" s="204">
        <f>PPA!T$60</f>
        <v>0.43084682107001321</v>
      </c>
      <c r="U119" s="204">
        <f>PPA!U$60</f>
        <v>0.43751440332426372</v>
      </c>
      <c r="V119" s="204">
        <f>PPA!V$60</f>
        <v>0.40309471604687902</v>
      </c>
      <c r="W119" s="204">
        <f>PPA!W$60</f>
        <v>0.38056120145332611</v>
      </c>
      <c r="X119" s="204">
        <f>PPA!X$60</f>
        <v>0.3631065423840707</v>
      </c>
      <c r="Y119" s="204">
        <f>PPA!Y$60</f>
        <v>0.31596080556615891</v>
      </c>
    </row>
    <row r="120" spans="1:25" ht="12" customHeight="1" x14ac:dyDescent="0.25">
      <c r="A120" s="15" t="s">
        <v>63</v>
      </c>
      <c r="B120" s="206">
        <f>FBT!B$33</f>
        <v>195.95237867757871</v>
      </c>
      <c r="C120" s="206">
        <f>FBT!C$33</f>
        <v>191.20230971828639</v>
      </c>
      <c r="D120" s="206">
        <f>FBT!D$33</f>
        <v>178.6485373186658</v>
      </c>
      <c r="E120" s="206">
        <f>FBT!E$33</f>
        <v>227.3326390783667</v>
      </c>
      <c r="F120" s="206">
        <f>FBT!F$33</f>
        <v>174.83481323868611</v>
      </c>
      <c r="G120" s="206">
        <f>FBT!G$33</f>
        <v>161.5905097183678</v>
      </c>
      <c r="H120" s="206">
        <f>FBT!H$33</f>
        <v>202.60779767862209</v>
      </c>
      <c r="I120" s="206">
        <f>FBT!I$33</f>
        <v>130.26889692212171</v>
      </c>
      <c r="J120" s="206">
        <f>FBT!J$33</f>
        <v>129.702152881605</v>
      </c>
      <c r="K120" s="206">
        <f>FBT!K$33</f>
        <v>116.8042712410647</v>
      </c>
      <c r="L120" s="206">
        <f>FBT!L$33</f>
        <v>115.2131104812661</v>
      </c>
      <c r="M120" s="206">
        <f>FBT!M$33</f>
        <v>102.51152280104129</v>
      </c>
      <c r="N120" s="206">
        <f>FBT!N$33</f>
        <v>86.979576601913891</v>
      </c>
      <c r="O120" s="206">
        <f>FBT!O$33</f>
        <v>91.146469321405874</v>
      </c>
      <c r="P120" s="206">
        <f>FBT!P$33</f>
        <v>112.09805316154591</v>
      </c>
      <c r="Q120" s="206">
        <f>FBT!Q$33</f>
        <v>95.788087561699498</v>
      </c>
      <c r="R120" s="206">
        <f>FBT!R$33</f>
        <v>89.606211841883621</v>
      </c>
      <c r="S120" s="206">
        <f>FBT!S$33</f>
        <v>89.740393200960597</v>
      </c>
      <c r="T120" s="206">
        <f>FBT!T$33</f>
        <v>110.73450564173631</v>
      </c>
      <c r="U120" s="206">
        <f>FBT!U$33</f>
        <v>92.526752521216011</v>
      </c>
      <c r="V120" s="206">
        <f>FBT!V$33</f>
        <v>93.410633521080072</v>
      </c>
      <c r="W120" s="206">
        <f>FBT!W$33</f>
        <v>95.921556481078468</v>
      </c>
      <c r="X120" s="206">
        <f>FBT!X$33</f>
        <v>92.278433881271681</v>
      </c>
      <c r="Y120" s="206">
        <f>FBT!Y$33</f>
        <v>88.956868680974409</v>
      </c>
    </row>
    <row r="121" spans="1:25" ht="12" customHeight="1" x14ac:dyDescent="0.25">
      <c r="A121" s="12" t="s">
        <v>64</v>
      </c>
      <c r="B121" s="204">
        <f>TRE!B$33</f>
        <v>32.481271077581113</v>
      </c>
      <c r="C121" s="204">
        <f>TRE!C$33</f>
        <v>29.098441077759659</v>
      </c>
      <c r="D121" s="204">
        <f>TRE!D$33</f>
        <v>24.19559963913483</v>
      </c>
      <c r="E121" s="204">
        <f>TRE!E$33</f>
        <v>36.986204518966048</v>
      </c>
      <c r="F121" s="204">
        <f>TRE!F$33</f>
        <v>30.461671078718432</v>
      </c>
      <c r="G121" s="204">
        <f>TRE!G$33</f>
        <v>41.821921078885538</v>
      </c>
      <c r="H121" s="204">
        <f>TRE!H$33</f>
        <v>36.85985891909494</v>
      </c>
      <c r="I121" s="204">
        <f>TRE!I$33</f>
        <v>42.049710838547057</v>
      </c>
      <c r="J121" s="204">
        <f>TRE!J$33</f>
        <v>42.542639638363539</v>
      </c>
      <c r="K121" s="204">
        <f>TRE!K$33</f>
        <v>41.959348918211553</v>
      </c>
      <c r="L121" s="204">
        <f>TRE!L$33</f>
        <v>44.232841797833252</v>
      </c>
      <c r="M121" s="204">
        <f>TRE!M$33</f>
        <v>37.82061179921071</v>
      </c>
      <c r="N121" s="204">
        <f>TRE!N$33</f>
        <v>32.115241798009222</v>
      </c>
      <c r="O121" s="204">
        <f>TRE!O$33</f>
        <v>32.51942855836446</v>
      </c>
      <c r="P121" s="204">
        <f>TRE!P$33</f>
        <v>29.209411078997231</v>
      </c>
      <c r="Q121" s="204">
        <f>TRE!Q$33</f>
        <v>32.5696517982513</v>
      </c>
      <c r="R121" s="204">
        <f>TRE!R$33</f>
        <v>31.862791798148109</v>
      </c>
      <c r="S121" s="204">
        <f>TRE!S$33</f>
        <v>35.082190078347722</v>
      </c>
      <c r="T121" s="204">
        <f>TRE!T$33</f>
        <v>31.915704598665091</v>
      </c>
      <c r="U121" s="204">
        <f>TRE!U$33</f>
        <v>35.211881518245313</v>
      </c>
      <c r="V121" s="204">
        <f>TRE!V$33</f>
        <v>29.415952438589489</v>
      </c>
      <c r="W121" s="204">
        <f>TRE!W$33</f>
        <v>26.837799118725862</v>
      </c>
      <c r="X121" s="204">
        <f>TRE!X$33</f>
        <v>27.377337238700161</v>
      </c>
      <c r="Y121" s="204">
        <f>TRE!Y$33</f>
        <v>21.670260478943149</v>
      </c>
    </row>
    <row r="122" spans="1:25" ht="12" customHeight="1" x14ac:dyDescent="0.25">
      <c r="A122" s="12" t="s">
        <v>65</v>
      </c>
      <c r="B122" s="204">
        <f>MAE!B$33</f>
        <v>179.29014947836771</v>
      </c>
      <c r="C122" s="204">
        <f>MAE!C$33</f>
        <v>154.21031243784569</v>
      </c>
      <c r="D122" s="204">
        <f>MAE!D$33</f>
        <v>133.08271703883261</v>
      </c>
      <c r="E122" s="204">
        <f>MAE!E$33</f>
        <v>190.8124531183748</v>
      </c>
      <c r="F122" s="204">
        <f>MAE!F$33</f>
        <v>198.88882091844221</v>
      </c>
      <c r="G122" s="204">
        <f>MAE!G$33</f>
        <v>222.63836615806571</v>
      </c>
      <c r="H122" s="204">
        <f>MAE!H$33</f>
        <v>248.8977161986499</v>
      </c>
      <c r="I122" s="204">
        <f>MAE!I$33</f>
        <v>189.2467846786067</v>
      </c>
      <c r="J122" s="204">
        <f>MAE!J$33</f>
        <v>161.49131819909289</v>
      </c>
      <c r="K122" s="204">
        <f>MAE!K$33</f>
        <v>126.90566819879849</v>
      </c>
      <c r="L122" s="204">
        <f>MAE!L$33</f>
        <v>148.61488571855139</v>
      </c>
      <c r="M122" s="204">
        <f>MAE!M$33</f>
        <v>136.80170819840049</v>
      </c>
      <c r="N122" s="204">
        <f>MAE!N$33</f>
        <v>145.53792107852499</v>
      </c>
      <c r="O122" s="204">
        <f>MAE!O$33</f>
        <v>122.71363955856491</v>
      </c>
      <c r="P122" s="204">
        <f>MAE!P$33</f>
        <v>118.24390403895509</v>
      </c>
      <c r="Q122" s="204">
        <f>MAE!Q$33</f>
        <v>115.51289327866429</v>
      </c>
      <c r="R122" s="204">
        <f>MAE!R$33</f>
        <v>115.8158332794556</v>
      </c>
      <c r="S122" s="204">
        <f>MAE!S$33</f>
        <v>117.97474715847591</v>
      </c>
      <c r="T122" s="204">
        <f>MAE!T$33</f>
        <v>176.4722675992335</v>
      </c>
      <c r="U122" s="204">
        <f>MAE!U$33</f>
        <v>166.5387431991555</v>
      </c>
      <c r="V122" s="204">
        <f>MAE!V$33</f>
        <v>160.3501718389949</v>
      </c>
      <c r="W122" s="204">
        <f>MAE!W$33</f>
        <v>169.96271903896681</v>
      </c>
      <c r="X122" s="204">
        <f>MAE!X$33</f>
        <v>130.44761855873489</v>
      </c>
      <c r="Y122" s="204">
        <f>MAE!Y$33</f>
        <v>132.92358407944019</v>
      </c>
    </row>
    <row r="123" spans="1:25" ht="12" customHeight="1" x14ac:dyDescent="0.25">
      <c r="A123" s="12" t="s">
        <v>66</v>
      </c>
      <c r="B123" s="204">
        <f>TEL!B$33</f>
        <v>157.8130025531066</v>
      </c>
      <c r="C123" s="204">
        <f>TEL!C$33</f>
        <v>140.4480777202107</v>
      </c>
      <c r="D123" s="204">
        <f>TEL!D$33</f>
        <v>111.8597504470934</v>
      </c>
      <c r="E123" s="204">
        <f>TEL!E$33</f>
        <v>118.7645360384757</v>
      </c>
      <c r="F123" s="204">
        <f>TEL!F$33</f>
        <v>109.62949499870891</v>
      </c>
      <c r="G123" s="204">
        <f>TEL!G$33</f>
        <v>94.386370677930586</v>
      </c>
      <c r="H123" s="204">
        <f>TEL!H$33</f>
        <v>88.734858118487324</v>
      </c>
      <c r="I123" s="204">
        <f>TEL!I$33</f>
        <v>77.67470051882934</v>
      </c>
      <c r="J123" s="204">
        <f>TEL!J$33</f>
        <v>60.947101077973528</v>
      </c>
      <c r="K123" s="204">
        <f>TEL!K$33</f>
        <v>43.335843478131373</v>
      </c>
      <c r="L123" s="204">
        <f>TEL!L$33</f>
        <v>43.053870598822797</v>
      </c>
      <c r="M123" s="204">
        <f>TEL!M$33</f>
        <v>31.733911078301819</v>
      </c>
      <c r="N123" s="204">
        <f>TEL!N$33</f>
        <v>28.805491078613251</v>
      </c>
      <c r="O123" s="204">
        <f>TEL!O$33</f>
        <v>31.12754615845915</v>
      </c>
      <c r="P123" s="204">
        <f>TEL!P$33</f>
        <v>27.440394838752951</v>
      </c>
      <c r="Q123" s="204">
        <f>TEL!Q$33</f>
        <v>24.913665718798399</v>
      </c>
      <c r="R123" s="204">
        <f>TEL!R$33</f>
        <v>26.02416707893903</v>
      </c>
      <c r="S123" s="204">
        <f>TEL!S$33</f>
        <v>23.683465798340151</v>
      </c>
      <c r="T123" s="204">
        <f>TEL!T$33</f>
        <v>14.8883734790712</v>
      </c>
      <c r="U123" s="204">
        <f>TEL!U$33</f>
        <v>14.296637519060249</v>
      </c>
      <c r="V123" s="204">
        <f>TEL!V$33</f>
        <v>13.47154091835289</v>
      </c>
      <c r="W123" s="204">
        <f>TEL!W$33</f>
        <v>14.771603158112621</v>
      </c>
      <c r="X123" s="204">
        <f>TEL!X$33</f>
        <v>15.378635878971259</v>
      </c>
      <c r="Y123" s="204">
        <f>TEL!Y$33</f>
        <v>14.83355411790278</v>
      </c>
    </row>
    <row r="124" spans="1:25" ht="12" customHeight="1" x14ac:dyDescent="0.25">
      <c r="A124" s="12" t="s">
        <v>67</v>
      </c>
      <c r="B124" s="204">
        <f>WWP!B$33</f>
        <v>69.709768561333519</v>
      </c>
      <c r="C124" s="204">
        <f>WWP!C$33</f>
        <v>55.862789402030671</v>
      </c>
      <c r="D124" s="204">
        <f>WWP!D$33</f>
        <v>14.18951952079416</v>
      </c>
      <c r="E124" s="204">
        <f>WWP!E$33</f>
        <v>14.733103319817991</v>
      </c>
      <c r="F124" s="204">
        <f>WWP!F$33</f>
        <v>13.488237720159971</v>
      </c>
      <c r="G124" s="204">
        <f>WWP!G$33</f>
        <v>10.765259640177611</v>
      </c>
      <c r="H124" s="204">
        <f>WWP!H$33</f>
        <v>19.668959999698149</v>
      </c>
      <c r="I124" s="204">
        <f>WWP!I$33</f>
        <v>24.338338919804151</v>
      </c>
      <c r="J124" s="204">
        <f>WWP!J$33</f>
        <v>18.632968919775951</v>
      </c>
      <c r="K124" s="204">
        <f>WWP!K$33</f>
        <v>10.326151079859059</v>
      </c>
      <c r="L124" s="204">
        <f>WWP!L$33</f>
        <v>14.64425891985691</v>
      </c>
      <c r="M124" s="204">
        <f>WWP!M$33</f>
        <v>10.275661080190771</v>
      </c>
      <c r="N124" s="204">
        <f>WWP!N$33</f>
        <v>10.27566108029694</v>
      </c>
      <c r="O124" s="204">
        <f>WWP!O$33</f>
        <v>5.6813378401447174</v>
      </c>
      <c r="P124" s="204">
        <f>WWP!P$33</f>
        <v>7.8521410799117799</v>
      </c>
      <c r="Q124" s="204">
        <f>WWP!Q$33</f>
        <v>6.5898910799297266</v>
      </c>
      <c r="R124" s="204">
        <f>WWP!R$33</f>
        <v>3.1565710829667282</v>
      </c>
      <c r="S124" s="204">
        <f>WWP!S$33</f>
        <v>3.7947373203143901</v>
      </c>
      <c r="T124" s="204">
        <f>WWP!T$33</f>
        <v>8.0311932001408479</v>
      </c>
      <c r="U124" s="204">
        <f>WWP!U$33</f>
        <v>7.6520606399211237</v>
      </c>
      <c r="V124" s="204">
        <f>WWP!V$33</f>
        <v>5.9287957199036301</v>
      </c>
      <c r="W124" s="204">
        <f>WWP!W$33</f>
        <v>6.6288747599373679</v>
      </c>
      <c r="X124" s="204">
        <f>WWP!X$33</f>
        <v>4.713515279962917</v>
      </c>
      <c r="Y124" s="204">
        <f>WWP!Y$33</f>
        <v>5.4832233599298323</v>
      </c>
    </row>
    <row r="125" spans="1:25" ht="12" customHeight="1" x14ac:dyDescent="0.25">
      <c r="A125" s="12" t="s">
        <v>68</v>
      </c>
      <c r="B125" s="204">
        <f>OIS!B$33</f>
        <v>418.23877491104122</v>
      </c>
      <c r="C125" s="204">
        <f>OIS!C$33</f>
        <v>322.67856945119718</v>
      </c>
      <c r="D125" s="204">
        <f>OIS!D$33</f>
        <v>229.32415800389239</v>
      </c>
      <c r="E125" s="204">
        <f>OIS!E$33</f>
        <v>224.8556576381641</v>
      </c>
      <c r="F125" s="204">
        <f>OIS!F$33</f>
        <v>241.45972344193791</v>
      </c>
      <c r="G125" s="204">
        <f>OIS!G$33</f>
        <v>303.51563856234372</v>
      </c>
      <c r="H125" s="204">
        <f>OIS!H$33</f>
        <v>360.04597824416771</v>
      </c>
      <c r="I125" s="204">
        <f>OIS!I$33</f>
        <v>245.39166216424169</v>
      </c>
      <c r="J125" s="204">
        <f>OIS!J$33</f>
        <v>263.57282928024853</v>
      </c>
      <c r="K125" s="204">
        <f>OIS!K$33</f>
        <v>226.45676412262509</v>
      </c>
      <c r="L125" s="204">
        <f>OIS!L$33</f>
        <v>187.58578716292271</v>
      </c>
      <c r="M125" s="204">
        <f>OIS!M$33</f>
        <v>155.8685221222278</v>
      </c>
      <c r="N125" s="204">
        <f>OIS!N$33</f>
        <v>156.8521310429434</v>
      </c>
      <c r="O125" s="204">
        <f>OIS!O$33</f>
        <v>140.08862592313329</v>
      </c>
      <c r="P125" s="204">
        <f>OIS!P$33</f>
        <v>135.81844956259619</v>
      </c>
      <c r="Q125" s="204">
        <f>OIS!Q$33</f>
        <v>135.76420908379339</v>
      </c>
      <c r="R125" s="204">
        <f>OIS!R$33</f>
        <v>143.8724019652189</v>
      </c>
      <c r="S125" s="204">
        <f>OIS!S$33</f>
        <v>155.6704551657615</v>
      </c>
      <c r="T125" s="204">
        <f>OIS!T$33</f>
        <v>143.0413624863948</v>
      </c>
      <c r="U125" s="204">
        <f>OIS!U$33</f>
        <v>162.4855082460505</v>
      </c>
      <c r="V125" s="204">
        <f>OIS!V$33</f>
        <v>185.32843091884629</v>
      </c>
      <c r="W125" s="204">
        <f>OIS!W$33</f>
        <v>178.5017296822935</v>
      </c>
      <c r="X125" s="204">
        <f>OIS!X$33</f>
        <v>148.58319564496909</v>
      </c>
      <c r="Y125" s="204">
        <f>OIS!Y$33</f>
        <v>174.07357992509091</v>
      </c>
    </row>
    <row r="126" spans="1:25" ht="12" customHeight="1" x14ac:dyDescent="0.25">
      <c r="A126" s="28" t="s">
        <v>85</v>
      </c>
      <c r="B126" s="214">
        <f>Ind_Summary_emi!B43</f>
        <v>14.1412</v>
      </c>
      <c r="C126" s="214">
        <f>Ind_Summary_emi!C43</f>
        <v>23.236789999999999</v>
      </c>
      <c r="D126" s="214">
        <f>Ind_Summary_emi!D43</f>
        <v>23.75328</v>
      </c>
      <c r="E126" s="214">
        <f>Ind_Summary_emi!E43</f>
        <v>18.704440000000002</v>
      </c>
      <c r="F126" s="214">
        <f>Ind_Summary_emi!F43</f>
        <v>27.8324</v>
      </c>
      <c r="G126" s="214">
        <f>Ind_Summary_emi!G43</f>
        <v>24.910080000000001</v>
      </c>
      <c r="H126" s="214">
        <f>Ind_Summary_emi!H43</f>
        <v>26.48638</v>
      </c>
      <c r="I126" s="214">
        <f>Ind_Summary_emi!I43</f>
        <v>22.197289999999999</v>
      </c>
      <c r="J126" s="214">
        <f>Ind_Summary_emi!J43</f>
        <v>19.752839999999999</v>
      </c>
      <c r="K126" s="214">
        <f>Ind_Summary_emi!K43</f>
        <v>17.127050000000001</v>
      </c>
      <c r="L126" s="214">
        <f>Ind_Summary_emi!L43</f>
        <v>14.813409999999999</v>
      </c>
      <c r="M126" s="214">
        <f>Ind_Summary_emi!M43</f>
        <v>16.682020000000001</v>
      </c>
      <c r="N126" s="214">
        <f>Ind_Summary_emi!N43</f>
        <v>20.415019999999998</v>
      </c>
      <c r="O126" s="214">
        <f>Ind_Summary_emi!O43</f>
        <v>17.848559999999999</v>
      </c>
      <c r="P126" s="214">
        <f>Ind_Summary_emi!P43</f>
        <v>23.588899999999999</v>
      </c>
      <c r="Q126" s="214">
        <f>Ind_Summary_emi!Q43</f>
        <v>25.6509</v>
      </c>
      <c r="R126" s="214">
        <f>Ind_Summary_emi!R43</f>
        <v>26.16506</v>
      </c>
      <c r="S126" s="214">
        <f>Ind_Summary_emi!S43</f>
        <v>31.329460000000001</v>
      </c>
      <c r="T126" s="214">
        <f>Ind_Summary_emi!T43</f>
        <v>33.781280000000002</v>
      </c>
      <c r="U126" s="214">
        <f>Ind_Summary_emi!U43</f>
        <v>32.75759</v>
      </c>
      <c r="V126" s="214">
        <f>Ind_Summary_emi!V43</f>
        <v>31.012869999999999</v>
      </c>
      <c r="W126" s="214">
        <f>Ind_Summary_emi!W43</f>
        <v>34.599890000000002</v>
      </c>
      <c r="X126" s="214">
        <f>Ind_Summary_emi!X43</f>
        <v>14.60188</v>
      </c>
      <c r="Y126" s="214">
        <f>Ind_Summary_emi!Y43</f>
        <v>14.787570000000001</v>
      </c>
    </row>
    <row r="128" spans="1:25" ht="12" customHeight="1" x14ac:dyDescent="0.25">
      <c r="A128" s="30" t="s">
        <v>86</v>
      </c>
      <c r="B128" s="203">
        <f t="shared" ref="B128:Y128" si="8">IF(B29=0,"",B29/B3*1000)</f>
        <v>142.68553812738787</v>
      </c>
      <c r="C128" s="203">
        <f t="shared" si="8"/>
        <v>130.01838821270954</v>
      </c>
      <c r="D128" s="203">
        <f t="shared" si="8"/>
        <v>120.34185031939066</v>
      </c>
      <c r="E128" s="203">
        <f t="shared" si="8"/>
        <v>136.53959313208179</v>
      </c>
      <c r="F128" s="203">
        <f t="shared" si="8"/>
        <v>135.57973045112917</v>
      </c>
      <c r="G128" s="203">
        <f t="shared" si="8"/>
        <v>142.5286492954684</v>
      </c>
      <c r="H128" s="203">
        <f t="shared" si="8"/>
        <v>136.88180764251891</v>
      </c>
      <c r="I128" s="203">
        <f t="shared" si="8"/>
        <v>117.55854405531578</v>
      </c>
      <c r="J128" s="203">
        <f t="shared" si="8"/>
        <v>108.94550499317062</v>
      </c>
      <c r="K128" s="203">
        <f t="shared" si="8"/>
        <v>105.74285926001978</v>
      </c>
      <c r="L128" s="203">
        <f t="shared" si="8"/>
        <v>113.23804964674416</v>
      </c>
      <c r="M128" s="203">
        <f t="shared" si="8"/>
        <v>108.8230954535827</v>
      </c>
      <c r="N128" s="203">
        <f t="shared" si="8"/>
        <v>107.46251064536013</v>
      </c>
      <c r="O128" s="203">
        <f t="shared" si="8"/>
        <v>106.91316885774053</v>
      </c>
      <c r="P128" s="203">
        <f t="shared" si="8"/>
        <v>102.72006889998565</v>
      </c>
      <c r="Q128" s="203">
        <f t="shared" si="8"/>
        <v>99.821391533262783</v>
      </c>
      <c r="R128" s="203">
        <f t="shared" si="8"/>
        <v>97.955813446507761</v>
      </c>
      <c r="S128" s="203">
        <f t="shared" si="8"/>
        <v>94.822330952986718</v>
      </c>
      <c r="T128" s="203">
        <f t="shared" si="8"/>
        <v>92.48714960522581</v>
      </c>
      <c r="U128" s="203">
        <f t="shared" si="8"/>
        <v>88.336533554699159</v>
      </c>
      <c r="V128" s="203">
        <f t="shared" si="8"/>
        <v>87.190098310434863</v>
      </c>
      <c r="W128" s="203">
        <f t="shared" si="8"/>
        <v>84.735308730426539</v>
      </c>
      <c r="X128" s="203">
        <f t="shared" si="8"/>
        <v>73.51063704653258</v>
      </c>
      <c r="Y128" s="203">
        <f t="shared" si="8"/>
        <v>66.7148132250326</v>
      </c>
    </row>
    <row r="129" spans="1:25" ht="12" customHeight="1" x14ac:dyDescent="0.25">
      <c r="A129" s="12" t="s">
        <v>14</v>
      </c>
      <c r="B129" s="204">
        <f t="shared" ref="B129:Y129" si="9">IF(B52=0,"",B52/B4*1000)</f>
        <v>759.40402923746615</v>
      </c>
      <c r="C129" s="204">
        <f t="shared" si="9"/>
        <v>679.01850728145507</v>
      </c>
      <c r="D129" s="204">
        <f t="shared" si="9"/>
        <v>613.59207861352183</v>
      </c>
      <c r="E129" s="204">
        <f t="shared" si="9"/>
        <v>576.57963582665468</v>
      </c>
      <c r="F129" s="204">
        <f t="shared" si="9"/>
        <v>562.99377814335912</v>
      </c>
      <c r="G129" s="204">
        <f t="shared" si="9"/>
        <v>526.25895697481212</v>
      </c>
      <c r="H129" s="204">
        <f t="shared" si="9"/>
        <v>562.43996248469659</v>
      </c>
      <c r="I129" s="204">
        <f t="shared" si="9"/>
        <v>391.50528170405471</v>
      </c>
      <c r="J129" s="204">
        <f t="shared" si="9"/>
        <v>442.41590330268019</v>
      </c>
      <c r="K129" s="204">
        <f t="shared" si="9"/>
        <v>1009.8517296183774</v>
      </c>
      <c r="L129" s="204">
        <f t="shared" si="9"/>
        <v>729.09584180096226</v>
      </c>
      <c r="M129" s="204">
        <f t="shared" si="9"/>
        <v>544.67213245844584</v>
      </c>
      <c r="N129" s="204">
        <f t="shared" si="9"/>
        <v>643.48279754396538</v>
      </c>
      <c r="O129" s="204">
        <f t="shared" si="9"/>
        <v>648.28808355361275</v>
      </c>
      <c r="P129" s="204">
        <f t="shared" si="9"/>
        <v>541.09404172871064</v>
      </c>
      <c r="Q129" s="204">
        <f t="shared" si="9"/>
        <v>472.44222417830883</v>
      </c>
      <c r="R129" s="204">
        <f t="shared" si="9"/>
        <v>580.42426156069348</v>
      </c>
      <c r="S129" s="204">
        <f t="shared" si="9"/>
        <v>536.05159073347158</v>
      </c>
      <c r="T129" s="204">
        <f t="shared" si="9"/>
        <v>528.89435033144389</v>
      </c>
      <c r="U129" s="204">
        <f t="shared" si="9"/>
        <v>555.78904076717822</v>
      </c>
      <c r="V129" s="204">
        <f t="shared" si="9"/>
        <v>696.71993664821809</v>
      </c>
      <c r="W129" s="204">
        <f t="shared" si="9"/>
        <v>527.02033975297934</v>
      </c>
      <c r="X129" s="204">
        <f t="shared" si="9"/>
        <v>328.39600835375933</v>
      </c>
      <c r="Y129" s="204">
        <f t="shared" si="9"/>
        <v>276.03193132319331</v>
      </c>
    </row>
    <row r="130" spans="1:25" ht="12" customHeight="1" x14ac:dyDescent="0.25">
      <c r="A130" s="13" t="s">
        <v>18</v>
      </c>
      <c r="B130" s="205">
        <f t="shared" ref="B130:Y130" si="10">IF(B55=0,"",B55/B5*1000)</f>
        <v>991.67717605872963</v>
      </c>
      <c r="C130" s="205">
        <f t="shared" si="10"/>
        <v>1008.033548586673</v>
      </c>
      <c r="D130" s="205">
        <f t="shared" si="10"/>
        <v>1197.77295285077</v>
      </c>
      <c r="E130" s="205">
        <f t="shared" si="10"/>
        <v>1393.4212846087153</v>
      </c>
      <c r="F130" s="205">
        <f t="shared" si="10"/>
        <v>1392.3310276474656</v>
      </c>
      <c r="G130" s="205">
        <f t="shared" si="10"/>
        <v>1175.5717494929449</v>
      </c>
      <c r="H130" s="205">
        <f t="shared" si="10"/>
        <v>1181.3986523594015</v>
      </c>
      <c r="I130" s="205">
        <f t="shared" si="10"/>
        <v>1069.0392185338121</v>
      </c>
      <c r="J130" s="205">
        <f t="shared" si="10"/>
        <v>803.53316468209391</v>
      </c>
      <c r="K130" s="205">
        <f t="shared" si="10"/>
        <v>772.98737706326767</v>
      </c>
      <c r="L130" s="205">
        <f t="shared" si="10"/>
        <v>815.89601891597215</v>
      </c>
      <c r="M130" s="205">
        <f t="shared" si="10"/>
        <v>1019.4630251034811</v>
      </c>
      <c r="N130" s="205">
        <f t="shared" si="10"/>
        <v>1083.7294613528165</v>
      </c>
      <c r="O130" s="205">
        <f t="shared" si="10"/>
        <v>982.38463713301223</v>
      </c>
      <c r="P130" s="205">
        <f t="shared" si="10"/>
        <v>791.48694836592028</v>
      </c>
      <c r="Q130" s="205">
        <f t="shared" si="10"/>
        <v>599.87787518924267</v>
      </c>
      <c r="R130" s="205">
        <f t="shared" si="10"/>
        <v>502.24070360467113</v>
      </c>
      <c r="S130" s="205">
        <f t="shared" si="10"/>
        <v>524.49127385797351</v>
      </c>
      <c r="T130" s="205">
        <f t="shared" si="10"/>
        <v>512.13366882348748</v>
      </c>
      <c r="U130" s="205">
        <f t="shared" si="10"/>
        <v>387.5717213866871</v>
      </c>
      <c r="V130" s="205">
        <f t="shared" si="10"/>
        <v>416.70237418872449</v>
      </c>
      <c r="W130" s="205">
        <f t="shared" si="10"/>
        <v>555.45154941119699</v>
      </c>
      <c r="X130" s="205">
        <f t="shared" si="10"/>
        <v>362.12925748721284</v>
      </c>
      <c r="Y130" s="205">
        <f t="shared" si="10"/>
        <v>386.36266669858531</v>
      </c>
    </row>
    <row r="131" spans="1:25" ht="12" customHeight="1" x14ac:dyDescent="0.25">
      <c r="A131" s="14" t="s">
        <v>45</v>
      </c>
      <c r="B131" s="204" t="str">
        <f t="shared" ref="B131:Y131" si="11">IF(B56=0,"",B56/B6*1000)</f>
        <v/>
      </c>
      <c r="C131" s="204" t="str">
        <f t="shared" si="11"/>
        <v/>
      </c>
      <c r="D131" s="204" t="str">
        <f t="shared" si="11"/>
        <v/>
      </c>
      <c r="E131" s="204" t="str">
        <f t="shared" si="11"/>
        <v/>
      </c>
      <c r="F131" s="204" t="str">
        <f t="shared" si="11"/>
        <v/>
      </c>
      <c r="G131" s="204" t="str">
        <f t="shared" si="11"/>
        <v/>
      </c>
      <c r="H131" s="204" t="str">
        <f t="shared" si="11"/>
        <v/>
      </c>
      <c r="I131" s="204" t="str">
        <f t="shared" si="11"/>
        <v/>
      </c>
      <c r="J131" s="204" t="str">
        <f t="shared" si="11"/>
        <v/>
      </c>
      <c r="K131" s="204" t="str">
        <f t="shared" si="11"/>
        <v/>
      </c>
      <c r="L131" s="204" t="str">
        <f t="shared" si="11"/>
        <v/>
      </c>
      <c r="M131" s="204" t="str">
        <f t="shared" si="11"/>
        <v/>
      </c>
      <c r="N131" s="204" t="str">
        <f t="shared" si="11"/>
        <v/>
      </c>
      <c r="O131" s="204" t="str">
        <f t="shared" si="11"/>
        <v/>
      </c>
      <c r="P131" s="204" t="str">
        <f t="shared" si="11"/>
        <v/>
      </c>
      <c r="Q131" s="204" t="str">
        <f t="shared" si="11"/>
        <v/>
      </c>
      <c r="R131" s="204" t="str">
        <f t="shared" si="11"/>
        <v/>
      </c>
      <c r="S131" s="204" t="str">
        <f t="shared" si="11"/>
        <v/>
      </c>
      <c r="T131" s="204" t="str">
        <f t="shared" si="11"/>
        <v/>
      </c>
      <c r="U131" s="204" t="str">
        <f t="shared" si="11"/>
        <v/>
      </c>
      <c r="V131" s="204" t="str">
        <f t="shared" si="11"/>
        <v/>
      </c>
      <c r="W131" s="204" t="str">
        <f t="shared" si="11"/>
        <v/>
      </c>
      <c r="X131" s="204" t="str">
        <f t="shared" si="11"/>
        <v/>
      </c>
      <c r="Y131" s="204" t="str">
        <f t="shared" si="11"/>
        <v/>
      </c>
    </row>
    <row r="132" spans="1:25" ht="12" customHeight="1" x14ac:dyDescent="0.25">
      <c r="A132" s="14" t="s">
        <v>58</v>
      </c>
      <c r="B132" s="204">
        <f t="shared" ref="B132:Y132" si="12">IF(B57=0,"",B57/B7*1000)</f>
        <v>2224.8422848893338</v>
      </c>
      <c r="C132" s="204">
        <f t="shared" si="12"/>
        <v>2060.1927254926563</v>
      </c>
      <c r="D132" s="204">
        <f t="shared" si="12"/>
        <v>2297.6991729960359</v>
      </c>
      <c r="E132" s="204">
        <f t="shared" si="12"/>
        <v>2761.8560982371723</v>
      </c>
      <c r="F132" s="204">
        <f t="shared" si="12"/>
        <v>2971.5953545061188</v>
      </c>
      <c r="G132" s="204">
        <f t="shared" si="12"/>
        <v>2699.8426734094605</v>
      </c>
      <c r="H132" s="204">
        <f t="shared" si="12"/>
        <v>2552.2171888333419</v>
      </c>
      <c r="I132" s="204">
        <f t="shared" si="12"/>
        <v>2056.5627275676507</v>
      </c>
      <c r="J132" s="204">
        <f t="shared" si="12"/>
        <v>1651.8715684698686</v>
      </c>
      <c r="K132" s="204">
        <f t="shared" si="12"/>
        <v>748.26331868078046</v>
      </c>
      <c r="L132" s="204">
        <f t="shared" si="12"/>
        <v>969.45068692000916</v>
      </c>
      <c r="M132" s="204">
        <f t="shared" si="12"/>
        <v>1580.5857951653832</v>
      </c>
      <c r="N132" s="204">
        <f t="shared" si="12"/>
        <v>1286.4758089198881</v>
      </c>
      <c r="O132" s="204">
        <f t="shared" si="12"/>
        <v>1151.3836243851094</v>
      </c>
      <c r="P132" s="204">
        <f t="shared" si="12"/>
        <v>951.35151207791</v>
      </c>
      <c r="Q132" s="204">
        <f t="shared" si="12"/>
        <v>677.30648560765724</v>
      </c>
      <c r="R132" s="204">
        <f t="shared" si="12"/>
        <v>518.25981460355342</v>
      </c>
      <c r="S132" s="204">
        <f t="shared" si="12"/>
        <v>563.10614164888943</v>
      </c>
      <c r="T132" s="204">
        <f t="shared" si="12"/>
        <v>590.2374306675141</v>
      </c>
      <c r="U132" s="204">
        <f t="shared" si="12"/>
        <v>426.10695736208896</v>
      </c>
      <c r="V132" s="204">
        <f t="shared" si="12"/>
        <v>517.81180761059863</v>
      </c>
      <c r="W132" s="204">
        <f t="shared" si="12"/>
        <v>1209.7472959221564</v>
      </c>
      <c r="X132" s="204">
        <f t="shared" si="12"/>
        <v>476.32453830960861</v>
      </c>
      <c r="Y132" s="204">
        <f t="shared" si="12"/>
        <v>530.71575185799998</v>
      </c>
    </row>
    <row r="133" spans="1:25" ht="12" customHeight="1" x14ac:dyDescent="0.25">
      <c r="A133" s="14" t="s">
        <v>47</v>
      </c>
      <c r="B133" s="204">
        <f t="shared" ref="B133:Y133" si="13">IF(B60=0,"",B60/B8*1000)</f>
        <v>94.667174389946197</v>
      </c>
      <c r="C133" s="204">
        <f t="shared" si="13"/>
        <v>242.68809867587049</v>
      </c>
      <c r="D133" s="204">
        <f t="shared" si="13"/>
        <v>397.68153483808584</v>
      </c>
      <c r="E133" s="204">
        <f t="shared" si="13"/>
        <v>398.01547425416584</v>
      </c>
      <c r="F133" s="204">
        <f t="shared" si="13"/>
        <v>243.56685460473986</v>
      </c>
      <c r="G133" s="204">
        <f t="shared" si="13"/>
        <v>66.810032010836409</v>
      </c>
      <c r="H133" s="204">
        <f t="shared" si="13"/>
        <v>184.25891098596966</v>
      </c>
      <c r="I133" s="204">
        <f t="shared" si="13"/>
        <v>350.71005227446443</v>
      </c>
      <c r="J133" s="204">
        <f t="shared" si="13"/>
        <v>186.44788749728787</v>
      </c>
      <c r="K133" s="204">
        <f t="shared" si="13"/>
        <v>807.70950030100164</v>
      </c>
      <c r="L133" s="204">
        <f t="shared" si="13"/>
        <v>637.97238771432001</v>
      </c>
      <c r="M133" s="204">
        <f t="shared" si="13"/>
        <v>124.77881155679316</v>
      </c>
      <c r="N133" s="204">
        <f t="shared" si="13"/>
        <v>694.09351003932693</v>
      </c>
      <c r="O133" s="204">
        <f t="shared" si="13"/>
        <v>607.57378625353499</v>
      </c>
      <c r="P133" s="204">
        <f t="shared" si="13"/>
        <v>449.75118934025147</v>
      </c>
      <c r="Q133" s="204">
        <f t="shared" si="13"/>
        <v>406.96527617387005</v>
      </c>
      <c r="R133" s="204">
        <f t="shared" si="13"/>
        <v>445.03224840179928</v>
      </c>
      <c r="S133" s="204">
        <f t="shared" si="13"/>
        <v>430.32847802271942</v>
      </c>
      <c r="T133" s="204">
        <f t="shared" si="13"/>
        <v>364.79571428199984</v>
      </c>
      <c r="U133" s="204">
        <f t="shared" si="13"/>
        <v>318.74931693424224</v>
      </c>
      <c r="V133" s="204">
        <f t="shared" si="13"/>
        <v>290.62552686096376</v>
      </c>
      <c r="W133" s="204">
        <f t="shared" si="13"/>
        <v>299.66650287972715</v>
      </c>
      <c r="X133" s="204">
        <f t="shared" si="13"/>
        <v>274.82665977682467</v>
      </c>
      <c r="Y133" s="204">
        <f t="shared" si="13"/>
        <v>285.64436903852476</v>
      </c>
    </row>
    <row r="134" spans="1:25" ht="12" customHeight="1" x14ac:dyDescent="0.25">
      <c r="A134" s="13" t="s">
        <v>19</v>
      </c>
      <c r="B134" s="205">
        <f t="shared" ref="B134:Y134" si="14">IF(B61=0,"",B61/B9*1000)</f>
        <v>113.60863126487465</v>
      </c>
      <c r="C134" s="205">
        <f t="shared" si="14"/>
        <v>99.10675681753419</v>
      </c>
      <c r="D134" s="205">
        <f t="shared" si="14"/>
        <v>101.67824249699203</v>
      </c>
      <c r="E134" s="205">
        <f t="shared" si="14"/>
        <v>132.04874260828649</v>
      </c>
      <c r="F134" s="205">
        <f t="shared" si="14"/>
        <v>125.6658356754613</v>
      </c>
      <c r="G134" s="205">
        <f t="shared" si="14"/>
        <v>122.26588636651579</v>
      </c>
      <c r="H134" s="205">
        <f t="shared" si="14"/>
        <v>105.35563504298149</v>
      </c>
      <c r="I134" s="205">
        <f t="shared" si="14"/>
        <v>112.89857291641481</v>
      </c>
      <c r="J134" s="205">
        <f t="shared" si="14"/>
        <v>106.64125858247257</v>
      </c>
      <c r="K134" s="205">
        <f t="shared" si="14"/>
        <v>113.72816893747157</v>
      </c>
      <c r="L134" s="205">
        <f t="shared" si="14"/>
        <v>111.94444174796884</v>
      </c>
      <c r="M134" s="205">
        <f t="shared" si="14"/>
        <v>99.027632370800958</v>
      </c>
      <c r="N134" s="205">
        <f t="shared" si="14"/>
        <v>93.827910564278127</v>
      </c>
      <c r="O134" s="205">
        <f t="shared" si="14"/>
        <v>88.332754941368819</v>
      </c>
      <c r="P134" s="205">
        <f t="shared" si="14"/>
        <v>88.086377767847765</v>
      </c>
      <c r="Q134" s="205">
        <f t="shared" si="14"/>
        <v>97.61510802214687</v>
      </c>
      <c r="R134" s="205">
        <f t="shared" si="14"/>
        <v>108.22975963530995</v>
      </c>
      <c r="S134" s="205">
        <f t="shared" si="14"/>
        <v>93.320000078888356</v>
      </c>
      <c r="T134" s="205">
        <f t="shared" si="14"/>
        <v>83.37592405823807</v>
      </c>
      <c r="U134" s="205">
        <f t="shared" si="14"/>
        <v>75.50204719114501</v>
      </c>
      <c r="V134" s="205">
        <f t="shared" si="14"/>
        <v>70.821900725995476</v>
      </c>
      <c r="W134" s="205">
        <f t="shared" si="14"/>
        <v>77.588594961777517</v>
      </c>
      <c r="X134" s="205">
        <f t="shared" si="14"/>
        <v>76.424205278717878</v>
      </c>
      <c r="Y134" s="205">
        <f t="shared" si="14"/>
        <v>69.85693695858879</v>
      </c>
    </row>
    <row r="135" spans="1:25" ht="12" customHeight="1" x14ac:dyDescent="0.25">
      <c r="A135" s="14" t="s">
        <v>59</v>
      </c>
      <c r="B135" s="204">
        <f t="shared" ref="B135:Y135" si="15">IF(B62=0,"",B62/B10*1000)</f>
        <v>365.88211902672009</v>
      </c>
      <c r="C135" s="204">
        <f t="shared" si="15"/>
        <v>338.31870010348445</v>
      </c>
      <c r="D135" s="204">
        <f t="shared" si="15"/>
        <v>345.73735882137311</v>
      </c>
      <c r="E135" s="204">
        <f t="shared" si="15"/>
        <v>453.76770427464777</v>
      </c>
      <c r="F135" s="204">
        <f t="shared" si="15"/>
        <v>441.18610038668692</v>
      </c>
      <c r="G135" s="204">
        <f t="shared" si="15"/>
        <v>429.93284851810972</v>
      </c>
      <c r="H135" s="204">
        <f t="shared" si="15"/>
        <v>429.07121900834903</v>
      </c>
      <c r="I135" s="204">
        <f t="shared" si="15"/>
        <v>425.38011153145089</v>
      </c>
      <c r="J135" s="204">
        <f t="shared" si="15"/>
        <v>416.97601665337078</v>
      </c>
      <c r="K135" s="204">
        <f t="shared" si="15"/>
        <v>401.21586757739573</v>
      </c>
      <c r="L135" s="204">
        <f t="shared" si="15"/>
        <v>418.81219497231541</v>
      </c>
      <c r="M135" s="204">
        <f t="shared" si="15"/>
        <v>348.21204596291187</v>
      </c>
      <c r="N135" s="204">
        <f t="shared" si="15"/>
        <v>384.52490334977438</v>
      </c>
      <c r="O135" s="204">
        <f t="shared" si="15"/>
        <v>405.06240682572019</v>
      </c>
      <c r="P135" s="204">
        <f t="shared" si="15"/>
        <v>342.50499594009159</v>
      </c>
      <c r="Q135" s="204">
        <f t="shared" si="15"/>
        <v>269.13583778095995</v>
      </c>
      <c r="R135" s="204">
        <f t="shared" si="15"/>
        <v>325.19340746495919</v>
      </c>
      <c r="S135" s="204">
        <f t="shared" si="15"/>
        <v>230.9750689769707</v>
      </c>
      <c r="T135" s="204">
        <f t="shared" si="15"/>
        <v>191.83461001870307</v>
      </c>
      <c r="U135" s="204">
        <f t="shared" si="15"/>
        <v>195.09378528215274</v>
      </c>
      <c r="V135" s="204">
        <f t="shared" si="15"/>
        <v>193.80813271919797</v>
      </c>
      <c r="W135" s="204">
        <f t="shared" si="15"/>
        <v>211.11679631379283</v>
      </c>
      <c r="X135" s="204">
        <f t="shared" si="15"/>
        <v>199.30824850082413</v>
      </c>
      <c r="Y135" s="204">
        <f t="shared" si="15"/>
        <v>189.43833348068333</v>
      </c>
    </row>
    <row r="136" spans="1:25" ht="12" customHeight="1" x14ac:dyDescent="0.25">
      <c r="A136" s="14" t="s">
        <v>49</v>
      </c>
      <c r="B136" s="204">
        <f t="shared" ref="B136:Y136" si="16">IF(B63=0,"",B63/B11*1000)</f>
        <v>188.0792899097026</v>
      </c>
      <c r="C136" s="204">
        <f t="shared" si="16"/>
        <v>149.67836719811891</v>
      </c>
      <c r="D136" s="204">
        <f t="shared" si="16"/>
        <v>158.16545452271501</v>
      </c>
      <c r="E136" s="204">
        <f t="shared" si="16"/>
        <v>278.34100875440811</v>
      </c>
      <c r="F136" s="204">
        <f t="shared" si="16"/>
        <v>257.91422406443905</v>
      </c>
      <c r="G136" s="204">
        <f t="shared" si="16"/>
        <v>243.08832753310702</v>
      </c>
      <c r="H136" s="204">
        <f t="shared" si="16"/>
        <v>210.70773884031209</v>
      </c>
      <c r="I136" s="204">
        <f t="shared" si="16"/>
        <v>232.31894350068964</v>
      </c>
      <c r="J136" s="204">
        <f t="shared" si="16"/>
        <v>215.13175041149975</v>
      </c>
      <c r="K136" s="204">
        <f t="shared" si="16"/>
        <v>243.19535638742863</v>
      </c>
      <c r="L136" s="204">
        <f t="shared" si="16"/>
        <v>246.65276663896765</v>
      </c>
      <c r="M136" s="204">
        <f t="shared" si="16"/>
        <v>213.11590094140132</v>
      </c>
      <c r="N136" s="204">
        <f t="shared" si="16"/>
        <v>195.79058591085217</v>
      </c>
      <c r="O136" s="204">
        <f t="shared" si="16"/>
        <v>180.66738928550205</v>
      </c>
      <c r="P136" s="204">
        <f t="shared" si="16"/>
        <v>134.77899365818664</v>
      </c>
      <c r="Q136" s="204">
        <f t="shared" si="16"/>
        <v>141.87613612825484</v>
      </c>
      <c r="R136" s="204">
        <f t="shared" si="16"/>
        <v>133.54139952308765</v>
      </c>
      <c r="S136" s="204">
        <f t="shared" si="16"/>
        <v>132.93777656248926</v>
      </c>
      <c r="T136" s="204">
        <f t="shared" si="16"/>
        <v>141.11743468703631</v>
      </c>
      <c r="U136" s="204">
        <f t="shared" si="16"/>
        <v>132.66137729349916</v>
      </c>
      <c r="V136" s="204">
        <f t="shared" si="16"/>
        <v>172.18598718203697</v>
      </c>
      <c r="W136" s="204">
        <f t="shared" si="16"/>
        <v>178.83368744210378</v>
      </c>
      <c r="X136" s="204">
        <f t="shared" si="16"/>
        <v>213.51976331605348</v>
      </c>
      <c r="Y136" s="204">
        <f t="shared" si="16"/>
        <v>195.57857567605117</v>
      </c>
    </row>
    <row r="137" spans="1:25" ht="12" customHeight="1" x14ac:dyDescent="0.25">
      <c r="A137" s="14" t="s">
        <v>50</v>
      </c>
      <c r="B137" s="204">
        <f t="shared" ref="B137:Y137" si="17">IF(B64=0,"",B64/B12*1000)</f>
        <v>51.92531399635044</v>
      </c>
      <c r="C137" s="204">
        <f t="shared" si="17"/>
        <v>51.925313996350383</v>
      </c>
      <c r="D137" s="204">
        <f t="shared" si="17"/>
        <v>51.925313996350447</v>
      </c>
      <c r="E137" s="204">
        <f t="shared" si="17"/>
        <v>51.925313996350432</v>
      </c>
      <c r="F137" s="204">
        <f t="shared" si="17"/>
        <v>51.925313996350411</v>
      </c>
      <c r="G137" s="204">
        <f t="shared" si="17"/>
        <v>51.925313996350411</v>
      </c>
      <c r="H137" s="204">
        <f t="shared" si="17"/>
        <v>51.925313996350425</v>
      </c>
      <c r="I137" s="204">
        <f t="shared" si="17"/>
        <v>51.925313996350404</v>
      </c>
      <c r="J137" s="204">
        <f t="shared" si="17"/>
        <v>51.925313996350411</v>
      </c>
      <c r="K137" s="204">
        <f t="shared" si="17"/>
        <v>54.609397852280026</v>
      </c>
      <c r="L137" s="204">
        <f t="shared" si="17"/>
        <v>50.267846362193254</v>
      </c>
      <c r="M137" s="204">
        <f t="shared" si="17"/>
        <v>43.892960370221189</v>
      </c>
      <c r="N137" s="204">
        <f t="shared" si="17"/>
        <v>43.307790088946916</v>
      </c>
      <c r="O137" s="204">
        <f t="shared" si="17"/>
        <v>43.061550657762609</v>
      </c>
      <c r="P137" s="204">
        <f t="shared" si="17"/>
        <v>57.31843619599379</v>
      </c>
      <c r="Q137" s="204">
        <f t="shared" si="17"/>
        <v>67.333170846131651</v>
      </c>
      <c r="R137" s="204">
        <f t="shared" si="17"/>
        <v>80.429266854725739</v>
      </c>
      <c r="S137" s="204">
        <f t="shared" si="17"/>
        <v>68.716428487902576</v>
      </c>
      <c r="T137" s="204">
        <f t="shared" si="17"/>
        <v>57.982359685963381</v>
      </c>
      <c r="U137" s="204">
        <f t="shared" si="17"/>
        <v>52.921070177276611</v>
      </c>
      <c r="V137" s="204">
        <f t="shared" si="17"/>
        <v>37.307470542464621</v>
      </c>
      <c r="W137" s="204">
        <f t="shared" si="17"/>
        <v>38.781779856592529</v>
      </c>
      <c r="X137" s="204">
        <f t="shared" si="17"/>
        <v>35.061617162093924</v>
      </c>
      <c r="Y137" s="204">
        <f t="shared" si="17"/>
        <v>34.704011178106803</v>
      </c>
    </row>
    <row r="138" spans="1:25" ht="12" customHeight="1" x14ac:dyDescent="0.25">
      <c r="A138" s="13" t="s">
        <v>20</v>
      </c>
      <c r="B138" s="205">
        <f t="shared" ref="B138:Y138" si="18">IF(B65=0,"",B65/B13*1000)</f>
        <v>606.58174052087122</v>
      </c>
      <c r="C138" s="205">
        <f t="shared" si="18"/>
        <v>601.7437868164061</v>
      </c>
      <c r="D138" s="205">
        <f t="shared" si="18"/>
        <v>517.27454588383489</v>
      </c>
      <c r="E138" s="205">
        <f t="shared" si="18"/>
        <v>553.8009331410542</v>
      </c>
      <c r="F138" s="205">
        <f t="shared" si="18"/>
        <v>554.15002949779296</v>
      </c>
      <c r="G138" s="205">
        <f t="shared" si="18"/>
        <v>581.75753093268565</v>
      </c>
      <c r="H138" s="205">
        <f t="shared" si="18"/>
        <v>586.83802930723368</v>
      </c>
      <c r="I138" s="205">
        <f t="shared" si="18"/>
        <v>566.87665555959734</v>
      </c>
      <c r="J138" s="205">
        <f t="shared" si="18"/>
        <v>591.64916123734258</v>
      </c>
      <c r="K138" s="205">
        <f t="shared" si="18"/>
        <v>562.95069035786173</v>
      </c>
      <c r="L138" s="205">
        <f t="shared" si="18"/>
        <v>569.93825578529538</v>
      </c>
      <c r="M138" s="205">
        <f t="shared" si="18"/>
        <v>593.9861816450383</v>
      </c>
      <c r="N138" s="205">
        <f t="shared" si="18"/>
        <v>534.43670985152335</v>
      </c>
      <c r="O138" s="205">
        <f t="shared" si="18"/>
        <v>531.95690760913112</v>
      </c>
      <c r="P138" s="205">
        <f t="shared" si="18"/>
        <v>505.14809731536138</v>
      </c>
      <c r="Q138" s="205">
        <f t="shared" si="18"/>
        <v>455.85045685683076</v>
      </c>
      <c r="R138" s="205">
        <f t="shared" si="18"/>
        <v>437.89790309808313</v>
      </c>
      <c r="S138" s="205">
        <f t="shared" si="18"/>
        <v>470.60872290008604</v>
      </c>
      <c r="T138" s="205">
        <f t="shared" si="18"/>
        <v>465.15851337468342</v>
      </c>
      <c r="U138" s="205">
        <f t="shared" si="18"/>
        <v>464.2511059139585</v>
      </c>
      <c r="V138" s="205">
        <f t="shared" si="18"/>
        <v>447.03262196818537</v>
      </c>
      <c r="W138" s="205">
        <f t="shared" si="18"/>
        <v>444.4546626446367</v>
      </c>
      <c r="X138" s="205">
        <f t="shared" si="18"/>
        <v>431.52546524737403</v>
      </c>
      <c r="Y138" s="205">
        <f t="shared" si="18"/>
        <v>383.23213843347327</v>
      </c>
    </row>
    <row r="139" spans="1:25" ht="12" customHeight="1" x14ac:dyDescent="0.25">
      <c r="A139" s="14" t="s">
        <v>51</v>
      </c>
      <c r="B139" s="204">
        <f t="shared" ref="B139:Y139" si="19">IF(B66=0,"",B66/B14*1000)</f>
        <v>665.60407719700549</v>
      </c>
      <c r="C139" s="204">
        <f t="shared" si="19"/>
        <v>663.58085784802881</v>
      </c>
      <c r="D139" s="204">
        <f t="shared" si="19"/>
        <v>603.2446507712408</v>
      </c>
      <c r="E139" s="204">
        <f t="shared" si="19"/>
        <v>607.57787597947197</v>
      </c>
      <c r="F139" s="204">
        <f t="shared" si="19"/>
        <v>612.92338181037451</v>
      </c>
      <c r="G139" s="204">
        <f t="shared" si="19"/>
        <v>657.03258122920477</v>
      </c>
      <c r="H139" s="204">
        <f t="shared" si="19"/>
        <v>671.99894890388748</v>
      </c>
      <c r="I139" s="204">
        <f t="shared" si="19"/>
        <v>625.31822414873477</v>
      </c>
      <c r="J139" s="204">
        <f t="shared" si="19"/>
        <v>617.40639485460918</v>
      </c>
      <c r="K139" s="204">
        <f t="shared" si="19"/>
        <v>621.45367201601164</v>
      </c>
      <c r="L139" s="204">
        <f t="shared" si="19"/>
        <v>569.32873649190412</v>
      </c>
      <c r="M139" s="204">
        <f t="shared" si="19"/>
        <v>725.16797970096616</v>
      </c>
      <c r="N139" s="204">
        <f t="shared" si="19"/>
        <v>524.38869767629546</v>
      </c>
      <c r="O139" s="204">
        <f t="shared" si="19"/>
        <v>344.63253228961355</v>
      </c>
      <c r="P139" s="204">
        <f t="shared" si="19"/>
        <v>436.82546044556318</v>
      </c>
      <c r="Q139" s="204">
        <f t="shared" si="19"/>
        <v>364.4672463405272</v>
      </c>
      <c r="R139" s="204">
        <f t="shared" si="19"/>
        <v>559.02848495225692</v>
      </c>
      <c r="S139" s="204">
        <f t="shared" si="19"/>
        <v>572.59401971254727</v>
      </c>
      <c r="T139" s="204">
        <f t="shared" si="19"/>
        <v>374.44387397586354</v>
      </c>
      <c r="U139" s="204">
        <f t="shared" si="19"/>
        <v>626.53266701370137</v>
      </c>
      <c r="V139" s="204">
        <f t="shared" si="19"/>
        <v>593.14756283685392</v>
      </c>
      <c r="W139" s="204">
        <f t="shared" si="19"/>
        <v>378.08557255534345</v>
      </c>
      <c r="X139" s="204">
        <f t="shared" si="19"/>
        <v>306.14676190896745</v>
      </c>
      <c r="Y139" s="204">
        <f t="shared" si="19"/>
        <v>377.77190253213212</v>
      </c>
    </row>
    <row r="140" spans="1:25" ht="12" customHeight="1" x14ac:dyDescent="0.25">
      <c r="A140" s="14" t="s">
        <v>52</v>
      </c>
      <c r="B140" s="204">
        <f t="shared" ref="B140:Y140" si="20">IF(B67=0,"",B67/B15*1000)</f>
        <v>777.76980439482099</v>
      </c>
      <c r="C140" s="204">
        <f t="shared" si="20"/>
        <v>729.7483064851607</v>
      </c>
      <c r="D140" s="204">
        <f t="shared" si="20"/>
        <v>663.39581241712347</v>
      </c>
      <c r="E140" s="204">
        <f t="shared" si="20"/>
        <v>694.47737770077913</v>
      </c>
      <c r="F140" s="204">
        <f t="shared" si="20"/>
        <v>669.41255232343281</v>
      </c>
      <c r="G140" s="204">
        <f t="shared" si="20"/>
        <v>672.3835928616661</v>
      </c>
      <c r="H140" s="204">
        <f t="shared" si="20"/>
        <v>687.69963708334706</v>
      </c>
      <c r="I140" s="204">
        <f t="shared" si="20"/>
        <v>679.32297357533218</v>
      </c>
      <c r="J140" s="204">
        <f t="shared" si="20"/>
        <v>742.43208357495723</v>
      </c>
      <c r="K140" s="204">
        <f t="shared" si="20"/>
        <v>663.73713011997734</v>
      </c>
      <c r="L140" s="204">
        <f t="shared" si="20"/>
        <v>680.80040148519959</v>
      </c>
      <c r="M140" s="204">
        <f t="shared" si="20"/>
        <v>660.24615833227961</v>
      </c>
      <c r="N140" s="204">
        <f t="shared" si="20"/>
        <v>703.85321778012224</v>
      </c>
      <c r="O140" s="204">
        <f t="shared" si="20"/>
        <v>863.24052987699986</v>
      </c>
      <c r="P140" s="204">
        <f t="shared" si="20"/>
        <v>681.19375699380623</v>
      </c>
      <c r="Q140" s="204">
        <f t="shared" si="20"/>
        <v>671.39669001215293</v>
      </c>
      <c r="R140" s="204">
        <f t="shared" si="20"/>
        <v>502.20456307045004</v>
      </c>
      <c r="S140" s="204">
        <f t="shared" si="20"/>
        <v>536.75219262553946</v>
      </c>
      <c r="T140" s="204">
        <f t="shared" si="20"/>
        <v>672.99519178606329</v>
      </c>
      <c r="U140" s="204">
        <f t="shared" si="20"/>
        <v>519.28748610054276</v>
      </c>
      <c r="V140" s="204">
        <f t="shared" si="20"/>
        <v>513.61983331428928</v>
      </c>
      <c r="W140" s="204">
        <f t="shared" si="20"/>
        <v>635.26505446738315</v>
      </c>
      <c r="X140" s="204">
        <f t="shared" si="20"/>
        <v>685.6099748498749</v>
      </c>
      <c r="Y140" s="204">
        <f t="shared" si="20"/>
        <v>463.22785288074067</v>
      </c>
    </row>
    <row r="141" spans="1:25" ht="12" customHeight="1" x14ac:dyDescent="0.25">
      <c r="A141" s="14" t="s">
        <v>60</v>
      </c>
      <c r="B141" s="204">
        <f t="shared" ref="B141:Y141" si="21">IF(B68=0,"",B68/B16*1000)</f>
        <v>231.75626396335562</v>
      </c>
      <c r="C141" s="204">
        <f t="shared" si="21"/>
        <v>222.53055961477963</v>
      </c>
      <c r="D141" s="204">
        <f t="shared" si="21"/>
        <v>191.59843735303167</v>
      </c>
      <c r="E141" s="204">
        <f t="shared" si="21"/>
        <v>189.85682680000551</v>
      </c>
      <c r="F141" s="204">
        <f t="shared" si="21"/>
        <v>178.54259773016571</v>
      </c>
      <c r="G141" s="204">
        <f t="shared" si="21"/>
        <v>177.25183660571207</v>
      </c>
      <c r="H141" s="204">
        <f t="shared" si="21"/>
        <v>209.0000381307903</v>
      </c>
      <c r="I141" s="204">
        <f t="shared" si="21"/>
        <v>196.61786277805876</v>
      </c>
      <c r="J141" s="204">
        <f t="shared" si="21"/>
        <v>215.16600624183144</v>
      </c>
      <c r="K141" s="204">
        <f t="shared" si="21"/>
        <v>221.89116294781834</v>
      </c>
      <c r="L141" s="204">
        <f t="shared" si="21"/>
        <v>259.6917405670244</v>
      </c>
      <c r="M141" s="204">
        <f t="shared" si="21"/>
        <v>260.38784267523823</v>
      </c>
      <c r="N141" s="204">
        <f t="shared" si="21"/>
        <v>241.28695752095811</v>
      </c>
      <c r="O141" s="204">
        <f t="shared" si="21"/>
        <v>239.77940455734358</v>
      </c>
      <c r="P141" s="204">
        <f t="shared" si="21"/>
        <v>216.33644395646033</v>
      </c>
      <c r="Q141" s="204">
        <f t="shared" si="21"/>
        <v>187.04204050086503</v>
      </c>
      <c r="R141" s="204">
        <f t="shared" si="21"/>
        <v>169.46037753128215</v>
      </c>
      <c r="S141" s="204">
        <f t="shared" si="21"/>
        <v>187.86931112258509</v>
      </c>
      <c r="T141" s="204">
        <f t="shared" si="21"/>
        <v>189.81772740041853</v>
      </c>
      <c r="U141" s="204">
        <f t="shared" si="21"/>
        <v>172.93248460916141</v>
      </c>
      <c r="V141" s="204">
        <f t="shared" si="21"/>
        <v>157.45392434788982</v>
      </c>
      <c r="W141" s="204">
        <f t="shared" si="21"/>
        <v>199.0460252203948</v>
      </c>
      <c r="X141" s="204">
        <f t="shared" si="21"/>
        <v>202.63633117025174</v>
      </c>
      <c r="Y141" s="204">
        <f t="shared" si="21"/>
        <v>187.98972379819179</v>
      </c>
    </row>
    <row r="142" spans="1:25" ht="12" customHeight="1" x14ac:dyDescent="0.25">
      <c r="A142" s="13" t="s">
        <v>21</v>
      </c>
      <c r="B142" s="205">
        <f t="shared" ref="B142:Y142" si="22">IF(B69=0,"",B69/B17*1000)</f>
        <v>437.55470529090411</v>
      </c>
      <c r="C142" s="205">
        <f t="shared" si="22"/>
        <v>371.56705736153253</v>
      </c>
      <c r="D142" s="205">
        <f t="shared" si="22"/>
        <v>385.35746015270797</v>
      </c>
      <c r="E142" s="205">
        <f t="shared" si="22"/>
        <v>468.76370011924649</v>
      </c>
      <c r="F142" s="205">
        <f t="shared" si="22"/>
        <v>506.72777043157112</v>
      </c>
      <c r="G142" s="205">
        <f t="shared" si="22"/>
        <v>568.33646158546401</v>
      </c>
      <c r="H142" s="205">
        <f t="shared" si="22"/>
        <v>491.32691972718681</v>
      </c>
      <c r="I142" s="205">
        <f t="shared" si="22"/>
        <v>411.31749097270898</v>
      </c>
      <c r="J142" s="205">
        <f t="shared" si="22"/>
        <v>424.63794351161567</v>
      </c>
      <c r="K142" s="205">
        <f t="shared" si="22"/>
        <v>412.06684694591871</v>
      </c>
      <c r="L142" s="205">
        <f t="shared" si="22"/>
        <v>463.94131545800951</v>
      </c>
      <c r="M142" s="205">
        <f t="shared" si="22"/>
        <v>428.25064613596163</v>
      </c>
      <c r="N142" s="205">
        <f t="shared" si="22"/>
        <v>427.646746677441</v>
      </c>
      <c r="O142" s="205">
        <f t="shared" si="22"/>
        <v>413.54051100839871</v>
      </c>
      <c r="P142" s="205">
        <f t="shared" si="22"/>
        <v>377.20090402553956</v>
      </c>
      <c r="Q142" s="205">
        <f t="shared" si="22"/>
        <v>377.96898973993689</v>
      </c>
      <c r="R142" s="205">
        <f t="shared" si="22"/>
        <v>375.490540020715</v>
      </c>
      <c r="S142" s="205">
        <f t="shared" si="22"/>
        <v>380.88472821796591</v>
      </c>
      <c r="T142" s="205">
        <f t="shared" si="22"/>
        <v>395.19561935528139</v>
      </c>
      <c r="U142" s="205">
        <f t="shared" si="22"/>
        <v>370.72290153139397</v>
      </c>
      <c r="V142" s="205">
        <f t="shared" si="22"/>
        <v>348.75460182158406</v>
      </c>
      <c r="W142" s="205">
        <f t="shared" si="22"/>
        <v>350.4628372659991</v>
      </c>
      <c r="X142" s="205">
        <f t="shared" si="22"/>
        <v>298.42839184258901</v>
      </c>
      <c r="Y142" s="205">
        <f t="shared" si="22"/>
        <v>249.68190853973388</v>
      </c>
    </row>
    <row r="143" spans="1:25" ht="12" customHeight="1" x14ac:dyDescent="0.25">
      <c r="A143" s="14" t="s">
        <v>54</v>
      </c>
      <c r="B143" s="204">
        <f t="shared" ref="B143:Y143" si="23">IF(B70=0,"",B70/B18*1000)</f>
        <v>4371.8525097854172</v>
      </c>
      <c r="C143" s="204">
        <f t="shared" si="23"/>
        <v>4053.9336076578511</v>
      </c>
      <c r="D143" s="204">
        <f t="shared" si="23"/>
        <v>4374.9200843506405</v>
      </c>
      <c r="E143" s="204">
        <f t="shared" si="23"/>
        <v>4542.2531048481105</v>
      </c>
      <c r="F143" s="204">
        <f t="shared" si="23"/>
        <v>4913.0164433802211</v>
      </c>
      <c r="G143" s="204">
        <f t="shared" si="23"/>
        <v>6723.3920250013316</v>
      </c>
      <c r="H143" s="204">
        <f t="shared" si="23"/>
        <v>6149.2297695677189</v>
      </c>
      <c r="I143" s="204">
        <f t="shared" si="23"/>
        <v>5666.0016851769005</v>
      </c>
      <c r="J143" s="204">
        <f t="shared" si="23"/>
        <v>5389.4236903982583</v>
      </c>
      <c r="K143" s="204">
        <f t="shared" si="23"/>
        <v>4439.3915780106818</v>
      </c>
      <c r="L143" s="204">
        <f t="shared" si="23"/>
        <v>6701.7884972662241</v>
      </c>
      <c r="M143" s="204">
        <f t="shared" si="23"/>
        <v>6074.9554062797588</v>
      </c>
      <c r="N143" s="204">
        <f t="shared" si="23"/>
        <v>5906.3413620109304</v>
      </c>
      <c r="O143" s="204">
        <f t="shared" si="23"/>
        <v>5502.7194541442896</v>
      </c>
      <c r="P143" s="204">
        <f t="shared" si="23"/>
        <v>4810.9474742546627</v>
      </c>
      <c r="Q143" s="204">
        <f t="shared" si="23"/>
        <v>4957.6797774135348</v>
      </c>
      <c r="R143" s="204">
        <f t="shared" si="23"/>
        <v>4899.7148372437441</v>
      </c>
      <c r="S143" s="204">
        <f t="shared" si="23"/>
        <v>4918.0280314344573</v>
      </c>
      <c r="T143" s="204">
        <f t="shared" si="23"/>
        <v>5173.5003269828949</v>
      </c>
      <c r="U143" s="204">
        <f t="shared" si="23"/>
        <v>4627.1524226248321</v>
      </c>
      <c r="V143" s="204">
        <f t="shared" si="23"/>
        <v>4047.6499874739675</v>
      </c>
      <c r="W143" s="204">
        <f t="shared" si="23"/>
        <v>4606.2159845770157</v>
      </c>
      <c r="X143" s="204">
        <f t="shared" si="23"/>
        <v>3936.2204896975245</v>
      </c>
      <c r="Y143" s="204">
        <f t="shared" si="23"/>
        <v>3225.0521563539419</v>
      </c>
    </row>
    <row r="144" spans="1:25" ht="12" customHeight="1" x14ac:dyDescent="0.25">
      <c r="A144" s="14" t="s">
        <v>61</v>
      </c>
      <c r="B144" s="204">
        <f t="shared" ref="B144:Y144" si="24">IF(B71=0,"",B71/B19*1000)</f>
        <v>583.53369603817612</v>
      </c>
      <c r="C144" s="204">
        <f t="shared" si="24"/>
        <v>528.83187376282126</v>
      </c>
      <c r="D144" s="204">
        <f t="shared" si="24"/>
        <v>578.55524998662418</v>
      </c>
      <c r="E144" s="204">
        <f t="shared" si="24"/>
        <v>615.70906709995154</v>
      </c>
      <c r="F144" s="204">
        <f t="shared" si="24"/>
        <v>688.10888854618145</v>
      </c>
      <c r="G144" s="204">
        <f t="shared" si="24"/>
        <v>858.35743251479994</v>
      </c>
      <c r="H144" s="204">
        <f t="shared" si="24"/>
        <v>787.68758128428613</v>
      </c>
      <c r="I144" s="204">
        <f t="shared" si="24"/>
        <v>716.52215636319295</v>
      </c>
      <c r="J144" s="204">
        <f t="shared" si="24"/>
        <v>696.92899704470653</v>
      </c>
      <c r="K144" s="204">
        <f t="shared" si="24"/>
        <v>581.19395470716665</v>
      </c>
      <c r="L144" s="204">
        <f t="shared" si="24"/>
        <v>832.16800013816351</v>
      </c>
      <c r="M144" s="204">
        <f t="shared" si="24"/>
        <v>757.26846022726761</v>
      </c>
      <c r="N144" s="204">
        <f t="shared" si="24"/>
        <v>721.42513064592617</v>
      </c>
      <c r="O144" s="204">
        <f t="shared" si="24"/>
        <v>663.98784532679758</v>
      </c>
      <c r="P144" s="204">
        <f t="shared" si="24"/>
        <v>580.06500498106482</v>
      </c>
      <c r="Q144" s="204">
        <f t="shared" si="24"/>
        <v>594.65901613346114</v>
      </c>
      <c r="R144" s="204">
        <f t="shared" si="24"/>
        <v>595.0007155899084</v>
      </c>
      <c r="S144" s="204">
        <f t="shared" si="24"/>
        <v>594.83618251027394</v>
      </c>
      <c r="T144" s="204">
        <f t="shared" si="24"/>
        <v>627.68834867105249</v>
      </c>
      <c r="U144" s="204">
        <f t="shared" si="24"/>
        <v>556.84114889905072</v>
      </c>
      <c r="V144" s="204">
        <f t="shared" si="24"/>
        <v>489.03348810550841</v>
      </c>
      <c r="W144" s="204">
        <f t="shared" si="24"/>
        <v>557.06868065373874</v>
      </c>
      <c r="X144" s="204">
        <f t="shared" si="24"/>
        <v>478.46501758145121</v>
      </c>
      <c r="Y144" s="204">
        <f t="shared" si="24"/>
        <v>400.42516126849449</v>
      </c>
    </row>
    <row r="145" spans="1:25" ht="12" customHeight="1" x14ac:dyDescent="0.25">
      <c r="A145" s="14" t="s">
        <v>62</v>
      </c>
      <c r="B145" s="204">
        <f t="shared" ref="B145:Y145" si="25">IF(B72=0,"",B72/B20*1000)</f>
        <v>24.604058914269476</v>
      </c>
      <c r="C145" s="204">
        <f t="shared" si="25"/>
        <v>21.597798729902024</v>
      </c>
      <c r="D145" s="204">
        <f t="shared" si="25"/>
        <v>21.595294413278737</v>
      </c>
      <c r="E145" s="204">
        <f t="shared" si="25"/>
        <v>25.725492397338162</v>
      </c>
      <c r="F145" s="204">
        <f t="shared" si="25"/>
        <v>28.064618497397934</v>
      </c>
      <c r="G145" s="204">
        <f t="shared" si="25"/>
        <v>31.557779663552463</v>
      </c>
      <c r="H145" s="204">
        <f t="shared" si="25"/>
        <v>25.363714221964141</v>
      </c>
      <c r="I145" s="204">
        <f t="shared" si="25"/>
        <v>21.925295683647761</v>
      </c>
      <c r="J145" s="204">
        <f t="shared" si="25"/>
        <v>20.921891539185484</v>
      </c>
      <c r="K145" s="204">
        <f t="shared" si="25"/>
        <v>24.308303420484005</v>
      </c>
      <c r="L145" s="204">
        <f t="shared" si="25"/>
        <v>24.835996248574997</v>
      </c>
      <c r="M145" s="204">
        <f t="shared" si="25"/>
        <v>23.16941461292112</v>
      </c>
      <c r="N145" s="204">
        <f t="shared" si="25"/>
        <v>23.843517912541177</v>
      </c>
      <c r="O145" s="204">
        <f t="shared" si="25"/>
        <v>23.782136876851606</v>
      </c>
      <c r="P145" s="204">
        <f t="shared" si="25"/>
        <v>21.484584309844291</v>
      </c>
      <c r="Q145" s="204">
        <f t="shared" si="25"/>
        <v>20.060043471212097</v>
      </c>
      <c r="R145" s="204">
        <f t="shared" si="25"/>
        <v>20.40211435867981</v>
      </c>
      <c r="S145" s="204">
        <f t="shared" si="25"/>
        <v>27.921362896322307</v>
      </c>
      <c r="T145" s="204">
        <f t="shared" si="25"/>
        <v>20.261850412332926</v>
      </c>
      <c r="U145" s="204">
        <f t="shared" si="25"/>
        <v>21.834041321886929</v>
      </c>
      <c r="V145" s="204">
        <f t="shared" si="25"/>
        <v>22.847436914976257</v>
      </c>
      <c r="W145" s="204">
        <f t="shared" si="25"/>
        <v>19.99099007291467</v>
      </c>
      <c r="X145" s="204">
        <f t="shared" si="25"/>
        <v>16.959845074643834</v>
      </c>
      <c r="Y145" s="204">
        <f t="shared" si="25"/>
        <v>14.70814745531373</v>
      </c>
    </row>
    <row r="146" spans="1:25" ht="12" customHeight="1" x14ac:dyDescent="0.25">
      <c r="A146" s="15" t="s">
        <v>63</v>
      </c>
      <c r="B146" s="206">
        <f t="shared" ref="B146:Y146" si="26">IF(B73=0,"",B73/B21*1000)</f>
        <v>109.57842109810029</v>
      </c>
      <c r="C146" s="206">
        <f t="shared" si="26"/>
        <v>105.58271902986607</v>
      </c>
      <c r="D146" s="206">
        <f t="shared" si="26"/>
        <v>100.02543201082369</v>
      </c>
      <c r="E146" s="206">
        <f t="shared" si="26"/>
        <v>131.91105991439386</v>
      </c>
      <c r="F146" s="206">
        <f t="shared" si="26"/>
        <v>114.71588651620203</v>
      </c>
      <c r="G146" s="206">
        <f t="shared" si="26"/>
        <v>124.11576375573887</v>
      </c>
      <c r="H146" s="206">
        <f t="shared" si="26"/>
        <v>153.52273845202615</v>
      </c>
      <c r="I146" s="206">
        <f t="shared" si="26"/>
        <v>113.82388421181308</v>
      </c>
      <c r="J146" s="206">
        <f t="shared" si="26"/>
        <v>124.49884768852019</v>
      </c>
      <c r="K146" s="206">
        <f t="shared" si="26"/>
        <v>107.31779728269674</v>
      </c>
      <c r="L146" s="206">
        <f t="shared" si="26"/>
        <v>115.63422207987044</v>
      </c>
      <c r="M146" s="206">
        <f t="shared" si="26"/>
        <v>110.50645518655261</v>
      </c>
      <c r="N146" s="206">
        <f t="shared" si="26"/>
        <v>101.98279670386194</v>
      </c>
      <c r="O146" s="206">
        <f t="shared" si="26"/>
        <v>100.62742308958423</v>
      </c>
      <c r="P146" s="206">
        <f t="shared" si="26"/>
        <v>109.70270438423705</v>
      </c>
      <c r="Q146" s="206">
        <f t="shared" si="26"/>
        <v>97.206410683911116</v>
      </c>
      <c r="R146" s="206">
        <f t="shared" si="26"/>
        <v>90.238918744130174</v>
      </c>
      <c r="S146" s="206">
        <f t="shared" si="26"/>
        <v>90.582217538083484</v>
      </c>
      <c r="T146" s="206">
        <f t="shared" si="26"/>
        <v>92.03689971236372</v>
      </c>
      <c r="U146" s="206">
        <f t="shared" si="26"/>
        <v>82.674620865100238</v>
      </c>
      <c r="V146" s="206">
        <f t="shared" si="26"/>
        <v>83.199586613848098</v>
      </c>
      <c r="W146" s="206">
        <f t="shared" si="26"/>
        <v>83.632836431475894</v>
      </c>
      <c r="X146" s="206">
        <f t="shared" si="26"/>
        <v>83.342748617443121</v>
      </c>
      <c r="Y146" s="206">
        <f t="shared" si="26"/>
        <v>77.992097677986322</v>
      </c>
    </row>
    <row r="147" spans="1:25" ht="12" customHeight="1" x14ac:dyDescent="0.25">
      <c r="A147" s="12" t="s">
        <v>64</v>
      </c>
      <c r="B147" s="204">
        <f t="shared" ref="B147:Y147" si="27">IF(B74=0,"",B74/B22*1000)</f>
        <v>60.846516077111374</v>
      </c>
      <c r="C147" s="204">
        <f t="shared" si="27"/>
        <v>52.90099057888186</v>
      </c>
      <c r="D147" s="204">
        <f t="shared" si="27"/>
        <v>46.967314891879631</v>
      </c>
      <c r="E147" s="204">
        <f t="shared" si="27"/>
        <v>58.99202393071279</v>
      </c>
      <c r="F147" s="204">
        <f t="shared" si="27"/>
        <v>47.985660978993835</v>
      </c>
      <c r="G147" s="204">
        <f t="shared" si="27"/>
        <v>53.608315662300441</v>
      </c>
      <c r="H147" s="204">
        <f t="shared" si="27"/>
        <v>46.104556731806575</v>
      </c>
      <c r="I147" s="204">
        <f t="shared" si="27"/>
        <v>47.558595388150614</v>
      </c>
      <c r="J147" s="204">
        <f t="shared" si="27"/>
        <v>47.587992294706375</v>
      </c>
      <c r="K147" s="204">
        <f t="shared" si="27"/>
        <v>51.393020969021357</v>
      </c>
      <c r="L147" s="204">
        <f t="shared" si="27"/>
        <v>48.441064057873007</v>
      </c>
      <c r="M147" s="204">
        <f t="shared" si="27"/>
        <v>43.517970888128268</v>
      </c>
      <c r="N147" s="204">
        <f t="shared" si="27"/>
        <v>42.509827746837459</v>
      </c>
      <c r="O147" s="204">
        <f t="shared" si="27"/>
        <v>40.898688815104883</v>
      </c>
      <c r="P147" s="204">
        <f t="shared" si="27"/>
        <v>39.375505014920606</v>
      </c>
      <c r="Q147" s="204">
        <f t="shared" si="27"/>
        <v>40.019672673933066</v>
      </c>
      <c r="R147" s="204">
        <f t="shared" si="27"/>
        <v>38.304546251709496</v>
      </c>
      <c r="S147" s="204">
        <f t="shared" si="27"/>
        <v>37.815260059031026</v>
      </c>
      <c r="T147" s="204">
        <f t="shared" si="27"/>
        <v>34.21049962166655</v>
      </c>
      <c r="U147" s="204">
        <f t="shared" si="27"/>
        <v>37.846835307324369</v>
      </c>
      <c r="V147" s="204">
        <f t="shared" si="27"/>
        <v>35.287761062814837</v>
      </c>
      <c r="W147" s="204">
        <f t="shared" si="27"/>
        <v>30.978497792926468</v>
      </c>
      <c r="X147" s="204">
        <f t="shared" si="27"/>
        <v>35.216669440443731</v>
      </c>
      <c r="Y147" s="204">
        <f t="shared" si="27"/>
        <v>29.611736039630664</v>
      </c>
    </row>
    <row r="148" spans="1:25" ht="12" customHeight="1" x14ac:dyDescent="0.25">
      <c r="A148" s="12" t="s">
        <v>65</v>
      </c>
      <c r="B148" s="204">
        <f t="shared" ref="B148:Y148" si="28">IF(B75=0,"",B75/B23*1000)</f>
        <v>51.756200151825119</v>
      </c>
      <c r="C148" s="204">
        <f t="shared" si="28"/>
        <v>45.490767467754893</v>
      </c>
      <c r="D148" s="204">
        <f t="shared" si="28"/>
        <v>40.916430987380402</v>
      </c>
      <c r="E148" s="204">
        <f t="shared" si="28"/>
        <v>52.887762019301292</v>
      </c>
      <c r="F148" s="204">
        <f t="shared" si="28"/>
        <v>54.464025350260783</v>
      </c>
      <c r="G148" s="204">
        <f t="shared" si="28"/>
        <v>60.053103277709553</v>
      </c>
      <c r="H148" s="204">
        <f t="shared" si="28"/>
        <v>62.73704596676162</v>
      </c>
      <c r="I148" s="204">
        <f t="shared" si="28"/>
        <v>53.389949495220222</v>
      </c>
      <c r="J148" s="204">
        <f t="shared" si="28"/>
        <v>47.620347837346095</v>
      </c>
      <c r="K148" s="204">
        <f t="shared" si="28"/>
        <v>46.187832796266051</v>
      </c>
      <c r="L148" s="204">
        <f t="shared" si="28"/>
        <v>51.324430581578163</v>
      </c>
      <c r="M148" s="204">
        <f t="shared" si="28"/>
        <v>47.607547450362866</v>
      </c>
      <c r="N148" s="204">
        <f t="shared" si="28"/>
        <v>46.256215024239019</v>
      </c>
      <c r="O148" s="204">
        <f t="shared" si="28"/>
        <v>42.860917203027505</v>
      </c>
      <c r="P148" s="204">
        <f t="shared" si="28"/>
        <v>41.05888570077186</v>
      </c>
      <c r="Q148" s="204">
        <f t="shared" si="28"/>
        <v>38.319127300070768</v>
      </c>
      <c r="R148" s="204">
        <f t="shared" si="28"/>
        <v>36.808098556654613</v>
      </c>
      <c r="S148" s="204">
        <f t="shared" si="28"/>
        <v>35.736452436369916</v>
      </c>
      <c r="T148" s="204">
        <f t="shared" si="28"/>
        <v>45.791253273512289</v>
      </c>
      <c r="U148" s="204">
        <f t="shared" si="28"/>
        <v>44.069006341011992</v>
      </c>
      <c r="V148" s="204">
        <f t="shared" si="28"/>
        <v>44.951856980261105</v>
      </c>
      <c r="W148" s="204">
        <f t="shared" si="28"/>
        <v>43.51327873868604</v>
      </c>
      <c r="X148" s="204">
        <f t="shared" si="28"/>
        <v>35.871568649030479</v>
      </c>
      <c r="Y148" s="204">
        <f t="shared" si="28"/>
        <v>33.290070573563504</v>
      </c>
    </row>
    <row r="149" spans="1:25" ht="12" customHeight="1" x14ac:dyDescent="0.25">
      <c r="A149" s="12" t="s">
        <v>66</v>
      </c>
      <c r="B149" s="204">
        <f t="shared" ref="B149:Y149" si="29">IF(B76=0,"",B76/B24*1000)</f>
        <v>111.57498876021459</v>
      </c>
      <c r="C149" s="204">
        <f t="shared" si="29"/>
        <v>101.90276091458389</v>
      </c>
      <c r="D149" s="204">
        <f t="shared" si="29"/>
        <v>91.371642451132658</v>
      </c>
      <c r="E149" s="204">
        <f t="shared" si="29"/>
        <v>123.67122884359792</v>
      </c>
      <c r="F149" s="204">
        <f t="shared" si="29"/>
        <v>118.61703887041826</v>
      </c>
      <c r="G149" s="204">
        <f t="shared" si="29"/>
        <v>111.07012460031586</v>
      </c>
      <c r="H149" s="204">
        <f t="shared" si="29"/>
        <v>106.27522947818233</v>
      </c>
      <c r="I149" s="204">
        <f t="shared" si="29"/>
        <v>103.08790556249744</v>
      </c>
      <c r="J149" s="204">
        <f t="shared" si="29"/>
        <v>89.166957095578539</v>
      </c>
      <c r="K149" s="204">
        <f t="shared" si="29"/>
        <v>79.335023372911508</v>
      </c>
      <c r="L149" s="204">
        <f t="shared" si="29"/>
        <v>104.03052256948862</v>
      </c>
      <c r="M149" s="204">
        <f t="shared" si="29"/>
        <v>79.763350011102418</v>
      </c>
      <c r="N149" s="204">
        <f t="shared" si="29"/>
        <v>74.497636835008109</v>
      </c>
      <c r="O149" s="204">
        <f t="shared" si="29"/>
        <v>87.36712773968209</v>
      </c>
      <c r="P149" s="204">
        <f t="shared" si="29"/>
        <v>67.997888908876902</v>
      </c>
      <c r="Q149" s="204">
        <f t="shared" si="29"/>
        <v>67.162946387962137</v>
      </c>
      <c r="R149" s="204">
        <f t="shared" si="29"/>
        <v>65.138627457628743</v>
      </c>
      <c r="S149" s="204">
        <f t="shared" si="29"/>
        <v>59.45351975536105</v>
      </c>
      <c r="T149" s="204">
        <f t="shared" si="29"/>
        <v>44.104212161732022</v>
      </c>
      <c r="U149" s="204">
        <f t="shared" si="29"/>
        <v>46.479463227859448</v>
      </c>
      <c r="V149" s="204">
        <f t="shared" si="29"/>
        <v>50.681011972935941</v>
      </c>
      <c r="W149" s="204">
        <f t="shared" si="29"/>
        <v>48.545220228645903</v>
      </c>
      <c r="X149" s="204">
        <f t="shared" si="29"/>
        <v>49.303542222036079</v>
      </c>
      <c r="Y149" s="204">
        <f t="shared" si="29"/>
        <v>44.43671883134909</v>
      </c>
    </row>
    <row r="150" spans="1:25" ht="12" customHeight="1" x14ac:dyDescent="0.25">
      <c r="A150" s="12" t="s">
        <v>67</v>
      </c>
      <c r="B150" s="204">
        <f t="shared" ref="B150:Y150" si="30">IF(B77=0,"",B77/B25*1000)</f>
        <v>148.87279566094023</v>
      </c>
      <c r="C150" s="204">
        <f t="shared" si="30"/>
        <v>127.51453626363602</v>
      </c>
      <c r="D150" s="204">
        <f t="shared" si="30"/>
        <v>79.762911776285193</v>
      </c>
      <c r="E150" s="204">
        <f t="shared" si="30"/>
        <v>165.8007606837005</v>
      </c>
      <c r="F150" s="204">
        <f t="shared" si="30"/>
        <v>185.66857414612264</v>
      </c>
      <c r="G150" s="204">
        <f t="shared" si="30"/>
        <v>199.47051594755527</v>
      </c>
      <c r="H150" s="204">
        <f t="shared" si="30"/>
        <v>195.46100292388738</v>
      </c>
      <c r="I150" s="204">
        <f t="shared" si="30"/>
        <v>192.58719461739096</v>
      </c>
      <c r="J150" s="204">
        <f t="shared" si="30"/>
        <v>191.3723838580523</v>
      </c>
      <c r="K150" s="204">
        <f t="shared" si="30"/>
        <v>187.86662543133832</v>
      </c>
      <c r="L150" s="204">
        <f t="shared" si="30"/>
        <v>205.19935444168036</v>
      </c>
      <c r="M150" s="204">
        <f t="shared" si="30"/>
        <v>155.22320429786515</v>
      </c>
      <c r="N150" s="204">
        <f t="shared" si="30"/>
        <v>129.0213681644866</v>
      </c>
      <c r="O150" s="204">
        <f t="shared" si="30"/>
        <v>132.8758704041374</v>
      </c>
      <c r="P150" s="204">
        <f t="shared" si="30"/>
        <v>182.99020462824748</v>
      </c>
      <c r="Q150" s="204">
        <f t="shared" si="30"/>
        <v>162.25396241258994</v>
      </c>
      <c r="R150" s="204">
        <f t="shared" si="30"/>
        <v>146.66226096517477</v>
      </c>
      <c r="S150" s="204">
        <f t="shared" si="30"/>
        <v>133.384022715806</v>
      </c>
      <c r="T150" s="204">
        <f t="shared" si="30"/>
        <v>128.25434106604837</v>
      </c>
      <c r="U150" s="204">
        <f t="shared" si="30"/>
        <v>133.93668550430868</v>
      </c>
      <c r="V150" s="204">
        <f t="shared" si="30"/>
        <v>143.80730828185744</v>
      </c>
      <c r="W150" s="204">
        <f t="shared" si="30"/>
        <v>145.68533641204471</v>
      </c>
      <c r="X150" s="204">
        <f t="shared" si="30"/>
        <v>113.58850323950743</v>
      </c>
      <c r="Y150" s="204">
        <f t="shared" si="30"/>
        <v>138.07160786091555</v>
      </c>
    </row>
    <row r="151" spans="1:25" ht="12" customHeight="1" x14ac:dyDescent="0.25">
      <c r="A151" s="16" t="s">
        <v>68</v>
      </c>
      <c r="B151" s="207">
        <f t="shared" ref="B151:Y151" si="31">IF(B78=0,"",B78/B26*1000)</f>
        <v>70.399113885809669</v>
      </c>
      <c r="C151" s="207">
        <f t="shared" si="31"/>
        <v>61.780772420772216</v>
      </c>
      <c r="D151" s="207">
        <f t="shared" si="31"/>
        <v>50.106704367804859</v>
      </c>
      <c r="E151" s="207">
        <f t="shared" si="31"/>
        <v>44.076137514428211</v>
      </c>
      <c r="F151" s="207">
        <f t="shared" si="31"/>
        <v>44.773445871131742</v>
      </c>
      <c r="G151" s="207">
        <f t="shared" si="31"/>
        <v>52.08566129280991</v>
      </c>
      <c r="H151" s="207">
        <f t="shared" si="31"/>
        <v>53.543086423801277</v>
      </c>
      <c r="I151" s="207">
        <f t="shared" si="31"/>
        <v>36.478274994476763</v>
      </c>
      <c r="J151" s="207">
        <f t="shared" si="31"/>
        <v>34.558912368161558</v>
      </c>
      <c r="K151" s="207">
        <f t="shared" si="31"/>
        <v>33.292483131921649</v>
      </c>
      <c r="L151" s="207">
        <f t="shared" si="31"/>
        <v>36.089155958484071</v>
      </c>
      <c r="M151" s="207">
        <f t="shared" si="31"/>
        <v>33.67512264251976</v>
      </c>
      <c r="N151" s="207">
        <f t="shared" si="31"/>
        <v>33.929521031623835</v>
      </c>
      <c r="O151" s="207">
        <f t="shared" si="31"/>
        <v>34.185733206667123</v>
      </c>
      <c r="P151" s="207">
        <f t="shared" si="31"/>
        <v>31.042954715747641</v>
      </c>
      <c r="Q151" s="207">
        <f t="shared" si="31"/>
        <v>31.359592264757403</v>
      </c>
      <c r="R151" s="207">
        <f t="shared" si="31"/>
        <v>31.56395407747268</v>
      </c>
      <c r="S151" s="207">
        <f t="shared" si="31"/>
        <v>31.55346690753781</v>
      </c>
      <c r="T151" s="207">
        <f t="shared" si="31"/>
        <v>27.398741013246923</v>
      </c>
      <c r="U151" s="207">
        <f t="shared" si="31"/>
        <v>28.116085271452786</v>
      </c>
      <c r="V151" s="207">
        <f t="shared" si="31"/>
        <v>30.561633091436789</v>
      </c>
      <c r="W151" s="207">
        <f t="shared" si="31"/>
        <v>28.648392011601864</v>
      </c>
      <c r="X151" s="207">
        <f t="shared" si="31"/>
        <v>22.92511562808134</v>
      </c>
      <c r="Y151" s="207">
        <f t="shared" si="31"/>
        <v>23.250524842090925</v>
      </c>
    </row>
    <row r="152" spans="1:25" ht="12" customHeight="1" x14ac:dyDescent="0.25">
      <c r="A152" s="11"/>
    </row>
    <row r="153" spans="1:25" ht="12" customHeight="1" x14ac:dyDescent="0.25">
      <c r="A153" s="30" t="s">
        <v>87</v>
      </c>
      <c r="B153" s="215">
        <f t="shared" ref="B153:Y153" si="32">IF(B51=0,"",B98/B51)</f>
        <v>2.3148424268948253</v>
      </c>
      <c r="C153" s="215">
        <f t="shared" si="32"/>
        <v>2.3019837192382915</v>
      </c>
      <c r="D153" s="215">
        <f t="shared" si="32"/>
        <v>2.2243626633505382</v>
      </c>
      <c r="E153" s="215">
        <f t="shared" si="32"/>
        <v>2.1025725245916278</v>
      </c>
      <c r="F153" s="215">
        <f t="shared" si="32"/>
        <v>2.113098542518757</v>
      </c>
      <c r="G153" s="215">
        <f t="shared" si="32"/>
        <v>2.0940138408792657</v>
      </c>
      <c r="H153" s="215">
        <f t="shared" si="32"/>
        <v>2.1472776027293548</v>
      </c>
      <c r="I153" s="215">
        <f t="shared" si="32"/>
        <v>2.1137615646491414</v>
      </c>
      <c r="J153" s="215">
        <f t="shared" si="32"/>
        <v>2.1967302493805989</v>
      </c>
      <c r="K153" s="215">
        <f t="shared" si="32"/>
        <v>2.1201517016383389</v>
      </c>
      <c r="L153" s="215">
        <f t="shared" si="32"/>
        <v>2.0008096070691948</v>
      </c>
      <c r="M153" s="215">
        <f t="shared" si="32"/>
        <v>1.9176246428437835</v>
      </c>
      <c r="N153" s="215">
        <f t="shared" si="32"/>
        <v>1.9012547584056916</v>
      </c>
      <c r="O153" s="215">
        <f t="shared" si="32"/>
        <v>1.9718310649914659</v>
      </c>
      <c r="P153" s="215">
        <f t="shared" si="32"/>
        <v>1.9547072997991546</v>
      </c>
      <c r="Q153" s="215">
        <f t="shared" si="32"/>
        <v>1.8950519290049286</v>
      </c>
      <c r="R153" s="215">
        <f t="shared" si="32"/>
        <v>1.8866907975506211</v>
      </c>
      <c r="S153" s="215">
        <f t="shared" si="32"/>
        <v>1.9594573203650167</v>
      </c>
      <c r="T153" s="215">
        <f t="shared" si="32"/>
        <v>2.0413861661438815</v>
      </c>
      <c r="U153" s="215">
        <f t="shared" si="32"/>
        <v>2.0391875177933731</v>
      </c>
      <c r="V153" s="215">
        <f t="shared" si="32"/>
        <v>2.0415402460526377</v>
      </c>
      <c r="W153" s="215">
        <f t="shared" si="32"/>
        <v>2.0141125644913305</v>
      </c>
      <c r="X153" s="215">
        <f t="shared" si="32"/>
        <v>2.0553198774166921</v>
      </c>
      <c r="Y153" s="215">
        <f t="shared" si="32"/>
        <v>2.0850456785671567</v>
      </c>
    </row>
    <row r="154" spans="1:25" ht="12" customHeight="1" x14ac:dyDescent="0.25">
      <c r="A154" s="25" t="s">
        <v>14</v>
      </c>
      <c r="B154" s="216">
        <f>ISI!B65</f>
        <v>2.0619861811567102</v>
      </c>
      <c r="C154" s="216">
        <f>ISI!C65</f>
        <v>1.64913237534144</v>
      </c>
      <c r="D154" s="216">
        <f>ISI!D65</f>
        <v>1.7298245442834845</v>
      </c>
      <c r="E154" s="216">
        <f>ISI!E65</f>
        <v>1.9335447204004066</v>
      </c>
      <c r="F154" s="216">
        <f>ISI!F65</f>
        <v>1.8351634349447741</v>
      </c>
      <c r="G154" s="216">
        <f>ISI!G65</f>
        <v>1.8166453201441495</v>
      </c>
      <c r="H154" s="216">
        <f>ISI!H65</f>
        <v>1.7391488752633575</v>
      </c>
      <c r="I154" s="216">
        <f>ISI!I65</f>
        <v>1.997403970362017</v>
      </c>
      <c r="J154" s="216">
        <f>ISI!J65</f>
        <v>1.7277330243665285</v>
      </c>
      <c r="K154" s="216">
        <f>ISI!K65</f>
        <v>1.6050702069585554</v>
      </c>
      <c r="L154" s="216">
        <f>ISI!L65</f>
        <v>1.6874904443790655</v>
      </c>
      <c r="M154" s="216">
        <f>ISI!M65</f>
        <v>1.7180408564390188</v>
      </c>
      <c r="N154" s="216">
        <f>ISI!N65</f>
        <v>1.6622943854467003</v>
      </c>
      <c r="O154" s="216">
        <f>ISI!O65</f>
        <v>1.6876991323875672</v>
      </c>
      <c r="P154" s="216">
        <f>ISI!P65</f>
        <v>1.7258065763339183</v>
      </c>
      <c r="Q154" s="216">
        <f>ISI!Q65</f>
        <v>1.7187727053917419</v>
      </c>
      <c r="R154" s="216">
        <f>ISI!R65</f>
        <v>1.7280266592913731</v>
      </c>
      <c r="S154" s="216">
        <f>ISI!S65</f>
        <v>1.7391941276101195</v>
      </c>
      <c r="T154" s="216">
        <f>ISI!T65</f>
        <v>1.7847610513220302</v>
      </c>
      <c r="U154" s="216">
        <f>ISI!U65</f>
        <v>1.7768549284988775</v>
      </c>
      <c r="V154" s="216">
        <f>ISI!V65</f>
        <v>1.7672485934206386</v>
      </c>
      <c r="W154" s="216">
        <f>ISI!W65</f>
        <v>1.7398839446527061</v>
      </c>
      <c r="X154" s="216">
        <f>ISI!X65</f>
        <v>1.7527397177216806</v>
      </c>
      <c r="Y154" s="216">
        <f>ISI!Y65</f>
        <v>1.7243067553890439</v>
      </c>
    </row>
    <row r="155" spans="1:25" ht="12" customHeight="1" x14ac:dyDescent="0.25">
      <c r="A155" s="14" t="s">
        <v>43</v>
      </c>
      <c r="B155" s="217" t="str">
        <f>ISI!B66</f>
        <v/>
      </c>
      <c r="C155" s="217" t="str">
        <f>ISI!C66</f>
        <v/>
      </c>
      <c r="D155" s="217" t="str">
        <f>ISI!D66</f>
        <v/>
      </c>
      <c r="E155" s="217" t="str">
        <f>ISI!E66</f>
        <v/>
      </c>
      <c r="F155" s="217" t="str">
        <f>ISI!F66</f>
        <v/>
      </c>
      <c r="G155" s="217" t="str">
        <f>ISI!G66</f>
        <v/>
      </c>
      <c r="H155" s="217" t="str">
        <f>ISI!H66</f>
        <v/>
      </c>
      <c r="I155" s="217" t="str">
        <f>ISI!I66</f>
        <v/>
      </c>
      <c r="J155" s="217" t="str">
        <f>ISI!J66</f>
        <v/>
      </c>
      <c r="K155" s="217" t="str">
        <f>ISI!K66</f>
        <v/>
      </c>
      <c r="L155" s="217" t="str">
        <f>ISI!L66</f>
        <v/>
      </c>
      <c r="M155" s="217" t="str">
        <f>ISI!M66</f>
        <v/>
      </c>
      <c r="N155" s="217" t="str">
        <f>ISI!N66</f>
        <v/>
      </c>
      <c r="O155" s="217" t="str">
        <f>ISI!O66</f>
        <v/>
      </c>
      <c r="P155" s="217" t="str">
        <f>ISI!P66</f>
        <v/>
      </c>
      <c r="Q155" s="217" t="str">
        <f>ISI!Q66</f>
        <v/>
      </c>
      <c r="R155" s="217" t="str">
        <f>ISI!R66</f>
        <v/>
      </c>
      <c r="S155" s="217" t="str">
        <f>ISI!S66</f>
        <v/>
      </c>
      <c r="T155" s="217" t="str">
        <f>ISI!T66</f>
        <v/>
      </c>
      <c r="U155" s="217" t="str">
        <f>ISI!U66</f>
        <v/>
      </c>
      <c r="V155" s="217" t="str">
        <f>ISI!V66</f>
        <v/>
      </c>
      <c r="W155" s="217" t="str">
        <f>ISI!W66</f>
        <v/>
      </c>
      <c r="X155" s="217" t="str">
        <f>ISI!X66</f>
        <v/>
      </c>
      <c r="Y155" s="217" t="str">
        <f>ISI!Y66</f>
        <v/>
      </c>
    </row>
    <row r="156" spans="1:25" ht="12" customHeight="1" x14ac:dyDescent="0.25">
      <c r="A156" s="14" t="s">
        <v>44</v>
      </c>
      <c r="B156" s="217">
        <f>ISI!B67</f>
        <v>2.0619861811567102</v>
      </c>
      <c r="C156" s="217">
        <f>ISI!C67</f>
        <v>1.64913237534144</v>
      </c>
      <c r="D156" s="217">
        <f>ISI!D67</f>
        <v>1.7298245442834845</v>
      </c>
      <c r="E156" s="217">
        <f>ISI!E67</f>
        <v>1.9335447204004066</v>
      </c>
      <c r="F156" s="217">
        <f>ISI!F67</f>
        <v>1.8351634349447741</v>
      </c>
      <c r="G156" s="217">
        <f>ISI!G67</f>
        <v>1.8166453201441495</v>
      </c>
      <c r="H156" s="217">
        <f>ISI!H67</f>
        <v>1.7391488752633575</v>
      </c>
      <c r="I156" s="217">
        <f>ISI!I67</f>
        <v>1.997403970362017</v>
      </c>
      <c r="J156" s="217">
        <f>ISI!J67</f>
        <v>1.7277330243665285</v>
      </c>
      <c r="K156" s="217">
        <f>ISI!K67</f>
        <v>1.6050702069585554</v>
      </c>
      <c r="L156" s="217">
        <f>ISI!L67</f>
        <v>1.6874904443790655</v>
      </c>
      <c r="M156" s="217">
        <f>ISI!M67</f>
        <v>1.7180408564390188</v>
      </c>
      <c r="N156" s="217">
        <f>ISI!N67</f>
        <v>1.6622943854467003</v>
      </c>
      <c r="O156" s="217">
        <f>ISI!O67</f>
        <v>1.6876991323875672</v>
      </c>
      <c r="P156" s="217">
        <f>ISI!P67</f>
        <v>1.7258065763339183</v>
      </c>
      <c r="Q156" s="217">
        <f>ISI!Q67</f>
        <v>1.7187727053917419</v>
      </c>
      <c r="R156" s="217">
        <f>ISI!R67</f>
        <v>1.7280266592913731</v>
      </c>
      <c r="S156" s="217">
        <f>ISI!S67</f>
        <v>1.7391941276101195</v>
      </c>
      <c r="T156" s="217">
        <f>ISI!T67</f>
        <v>1.7847610513220302</v>
      </c>
      <c r="U156" s="217">
        <f>ISI!U67</f>
        <v>1.7768549284988775</v>
      </c>
      <c r="V156" s="217">
        <f>ISI!V67</f>
        <v>1.7672485934206386</v>
      </c>
      <c r="W156" s="217">
        <f>ISI!W67</f>
        <v>1.7398839446527061</v>
      </c>
      <c r="X156" s="217">
        <f>ISI!X67</f>
        <v>1.7527397177216806</v>
      </c>
      <c r="Y156" s="217">
        <f>ISI!Y67</f>
        <v>1.7243067553890439</v>
      </c>
    </row>
    <row r="157" spans="1:25" ht="12" customHeight="1" x14ac:dyDescent="0.25">
      <c r="A157" s="13" t="s">
        <v>18</v>
      </c>
      <c r="B157" s="218">
        <f>NFM!B96</f>
        <v>1.4944391877132635</v>
      </c>
      <c r="C157" s="218">
        <f>NFM!C96</f>
        <v>1.5093054426544072</v>
      </c>
      <c r="D157" s="218">
        <f>NFM!D96</f>
        <v>1.6086653856775068</v>
      </c>
      <c r="E157" s="218">
        <f>NFM!E96</f>
        <v>1.5402060281423833</v>
      </c>
      <c r="F157" s="218">
        <f>NFM!F96</f>
        <v>1.5410478334694562</v>
      </c>
      <c r="G157" s="218">
        <f>NFM!G96</f>
        <v>1.4514591284662961</v>
      </c>
      <c r="H157" s="218">
        <f>NFM!H96</f>
        <v>1.5011341616288163</v>
      </c>
      <c r="I157" s="218">
        <f>NFM!I96</f>
        <v>1.3745359630416745</v>
      </c>
      <c r="J157" s="218">
        <f>NFM!J96</f>
        <v>1.6252628530047857</v>
      </c>
      <c r="K157" s="218">
        <f>NFM!K96</f>
        <v>1.6862369365497876</v>
      </c>
      <c r="L157" s="218">
        <f>NFM!L96</f>
        <v>1.6517069061658625</v>
      </c>
      <c r="M157" s="218">
        <f>NFM!M96</f>
        <v>1.5335402216102709</v>
      </c>
      <c r="N157" s="218">
        <f>NFM!N96</f>
        <v>1.5496466341737134</v>
      </c>
      <c r="O157" s="218">
        <f>NFM!O96</f>
        <v>1.5457477657784022</v>
      </c>
      <c r="P157" s="218">
        <f>NFM!P96</f>
        <v>1.5364031950457089</v>
      </c>
      <c r="Q157" s="218">
        <f>NFM!Q96</f>
        <v>1.5498509688852493</v>
      </c>
      <c r="R157" s="218">
        <f>NFM!R96</f>
        <v>1.5416792780296802</v>
      </c>
      <c r="S157" s="218">
        <f>NFM!S96</f>
        <v>1.6224206568729445</v>
      </c>
      <c r="T157" s="218">
        <f>NFM!T96</f>
        <v>1.6201084427769326</v>
      </c>
      <c r="U157" s="218">
        <f>NFM!U96</f>
        <v>1.5330757074283179</v>
      </c>
      <c r="V157" s="218">
        <f>NFM!V96</f>
        <v>1.5312473195185043</v>
      </c>
      <c r="W157" s="218">
        <f>NFM!W96</f>
        <v>1.6388599340976067</v>
      </c>
      <c r="X157" s="218">
        <f>NFM!X96</f>
        <v>1.6098736117462351</v>
      </c>
      <c r="Y157" s="218">
        <f>NFM!Y96</f>
        <v>1.695371250869731</v>
      </c>
    </row>
    <row r="158" spans="1:25" ht="12" customHeight="1" x14ac:dyDescent="0.25">
      <c r="A158" s="14" t="s">
        <v>45</v>
      </c>
      <c r="B158" s="217" t="str">
        <f>NFM!B97</f>
        <v/>
      </c>
      <c r="C158" s="217" t="str">
        <f>NFM!C97</f>
        <v/>
      </c>
      <c r="D158" s="217" t="str">
        <f>NFM!D97</f>
        <v/>
      </c>
      <c r="E158" s="217" t="str">
        <f>NFM!E97</f>
        <v/>
      </c>
      <c r="F158" s="217" t="str">
        <f>NFM!F97</f>
        <v/>
      </c>
      <c r="G158" s="217" t="str">
        <f>NFM!G97</f>
        <v/>
      </c>
      <c r="H158" s="217" t="str">
        <f>NFM!H97</f>
        <v/>
      </c>
      <c r="I158" s="217" t="str">
        <f>NFM!I97</f>
        <v/>
      </c>
      <c r="J158" s="217" t="str">
        <f>NFM!J97</f>
        <v/>
      </c>
      <c r="K158" s="217" t="str">
        <f>NFM!K97</f>
        <v/>
      </c>
      <c r="L158" s="217" t="str">
        <f>NFM!L97</f>
        <v/>
      </c>
      <c r="M158" s="217" t="str">
        <f>NFM!M97</f>
        <v/>
      </c>
      <c r="N158" s="217" t="str">
        <f>NFM!N97</f>
        <v/>
      </c>
      <c r="O158" s="217" t="str">
        <f>NFM!O97</f>
        <v/>
      </c>
      <c r="P158" s="217" t="str">
        <f>NFM!P97</f>
        <v/>
      </c>
      <c r="Q158" s="217" t="str">
        <f>NFM!Q97</f>
        <v/>
      </c>
      <c r="R158" s="217" t="str">
        <f>NFM!R97</f>
        <v/>
      </c>
      <c r="S158" s="217" t="str">
        <f>NFM!S97</f>
        <v/>
      </c>
      <c r="T158" s="217" t="str">
        <f>NFM!T97</f>
        <v/>
      </c>
      <c r="U158" s="217" t="str">
        <f>NFM!U97</f>
        <v/>
      </c>
      <c r="V158" s="217" t="str">
        <f>NFM!V97</f>
        <v/>
      </c>
      <c r="W158" s="217" t="str">
        <f>NFM!W97</f>
        <v/>
      </c>
      <c r="X158" s="217" t="str">
        <f>NFM!X97</f>
        <v/>
      </c>
      <c r="Y158" s="217" t="str">
        <f>NFM!Y97</f>
        <v/>
      </c>
    </row>
    <row r="159" spans="1:25" ht="12" customHeight="1" x14ac:dyDescent="0.25">
      <c r="A159" s="14" t="s">
        <v>58</v>
      </c>
      <c r="B159" s="217">
        <f>NFM!B98</f>
        <v>1.4465376907503487</v>
      </c>
      <c r="C159" s="217">
        <f>NFM!C98</f>
        <v>1.4837350866583898</v>
      </c>
      <c r="D159" s="217">
        <f>NFM!D98</f>
        <v>1.7328852797136325</v>
      </c>
      <c r="E159" s="217">
        <f>NFM!E98</f>
        <v>1.5987839149148411</v>
      </c>
      <c r="F159" s="217">
        <f>NFM!F98</f>
        <v>1.5371460338936067</v>
      </c>
      <c r="G159" s="217">
        <f>NFM!G98</f>
        <v>1.4227592911227045</v>
      </c>
      <c r="H159" s="217">
        <f>NFM!H98</f>
        <v>1.477634104432481</v>
      </c>
      <c r="I159" s="217">
        <f>NFM!I98</f>
        <v>1.369103894458227</v>
      </c>
      <c r="J159" s="217">
        <f>NFM!J98</f>
        <v>1.5170606812100014</v>
      </c>
      <c r="K159" s="217">
        <f>NFM!K98</f>
        <v>1.3691111171506987</v>
      </c>
      <c r="L159" s="217">
        <f>NFM!L98</f>
        <v>1.4447159200758437</v>
      </c>
      <c r="M159" s="217">
        <f>NFM!M98</f>
        <v>1.4483079186069427</v>
      </c>
      <c r="N159" s="217">
        <f>NFM!N98</f>
        <v>1.4511882108293555</v>
      </c>
      <c r="O159" s="217">
        <f>NFM!O98</f>
        <v>1.4240533478803965</v>
      </c>
      <c r="P159" s="217">
        <f>NFM!P98</f>
        <v>1.4059123938624765</v>
      </c>
      <c r="Q159" s="217">
        <f>NFM!Q98</f>
        <v>1.4026018411828423</v>
      </c>
      <c r="R159" s="217">
        <f>NFM!R98</f>
        <v>1.4078451344492313</v>
      </c>
      <c r="S159" s="217">
        <f>NFM!S98</f>
        <v>1.4716038399295315</v>
      </c>
      <c r="T159" s="217">
        <f>NFM!T98</f>
        <v>1.4632735459326351</v>
      </c>
      <c r="U159" s="217">
        <f>NFM!U98</f>
        <v>1.3973060957275258</v>
      </c>
      <c r="V159" s="217">
        <f>NFM!V98</f>
        <v>1.2660396150339852</v>
      </c>
      <c r="W159" s="217">
        <f>NFM!W98</f>
        <v>1.2797790923421857</v>
      </c>
      <c r="X159" s="217">
        <f>NFM!X98</f>
        <v>1.1418306869742694</v>
      </c>
      <c r="Y159" s="217">
        <f>NFM!Y98</f>
        <v>1.1078051695137143</v>
      </c>
    </row>
    <row r="160" spans="1:25" ht="12" customHeight="1" x14ac:dyDescent="0.25">
      <c r="A160" s="26" t="s">
        <v>46</v>
      </c>
      <c r="B160" s="219">
        <f>NFM!B99</f>
        <v>1.4465376907503487</v>
      </c>
      <c r="C160" s="219">
        <f>NFM!C99</f>
        <v>1.4837350866583898</v>
      </c>
      <c r="D160" s="219">
        <f>NFM!D99</f>
        <v>1.7328852797136325</v>
      </c>
      <c r="E160" s="219">
        <f>NFM!E99</f>
        <v>1.5987839149148411</v>
      </c>
      <c r="F160" s="219">
        <f>NFM!F99</f>
        <v>1.5371460338936067</v>
      </c>
      <c r="G160" s="219">
        <f>NFM!G99</f>
        <v>1.4227592911227045</v>
      </c>
      <c r="H160" s="219">
        <f>NFM!H99</f>
        <v>1.4771274953257205</v>
      </c>
      <c r="I160" s="219">
        <f>NFM!I99</f>
        <v>1.3688213203662036</v>
      </c>
      <c r="J160" s="219">
        <f>NFM!J99</f>
        <v>1.5048248473345902</v>
      </c>
      <c r="K160" s="219">
        <f>NFM!K99</f>
        <v>1.3517902315238715</v>
      </c>
      <c r="L160" s="219">
        <f>NFM!L99</f>
        <v>1.4280474657377231</v>
      </c>
      <c r="M160" s="219">
        <f>NFM!M99</f>
        <v>1.4330572214155475</v>
      </c>
      <c r="N160" s="219">
        <f>NFM!N99</f>
        <v>1.4464993033803406</v>
      </c>
      <c r="O160" s="219">
        <f>NFM!O99</f>
        <v>1.4175785110477643</v>
      </c>
      <c r="P160" s="219">
        <f>NFM!P99</f>
        <v>1.4023210669299611</v>
      </c>
      <c r="Q160" s="219">
        <f>NFM!Q99</f>
        <v>1.3982739103353483</v>
      </c>
      <c r="R160" s="219">
        <f>NFM!R99</f>
        <v>1.4028449161397025</v>
      </c>
      <c r="S160" s="219">
        <f>NFM!S99</f>
        <v>1.4620530419551281</v>
      </c>
      <c r="T160" s="219">
        <f>NFM!T99</f>
        <v>1.4547037309858448</v>
      </c>
      <c r="U160" s="219">
        <f>NFM!U99</f>
        <v>1.394958688885493</v>
      </c>
      <c r="V160" s="219">
        <f>NFM!V99</f>
        <v>1.2399684253280907</v>
      </c>
      <c r="W160" s="219">
        <f>NFM!W99</f>
        <v>1.2290731438320064</v>
      </c>
      <c r="X160" s="219">
        <f>NFM!X99</f>
        <v>1.0663045547337531</v>
      </c>
      <c r="Y160" s="219">
        <f>NFM!Y99</f>
        <v>1.0443656645799746</v>
      </c>
    </row>
    <row r="161" spans="1:25" ht="12" customHeight="1" x14ac:dyDescent="0.25">
      <c r="A161" s="27" t="s">
        <v>80</v>
      </c>
      <c r="B161" s="220" t="str">
        <f>NFM!B100</f>
        <v/>
      </c>
      <c r="C161" s="220" t="str">
        <f>NFM!C100</f>
        <v/>
      </c>
      <c r="D161" s="220" t="str">
        <f>NFM!D100</f>
        <v/>
      </c>
      <c r="E161" s="220" t="str">
        <f>NFM!E100</f>
        <v/>
      </c>
      <c r="F161" s="220" t="str">
        <f>NFM!F100</f>
        <v/>
      </c>
      <c r="G161" s="220" t="str">
        <f>NFM!G100</f>
        <v/>
      </c>
      <c r="H161" s="220">
        <f>NFM!H100</f>
        <v>1.5048840655193354</v>
      </c>
      <c r="I161" s="220">
        <f>NFM!I100</f>
        <v>1.383391548064751</v>
      </c>
      <c r="J161" s="220">
        <f>NFM!J100</f>
        <v>1.9814342864172152</v>
      </c>
      <c r="K161" s="220">
        <f>NFM!K100</f>
        <v>1.934405534380272</v>
      </c>
      <c r="L161" s="220">
        <f>NFM!L100</f>
        <v>1.8078245284974268</v>
      </c>
      <c r="M161" s="220">
        <f>NFM!M100</f>
        <v>2.0657271774539478</v>
      </c>
      <c r="N161" s="220">
        <f>NFM!N100</f>
        <v>1.6449069596399857</v>
      </c>
      <c r="O161" s="220">
        <f>NFM!O100</f>
        <v>1.6992914798554581</v>
      </c>
      <c r="P161" s="220">
        <f>NFM!P100</f>
        <v>1.7875707050169518</v>
      </c>
      <c r="Q161" s="220">
        <f>NFM!Q100</f>
        <v>1.8441431368441021</v>
      </c>
      <c r="R161" s="220">
        <f>NFM!R100</f>
        <v>1.7982499523308764</v>
      </c>
      <c r="S161" s="220">
        <f>NFM!S100</f>
        <v>1.8664842887892454</v>
      </c>
      <c r="T161" s="220">
        <f>NFM!T100</f>
        <v>1.8794933206066351</v>
      </c>
      <c r="U161" s="220">
        <f>NFM!U100</f>
        <v>1.6726782103569862</v>
      </c>
      <c r="V161" s="220">
        <f>NFM!V100</f>
        <v>1.9173030277342715</v>
      </c>
      <c r="W161" s="220">
        <f>NFM!W100</f>
        <v>2.0240395412966654</v>
      </c>
      <c r="X161" s="220">
        <f>NFM!X100</f>
        <v>2.1164717403492408</v>
      </c>
      <c r="Y161" s="220">
        <f>NFM!Y100</f>
        <v>2.2789973018582295</v>
      </c>
    </row>
    <row r="162" spans="1:25" ht="12" customHeight="1" x14ac:dyDescent="0.25">
      <c r="A162" s="14" t="s">
        <v>47</v>
      </c>
      <c r="B162" s="217">
        <f>NFM!B101</f>
        <v>2.3133280387445603</v>
      </c>
      <c r="C162" s="217">
        <f>NFM!C101</f>
        <v>1.6672018329740372</v>
      </c>
      <c r="D162" s="217">
        <f>NFM!D101</f>
        <v>1.0865999351328759</v>
      </c>
      <c r="E162" s="217">
        <f>NFM!E101</f>
        <v>1.2445335870235308</v>
      </c>
      <c r="F162" s="217">
        <f>NFM!F101</f>
        <v>1.5756746445380656</v>
      </c>
      <c r="G162" s="217">
        <f>NFM!G101</f>
        <v>2.295089623896323</v>
      </c>
      <c r="H162" s="217">
        <f>NFM!H101</f>
        <v>1.7379082131954113</v>
      </c>
      <c r="I162" s="217">
        <f>NFM!I101</f>
        <v>1.3977064439719145</v>
      </c>
      <c r="J162" s="217">
        <f>NFM!J101</f>
        <v>2.3225808054397765</v>
      </c>
      <c r="K162" s="217">
        <f>NFM!K101</f>
        <v>2.0988256854472347</v>
      </c>
      <c r="L162" s="217">
        <f>NFM!L101</f>
        <v>2.0161635603816599</v>
      </c>
      <c r="M162" s="217">
        <f>NFM!M101</f>
        <v>3.2549859483689065</v>
      </c>
      <c r="N162" s="217">
        <f>NFM!N101</f>
        <v>1.9003520722296234</v>
      </c>
      <c r="O162" s="217">
        <f>NFM!O101</f>
        <v>2.0572172545233296</v>
      </c>
      <c r="P162" s="217">
        <f>NFM!P101</f>
        <v>2.1264504695113078</v>
      </c>
      <c r="Q162" s="217">
        <f>NFM!Q101</f>
        <v>2.1604269791376969</v>
      </c>
      <c r="R162" s="217">
        <f>NFM!R101</f>
        <v>2.0982813095143613</v>
      </c>
      <c r="S162" s="217">
        <f>NFM!S101</f>
        <v>2.1036640051866451</v>
      </c>
      <c r="T162" s="217">
        <f>NFM!T101</f>
        <v>2.0988073177615343</v>
      </c>
      <c r="U162" s="217">
        <f>NFM!U101</f>
        <v>1.857224014082721</v>
      </c>
      <c r="V162" s="217">
        <f>NFM!V101</f>
        <v>2.1204544471982563</v>
      </c>
      <c r="W162" s="217">
        <f>NFM!W101</f>
        <v>2.2055554151668844</v>
      </c>
      <c r="X162" s="217">
        <f>NFM!X101</f>
        <v>2.2300408070397051</v>
      </c>
      <c r="Y162" s="217">
        <f>NFM!Y101</f>
        <v>2.4570561304797001</v>
      </c>
    </row>
    <row r="163" spans="1:25" ht="12" customHeight="1" x14ac:dyDescent="0.25">
      <c r="A163" s="13" t="s">
        <v>19</v>
      </c>
      <c r="B163" s="218">
        <f>CHI!B100</f>
        <v>2.4193308734652081</v>
      </c>
      <c r="C163" s="218">
        <f>CHI!C100</f>
        <v>2.4883988868373965</v>
      </c>
      <c r="D163" s="218">
        <f>CHI!D100</f>
        <v>2.3977631515391185</v>
      </c>
      <c r="E163" s="218">
        <f>CHI!E100</f>
        <v>1.7456267479783105</v>
      </c>
      <c r="F163" s="218">
        <f>CHI!F100</f>
        <v>1.7850998878513062</v>
      </c>
      <c r="G163" s="218">
        <f>CHI!G100</f>
        <v>1.8071240761944116</v>
      </c>
      <c r="H163" s="218">
        <f>CHI!H100</f>
        <v>1.8466635140099437</v>
      </c>
      <c r="I163" s="218">
        <f>CHI!I100</f>
        <v>1.747306043280821</v>
      </c>
      <c r="J163" s="218">
        <f>CHI!J100</f>
        <v>1.6910760218965604</v>
      </c>
      <c r="K163" s="218">
        <f>CHI!K100</f>
        <v>1.652040167575072</v>
      </c>
      <c r="L163" s="218">
        <f>CHI!L100</f>
        <v>1.681264551233858</v>
      </c>
      <c r="M163" s="218">
        <f>CHI!M100</f>
        <v>1.3648116397644188</v>
      </c>
      <c r="N163" s="218">
        <f>CHI!N100</f>
        <v>1.2560675164274333</v>
      </c>
      <c r="O163" s="218">
        <f>CHI!O100</f>
        <v>1.324225422799731</v>
      </c>
      <c r="P163" s="218">
        <f>CHI!P100</f>
        <v>1.264797798526569</v>
      </c>
      <c r="Q163" s="218">
        <f>CHI!Q100</f>
        <v>1.2040049750003712</v>
      </c>
      <c r="R163" s="218">
        <f>CHI!R100</f>
        <v>1.2027188198593575</v>
      </c>
      <c r="S163" s="218">
        <f>CHI!S100</f>
        <v>1.1872863322344152</v>
      </c>
      <c r="T163" s="218">
        <f>CHI!T100</f>
        <v>1.2271530354930116</v>
      </c>
      <c r="U163" s="218">
        <f>CHI!U100</f>
        <v>1.2079569357233964</v>
      </c>
      <c r="V163" s="218">
        <f>CHI!V100</f>
        <v>1.274892257430692</v>
      </c>
      <c r="W163" s="218">
        <f>CHI!W100</f>
        <v>1.2604915779792043</v>
      </c>
      <c r="X163" s="218">
        <f>CHI!X100</f>
        <v>1.2683179131674462</v>
      </c>
      <c r="Y163" s="218">
        <f>CHI!Y100</f>
        <v>1.2779682804806194</v>
      </c>
    </row>
    <row r="164" spans="1:25" ht="12" customHeight="1" x14ac:dyDescent="0.25">
      <c r="A164" s="14" t="s">
        <v>88</v>
      </c>
      <c r="B164" s="217">
        <f>CHI!B101</f>
        <v>6.4891914525093588</v>
      </c>
      <c r="C164" s="217">
        <f>CHI!C101</f>
        <v>7.0132574868289765</v>
      </c>
      <c r="D164" s="217">
        <f>CHI!D101</f>
        <v>6.5309106679127185</v>
      </c>
      <c r="E164" s="217">
        <f>CHI!E101</f>
        <v>5.6415405148239097</v>
      </c>
      <c r="F164" s="217">
        <f>CHI!F101</f>
        <v>5.4471260611924741</v>
      </c>
      <c r="G164" s="217">
        <f>CHI!G101</f>
        <v>5.9324131459028262</v>
      </c>
      <c r="H164" s="217">
        <f>CHI!H101</f>
        <v>6.0227603196240818</v>
      </c>
      <c r="I164" s="217">
        <f>CHI!I101</f>
        <v>5.3870019154697495</v>
      </c>
      <c r="J164" s="217">
        <f>CHI!J101</f>
        <v>4.4041638979892266</v>
      </c>
      <c r="K164" s="217">
        <f>CHI!K101</f>
        <v>5.9120662977832081</v>
      </c>
      <c r="L164" s="217">
        <f>CHI!L101</f>
        <v>7.1124349874679247</v>
      </c>
      <c r="M164" s="217">
        <f>CHI!M101</f>
        <v>6.2479285912386331</v>
      </c>
      <c r="N164" s="217">
        <f>CHI!N101</f>
        <v>4.4024115680379978</v>
      </c>
      <c r="O164" s="217">
        <f>CHI!O101</f>
        <v>4.6132846147720166</v>
      </c>
      <c r="P164" s="217">
        <f>CHI!P101</f>
        <v>3.9831135033794363</v>
      </c>
      <c r="Q164" s="217">
        <f>CHI!Q101</f>
        <v>2.9823850090136483</v>
      </c>
      <c r="R164" s="217">
        <f>CHI!R101</f>
        <v>2.9580355595695429</v>
      </c>
      <c r="S164" s="217">
        <f>CHI!S101</f>
        <v>3.2982551499561596</v>
      </c>
      <c r="T164" s="217">
        <f>CHI!T101</f>
        <v>3.5594007916793191</v>
      </c>
      <c r="U164" s="217">
        <f>CHI!U101</f>
        <v>4.1268629885480221</v>
      </c>
      <c r="V164" s="217">
        <f>CHI!V101</f>
        <v>4.8322272162540072</v>
      </c>
      <c r="W164" s="217">
        <f>CHI!W101</f>
        <v>4.2410531373268441</v>
      </c>
      <c r="X164" s="217">
        <f>CHI!X101</f>
        <v>4.1008708823621047</v>
      </c>
      <c r="Y164" s="217">
        <f>CHI!Y101</f>
        <v>5.4254296862737315</v>
      </c>
    </row>
    <row r="165" spans="1:25" ht="12" customHeight="1" x14ac:dyDescent="0.25">
      <c r="A165" s="14" t="s">
        <v>49</v>
      </c>
      <c r="B165" s="217">
        <f>CHI!B102</f>
        <v>1.4964576020779956</v>
      </c>
      <c r="C165" s="217">
        <f>CHI!C102</f>
        <v>1.4283138294543225</v>
      </c>
      <c r="D165" s="217">
        <f>CHI!D102</f>
        <v>1.4646413254864714</v>
      </c>
      <c r="E165" s="217">
        <f>CHI!E102</f>
        <v>1.0385740666531131</v>
      </c>
      <c r="F165" s="217">
        <f>CHI!F102</f>
        <v>1.1195120141948975</v>
      </c>
      <c r="G165" s="217">
        <f>CHI!G102</f>
        <v>1.0321971130870571</v>
      </c>
      <c r="H165" s="217">
        <f>CHI!H102</f>
        <v>1.0610630398196061</v>
      </c>
      <c r="I165" s="217">
        <f>CHI!I102</f>
        <v>1.0256681853282819</v>
      </c>
      <c r="J165" s="217">
        <f>CHI!J102</f>
        <v>1.0918903259390924</v>
      </c>
      <c r="K165" s="217">
        <f>CHI!K102</f>
        <v>1.1412559275148606</v>
      </c>
      <c r="L165" s="217">
        <f>CHI!L102</f>
        <v>1.2128712203164265</v>
      </c>
      <c r="M165" s="217">
        <f>CHI!M102</f>
        <v>1.0310111033928961</v>
      </c>
      <c r="N165" s="217">
        <f>CHI!N102</f>
        <v>1.0108142431723701</v>
      </c>
      <c r="O165" s="217">
        <f>CHI!O102</f>
        <v>1.007175990721737</v>
      </c>
      <c r="P165" s="217">
        <f>CHI!P102</f>
        <v>0.88110706679564854</v>
      </c>
      <c r="Q165" s="217">
        <f>CHI!Q102</f>
        <v>0.80550954196592728</v>
      </c>
      <c r="R165" s="217">
        <f>CHI!R102</f>
        <v>0.79186066659686838</v>
      </c>
      <c r="S165" s="217">
        <f>CHI!S102</f>
        <v>0.76353704942475764</v>
      </c>
      <c r="T165" s="217">
        <f>CHI!T102</f>
        <v>0.82037472724345928</v>
      </c>
      <c r="U165" s="217">
        <f>CHI!U102</f>
        <v>0.78946115473971012</v>
      </c>
      <c r="V165" s="217">
        <f>CHI!V102</f>
        <v>0.89001415166475384</v>
      </c>
      <c r="W165" s="217">
        <f>CHI!W102</f>
        <v>0.87255719336644566</v>
      </c>
      <c r="X165" s="217">
        <f>CHI!X102</f>
        <v>0.87225986590072513</v>
      </c>
      <c r="Y165" s="217">
        <f>CHI!Y102</f>
        <v>0.95182846506785457</v>
      </c>
    </row>
    <row r="166" spans="1:25" ht="12" customHeight="1" x14ac:dyDescent="0.25">
      <c r="A166" s="14" t="s">
        <v>50</v>
      </c>
      <c r="B166" s="217">
        <f>CHI!B103</f>
        <v>1.6141470378049276</v>
      </c>
      <c r="C166" s="217">
        <f>CHI!C103</f>
        <v>1.5360935641371678</v>
      </c>
      <c r="D166" s="217">
        <f>CHI!D103</f>
        <v>1.557731738974939</v>
      </c>
      <c r="E166" s="217">
        <f>CHI!E103</f>
        <v>1.1056840785657509</v>
      </c>
      <c r="F166" s="217">
        <f>CHI!F103</f>
        <v>1.1858799120451657</v>
      </c>
      <c r="G166" s="217">
        <f>CHI!G103</f>
        <v>1.0886571977596544</v>
      </c>
      <c r="H166" s="217">
        <f>CHI!H103</f>
        <v>1.1210216954548067</v>
      </c>
      <c r="I166" s="217">
        <f>CHI!I103</f>
        <v>1.0852364612170102</v>
      </c>
      <c r="J166" s="217">
        <f>CHI!J103</f>
        <v>1.1909918135981852</v>
      </c>
      <c r="K166" s="217">
        <f>CHI!K103</f>
        <v>1.1138416012634544</v>
      </c>
      <c r="L166" s="217">
        <f>CHI!L103</f>
        <v>1.1579492689398558</v>
      </c>
      <c r="M166" s="217">
        <f>CHI!M103</f>
        <v>0.91457621092960517</v>
      </c>
      <c r="N166" s="217">
        <f>CHI!N103</f>
        <v>0.8481287533765004</v>
      </c>
      <c r="O166" s="217">
        <f>CHI!O103</f>
        <v>0.89033062746541847</v>
      </c>
      <c r="P166" s="217">
        <f>CHI!P103</f>
        <v>0.91761614948119208</v>
      </c>
      <c r="Q166" s="217">
        <f>CHI!Q103</f>
        <v>0.8630512540787838</v>
      </c>
      <c r="R166" s="217">
        <f>CHI!R103</f>
        <v>0.85850888498594435</v>
      </c>
      <c r="S166" s="217">
        <f>CHI!S103</f>
        <v>0.82499893289755288</v>
      </c>
      <c r="T166" s="217">
        <f>CHI!T103</f>
        <v>0.88589074253027</v>
      </c>
      <c r="U166" s="217">
        <f>CHI!U103</f>
        <v>0.85842141190691401</v>
      </c>
      <c r="V166" s="217">
        <f>CHI!V103</f>
        <v>0.90018016597662553</v>
      </c>
      <c r="W166" s="217">
        <f>CHI!W103</f>
        <v>0.89155551519703213</v>
      </c>
      <c r="X166" s="217">
        <f>CHI!X103</f>
        <v>0.87198897112150586</v>
      </c>
      <c r="Y166" s="217">
        <f>CHI!Y103</f>
        <v>0.94019866779899008</v>
      </c>
    </row>
    <row r="167" spans="1:25" ht="12" customHeight="1" x14ac:dyDescent="0.25">
      <c r="A167" s="13" t="s">
        <v>20</v>
      </c>
      <c r="B167" s="218">
        <f>NMM!B76</f>
        <v>5.0704441491709638</v>
      </c>
      <c r="C167" s="218">
        <f>NMM!C76</f>
        <v>5.2410062064241894</v>
      </c>
      <c r="D167" s="218">
        <f>NMM!D76</f>
        <v>5.4435391000580378</v>
      </c>
      <c r="E167" s="218">
        <f>NMM!E76</f>
        <v>5.1099082511239819</v>
      </c>
      <c r="F167" s="218">
        <f>NMM!F76</f>
        <v>5.2302317027398564</v>
      </c>
      <c r="G167" s="218">
        <f>NMM!G76</f>
        <v>5.2280799151548853</v>
      </c>
      <c r="H167" s="218">
        <f>NMM!H76</f>
        <v>5.1312852348158291</v>
      </c>
      <c r="I167" s="218">
        <f>NMM!I76</f>
        <v>5.1867062962218169</v>
      </c>
      <c r="J167" s="218">
        <f>NMM!J76</f>
        <v>5.3850357091408361</v>
      </c>
      <c r="K167" s="218">
        <f>NMM!K76</f>
        <v>5.4941571817574788</v>
      </c>
      <c r="L167" s="218">
        <f>NMM!L76</f>
        <v>4.9587718772626213</v>
      </c>
      <c r="M167" s="218">
        <f>NMM!M76</f>
        <v>4.8691829379497831</v>
      </c>
      <c r="N167" s="218">
        <f>NMM!N76</f>
        <v>4.9765551701035742</v>
      </c>
      <c r="O167" s="218">
        <f>NMM!O76</f>
        <v>5.3273391589420065</v>
      </c>
      <c r="P167" s="218">
        <f>NMM!P76</f>
        <v>5.484352703553049</v>
      </c>
      <c r="Q167" s="218">
        <f>NMM!Q76</f>
        <v>5.2145674639215569</v>
      </c>
      <c r="R167" s="218">
        <f>NMM!R76</f>
        <v>5.3122160266532417</v>
      </c>
      <c r="S167" s="218">
        <f>NMM!S76</f>
        <v>5.5772748606614782</v>
      </c>
      <c r="T167" s="218">
        <f>NMM!T76</f>
        <v>5.7801587419269618</v>
      </c>
      <c r="U167" s="218">
        <f>NMM!U76</f>
        <v>5.864287724032974</v>
      </c>
      <c r="V167" s="218">
        <f>NMM!V76</f>
        <v>6.1869080269022572</v>
      </c>
      <c r="W167" s="218">
        <f>NMM!W76</f>
        <v>5.9049924476847364</v>
      </c>
      <c r="X167" s="218">
        <f>NMM!X76</f>
        <v>6.0693138792095427</v>
      </c>
      <c r="Y167" s="218">
        <f>NMM!Y76</f>
        <v>6.1056054990135644</v>
      </c>
    </row>
    <row r="168" spans="1:25" ht="12" customHeight="1" x14ac:dyDescent="0.25">
      <c r="A168" s="14" t="s">
        <v>51</v>
      </c>
      <c r="B168" s="217">
        <f>NMM!B77</f>
        <v>7.0413937162374145</v>
      </c>
      <c r="C168" s="217">
        <f>NMM!C77</f>
        <v>7.8884735400000556</v>
      </c>
      <c r="D168" s="217">
        <f>NMM!D77</f>
        <v>7.0634225589465736</v>
      </c>
      <c r="E168" s="217">
        <f>NMM!E77</f>
        <v>6.8753489612844119</v>
      </c>
      <c r="F168" s="217">
        <f>NMM!F77</f>
        <v>8.0660552972201778</v>
      </c>
      <c r="G168" s="217">
        <f>NMM!G77</f>
        <v>9.0072640239492134</v>
      </c>
      <c r="H168" s="217">
        <f>NMM!H77</f>
        <v>7.8343311776595854</v>
      </c>
      <c r="I168" s="217">
        <f>NMM!I77</f>
        <v>8.6223912552126425</v>
      </c>
      <c r="J168" s="217">
        <f>NMM!J77</f>
        <v>8.6132155299504376</v>
      </c>
      <c r="K168" s="217">
        <f>NMM!K77</f>
        <v>8.8501671775966386</v>
      </c>
      <c r="L168" s="217">
        <f>NMM!L77</f>
        <v>9.6420228245100041</v>
      </c>
      <c r="M168" s="217">
        <f>NMM!M77</f>
        <v>9.0957716425377217</v>
      </c>
      <c r="N168" s="217">
        <f>NMM!N77</f>
        <v>8.9821614935352745</v>
      </c>
      <c r="O168" s="217">
        <f>NMM!O77</f>
        <v>12.1804970776109</v>
      </c>
      <c r="P168" s="217">
        <f>NMM!P77</f>
        <v>11.051998188597214</v>
      </c>
      <c r="Q168" s="217">
        <f>NMM!Q77</f>
        <v>11.560758730088287</v>
      </c>
      <c r="R168" s="217">
        <f>NMM!R77</f>
        <v>10.474825414475809</v>
      </c>
      <c r="S168" s="217">
        <f>NMM!S77</f>
        <v>11.37153544504277</v>
      </c>
      <c r="T168" s="217">
        <f>NMM!T77</f>
        <v>13.076567659494218</v>
      </c>
      <c r="U168" s="217">
        <f>NMM!U77</f>
        <v>10.11565933012111</v>
      </c>
      <c r="V168" s="217">
        <f>NMM!V77</f>
        <v>11.166777000239732</v>
      </c>
      <c r="W168" s="217">
        <f>NMM!W77</f>
        <v>12.470038502417944</v>
      </c>
      <c r="X168" s="217">
        <f>NMM!X77</f>
        <v>14.196857339593395</v>
      </c>
      <c r="Y168" s="217">
        <f>NMM!Y77</f>
        <v>14.05599380527357</v>
      </c>
    </row>
    <row r="169" spans="1:25" ht="12" customHeight="1" x14ac:dyDescent="0.25">
      <c r="A169" s="14" t="s">
        <v>52</v>
      </c>
      <c r="B169" s="217">
        <f>NMM!B78</f>
        <v>2.4537335529585063</v>
      </c>
      <c r="C169" s="217">
        <f>NMM!C78</f>
        <v>2.587410746611658</v>
      </c>
      <c r="D169" s="217">
        <f>NMM!D78</f>
        <v>2.7167356012253077</v>
      </c>
      <c r="E169" s="217">
        <f>NMM!E78</f>
        <v>2.6290600976993499</v>
      </c>
      <c r="F169" s="217">
        <f>NMM!F78</f>
        <v>2.6894242625761233</v>
      </c>
      <c r="G169" s="217">
        <f>NMM!G78</f>
        <v>2.6317687302769559</v>
      </c>
      <c r="H169" s="217">
        <f>NMM!H78</f>
        <v>2.6818400107920533</v>
      </c>
      <c r="I169" s="217">
        <f>NMM!I78</f>
        <v>2.721646279441345</v>
      </c>
      <c r="J169" s="217">
        <f>NMM!J78</f>
        <v>2.7715485842177801</v>
      </c>
      <c r="K169" s="217">
        <f>NMM!K78</f>
        <v>2.811455792536143</v>
      </c>
      <c r="L169" s="217">
        <f>NMM!L78</f>
        <v>2.6508771067113766</v>
      </c>
      <c r="M169" s="217">
        <f>NMM!M78</f>
        <v>2.6988434145866971</v>
      </c>
      <c r="N169" s="217">
        <f>NMM!N78</f>
        <v>2.6490199003077577</v>
      </c>
      <c r="O169" s="217">
        <f>NMM!O78</f>
        <v>2.7800097735401539</v>
      </c>
      <c r="P169" s="217">
        <f>NMM!P78</f>
        <v>2.83085502747468</v>
      </c>
      <c r="Q169" s="217">
        <f>NMM!Q78</f>
        <v>2.7829171499044301</v>
      </c>
      <c r="R169" s="217">
        <f>NMM!R78</f>
        <v>2.9734818090336614</v>
      </c>
      <c r="S169" s="217">
        <f>NMM!S78</f>
        <v>3.0820235439325971</v>
      </c>
      <c r="T169" s="217">
        <f>NMM!T78</f>
        <v>3.2265135376476741</v>
      </c>
      <c r="U169" s="217">
        <f>NMM!U78</f>
        <v>3.2162672756561412</v>
      </c>
      <c r="V169" s="217">
        <f>NMM!V78</f>
        <v>3.2749733948599431</v>
      </c>
      <c r="W169" s="217">
        <f>NMM!W78</f>
        <v>3.2087581437883821</v>
      </c>
      <c r="X169" s="217">
        <f>NMM!X78</f>
        <v>3.2500948807428633</v>
      </c>
      <c r="Y169" s="217">
        <f>NMM!Y78</f>
        <v>3.3059447344721633</v>
      </c>
    </row>
    <row r="170" spans="1:25" ht="12" customHeight="1" x14ac:dyDescent="0.25">
      <c r="A170" s="14" t="s">
        <v>60</v>
      </c>
      <c r="B170" s="217">
        <f>NMM!B79</f>
        <v>2.3323495838332273</v>
      </c>
      <c r="C170" s="217">
        <f>NMM!C79</f>
        <v>2.5229271180271118</v>
      </c>
      <c r="D170" s="217">
        <f>NMM!D79</f>
        <v>2.4160098027595214</v>
      </c>
      <c r="E170" s="217">
        <f>NMM!E79</f>
        <v>2.4514191755642583</v>
      </c>
      <c r="F170" s="217">
        <f>NMM!F79</f>
        <v>2.7233751424752084</v>
      </c>
      <c r="G170" s="217">
        <f>NMM!G79</f>
        <v>2.6852884552566447</v>
      </c>
      <c r="H170" s="217">
        <f>NMM!H79</f>
        <v>2.4778900085181439</v>
      </c>
      <c r="I170" s="217">
        <f>NMM!I79</f>
        <v>2.5390318525705808</v>
      </c>
      <c r="J170" s="217">
        <f>NMM!J79</f>
        <v>2.538477043560877</v>
      </c>
      <c r="K170" s="217">
        <f>NMM!K79</f>
        <v>2.6168979940321324</v>
      </c>
      <c r="L170" s="217">
        <f>NMM!L79</f>
        <v>2.416090361880761</v>
      </c>
      <c r="M170" s="217">
        <f>NMM!M79</f>
        <v>2.4605663194854386</v>
      </c>
      <c r="N170" s="217">
        <f>NMM!N79</f>
        <v>2.4747744001066216</v>
      </c>
      <c r="O170" s="217">
        <f>NMM!O79</f>
        <v>2.5195857307954475</v>
      </c>
      <c r="P170" s="217">
        <f>NMM!P79</f>
        <v>2.4541316267845974</v>
      </c>
      <c r="Q170" s="217">
        <f>NMM!Q79</f>
        <v>2.2902118121244182</v>
      </c>
      <c r="R170" s="217">
        <f>NMM!R79</f>
        <v>2.4481038326220377</v>
      </c>
      <c r="S170" s="217">
        <f>NMM!S79</f>
        <v>2.4223502704030628</v>
      </c>
      <c r="T170" s="217">
        <f>NMM!T79</f>
        <v>2.4357437594853382</v>
      </c>
      <c r="U170" s="217">
        <f>NMM!U79</f>
        <v>2.4472918596935598</v>
      </c>
      <c r="V170" s="217">
        <f>NMM!V79</f>
        <v>2.4657641400187749</v>
      </c>
      <c r="W170" s="217">
        <f>NMM!W79</f>
        <v>2.4691501568865548</v>
      </c>
      <c r="X170" s="217">
        <f>NMM!X79</f>
        <v>2.4885122825206007</v>
      </c>
      <c r="Y170" s="217">
        <f>NMM!Y79</f>
        <v>2.5247870711293552</v>
      </c>
    </row>
    <row r="171" spans="1:25" ht="12" customHeight="1" x14ac:dyDescent="0.25">
      <c r="A171" s="13" t="s">
        <v>21</v>
      </c>
      <c r="B171" s="218">
        <f>PPA!B74</f>
        <v>1.4448988623205676</v>
      </c>
      <c r="C171" s="218">
        <f>PPA!C74</f>
        <v>1.4323314816540529</v>
      </c>
      <c r="D171" s="218">
        <f>PPA!D74</f>
        <v>1.5123840293315101</v>
      </c>
      <c r="E171" s="218">
        <f>PPA!E74</f>
        <v>1.5578280718540978</v>
      </c>
      <c r="F171" s="218">
        <f>PPA!F74</f>
        <v>1.6265500509066357</v>
      </c>
      <c r="G171" s="218">
        <f>PPA!G74</f>
        <v>1.6849890046231937</v>
      </c>
      <c r="H171" s="218">
        <f>PPA!H74</f>
        <v>1.6857329882684517</v>
      </c>
      <c r="I171" s="218">
        <f>PPA!I74</f>
        <v>1.768899908877134</v>
      </c>
      <c r="J171" s="218">
        <f>PPA!J74</f>
        <v>1.7559725598903093</v>
      </c>
      <c r="K171" s="218">
        <f>PPA!K74</f>
        <v>1.778396973433743</v>
      </c>
      <c r="L171" s="218">
        <f>PPA!L74</f>
        <v>1.7155877777198751</v>
      </c>
      <c r="M171" s="218">
        <f>PPA!M74</f>
        <v>1.7295354650795332</v>
      </c>
      <c r="N171" s="218">
        <f>PPA!N74</f>
        <v>1.7105046168642442</v>
      </c>
      <c r="O171" s="218">
        <f>PPA!O74</f>
        <v>1.718319413418951</v>
      </c>
      <c r="P171" s="218">
        <f>PPA!P74</f>
        <v>1.6496185054094734</v>
      </c>
      <c r="Q171" s="218">
        <f>PPA!Q74</f>
        <v>1.5997099719702548</v>
      </c>
      <c r="R171" s="218">
        <f>PPA!R74</f>
        <v>1.5706388253685559</v>
      </c>
      <c r="S171" s="218">
        <f>PPA!S74</f>
        <v>1.5339641120300387</v>
      </c>
      <c r="T171" s="218">
        <f>PPA!T74</f>
        <v>1.5968876704980115</v>
      </c>
      <c r="U171" s="218">
        <f>PPA!U74</f>
        <v>1.572437317720037</v>
      </c>
      <c r="V171" s="218">
        <f>PPA!V74</f>
        <v>1.4710643033908568</v>
      </c>
      <c r="W171" s="218">
        <f>PPA!W74</f>
        <v>1.4085808732507759</v>
      </c>
      <c r="X171" s="218">
        <f>PPA!X74</f>
        <v>1.5390291483493337</v>
      </c>
      <c r="Y171" s="218">
        <f>PPA!Y74</f>
        <v>1.4655281919027205</v>
      </c>
    </row>
    <row r="172" spans="1:25" ht="12" customHeight="1" x14ac:dyDescent="0.25">
      <c r="A172" s="14" t="s">
        <v>54</v>
      </c>
      <c r="B172" s="217">
        <f>PPA!B75</f>
        <v>1.2065564677974072</v>
      </c>
      <c r="C172" s="217">
        <f>PPA!C75</f>
        <v>1.1093049793959235</v>
      </c>
      <c r="D172" s="217">
        <f>PPA!D75</f>
        <v>1.2064525056161051</v>
      </c>
      <c r="E172" s="217">
        <f>PPA!E75</f>
        <v>1.3399661888474164</v>
      </c>
      <c r="F172" s="217">
        <f>PPA!F75</f>
        <v>1.4001078945835568</v>
      </c>
      <c r="G172" s="217">
        <f>PPA!G75</f>
        <v>1.4045652658981747</v>
      </c>
      <c r="H172" s="217">
        <f>PPA!H75</f>
        <v>1.3350511389090136</v>
      </c>
      <c r="I172" s="217">
        <f>PPA!I75</f>
        <v>1.2402301720737268</v>
      </c>
      <c r="J172" s="217">
        <f>PPA!J75</f>
        <v>1.3658956793358874</v>
      </c>
      <c r="K172" s="217">
        <f>PPA!K75</f>
        <v>1.3741704053105768</v>
      </c>
      <c r="L172" s="217">
        <f>PPA!L75</f>
        <v>1.1566402385112902</v>
      </c>
      <c r="M172" s="217">
        <f>PPA!M75</f>
        <v>1.1547351140684112</v>
      </c>
      <c r="N172" s="217">
        <f>PPA!N75</f>
        <v>1.1483761260360423</v>
      </c>
      <c r="O172" s="217">
        <f>PPA!O75</f>
        <v>1.1766774352157212</v>
      </c>
      <c r="P172" s="217">
        <f>PPA!P75</f>
        <v>1.0914024910103239</v>
      </c>
      <c r="Q172" s="217">
        <f>PPA!Q75</f>
        <v>1.0534722912162575</v>
      </c>
      <c r="R172" s="217">
        <f>PPA!R75</f>
        <v>1.0315282943037358</v>
      </c>
      <c r="S172" s="217">
        <f>PPA!S75</f>
        <v>1.0286861335295574</v>
      </c>
      <c r="T172" s="217">
        <f>PPA!T75</f>
        <v>1.0656245780503271</v>
      </c>
      <c r="U172" s="217">
        <f>PPA!U75</f>
        <v>1.039718801646027</v>
      </c>
      <c r="V172" s="217">
        <f>PPA!V75</f>
        <v>0.967879217988452</v>
      </c>
      <c r="W172" s="217">
        <f>PPA!W75</f>
        <v>0.92036811350413961</v>
      </c>
      <c r="X172" s="217">
        <f>PPA!X75</f>
        <v>1.0145865268891352</v>
      </c>
      <c r="Y172" s="217">
        <f>PPA!Y75</f>
        <v>0.94931913867105777</v>
      </c>
    </row>
    <row r="173" spans="1:25" ht="12" customHeight="1" x14ac:dyDescent="0.25">
      <c r="A173" s="14" t="s">
        <v>61</v>
      </c>
      <c r="B173" s="217">
        <f>PPA!B76</f>
        <v>1.5935334463774931</v>
      </c>
      <c r="C173" s="217">
        <f>PPA!C76</f>
        <v>1.5678771635492599</v>
      </c>
      <c r="D173" s="217">
        <f>PPA!D76</f>
        <v>1.6314994404673302</v>
      </c>
      <c r="E173" s="217">
        <f>PPA!E76</f>
        <v>1.7160674038202348</v>
      </c>
      <c r="F173" s="217">
        <f>PPA!F76</f>
        <v>1.7722702597404014</v>
      </c>
      <c r="G173" s="217">
        <f>PPA!G76</f>
        <v>1.7999719053033465</v>
      </c>
      <c r="H173" s="217">
        <f>PPA!H76</f>
        <v>1.8285516609874686</v>
      </c>
      <c r="I173" s="217">
        <f>PPA!I76</f>
        <v>1.8746707099841511</v>
      </c>
      <c r="J173" s="217">
        <f>PPA!J76</f>
        <v>1.9306267284005563</v>
      </c>
      <c r="K173" s="217">
        <f>PPA!K76</f>
        <v>1.9458127113310957</v>
      </c>
      <c r="L173" s="217">
        <f>PPA!L76</f>
        <v>1.7985181752415604</v>
      </c>
      <c r="M173" s="217">
        <f>PPA!M76</f>
        <v>1.8177766722732076</v>
      </c>
      <c r="N173" s="217">
        <f>PPA!N76</f>
        <v>1.8121834168823994</v>
      </c>
      <c r="O173" s="217">
        <f>PPA!O76</f>
        <v>1.8351101971222421</v>
      </c>
      <c r="P173" s="217">
        <f>PPA!P76</f>
        <v>1.7674792046705023</v>
      </c>
      <c r="Q173" s="217">
        <f>PPA!Q76</f>
        <v>1.7222994880489313</v>
      </c>
      <c r="R173" s="217">
        <f>PPA!R76</f>
        <v>1.6801362796344919</v>
      </c>
      <c r="S173" s="217">
        <f>PPA!S76</f>
        <v>1.6598552740724235</v>
      </c>
      <c r="T173" s="217">
        <f>PPA!T76</f>
        <v>1.7155590312052076</v>
      </c>
      <c r="U173" s="217">
        <f>PPA!U76</f>
        <v>1.68970031938198</v>
      </c>
      <c r="V173" s="217">
        <f>PPA!V76</f>
        <v>1.5876438907780437</v>
      </c>
      <c r="W173" s="217">
        <f>PPA!W76</f>
        <v>1.5239219969613611</v>
      </c>
      <c r="X173" s="217">
        <f>PPA!X76</f>
        <v>1.6585967729907678</v>
      </c>
      <c r="Y173" s="217">
        <f>PPA!Y76</f>
        <v>1.560403866149362</v>
      </c>
    </row>
    <row r="174" spans="1:25" ht="12" customHeight="1" x14ac:dyDescent="0.25">
      <c r="A174" s="14" t="s">
        <v>62</v>
      </c>
      <c r="B174" s="217">
        <f>PPA!B77</f>
        <v>0.33290357134191212</v>
      </c>
      <c r="C174" s="217">
        <f>PPA!C77</f>
        <v>0.20515417395217411</v>
      </c>
      <c r="D174" s="217">
        <f>PPA!D77</f>
        <v>0.28883985118872785</v>
      </c>
      <c r="E174" s="217">
        <f>PPA!E77</f>
        <v>0.40337274578215893</v>
      </c>
      <c r="F174" s="217">
        <f>PPA!F77</f>
        <v>0.4297981484999539</v>
      </c>
      <c r="G174" s="217">
        <f>PPA!G77</f>
        <v>0.40505541684739854</v>
      </c>
      <c r="H174" s="217">
        <f>PPA!H77</f>
        <v>0.28369026585454904</v>
      </c>
      <c r="I174" s="217">
        <f>PPA!I77</f>
        <v>0.17770120462308669</v>
      </c>
      <c r="J174" s="217">
        <f>PPA!J77</f>
        <v>0.25615957800901717</v>
      </c>
      <c r="K174" s="217">
        <f>PPA!K77</f>
        <v>0.25306081815309178</v>
      </c>
      <c r="L174" s="217">
        <f>PPA!L77</f>
        <v>0.15253898338160327</v>
      </c>
      <c r="M174" s="217">
        <f>PPA!M77</f>
        <v>0.13417311875188112</v>
      </c>
      <c r="N174" s="217">
        <f>PPA!N77</f>
        <v>0.13170505978924277</v>
      </c>
      <c r="O174" s="217">
        <f>PPA!O77</f>
        <v>0.13819622525620232</v>
      </c>
      <c r="P174" s="217">
        <f>PPA!P77</f>
        <v>0.10469706037696526</v>
      </c>
      <c r="Q174" s="217">
        <f>PPA!Q77</f>
        <v>9.7871057692172511E-2</v>
      </c>
      <c r="R174" s="217">
        <f>PPA!R77</f>
        <v>0.10239230020151933</v>
      </c>
      <c r="S174" s="217">
        <f>PPA!S77</f>
        <v>0.10658113819809951</v>
      </c>
      <c r="T174" s="217">
        <f>PPA!T77</f>
        <v>0.1090181893727333</v>
      </c>
      <c r="U174" s="217">
        <f>PPA!U77</f>
        <v>0.10226867117985805</v>
      </c>
      <c r="V174" s="217">
        <f>PPA!V77</f>
        <v>0.1016366731192456</v>
      </c>
      <c r="W174" s="217">
        <f>PPA!W77</f>
        <v>0.10205826532441623</v>
      </c>
      <c r="X174" s="217">
        <f>PPA!X77</f>
        <v>0.10495008606217439</v>
      </c>
      <c r="Y174" s="217">
        <f>PPA!Y77</f>
        <v>0.10494394708019433</v>
      </c>
    </row>
    <row r="175" spans="1:25" ht="12" customHeight="1" x14ac:dyDescent="0.25">
      <c r="A175" s="15" t="s">
        <v>63</v>
      </c>
      <c r="B175" s="221">
        <f>FBT!B$38</f>
        <v>2.1039782671301048</v>
      </c>
      <c r="C175" s="221">
        <f>FBT!C$38</f>
        <v>2.0880611990820905</v>
      </c>
      <c r="D175" s="221">
        <f>FBT!D$38</f>
        <v>2.071868825092873</v>
      </c>
      <c r="E175" s="221">
        <f>FBT!E$38</f>
        <v>2.0228573425912155</v>
      </c>
      <c r="F175" s="221">
        <f>FBT!F$38</f>
        <v>1.9689539292491196</v>
      </c>
      <c r="G175" s="221">
        <f>FBT!G$38</f>
        <v>1.8191915395576335</v>
      </c>
      <c r="H175" s="221">
        <f>FBT!H$38</f>
        <v>1.8539988284317606</v>
      </c>
      <c r="I175" s="221">
        <f>FBT!I$38</f>
        <v>1.592387025279373</v>
      </c>
      <c r="J175" s="221">
        <f>FBT!J$38</f>
        <v>1.6226581935752127</v>
      </c>
      <c r="K175" s="221">
        <f>FBT!K$38</f>
        <v>1.5841108599787328</v>
      </c>
      <c r="L175" s="221">
        <f>FBT!L$38</f>
        <v>1.5888938395026317</v>
      </c>
      <c r="M175" s="221">
        <f>FBT!M$38</f>
        <v>1.5093832619195817</v>
      </c>
      <c r="N175" s="221">
        <f>FBT!N$38</f>
        <v>1.4114190140451712</v>
      </c>
      <c r="O175" s="221">
        <f>FBT!O$38</f>
        <v>1.4560078872040865</v>
      </c>
      <c r="P175" s="221">
        <f>FBT!P$38</f>
        <v>1.5396247580719311</v>
      </c>
      <c r="Q175" s="221">
        <f>FBT!Q$38</f>
        <v>1.4287158387017147</v>
      </c>
      <c r="R175" s="221">
        <f>FBT!R$38</f>
        <v>1.3850356900869822</v>
      </c>
      <c r="S175" s="221">
        <f>FBT!S$38</f>
        <v>1.3499910398979329</v>
      </c>
      <c r="T175" s="221">
        <f>FBT!T$38</f>
        <v>1.5068422297600266</v>
      </c>
      <c r="U175" s="221">
        <f>FBT!U$38</f>
        <v>1.3585024994214734</v>
      </c>
      <c r="V175" s="221">
        <f>FBT!V$38</f>
        <v>1.3787626126374002</v>
      </c>
      <c r="W175" s="221">
        <f>FBT!W$38</f>
        <v>1.3840532767689715</v>
      </c>
      <c r="X175" s="221">
        <f>FBT!X$38</f>
        <v>1.3741175659168967</v>
      </c>
      <c r="Y175" s="221">
        <f>FBT!Y$38</f>
        <v>1.351728170736421</v>
      </c>
    </row>
    <row r="176" spans="1:25" ht="12" customHeight="1" x14ac:dyDescent="0.25">
      <c r="A176" s="12" t="s">
        <v>64</v>
      </c>
      <c r="B176" s="217">
        <f>TRE!B$38</f>
        <v>1.4455012670893779</v>
      </c>
      <c r="C176" s="217">
        <f>TRE!C$38</f>
        <v>1.3368736928499554</v>
      </c>
      <c r="D176" s="217">
        <f>TRE!D$38</f>
        <v>1.218307083989133</v>
      </c>
      <c r="E176" s="217">
        <f>TRE!E$38</f>
        <v>1.3945791085434476</v>
      </c>
      <c r="F176" s="217">
        <f>TRE!F$38</f>
        <v>1.2351062626876803</v>
      </c>
      <c r="G176" s="217">
        <f>TRE!G$38</f>
        <v>1.3457869661205892</v>
      </c>
      <c r="H176" s="217">
        <f>TRE!H$38</f>
        <v>1.2398522613935297</v>
      </c>
      <c r="I176" s="217">
        <f>TRE!I$38</f>
        <v>1.1742485924577877</v>
      </c>
      <c r="J176" s="217">
        <f>TRE!J$38</f>
        <v>1.1231647026643086</v>
      </c>
      <c r="K176" s="217">
        <f>TRE!K$38</f>
        <v>1.2147355962162991</v>
      </c>
      <c r="L176" s="217">
        <f>TRE!L$38</f>
        <v>1.2031460421798603</v>
      </c>
      <c r="M176" s="217">
        <f>TRE!M$38</f>
        <v>1.0989090081166948</v>
      </c>
      <c r="N176" s="217">
        <f>TRE!N$38</f>
        <v>0.92092675027947646</v>
      </c>
      <c r="O176" s="217">
        <f>TRE!O$38</f>
        <v>1.0276780950063955</v>
      </c>
      <c r="P176" s="217">
        <f>TRE!P$38</f>
        <v>0.90067888104637694</v>
      </c>
      <c r="Q176" s="217">
        <f>TRE!Q$38</f>
        <v>0.99364402219697057</v>
      </c>
      <c r="R176" s="217">
        <f>TRE!R$38</f>
        <v>1.0015629472803362</v>
      </c>
      <c r="S176" s="217">
        <f>TRE!S$38</f>
        <v>0.97258417764467353</v>
      </c>
      <c r="T176" s="217">
        <f>TRE!T$38</f>
        <v>0.93400849129345376</v>
      </c>
      <c r="U176" s="217">
        <f>TRE!U$38</f>
        <v>0.95183615982203473</v>
      </c>
      <c r="V176" s="217">
        <f>TRE!V$38</f>
        <v>0.94269688280558639</v>
      </c>
      <c r="W176" s="217">
        <f>TRE!W$38</f>
        <v>0.93259473516964342</v>
      </c>
      <c r="X176" s="217">
        <f>TRE!X$38</f>
        <v>0.94241706329700448</v>
      </c>
      <c r="Y176" s="217">
        <f>TRE!Y$38</f>
        <v>0.83635798802169536</v>
      </c>
    </row>
    <row r="177" spans="1:25" ht="12" customHeight="1" x14ac:dyDescent="0.25">
      <c r="A177" s="12" t="s">
        <v>65</v>
      </c>
      <c r="B177" s="217">
        <f>MAE!B$38</f>
        <v>1.4433221648702521</v>
      </c>
      <c r="C177" s="217">
        <f>MAE!C$38</f>
        <v>1.3494497388346769</v>
      </c>
      <c r="D177" s="217">
        <f>MAE!D$38</f>
        <v>1.2321227982916469</v>
      </c>
      <c r="E177" s="217">
        <f>MAE!E$38</f>
        <v>1.2981912125349826</v>
      </c>
      <c r="F177" s="217">
        <f>MAE!F$38</f>
        <v>1.2678055456460482</v>
      </c>
      <c r="G177" s="217">
        <f>MAE!G$38</f>
        <v>1.2870625876305954</v>
      </c>
      <c r="H177" s="217">
        <f>MAE!H$38</f>
        <v>1.309942333271773</v>
      </c>
      <c r="I177" s="217">
        <f>MAE!I$38</f>
        <v>1.0695821254949909</v>
      </c>
      <c r="J177" s="217">
        <f>MAE!J$38</f>
        <v>0.99064760633240589</v>
      </c>
      <c r="K177" s="217">
        <f>MAE!K$38</f>
        <v>1.0242581124168963</v>
      </c>
      <c r="L177" s="217">
        <f>MAE!L$38</f>
        <v>1.0075309424500971</v>
      </c>
      <c r="M177" s="217">
        <f>MAE!M$38</f>
        <v>0.96703686665463029</v>
      </c>
      <c r="N177" s="217">
        <f>MAE!N$38</f>
        <v>1.0380023169724033</v>
      </c>
      <c r="O177" s="217">
        <f>MAE!O$38</f>
        <v>0.92176268077387746</v>
      </c>
      <c r="P177" s="217">
        <f>MAE!P$38</f>
        <v>0.89384477045962307</v>
      </c>
      <c r="Q177" s="217">
        <f>MAE!Q$38</f>
        <v>0.85649771235338878</v>
      </c>
      <c r="R177" s="217">
        <f>MAE!R$38</f>
        <v>0.82772568454279982</v>
      </c>
      <c r="S177" s="217">
        <f>MAE!S$38</f>
        <v>0.82712885620927035</v>
      </c>
      <c r="T177" s="217">
        <f>MAE!T$38</f>
        <v>0.94549573875289328</v>
      </c>
      <c r="U177" s="217">
        <f>MAE!U$38</f>
        <v>0.89923852678694516</v>
      </c>
      <c r="V177" s="217">
        <f>MAE!V$38</f>
        <v>0.89120083233216263</v>
      </c>
      <c r="W177" s="217">
        <f>MAE!W$38</f>
        <v>0.87849498343296784</v>
      </c>
      <c r="X177" s="217">
        <f>MAE!X$38</f>
        <v>0.78679898549843708</v>
      </c>
      <c r="Y177" s="217">
        <f>MAE!Y$38</f>
        <v>0.86400004876926739</v>
      </c>
    </row>
    <row r="178" spans="1:25" ht="12" customHeight="1" x14ac:dyDescent="0.25">
      <c r="A178" s="12" t="s">
        <v>66</v>
      </c>
      <c r="B178" s="217">
        <f>TEL!B$38</f>
        <v>1.852422324456223</v>
      </c>
      <c r="C178" s="217">
        <f>TEL!C$38</f>
        <v>1.7426602581283768</v>
      </c>
      <c r="D178" s="217">
        <f>TEL!D$38</f>
        <v>1.7200432317685899</v>
      </c>
      <c r="E178" s="217">
        <f>TEL!E$38</f>
        <v>1.5113778086041878</v>
      </c>
      <c r="F178" s="217">
        <f>TEL!F$38</f>
        <v>1.5142411245071075</v>
      </c>
      <c r="G178" s="217">
        <f>TEL!G$38</f>
        <v>1.4298841608561912</v>
      </c>
      <c r="H178" s="217">
        <f>TEL!H$38</f>
        <v>1.4809644763573642</v>
      </c>
      <c r="I178" s="217">
        <f>TEL!I$38</f>
        <v>1.3375711527945167</v>
      </c>
      <c r="J178" s="217">
        <f>TEL!J$38</f>
        <v>1.3608965170700482</v>
      </c>
      <c r="K178" s="217">
        <f>TEL!K$38</f>
        <v>1.3988383430586742</v>
      </c>
      <c r="L178" s="217">
        <f>TEL!L$38</f>
        <v>1.2384378317400357</v>
      </c>
      <c r="M178" s="217">
        <f>TEL!M$38</f>
        <v>1.1187596573402192</v>
      </c>
      <c r="N178" s="217">
        <f>TEL!N$38</f>
        <v>1.1532151960739012</v>
      </c>
      <c r="O178" s="217">
        <f>TEL!O$38</f>
        <v>1.1531217926332891</v>
      </c>
      <c r="P178" s="217">
        <f>TEL!P$38</f>
        <v>1.193667541816082</v>
      </c>
      <c r="Q178" s="217">
        <f>TEL!Q$38</f>
        <v>1.1855349704363953</v>
      </c>
      <c r="R178" s="217">
        <f>TEL!R$38</f>
        <v>1.2122104283857178</v>
      </c>
      <c r="S178" s="217">
        <f>TEL!S$38</f>
        <v>1.1386658201652611</v>
      </c>
      <c r="T178" s="217">
        <f>TEL!T$38</f>
        <v>0.96723113631924229</v>
      </c>
      <c r="U178" s="217">
        <f>TEL!U$38</f>
        <v>0.91219253516209386</v>
      </c>
      <c r="V178" s="217">
        <f>TEL!V$38</f>
        <v>0.92161188753202428</v>
      </c>
      <c r="W178" s="217">
        <f>TEL!W$38</f>
        <v>1.022016054974626</v>
      </c>
      <c r="X178" s="217">
        <f>TEL!X$38</f>
        <v>1.0723534065954923</v>
      </c>
      <c r="Y178" s="217">
        <f>TEL!Y$38</f>
        <v>1.1216834446522601</v>
      </c>
    </row>
    <row r="179" spans="1:25" ht="12" customHeight="1" x14ac:dyDescent="0.25">
      <c r="A179" s="12" t="s">
        <v>67</v>
      </c>
      <c r="B179" s="217">
        <f>WWP!B$38</f>
        <v>1.4857524719669342</v>
      </c>
      <c r="C179" s="217">
        <f>WWP!C$38</f>
        <v>1.4346217509249344</v>
      </c>
      <c r="D179" s="217">
        <f>WWP!D$38</f>
        <v>0.58588580810902324</v>
      </c>
      <c r="E179" s="217">
        <f>WWP!E$38</f>
        <v>0.28234800326513526</v>
      </c>
      <c r="F179" s="217">
        <f>WWP!F$38</f>
        <v>0.23084877250894806</v>
      </c>
      <c r="G179" s="217">
        <f>WWP!G$38</f>
        <v>0.16877724043114456</v>
      </c>
      <c r="H179" s="217">
        <f>WWP!H$38</f>
        <v>0.29216612252008695</v>
      </c>
      <c r="I179" s="217">
        <f>WWP!I$38</f>
        <v>0.32397447809283825</v>
      </c>
      <c r="J179" s="217">
        <f>WWP!J$38</f>
        <v>0.29242247352021211</v>
      </c>
      <c r="K179" s="217">
        <f>WWP!K$38</f>
        <v>0.2031462179130073</v>
      </c>
      <c r="L179" s="217">
        <f>WWP!L$38</f>
        <v>0.26140508349285962</v>
      </c>
      <c r="M179" s="217">
        <f>WWP!M$38</f>
        <v>0.22592110425999612</v>
      </c>
      <c r="N179" s="217">
        <f>WWP!N$38</f>
        <v>0.27049476208701451</v>
      </c>
      <c r="O179" s="217">
        <f>WWP!O$38</f>
        <v>0.14684896838698741</v>
      </c>
      <c r="P179" s="217">
        <f>WWP!P$38</f>
        <v>0.12933380460848656</v>
      </c>
      <c r="Q179" s="217">
        <f>WWP!Q$38</f>
        <v>0.12705178733465078</v>
      </c>
      <c r="R179" s="217">
        <f>WWP!R$38</f>
        <v>6.4581421731785438E-2</v>
      </c>
      <c r="S179" s="217">
        <f>WWP!S$38</f>
        <v>8.0811386185948464E-2</v>
      </c>
      <c r="T179" s="217">
        <f>WWP!T$38</f>
        <v>0.16950363935205454</v>
      </c>
      <c r="U179" s="217">
        <f>WWP!U$38</f>
        <v>0.15078961142947639</v>
      </c>
      <c r="V179" s="217">
        <f>WWP!V$38</f>
        <v>0.1099486774988188</v>
      </c>
      <c r="W179" s="217">
        <f>WWP!W$38</f>
        <v>0.11043392621687122</v>
      </c>
      <c r="X179" s="217">
        <f>WWP!X$38</f>
        <v>8.6077882033855593E-2</v>
      </c>
      <c r="Y179" s="217">
        <f>WWP!Y$38</f>
        <v>9.6250353088212684E-2</v>
      </c>
    </row>
    <row r="180" spans="1:25" ht="12" customHeight="1" x14ac:dyDescent="0.25">
      <c r="A180" s="16" t="s">
        <v>68</v>
      </c>
      <c r="B180" s="222">
        <f>OIS!B$38</f>
        <v>1.9239987169228365</v>
      </c>
      <c r="C180" s="222">
        <f>OIS!C$38</f>
        <v>1.69436927535409</v>
      </c>
      <c r="D180" s="222">
        <f>OIS!D$38</f>
        <v>1.4399129897346419</v>
      </c>
      <c r="E180" s="222">
        <f>OIS!E$38</f>
        <v>1.5256537953216784</v>
      </c>
      <c r="F180" s="222">
        <f>OIS!F$38</f>
        <v>1.538305441593937</v>
      </c>
      <c r="G180" s="222">
        <f>OIS!G$38</f>
        <v>1.5642459855553243</v>
      </c>
      <c r="H180" s="222">
        <f>OIS!H$38</f>
        <v>1.6325120847620744</v>
      </c>
      <c r="I180" s="222">
        <f>OIS!I$38</f>
        <v>1.4057385155469502</v>
      </c>
      <c r="J180" s="222">
        <f>OIS!J$38</f>
        <v>1.5260620493427921</v>
      </c>
      <c r="K180" s="222">
        <f>OIS!K$38</f>
        <v>1.5468594417887256</v>
      </c>
      <c r="L180" s="222">
        <f>OIS!L$38</f>
        <v>1.3598909310411014</v>
      </c>
      <c r="M180" s="222">
        <f>OIS!M$38</f>
        <v>1.2691365690948391</v>
      </c>
      <c r="N180" s="222">
        <f>OIS!N$38</f>
        <v>1.3304992309068344</v>
      </c>
      <c r="O180" s="222">
        <f>OIS!O$38</f>
        <v>1.2456635177679107</v>
      </c>
      <c r="P180" s="222">
        <f>OIS!P$38</f>
        <v>1.2077717394545306</v>
      </c>
      <c r="Q180" s="222">
        <f>OIS!Q$38</f>
        <v>1.2016954937644977</v>
      </c>
      <c r="R180" s="222">
        <f>OIS!R$38</f>
        <v>1.2198603116915783</v>
      </c>
      <c r="S180" s="222">
        <f>OIS!S$38</f>
        <v>1.2179401941211643</v>
      </c>
      <c r="T180" s="222">
        <f>OIS!T$38</f>
        <v>1.1944051281600994</v>
      </c>
      <c r="U180" s="222">
        <f>OIS!U$38</f>
        <v>1.2452555713425233</v>
      </c>
      <c r="V180" s="222">
        <f>OIS!V$38</f>
        <v>1.3690119344576044</v>
      </c>
      <c r="W180" s="222">
        <f>OIS!W$38</f>
        <v>1.2887547451730541</v>
      </c>
      <c r="X180" s="222">
        <f>OIS!X$38</f>
        <v>1.2131275573988534</v>
      </c>
      <c r="Y180" s="222">
        <f>OIS!Y$38</f>
        <v>1.3752510448699466</v>
      </c>
    </row>
  </sheetData>
  <pageMargins left="0.39370078740157483" right="0.39370078740157483" top="0.39370078740157483" bottom="0.39370078740157483" header="0.31496062992125978" footer="0.31496062992125978"/>
  <pageSetup paperSize="9" scale="57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8">
    <pageSetUpPr fitToPage="1"/>
  </sheetPr>
  <dimension ref="A1:CY48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15" width="9.140625" style="1" customWidth="1"/>
    <col min="116" max="16384" width="9.140625" style="1"/>
  </cols>
  <sheetData>
    <row r="1" spans="1:25" ht="15" customHeight="1" x14ac:dyDescent="0.25">
      <c r="A1" s="9" t="str">
        <f>index!$A$1&amp;": Industry Summary / final energy consumption"</f>
        <v>SI: Industry Summary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</row>
    <row r="2" spans="1:25" ht="10.15" customHeight="1" x14ac:dyDescent="0.25"/>
    <row r="3" spans="1:25" ht="15" customHeight="1" x14ac:dyDescent="0.25">
      <c r="A3" s="32" t="s">
        <v>89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</row>
    <row r="4" spans="1:25" ht="10.15" customHeight="1" x14ac:dyDescent="0.25"/>
    <row r="5" spans="1:25" ht="15" customHeight="1" x14ac:dyDescent="0.25">
      <c r="A5" s="34" t="s">
        <v>90</v>
      </c>
      <c r="B5" s="223">
        <f t="shared" ref="B5:Y5" si="0">SUM(B6:B10,B16,B27)</f>
        <v>1426.8995700767523</v>
      </c>
      <c r="C5" s="223">
        <f t="shared" si="0"/>
        <v>1338.3589853825115</v>
      </c>
      <c r="D5" s="223">
        <f t="shared" si="0"/>
        <v>1265.2510748061472</v>
      </c>
      <c r="E5" s="223">
        <f t="shared" si="0"/>
        <v>1501.9722269984313</v>
      </c>
      <c r="F5" s="223">
        <f t="shared" si="0"/>
        <v>1536.4895958722202</v>
      </c>
      <c r="G5" s="223">
        <f t="shared" si="0"/>
        <v>1645.8715391223488</v>
      </c>
      <c r="H5" s="223">
        <f t="shared" si="0"/>
        <v>1701.2730008592926</v>
      </c>
      <c r="I5" s="223">
        <f t="shared" si="0"/>
        <v>1607.5560619083499</v>
      </c>
      <c r="J5" s="223">
        <f t="shared" si="0"/>
        <v>1485.3378331892063</v>
      </c>
      <c r="K5" s="223">
        <f t="shared" si="0"/>
        <v>1221.107566637382</v>
      </c>
      <c r="L5" s="223">
        <f t="shared" si="0"/>
        <v>1274.0556319856146</v>
      </c>
      <c r="M5" s="223">
        <f t="shared" si="0"/>
        <v>1236.8919174541675</v>
      </c>
      <c r="N5" s="223">
        <f t="shared" si="0"/>
        <v>1207.4141874456411</v>
      </c>
      <c r="O5" s="223">
        <f t="shared" si="0"/>
        <v>1197.650730867831</v>
      </c>
      <c r="P5" s="223">
        <f t="shared" si="0"/>
        <v>1231.2127257087736</v>
      </c>
      <c r="Q5" s="223">
        <f t="shared" si="0"/>
        <v>1228.0212381765034</v>
      </c>
      <c r="R5" s="223">
        <f t="shared" si="0"/>
        <v>1242.3368873599636</v>
      </c>
      <c r="S5" s="223">
        <f t="shared" si="0"/>
        <v>1295.6119518481796</v>
      </c>
      <c r="T5" s="223">
        <f t="shared" si="0"/>
        <v>1319.1759243333302</v>
      </c>
      <c r="U5" s="223">
        <f t="shared" si="0"/>
        <v>1322.0802235593594</v>
      </c>
      <c r="V5" s="223">
        <f t="shared" si="0"/>
        <v>1256.4076526218973</v>
      </c>
      <c r="W5" s="223">
        <f t="shared" si="0"/>
        <v>1294.2629406701139</v>
      </c>
      <c r="X5" s="223">
        <f t="shared" si="0"/>
        <v>1181.1384350813705</v>
      </c>
      <c r="Y5" s="223">
        <f t="shared" si="0"/>
        <v>1073.3412725706407</v>
      </c>
    </row>
    <row r="6" spans="1:25" ht="12" customHeight="1" x14ac:dyDescent="0.25">
      <c r="A6" s="173" t="s">
        <v>91</v>
      </c>
      <c r="B6" s="224">
        <v>12.85437836031198</v>
      </c>
      <c r="C6" s="224">
        <v>13.03672336757147</v>
      </c>
      <c r="D6" s="224">
        <v>12.239797914577281</v>
      </c>
      <c r="E6" s="224">
        <v>14.040949116814195</v>
      </c>
      <c r="F6" s="224">
        <v>14.616198265109434</v>
      </c>
      <c r="G6" s="224">
        <v>16.129524294348393</v>
      </c>
      <c r="H6" s="224">
        <v>16.956446539663713</v>
      </c>
      <c r="I6" s="224">
        <v>16.253445210726976</v>
      </c>
      <c r="J6" s="224">
        <v>14.595577182934306</v>
      </c>
      <c r="K6" s="224">
        <v>12.571841878860354</v>
      </c>
      <c r="L6" s="224">
        <v>13.507002610140679</v>
      </c>
      <c r="M6" s="224">
        <v>12.952399187225097</v>
      </c>
      <c r="N6" s="224">
        <v>12.62490192735347</v>
      </c>
      <c r="O6" s="224">
        <v>12.618847706752518</v>
      </c>
      <c r="P6" s="224">
        <v>12.810210717473179</v>
      </c>
      <c r="Q6" s="224">
        <v>12.893965846938388</v>
      </c>
      <c r="R6" s="224">
        <v>13.084715559284733</v>
      </c>
      <c r="S6" s="224">
        <v>13.766307536033231</v>
      </c>
      <c r="T6" s="224">
        <v>14.572944932213026</v>
      </c>
      <c r="U6" s="224">
        <v>14.841000630752438</v>
      </c>
      <c r="V6" s="224">
        <v>14.02965525317674</v>
      </c>
      <c r="W6" s="224">
        <v>14.951784895368966</v>
      </c>
      <c r="X6" s="224">
        <v>14.037937461454131</v>
      </c>
      <c r="Y6" s="224">
        <v>12.799548135523528</v>
      </c>
    </row>
    <row r="7" spans="1:25" ht="12" customHeight="1" x14ac:dyDescent="0.25">
      <c r="A7" s="173" t="s">
        <v>92</v>
      </c>
      <c r="B7" s="224">
        <v>18.271390408951241</v>
      </c>
      <c r="C7" s="224">
        <v>18.251348453888191</v>
      </c>
      <c r="D7" s="224">
        <v>18.114916559996963</v>
      </c>
      <c r="E7" s="224">
        <v>25.743659881619806</v>
      </c>
      <c r="F7" s="224">
        <v>26.488004283518748</v>
      </c>
      <c r="G7" s="224">
        <v>26.886907259884058</v>
      </c>
      <c r="H7" s="224">
        <v>27.047205374998121</v>
      </c>
      <c r="I7" s="224">
        <v>27.662742926810132</v>
      </c>
      <c r="J7" s="224">
        <v>22.719815370801395</v>
      </c>
      <c r="K7" s="224">
        <v>20.623259597487472</v>
      </c>
      <c r="L7" s="224">
        <v>22.455198091174623</v>
      </c>
      <c r="M7" s="224">
        <v>21.570635068471816</v>
      </c>
      <c r="N7" s="224">
        <v>21.171749724446652</v>
      </c>
      <c r="O7" s="224">
        <v>20.616180102210887</v>
      </c>
      <c r="P7" s="224">
        <v>20.722677026860282</v>
      </c>
      <c r="Q7" s="224">
        <v>20.840432327824661</v>
      </c>
      <c r="R7" s="224">
        <v>20.865088349486943</v>
      </c>
      <c r="S7" s="224">
        <v>21.517778929653772</v>
      </c>
      <c r="T7" s="224">
        <v>22.154165670534063</v>
      </c>
      <c r="U7" s="224">
        <v>22.136629256156642</v>
      </c>
      <c r="V7" s="224">
        <v>22.287035103978418</v>
      </c>
      <c r="W7" s="224">
        <v>23.624676670291343</v>
      </c>
      <c r="X7" s="224">
        <v>22.456194669970074</v>
      </c>
      <c r="Y7" s="224">
        <v>20.334674298979461</v>
      </c>
    </row>
    <row r="8" spans="1:25" ht="12" customHeight="1" x14ac:dyDescent="0.25">
      <c r="A8" s="173" t="s">
        <v>93</v>
      </c>
      <c r="B8" s="224">
        <v>39.926830046747007</v>
      </c>
      <c r="C8" s="224">
        <v>39.578970627777196</v>
      </c>
      <c r="D8" s="224">
        <v>39.833208233654815</v>
      </c>
      <c r="E8" s="224">
        <v>48.687442671168078</v>
      </c>
      <c r="F8" s="224">
        <v>49.852396957237978</v>
      </c>
      <c r="G8" s="224">
        <v>51.553034103606954</v>
      </c>
      <c r="H8" s="224">
        <v>52.011406852336549</v>
      </c>
      <c r="I8" s="224">
        <v>50.048423464375247</v>
      </c>
      <c r="J8" s="224">
        <v>44.713610306998305</v>
      </c>
      <c r="K8" s="224">
        <v>39.122724472219986</v>
      </c>
      <c r="L8" s="224">
        <v>42.024469662842705</v>
      </c>
      <c r="M8" s="224">
        <v>41.25323237347741</v>
      </c>
      <c r="N8" s="224">
        <v>41.384089614625033</v>
      </c>
      <c r="O8" s="224">
        <v>40.305003576040605</v>
      </c>
      <c r="P8" s="224">
        <v>40.76952083454016</v>
      </c>
      <c r="Q8" s="224">
        <v>41.401908311898666</v>
      </c>
      <c r="R8" s="224">
        <v>41.315087052203999</v>
      </c>
      <c r="S8" s="224">
        <v>42.995965392308385</v>
      </c>
      <c r="T8" s="224">
        <v>43.095560400942162</v>
      </c>
      <c r="U8" s="224">
        <v>43.322502519561361</v>
      </c>
      <c r="V8" s="224">
        <v>42.016685366353059</v>
      </c>
      <c r="W8" s="224">
        <v>44.067365813291453</v>
      </c>
      <c r="X8" s="224">
        <v>41.043399323794333</v>
      </c>
      <c r="Y8" s="224">
        <v>36.600849080820254</v>
      </c>
    </row>
    <row r="9" spans="1:25" ht="12" customHeight="1" x14ac:dyDescent="0.25">
      <c r="A9" s="173" t="s">
        <v>94</v>
      </c>
      <c r="B9" s="224">
        <v>31.018736675111118</v>
      </c>
      <c r="C9" s="224">
        <v>30.926622092726966</v>
      </c>
      <c r="D9" s="224">
        <v>31.284690837769272</v>
      </c>
      <c r="E9" s="224">
        <v>44.410467284946805</v>
      </c>
      <c r="F9" s="224">
        <v>46.057353564748894</v>
      </c>
      <c r="G9" s="224">
        <v>46.22889986928304</v>
      </c>
      <c r="H9" s="224">
        <v>45.155353064144194</v>
      </c>
      <c r="I9" s="224">
        <v>46.053006035970071</v>
      </c>
      <c r="J9" s="224">
        <v>37.292586220400487</v>
      </c>
      <c r="K9" s="224">
        <v>34.982275713172122</v>
      </c>
      <c r="L9" s="224">
        <v>37.288985114364593</v>
      </c>
      <c r="M9" s="224">
        <v>36.154791484958082</v>
      </c>
      <c r="N9" s="224">
        <v>35.846260606469386</v>
      </c>
      <c r="O9" s="224">
        <v>34.209158211776348</v>
      </c>
      <c r="P9" s="224">
        <v>34.56042010878064</v>
      </c>
      <c r="Q9" s="224">
        <v>34.86314739118199</v>
      </c>
      <c r="R9" s="224">
        <v>34.654587703930069</v>
      </c>
      <c r="S9" s="224">
        <v>35.24998132015682</v>
      </c>
      <c r="T9" s="224">
        <v>34.882672577645323</v>
      </c>
      <c r="U9" s="224">
        <v>34.790919610551754</v>
      </c>
      <c r="V9" s="224">
        <v>35.603916024572932</v>
      </c>
      <c r="W9" s="224">
        <v>37.315391404862034</v>
      </c>
      <c r="X9" s="224">
        <v>35.701698666658878</v>
      </c>
      <c r="Y9" s="224">
        <v>32.560650797377718</v>
      </c>
    </row>
    <row r="10" spans="1:25" ht="12" customHeight="1" x14ac:dyDescent="0.25">
      <c r="A10" s="36" t="s">
        <v>95</v>
      </c>
      <c r="B10" s="225">
        <f t="shared" ref="B10:Y10" si="1">SUM(B11:B15)</f>
        <v>29.038975295248296</v>
      </c>
      <c r="C10" s="225">
        <f t="shared" si="1"/>
        <v>26.979779516025157</v>
      </c>
      <c r="D10" s="225">
        <f t="shared" si="1"/>
        <v>24.604777858850916</v>
      </c>
      <c r="E10" s="225">
        <f t="shared" si="1"/>
        <v>30.895285807341594</v>
      </c>
      <c r="F10" s="225">
        <f t="shared" si="1"/>
        <v>30.873299578008009</v>
      </c>
      <c r="G10" s="225">
        <f t="shared" si="1"/>
        <v>31.466961185731581</v>
      </c>
      <c r="H10" s="225">
        <f t="shared" si="1"/>
        <v>31.248595183206952</v>
      </c>
      <c r="I10" s="225">
        <f t="shared" si="1"/>
        <v>29.633371662803135</v>
      </c>
      <c r="J10" s="225">
        <f t="shared" si="1"/>
        <v>26.434230398151907</v>
      </c>
      <c r="K10" s="225">
        <f t="shared" si="1"/>
        <v>22.208628128112217</v>
      </c>
      <c r="L10" s="225">
        <f t="shared" si="1"/>
        <v>23.878827591665626</v>
      </c>
      <c r="M10" s="225">
        <f t="shared" si="1"/>
        <v>22.045470540109903</v>
      </c>
      <c r="N10" s="225">
        <f t="shared" si="1"/>
        <v>21.129345508631104</v>
      </c>
      <c r="O10" s="225">
        <f t="shared" si="1"/>
        <v>21.05706993254622</v>
      </c>
      <c r="P10" s="225">
        <f t="shared" si="1"/>
        <v>22.019378669792609</v>
      </c>
      <c r="Q10" s="225">
        <f t="shared" si="1"/>
        <v>22.261556336258529</v>
      </c>
      <c r="R10" s="225">
        <f t="shared" si="1"/>
        <v>22.536138337795748</v>
      </c>
      <c r="S10" s="225">
        <f t="shared" si="1"/>
        <v>23.353202085514173</v>
      </c>
      <c r="T10" s="225">
        <f t="shared" si="1"/>
        <v>23.371039327448912</v>
      </c>
      <c r="U10" s="225">
        <f t="shared" si="1"/>
        <v>23.59956744921524</v>
      </c>
      <c r="V10" s="225">
        <f t="shared" si="1"/>
        <v>22.282952098651684</v>
      </c>
      <c r="W10" s="225">
        <f t="shared" si="1"/>
        <v>22.877686947059953</v>
      </c>
      <c r="X10" s="225">
        <f t="shared" si="1"/>
        <v>21.254249797053468</v>
      </c>
      <c r="Y10" s="225">
        <f t="shared" si="1"/>
        <v>19.617931572486867</v>
      </c>
    </row>
    <row r="11" spans="1:25" ht="12" customHeight="1" x14ac:dyDescent="0.25">
      <c r="A11" s="37" t="s">
        <v>82</v>
      </c>
      <c r="B11" s="226">
        <v>4.4533196693172208</v>
      </c>
      <c r="C11" s="226">
        <v>2.9902145883115576</v>
      </c>
      <c r="D11" s="226">
        <v>2.1692078532218564</v>
      </c>
      <c r="E11" s="226">
        <v>3.7653537745184149</v>
      </c>
      <c r="F11" s="226">
        <v>3.2202644692129252</v>
      </c>
      <c r="G11" s="226">
        <v>3.0368814108128692</v>
      </c>
      <c r="H11" s="226">
        <v>3.4590667704500007</v>
      </c>
      <c r="I11" s="226">
        <v>2.4750845303120466</v>
      </c>
      <c r="J11" s="226">
        <v>2.3875905440765788</v>
      </c>
      <c r="K11" s="226">
        <v>1.9699402404706221</v>
      </c>
      <c r="L11" s="226">
        <v>1.75932608951892</v>
      </c>
      <c r="M11" s="226">
        <v>1.4617030514398697</v>
      </c>
      <c r="N11" s="226">
        <v>1.3508105037405631</v>
      </c>
      <c r="O11" s="226">
        <v>1.2858442335321751</v>
      </c>
      <c r="P11" s="226">
        <v>1.1386761183105345</v>
      </c>
      <c r="Q11" s="226">
        <v>1.0908615367423034</v>
      </c>
      <c r="R11" s="226">
        <v>1.1462241879218136</v>
      </c>
      <c r="S11" s="226">
        <v>0.93018602526616023</v>
      </c>
      <c r="T11" s="226">
        <v>0.98064542280519551</v>
      </c>
      <c r="U11" s="226">
        <v>0.86200473742320816</v>
      </c>
      <c r="V11" s="226">
        <v>0.79718800937826106</v>
      </c>
      <c r="W11" s="226">
        <v>0.75049481869802581</v>
      </c>
      <c r="X11" s="226">
        <v>0.91838212193968949</v>
      </c>
      <c r="Y11" s="226">
        <v>0.73414023215840962</v>
      </c>
    </row>
    <row r="12" spans="1:25" ht="12" customHeight="1" x14ac:dyDescent="0.25">
      <c r="A12" s="37" t="s">
        <v>73</v>
      </c>
      <c r="B12" s="226">
        <v>18.487748068605825</v>
      </c>
      <c r="C12" s="226">
        <v>16.251433488230667</v>
      </c>
      <c r="D12" s="226">
        <v>14.363332596680742</v>
      </c>
      <c r="E12" s="226">
        <v>17.391756823649526</v>
      </c>
      <c r="F12" s="226">
        <v>17.516541943565148</v>
      </c>
      <c r="G12" s="226">
        <v>17.452824110980114</v>
      </c>
      <c r="H12" s="226">
        <v>15.991208010380728</v>
      </c>
      <c r="I12" s="226">
        <v>14.060017201098931</v>
      </c>
      <c r="J12" s="226">
        <v>14.167367360883032</v>
      </c>
      <c r="K12" s="226">
        <v>11.56190130948872</v>
      </c>
      <c r="L12" s="226">
        <v>12.126547834270852</v>
      </c>
      <c r="M12" s="226">
        <v>10.227213450088749</v>
      </c>
      <c r="N12" s="226">
        <v>9.3619872407985323</v>
      </c>
      <c r="O12" s="226">
        <v>9.2842819517054558</v>
      </c>
      <c r="P12" s="226">
        <v>8.6829482725023066</v>
      </c>
      <c r="Q12" s="226">
        <v>8.4108225540342936</v>
      </c>
      <c r="R12" s="226">
        <v>8.6348562337979189</v>
      </c>
      <c r="S12" s="226">
        <v>8.9696826712392941</v>
      </c>
      <c r="T12" s="226">
        <v>9.1313613526524335</v>
      </c>
      <c r="U12" s="226">
        <v>8.7585731514475818</v>
      </c>
      <c r="V12" s="226">
        <v>8.8865531966458295</v>
      </c>
      <c r="W12" s="226">
        <v>9.0524857054747265</v>
      </c>
      <c r="X12" s="226">
        <v>7.5504159188797404</v>
      </c>
      <c r="Y12" s="226">
        <v>7.5261120335489933</v>
      </c>
    </row>
    <row r="13" spans="1:2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</row>
    <row r="14" spans="1:2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0.23310404127183315</v>
      </c>
    </row>
    <row r="15" spans="1:25" ht="12" customHeight="1" x14ac:dyDescent="0.25">
      <c r="A15" s="38" t="s">
        <v>40</v>
      </c>
      <c r="B15" s="227">
        <v>6.097907557325251</v>
      </c>
      <c r="C15" s="227">
        <v>7.7381314394829319</v>
      </c>
      <c r="D15" s="227">
        <v>8.07223740894832</v>
      </c>
      <c r="E15" s="227">
        <v>9.7381752091736526</v>
      </c>
      <c r="F15" s="227">
        <v>10.136493165229936</v>
      </c>
      <c r="G15" s="227">
        <v>10.977255663938596</v>
      </c>
      <c r="H15" s="227">
        <v>11.798320402376222</v>
      </c>
      <c r="I15" s="227">
        <v>13.098269931392158</v>
      </c>
      <c r="J15" s="227">
        <v>9.8792724931922962</v>
      </c>
      <c r="K15" s="227">
        <v>8.6767865781528748</v>
      </c>
      <c r="L15" s="227">
        <v>9.9929536678758524</v>
      </c>
      <c r="M15" s="227">
        <v>10.356554038581287</v>
      </c>
      <c r="N15" s="227">
        <v>10.416547764092009</v>
      </c>
      <c r="O15" s="227">
        <v>10.486943747308588</v>
      </c>
      <c r="P15" s="227">
        <v>12.197754278979765</v>
      </c>
      <c r="Q15" s="227">
        <v>12.759872245481931</v>
      </c>
      <c r="R15" s="227">
        <v>12.755057916076016</v>
      </c>
      <c r="S15" s="227">
        <v>13.453333389008719</v>
      </c>
      <c r="T15" s="227">
        <v>13.259032551991282</v>
      </c>
      <c r="U15" s="227">
        <v>13.97898956034445</v>
      </c>
      <c r="V15" s="227">
        <v>12.599210892627591</v>
      </c>
      <c r="W15" s="227">
        <v>13.0747064228872</v>
      </c>
      <c r="X15" s="227">
        <v>12.785451756234041</v>
      </c>
      <c r="Y15" s="227">
        <v>11.124575265507634</v>
      </c>
    </row>
    <row r="16" spans="1:25" ht="12" customHeight="1" x14ac:dyDescent="0.25">
      <c r="A16" s="39" t="s">
        <v>97</v>
      </c>
      <c r="B16" s="228">
        <f t="shared" ref="B16:Y16" si="2">SUM(B17:B26)</f>
        <v>430.60040843588081</v>
      </c>
      <c r="C16" s="228">
        <f t="shared" si="2"/>
        <v>388.91324920399546</v>
      </c>
      <c r="D16" s="228">
        <f t="shared" si="2"/>
        <v>376.8903815008369</v>
      </c>
      <c r="E16" s="228">
        <f t="shared" si="2"/>
        <v>471.74447263122966</v>
      </c>
      <c r="F16" s="228">
        <f t="shared" si="2"/>
        <v>481.67963761053778</v>
      </c>
      <c r="G16" s="228">
        <f t="shared" si="2"/>
        <v>504.51465508350373</v>
      </c>
      <c r="H16" s="228">
        <f t="shared" si="2"/>
        <v>481.50312833100367</v>
      </c>
      <c r="I16" s="228">
        <f t="shared" si="2"/>
        <v>439.39323477367526</v>
      </c>
      <c r="J16" s="228">
        <f t="shared" si="2"/>
        <v>413.84294466396256</v>
      </c>
      <c r="K16" s="228">
        <f t="shared" si="2"/>
        <v>368.0000515549163</v>
      </c>
      <c r="L16" s="228">
        <f t="shared" si="2"/>
        <v>371.2804070335032</v>
      </c>
      <c r="M16" s="228">
        <f t="shared" si="2"/>
        <v>337.61750115050654</v>
      </c>
      <c r="N16" s="228">
        <f t="shared" si="2"/>
        <v>314.5061881121714</v>
      </c>
      <c r="O16" s="228">
        <f t="shared" si="2"/>
        <v>314.21144163420621</v>
      </c>
      <c r="P16" s="228">
        <f t="shared" si="2"/>
        <v>334.7918436412815</v>
      </c>
      <c r="Q16" s="228">
        <f t="shared" si="2"/>
        <v>323.4848563564683</v>
      </c>
      <c r="R16" s="228">
        <f t="shared" si="2"/>
        <v>324.97733368584881</v>
      </c>
      <c r="S16" s="228">
        <f t="shared" si="2"/>
        <v>329.77300553947634</v>
      </c>
      <c r="T16" s="228">
        <f t="shared" si="2"/>
        <v>329.60292454854903</v>
      </c>
      <c r="U16" s="228">
        <f t="shared" si="2"/>
        <v>332.24749552203428</v>
      </c>
      <c r="V16" s="228">
        <f t="shared" si="2"/>
        <v>325.42612860745572</v>
      </c>
      <c r="W16" s="228">
        <f t="shared" si="2"/>
        <v>328.70918980311683</v>
      </c>
      <c r="X16" s="228">
        <f t="shared" si="2"/>
        <v>301.02169535785771</v>
      </c>
      <c r="Y16" s="228">
        <f t="shared" si="2"/>
        <v>283.07085872066648</v>
      </c>
    </row>
    <row r="17" spans="1:25" ht="12" customHeight="1" x14ac:dyDescent="0.25">
      <c r="A17" s="46" t="s">
        <v>28</v>
      </c>
      <c r="B17" s="229">
        <v>37.723613114280738</v>
      </c>
      <c r="C17" s="229">
        <v>38.106745795028147</v>
      </c>
      <c r="D17" s="229">
        <v>42.436224108946412</v>
      </c>
      <c r="E17" s="229">
        <v>34.602748642734049</v>
      </c>
      <c r="F17" s="229">
        <v>34.662646193135494</v>
      </c>
      <c r="G17" s="229">
        <v>37.718924003859684</v>
      </c>
      <c r="H17" s="229">
        <v>34.443316910324526</v>
      </c>
      <c r="I17" s="229">
        <v>28.743879985344556</v>
      </c>
      <c r="J17" s="229">
        <v>23.929830864034887</v>
      </c>
      <c r="K17" s="229">
        <v>21.300460197416285</v>
      </c>
      <c r="L17" s="229">
        <v>21.393035133489519</v>
      </c>
      <c r="M17" s="229">
        <v>26.022182151452693</v>
      </c>
      <c r="N17" s="229">
        <v>23.956522549948296</v>
      </c>
      <c r="O17" s="229">
        <v>25.313210554010592</v>
      </c>
      <c r="P17" s="229">
        <v>25.015351292641377</v>
      </c>
      <c r="Q17" s="229">
        <v>22.725110609249377</v>
      </c>
      <c r="R17" s="229">
        <v>20.983242701869184</v>
      </c>
      <c r="S17" s="229">
        <v>21.113642951466673</v>
      </c>
      <c r="T17" s="229">
        <v>23.912116884648658</v>
      </c>
      <c r="U17" s="229">
        <v>23.126713931627151</v>
      </c>
      <c r="V17" s="229">
        <v>12.875441968628513</v>
      </c>
      <c r="W17" s="229">
        <v>4.5197646150653448</v>
      </c>
      <c r="X17" s="229">
        <v>12.600321738937494</v>
      </c>
      <c r="Y17" s="229">
        <v>6.4964823819809618</v>
      </c>
    </row>
    <row r="18" spans="1:25" ht="12" customHeight="1" x14ac:dyDescent="0.25">
      <c r="A18" s="46" t="s">
        <v>30</v>
      </c>
      <c r="B18" s="229">
        <v>0</v>
      </c>
      <c r="C18" s="229">
        <v>0</v>
      </c>
      <c r="D18" s="229">
        <v>0</v>
      </c>
      <c r="E18" s="229">
        <v>0</v>
      </c>
      <c r="F18" s="229">
        <v>0</v>
      </c>
      <c r="G18" s="229">
        <v>0</v>
      </c>
      <c r="H18" s="229">
        <v>0</v>
      </c>
      <c r="I18" s="229">
        <v>0</v>
      </c>
      <c r="J18" s="229">
        <v>0</v>
      </c>
      <c r="K18" s="229">
        <v>0</v>
      </c>
      <c r="L18" s="229">
        <v>0</v>
      </c>
      <c r="M18" s="229">
        <v>0</v>
      </c>
      <c r="N18" s="229">
        <v>0</v>
      </c>
      <c r="O18" s="229">
        <v>0</v>
      </c>
      <c r="P18" s="229">
        <v>0</v>
      </c>
      <c r="Q18" s="229">
        <v>0</v>
      </c>
      <c r="R18" s="229">
        <v>0</v>
      </c>
      <c r="S18" s="229">
        <v>0</v>
      </c>
      <c r="T18" s="229">
        <v>0</v>
      </c>
      <c r="U18" s="229">
        <v>0</v>
      </c>
      <c r="V18" s="229">
        <v>0</v>
      </c>
      <c r="W18" s="229">
        <v>0</v>
      </c>
      <c r="X18" s="229">
        <v>0</v>
      </c>
      <c r="Y18" s="229">
        <v>0</v>
      </c>
    </row>
    <row r="19" spans="1:25" ht="12" customHeight="1" x14ac:dyDescent="0.25">
      <c r="A19" s="46" t="s">
        <v>31</v>
      </c>
      <c r="B19" s="229">
        <v>3.6949719525103459</v>
      </c>
      <c r="C19" s="229">
        <v>3.0379142340061094</v>
      </c>
      <c r="D19" s="229">
        <v>2.7055061031545504</v>
      </c>
      <c r="E19" s="229">
        <v>5.9084593935878305</v>
      </c>
      <c r="F19" s="229">
        <v>6.7525023661061407</v>
      </c>
      <c r="G19" s="229">
        <v>10.304936192230333</v>
      </c>
      <c r="H19" s="229">
        <v>11.00784169254009</v>
      </c>
      <c r="I19" s="229">
        <v>4.6808077887270203</v>
      </c>
      <c r="J19" s="229">
        <v>5.998001296010715</v>
      </c>
      <c r="K19" s="229">
        <v>6.0108336633953146</v>
      </c>
      <c r="L19" s="229">
        <v>6.5305162609639034</v>
      </c>
      <c r="M19" s="229">
        <v>7.7009136789630555</v>
      </c>
      <c r="N19" s="229">
        <v>7.2016612494494545</v>
      </c>
      <c r="O19" s="229">
        <v>6.7810903168170125</v>
      </c>
      <c r="P19" s="229">
        <v>7.9693418257497424</v>
      </c>
      <c r="Q19" s="229">
        <v>7.326834440833605</v>
      </c>
      <c r="R19" s="229">
        <v>7.3928472798559053</v>
      </c>
      <c r="S19" s="229">
        <v>8.4936755377113844</v>
      </c>
      <c r="T19" s="229">
        <v>8.9045099756113508</v>
      </c>
      <c r="U19" s="229">
        <v>8.9860473129907845</v>
      </c>
      <c r="V19" s="229">
        <v>9.2044360767711666</v>
      </c>
      <c r="W19" s="229">
        <v>8.7427999095509517</v>
      </c>
      <c r="X19" s="229">
        <v>9.4459100832570773</v>
      </c>
      <c r="Y19" s="229">
        <v>12.182368680339607</v>
      </c>
    </row>
    <row r="20" spans="1:25" ht="12" customHeight="1" x14ac:dyDescent="0.25">
      <c r="A20" s="46" t="s">
        <v>82</v>
      </c>
      <c r="B20" s="229">
        <v>50.723735625768555</v>
      </c>
      <c r="C20" s="229">
        <v>37.475798575585948</v>
      </c>
      <c r="D20" s="229">
        <v>25.089387121501403</v>
      </c>
      <c r="E20" s="229">
        <v>35.105010925536149</v>
      </c>
      <c r="F20" s="229">
        <v>31.072320534264634</v>
      </c>
      <c r="G20" s="229">
        <v>30.379149059530125</v>
      </c>
      <c r="H20" s="229">
        <v>36.450936316910003</v>
      </c>
      <c r="I20" s="229">
        <v>30.203726581392459</v>
      </c>
      <c r="J20" s="229">
        <v>25.613957346062076</v>
      </c>
      <c r="K20" s="229">
        <v>23.496947781215198</v>
      </c>
      <c r="L20" s="229">
        <v>23.618221619403311</v>
      </c>
      <c r="M20" s="229">
        <v>20.086470832991164</v>
      </c>
      <c r="N20" s="229">
        <v>18.118525175448102</v>
      </c>
      <c r="O20" s="229">
        <v>17.943967147436698</v>
      </c>
      <c r="P20" s="229">
        <v>15.170781517467093</v>
      </c>
      <c r="Q20" s="229">
        <v>14.865841858350763</v>
      </c>
      <c r="R20" s="229">
        <v>14.487565097760379</v>
      </c>
      <c r="S20" s="229">
        <v>11.988921037586087</v>
      </c>
      <c r="T20" s="229">
        <v>12.066886741656644</v>
      </c>
      <c r="U20" s="229">
        <v>10.729493952293513</v>
      </c>
      <c r="V20" s="229">
        <v>9.2623910734766035</v>
      </c>
      <c r="W20" s="229">
        <v>9.3771015994127271</v>
      </c>
      <c r="X20" s="229">
        <v>12.504362759819974</v>
      </c>
      <c r="Y20" s="229">
        <v>9.1383551313823599</v>
      </c>
    </row>
    <row r="21" spans="1:25" ht="12" customHeight="1" x14ac:dyDescent="0.25">
      <c r="A21" s="46" t="s">
        <v>32</v>
      </c>
      <c r="B21" s="229">
        <v>31.408584426618635</v>
      </c>
      <c r="C21" s="229">
        <v>31.988213306661738</v>
      </c>
      <c r="D21" s="229">
        <v>25.484934122254806</v>
      </c>
      <c r="E21" s="229">
        <v>22.99523004830295</v>
      </c>
      <c r="F21" s="229">
        <v>34.037802423361136</v>
      </c>
      <c r="G21" s="229">
        <v>34.072769934355108</v>
      </c>
      <c r="H21" s="229">
        <v>29.441493598594615</v>
      </c>
      <c r="I21" s="229">
        <v>9.34280112816122</v>
      </c>
      <c r="J21" s="229">
        <v>8.2399052094342249</v>
      </c>
      <c r="K21" s="229">
        <v>10.955795595837149</v>
      </c>
      <c r="L21" s="229">
        <v>4.2645219468321436</v>
      </c>
      <c r="M21" s="229">
        <v>2.5550665670946029</v>
      </c>
      <c r="N21" s="229">
        <v>2.6272124829268733</v>
      </c>
      <c r="O21" s="229">
        <v>3.3491118319150961</v>
      </c>
      <c r="P21" s="229">
        <v>2.8489827008191657</v>
      </c>
      <c r="Q21" s="229">
        <v>1.7856645771461417</v>
      </c>
      <c r="R21" s="229">
        <v>0.82781164560783571</v>
      </c>
      <c r="S21" s="229">
        <v>0.15646121223840753</v>
      </c>
      <c r="T21" s="229">
        <v>0.16283169299362327</v>
      </c>
      <c r="U21" s="229">
        <v>0</v>
      </c>
      <c r="V21" s="229">
        <v>0</v>
      </c>
      <c r="W21" s="229">
        <v>0</v>
      </c>
      <c r="X21" s="229">
        <v>0</v>
      </c>
      <c r="Y21" s="229">
        <v>0</v>
      </c>
    </row>
    <row r="22" spans="1:25" ht="12" customHeight="1" x14ac:dyDescent="0.25">
      <c r="A22" s="46" t="s">
        <v>33</v>
      </c>
      <c r="B22" s="229">
        <v>0</v>
      </c>
      <c r="C22" s="229">
        <v>0</v>
      </c>
      <c r="D22" s="229">
        <v>0</v>
      </c>
      <c r="E22" s="229">
        <v>0.25413008285084848</v>
      </c>
      <c r="F22" s="229">
        <v>0.53119509365102302</v>
      </c>
      <c r="G22" s="229">
        <v>0.71252432568903601</v>
      </c>
      <c r="H22" s="229">
        <v>1.8594170409631063</v>
      </c>
      <c r="I22" s="229">
        <v>1.4939309818592901</v>
      </c>
      <c r="J22" s="229">
        <v>0.6453962300938364</v>
      </c>
      <c r="K22" s="229">
        <v>1.2419836299024758</v>
      </c>
      <c r="L22" s="229">
        <v>0.47103090406375714</v>
      </c>
      <c r="M22" s="229">
        <v>0.44835112616618</v>
      </c>
      <c r="N22" s="229">
        <v>0.25303961001589431</v>
      </c>
      <c r="O22" s="229">
        <v>0.72096324286802582</v>
      </c>
      <c r="P22" s="229">
        <v>0.72909553710869723</v>
      </c>
      <c r="Q22" s="229">
        <v>0.53719873154867903</v>
      </c>
      <c r="R22" s="229">
        <v>0.55480991858662176</v>
      </c>
      <c r="S22" s="229">
        <v>0.84475381993185261</v>
      </c>
      <c r="T22" s="229">
        <v>1.0075949340546138</v>
      </c>
      <c r="U22" s="229">
        <v>0.79026955767018703</v>
      </c>
      <c r="V22" s="229">
        <v>0.90274657861501706</v>
      </c>
      <c r="W22" s="229">
        <v>1.0324956829479937</v>
      </c>
      <c r="X22" s="229">
        <v>1.1330864398331768</v>
      </c>
      <c r="Y22" s="229">
        <v>1.4960705832305035</v>
      </c>
    </row>
    <row r="23" spans="1:25" ht="12" customHeight="1" x14ac:dyDescent="0.25">
      <c r="A23" s="46" t="s">
        <v>73</v>
      </c>
      <c r="B23" s="229">
        <v>206.06549643857434</v>
      </c>
      <c r="C23" s="229">
        <v>187.8058670606751</v>
      </c>
      <c r="D23" s="229">
        <v>186.23314345895287</v>
      </c>
      <c r="E23" s="229">
        <v>220.49072749039863</v>
      </c>
      <c r="F23" s="229">
        <v>218.41166817125807</v>
      </c>
      <c r="G23" s="229">
        <v>218.09759823529075</v>
      </c>
      <c r="H23" s="229">
        <v>213.8167631473226</v>
      </c>
      <c r="I23" s="229">
        <v>219.63173795743779</v>
      </c>
      <c r="J23" s="229">
        <v>204.23159080043632</v>
      </c>
      <c r="K23" s="229">
        <v>188.348759613564</v>
      </c>
      <c r="L23" s="229">
        <v>190.25275918133266</v>
      </c>
      <c r="M23" s="229">
        <v>163.36997571320111</v>
      </c>
      <c r="N23" s="229">
        <v>161.83408499912667</v>
      </c>
      <c r="O23" s="229">
        <v>153.77367939924687</v>
      </c>
      <c r="P23" s="229">
        <v>157.28920002682503</v>
      </c>
      <c r="Q23" s="229">
        <v>151.65723907768751</v>
      </c>
      <c r="R23" s="229">
        <v>155.10697999606705</v>
      </c>
      <c r="S23" s="229">
        <v>160.19180587942247</v>
      </c>
      <c r="T23" s="229">
        <v>169.22733373590501</v>
      </c>
      <c r="U23" s="229">
        <v>164.17167209067429</v>
      </c>
      <c r="V23" s="229">
        <v>167.88880626389351</v>
      </c>
      <c r="W23" s="229">
        <v>174.21146956284892</v>
      </c>
      <c r="X23" s="229">
        <v>141.39028300686442</v>
      </c>
      <c r="Y23" s="229">
        <v>137.55853232030498</v>
      </c>
    </row>
    <row r="24" spans="1:25" ht="12" customHeight="1" x14ac:dyDescent="0.25">
      <c r="A24" s="46" t="s">
        <v>36</v>
      </c>
      <c r="B24" s="229">
        <v>0</v>
      </c>
      <c r="C24" s="229">
        <v>0</v>
      </c>
      <c r="D24" s="229">
        <v>0</v>
      </c>
      <c r="E24" s="229">
        <v>0</v>
      </c>
      <c r="F24" s="229">
        <v>0</v>
      </c>
      <c r="G24" s="229">
        <v>0</v>
      </c>
      <c r="H24" s="229">
        <v>0</v>
      </c>
      <c r="I24" s="229">
        <v>0</v>
      </c>
      <c r="J24" s="229">
        <v>0</v>
      </c>
      <c r="K24" s="229">
        <v>0</v>
      </c>
      <c r="L24" s="229">
        <v>0</v>
      </c>
      <c r="M24" s="229">
        <v>0</v>
      </c>
      <c r="N24" s="229">
        <v>0</v>
      </c>
      <c r="O24" s="229">
        <v>0</v>
      </c>
      <c r="P24" s="229">
        <v>0</v>
      </c>
      <c r="Q24" s="229">
        <v>0</v>
      </c>
      <c r="R24" s="229">
        <v>0</v>
      </c>
      <c r="S24" s="229">
        <v>0</v>
      </c>
      <c r="T24" s="229">
        <v>0</v>
      </c>
      <c r="U24" s="229">
        <v>0</v>
      </c>
      <c r="V24" s="229">
        <v>0</v>
      </c>
      <c r="W24" s="229">
        <v>0</v>
      </c>
      <c r="X24" s="229">
        <v>0</v>
      </c>
      <c r="Y24" s="229">
        <v>0</v>
      </c>
    </row>
    <row r="25" spans="1:25" ht="12" customHeight="1" x14ac:dyDescent="0.25">
      <c r="A25" s="46" t="s">
        <v>38</v>
      </c>
      <c r="B25" s="229">
        <v>74.710920034046111</v>
      </c>
      <c r="C25" s="229">
        <v>63.962940670848312</v>
      </c>
      <c r="D25" s="229">
        <v>70.10120378317238</v>
      </c>
      <c r="E25" s="229">
        <v>94.611467854202914</v>
      </c>
      <c r="F25" s="229">
        <v>103.16378141913778</v>
      </c>
      <c r="G25" s="229">
        <v>111.31989692731078</v>
      </c>
      <c r="H25" s="229">
        <v>96.109326950782332</v>
      </c>
      <c r="I25" s="229">
        <v>85.752068322024243</v>
      </c>
      <c r="J25" s="229">
        <v>76.683317088959384</v>
      </c>
      <c r="K25" s="229">
        <v>60.182158434484165</v>
      </c>
      <c r="L25" s="229">
        <v>71.03398492871645</v>
      </c>
      <c r="M25" s="229">
        <v>59.108401786401402</v>
      </c>
      <c r="N25" s="229">
        <v>45.819441272013918</v>
      </c>
      <c r="O25" s="229">
        <v>54.452119056540013</v>
      </c>
      <c r="P25" s="229">
        <v>77.211739064570921</v>
      </c>
      <c r="Q25" s="229">
        <v>75.45635657216495</v>
      </c>
      <c r="R25" s="229">
        <v>74.773776100583717</v>
      </c>
      <c r="S25" s="229">
        <v>75.611174164375669</v>
      </c>
      <c r="T25" s="229">
        <v>68.454324702627517</v>
      </c>
      <c r="U25" s="229">
        <v>73.197468926533247</v>
      </c>
      <c r="V25" s="229">
        <v>74.491016878859725</v>
      </c>
      <c r="W25" s="229">
        <v>81.015670213735831</v>
      </c>
      <c r="X25" s="229">
        <v>75.909726170388737</v>
      </c>
      <c r="Y25" s="229">
        <v>78.827080578151779</v>
      </c>
    </row>
    <row r="26" spans="1:25" ht="12" customHeight="1" x14ac:dyDescent="0.25">
      <c r="A26" s="46" t="s">
        <v>39</v>
      </c>
      <c r="B26" s="229">
        <v>26.27308684408208</v>
      </c>
      <c r="C26" s="229">
        <v>26.535769561190122</v>
      </c>
      <c r="D26" s="229">
        <v>24.83998280285449</v>
      </c>
      <c r="E26" s="229">
        <v>57.776698193616298</v>
      </c>
      <c r="F26" s="229">
        <v>53.047721409623541</v>
      </c>
      <c r="G26" s="229">
        <v>61.908856405237913</v>
      </c>
      <c r="H26" s="229">
        <v>58.374032673566418</v>
      </c>
      <c r="I26" s="229">
        <v>59.544282028728695</v>
      </c>
      <c r="J26" s="229">
        <v>68.500945828931137</v>
      </c>
      <c r="K26" s="229">
        <v>56.463112639101745</v>
      </c>
      <c r="L26" s="229">
        <v>53.716337058701413</v>
      </c>
      <c r="M26" s="229">
        <v>58.32613929423632</v>
      </c>
      <c r="N26" s="229">
        <v>54.695700773242208</v>
      </c>
      <c r="O26" s="229">
        <v>51.877300085371864</v>
      </c>
      <c r="P26" s="229">
        <v>48.557351676099458</v>
      </c>
      <c r="Q26" s="229">
        <v>49.130610489487225</v>
      </c>
      <c r="R26" s="229">
        <v>50.850300945518079</v>
      </c>
      <c r="S26" s="229">
        <v>51.372570936743799</v>
      </c>
      <c r="T26" s="229">
        <v>45.867325881051599</v>
      </c>
      <c r="U26" s="229">
        <v>51.245829750245107</v>
      </c>
      <c r="V26" s="229">
        <v>50.801289767211202</v>
      </c>
      <c r="W26" s="229">
        <v>49.809888219555091</v>
      </c>
      <c r="X26" s="229">
        <v>48.038005158756853</v>
      </c>
      <c r="Y26" s="229">
        <v>37.371969045276288</v>
      </c>
    </row>
    <row r="27" spans="1:25" ht="12" customHeight="1" x14ac:dyDescent="0.25">
      <c r="A27" s="39" t="s">
        <v>98</v>
      </c>
      <c r="B27" s="228">
        <f t="shared" ref="B27:Y27" si="3">SUM(B28:B37)</f>
        <v>865.18885085450188</v>
      </c>
      <c r="C27" s="228">
        <f t="shared" si="3"/>
        <v>820.67229212052689</v>
      </c>
      <c r="D27" s="228">
        <f t="shared" si="3"/>
        <v>762.28330190046108</v>
      </c>
      <c r="E27" s="228">
        <f t="shared" si="3"/>
        <v>866.44994960531108</v>
      </c>
      <c r="F27" s="228">
        <f t="shared" si="3"/>
        <v>886.92270561305941</v>
      </c>
      <c r="G27" s="228">
        <f t="shared" si="3"/>
        <v>969.09155732599106</v>
      </c>
      <c r="H27" s="228">
        <f t="shared" si="3"/>
        <v>1047.3508655139394</v>
      </c>
      <c r="I27" s="228">
        <f t="shared" si="3"/>
        <v>998.51183783398915</v>
      </c>
      <c r="J27" s="228">
        <f t="shared" si="3"/>
        <v>925.73906904595742</v>
      </c>
      <c r="K27" s="228">
        <f t="shared" si="3"/>
        <v>723.59878529261346</v>
      </c>
      <c r="L27" s="228">
        <f t="shared" si="3"/>
        <v>763.6207418819231</v>
      </c>
      <c r="M27" s="228">
        <f t="shared" si="3"/>
        <v>765.2978876494185</v>
      </c>
      <c r="N27" s="228">
        <f t="shared" si="3"/>
        <v>760.75165195194404</v>
      </c>
      <c r="O27" s="228">
        <f t="shared" si="3"/>
        <v>754.63302970429822</v>
      </c>
      <c r="P27" s="228">
        <f t="shared" si="3"/>
        <v>765.53867471004514</v>
      </c>
      <c r="Q27" s="228">
        <f t="shared" si="3"/>
        <v>772.27537160593283</v>
      </c>
      <c r="R27" s="228">
        <f t="shared" si="3"/>
        <v>784.90393667141325</v>
      </c>
      <c r="S27" s="228">
        <f t="shared" si="3"/>
        <v>828.95571104503688</v>
      </c>
      <c r="T27" s="228">
        <f t="shared" si="3"/>
        <v>851.49661687599757</v>
      </c>
      <c r="U27" s="228">
        <f t="shared" si="3"/>
        <v>851.14210857108765</v>
      </c>
      <c r="V27" s="228">
        <f t="shared" si="3"/>
        <v>794.76128016770872</v>
      </c>
      <c r="W27" s="228">
        <f t="shared" si="3"/>
        <v>822.71684513612342</v>
      </c>
      <c r="X27" s="228">
        <f t="shared" si="3"/>
        <v>745.62325980458195</v>
      </c>
      <c r="Y27" s="228">
        <f t="shared" si="3"/>
        <v>668.35675996478653</v>
      </c>
    </row>
    <row r="28" spans="1:25" ht="12" customHeight="1" x14ac:dyDescent="0.25">
      <c r="A28" s="18" t="s">
        <v>28</v>
      </c>
      <c r="B28" s="230">
        <v>48.660909671617787</v>
      </c>
      <c r="C28" s="230">
        <v>47.395747756132621</v>
      </c>
      <c r="D28" s="230">
        <v>54.5239650570037</v>
      </c>
      <c r="E28" s="230">
        <v>47.406881623817974</v>
      </c>
      <c r="F28" s="230">
        <v>42.499778570407067</v>
      </c>
      <c r="G28" s="230">
        <v>42.183311593732739</v>
      </c>
      <c r="H28" s="230">
        <v>44.842323674370235</v>
      </c>
      <c r="I28" s="230">
        <v>53.914073583013142</v>
      </c>
      <c r="J28" s="230">
        <v>56.949704819542063</v>
      </c>
      <c r="K28" s="230">
        <v>33.002119338267278</v>
      </c>
      <c r="L28" s="230">
        <v>26.072485072873334</v>
      </c>
      <c r="M28" s="230">
        <v>26.924593428942831</v>
      </c>
      <c r="N28" s="230">
        <v>26.837372548933907</v>
      </c>
      <c r="O28" s="230">
        <v>22.155663048740916</v>
      </c>
      <c r="P28" s="230">
        <v>20.050856789903754</v>
      </c>
      <c r="Q28" s="230">
        <v>16.57488939075062</v>
      </c>
      <c r="R28" s="230">
        <v>15.285716885405112</v>
      </c>
      <c r="S28" s="230">
        <v>17.139839421706156</v>
      </c>
      <c r="T28" s="230">
        <v>16.945406761095111</v>
      </c>
      <c r="U28" s="230">
        <v>16.673114099327279</v>
      </c>
      <c r="V28" s="230">
        <v>15.412434213658672</v>
      </c>
      <c r="W28" s="230">
        <v>16.537329108064487</v>
      </c>
      <c r="X28" s="230">
        <v>14.964682560288653</v>
      </c>
      <c r="Y28" s="230">
        <v>12.751496981733567</v>
      </c>
    </row>
    <row r="29" spans="1:25" ht="12" customHeight="1" x14ac:dyDescent="0.25">
      <c r="A29" s="18" t="s">
        <v>42</v>
      </c>
      <c r="B29" s="230">
        <v>0</v>
      </c>
      <c r="C29" s="230">
        <v>0</v>
      </c>
      <c r="D29" s="230">
        <v>0</v>
      </c>
      <c r="E29" s="230">
        <v>0</v>
      </c>
      <c r="F29" s="230">
        <v>0</v>
      </c>
      <c r="G29" s="230">
        <v>0</v>
      </c>
      <c r="H29" s="230">
        <v>0</v>
      </c>
      <c r="I29" s="230">
        <v>0</v>
      </c>
      <c r="J29" s="230">
        <v>0</v>
      </c>
      <c r="K29" s="230">
        <v>0</v>
      </c>
      <c r="L29" s="230">
        <v>0</v>
      </c>
      <c r="M29" s="230">
        <v>0</v>
      </c>
      <c r="N29" s="230">
        <v>0</v>
      </c>
      <c r="O29" s="230">
        <v>0</v>
      </c>
      <c r="P29" s="230">
        <v>0</v>
      </c>
      <c r="Q29" s="230">
        <v>0</v>
      </c>
      <c r="R29" s="230">
        <v>0</v>
      </c>
      <c r="S29" s="230">
        <v>0</v>
      </c>
      <c r="T29" s="230">
        <v>0</v>
      </c>
      <c r="U29" s="230">
        <v>0</v>
      </c>
      <c r="V29" s="230">
        <v>0</v>
      </c>
      <c r="W29" s="230">
        <v>0</v>
      </c>
      <c r="X29" s="230">
        <v>0</v>
      </c>
      <c r="Y29" s="230">
        <v>0</v>
      </c>
    </row>
    <row r="30" spans="1:25" ht="12" customHeight="1" x14ac:dyDescent="0.25">
      <c r="A30" s="18" t="s">
        <v>31</v>
      </c>
      <c r="B30" s="230">
        <v>9.8619498015739175</v>
      </c>
      <c r="C30" s="230">
        <v>10.519007520078155</v>
      </c>
      <c r="D30" s="230">
        <v>8.5920003456846565</v>
      </c>
      <c r="E30" s="230">
        <v>15.556630890161092</v>
      </c>
      <c r="F30" s="230">
        <v>14.712673902165568</v>
      </c>
      <c r="G30" s="230">
        <v>17.938743945344903</v>
      </c>
      <c r="H30" s="230">
        <v>24.014256329815879</v>
      </c>
      <c r="I30" s="230">
        <v>15.117214567248908</v>
      </c>
      <c r="J30" s="230">
        <v>17.099763106396857</v>
      </c>
      <c r="K30" s="230">
        <v>14.887102708057824</v>
      </c>
      <c r="L30" s="230">
        <v>15.467334125966449</v>
      </c>
      <c r="M30" s="230">
        <v>17.596420800830582</v>
      </c>
      <c r="N30" s="230">
        <v>16.995931183912539</v>
      </c>
      <c r="O30" s="230">
        <v>16.316588101067765</v>
      </c>
      <c r="P30" s="230">
        <v>16.228164623089462</v>
      </c>
      <c r="Q30" s="230">
        <v>13.571187915142318</v>
      </c>
      <c r="R30" s="230">
        <v>14.605003107074443</v>
      </c>
      <c r="S30" s="230">
        <v>15.544329621359983</v>
      </c>
      <c r="T30" s="230">
        <v>17.214406619401544</v>
      </c>
      <c r="U30" s="230">
        <v>13.780332738599931</v>
      </c>
      <c r="V30" s="230">
        <v>14.129699778774835</v>
      </c>
      <c r="W30" s="230">
        <v>11.979212128282237</v>
      </c>
      <c r="X30" s="230">
        <v>13.851768334627701</v>
      </c>
      <c r="Y30" s="230">
        <v>18.23500019326314</v>
      </c>
    </row>
    <row r="31" spans="1:25" ht="12" customHeight="1" x14ac:dyDescent="0.25">
      <c r="A31" s="18" t="s">
        <v>82</v>
      </c>
      <c r="B31" s="230">
        <v>111.2028243265823</v>
      </c>
      <c r="C31" s="230">
        <v>82.778354849859994</v>
      </c>
      <c r="D31" s="230">
        <v>54.904345695955996</v>
      </c>
      <c r="E31" s="230">
        <v>73.076754818432093</v>
      </c>
      <c r="F31" s="230">
        <v>68.411112331002229</v>
      </c>
      <c r="G31" s="230">
        <v>80.585087328453213</v>
      </c>
      <c r="H31" s="230">
        <v>96.432903189510142</v>
      </c>
      <c r="I31" s="230">
        <v>71.104593875397825</v>
      </c>
      <c r="J31" s="230">
        <v>72.729492522587066</v>
      </c>
      <c r="K31" s="230">
        <v>57.966817911246267</v>
      </c>
      <c r="L31" s="230">
        <v>47.881093735617725</v>
      </c>
      <c r="M31" s="230">
        <v>39.500751309034158</v>
      </c>
      <c r="N31" s="230">
        <v>36.492229239126047</v>
      </c>
      <c r="O31" s="230">
        <v>33.68067873081101</v>
      </c>
      <c r="P31" s="230">
        <v>29.475151134643696</v>
      </c>
      <c r="Q31" s="230">
        <v>29.828851205078891</v>
      </c>
      <c r="R31" s="230">
        <v>31.169220172615312</v>
      </c>
      <c r="S31" s="230">
        <v>31.187857683493405</v>
      </c>
      <c r="T31" s="230">
        <v>29.593396468384242</v>
      </c>
      <c r="U31" s="230">
        <v>31.561123838228252</v>
      </c>
      <c r="V31" s="230">
        <v>31.436465629096983</v>
      </c>
      <c r="W31" s="230">
        <v>32.243598766755973</v>
      </c>
      <c r="X31" s="230">
        <v>37.99101264188608</v>
      </c>
      <c r="Y31" s="230">
        <v>33.115208849700849</v>
      </c>
    </row>
    <row r="32" spans="1:25" ht="12" customHeight="1" x14ac:dyDescent="0.25">
      <c r="A32" s="18" t="s">
        <v>32</v>
      </c>
      <c r="B32" s="230">
        <v>61.225207490836226</v>
      </c>
      <c r="C32" s="230">
        <v>47.136636220423398</v>
      </c>
      <c r="D32" s="230">
        <v>22.762013427186297</v>
      </c>
      <c r="E32" s="230">
        <v>16.567194715239609</v>
      </c>
      <c r="F32" s="230">
        <v>11.314304197447122</v>
      </c>
      <c r="G32" s="230">
        <v>8.3843237887747293</v>
      </c>
      <c r="H32" s="230">
        <v>12.050853778877443</v>
      </c>
      <c r="I32" s="230">
        <v>7.3769753120795372</v>
      </c>
      <c r="J32" s="230">
        <v>6.4919950485193407</v>
      </c>
      <c r="K32" s="230">
        <v>4.7823815322797909</v>
      </c>
      <c r="L32" s="230">
        <v>3.6006543214395652</v>
      </c>
      <c r="M32" s="230">
        <v>4.318966107024055</v>
      </c>
      <c r="N32" s="230">
        <v>5.2244642152674512</v>
      </c>
      <c r="O32" s="230">
        <v>3.5204496470186952</v>
      </c>
      <c r="P32" s="230">
        <v>3.037001821966733</v>
      </c>
      <c r="Q32" s="230">
        <v>1.1552640556999454</v>
      </c>
      <c r="R32" s="230">
        <v>0.15241191415140753</v>
      </c>
      <c r="S32" s="230">
        <v>5.0331565061678435E-2</v>
      </c>
      <c r="T32" s="230">
        <v>3.8114136757021633E-2</v>
      </c>
      <c r="U32" s="230">
        <v>0</v>
      </c>
      <c r="V32" s="230">
        <v>0</v>
      </c>
      <c r="W32" s="230">
        <v>0</v>
      </c>
      <c r="X32" s="230">
        <v>0</v>
      </c>
      <c r="Y32" s="230">
        <v>0</v>
      </c>
    </row>
    <row r="33" spans="1:25" ht="12" customHeight="1" x14ac:dyDescent="0.25">
      <c r="A33" s="18" t="s">
        <v>33</v>
      </c>
      <c r="B33" s="230">
        <v>0</v>
      </c>
      <c r="C33" s="230">
        <v>0</v>
      </c>
      <c r="D33" s="230">
        <v>0</v>
      </c>
      <c r="E33" s="230">
        <v>20.704597346211919</v>
      </c>
      <c r="F33" s="230">
        <v>31.29503018579868</v>
      </c>
      <c r="G33" s="230">
        <v>35.771224599504421</v>
      </c>
      <c r="H33" s="230">
        <v>48.867926037282807</v>
      </c>
      <c r="I33" s="230">
        <v>38.094805045655747</v>
      </c>
      <c r="J33" s="230">
        <v>38.943339797421203</v>
      </c>
      <c r="K33" s="230">
        <v>32.91089685161085</v>
      </c>
      <c r="L33" s="230">
        <v>23.799992311757393</v>
      </c>
      <c r="M33" s="230">
        <v>21.45775377495162</v>
      </c>
      <c r="N33" s="230">
        <v>17.864501232632428</v>
      </c>
      <c r="O33" s="230">
        <v>33.436216464784593</v>
      </c>
      <c r="P33" s="230">
        <v>34.828772046726215</v>
      </c>
      <c r="Q33" s="230">
        <v>23.995647356155533</v>
      </c>
      <c r="R33" s="230">
        <v>23.794545197492479</v>
      </c>
      <c r="S33" s="230">
        <v>26.950603015837704</v>
      </c>
      <c r="T33" s="230">
        <v>29.629206441697754</v>
      </c>
      <c r="U33" s="230">
        <v>27.883161224788971</v>
      </c>
      <c r="V33" s="230">
        <v>31.97592925973408</v>
      </c>
      <c r="W33" s="230">
        <v>35.441451006647874</v>
      </c>
      <c r="X33" s="230">
        <v>33.696750189573521</v>
      </c>
      <c r="Y33" s="230">
        <v>29.948383415049804</v>
      </c>
    </row>
    <row r="34" spans="1:25" ht="12" customHeight="1" x14ac:dyDescent="0.25">
      <c r="A34" s="18" t="s">
        <v>73</v>
      </c>
      <c r="B34" s="230">
        <v>266.99877612910518</v>
      </c>
      <c r="C34" s="230">
        <v>253.55232971764627</v>
      </c>
      <c r="D34" s="230">
        <v>230.01401405614629</v>
      </c>
      <c r="E34" s="230">
        <v>261.12869367391397</v>
      </c>
      <c r="F34" s="230">
        <v>274.79835910271765</v>
      </c>
      <c r="G34" s="230">
        <v>305.24923371563796</v>
      </c>
      <c r="H34" s="230">
        <v>320.14903658090361</v>
      </c>
      <c r="I34" s="230">
        <v>314.67453890853113</v>
      </c>
      <c r="J34" s="230">
        <v>307.71884063489733</v>
      </c>
      <c r="K34" s="230">
        <v>249.26767097720514</v>
      </c>
      <c r="L34" s="230">
        <v>280.90151843581521</v>
      </c>
      <c r="M34" s="230">
        <v>252.14322356241942</v>
      </c>
      <c r="N34" s="230">
        <v>245.34640411433099</v>
      </c>
      <c r="O34" s="230">
        <v>230.87058551061256</v>
      </c>
      <c r="P34" s="230">
        <v>226.00265823549631</v>
      </c>
      <c r="Q34" s="230">
        <v>242.52583346716045</v>
      </c>
      <c r="R34" s="230">
        <v>252.09367537804562</v>
      </c>
      <c r="S34" s="230">
        <v>269.97075564538295</v>
      </c>
      <c r="T34" s="230">
        <v>279.16013552193255</v>
      </c>
      <c r="U34" s="230">
        <v>279.67336610783508</v>
      </c>
      <c r="V34" s="230">
        <v>270.53960184642534</v>
      </c>
      <c r="W34" s="230">
        <v>294.66003441353359</v>
      </c>
      <c r="X34" s="230">
        <v>253.43711706737696</v>
      </c>
      <c r="Y34" s="230">
        <v>237.25232899094388</v>
      </c>
    </row>
    <row r="35" spans="1:25" ht="12" customHeight="1" x14ac:dyDescent="0.25">
      <c r="A35" s="18" t="s">
        <v>36</v>
      </c>
      <c r="B35" s="230">
        <v>0</v>
      </c>
      <c r="C35" s="230">
        <v>0</v>
      </c>
      <c r="D35" s="230">
        <v>0</v>
      </c>
      <c r="E35" s="230">
        <v>0</v>
      </c>
      <c r="F35" s="230">
        <v>0</v>
      </c>
      <c r="G35" s="230">
        <v>0</v>
      </c>
      <c r="H35" s="230">
        <v>0</v>
      </c>
      <c r="I35" s="230">
        <v>0</v>
      </c>
      <c r="J35" s="230">
        <v>0</v>
      </c>
      <c r="K35" s="230">
        <v>0</v>
      </c>
      <c r="L35" s="230">
        <v>0</v>
      </c>
      <c r="M35" s="230">
        <v>0</v>
      </c>
      <c r="N35" s="230">
        <v>0</v>
      </c>
      <c r="O35" s="230">
        <v>0</v>
      </c>
      <c r="P35" s="230">
        <v>0</v>
      </c>
      <c r="Q35" s="230">
        <v>0</v>
      </c>
      <c r="R35" s="230">
        <v>0</v>
      </c>
      <c r="S35" s="230">
        <v>0</v>
      </c>
      <c r="T35" s="230">
        <v>0</v>
      </c>
      <c r="U35" s="230">
        <v>0</v>
      </c>
      <c r="V35" s="230">
        <v>0</v>
      </c>
      <c r="W35" s="230">
        <v>0</v>
      </c>
      <c r="X35" s="230">
        <v>0</v>
      </c>
      <c r="Y35" s="230">
        <v>0</v>
      </c>
    </row>
    <row r="36" spans="1:25" ht="12" customHeight="1" x14ac:dyDescent="0.25">
      <c r="A36" s="18" t="s">
        <v>38</v>
      </c>
      <c r="B36" s="230">
        <v>0</v>
      </c>
      <c r="C36" s="230">
        <v>0</v>
      </c>
      <c r="D36" s="230">
        <v>0</v>
      </c>
      <c r="E36" s="230">
        <v>8.163854587757541</v>
      </c>
      <c r="F36" s="230">
        <v>10.216442140621453</v>
      </c>
      <c r="G36" s="230">
        <v>14.074256125139755</v>
      </c>
      <c r="H36" s="230">
        <v>14.237448629613198</v>
      </c>
      <c r="I36" s="230">
        <v>9.2131079462474759</v>
      </c>
      <c r="J36" s="230">
        <v>12.35847138911457</v>
      </c>
      <c r="K36" s="230">
        <v>19.759544059066997</v>
      </c>
      <c r="L36" s="230">
        <v>19.369196498626636</v>
      </c>
      <c r="M36" s="230">
        <v>21.430549202420593</v>
      </c>
      <c r="N36" s="230">
        <v>24.233955116636125</v>
      </c>
      <c r="O36" s="230">
        <v>27.471956609840021</v>
      </c>
      <c r="P36" s="230">
        <v>36.16839851066554</v>
      </c>
      <c r="Q36" s="230">
        <v>34.364967589485957</v>
      </c>
      <c r="R36" s="230">
        <v>34.450385550319112</v>
      </c>
      <c r="S36" s="230">
        <v>40.819694279304443</v>
      </c>
      <c r="T36" s="230">
        <v>48.082132735033696</v>
      </c>
      <c r="U36" s="230">
        <v>52.456357384730708</v>
      </c>
      <c r="V36" s="230">
        <v>46.05335113489781</v>
      </c>
      <c r="W36" s="230">
        <v>43.660082150838534</v>
      </c>
      <c r="X36" s="230">
        <v>44.43472782789155</v>
      </c>
      <c r="Y36" s="230">
        <v>46.340159318666792</v>
      </c>
    </row>
    <row r="37" spans="1:25" ht="12" customHeight="1" x14ac:dyDescent="0.25">
      <c r="A37" s="47" t="s">
        <v>40</v>
      </c>
      <c r="B37" s="231">
        <v>367.23918343478647</v>
      </c>
      <c r="C37" s="231">
        <v>379.29021605638644</v>
      </c>
      <c r="D37" s="231">
        <v>391.48696331848413</v>
      </c>
      <c r="E37" s="231">
        <v>423.84534194977692</v>
      </c>
      <c r="F37" s="231">
        <v>433.67500518289961</v>
      </c>
      <c r="G37" s="231">
        <v>464.90537622940332</v>
      </c>
      <c r="H37" s="231">
        <v>486.75611729356615</v>
      </c>
      <c r="I37" s="231">
        <v>489.01652859581543</v>
      </c>
      <c r="J37" s="231">
        <v>413.44746172747892</v>
      </c>
      <c r="K37" s="231">
        <v>311.02225191487929</v>
      </c>
      <c r="L37" s="231">
        <v>346.52846737982679</v>
      </c>
      <c r="M37" s="231">
        <v>381.92562946379519</v>
      </c>
      <c r="N37" s="231">
        <v>387.75679430110461</v>
      </c>
      <c r="O37" s="231">
        <v>387.18089159142261</v>
      </c>
      <c r="P37" s="231">
        <v>399.74767154755341</v>
      </c>
      <c r="Q37" s="231">
        <v>410.25873062645917</v>
      </c>
      <c r="R37" s="231">
        <v>413.35297846630971</v>
      </c>
      <c r="S37" s="231">
        <v>427.29229981289063</v>
      </c>
      <c r="T37" s="231">
        <v>430.83381819169563</v>
      </c>
      <c r="U37" s="231">
        <v>429.1146531775774</v>
      </c>
      <c r="V37" s="231">
        <v>385.21379830512097</v>
      </c>
      <c r="W37" s="231">
        <v>388.1951375620007</v>
      </c>
      <c r="X37" s="231">
        <v>347.24720118293749</v>
      </c>
      <c r="Y37" s="231">
        <v>290.71418221542842</v>
      </c>
    </row>
    <row r="38" spans="1:25" ht="10.15" customHeight="1" x14ac:dyDescent="0.25"/>
    <row r="39" spans="1:25" ht="15" customHeight="1" x14ac:dyDescent="0.25">
      <c r="A39" s="32" t="s">
        <v>99</v>
      </c>
      <c r="B39" s="33"/>
      <c r="C39" s="33"/>
      <c r="D39" s="33"/>
      <c r="E39" s="33"/>
      <c r="F39" s="33"/>
      <c r="G39" s="33"/>
      <c r="H39" s="33"/>
      <c r="I39" s="33"/>
      <c r="J39" s="33"/>
      <c r="K39" s="33"/>
      <c r="L39" s="33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  <c r="X39" s="33"/>
      <c r="Y39" s="33"/>
    </row>
    <row r="40" spans="1:25" ht="10.15" customHeight="1" x14ac:dyDescent="0.25"/>
    <row r="41" spans="1:25" ht="12" customHeight="1" x14ac:dyDescent="0.25">
      <c r="A41" s="35" t="str">
        <f>$A$5</f>
        <v>All industrial sectors</v>
      </c>
      <c r="B41" s="232">
        <f t="shared" ref="B41:Y41" si="4">SUM(B42:B46,B47,B48)</f>
        <v>1</v>
      </c>
      <c r="C41" s="232">
        <f t="shared" si="4"/>
        <v>0.99999999999999978</v>
      </c>
      <c r="D41" s="232">
        <f t="shared" si="4"/>
        <v>1</v>
      </c>
      <c r="E41" s="232">
        <f t="shared" si="4"/>
        <v>1</v>
      </c>
      <c r="F41" s="232">
        <f t="shared" si="4"/>
        <v>1</v>
      </c>
      <c r="G41" s="232">
        <f t="shared" si="4"/>
        <v>1</v>
      </c>
      <c r="H41" s="232">
        <f t="shared" si="4"/>
        <v>1</v>
      </c>
      <c r="I41" s="232">
        <f t="shared" si="4"/>
        <v>1</v>
      </c>
      <c r="J41" s="232">
        <f t="shared" si="4"/>
        <v>1</v>
      </c>
      <c r="K41" s="232">
        <f t="shared" si="4"/>
        <v>0.99999999999999989</v>
      </c>
      <c r="L41" s="232">
        <f t="shared" si="4"/>
        <v>1</v>
      </c>
      <c r="M41" s="232">
        <f t="shared" si="4"/>
        <v>1</v>
      </c>
      <c r="N41" s="232">
        <f t="shared" si="4"/>
        <v>1</v>
      </c>
      <c r="O41" s="232">
        <f t="shared" si="4"/>
        <v>1</v>
      </c>
      <c r="P41" s="232">
        <f t="shared" si="4"/>
        <v>0.99999999999999989</v>
      </c>
      <c r="Q41" s="232">
        <f t="shared" si="4"/>
        <v>1</v>
      </c>
      <c r="R41" s="232">
        <f t="shared" si="4"/>
        <v>0.99999999999999989</v>
      </c>
      <c r="S41" s="232">
        <f t="shared" si="4"/>
        <v>1</v>
      </c>
      <c r="T41" s="232">
        <f t="shared" si="4"/>
        <v>0.99999999999999989</v>
      </c>
      <c r="U41" s="232">
        <f t="shared" si="4"/>
        <v>0.99999999999999989</v>
      </c>
      <c r="V41" s="232">
        <f t="shared" si="4"/>
        <v>1</v>
      </c>
      <c r="W41" s="232">
        <f t="shared" si="4"/>
        <v>1</v>
      </c>
      <c r="X41" s="232">
        <f t="shared" si="4"/>
        <v>1</v>
      </c>
      <c r="Y41" s="232">
        <f t="shared" si="4"/>
        <v>1</v>
      </c>
    </row>
    <row r="42" spans="1:25" ht="12" customHeight="1" x14ac:dyDescent="0.25">
      <c r="A42" s="173" t="s">
        <v>91</v>
      </c>
      <c r="B42" s="233">
        <f t="shared" ref="B42:Y42" si="5">IF(B6=0,0,B6/B$5)</f>
        <v>9.0086076342573637E-3</v>
      </c>
      <c r="C42" s="233">
        <f t="shared" si="5"/>
        <v>9.7408270202224492E-3</v>
      </c>
      <c r="D42" s="233">
        <f t="shared" si="5"/>
        <v>9.6738095373304269E-3</v>
      </c>
      <c r="E42" s="233">
        <f t="shared" si="5"/>
        <v>9.3483413770398954E-3</v>
      </c>
      <c r="F42" s="233">
        <f t="shared" si="5"/>
        <v>9.5127219242979941E-3</v>
      </c>
      <c r="G42" s="233">
        <f t="shared" si="5"/>
        <v>9.7999897992946429E-3</v>
      </c>
      <c r="H42" s="233">
        <f t="shared" si="5"/>
        <v>9.966916850557915E-3</v>
      </c>
      <c r="I42" s="233">
        <f t="shared" si="5"/>
        <v>1.0110655295860917E-2</v>
      </c>
      <c r="J42" s="233">
        <f t="shared" si="5"/>
        <v>9.8264360179904486E-3</v>
      </c>
      <c r="K42" s="233">
        <f t="shared" si="5"/>
        <v>1.0295441795909915E-2</v>
      </c>
      <c r="L42" s="233">
        <f t="shared" si="5"/>
        <v>1.0601579924017938E-2</v>
      </c>
      <c r="M42" s="233">
        <f t="shared" si="5"/>
        <v>1.0471730799150479E-2</v>
      </c>
      <c r="N42" s="233">
        <f t="shared" si="5"/>
        <v>1.0456148402614206E-2</v>
      </c>
      <c r="O42" s="233">
        <f t="shared" si="5"/>
        <v>1.0536333658485527E-2</v>
      </c>
      <c r="P42" s="233">
        <f t="shared" si="5"/>
        <v>1.040454703723007E-2</v>
      </c>
      <c r="Q42" s="233">
        <f t="shared" si="5"/>
        <v>1.049979059489616E-2</v>
      </c>
      <c r="R42" s="233">
        <f t="shared" si="5"/>
        <v>1.0532340858919916E-2</v>
      </c>
      <c r="S42" s="233">
        <f t="shared" si="5"/>
        <v>1.0625332312190938E-2</v>
      </c>
      <c r="T42" s="233">
        <f t="shared" si="5"/>
        <v>1.1047006440462239E-2</v>
      </c>
      <c r="U42" s="233">
        <f t="shared" si="5"/>
        <v>1.1225491741187142E-2</v>
      </c>
      <c r="V42" s="233">
        <f t="shared" si="5"/>
        <v>1.1166483445002397E-2</v>
      </c>
      <c r="W42" s="233">
        <f t="shared" si="5"/>
        <v>1.1552354954726257E-2</v>
      </c>
      <c r="X42" s="233">
        <f t="shared" si="5"/>
        <v>1.1885090726462589E-2</v>
      </c>
      <c r="Y42" s="233">
        <f t="shared" si="5"/>
        <v>1.1924956640182808E-2</v>
      </c>
    </row>
    <row r="43" spans="1:25" ht="12" customHeight="1" x14ac:dyDescent="0.25">
      <c r="A43" s="173" t="s">
        <v>92</v>
      </c>
      <c r="B43" s="233">
        <f t="shared" ref="B43:Y43" si="6">IF(B7=0,0,B7/B$5)</f>
        <v>1.2804958941832487E-2</v>
      </c>
      <c r="C43" s="233">
        <f t="shared" si="6"/>
        <v>1.3637109813755866E-2</v>
      </c>
      <c r="D43" s="233">
        <f t="shared" si="6"/>
        <v>1.4317250481508108E-2</v>
      </c>
      <c r="E43" s="233">
        <f t="shared" si="6"/>
        <v>1.7139904066712609E-2</v>
      </c>
      <c r="F43" s="233">
        <f t="shared" si="6"/>
        <v>1.7239299475036329E-2</v>
      </c>
      <c r="G43" s="233">
        <f t="shared" si="6"/>
        <v>1.6335969497486627E-2</v>
      </c>
      <c r="H43" s="233">
        <f t="shared" si="6"/>
        <v>1.5898215842687743E-2</v>
      </c>
      <c r="I43" s="233">
        <f t="shared" si="6"/>
        <v>1.7207949123697337E-2</v>
      </c>
      <c r="J43" s="233">
        <f t="shared" si="6"/>
        <v>1.5296059161180259E-2</v>
      </c>
      <c r="K43" s="233">
        <f t="shared" si="6"/>
        <v>1.6888978629686701E-2</v>
      </c>
      <c r="L43" s="233">
        <f t="shared" si="6"/>
        <v>1.7624974551682816E-2</v>
      </c>
      <c r="M43" s="233">
        <f t="shared" si="6"/>
        <v>1.743938557935569E-2</v>
      </c>
      <c r="N43" s="233">
        <f t="shared" si="6"/>
        <v>1.7534786276809277E-2</v>
      </c>
      <c r="O43" s="233">
        <f t="shared" si="6"/>
        <v>1.72138500573303E-2</v>
      </c>
      <c r="P43" s="233">
        <f t="shared" si="6"/>
        <v>1.6831110168172469E-2</v>
      </c>
      <c r="Q43" s="233">
        <f t="shared" si="6"/>
        <v>1.6970742589737905E-2</v>
      </c>
      <c r="R43" s="233">
        <f t="shared" si="6"/>
        <v>1.6795032460016894E-2</v>
      </c>
      <c r="S43" s="233">
        <f t="shared" si="6"/>
        <v>1.6608197307039999E-2</v>
      </c>
      <c r="T43" s="233">
        <f t="shared" si="6"/>
        <v>1.6793943295872443E-2</v>
      </c>
      <c r="U43" s="233">
        <f t="shared" si="6"/>
        <v>1.674378669439551E-2</v>
      </c>
      <c r="V43" s="233">
        <f t="shared" si="6"/>
        <v>1.7738697354691666E-2</v>
      </c>
      <c r="W43" s="233">
        <f t="shared" si="6"/>
        <v>1.8253382622590967E-2</v>
      </c>
      <c r="X43" s="233">
        <f t="shared" si="6"/>
        <v>1.9012330818294836E-2</v>
      </c>
      <c r="Y43" s="233">
        <f t="shared" si="6"/>
        <v>1.8945208591744672E-2</v>
      </c>
    </row>
    <row r="44" spans="1:25" ht="12" customHeight="1" x14ac:dyDescent="0.25">
      <c r="A44" s="173" t="s">
        <v>93</v>
      </c>
      <c r="B44" s="233">
        <f t="shared" ref="B44:Y44" si="7">IF(B8=0,0,B8/B$5)</f>
        <v>2.7981527841233676E-2</v>
      </c>
      <c r="C44" s="233">
        <f t="shared" si="7"/>
        <v>2.9572761165021264E-2</v>
      </c>
      <c r="D44" s="233">
        <f t="shared" si="7"/>
        <v>3.148245358318133E-2</v>
      </c>
      <c r="E44" s="233">
        <f t="shared" si="7"/>
        <v>3.2415674401960116E-2</v>
      </c>
      <c r="F44" s="233">
        <f t="shared" si="7"/>
        <v>3.2445645640013746E-2</v>
      </c>
      <c r="G44" s="233">
        <f t="shared" si="7"/>
        <v>3.1322635380825227E-2</v>
      </c>
      <c r="H44" s="233">
        <f t="shared" si="7"/>
        <v>3.0572052119833919E-2</v>
      </c>
      <c r="I44" s="233">
        <f t="shared" si="7"/>
        <v>3.1133236750052834E-2</v>
      </c>
      <c r="J44" s="233">
        <f t="shared" si="7"/>
        <v>3.0103326871431385E-2</v>
      </c>
      <c r="K44" s="233">
        <f t="shared" si="7"/>
        <v>3.2038720863841637E-2</v>
      </c>
      <c r="L44" s="233">
        <f t="shared" si="7"/>
        <v>3.2984799570602429E-2</v>
      </c>
      <c r="M44" s="233">
        <f t="shared" si="7"/>
        <v>3.3352334016691507E-2</v>
      </c>
      <c r="N44" s="233">
        <f t="shared" si="7"/>
        <v>3.4274973778613299E-2</v>
      </c>
      <c r="O44" s="233">
        <f t="shared" si="7"/>
        <v>3.3653387032824798E-2</v>
      </c>
      <c r="P44" s="233">
        <f t="shared" si="7"/>
        <v>3.3113303642203926E-2</v>
      </c>
      <c r="Q44" s="233">
        <f t="shared" si="7"/>
        <v>3.371432596180228E-2</v>
      </c>
      <c r="R44" s="233">
        <f t="shared" si="7"/>
        <v>3.3255944883034828E-2</v>
      </c>
      <c r="S44" s="233">
        <f t="shared" si="7"/>
        <v>3.3185835721085313E-2</v>
      </c>
      <c r="T44" s="233">
        <f t="shared" si="7"/>
        <v>3.2668546784403528E-2</v>
      </c>
      <c r="U44" s="233">
        <f t="shared" si="7"/>
        <v>3.2768437003714283E-2</v>
      </c>
      <c r="V44" s="233">
        <f t="shared" si="7"/>
        <v>3.3441920923254306E-2</v>
      </c>
      <c r="W44" s="233">
        <f t="shared" si="7"/>
        <v>3.4048232726554974E-2</v>
      </c>
      <c r="X44" s="233">
        <f t="shared" si="7"/>
        <v>3.4749016800022077E-2</v>
      </c>
      <c r="Y44" s="233">
        <f t="shared" si="7"/>
        <v>3.4099917720634761E-2</v>
      </c>
    </row>
    <row r="45" spans="1:25" ht="12" customHeight="1" x14ac:dyDescent="0.25">
      <c r="A45" s="173" t="s">
        <v>94</v>
      </c>
      <c r="B45" s="233">
        <f t="shared" ref="B45:Y45" si="8">IF(B9=0,0,B9/B$5)</f>
        <v>2.1738556325616269E-2</v>
      </c>
      <c r="C45" s="233">
        <f t="shared" si="8"/>
        <v>2.3107867493330232E-2</v>
      </c>
      <c r="D45" s="233">
        <f t="shared" si="8"/>
        <v>2.4726073315181722E-2</v>
      </c>
      <c r="E45" s="233">
        <f t="shared" si="8"/>
        <v>2.9568101517893904E-2</v>
      </c>
      <c r="F45" s="233">
        <f t="shared" si="8"/>
        <v>2.9975701552735528E-2</v>
      </c>
      <c r="G45" s="233">
        <f t="shared" si="8"/>
        <v>2.8087793470160084E-2</v>
      </c>
      <c r="H45" s="233">
        <f t="shared" si="8"/>
        <v>2.6542097030480567E-2</v>
      </c>
      <c r="I45" s="233">
        <f t="shared" si="8"/>
        <v>2.8647838247892875E-2</v>
      </c>
      <c r="J45" s="233">
        <f t="shared" si="8"/>
        <v>2.5107140872005284E-2</v>
      </c>
      <c r="K45" s="233">
        <f t="shared" si="8"/>
        <v>2.8647988653042553E-2</v>
      </c>
      <c r="L45" s="233">
        <f t="shared" si="8"/>
        <v>2.9267941036648253E-2</v>
      </c>
      <c r="M45" s="233">
        <f t="shared" si="8"/>
        <v>2.9230356326827387E-2</v>
      </c>
      <c r="N45" s="233">
        <f t="shared" si="8"/>
        <v>2.9688454036062267E-2</v>
      </c>
      <c r="O45" s="233">
        <f t="shared" si="8"/>
        <v>2.856355140115684E-2</v>
      </c>
      <c r="P45" s="233">
        <f t="shared" si="8"/>
        <v>2.8070226523109729E-2</v>
      </c>
      <c r="Q45" s="233">
        <f t="shared" si="8"/>
        <v>2.8389694174141892E-2</v>
      </c>
      <c r="R45" s="233">
        <f t="shared" si="8"/>
        <v>2.7894678212101578E-2</v>
      </c>
      <c r="S45" s="233">
        <f t="shared" si="8"/>
        <v>2.7207206038716313E-2</v>
      </c>
      <c r="T45" s="233">
        <f t="shared" si="8"/>
        <v>2.6442775322233027E-2</v>
      </c>
      <c r="U45" s="233">
        <f t="shared" si="8"/>
        <v>2.6315286312116666E-2</v>
      </c>
      <c r="V45" s="233">
        <f t="shared" si="8"/>
        <v>2.8337869440920666E-2</v>
      </c>
      <c r="W45" s="233">
        <f t="shared" si="8"/>
        <v>2.8831383664235738E-2</v>
      </c>
      <c r="X45" s="233">
        <f t="shared" si="8"/>
        <v>3.0226515035216284E-2</v>
      </c>
      <c r="Y45" s="233">
        <f t="shared" si="8"/>
        <v>3.033578567177922E-2</v>
      </c>
    </row>
    <row r="46" spans="1:25" ht="12" customHeight="1" x14ac:dyDescent="0.25">
      <c r="A46" s="173" t="s">
        <v>95</v>
      </c>
      <c r="B46" s="233">
        <f t="shared" ref="B46:Y46" si="9">IF(B10=0,0,B10/B$5)</f>
        <v>2.0351099617814238E-2</v>
      </c>
      <c r="C46" s="233">
        <f t="shared" si="9"/>
        <v>2.0158851108482052E-2</v>
      </c>
      <c r="D46" s="233">
        <f t="shared" si="9"/>
        <v>1.944655756377894E-2</v>
      </c>
      <c r="E46" s="233">
        <f t="shared" si="9"/>
        <v>2.0569811646306734E-2</v>
      </c>
      <c r="F46" s="233">
        <f t="shared" si="9"/>
        <v>2.0093399695610786E-2</v>
      </c>
      <c r="G46" s="233">
        <f t="shared" si="9"/>
        <v>1.911872247484828E-2</v>
      </c>
      <c r="H46" s="233">
        <f t="shared" si="9"/>
        <v>1.8367772348954967E-2</v>
      </c>
      <c r="I46" s="233">
        <f t="shared" si="9"/>
        <v>1.8433802941606271E-2</v>
      </c>
      <c r="J46" s="233">
        <f t="shared" si="9"/>
        <v>1.7796779835193656E-2</v>
      </c>
      <c r="K46" s="233">
        <f t="shared" si="9"/>
        <v>1.8187282377808124E-2</v>
      </c>
      <c r="L46" s="233">
        <f t="shared" si="9"/>
        <v>1.8742374345498945E-2</v>
      </c>
      <c r="M46" s="233">
        <f t="shared" si="9"/>
        <v>1.7823279648786928E-2</v>
      </c>
      <c r="N46" s="233">
        <f t="shared" si="9"/>
        <v>1.7499666417976695E-2</v>
      </c>
      <c r="O46" s="233">
        <f t="shared" si="9"/>
        <v>1.7581978944135102E-2</v>
      </c>
      <c r="P46" s="233">
        <f t="shared" si="9"/>
        <v>1.788430074674276E-2</v>
      </c>
      <c r="Q46" s="233">
        <f t="shared" si="9"/>
        <v>1.8127989683073279E-2</v>
      </c>
      <c r="R46" s="233">
        <f t="shared" si="9"/>
        <v>1.8140118487253745E-2</v>
      </c>
      <c r="S46" s="233">
        <f t="shared" si="9"/>
        <v>1.8024843049804399E-2</v>
      </c>
      <c r="T46" s="233">
        <f t="shared" si="9"/>
        <v>1.7716393163603177E-2</v>
      </c>
      <c r="U46" s="233">
        <f t="shared" si="9"/>
        <v>1.7850329373870748E-2</v>
      </c>
      <c r="V46" s="233">
        <f t="shared" si="9"/>
        <v>1.7735447609023361E-2</v>
      </c>
      <c r="W46" s="233">
        <f t="shared" si="9"/>
        <v>1.7676228089490736E-2</v>
      </c>
      <c r="X46" s="233">
        <f t="shared" si="9"/>
        <v>1.7994715238937448E-2</v>
      </c>
      <c r="Y46" s="233">
        <f t="shared" si="9"/>
        <v>1.8277440804546845E-2</v>
      </c>
    </row>
    <row r="47" spans="1:25" ht="12" customHeight="1" x14ac:dyDescent="0.25">
      <c r="A47" s="40" t="str">
        <f>$A$16</f>
        <v>Steam processes</v>
      </c>
      <c r="B47" s="234">
        <f t="shared" ref="B47:Y47" si="10">IF(B16=0,0,B16/B$5)</f>
        <v>0.30177345166115582</v>
      </c>
      <c r="C47" s="234">
        <f t="shared" si="10"/>
        <v>0.29058963510663888</v>
      </c>
      <c r="D47" s="234">
        <f t="shared" si="10"/>
        <v>0.29787793822548725</v>
      </c>
      <c r="E47" s="234">
        <f t="shared" si="10"/>
        <v>0.3140833526422605</v>
      </c>
      <c r="F47" s="234">
        <f t="shared" si="10"/>
        <v>0.31349358883038991</v>
      </c>
      <c r="G47" s="234">
        <f t="shared" si="10"/>
        <v>0.30653343416615197</v>
      </c>
      <c r="H47" s="234">
        <f t="shared" si="10"/>
        <v>0.28302519824143579</v>
      </c>
      <c r="I47" s="234">
        <f t="shared" si="10"/>
        <v>0.27332996041958629</v>
      </c>
      <c r="J47" s="234">
        <f t="shared" si="10"/>
        <v>0.27861873266594839</v>
      </c>
      <c r="K47" s="234">
        <f t="shared" si="10"/>
        <v>0.30136579414399534</v>
      </c>
      <c r="L47" s="234">
        <f t="shared" si="10"/>
        <v>0.29141616559934908</v>
      </c>
      <c r="M47" s="234">
        <f t="shared" si="10"/>
        <v>0.2729563483973666</v>
      </c>
      <c r="N47" s="234">
        <f t="shared" si="10"/>
        <v>0.26047912255986372</v>
      </c>
      <c r="O47" s="234">
        <f t="shared" si="10"/>
        <v>0.26235648969756409</v>
      </c>
      <c r="P47" s="234">
        <f t="shared" si="10"/>
        <v>0.27192038926380613</v>
      </c>
      <c r="Q47" s="234">
        <f t="shared" si="10"/>
        <v>0.26341959430344464</v>
      </c>
      <c r="R47" s="234">
        <f t="shared" si="10"/>
        <v>0.26158551435790017</v>
      </c>
      <c r="S47" s="234">
        <f t="shared" si="10"/>
        <v>0.25453069112943727</v>
      </c>
      <c r="T47" s="234">
        <f t="shared" si="10"/>
        <v>0.24985516978345396</v>
      </c>
      <c r="U47" s="234">
        <f t="shared" si="10"/>
        <v>0.25130660727043003</v>
      </c>
      <c r="V47" s="234">
        <f t="shared" si="10"/>
        <v>0.25901316975294586</v>
      </c>
      <c r="W47" s="234">
        <f t="shared" si="10"/>
        <v>0.25397404149803232</v>
      </c>
      <c r="X47" s="234">
        <f t="shared" si="10"/>
        <v>0.25485725162869655</v>
      </c>
      <c r="Y47" s="234">
        <f t="shared" si="10"/>
        <v>0.26372866296542835</v>
      </c>
    </row>
    <row r="48" spans="1:25" ht="12" customHeight="1" x14ac:dyDescent="0.25">
      <c r="A48" s="41" t="str">
        <f>$A$27</f>
        <v>Other processes</v>
      </c>
      <c r="B48" s="235">
        <f t="shared" ref="B48:Y48" si="11">IF(B27=0,0,B27/B$5)</f>
        <v>0.60634179797809018</v>
      </c>
      <c r="C48" s="235">
        <f t="shared" si="11"/>
        <v>0.61319294829254911</v>
      </c>
      <c r="D48" s="235">
        <f t="shared" si="11"/>
        <v>0.60247591729353223</v>
      </c>
      <c r="E48" s="235">
        <f t="shared" si="11"/>
        <v>0.57687481434782617</v>
      </c>
      <c r="F48" s="235">
        <f t="shared" si="11"/>
        <v>0.57723964288191576</v>
      </c>
      <c r="G48" s="235">
        <f t="shared" si="11"/>
        <v>0.58880145521123317</v>
      </c>
      <c r="H48" s="235">
        <f t="shared" si="11"/>
        <v>0.6156277475660491</v>
      </c>
      <c r="I48" s="235">
        <f t="shared" si="11"/>
        <v>0.62113655722130356</v>
      </c>
      <c r="J48" s="235">
        <f t="shared" si="11"/>
        <v>0.62325152457625055</v>
      </c>
      <c r="K48" s="235">
        <f t="shared" si="11"/>
        <v>0.59257579353571566</v>
      </c>
      <c r="L48" s="235">
        <f t="shared" si="11"/>
        <v>0.59936216497220052</v>
      </c>
      <c r="M48" s="235">
        <f t="shared" si="11"/>
        <v>0.61872656523182135</v>
      </c>
      <c r="N48" s="235">
        <f t="shared" si="11"/>
        <v>0.6300668485280605</v>
      </c>
      <c r="O48" s="235">
        <f t="shared" si="11"/>
        <v>0.63009440920850335</v>
      </c>
      <c r="P48" s="235">
        <f t="shared" si="11"/>
        <v>0.62177612261873483</v>
      </c>
      <c r="Q48" s="235">
        <f t="shared" si="11"/>
        <v>0.6288778626929038</v>
      </c>
      <c r="R48" s="235">
        <f t="shared" si="11"/>
        <v>0.63179637074077277</v>
      </c>
      <c r="S48" s="235">
        <f t="shared" si="11"/>
        <v>0.63981789444172577</v>
      </c>
      <c r="T48" s="235">
        <f t="shared" si="11"/>
        <v>0.64547616520997153</v>
      </c>
      <c r="U48" s="235">
        <f t="shared" si="11"/>
        <v>0.64379006160428554</v>
      </c>
      <c r="V48" s="235">
        <f t="shared" si="11"/>
        <v>0.63256641147416171</v>
      </c>
      <c r="W48" s="235">
        <f t="shared" si="11"/>
        <v>0.63566437644436902</v>
      </c>
      <c r="X48" s="235">
        <f t="shared" si="11"/>
        <v>0.63127507975237018</v>
      </c>
      <c r="Y48" s="235">
        <f t="shared" si="11"/>
        <v>0.62268802760568343</v>
      </c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>
    <pageSetUpPr fitToPage="1"/>
  </sheetPr>
  <dimension ref="A1:CY48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15" width="9.140625" style="1" customWidth="1"/>
    <col min="116" max="16384" width="9.140625" style="1"/>
  </cols>
  <sheetData>
    <row r="1" spans="1:25" ht="15" customHeight="1" x14ac:dyDescent="0.25">
      <c r="A1" s="9" t="str">
        <f>index!$A$1&amp;": Industry Summary / useful energy demand"</f>
        <v>SI: Industry Summary / useful energy demand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</row>
    <row r="2" spans="1:25" ht="10.15" customHeight="1" x14ac:dyDescent="0.25"/>
    <row r="3" spans="1:25" ht="15" customHeight="1" x14ac:dyDescent="0.25">
      <c r="A3" s="32" t="s">
        <v>100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</row>
    <row r="4" spans="1:25" ht="10.15" customHeight="1" x14ac:dyDescent="0.25"/>
    <row r="5" spans="1:25" ht="15" customHeight="1" x14ac:dyDescent="0.25">
      <c r="A5" s="34" t="s">
        <v>90</v>
      </c>
      <c r="B5" s="223">
        <f t="shared" ref="B5:Y5" si="0">SUM(B6:B10,B16,B27)</f>
        <v>703.93483523708164</v>
      </c>
      <c r="C5" s="223">
        <f t="shared" si="0"/>
        <v>666.50126486248791</v>
      </c>
      <c r="D5" s="223">
        <f t="shared" si="0"/>
        <v>643.67619364660959</v>
      </c>
      <c r="E5" s="223">
        <f t="shared" si="0"/>
        <v>763.8163753608942</v>
      </c>
      <c r="F5" s="223">
        <f t="shared" si="0"/>
        <v>788.91717350073998</v>
      </c>
      <c r="G5" s="223">
        <f t="shared" si="0"/>
        <v>847.53709709204077</v>
      </c>
      <c r="H5" s="223">
        <f t="shared" si="0"/>
        <v>866.56095591241842</v>
      </c>
      <c r="I5" s="223">
        <f t="shared" si="0"/>
        <v>823.47680988946445</v>
      </c>
      <c r="J5" s="223">
        <f t="shared" si="0"/>
        <v>765.23167658847831</v>
      </c>
      <c r="K5" s="223">
        <f t="shared" si="0"/>
        <v>628.24717703272313</v>
      </c>
      <c r="L5" s="223">
        <f t="shared" si="0"/>
        <v>656.20782466240064</v>
      </c>
      <c r="M5" s="223">
        <f t="shared" si="0"/>
        <v>643.61198995807854</v>
      </c>
      <c r="N5" s="223">
        <f t="shared" si="0"/>
        <v>627.4727159193119</v>
      </c>
      <c r="O5" s="223">
        <f t="shared" si="0"/>
        <v>623.80742536547814</v>
      </c>
      <c r="P5" s="223">
        <f t="shared" si="0"/>
        <v>646.72795345286147</v>
      </c>
      <c r="Q5" s="223">
        <f t="shared" si="0"/>
        <v>650.19264517092074</v>
      </c>
      <c r="R5" s="223">
        <f t="shared" si="0"/>
        <v>662.59861831655576</v>
      </c>
      <c r="S5" s="223">
        <f t="shared" si="0"/>
        <v>692.41880189449478</v>
      </c>
      <c r="T5" s="223">
        <f t="shared" si="0"/>
        <v>706.70433446687798</v>
      </c>
      <c r="U5" s="223">
        <f t="shared" si="0"/>
        <v>712.54822405192135</v>
      </c>
      <c r="V5" s="223">
        <f t="shared" si="0"/>
        <v>665.93705188370006</v>
      </c>
      <c r="W5" s="223">
        <f t="shared" si="0"/>
        <v>682.47576596158638</v>
      </c>
      <c r="X5" s="223">
        <f t="shared" si="0"/>
        <v>622.7950347477356</v>
      </c>
      <c r="Y5" s="223">
        <f t="shared" si="0"/>
        <v>563.64873865594154</v>
      </c>
    </row>
    <row r="6" spans="1:25" ht="12" customHeight="1" x14ac:dyDescent="0.25">
      <c r="A6" s="173" t="s">
        <v>91</v>
      </c>
      <c r="B6" s="224">
        <v>5.923781333799039</v>
      </c>
      <c r="C6" s="224">
        <v>6.0113129728289838</v>
      </c>
      <c r="D6" s="224">
        <v>5.6296793032709749</v>
      </c>
      <c r="E6" s="224">
        <v>6.3752691232047223</v>
      </c>
      <c r="F6" s="224">
        <v>6.6500821660305522</v>
      </c>
      <c r="G6" s="224">
        <v>7.4033750201466511</v>
      </c>
      <c r="H6" s="224">
        <v>7.8072719514364852</v>
      </c>
      <c r="I6" s="224">
        <v>7.4490619840488854</v>
      </c>
      <c r="J6" s="224">
        <v>6.7234818967062076</v>
      </c>
      <c r="K6" s="224">
        <v>5.780871753943206</v>
      </c>
      <c r="L6" s="224">
        <v>6.1990079248235874</v>
      </c>
      <c r="M6" s="224">
        <v>5.9547364462509487</v>
      </c>
      <c r="N6" s="224">
        <v>5.8032922660696702</v>
      </c>
      <c r="O6" s="224">
        <v>5.7944767718797987</v>
      </c>
      <c r="P6" s="224">
        <v>5.8868769186497119</v>
      </c>
      <c r="Q6" s="224">
        <v>5.9394027705545147</v>
      </c>
      <c r="R6" s="224">
        <v>6.0454251125091769</v>
      </c>
      <c r="S6" s="224">
        <v>6.3737786501846152</v>
      </c>
      <c r="T6" s="224">
        <v>6.7705821352027353</v>
      </c>
      <c r="U6" s="224">
        <v>6.9200502841558835</v>
      </c>
      <c r="V6" s="224">
        <v>6.504669706792086</v>
      </c>
      <c r="W6" s="224">
        <v>6.9421392113398861</v>
      </c>
      <c r="X6" s="224">
        <v>6.5139878529659976</v>
      </c>
      <c r="Y6" s="224">
        <v>5.9590389573513987</v>
      </c>
    </row>
    <row r="7" spans="1:25" ht="12" customHeight="1" x14ac:dyDescent="0.25">
      <c r="A7" s="173" t="s">
        <v>92</v>
      </c>
      <c r="B7" s="224">
        <v>2.0402255088379442</v>
      </c>
      <c r="C7" s="224">
        <v>2.0515287985373645</v>
      </c>
      <c r="D7" s="224">
        <v>2.0175221428908365</v>
      </c>
      <c r="E7" s="224">
        <v>2.7647863722623498</v>
      </c>
      <c r="F7" s="224">
        <v>2.8655518244100593</v>
      </c>
      <c r="G7" s="224">
        <v>2.9498409604593654</v>
      </c>
      <c r="H7" s="224">
        <v>3.0299665965297007</v>
      </c>
      <c r="I7" s="224">
        <v>3.0627160542347069</v>
      </c>
      <c r="J7" s="224">
        <v>2.5629509186308597</v>
      </c>
      <c r="K7" s="224">
        <v>2.3401230817993759</v>
      </c>
      <c r="L7" s="224">
        <v>2.5569950861504505</v>
      </c>
      <c r="M7" s="224">
        <v>2.4763198998023452</v>
      </c>
      <c r="N7" s="224">
        <v>2.4488706516674803</v>
      </c>
      <c r="O7" s="224">
        <v>2.3929460913055265</v>
      </c>
      <c r="P7" s="224">
        <v>2.4117292830928259</v>
      </c>
      <c r="Q7" s="224">
        <v>2.4436260725602041</v>
      </c>
      <c r="R7" s="224">
        <v>2.4659762363669864</v>
      </c>
      <c r="S7" s="224">
        <v>2.5610622475877363</v>
      </c>
      <c r="T7" s="224">
        <v>2.6425598993314363</v>
      </c>
      <c r="U7" s="224">
        <v>2.6543067903673894</v>
      </c>
      <c r="V7" s="224">
        <v>2.6156683581635845</v>
      </c>
      <c r="W7" s="224">
        <v>2.7539440552098897</v>
      </c>
      <c r="X7" s="224">
        <v>2.6115494289847478</v>
      </c>
      <c r="Y7" s="224">
        <v>2.3862645311352519</v>
      </c>
    </row>
    <row r="8" spans="1:25" ht="12" customHeight="1" x14ac:dyDescent="0.25">
      <c r="A8" s="173" t="s">
        <v>93</v>
      </c>
      <c r="B8" s="224">
        <v>24.139950315373191</v>
      </c>
      <c r="C8" s="224">
        <v>23.902159498752766</v>
      </c>
      <c r="D8" s="224">
        <v>24.002643068583744</v>
      </c>
      <c r="E8" s="224">
        <v>28.911100406688863</v>
      </c>
      <c r="F8" s="224">
        <v>29.754650768845568</v>
      </c>
      <c r="G8" s="224">
        <v>31.033764510461456</v>
      </c>
      <c r="H8" s="224">
        <v>31.611737095368099</v>
      </c>
      <c r="I8" s="224">
        <v>30.178575833901835</v>
      </c>
      <c r="J8" s="224">
        <v>27.329075199159959</v>
      </c>
      <c r="K8" s="224">
        <v>23.959636721836912</v>
      </c>
      <c r="L8" s="224">
        <v>25.597899603997867</v>
      </c>
      <c r="M8" s="224">
        <v>25.309772283644129</v>
      </c>
      <c r="N8" s="224">
        <v>25.432263901653162</v>
      </c>
      <c r="O8" s="224">
        <v>24.831362435693819</v>
      </c>
      <c r="P8" s="224">
        <v>25.243469906722453</v>
      </c>
      <c r="Q8" s="224">
        <v>25.769223718656239</v>
      </c>
      <c r="R8" s="224">
        <v>25.813301681491293</v>
      </c>
      <c r="S8" s="224">
        <v>27.096135592940829</v>
      </c>
      <c r="T8" s="224">
        <v>27.256908723031234</v>
      </c>
      <c r="U8" s="224">
        <v>27.50738969371513</v>
      </c>
      <c r="V8" s="224">
        <v>26.350741667420252</v>
      </c>
      <c r="W8" s="224">
        <v>27.603535379619263</v>
      </c>
      <c r="X8" s="224">
        <v>25.662434160595637</v>
      </c>
      <c r="Y8" s="224">
        <v>22.982729877734915</v>
      </c>
    </row>
    <row r="9" spans="1:25" ht="12" customHeight="1" x14ac:dyDescent="0.25">
      <c r="A9" s="173" t="s">
        <v>94</v>
      </c>
      <c r="B9" s="224">
        <v>13.582253812586281</v>
      </c>
      <c r="C9" s="224">
        <v>13.654992122653482</v>
      </c>
      <c r="D9" s="224">
        <v>13.687406573410254</v>
      </c>
      <c r="E9" s="224">
        <v>18.696363000582782</v>
      </c>
      <c r="F9" s="224">
        <v>19.579025603073923</v>
      </c>
      <c r="G9" s="224">
        <v>19.905443013304122</v>
      </c>
      <c r="H9" s="224">
        <v>19.842880741290625</v>
      </c>
      <c r="I9" s="224">
        <v>19.97255287357865</v>
      </c>
      <c r="J9" s="224">
        <v>16.498244925236786</v>
      </c>
      <c r="K9" s="224">
        <v>15.658770916560728</v>
      </c>
      <c r="L9" s="224">
        <v>16.718822869416602</v>
      </c>
      <c r="M9" s="224">
        <v>16.395723820667534</v>
      </c>
      <c r="N9" s="224">
        <v>16.423256490697401</v>
      </c>
      <c r="O9" s="224">
        <v>15.72305673554019</v>
      </c>
      <c r="P9" s="224">
        <v>15.935398110275127</v>
      </c>
      <c r="Q9" s="224">
        <v>16.225586613274555</v>
      </c>
      <c r="R9" s="224">
        <v>16.271204079465576</v>
      </c>
      <c r="S9" s="224">
        <v>16.675924601236883</v>
      </c>
      <c r="T9" s="224">
        <v>16.469323448848254</v>
      </c>
      <c r="U9" s="224">
        <v>16.515561677401674</v>
      </c>
      <c r="V9" s="224">
        <v>16.489921559258629</v>
      </c>
      <c r="W9" s="224">
        <v>17.106654983138807</v>
      </c>
      <c r="X9" s="224">
        <v>16.329491360530067</v>
      </c>
      <c r="Y9" s="224">
        <v>15.068543125569164</v>
      </c>
    </row>
    <row r="10" spans="1:25" ht="12" customHeight="1" x14ac:dyDescent="0.25">
      <c r="A10" s="36" t="s">
        <v>95</v>
      </c>
      <c r="B10" s="225">
        <f t="shared" ref="B10:Y10" si="1">SUM(B11:B15)</f>
        <v>19.564544209723476</v>
      </c>
      <c r="C10" s="225">
        <f t="shared" si="1"/>
        <v>18.625566078119732</v>
      </c>
      <c r="D10" s="225">
        <f t="shared" si="1"/>
        <v>17.122442589070729</v>
      </c>
      <c r="E10" s="225">
        <f t="shared" si="1"/>
        <v>21.222211358293084</v>
      </c>
      <c r="F10" s="225">
        <f t="shared" si="1"/>
        <v>21.341403807865301</v>
      </c>
      <c r="G10" s="225">
        <f t="shared" si="1"/>
        <v>21.966384495650026</v>
      </c>
      <c r="H10" s="225">
        <f t="shared" si="1"/>
        <v>22.137535558818247</v>
      </c>
      <c r="I10" s="225">
        <f t="shared" si="1"/>
        <v>21.230247499522491</v>
      </c>
      <c r="J10" s="225">
        <f t="shared" si="1"/>
        <v>18.742145457559548</v>
      </c>
      <c r="K10" s="225">
        <f t="shared" si="1"/>
        <v>15.688357806912094</v>
      </c>
      <c r="L10" s="225">
        <f t="shared" si="1"/>
        <v>16.977549403029439</v>
      </c>
      <c r="M10" s="225">
        <f t="shared" si="1"/>
        <v>15.832588174819421</v>
      </c>
      <c r="N10" s="225">
        <f t="shared" si="1"/>
        <v>15.264059657630733</v>
      </c>
      <c r="O10" s="225">
        <f t="shared" si="1"/>
        <v>15.283426898429942</v>
      </c>
      <c r="P10" s="225">
        <f t="shared" si="1"/>
        <v>16.487894414546755</v>
      </c>
      <c r="Q10" s="225">
        <f t="shared" si="1"/>
        <v>16.879242898743968</v>
      </c>
      <c r="R10" s="225">
        <f t="shared" si="1"/>
        <v>17.181767096980323</v>
      </c>
      <c r="S10" s="225">
        <f t="shared" si="1"/>
        <v>17.931376514307438</v>
      </c>
      <c r="T10" s="225">
        <f t="shared" si="1"/>
        <v>17.918796270298799</v>
      </c>
      <c r="U10" s="225">
        <f t="shared" si="1"/>
        <v>18.40371590951019</v>
      </c>
      <c r="V10" s="225">
        <f t="shared" si="1"/>
        <v>16.989203479487951</v>
      </c>
      <c r="W10" s="225">
        <f t="shared" si="1"/>
        <v>17.401016072777242</v>
      </c>
      <c r="X10" s="225">
        <f t="shared" si="1"/>
        <v>16.20495603025396</v>
      </c>
      <c r="Y10" s="225">
        <f t="shared" si="1"/>
        <v>15.002698391941694</v>
      </c>
    </row>
    <row r="11" spans="1:25" ht="12" customHeight="1" x14ac:dyDescent="0.25">
      <c r="A11" s="37" t="s">
        <v>82</v>
      </c>
      <c r="B11" s="226">
        <v>2.6933460376890657</v>
      </c>
      <c r="C11" s="226">
        <v>1.7983156103027591</v>
      </c>
      <c r="D11" s="226">
        <v>1.3099654903348452</v>
      </c>
      <c r="E11" s="226">
        <v>2.2556778302021261</v>
      </c>
      <c r="F11" s="226">
        <v>1.9470874215727378</v>
      </c>
      <c r="G11" s="226">
        <v>1.8362210210547438</v>
      </c>
      <c r="H11" s="226">
        <v>2.1015748062784279</v>
      </c>
      <c r="I11" s="226">
        <v>1.4969390146269568</v>
      </c>
      <c r="J11" s="226">
        <v>1.4485746156003851</v>
      </c>
      <c r="K11" s="226">
        <v>1.1938779488567808</v>
      </c>
      <c r="L11" s="226">
        <v>1.056178589657117</v>
      </c>
      <c r="M11" s="226">
        <v>0.87582002982188567</v>
      </c>
      <c r="N11" s="226">
        <v>0.80828514096833315</v>
      </c>
      <c r="O11" s="226">
        <v>0.7731572665587223</v>
      </c>
      <c r="P11" s="226">
        <v>0.69278391376736659</v>
      </c>
      <c r="Q11" s="226">
        <v>0.667328219870718</v>
      </c>
      <c r="R11" s="226">
        <v>0.70566636542808181</v>
      </c>
      <c r="S11" s="226">
        <v>0.57365134523927974</v>
      </c>
      <c r="T11" s="226">
        <v>0.60457057178403983</v>
      </c>
      <c r="U11" s="226">
        <v>0.53679050145279006</v>
      </c>
      <c r="V11" s="226">
        <v>0.49008381326217865</v>
      </c>
      <c r="W11" s="226">
        <v>0.45926327560091529</v>
      </c>
      <c r="X11" s="226">
        <v>0.55983067723919877</v>
      </c>
      <c r="Y11" s="226">
        <v>0.44933320276907457</v>
      </c>
    </row>
    <row r="12" spans="1:25" ht="12" customHeight="1" x14ac:dyDescent="0.25">
      <c r="A12" s="37" t="s">
        <v>73</v>
      </c>
      <c r="B12" s="226">
        <v>11.962572584322356</v>
      </c>
      <c r="C12" s="226">
        <v>10.574593387663775</v>
      </c>
      <c r="D12" s="226">
        <v>9.3184347032510075</v>
      </c>
      <c r="E12" s="226">
        <v>11.314408805061563</v>
      </c>
      <c r="F12" s="226">
        <v>11.379016586411506</v>
      </c>
      <c r="G12" s="226">
        <v>11.38800326771552</v>
      </c>
      <c r="H12" s="226">
        <v>10.484232570536275</v>
      </c>
      <c r="I12" s="226">
        <v>9.1755922441434397</v>
      </c>
      <c r="J12" s="226">
        <v>9.2482208350893647</v>
      </c>
      <c r="K12" s="226">
        <v>7.4538890272789455</v>
      </c>
      <c r="L12" s="226">
        <v>7.8220863366370104</v>
      </c>
      <c r="M12" s="226">
        <v>6.5675587931985122</v>
      </c>
      <c r="N12" s="226">
        <v>6.026483129258394</v>
      </c>
      <c r="O12" s="226">
        <v>5.9947389701533647</v>
      </c>
      <c r="P12" s="226">
        <v>5.745786946805941</v>
      </c>
      <c r="Q12" s="226">
        <v>5.6113572505467628</v>
      </c>
      <c r="R12" s="226">
        <v>5.7958854994937212</v>
      </c>
      <c r="S12" s="226">
        <v>6.048327204890307</v>
      </c>
      <c r="T12" s="226">
        <v>6.1730515571609157</v>
      </c>
      <c r="U12" s="226">
        <v>6.0051784351709987</v>
      </c>
      <c r="V12" s="226">
        <v>5.9676465702535682</v>
      </c>
      <c r="W12" s="226">
        <v>6.040203367110796</v>
      </c>
      <c r="X12" s="226">
        <v>5.0142947834342335</v>
      </c>
      <c r="Y12" s="226">
        <v>5.0351904461734733</v>
      </c>
    </row>
    <row r="13" spans="1:2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</row>
    <row r="14" spans="1:2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0.2179097631329342</v>
      </c>
    </row>
    <row r="15" spans="1:25" ht="12" customHeight="1" x14ac:dyDescent="0.25">
      <c r="A15" s="38" t="s">
        <v>40</v>
      </c>
      <c r="B15" s="227">
        <v>4.9086255877120548</v>
      </c>
      <c r="C15" s="227">
        <v>6.2526570801531989</v>
      </c>
      <c r="D15" s="227">
        <v>6.4940423954848789</v>
      </c>
      <c r="E15" s="227">
        <v>7.6521247230293943</v>
      </c>
      <c r="F15" s="227">
        <v>8.015299799881058</v>
      </c>
      <c r="G15" s="227">
        <v>8.7421602068797615</v>
      </c>
      <c r="H15" s="227">
        <v>9.5517281820035436</v>
      </c>
      <c r="I15" s="227">
        <v>10.557716240752093</v>
      </c>
      <c r="J15" s="227">
        <v>8.0453500068697981</v>
      </c>
      <c r="K15" s="227">
        <v>7.0405908307763694</v>
      </c>
      <c r="L15" s="227">
        <v>8.0992844767353116</v>
      </c>
      <c r="M15" s="227">
        <v>8.3892093517990229</v>
      </c>
      <c r="N15" s="227">
        <v>8.4292913874040067</v>
      </c>
      <c r="O15" s="227">
        <v>8.5155306617178557</v>
      </c>
      <c r="P15" s="227">
        <v>10.049323553973448</v>
      </c>
      <c r="Q15" s="227">
        <v>10.600557428326487</v>
      </c>
      <c r="R15" s="227">
        <v>10.680215232058519</v>
      </c>
      <c r="S15" s="227">
        <v>11.309397964177853</v>
      </c>
      <c r="T15" s="227">
        <v>11.141174141353845</v>
      </c>
      <c r="U15" s="227">
        <v>11.861746972886399</v>
      </c>
      <c r="V15" s="227">
        <v>10.531473095972204</v>
      </c>
      <c r="W15" s="227">
        <v>10.901549430065531</v>
      </c>
      <c r="X15" s="227">
        <v>10.630830569580526</v>
      </c>
      <c r="Y15" s="227">
        <v>9.3002649798662116</v>
      </c>
    </row>
    <row r="16" spans="1:25" ht="12" customHeight="1" x14ac:dyDescent="0.25">
      <c r="A16" s="39" t="s">
        <v>97</v>
      </c>
      <c r="B16" s="228">
        <f t="shared" ref="B16:Y16" si="2">SUM(B17:B26)</f>
        <v>237.55323672464195</v>
      </c>
      <c r="C16" s="228">
        <f t="shared" si="2"/>
        <v>214.294775816672</v>
      </c>
      <c r="D16" s="228">
        <f t="shared" si="2"/>
        <v>215.00174268978523</v>
      </c>
      <c r="E16" s="228">
        <f t="shared" si="2"/>
        <v>267.63968202626899</v>
      </c>
      <c r="F16" s="228">
        <f t="shared" si="2"/>
        <v>278.7113242077254</v>
      </c>
      <c r="G16" s="228">
        <f t="shared" si="2"/>
        <v>295.36990954015857</v>
      </c>
      <c r="H16" s="228">
        <f t="shared" si="2"/>
        <v>276.58019424907036</v>
      </c>
      <c r="I16" s="228">
        <f t="shared" si="2"/>
        <v>253.97808777664972</v>
      </c>
      <c r="J16" s="228">
        <f t="shared" si="2"/>
        <v>242.52747466652815</v>
      </c>
      <c r="K16" s="228">
        <f t="shared" si="2"/>
        <v>218.3714353075552</v>
      </c>
      <c r="L16" s="228">
        <f t="shared" si="2"/>
        <v>218.91037865992922</v>
      </c>
      <c r="M16" s="228">
        <f t="shared" si="2"/>
        <v>200.36449235962149</v>
      </c>
      <c r="N16" s="228">
        <f t="shared" si="2"/>
        <v>189.58537387932748</v>
      </c>
      <c r="O16" s="228">
        <f t="shared" si="2"/>
        <v>188.96979480517294</v>
      </c>
      <c r="P16" s="228">
        <f t="shared" si="2"/>
        <v>199.39008696166582</v>
      </c>
      <c r="Q16" s="228">
        <f t="shared" si="2"/>
        <v>196.77640831291129</v>
      </c>
      <c r="R16" s="228">
        <f t="shared" si="2"/>
        <v>201.43303975009451</v>
      </c>
      <c r="S16" s="228">
        <f t="shared" si="2"/>
        <v>205.88104408896982</v>
      </c>
      <c r="T16" s="228">
        <f t="shared" si="2"/>
        <v>206.50073603882839</v>
      </c>
      <c r="U16" s="228">
        <f t="shared" si="2"/>
        <v>209.06698268241928</v>
      </c>
      <c r="V16" s="228">
        <f t="shared" si="2"/>
        <v>199.49115357149407</v>
      </c>
      <c r="W16" s="228">
        <f t="shared" si="2"/>
        <v>198.41659540709139</v>
      </c>
      <c r="X16" s="228">
        <f t="shared" si="2"/>
        <v>181.31481012907437</v>
      </c>
      <c r="Y16" s="228">
        <f t="shared" si="2"/>
        <v>168.59821483607573</v>
      </c>
    </row>
    <row r="17" spans="1:25" ht="12" customHeight="1" x14ac:dyDescent="0.25">
      <c r="A17" s="46" t="s">
        <v>28</v>
      </c>
      <c r="B17" s="229">
        <v>21.207433214576564</v>
      </c>
      <c r="C17" s="229">
        <v>22.840472529330917</v>
      </c>
      <c r="D17" s="229">
        <v>25.510067642561914</v>
      </c>
      <c r="E17" s="229">
        <v>21.537884994886301</v>
      </c>
      <c r="F17" s="229">
        <v>22.055095573686252</v>
      </c>
      <c r="G17" s="229">
        <v>23.850150078082773</v>
      </c>
      <c r="H17" s="229">
        <v>21.608171771208674</v>
      </c>
      <c r="I17" s="229">
        <v>18.274015560397142</v>
      </c>
      <c r="J17" s="229">
        <v>14.88990994862414</v>
      </c>
      <c r="K17" s="229">
        <v>13.581202420173296</v>
      </c>
      <c r="L17" s="229">
        <v>13.639569278632706</v>
      </c>
      <c r="M17" s="229">
        <v>16.537066400154799</v>
      </c>
      <c r="N17" s="229">
        <v>15.318375725681429</v>
      </c>
      <c r="O17" s="229">
        <v>16.338029434794084</v>
      </c>
      <c r="P17" s="229">
        <v>16.107690918553327</v>
      </c>
      <c r="Q17" s="229">
        <v>14.80192524082727</v>
      </c>
      <c r="R17" s="229">
        <v>13.919201438703613</v>
      </c>
      <c r="S17" s="229">
        <v>14.111676759079417</v>
      </c>
      <c r="T17" s="229">
        <v>16.047683569146631</v>
      </c>
      <c r="U17" s="229">
        <v>15.563119840997759</v>
      </c>
      <c r="V17" s="229">
        <v>8.5087059869619708</v>
      </c>
      <c r="W17" s="229">
        <v>2.7251871685640303</v>
      </c>
      <c r="X17" s="229">
        <v>8.4270038032985752</v>
      </c>
      <c r="Y17" s="229">
        <v>4.2581591759366066</v>
      </c>
    </row>
    <row r="18" spans="1:25" ht="12" customHeight="1" x14ac:dyDescent="0.25">
      <c r="A18" s="46" t="s">
        <v>30</v>
      </c>
      <c r="B18" s="229">
        <v>0</v>
      </c>
      <c r="C18" s="229">
        <v>0</v>
      </c>
      <c r="D18" s="229">
        <v>0</v>
      </c>
      <c r="E18" s="229">
        <v>0</v>
      </c>
      <c r="F18" s="229">
        <v>0</v>
      </c>
      <c r="G18" s="229">
        <v>0</v>
      </c>
      <c r="H18" s="229">
        <v>0</v>
      </c>
      <c r="I18" s="229">
        <v>0</v>
      </c>
      <c r="J18" s="229">
        <v>0</v>
      </c>
      <c r="K18" s="229">
        <v>0</v>
      </c>
      <c r="L18" s="229">
        <v>0</v>
      </c>
      <c r="M18" s="229">
        <v>0</v>
      </c>
      <c r="N18" s="229">
        <v>0</v>
      </c>
      <c r="O18" s="229">
        <v>0</v>
      </c>
      <c r="P18" s="229">
        <v>0</v>
      </c>
      <c r="Q18" s="229">
        <v>0</v>
      </c>
      <c r="R18" s="229">
        <v>0</v>
      </c>
      <c r="S18" s="229">
        <v>0</v>
      </c>
      <c r="T18" s="229">
        <v>0</v>
      </c>
      <c r="U18" s="229">
        <v>0</v>
      </c>
      <c r="V18" s="229">
        <v>0</v>
      </c>
      <c r="W18" s="229">
        <v>0</v>
      </c>
      <c r="X18" s="229">
        <v>0</v>
      </c>
      <c r="Y18" s="229">
        <v>0</v>
      </c>
    </row>
    <row r="19" spans="1:25" ht="12" customHeight="1" x14ac:dyDescent="0.25">
      <c r="A19" s="46" t="s">
        <v>31</v>
      </c>
      <c r="B19" s="229">
        <v>2.1575532587374338</v>
      </c>
      <c r="C19" s="229">
        <v>1.5913410645473824</v>
      </c>
      <c r="D19" s="229">
        <v>1.4587359459453666</v>
      </c>
      <c r="E19" s="229">
        <v>3.1634777039854018</v>
      </c>
      <c r="F19" s="229">
        <v>3.5583177957240721</v>
      </c>
      <c r="G19" s="229">
        <v>5.6280144046180469</v>
      </c>
      <c r="H19" s="229">
        <v>6.0550922060395926</v>
      </c>
      <c r="I19" s="229">
        <v>2.5236375343473969</v>
      </c>
      <c r="J19" s="229">
        <v>3.5196515610436103</v>
      </c>
      <c r="K19" s="229">
        <v>3.4528985585421683</v>
      </c>
      <c r="L19" s="229">
        <v>3.6965281372301897</v>
      </c>
      <c r="M19" s="229">
        <v>4.3799712492806364</v>
      </c>
      <c r="N19" s="229">
        <v>4.1951048711983381</v>
      </c>
      <c r="O19" s="229">
        <v>3.9753135291052475</v>
      </c>
      <c r="P19" s="229">
        <v>4.500979552427733</v>
      </c>
      <c r="Q19" s="229">
        <v>4.1922052355138506</v>
      </c>
      <c r="R19" s="229">
        <v>4.2405462817651038</v>
      </c>
      <c r="S19" s="229">
        <v>4.4646280081678933</v>
      </c>
      <c r="T19" s="229">
        <v>4.9516998850495906</v>
      </c>
      <c r="U19" s="229">
        <v>4.8435154057137693</v>
      </c>
      <c r="V19" s="229">
        <v>4.6912951472469979</v>
      </c>
      <c r="W19" s="229">
        <v>4.5490164513172058</v>
      </c>
      <c r="X19" s="229">
        <v>5.0443240671471257</v>
      </c>
      <c r="Y19" s="229">
        <v>6.5194888342559212</v>
      </c>
    </row>
    <row r="20" spans="1:25" ht="12" customHeight="1" x14ac:dyDescent="0.25">
      <c r="A20" s="46" t="s">
        <v>82</v>
      </c>
      <c r="B20" s="229">
        <v>24.296707061641218</v>
      </c>
      <c r="C20" s="229">
        <v>17.479119117943764</v>
      </c>
      <c r="D20" s="229">
        <v>12.039113251882894</v>
      </c>
      <c r="E20" s="229">
        <v>17.068825459597214</v>
      </c>
      <c r="F20" s="229">
        <v>15.021661144204876</v>
      </c>
      <c r="G20" s="229">
        <v>14.824023147813968</v>
      </c>
      <c r="H20" s="229">
        <v>18.168824422878391</v>
      </c>
      <c r="I20" s="229">
        <v>14.980313449025248</v>
      </c>
      <c r="J20" s="229">
        <v>12.421306290497991</v>
      </c>
      <c r="K20" s="229">
        <v>11.910760224315622</v>
      </c>
      <c r="L20" s="229">
        <v>12.024042647001297</v>
      </c>
      <c r="M20" s="229">
        <v>10.361313130878651</v>
      </c>
      <c r="N20" s="229">
        <v>9.4936824070677392</v>
      </c>
      <c r="O20" s="229">
        <v>9.3574031373128506</v>
      </c>
      <c r="P20" s="229">
        <v>7.7652057925905078</v>
      </c>
      <c r="Q20" s="229">
        <v>7.6703500929969701</v>
      </c>
      <c r="R20" s="229">
        <v>7.5999160592073443</v>
      </c>
      <c r="S20" s="229">
        <v>6.2518021927827565</v>
      </c>
      <c r="T20" s="229">
        <v>6.600533435489087</v>
      </c>
      <c r="U20" s="229">
        <v>5.7102401672876839</v>
      </c>
      <c r="V20" s="229">
        <v>4.9846113214872076</v>
      </c>
      <c r="W20" s="229">
        <v>5.10634436248868</v>
      </c>
      <c r="X20" s="229">
        <v>7.1061335451576237</v>
      </c>
      <c r="Y20" s="229">
        <v>4.8029136390061238</v>
      </c>
    </row>
    <row r="21" spans="1:25" ht="12" customHeight="1" x14ac:dyDescent="0.25">
      <c r="A21" s="46" t="s">
        <v>32</v>
      </c>
      <c r="B21" s="229">
        <v>13.184033858900387</v>
      </c>
      <c r="C21" s="229">
        <v>13.512587799414206</v>
      </c>
      <c r="D21" s="229">
        <v>10.624835678144603</v>
      </c>
      <c r="E21" s="229">
        <v>9.8169989488895464</v>
      </c>
      <c r="F21" s="229">
        <v>17.022500540486927</v>
      </c>
      <c r="G21" s="229">
        <v>19.406347160487094</v>
      </c>
      <c r="H21" s="229">
        <v>14.629401071284043</v>
      </c>
      <c r="I21" s="229">
        <v>4.4105487549593256</v>
      </c>
      <c r="J21" s="229">
        <v>4.1239339208597814</v>
      </c>
      <c r="K21" s="229">
        <v>6.182811005588861</v>
      </c>
      <c r="L21" s="229">
        <v>1.8751818011640866</v>
      </c>
      <c r="M21" s="229">
        <v>1.1644520830028071</v>
      </c>
      <c r="N21" s="229">
        <v>1.1917478418018419</v>
      </c>
      <c r="O21" s="229">
        <v>1.4971160831052641</v>
      </c>
      <c r="P21" s="229">
        <v>1.2833039345416841</v>
      </c>
      <c r="Q21" s="229">
        <v>0.7215053965489483</v>
      </c>
      <c r="R21" s="229">
        <v>0.33903548792089383</v>
      </c>
      <c r="S21" s="229">
        <v>6.4450525553125262E-2</v>
      </c>
      <c r="T21" s="229">
        <v>6.5051561546842065E-2</v>
      </c>
      <c r="U21" s="229">
        <v>0</v>
      </c>
      <c r="V21" s="229">
        <v>0</v>
      </c>
      <c r="W21" s="229">
        <v>0</v>
      </c>
      <c r="X21" s="229">
        <v>0</v>
      </c>
      <c r="Y21" s="229">
        <v>0</v>
      </c>
    </row>
    <row r="22" spans="1:25" ht="12" customHeight="1" x14ac:dyDescent="0.25">
      <c r="A22" s="46" t="s">
        <v>33</v>
      </c>
      <c r="B22" s="229">
        <v>0</v>
      </c>
      <c r="C22" s="229">
        <v>0</v>
      </c>
      <c r="D22" s="229">
        <v>0</v>
      </c>
      <c r="E22" s="229">
        <v>0.10722338406321254</v>
      </c>
      <c r="F22" s="229">
        <v>0.22378047218989999</v>
      </c>
      <c r="G22" s="229">
        <v>0.30439033569448343</v>
      </c>
      <c r="H22" s="229">
        <v>0.74789982558986201</v>
      </c>
      <c r="I22" s="229">
        <v>0.70232472810651525</v>
      </c>
      <c r="J22" s="229">
        <v>0.27681798747609226</v>
      </c>
      <c r="K22" s="229">
        <v>0.50570444929148295</v>
      </c>
      <c r="L22" s="229">
        <v>0.20083032658937378</v>
      </c>
      <c r="M22" s="229">
        <v>0.19128087375952135</v>
      </c>
      <c r="N22" s="229">
        <v>0.10812766661904327</v>
      </c>
      <c r="O22" s="229">
        <v>0.30661958827671726</v>
      </c>
      <c r="P22" s="229">
        <v>0.31070716945077026</v>
      </c>
      <c r="Q22" s="229">
        <v>0.22859598150710353</v>
      </c>
      <c r="R22" s="229">
        <v>0.23901824490594417</v>
      </c>
      <c r="S22" s="229">
        <v>0.35999357009985739</v>
      </c>
      <c r="T22" s="229">
        <v>0.43325754492523477</v>
      </c>
      <c r="U22" s="229">
        <v>0.3324611558805225</v>
      </c>
      <c r="V22" s="229">
        <v>0.39587895961427766</v>
      </c>
      <c r="W22" s="229">
        <v>0.45012041427550747</v>
      </c>
      <c r="X22" s="229">
        <v>0.50176266275884263</v>
      </c>
      <c r="Y22" s="229">
        <v>0.70470263329730776</v>
      </c>
    </row>
    <row r="23" spans="1:25" ht="12" customHeight="1" x14ac:dyDescent="0.25">
      <c r="A23" s="46" t="s">
        <v>73</v>
      </c>
      <c r="B23" s="229">
        <v>125.37492945627442</v>
      </c>
      <c r="C23" s="229">
        <v>112.2416827907619</v>
      </c>
      <c r="D23" s="229">
        <v>116.08236895046915</v>
      </c>
      <c r="E23" s="229">
        <v>135.8157415573132</v>
      </c>
      <c r="F23" s="229">
        <v>138.83299590994727</v>
      </c>
      <c r="G23" s="229">
        <v>140.86906971913632</v>
      </c>
      <c r="H23" s="229">
        <v>136.60312893832725</v>
      </c>
      <c r="I23" s="229">
        <v>143.29676786225738</v>
      </c>
      <c r="J23" s="229">
        <v>133.79474319859202</v>
      </c>
      <c r="K23" s="229">
        <v>124.18303922482434</v>
      </c>
      <c r="L23" s="229">
        <v>125.12438782226417</v>
      </c>
      <c r="M23" s="229">
        <v>107.29383890158743</v>
      </c>
      <c r="N23" s="229">
        <v>106.54797311561252</v>
      </c>
      <c r="O23" s="229">
        <v>101.56527799608187</v>
      </c>
      <c r="P23" s="229">
        <v>103.66566551939891</v>
      </c>
      <c r="Q23" s="229">
        <v>101.71183043277986</v>
      </c>
      <c r="R23" s="229">
        <v>105.41563156985004</v>
      </c>
      <c r="S23" s="229">
        <v>109.42341807083764</v>
      </c>
      <c r="T23" s="229">
        <v>114.36936043291152</v>
      </c>
      <c r="U23" s="229">
        <v>112.65140758061573</v>
      </c>
      <c r="V23" s="229">
        <v>113.72510839964896</v>
      </c>
      <c r="W23" s="229">
        <v>117.09526785294308</v>
      </c>
      <c r="X23" s="229">
        <v>95.557465149726866</v>
      </c>
      <c r="Y23" s="229">
        <v>92.128791646414243</v>
      </c>
    </row>
    <row r="24" spans="1:25" ht="12" customHeight="1" x14ac:dyDescent="0.25">
      <c r="A24" s="46" t="s">
        <v>36</v>
      </c>
      <c r="B24" s="229">
        <v>0</v>
      </c>
      <c r="C24" s="229">
        <v>0</v>
      </c>
      <c r="D24" s="229">
        <v>0</v>
      </c>
      <c r="E24" s="229">
        <v>0</v>
      </c>
      <c r="F24" s="229">
        <v>0</v>
      </c>
      <c r="G24" s="229">
        <v>0</v>
      </c>
      <c r="H24" s="229">
        <v>0</v>
      </c>
      <c r="I24" s="229">
        <v>0</v>
      </c>
      <c r="J24" s="229">
        <v>0</v>
      </c>
      <c r="K24" s="229">
        <v>0</v>
      </c>
      <c r="L24" s="229">
        <v>0</v>
      </c>
      <c r="M24" s="229">
        <v>0</v>
      </c>
      <c r="N24" s="229">
        <v>0</v>
      </c>
      <c r="O24" s="229">
        <v>0</v>
      </c>
      <c r="P24" s="229">
        <v>0</v>
      </c>
      <c r="Q24" s="229">
        <v>0</v>
      </c>
      <c r="R24" s="229">
        <v>0</v>
      </c>
      <c r="S24" s="229">
        <v>0</v>
      </c>
      <c r="T24" s="229">
        <v>0</v>
      </c>
      <c r="U24" s="229">
        <v>0</v>
      </c>
      <c r="V24" s="229">
        <v>0</v>
      </c>
      <c r="W24" s="229">
        <v>0</v>
      </c>
      <c r="X24" s="229">
        <v>0</v>
      </c>
      <c r="Y24" s="229">
        <v>0</v>
      </c>
    </row>
    <row r="25" spans="1:25" ht="12" customHeight="1" x14ac:dyDescent="0.25">
      <c r="A25" s="46" t="s">
        <v>38</v>
      </c>
      <c r="B25" s="229">
        <v>40.600742369403022</v>
      </c>
      <c r="C25" s="229">
        <v>35.790436303016477</v>
      </c>
      <c r="D25" s="229">
        <v>39.140167526476226</v>
      </c>
      <c r="E25" s="229">
        <v>47.785911361936392</v>
      </c>
      <c r="F25" s="229">
        <v>52.396178183330051</v>
      </c>
      <c r="G25" s="229">
        <v>56.426545577238159</v>
      </c>
      <c r="H25" s="229">
        <v>45.999837990034365</v>
      </c>
      <c r="I25" s="229">
        <v>36.581123637184866</v>
      </c>
      <c r="J25" s="229">
        <v>33.003772273962902</v>
      </c>
      <c r="K25" s="229">
        <v>26.316544590364902</v>
      </c>
      <c r="L25" s="229">
        <v>31.327898640939218</v>
      </c>
      <c r="M25" s="229">
        <v>26.65072681756908</v>
      </c>
      <c r="N25" s="229">
        <v>21.378258446446878</v>
      </c>
      <c r="O25" s="229">
        <v>25.266482958047582</v>
      </c>
      <c r="P25" s="229">
        <v>35.523908422179289</v>
      </c>
      <c r="Q25" s="229">
        <v>36.246131975800537</v>
      </c>
      <c r="R25" s="229">
        <v>37.169350017621959</v>
      </c>
      <c r="S25" s="229">
        <v>38.294278046479072</v>
      </c>
      <c r="T25" s="229">
        <v>34.289980898124853</v>
      </c>
      <c r="U25" s="229">
        <v>36.569453469880933</v>
      </c>
      <c r="V25" s="229">
        <v>35.882111680497196</v>
      </c>
      <c r="W25" s="229">
        <v>38.060864644742146</v>
      </c>
      <c r="X25" s="229">
        <v>35.462771808708844</v>
      </c>
      <c r="Y25" s="229">
        <v>37.186831856597891</v>
      </c>
    </row>
    <row r="26" spans="1:25" ht="12" customHeight="1" x14ac:dyDescent="0.25">
      <c r="A26" s="46" t="s">
        <v>39</v>
      </c>
      <c r="B26" s="229">
        <v>10.731837505108933</v>
      </c>
      <c r="C26" s="229">
        <v>10.839136211657339</v>
      </c>
      <c r="D26" s="229">
        <v>10.146453694305073</v>
      </c>
      <c r="E26" s="229">
        <v>32.343618615597684</v>
      </c>
      <c r="F26" s="229">
        <v>29.600794588156056</v>
      </c>
      <c r="G26" s="229">
        <v>34.061369117087757</v>
      </c>
      <c r="H26" s="229">
        <v>32.767838023708194</v>
      </c>
      <c r="I26" s="229">
        <v>33.209356250371833</v>
      </c>
      <c r="J26" s="229">
        <v>40.497339485471599</v>
      </c>
      <c r="K26" s="229">
        <v>32.238474834454514</v>
      </c>
      <c r="L26" s="229">
        <v>31.021940006108185</v>
      </c>
      <c r="M26" s="229">
        <v>33.785842903388556</v>
      </c>
      <c r="N26" s="229">
        <v>31.35210380489972</v>
      </c>
      <c r="O26" s="229">
        <v>30.6635520784493</v>
      </c>
      <c r="P26" s="229">
        <v>30.232625652523577</v>
      </c>
      <c r="Q26" s="229">
        <v>31.203863956936715</v>
      </c>
      <c r="R26" s="229">
        <v>32.510340650119623</v>
      </c>
      <c r="S26" s="229">
        <v>32.910796915970039</v>
      </c>
      <c r="T26" s="229">
        <v>29.743168711634677</v>
      </c>
      <c r="U26" s="229">
        <v>33.396785062042895</v>
      </c>
      <c r="V26" s="229">
        <v>31.303442076037463</v>
      </c>
      <c r="W26" s="229">
        <v>30.429794512760733</v>
      </c>
      <c r="X26" s="229">
        <v>29.215349092276497</v>
      </c>
      <c r="Y26" s="229">
        <v>22.997327050567645</v>
      </c>
    </row>
    <row r="27" spans="1:25" ht="12" customHeight="1" x14ac:dyDescent="0.25">
      <c r="A27" s="39" t="s">
        <v>98</v>
      </c>
      <c r="B27" s="228">
        <f t="shared" ref="B27:Y27" si="3">SUM(B28:B37)</f>
        <v>401.13084333211981</v>
      </c>
      <c r="C27" s="228">
        <f t="shared" si="3"/>
        <v>387.96092957492363</v>
      </c>
      <c r="D27" s="228">
        <f t="shared" si="3"/>
        <v>366.21475727959785</v>
      </c>
      <c r="E27" s="228">
        <f t="shared" si="3"/>
        <v>418.20696307359339</v>
      </c>
      <c r="F27" s="228">
        <f t="shared" si="3"/>
        <v>430.01513512278916</v>
      </c>
      <c r="G27" s="228">
        <f t="shared" si="3"/>
        <v>468.90837955186055</v>
      </c>
      <c r="H27" s="228">
        <f t="shared" si="3"/>
        <v>505.55136971990487</v>
      </c>
      <c r="I27" s="228">
        <f t="shared" si="3"/>
        <v>487.60556786752812</v>
      </c>
      <c r="J27" s="228">
        <f t="shared" si="3"/>
        <v>450.84830352465679</v>
      </c>
      <c r="K27" s="228">
        <f t="shared" si="3"/>
        <v>346.44798144411556</v>
      </c>
      <c r="L27" s="228">
        <f t="shared" si="3"/>
        <v>369.24717111505345</v>
      </c>
      <c r="M27" s="228">
        <f t="shared" si="3"/>
        <v>377.27835697327265</v>
      </c>
      <c r="N27" s="228">
        <f t="shared" si="3"/>
        <v>372.5155990722659</v>
      </c>
      <c r="O27" s="228">
        <f t="shared" si="3"/>
        <v>370.81236162745597</v>
      </c>
      <c r="P27" s="228">
        <f t="shared" si="3"/>
        <v>381.3724978579088</v>
      </c>
      <c r="Q27" s="228">
        <f t="shared" si="3"/>
        <v>386.15915478421994</v>
      </c>
      <c r="R27" s="228">
        <f t="shared" si="3"/>
        <v>393.38790435964796</v>
      </c>
      <c r="S27" s="228">
        <f t="shared" si="3"/>
        <v>415.89948019926749</v>
      </c>
      <c r="T27" s="228">
        <f t="shared" si="3"/>
        <v>429.14542795133707</v>
      </c>
      <c r="U27" s="228">
        <f t="shared" si="3"/>
        <v>431.48021701435175</v>
      </c>
      <c r="V27" s="228">
        <f t="shared" si="3"/>
        <v>397.49569354108348</v>
      </c>
      <c r="W27" s="228">
        <f t="shared" si="3"/>
        <v>412.25188085240995</v>
      </c>
      <c r="X27" s="228">
        <f t="shared" si="3"/>
        <v>374.15780578533077</v>
      </c>
      <c r="Y27" s="228">
        <f t="shared" si="3"/>
        <v>333.65124893613347</v>
      </c>
    </row>
    <row r="28" spans="1:25" ht="12" customHeight="1" x14ac:dyDescent="0.25">
      <c r="A28" s="18" t="s">
        <v>28</v>
      </c>
      <c r="B28" s="230">
        <v>18.754253912426055</v>
      </c>
      <c r="C28" s="230">
        <v>21.034328706799212</v>
      </c>
      <c r="D28" s="230">
        <v>25.209122226734081</v>
      </c>
      <c r="E28" s="230">
        <v>22.172965018778175</v>
      </c>
      <c r="F28" s="230">
        <v>20.43060473503559</v>
      </c>
      <c r="G28" s="230">
        <v>19.510713306319431</v>
      </c>
      <c r="H28" s="230">
        <v>20.362398763203345</v>
      </c>
      <c r="I28" s="230">
        <v>25.289863244087822</v>
      </c>
      <c r="J28" s="230">
        <v>26.668541076033481</v>
      </c>
      <c r="K28" s="230">
        <v>15.142813518000422</v>
      </c>
      <c r="L28" s="230">
        <v>11.539193873401411</v>
      </c>
      <c r="M28" s="230">
        <v>11.942227150631982</v>
      </c>
      <c r="N28" s="230">
        <v>11.867280665854484</v>
      </c>
      <c r="O28" s="230">
        <v>9.4422878852564942</v>
      </c>
      <c r="P28" s="230">
        <v>8.3745160183684746</v>
      </c>
      <c r="Q28" s="230">
        <v>6.8905720101044192</v>
      </c>
      <c r="R28" s="230">
        <v>6.3333167681592917</v>
      </c>
      <c r="S28" s="230">
        <v>7.1168996965228084</v>
      </c>
      <c r="T28" s="230">
        <v>7.013258847040734</v>
      </c>
      <c r="U28" s="230">
        <v>7.0713751099235376</v>
      </c>
      <c r="V28" s="230">
        <v>6.549366636491647</v>
      </c>
      <c r="W28" s="230">
        <v>7.1532423941831196</v>
      </c>
      <c r="X28" s="230">
        <v>6.5037577161334754</v>
      </c>
      <c r="Y28" s="230">
        <v>5.5604478969626951</v>
      </c>
    </row>
    <row r="29" spans="1:25" ht="12" customHeight="1" x14ac:dyDescent="0.25">
      <c r="A29" s="18" t="s">
        <v>42</v>
      </c>
      <c r="B29" s="230">
        <v>0</v>
      </c>
      <c r="C29" s="230">
        <v>0</v>
      </c>
      <c r="D29" s="230">
        <v>0</v>
      </c>
      <c r="E29" s="230">
        <v>0</v>
      </c>
      <c r="F29" s="230">
        <v>0</v>
      </c>
      <c r="G29" s="230">
        <v>0</v>
      </c>
      <c r="H29" s="230">
        <v>0</v>
      </c>
      <c r="I29" s="230">
        <v>0</v>
      </c>
      <c r="J29" s="230">
        <v>0</v>
      </c>
      <c r="K29" s="230">
        <v>0</v>
      </c>
      <c r="L29" s="230">
        <v>0</v>
      </c>
      <c r="M29" s="230">
        <v>0</v>
      </c>
      <c r="N29" s="230">
        <v>0</v>
      </c>
      <c r="O29" s="230">
        <v>0</v>
      </c>
      <c r="P29" s="230">
        <v>0</v>
      </c>
      <c r="Q29" s="230">
        <v>0</v>
      </c>
      <c r="R29" s="230">
        <v>0</v>
      </c>
      <c r="S29" s="230">
        <v>0</v>
      </c>
      <c r="T29" s="230">
        <v>0</v>
      </c>
      <c r="U29" s="230">
        <v>0</v>
      </c>
      <c r="V29" s="230">
        <v>0</v>
      </c>
      <c r="W29" s="230">
        <v>0</v>
      </c>
      <c r="X29" s="230">
        <v>0</v>
      </c>
      <c r="Y29" s="230">
        <v>0</v>
      </c>
    </row>
    <row r="30" spans="1:25" ht="12" customHeight="1" x14ac:dyDescent="0.25">
      <c r="A30" s="18" t="s">
        <v>31</v>
      </c>
      <c r="B30" s="230">
        <v>4.4377373405208314</v>
      </c>
      <c r="C30" s="230">
        <v>4.6579054288225601</v>
      </c>
      <c r="D30" s="230">
        <v>3.8563114608237576</v>
      </c>
      <c r="E30" s="230">
        <v>6.6982355637463629</v>
      </c>
      <c r="F30" s="230">
        <v>6.137896570777067</v>
      </c>
      <c r="G30" s="230">
        <v>7.2166629572140826</v>
      </c>
      <c r="H30" s="230">
        <v>9.6646166133505318</v>
      </c>
      <c r="I30" s="230">
        <v>6.2445196311579654</v>
      </c>
      <c r="J30" s="230">
        <v>7.0001174673915658</v>
      </c>
      <c r="K30" s="230">
        <v>5.3850837296745118</v>
      </c>
      <c r="L30" s="230">
        <v>5.5199338197813512</v>
      </c>
      <c r="M30" s="230">
        <v>6.904570659665894</v>
      </c>
      <c r="N30" s="230">
        <v>6.3318200387392221</v>
      </c>
      <c r="O30" s="230">
        <v>6.1447109872837133</v>
      </c>
      <c r="P30" s="230">
        <v>6.077664799351397</v>
      </c>
      <c r="Q30" s="230">
        <v>5.1522490715977307</v>
      </c>
      <c r="R30" s="230">
        <v>5.614471838778635</v>
      </c>
      <c r="S30" s="230">
        <v>5.8676154786475294</v>
      </c>
      <c r="T30" s="230">
        <v>6.636241164413514</v>
      </c>
      <c r="U30" s="230">
        <v>5.3218814593498651</v>
      </c>
      <c r="V30" s="230">
        <v>5.124806037695131</v>
      </c>
      <c r="W30" s="230">
        <v>4.5337242347566526</v>
      </c>
      <c r="X30" s="230">
        <v>5.1995333039091021</v>
      </c>
      <c r="Y30" s="230">
        <v>6.731346669950784</v>
      </c>
    </row>
    <row r="31" spans="1:25" ht="12" customHeight="1" x14ac:dyDescent="0.25">
      <c r="A31" s="18" t="s">
        <v>82</v>
      </c>
      <c r="B31" s="230">
        <v>38.180247647134422</v>
      </c>
      <c r="C31" s="230">
        <v>28.217167406955625</v>
      </c>
      <c r="D31" s="230">
        <v>18.560689829395098</v>
      </c>
      <c r="E31" s="230">
        <v>26.398429488938326</v>
      </c>
      <c r="F31" s="230">
        <v>23.458726036568294</v>
      </c>
      <c r="G31" s="230">
        <v>27.489993074755336</v>
      </c>
      <c r="H31" s="230">
        <v>32.839769608241077</v>
      </c>
      <c r="I31" s="230">
        <v>24.061768061547177</v>
      </c>
      <c r="J31" s="230">
        <v>24.048880617773836</v>
      </c>
      <c r="K31" s="230">
        <v>19.211232296730202</v>
      </c>
      <c r="L31" s="230">
        <v>16.434412441782364</v>
      </c>
      <c r="M31" s="230">
        <v>13.887541654026521</v>
      </c>
      <c r="N31" s="230">
        <v>12.773582361771572</v>
      </c>
      <c r="O31" s="230">
        <v>11.814219117523077</v>
      </c>
      <c r="P31" s="230">
        <v>10.245871447282788</v>
      </c>
      <c r="Q31" s="230">
        <v>10.420327469043444</v>
      </c>
      <c r="R31" s="230">
        <v>10.720568507243968</v>
      </c>
      <c r="S31" s="230">
        <v>10.57966742183056</v>
      </c>
      <c r="T31" s="230">
        <v>10.173308143426665</v>
      </c>
      <c r="U31" s="230">
        <v>10.889740545373478</v>
      </c>
      <c r="V31" s="230">
        <v>10.828633926042428</v>
      </c>
      <c r="W31" s="230">
        <v>10.913252844531748</v>
      </c>
      <c r="X31" s="230">
        <v>12.713302026582287</v>
      </c>
      <c r="Y31" s="230">
        <v>11.224332414383843</v>
      </c>
    </row>
    <row r="32" spans="1:25" ht="12" customHeight="1" x14ac:dyDescent="0.25">
      <c r="A32" s="18" t="s">
        <v>32</v>
      </c>
      <c r="B32" s="230">
        <v>23.827789998792465</v>
      </c>
      <c r="C32" s="230">
        <v>19.902644530622307</v>
      </c>
      <c r="D32" s="230">
        <v>9.0170776764226535</v>
      </c>
      <c r="E32" s="230">
        <v>5.9862644063436212</v>
      </c>
      <c r="F32" s="230">
        <v>3.7894655664504997</v>
      </c>
      <c r="G32" s="230">
        <v>2.8722405866031031</v>
      </c>
      <c r="H32" s="230">
        <v>4.1018889144683932</v>
      </c>
      <c r="I32" s="230">
        <v>2.5193597203181328</v>
      </c>
      <c r="J32" s="230">
        <v>2.230049494413469</v>
      </c>
      <c r="K32" s="230">
        <v>1.4081671280041754</v>
      </c>
      <c r="L32" s="230">
        <v>1.1083679090798728</v>
      </c>
      <c r="M32" s="230">
        <v>1.5394854432202718</v>
      </c>
      <c r="N32" s="230">
        <v>1.8938771534511687</v>
      </c>
      <c r="O32" s="230">
        <v>1.1123897885505794</v>
      </c>
      <c r="P32" s="230">
        <v>0.98092731143355805</v>
      </c>
      <c r="Q32" s="230">
        <v>0.35698956383540137</v>
      </c>
      <c r="R32" s="230">
        <v>5.1303824364912237E-2</v>
      </c>
      <c r="S32" s="230">
        <v>1.7852366322391219E-2</v>
      </c>
      <c r="T32" s="230">
        <v>1.3539917429551088E-2</v>
      </c>
      <c r="U32" s="230">
        <v>0</v>
      </c>
      <c r="V32" s="230">
        <v>0</v>
      </c>
      <c r="W32" s="230">
        <v>0</v>
      </c>
      <c r="X32" s="230">
        <v>0</v>
      </c>
      <c r="Y32" s="230">
        <v>0</v>
      </c>
    </row>
    <row r="33" spans="1:25" ht="12" customHeight="1" x14ac:dyDescent="0.25">
      <c r="A33" s="18" t="s">
        <v>33</v>
      </c>
      <c r="B33" s="230">
        <v>0</v>
      </c>
      <c r="C33" s="230">
        <v>0</v>
      </c>
      <c r="D33" s="230">
        <v>0</v>
      </c>
      <c r="E33" s="230">
        <v>10.203779566217769</v>
      </c>
      <c r="F33" s="230">
        <v>15.396294174630537</v>
      </c>
      <c r="G33" s="230">
        <v>17.70342305996035</v>
      </c>
      <c r="H33" s="230">
        <v>24.223303135362798</v>
      </c>
      <c r="I33" s="230">
        <v>18.957485228428247</v>
      </c>
      <c r="J33" s="230">
        <v>19.589310105219191</v>
      </c>
      <c r="K33" s="230">
        <v>16.553425202779106</v>
      </c>
      <c r="L33" s="230">
        <v>11.905586363238061</v>
      </c>
      <c r="M33" s="230">
        <v>10.741739106746298</v>
      </c>
      <c r="N33" s="230">
        <v>8.957972488328382</v>
      </c>
      <c r="O33" s="230">
        <v>16.669232935159677</v>
      </c>
      <c r="P33" s="230">
        <v>17.412149621167977</v>
      </c>
      <c r="Q33" s="230">
        <v>11.972848257198244</v>
      </c>
      <c r="R33" s="230">
        <v>11.967757293256078</v>
      </c>
      <c r="S33" s="230">
        <v>13.548317977479748</v>
      </c>
      <c r="T33" s="230">
        <v>15.119628653842916</v>
      </c>
      <c r="U33" s="230">
        <v>14.32653907995962</v>
      </c>
      <c r="V33" s="230">
        <v>16.413758856408979</v>
      </c>
      <c r="W33" s="230">
        <v>18.272840300183351</v>
      </c>
      <c r="X33" s="230">
        <v>17.5386753111272</v>
      </c>
      <c r="Y33" s="230">
        <v>15.586839332897105</v>
      </c>
    </row>
    <row r="34" spans="1:25" ht="12" customHeight="1" x14ac:dyDescent="0.25">
      <c r="A34" s="18" t="s">
        <v>73</v>
      </c>
      <c r="B34" s="230">
        <v>115.21201830536511</v>
      </c>
      <c r="C34" s="230">
        <v>108.05171478633271</v>
      </c>
      <c r="D34" s="230">
        <v>98.13842299082232</v>
      </c>
      <c r="E34" s="230">
        <v>110.9822002479775</v>
      </c>
      <c r="F34" s="230">
        <v>116.90047202527836</v>
      </c>
      <c r="G34" s="230">
        <v>129.81703062222573</v>
      </c>
      <c r="H34" s="230">
        <v>137.20397036379464</v>
      </c>
      <c r="I34" s="230">
        <v>136.08437044369708</v>
      </c>
      <c r="J34" s="230">
        <v>133.8109568157237</v>
      </c>
      <c r="K34" s="230">
        <v>103.96198785806664</v>
      </c>
      <c r="L34" s="230">
        <v>119.37489702622847</v>
      </c>
      <c r="M34" s="230">
        <v>107.56837730743472</v>
      </c>
      <c r="N34" s="230">
        <v>102.64535571382085</v>
      </c>
      <c r="O34" s="230">
        <v>95.978677160926594</v>
      </c>
      <c r="P34" s="230">
        <v>94.741208294003712</v>
      </c>
      <c r="Q34" s="230">
        <v>102.05651297387551</v>
      </c>
      <c r="R34" s="230">
        <v>107.17052054304447</v>
      </c>
      <c r="S34" s="230">
        <v>114.6327602850362</v>
      </c>
      <c r="T34" s="230">
        <v>119.32659322934663</v>
      </c>
      <c r="U34" s="230">
        <v>120.90434875230382</v>
      </c>
      <c r="V34" s="230">
        <v>113.77728848977412</v>
      </c>
      <c r="W34" s="230">
        <v>124.64643279226871</v>
      </c>
      <c r="X34" s="230">
        <v>107.70255103628867</v>
      </c>
      <c r="Y34" s="230">
        <v>100.20412675734211</v>
      </c>
    </row>
    <row r="35" spans="1:25" ht="12" customHeight="1" x14ac:dyDescent="0.25">
      <c r="A35" s="18" t="s">
        <v>36</v>
      </c>
      <c r="B35" s="230">
        <v>0</v>
      </c>
      <c r="C35" s="230">
        <v>0</v>
      </c>
      <c r="D35" s="230">
        <v>0</v>
      </c>
      <c r="E35" s="230">
        <v>0</v>
      </c>
      <c r="F35" s="230">
        <v>0</v>
      </c>
      <c r="G35" s="230">
        <v>0</v>
      </c>
      <c r="H35" s="230">
        <v>0</v>
      </c>
      <c r="I35" s="230">
        <v>0</v>
      </c>
      <c r="J35" s="230">
        <v>0</v>
      </c>
      <c r="K35" s="230">
        <v>0</v>
      </c>
      <c r="L35" s="230">
        <v>0</v>
      </c>
      <c r="M35" s="230">
        <v>0</v>
      </c>
      <c r="N35" s="230">
        <v>0</v>
      </c>
      <c r="O35" s="230">
        <v>0</v>
      </c>
      <c r="P35" s="230">
        <v>0</v>
      </c>
      <c r="Q35" s="230">
        <v>0</v>
      </c>
      <c r="R35" s="230">
        <v>0</v>
      </c>
      <c r="S35" s="230">
        <v>0</v>
      </c>
      <c r="T35" s="230">
        <v>0</v>
      </c>
      <c r="U35" s="230">
        <v>0</v>
      </c>
      <c r="V35" s="230">
        <v>0</v>
      </c>
      <c r="W35" s="230">
        <v>0</v>
      </c>
      <c r="X35" s="230">
        <v>0</v>
      </c>
      <c r="Y35" s="230">
        <v>0</v>
      </c>
    </row>
    <row r="36" spans="1:25" ht="12" customHeight="1" x14ac:dyDescent="0.25">
      <c r="A36" s="18" t="s">
        <v>38</v>
      </c>
      <c r="B36" s="230">
        <v>0</v>
      </c>
      <c r="C36" s="230">
        <v>0</v>
      </c>
      <c r="D36" s="230">
        <v>0</v>
      </c>
      <c r="E36" s="230">
        <v>4.0663127630497824</v>
      </c>
      <c r="F36" s="230">
        <v>5.1466211654744267</v>
      </c>
      <c r="G36" s="230">
        <v>7.1934175941790173</v>
      </c>
      <c r="H36" s="230">
        <v>7.2229315183056304</v>
      </c>
      <c r="I36" s="230">
        <v>4.7230958233816942</v>
      </c>
      <c r="J36" s="230">
        <v>6.3782504764596784</v>
      </c>
      <c r="K36" s="230">
        <v>10.1992404275931</v>
      </c>
      <c r="L36" s="230">
        <v>10.07576527982223</v>
      </c>
      <c r="M36" s="230">
        <v>11.136597114226149</v>
      </c>
      <c r="N36" s="230">
        <v>12.56350162230143</v>
      </c>
      <c r="O36" s="230">
        <v>14.359240892029064</v>
      </c>
      <c r="P36" s="230">
        <v>18.830519973234399</v>
      </c>
      <c r="Q36" s="230">
        <v>17.940884677657984</v>
      </c>
      <c r="R36" s="230">
        <v>18.058319368183014</v>
      </c>
      <c r="S36" s="230">
        <v>21.420910442526122</v>
      </c>
      <c r="T36" s="230">
        <v>25.746304361745175</v>
      </c>
      <c r="U36" s="230">
        <v>27.812922127498151</v>
      </c>
      <c r="V36" s="230">
        <v>24.451750403535787</v>
      </c>
      <c r="W36" s="230">
        <v>23.512708719712911</v>
      </c>
      <c r="X36" s="230">
        <v>24.2491869193687</v>
      </c>
      <c r="Y36" s="230">
        <v>25.290271858825037</v>
      </c>
    </row>
    <row r="37" spans="1:25" ht="12" customHeight="1" x14ac:dyDescent="0.25">
      <c r="A37" s="47" t="s">
        <v>40</v>
      </c>
      <c r="B37" s="231">
        <v>200.71879612788092</v>
      </c>
      <c r="C37" s="231">
        <v>206.09716871539121</v>
      </c>
      <c r="D37" s="231">
        <v>211.43313309539997</v>
      </c>
      <c r="E37" s="231">
        <v>231.69877601854185</v>
      </c>
      <c r="F37" s="231">
        <v>238.75505484857439</v>
      </c>
      <c r="G37" s="231">
        <v>257.10489835060355</v>
      </c>
      <c r="H37" s="231">
        <v>269.93249080317844</v>
      </c>
      <c r="I37" s="231">
        <v>269.72510571491</v>
      </c>
      <c r="J37" s="231">
        <v>231.12219747164187</v>
      </c>
      <c r="K37" s="231">
        <v>174.5860312832674</v>
      </c>
      <c r="L37" s="231">
        <v>193.2890144017197</v>
      </c>
      <c r="M37" s="231">
        <v>213.55781853732083</v>
      </c>
      <c r="N37" s="231">
        <v>215.48220902799878</v>
      </c>
      <c r="O37" s="231">
        <v>215.29160286072678</v>
      </c>
      <c r="P37" s="231">
        <v>224.70964039306651</v>
      </c>
      <c r="Q37" s="231">
        <v>231.36877076090721</v>
      </c>
      <c r="R37" s="231">
        <v>233.47164621661759</v>
      </c>
      <c r="S37" s="231">
        <v>242.71545653090217</v>
      </c>
      <c r="T37" s="231">
        <v>245.11655363409184</v>
      </c>
      <c r="U37" s="231">
        <v>245.15340993994329</v>
      </c>
      <c r="V37" s="231">
        <v>220.3500891911354</v>
      </c>
      <c r="W37" s="231">
        <v>223.21967956677344</v>
      </c>
      <c r="X37" s="231">
        <v>200.25079947192131</v>
      </c>
      <c r="Y37" s="231">
        <v>169.05388400577189</v>
      </c>
    </row>
    <row r="38" spans="1:25" ht="10.15" customHeight="1" x14ac:dyDescent="0.25"/>
    <row r="39" spans="1:25" ht="15" customHeight="1" x14ac:dyDescent="0.25">
      <c r="A39" s="32" t="s">
        <v>101</v>
      </c>
      <c r="B39" s="33"/>
      <c r="C39" s="33"/>
      <c r="D39" s="33"/>
      <c r="E39" s="33"/>
      <c r="F39" s="33"/>
      <c r="G39" s="33"/>
      <c r="H39" s="33"/>
      <c r="I39" s="33"/>
      <c r="J39" s="33"/>
      <c r="K39" s="33"/>
      <c r="L39" s="33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  <c r="X39" s="33"/>
      <c r="Y39" s="33"/>
    </row>
    <row r="40" spans="1:25" ht="10.15" customHeight="1" x14ac:dyDescent="0.25"/>
    <row r="41" spans="1:25" ht="12" customHeight="1" x14ac:dyDescent="0.25">
      <c r="A41" s="35" t="str">
        <f>$A$5</f>
        <v>All industrial sectors</v>
      </c>
      <c r="B41" s="232">
        <f t="shared" ref="B41:Y41" si="4">SUM(B42:B46,B47,B48)</f>
        <v>1</v>
      </c>
      <c r="C41" s="232">
        <f t="shared" si="4"/>
        <v>1</v>
      </c>
      <c r="D41" s="232">
        <f t="shared" si="4"/>
        <v>1</v>
      </c>
      <c r="E41" s="232">
        <f t="shared" si="4"/>
        <v>1</v>
      </c>
      <c r="F41" s="232">
        <f t="shared" si="4"/>
        <v>1</v>
      </c>
      <c r="G41" s="232">
        <f t="shared" si="4"/>
        <v>1</v>
      </c>
      <c r="H41" s="232">
        <f t="shared" si="4"/>
        <v>1</v>
      </c>
      <c r="I41" s="232">
        <f t="shared" si="4"/>
        <v>0.99999999999999989</v>
      </c>
      <c r="J41" s="232">
        <f t="shared" si="4"/>
        <v>1</v>
      </c>
      <c r="K41" s="232">
        <f t="shared" si="4"/>
        <v>0.99999999999999989</v>
      </c>
      <c r="L41" s="232">
        <f t="shared" si="4"/>
        <v>0.99999999999999989</v>
      </c>
      <c r="M41" s="232">
        <f t="shared" si="4"/>
        <v>1</v>
      </c>
      <c r="N41" s="232">
        <f t="shared" si="4"/>
        <v>0.99999999999999989</v>
      </c>
      <c r="O41" s="232">
        <f t="shared" si="4"/>
        <v>1</v>
      </c>
      <c r="P41" s="232">
        <f t="shared" si="4"/>
        <v>1</v>
      </c>
      <c r="Q41" s="232">
        <f t="shared" si="4"/>
        <v>1</v>
      </c>
      <c r="R41" s="232">
        <f t="shared" si="4"/>
        <v>1</v>
      </c>
      <c r="S41" s="232">
        <f t="shared" si="4"/>
        <v>1</v>
      </c>
      <c r="T41" s="232">
        <f t="shared" si="4"/>
        <v>0.99999999999999989</v>
      </c>
      <c r="U41" s="232">
        <f t="shared" si="4"/>
        <v>0.99999999999999989</v>
      </c>
      <c r="V41" s="232">
        <f t="shared" si="4"/>
        <v>1</v>
      </c>
      <c r="W41" s="232">
        <f t="shared" si="4"/>
        <v>1</v>
      </c>
      <c r="X41" s="232">
        <f t="shared" si="4"/>
        <v>1</v>
      </c>
      <c r="Y41" s="232">
        <f t="shared" si="4"/>
        <v>1</v>
      </c>
    </row>
    <row r="42" spans="1:25" ht="12" customHeight="1" x14ac:dyDescent="0.25">
      <c r="A42" s="173" t="s">
        <v>91</v>
      </c>
      <c r="B42" s="233">
        <f t="shared" ref="B42:Y42" si="5">IF(B6=0,0,B6/B$5)</f>
        <v>8.4152410667443951E-3</v>
      </c>
      <c r="C42" s="233">
        <f t="shared" si="5"/>
        <v>9.0192071489455222E-3</v>
      </c>
      <c r="D42" s="233">
        <f t="shared" si="5"/>
        <v>8.7461356483874795E-3</v>
      </c>
      <c r="E42" s="233">
        <f t="shared" si="5"/>
        <v>8.3465991681475581E-3</v>
      </c>
      <c r="F42" s="233">
        <f t="shared" si="5"/>
        <v>8.4293793941910104E-3</v>
      </c>
      <c r="G42" s="233">
        <f t="shared" si="5"/>
        <v>8.7351633875946549E-3</v>
      </c>
      <c r="H42" s="233">
        <f t="shared" si="5"/>
        <v>9.0094896362092163E-3</v>
      </c>
      <c r="I42" s="233">
        <f t="shared" si="5"/>
        <v>9.0458673451275159E-3</v>
      </c>
      <c r="J42" s="233">
        <f t="shared" si="5"/>
        <v>8.7862043645142007E-3</v>
      </c>
      <c r="K42" s="233">
        <f t="shared" si="5"/>
        <v>9.2015881093916972E-3</v>
      </c>
      <c r="L42" s="233">
        <f t="shared" si="5"/>
        <v>9.4467144277238582E-3</v>
      </c>
      <c r="M42" s="233">
        <f t="shared" si="5"/>
        <v>9.252059531455914E-3</v>
      </c>
      <c r="N42" s="233">
        <f t="shared" si="5"/>
        <v>9.2486766656734252E-3</v>
      </c>
      <c r="O42" s="233">
        <f t="shared" si="5"/>
        <v>9.2888871409071688E-3</v>
      </c>
      <c r="P42" s="233">
        <f t="shared" si="5"/>
        <v>9.1025552355048969E-3</v>
      </c>
      <c r="Q42" s="233">
        <f t="shared" si="5"/>
        <v>9.1348353671290485E-3</v>
      </c>
      <c r="R42" s="233">
        <f t="shared" si="5"/>
        <v>9.1238118302579708E-3</v>
      </c>
      <c r="S42" s="233">
        <f t="shared" si="5"/>
        <v>9.2050918212296037E-3</v>
      </c>
      <c r="T42" s="233">
        <f t="shared" si="5"/>
        <v>9.580501781286388E-3</v>
      </c>
      <c r="U42" s="233">
        <f t="shared" si="5"/>
        <v>9.7116939605923977E-3</v>
      </c>
      <c r="V42" s="233">
        <f t="shared" si="5"/>
        <v>9.7676945416878061E-3</v>
      </c>
      <c r="W42" s="233">
        <f t="shared" si="5"/>
        <v>1.0171993728683737E-2</v>
      </c>
      <c r="X42" s="233">
        <f t="shared" si="5"/>
        <v>1.0459280324231393E-2</v>
      </c>
      <c r="Y42" s="233">
        <f t="shared" si="5"/>
        <v>1.0572256351643985E-2</v>
      </c>
    </row>
    <row r="43" spans="1:25" ht="12" customHeight="1" x14ac:dyDescent="0.25">
      <c r="A43" s="173" t="s">
        <v>92</v>
      </c>
      <c r="B43" s="233">
        <f t="shared" ref="B43:Y43" si="6">IF(B7=0,0,B7/B$5)</f>
        <v>2.8983158762853479E-3</v>
      </c>
      <c r="C43" s="233">
        <f t="shared" si="6"/>
        <v>3.0780568720460487E-3</v>
      </c>
      <c r="D43" s="233">
        <f t="shared" si="6"/>
        <v>3.1343743372906135E-3</v>
      </c>
      <c r="E43" s="233">
        <f t="shared" si="6"/>
        <v>3.6197003120756882E-3</v>
      </c>
      <c r="F43" s="233">
        <f t="shared" si="6"/>
        <v>3.6322594065159764E-3</v>
      </c>
      <c r="G43" s="233">
        <f t="shared" si="6"/>
        <v>3.4804859522733302E-3</v>
      </c>
      <c r="H43" s="233">
        <f t="shared" si="6"/>
        <v>3.4965417906919101E-3</v>
      </c>
      <c r="I43" s="233">
        <f t="shared" si="6"/>
        <v>3.7192499138449524E-3</v>
      </c>
      <c r="J43" s="233">
        <f t="shared" si="6"/>
        <v>3.3492483349054406E-3</v>
      </c>
      <c r="K43" s="233">
        <f t="shared" si="6"/>
        <v>3.7248445633325739E-3</v>
      </c>
      <c r="L43" s="233">
        <f t="shared" si="6"/>
        <v>3.8966238896434194E-3</v>
      </c>
      <c r="M43" s="233">
        <f t="shared" si="6"/>
        <v>3.8475353760324439E-3</v>
      </c>
      <c r="N43" s="233">
        <f t="shared" si="6"/>
        <v>3.9027524058629923E-3</v>
      </c>
      <c r="O43" s="233">
        <f t="shared" si="6"/>
        <v>3.8360333558125573E-3</v>
      </c>
      <c r="P43" s="233">
        <f t="shared" si="6"/>
        <v>3.7291248510547201E-3</v>
      </c>
      <c r="Q43" s="233">
        <f t="shared" si="6"/>
        <v>3.7583108494219138E-3</v>
      </c>
      <c r="R43" s="233">
        <f t="shared" si="6"/>
        <v>3.7216742809277471E-3</v>
      </c>
      <c r="S43" s="233">
        <f t="shared" si="6"/>
        <v>3.6987185220570748E-3</v>
      </c>
      <c r="T43" s="233">
        <f t="shared" si="6"/>
        <v>3.7392722393940385E-3</v>
      </c>
      <c r="U43" s="233">
        <f t="shared" si="6"/>
        <v>3.7250907388044767E-3</v>
      </c>
      <c r="V43" s="233">
        <f t="shared" si="6"/>
        <v>3.927801209986417E-3</v>
      </c>
      <c r="W43" s="233">
        <f t="shared" si="6"/>
        <v>4.0352261465719172E-3</v>
      </c>
      <c r="X43" s="233">
        <f t="shared" si="6"/>
        <v>4.1932727193988648E-3</v>
      </c>
      <c r="Y43" s="233">
        <f t="shared" si="6"/>
        <v>4.2336021842707587E-3</v>
      </c>
    </row>
    <row r="44" spans="1:25" ht="12" customHeight="1" x14ac:dyDescent="0.25">
      <c r="A44" s="173" t="s">
        <v>93</v>
      </c>
      <c r="B44" s="233">
        <f t="shared" ref="B44:Y44" si="7">IF(B8=0,0,B8/B$5)</f>
        <v>3.4292876424055617E-2</v>
      </c>
      <c r="C44" s="233">
        <f t="shared" si="7"/>
        <v>3.5862136741307227E-2</v>
      </c>
      <c r="D44" s="233">
        <f t="shared" si="7"/>
        <v>3.7289934450739762E-2</v>
      </c>
      <c r="E44" s="233">
        <f t="shared" si="7"/>
        <v>3.785085177445785E-2</v>
      </c>
      <c r="F44" s="233">
        <f t="shared" si="7"/>
        <v>3.7715810693804933E-2</v>
      </c>
      <c r="G44" s="233">
        <f t="shared" si="7"/>
        <v>3.6616408434439598E-2</v>
      </c>
      <c r="H44" s="233">
        <f t="shared" si="7"/>
        <v>3.6479530816252277E-2</v>
      </c>
      <c r="I44" s="233">
        <f t="shared" si="7"/>
        <v>3.6647754340468575E-2</v>
      </c>
      <c r="J44" s="233">
        <f t="shared" si="7"/>
        <v>3.5713465653953613E-2</v>
      </c>
      <c r="K44" s="233">
        <f t="shared" si="7"/>
        <v>3.8137277170111249E-2</v>
      </c>
      <c r="L44" s="233">
        <f t="shared" si="7"/>
        <v>3.900883019364669E-2</v>
      </c>
      <c r="M44" s="233">
        <f t="shared" si="7"/>
        <v>3.9324581702234407E-2</v>
      </c>
      <c r="N44" s="233">
        <f t="shared" si="7"/>
        <v>4.0531266549800951E-2</v>
      </c>
      <c r="O44" s="233">
        <f t="shared" si="7"/>
        <v>3.9806134755682891E-2</v>
      </c>
      <c r="P44" s="233">
        <f t="shared" si="7"/>
        <v>3.9032594419258222E-2</v>
      </c>
      <c r="Q44" s="233">
        <f t="shared" si="7"/>
        <v>3.9633213186965686E-2</v>
      </c>
      <c r="R44" s="233">
        <f t="shared" si="7"/>
        <v>3.8957675080993022E-2</v>
      </c>
      <c r="S44" s="233">
        <f t="shared" si="7"/>
        <v>3.9132582071434739E-2</v>
      </c>
      <c r="T44" s="233">
        <f t="shared" si="7"/>
        <v>3.8569041385027363E-2</v>
      </c>
      <c r="U44" s="233">
        <f t="shared" si="7"/>
        <v>3.8604249881213297E-2</v>
      </c>
      <c r="V44" s="233">
        <f t="shared" si="7"/>
        <v>3.9569418149783583E-2</v>
      </c>
      <c r="W44" s="233">
        <f t="shared" si="7"/>
        <v>4.0446176635630091E-2</v>
      </c>
      <c r="X44" s="233">
        <f t="shared" si="7"/>
        <v>4.1205264539384549E-2</v>
      </c>
      <c r="Y44" s="233">
        <f t="shared" si="7"/>
        <v>4.0774915832400845E-2</v>
      </c>
    </row>
    <row r="45" spans="1:25" ht="12" customHeight="1" x14ac:dyDescent="0.25">
      <c r="A45" s="173" t="s">
        <v>94</v>
      </c>
      <c r="B45" s="233">
        <f t="shared" ref="B45:Y45" si="8">IF(B9=0,0,B9/B$5)</f>
        <v>1.929476015775217E-2</v>
      </c>
      <c r="C45" s="233">
        <f t="shared" si="8"/>
        <v>2.0487571205841253E-2</v>
      </c>
      <c r="D45" s="233">
        <f t="shared" si="8"/>
        <v>2.1264428774143695E-2</v>
      </c>
      <c r="E45" s="233">
        <f t="shared" si="8"/>
        <v>2.4477562413805245E-2</v>
      </c>
      <c r="F45" s="233">
        <f t="shared" si="8"/>
        <v>2.4817593355451983E-2</v>
      </c>
      <c r="G45" s="233">
        <f t="shared" si="8"/>
        <v>2.3486220345517728E-2</v>
      </c>
      <c r="H45" s="233">
        <f t="shared" si="8"/>
        <v>2.2898424635803813E-2</v>
      </c>
      <c r="I45" s="233">
        <f t="shared" si="8"/>
        <v>2.4253934820896259E-2</v>
      </c>
      <c r="J45" s="233">
        <f t="shared" si="8"/>
        <v>2.1559803952168478E-2</v>
      </c>
      <c r="K45" s="233">
        <f t="shared" si="8"/>
        <v>2.4924538444436369E-2</v>
      </c>
      <c r="L45" s="233">
        <f t="shared" si="8"/>
        <v>2.5477938910615609E-2</v>
      </c>
      <c r="M45" s="233">
        <f t="shared" si="8"/>
        <v>2.5474546895460203E-2</v>
      </c>
      <c r="N45" s="233">
        <f t="shared" si="8"/>
        <v>2.6173658350444204E-2</v>
      </c>
      <c r="O45" s="233">
        <f t="shared" si="8"/>
        <v>2.5204984897908709E-2</v>
      </c>
      <c r="P45" s="233">
        <f t="shared" si="8"/>
        <v>2.4640032992538061E-2</v>
      </c>
      <c r="Q45" s="233">
        <f t="shared" si="8"/>
        <v>2.4955044837533066E-2</v>
      </c>
      <c r="R45" s="233">
        <f t="shared" si="8"/>
        <v>2.4556652594304122E-2</v>
      </c>
      <c r="S45" s="233">
        <f t="shared" si="8"/>
        <v>2.4083581433101849E-2</v>
      </c>
      <c r="T45" s="233">
        <f t="shared" si="8"/>
        <v>2.3304404183784079E-2</v>
      </c>
      <c r="U45" s="233">
        <f t="shared" si="8"/>
        <v>2.3178166922493422E-2</v>
      </c>
      <c r="V45" s="233">
        <f t="shared" si="8"/>
        <v>2.4761982401511496E-2</v>
      </c>
      <c r="W45" s="233">
        <f t="shared" si="8"/>
        <v>2.506558596851579E-2</v>
      </c>
      <c r="X45" s="233">
        <f t="shared" si="8"/>
        <v>2.6219687777607862E-2</v>
      </c>
      <c r="Y45" s="233">
        <f t="shared" si="8"/>
        <v>2.6733925035477099E-2</v>
      </c>
    </row>
    <row r="46" spans="1:25" ht="12" customHeight="1" x14ac:dyDescent="0.25">
      <c r="A46" s="173" t="s">
        <v>95</v>
      </c>
      <c r="B46" s="233">
        <f t="shared" ref="B46:Y46" si="9">IF(B10=0,0,B10/B$5)</f>
        <v>2.7793118383087602E-2</v>
      </c>
      <c r="C46" s="233">
        <f t="shared" si="9"/>
        <v>2.7945282417374775E-2</v>
      </c>
      <c r="D46" s="233">
        <f t="shared" si="9"/>
        <v>2.6601018894402789E-2</v>
      </c>
      <c r="E46" s="233">
        <f t="shared" si="9"/>
        <v>2.7784441448071653E-2</v>
      </c>
      <c r="F46" s="233">
        <f t="shared" si="9"/>
        <v>2.7051513802348839E-2</v>
      </c>
      <c r="G46" s="233">
        <f t="shared" si="9"/>
        <v>2.5917903264669161E-2</v>
      </c>
      <c r="H46" s="233">
        <f t="shared" si="9"/>
        <v>2.5546426258622759E-2</v>
      </c>
      <c r="I46" s="233">
        <f t="shared" si="9"/>
        <v>2.5781232992307619E-2</v>
      </c>
      <c r="J46" s="233">
        <f t="shared" si="9"/>
        <v>2.4492119224748959E-2</v>
      </c>
      <c r="K46" s="233">
        <f t="shared" si="9"/>
        <v>2.4971632791109134E-2</v>
      </c>
      <c r="L46" s="233">
        <f t="shared" si="9"/>
        <v>2.5872214205558859E-2</v>
      </c>
      <c r="M46" s="233">
        <f t="shared" si="9"/>
        <v>2.4599585498478162E-2</v>
      </c>
      <c r="N46" s="233">
        <f t="shared" si="9"/>
        <v>2.4326252393727304E-2</v>
      </c>
      <c r="O46" s="233">
        <f t="shared" si="9"/>
        <v>2.4500232406620751E-2</v>
      </c>
      <c r="P46" s="233">
        <f t="shared" si="9"/>
        <v>2.549432775639026E-2</v>
      </c>
      <c r="Q46" s="233">
        <f t="shared" si="9"/>
        <v>2.5960371936084883E-2</v>
      </c>
      <c r="R46" s="233">
        <f t="shared" si="9"/>
        <v>2.5930882772791645E-2</v>
      </c>
      <c r="S46" s="233">
        <f t="shared" si="9"/>
        <v>2.589672098049076E-2</v>
      </c>
      <c r="T46" s="233">
        <f t="shared" si="9"/>
        <v>2.5355435641719021E-2</v>
      </c>
      <c r="U46" s="233">
        <f t="shared" si="9"/>
        <v>2.5828028599744517E-2</v>
      </c>
      <c r="V46" s="233">
        <f t="shared" si="9"/>
        <v>2.5511725817675277E-2</v>
      </c>
      <c r="W46" s="233">
        <f t="shared" si="9"/>
        <v>2.5496899583327726E-2</v>
      </c>
      <c r="X46" s="233">
        <f t="shared" si="9"/>
        <v>2.601972579440652E-2</v>
      </c>
      <c r="Y46" s="233">
        <f t="shared" si="9"/>
        <v>2.6617106298714766E-2</v>
      </c>
    </row>
    <row r="47" spans="1:25" ht="12" customHeight="1" x14ac:dyDescent="0.25">
      <c r="A47" s="40" t="str">
        <f>$A$16</f>
        <v>Steam processes</v>
      </c>
      <c r="B47" s="234">
        <f t="shared" ref="B47:Y47" si="10">IF(B16=0,0,B16/B$5)</f>
        <v>0.3374648118453113</v>
      </c>
      <c r="C47" s="234">
        <f t="shared" si="10"/>
        <v>0.32152193418700437</v>
      </c>
      <c r="D47" s="234">
        <f t="shared" si="10"/>
        <v>0.33402158540575955</v>
      </c>
      <c r="E47" s="234">
        <f t="shared" si="10"/>
        <v>0.35039793680753756</v>
      </c>
      <c r="F47" s="234">
        <f t="shared" si="10"/>
        <v>0.35328337824232187</v>
      </c>
      <c r="G47" s="234">
        <f t="shared" si="10"/>
        <v>0.34850381246271517</v>
      </c>
      <c r="H47" s="234">
        <f t="shared" si="10"/>
        <v>0.3191699237797459</v>
      </c>
      <c r="I47" s="234">
        <f t="shared" si="10"/>
        <v>0.30842166376335634</v>
      </c>
      <c r="J47" s="234">
        <f t="shared" si="10"/>
        <v>0.31693339688674849</v>
      </c>
      <c r="K47" s="234">
        <f t="shared" si="10"/>
        <v>0.3475884067461254</v>
      </c>
      <c r="L47" s="234">
        <f t="shared" si="10"/>
        <v>0.33359915934033868</v>
      </c>
      <c r="M47" s="234">
        <f t="shared" si="10"/>
        <v>0.31131255397009022</v>
      </c>
      <c r="N47" s="234">
        <f t="shared" si="10"/>
        <v>0.3021412231471538</v>
      </c>
      <c r="O47" s="234">
        <f t="shared" si="10"/>
        <v>0.30292969772595885</v>
      </c>
      <c r="P47" s="234">
        <f t="shared" si="10"/>
        <v>0.3083059668244244</v>
      </c>
      <c r="Q47" s="234">
        <f t="shared" si="10"/>
        <v>0.30264323931437781</v>
      </c>
      <c r="R47" s="234">
        <f t="shared" si="10"/>
        <v>0.3040046178512556</v>
      </c>
      <c r="S47" s="234">
        <f t="shared" si="10"/>
        <v>0.29733601041113888</v>
      </c>
      <c r="T47" s="234">
        <f t="shared" si="10"/>
        <v>0.29220244728597561</v>
      </c>
      <c r="U47" s="234">
        <f t="shared" si="10"/>
        <v>0.29340748545207962</v>
      </c>
      <c r="V47" s="234">
        <f t="shared" si="10"/>
        <v>0.29956458047679468</v>
      </c>
      <c r="W47" s="234">
        <f t="shared" si="10"/>
        <v>0.29073060950014656</v>
      </c>
      <c r="X47" s="234">
        <f t="shared" si="10"/>
        <v>0.2911307894458669</v>
      </c>
      <c r="Y47" s="234">
        <f t="shared" si="10"/>
        <v>0.29911929766419693</v>
      </c>
    </row>
    <row r="48" spans="1:25" ht="12" customHeight="1" x14ac:dyDescent="0.25">
      <c r="A48" s="41" t="str">
        <f>$A$27</f>
        <v>Other processes</v>
      </c>
      <c r="B48" s="235">
        <f t="shared" ref="B48:Y48" si="11">IF(B27=0,0,B27/B$5)</f>
        <v>0.56984087624676372</v>
      </c>
      <c r="C48" s="235">
        <f t="shared" si="11"/>
        <v>0.58208581142748084</v>
      </c>
      <c r="D48" s="235">
        <f t="shared" si="11"/>
        <v>0.56894252248927613</v>
      </c>
      <c r="E48" s="235">
        <f t="shared" si="11"/>
        <v>0.54752290807590442</v>
      </c>
      <c r="F48" s="235">
        <f t="shared" si="11"/>
        <v>0.54507006510536538</v>
      </c>
      <c r="G48" s="235">
        <f t="shared" si="11"/>
        <v>0.55326000615279036</v>
      </c>
      <c r="H48" s="235">
        <f t="shared" si="11"/>
        <v>0.5833996630826741</v>
      </c>
      <c r="I48" s="235">
        <f t="shared" si="11"/>
        <v>0.59213029682399865</v>
      </c>
      <c r="J48" s="235">
        <f t="shared" si="11"/>
        <v>0.58916576158296086</v>
      </c>
      <c r="K48" s="235">
        <f t="shared" si="11"/>
        <v>0.55145171217549349</v>
      </c>
      <c r="L48" s="235">
        <f t="shared" si="11"/>
        <v>0.56269851903247281</v>
      </c>
      <c r="M48" s="235">
        <f t="shared" si="11"/>
        <v>0.58618913702624864</v>
      </c>
      <c r="N48" s="235">
        <f t="shared" si="11"/>
        <v>0.59367617048733723</v>
      </c>
      <c r="O48" s="235">
        <f t="shared" si="11"/>
        <v>0.59443402971710912</v>
      </c>
      <c r="P48" s="235">
        <f t="shared" si="11"/>
        <v>0.58969539792082948</v>
      </c>
      <c r="Q48" s="235">
        <f t="shared" si="11"/>
        <v>0.59391498450848756</v>
      </c>
      <c r="R48" s="235">
        <f t="shared" si="11"/>
        <v>0.59370468558946998</v>
      </c>
      <c r="S48" s="235">
        <f t="shared" si="11"/>
        <v>0.60064729476054712</v>
      </c>
      <c r="T48" s="235">
        <f t="shared" si="11"/>
        <v>0.60724889748281341</v>
      </c>
      <c r="U48" s="235">
        <f t="shared" si="11"/>
        <v>0.60554528444507216</v>
      </c>
      <c r="V48" s="235">
        <f t="shared" si="11"/>
        <v>0.59689679740256074</v>
      </c>
      <c r="W48" s="235">
        <f t="shared" si="11"/>
        <v>0.60405350843712424</v>
      </c>
      <c r="X48" s="235">
        <f t="shared" si="11"/>
        <v>0.60077197939910387</v>
      </c>
      <c r="Y48" s="235">
        <f t="shared" si="11"/>
        <v>0.59194889663329575</v>
      </c>
    </row>
  </sheetData>
  <conditionalFormatting sqref="B6:Y15">
    <cfRule type="cellIs" dxfId="123" priority="21" operator="lessThan">
      <formula>0</formula>
    </cfRule>
  </conditionalFormatting>
  <conditionalFormatting sqref="B17:Y26">
    <cfRule type="cellIs" dxfId="122" priority="8" operator="lessThan">
      <formula>0</formula>
    </cfRule>
  </conditionalFormatting>
  <conditionalFormatting sqref="B28:Y37">
    <cfRule type="cellIs" dxfId="121" priority="1" operator="lessThan">
      <formula>0</formula>
    </cfRule>
  </conditionalFormatting>
  <conditionalFormatting sqref="B42:Y46">
    <cfRule type="cellIs" dxfId="120" priority="3" operator="lessThan">
      <formula>0</formula>
    </cfRule>
  </conditionalFormatting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0">
    <pageSetUpPr fitToPage="1"/>
  </sheetPr>
  <dimension ref="A1:DA55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index!$A$1&amp;": Industry Summary / CO2 emissions"</f>
        <v>SI: Industry Summary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0.15" customHeight="1" x14ac:dyDescent="0.25"/>
    <row r="3" spans="1:105" ht="15" customHeight="1" x14ac:dyDescent="0.25">
      <c r="A3" s="32" t="s">
        <v>103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0.15" customHeight="1" x14ac:dyDescent="0.25"/>
    <row r="5" spans="1:105" ht="15" customHeight="1" x14ac:dyDescent="0.25">
      <c r="A5" s="34" t="s">
        <v>90</v>
      </c>
      <c r="B5" s="223">
        <f t="shared" ref="B5:Y5" si="0">SUM(B6:B10,B16,B27,B38)</f>
        <v>3303.0476637331203</v>
      </c>
      <c r="C5" s="223">
        <f t="shared" si="0"/>
        <v>3080.8805948470954</v>
      </c>
      <c r="D5" s="223">
        <f t="shared" si="0"/>
        <v>2814.3772505637962</v>
      </c>
      <c r="E5" s="223">
        <f t="shared" si="0"/>
        <v>3158.0055371880912</v>
      </c>
      <c r="F5" s="223">
        <f t="shared" si="0"/>
        <v>3246.7539256339269</v>
      </c>
      <c r="G5" s="223">
        <f t="shared" si="0"/>
        <v>3446.4777832327327</v>
      </c>
      <c r="H5" s="223">
        <f t="shared" si="0"/>
        <v>3653.1054108745038</v>
      </c>
      <c r="I5" s="223">
        <f t="shared" si="0"/>
        <v>3397.9902166816755</v>
      </c>
      <c r="J5" s="223">
        <f t="shared" si="0"/>
        <v>3262.8865487179655</v>
      </c>
      <c r="K5" s="223">
        <f t="shared" si="0"/>
        <v>2588.9332852910184</v>
      </c>
      <c r="L5" s="223">
        <f t="shared" si="0"/>
        <v>2549.142748418687</v>
      </c>
      <c r="M5" s="223">
        <f t="shared" si="0"/>
        <v>2371.8944214457356</v>
      </c>
      <c r="N5" s="223">
        <f t="shared" si="0"/>
        <v>2295.6019692487434</v>
      </c>
      <c r="O5" s="223">
        <f t="shared" si="0"/>
        <v>2361.5649161361298</v>
      </c>
      <c r="P5" s="223">
        <f t="shared" si="0"/>
        <v>2406.6605025497238</v>
      </c>
      <c r="Q5" s="223">
        <f t="shared" si="0"/>
        <v>2327.1640162665872</v>
      </c>
      <c r="R5" s="223">
        <f t="shared" si="0"/>
        <v>2343.9055728403137</v>
      </c>
      <c r="S5" s="223">
        <f t="shared" si="0"/>
        <v>2538.6963234022783</v>
      </c>
      <c r="T5" s="223">
        <f t="shared" si="0"/>
        <v>2692.9474826447185</v>
      </c>
      <c r="U5" s="223">
        <f t="shared" si="0"/>
        <v>2695.9694894045329</v>
      </c>
      <c r="V5" s="223">
        <f t="shared" si="0"/>
        <v>2565.0067882774129</v>
      </c>
      <c r="W5" s="223">
        <f t="shared" si="0"/>
        <v>2606.7912505603117</v>
      </c>
      <c r="X5" s="223">
        <f t="shared" si="0"/>
        <v>2427.6173036042323</v>
      </c>
      <c r="Y5" s="223">
        <f t="shared" si="0"/>
        <v>2237.9655820018052</v>
      </c>
      <c r="DA5" s="89"/>
    </row>
    <row r="6" spans="1:105" ht="12" customHeight="1" x14ac:dyDescent="0.25">
      <c r="A6" s="173" t="s">
        <v>91</v>
      </c>
      <c r="B6" s="224">
        <v>0</v>
      </c>
      <c r="C6" s="224">
        <v>0</v>
      </c>
      <c r="D6" s="224">
        <v>0</v>
      </c>
      <c r="E6" s="224">
        <v>0</v>
      </c>
      <c r="F6" s="224">
        <v>0</v>
      </c>
      <c r="G6" s="224">
        <v>0</v>
      </c>
      <c r="H6" s="224">
        <v>0</v>
      </c>
      <c r="I6" s="224">
        <v>0</v>
      </c>
      <c r="J6" s="224">
        <v>0</v>
      </c>
      <c r="K6" s="224">
        <v>0</v>
      </c>
      <c r="L6" s="224">
        <v>0</v>
      </c>
      <c r="M6" s="224">
        <v>0</v>
      </c>
      <c r="N6" s="224">
        <v>0</v>
      </c>
      <c r="O6" s="224">
        <v>0</v>
      </c>
      <c r="P6" s="224">
        <v>0</v>
      </c>
      <c r="Q6" s="224">
        <v>0</v>
      </c>
      <c r="R6" s="224">
        <v>0</v>
      </c>
      <c r="S6" s="224">
        <v>0</v>
      </c>
      <c r="T6" s="224">
        <v>0</v>
      </c>
      <c r="U6" s="224">
        <v>0</v>
      </c>
      <c r="V6" s="224">
        <v>0</v>
      </c>
      <c r="W6" s="224">
        <v>0</v>
      </c>
      <c r="X6" s="224">
        <v>0</v>
      </c>
      <c r="Y6" s="224">
        <v>0</v>
      </c>
      <c r="DA6" s="177"/>
    </row>
    <row r="7" spans="1:105" ht="12" customHeight="1" x14ac:dyDescent="0.25">
      <c r="A7" s="173" t="s">
        <v>92</v>
      </c>
      <c r="B7" s="224">
        <v>0</v>
      </c>
      <c r="C7" s="224">
        <v>0</v>
      </c>
      <c r="D7" s="224">
        <v>0</v>
      </c>
      <c r="E7" s="224">
        <v>0</v>
      </c>
      <c r="F7" s="224">
        <v>0</v>
      </c>
      <c r="G7" s="224">
        <v>0</v>
      </c>
      <c r="H7" s="224">
        <v>0</v>
      </c>
      <c r="I7" s="224">
        <v>0</v>
      </c>
      <c r="J7" s="224">
        <v>0</v>
      </c>
      <c r="K7" s="224">
        <v>0</v>
      </c>
      <c r="L7" s="224">
        <v>0</v>
      </c>
      <c r="M7" s="224">
        <v>0</v>
      </c>
      <c r="N7" s="224">
        <v>0</v>
      </c>
      <c r="O7" s="224">
        <v>0</v>
      </c>
      <c r="P7" s="224">
        <v>0</v>
      </c>
      <c r="Q7" s="224">
        <v>0</v>
      </c>
      <c r="R7" s="224">
        <v>0</v>
      </c>
      <c r="S7" s="224">
        <v>0</v>
      </c>
      <c r="T7" s="224">
        <v>0</v>
      </c>
      <c r="U7" s="224">
        <v>0</v>
      </c>
      <c r="V7" s="224">
        <v>0</v>
      </c>
      <c r="W7" s="224">
        <v>0</v>
      </c>
      <c r="X7" s="224">
        <v>0</v>
      </c>
      <c r="Y7" s="224">
        <v>0</v>
      </c>
      <c r="DA7" s="177"/>
    </row>
    <row r="8" spans="1:105" ht="12" customHeight="1" x14ac:dyDescent="0.25">
      <c r="A8" s="173" t="s">
        <v>93</v>
      </c>
      <c r="B8" s="224">
        <v>0</v>
      </c>
      <c r="C8" s="224">
        <v>0</v>
      </c>
      <c r="D8" s="224">
        <v>0</v>
      </c>
      <c r="E8" s="224">
        <v>0</v>
      </c>
      <c r="F8" s="224">
        <v>0</v>
      </c>
      <c r="G8" s="224">
        <v>0</v>
      </c>
      <c r="H8" s="224">
        <v>0</v>
      </c>
      <c r="I8" s="224">
        <v>0</v>
      </c>
      <c r="J8" s="224">
        <v>0</v>
      </c>
      <c r="K8" s="224">
        <v>0</v>
      </c>
      <c r="L8" s="224">
        <v>0</v>
      </c>
      <c r="M8" s="224">
        <v>0</v>
      </c>
      <c r="N8" s="224">
        <v>0</v>
      </c>
      <c r="O8" s="224">
        <v>0</v>
      </c>
      <c r="P8" s="224">
        <v>0</v>
      </c>
      <c r="Q8" s="224">
        <v>0</v>
      </c>
      <c r="R8" s="224">
        <v>0</v>
      </c>
      <c r="S8" s="224">
        <v>0</v>
      </c>
      <c r="T8" s="224">
        <v>0</v>
      </c>
      <c r="U8" s="224">
        <v>0</v>
      </c>
      <c r="V8" s="224">
        <v>0</v>
      </c>
      <c r="W8" s="224">
        <v>0</v>
      </c>
      <c r="X8" s="224">
        <v>0</v>
      </c>
      <c r="Y8" s="224">
        <v>0</v>
      </c>
      <c r="DA8" s="177"/>
    </row>
    <row r="9" spans="1:105" ht="12" customHeight="1" x14ac:dyDescent="0.25">
      <c r="A9" s="173" t="s">
        <v>94</v>
      </c>
      <c r="B9" s="224">
        <v>0</v>
      </c>
      <c r="C9" s="224">
        <v>0</v>
      </c>
      <c r="D9" s="224">
        <v>0</v>
      </c>
      <c r="E9" s="224">
        <v>0</v>
      </c>
      <c r="F9" s="224">
        <v>0</v>
      </c>
      <c r="G9" s="224">
        <v>0</v>
      </c>
      <c r="H9" s="224">
        <v>0</v>
      </c>
      <c r="I9" s="224">
        <v>0</v>
      </c>
      <c r="J9" s="224">
        <v>0</v>
      </c>
      <c r="K9" s="224">
        <v>0</v>
      </c>
      <c r="L9" s="224">
        <v>0</v>
      </c>
      <c r="M9" s="224">
        <v>0</v>
      </c>
      <c r="N9" s="224">
        <v>0</v>
      </c>
      <c r="O9" s="224">
        <v>0</v>
      </c>
      <c r="P9" s="224">
        <v>0</v>
      </c>
      <c r="Q9" s="224">
        <v>0</v>
      </c>
      <c r="R9" s="224">
        <v>0</v>
      </c>
      <c r="S9" s="224">
        <v>0</v>
      </c>
      <c r="T9" s="224">
        <v>0</v>
      </c>
      <c r="U9" s="224">
        <v>0</v>
      </c>
      <c r="V9" s="224">
        <v>0</v>
      </c>
      <c r="W9" s="224">
        <v>0</v>
      </c>
      <c r="X9" s="224">
        <v>0</v>
      </c>
      <c r="Y9" s="224">
        <v>0</v>
      </c>
      <c r="DA9" s="177"/>
    </row>
    <row r="10" spans="1:105" ht="12" customHeight="1" x14ac:dyDescent="0.25">
      <c r="A10" s="36" t="s">
        <v>95</v>
      </c>
      <c r="B10" s="225">
        <f t="shared" ref="B10:Y10" si="1">SUM(B11:B15)</f>
        <v>57.239989191750951</v>
      </c>
      <c r="C10" s="225">
        <f t="shared" si="1"/>
        <v>47.448180424514106</v>
      </c>
      <c r="D10" s="225">
        <f t="shared" si="1"/>
        <v>40.466312138697361</v>
      </c>
      <c r="E10" s="225">
        <f t="shared" si="1"/>
        <v>52.531372328969425</v>
      </c>
      <c r="F10" s="225">
        <f t="shared" si="1"/>
        <v>51.133371661285899</v>
      </c>
      <c r="G10" s="225">
        <f t="shared" si="1"/>
        <v>50.414780499461088</v>
      </c>
      <c r="H10" s="225">
        <f t="shared" si="1"/>
        <v>48.291539999599976</v>
      </c>
      <c r="I10" s="225">
        <f t="shared" si="1"/>
        <v>40.702844068280996</v>
      </c>
      <c r="J10" s="225">
        <f t="shared" si="1"/>
        <v>40.683544577577194</v>
      </c>
      <c r="K10" s="225">
        <f t="shared" si="1"/>
        <v>33.260015253522575</v>
      </c>
      <c r="L10" s="225">
        <f t="shared" si="1"/>
        <v>33.836737746930766</v>
      </c>
      <c r="M10" s="225">
        <f t="shared" si="1"/>
        <v>28.441926468325576</v>
      </c>
      <c r="N10" s="225">
        <f t="shared" si="1"/>
        <v>26.063289686166399</v>
      </c>
      <c r="O10" s="225">
        <f t="shared" si="1"/>
        <v>25.667602519958482</v>
      </c>
      <c r="P10" s="225">
        <f t="shared" si="1"/>
        <v>23.79480479971221</v>
      </c>
      <c r="Q10" s="225">
        <f t="shared" si="1"/>
        <v>23.002976010854283</v>
      </c>
      <c r="R10" s="225">
        <f t="shared" si="1"/>
        <v>23.710008981652514</v>
      </c>
      <c r="S10" s="225">
        <f t="shared" si="1"/>
        <v>23.803855403529319</v>
      </c>
      <c r="T10" s="225">
        <f t="shared" si="1"/>
        <v>24.354735938773533</v>
      </c>
      <c r="U10" s="225">
        <f t="shared" si="1"/>
        <v>23.057537384787576</v>
      </c>
      <c r="V10" s="225">
        <f t="shared" si="1"/>
        <v>23.195709765851994</v>
      </c>
      <c r="W10" s="225">
        <f t="shared" si="1"/>
        <v>23.440632658230932</v>
      </c>
      <c r="X10" s="225">
        <f t="shared" si="1"/>
        <v>20.442727151894346</v>
      </c>
      <c r="Y10" s="225">
        <f t="shared" si="1"/>
        <v>19.899026717510353</v>
      </c>
      <c r="DA10" s="90"/>
    </row>
    <row r="11" spans="1:105" ht="12" customHeight="1" x14ac:dyDescent="0.25">
      <c r="A11" s="37" t="s">
        <v>82</v>
      </c>
      <c r="B11" s="226">
        <v>13.816062664499531</v>
      </c>
      <c r="C11" s="226">
        <v>9.2768979548120409</v>
      </c>
      <c r="D11" s="226">
        <v>6.7297912249431278</v>
      </c>
      <c r="E11" s="226">
        <v>11.681704338716893</v>
      </c>
      <c r="F11" s="226">
        <v>9.9906090302582005</v>
      </c>
      <c r="G11" s="226">
        <v>9.4216779822763677</v>
      </c>
      <c r="H11" s="226">
        <v>10.731473779099368</v>
      </c>
      <c r="I11" s="226">
        <v>7.678748778429263</v>
      </c>
      <c r="J11" s="226">
        <v>7.4073057906454061</v>
      </c>
      <c r="K11" s="226">
        <v>6.1115796369125786</v>
      </c>
      <c r="L11" s="226">
        <v>5.4581663354539813</v>
      </c>
      <c r="M11" s="226">
        <v>4.5348150268044201</v>
      </c>
      <c r="N11" s="226">
        <v>4.1907799020421921</v>
      </c>
      <c r="O11" s="226">
        <v>3.9892273239818108</v>
      </c>
      <c r="P11" s="226">
        <v>3.5326501965576274</v>
      </c>
      <c r="Q11" s="226">
        <v>3.384309339786213</v>
      </c>
      <c r="R11" s="226">
        <v>3.5560674696233674</v>
      </c>
      <c r="S11" s="226">
        <v>2.8858266122830107</v>
      </c>
      <c r="T11" s="226">
        <v>3.0423727958447868</v>
      </c>
      <c r="U11" s="226">
        <v>2.6742997030708247</v>
      </c>
      <c r="V11" s="226">
        <v>2.4732110674296934</v>
      </c>
      <c r="W11" s="226">
        <v>2.328349234831347</v>
      </c>
      <c r="X11" s="226">
        <v>2.8492059606895848</v>
      </c>
      <c r="Y11" s="226">
        <v>2.2776104580846148</v>
      </c>
      <c r="DA11" s="69"/>
    </row>
    <row r="12" spans="1:105" ht="12" customHeight="1" x14ac:dyDescent="0.25">
      <c r="A12" s="37" t="s">
        <v>73</v>
      </c>
      <c r="B12" s="226">
        <v>43.423926527251417</v>
      </c>
      <c r="C12" s="226">
        <v>38.171282469702064</v>
      </c>
      <c r="D12" s="226">
        <v>33.736520913754234</v>
      </c>
      <c r="E12" s="226">
        <v>40.849667990252534</v>
      </c>
      <c r="F12" s="226">
        <v>41.142762631027701</v>
      </c>
      <c r="G12" s="226">
        <v>40.993102517184724</v>
      </c>
      <c r="H12" s="226">
        <v>37.560066220500609</v>
      </c>
      <c r="I12" s="226">
        <v>33.024095289851736</v>
      </c>
      <c r="J12" s="226">
        <v>33.276238786931792</v>
      </c>
      <c r="K12" s="226">
        <v>27.148435616609998</v>
      </c>
      <c r="L12" s="226">
        <v>28.378571411476784</v>
      </c>
      <c r="M12" s="226">
        <v>23.907111441521156</v>
      </c>
      <c r="N12" s="226">
        <v>21.872509784124208</v>
      </c>
      <c r="O12" s="226">
        <v>21.67837519597667</v>
      </c>
      <c r="P12" s="226">
        <v>20.262154603154585</v>
      </c>
      <c r="Q12" s="226">
        <v>19.61866667106807</v>
      </c>
      <c r="R12" s="226">
        <v>20.153941512029146</v>
      </c>
      <c r="S12" s="226">
        <v>20.918028791246307</v>
      </c>
      <c r="T12" s="226">
        <v>21.312363142928746</v>
      </c>
      <c r="U12" s="226">
        <v>20.38323768171675</v>
      </c>
      <c r="V12" s="226">
        <v>20.722498698422299</v>
      </c>
      <c r="W12" s="226">
        <v>21.112283423399585</v>
      </c>
      <c r="X12" s="226">
        <v>17.593521191204761</v>
      </c>
      <c r="Y12" s="226">
        <v>17.62141625942574</v>
      </c>
      <c r="DA12" s="69"/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/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/>
    </row>
    <row r="15" spans="1:105" ht="12" customHeight="1" x14ac:dyDescent="0.25">
      <c r="A15" s="38" t="s">
        <v>40</v>
      </c>
      <c r="B15" s="227">
        <v>0</v>
      </c>
      <c r="C15" s="227">
        <v>0</v>
      </c>
      <c r="D15" s="227">
        <v>0</v>
      </c>
      <c r="E15" s="227">
        <v>0</v>
      </c>
      <c r="F15" s="227">
        <v>0</v>
      </c>
      <c r="G15" s="227">
        <v>0</v>
      </c>
      <c r="H15" s="227">
        <v>0</v>
      </c>
      <c r="I15" s="227">
        <v>0</v>
      </c>
      <c r="J15" s="227">
        <v>0</v>
      </c>
      <c r="K15" s="227">
        <v>0</v>
      </c>
      <c r="L15" s="227">
        <v>0</v>
      </c>
      <c r="M15" s="227">
        <v>0</v>
      </c>
      <c r="N15" s="227">
        <v>0</v>
      </c>
      <c r="O15" s="227">
        <v>0</v>
      </c>
      <c r="P15" s="227">
        <v>0</v>
      </c>
      <c r="Q15" s="227">
        <v>0</v>
      </c>
      <c r="R15" s="227">
        <v>0</v>
      </c>
      <c r="S15" s="227">
        <v>0</v>
      </c>
      <c r="T15" s="227">
        <v>0</v>
      </c>
      <c r="U15" s="227">
        <v>0</v>
      </c>
      <c r="V15" s="227">
        <v>0</v>
      </c>
      <c r="W15" s="227">
        <v>0</v>
      </c>
      <c r="X15" s="227">
        <v>0</v>
      </c>
      <c r="Y15" s="227">
        <v>0</v>
      </c>
      <c r="DA15" s="91"/>
    </row>
    <row r="16" spans="1:105" ht="12" customHeight="1" x14ac:dyDescent="0.25">
      <c r="A16" s="39" t="s">
        <v>97</v>
      </c>
      <c r="B16" s="228">
        <f t="shared" ref="B16:Y16" si="2">SUM(B17:B26)</f>
        <v>908.95418680403748</v>
      </c>
      <c r="C16" s="228">
        <f t="shared" si="2"/>
        <v>823.3623293045091</v>
      </c>
      <c r="D16" s="228">
        <f t="shared" si="2"/>
        <v>776.28828969965673</v>
      </c>
      <c r="E16" s="228">
        <f t="shared" si="2"/>
        <v>859.81143629469466</v>
      </c>
      <c r="F16" s="228">
        <f t="shared" si="2"/>
        <v>893.44019684211696</v>
      </c>
      <c r="G16" s="228">
        <f t="shared" si="2"/>
        <v>913.59949867864032</v>
      </c>
      <c r="H16" s="228">
        <f t="shared" si="2"/>
        <v>906.34723905891701</v>
      </c>
      <c r="I16" s="228">
        <f t="shared" si="2"/>
        <v>792.59015525257973</v>
      </c>
      <c r="J16" s="228">
        <f t="shared" si="2"/>
        <v>716.48099651013899</v>
      </c>
      <c r="K16" s="228">
        <f t="shared" si="2"/>
        <v>672.3251138160349</v>
      </c>
      <c r="L16" s="228">
        <f t="shared" si="2"/>
        <v>666.36238471407989</v>
      </c>
      <c r="M16" s="228">
        <f t="shared" si="2"/>
        <v>596.85473226187366</v>
      </c>
      <c r="N16" s="228">
        <f t="shared" si="2"/>
        <v>568.16798172233712</v>
      </c>
      <c r="O16" s="228">
        <f t="shared" si="2"/>
        <v>562.71633169790107</v>
      </c>
      <c r="P16" s="228">
        <f t="shared" si="2"/>
        <v>566.25962184425669</v>
      </c>
      <c r="Q16" s="228">
        <f t="shared" si="2"/>
        <v>537.68351198178607</v>
      </c>
      <c r="R16" s="228">
        <f t="shared" si="2"/>
        <v>531.7949796317655</v>
      </c>
      <c r="S16" s="228">
        <f t="shared" si="2"/>
        <v>537.25873024107386</v>
      </c>
      <c r="T16" s="228">
        <f t="shared" si="2"/>
        <v>575.55306780924036</v>
      </c>
      <c r="U16" s="228">
        <f t="shared" si="2"/>
        <v>556.72717407196933</v>
      </c>
      <c r="V16" s="228">
        <f t="shared" si="2"/>
        <v>524.42289346843336</v>
      </c>
      <c r="W16" s="228">
        <f t="shared" si="2"/>
        <v>506.83018641053695</v>
      </c>
      <c r="X16" s="228">
        <f t="shared" si="2"/>
        <v>469.24657353238877</v>
      </c>
      <c r="Y16" s="228">
        <f t="shared" si="2"/>
        <v>437.6742484512003</v>
      </c>
      <c r="DA16" s="92"/>
    </row>
    <row r="17" spans="1:105" ht="12" customHeight="1" x14ac:dyDescent="0.25">
      <c r="A17" s="46" t="s">
        <v>28</v>
      </c>
      <c r="B17" s="229">
        <v>156.0385797612432</v>
      </c>
      <c r="C17" s="229">
        <v>154.29301974968365</v>
      </c>
      <c r="D17" s="229">
        <v>171.2934175265587</v>
      </c>
      <c r="E17" s="229">
        <v>139.81391406550986</v>
      </c>
      <c r="F17" s="229">
        <v>139.53538527640305</v>
      </c>
      <c r="G17" s="229">
        <v>152.45494455427539</v>
      </c>
      <c r="H17" s="229">
        <v>139.55904691915052</v>
      </c>
      <c r="I17" s="229">
        <v>116.16297680098683</v>
      </c>
      <c r="J17" s="229">
        <v>97.198495294259345</v>
      </c>
      <c r="K17" s="229">
        <v>86.048804201269661</v>
      </c>
      <c r="L17" s="229">
        <v>87.856319289716254</v>
      </c>
      <c r="M17" s="229">
        <v>107.36141919092665</v>
      </c>
      <c r="N17" s="229">
        <v>98.839427843370473</v>
      </c>
      <c r="O17" s="229">
        <v>104.14872650509473</v>
      </c>
      <c r="P17" s="229">
        <v>103.34749900186368</v>
      </c>
      <c r="Q17" s="229">
        <v>93.379886511631412</v>
      </c>
      <c r="R17" s="229">
        <v>85.505086282649856</v>
      </c>
      <c r="S17" s="229">
        <v>85.533962043152144</v>
      </c>
      <c r="T17" s="229">
        <v>96.808375111329013</v>
      </c>
      <c r="U17" s="229">
        <v>93.558667607260929</v>
      </c>
      <c r="V17" s="229">
        <v>52.137260124319013</v>
      </c>
      <c r="W17" s="229">
        <v>18.65162773817903</v>
      </c>
      <c r="X17" s="229">
        <v>51.112397789879843</v>
      </c>
      <c r="Y17" s="229">
        <v>26.460612667561588</v>
      </c>
      <c r="DA17" s="73"/>
    </row>
    <row r="18" spans="1:105" ht="12" customHeight="1" x14ac:dyDescent="0.25">
      <c r="A18" s="46" t="s">
        <v>30</v>
      </c>
      <c r="B18" s="229">
        <v>0</v>
      </c>
      <c r="C18" s="229">
        <v>0</v>
      </c>
      <c r="D18" s="229">
        <v>0</v>
      </c>
      <c r="E18" s="229">
        <v>0</v>
      </c>
      <c r="F18" s="229">
        <v>0</v>
      </c>
      <c r="G18" s="229">
        <v>0</v>
      </c>
      <c r="H18" s="229">
        <v>0</v>
      </c>
      <c r="I18" s="229">
        <v>0</v>
      </c>
      <c r="J18" s="229">
        <v>0</v>
      </c>
      <c r="K18" s="229">
        <v>0</v>
      </c>
      <c r="L18" s="229">
        <v>0</v>
      </c>
      <c r="M18" s="229">
        <v>0</v>
      </c>
      <c r="N18" s="229">
        <v>0</v>
      </c>
      <c r="O18" s="229">
        <v>0</v>
      </c>
      <c r="P18" s="229">
        <v>0</v>
      </c>
      <c r="Q18" s="229">
        <v>0</v>
      </c>
      <c r="R18" s="229">
        <v>0</v>
      </c>
      <c r="S18" s="229">
        <v>0</v>
      </c>
      <c r="T18" s="229">
        <v>0</v>
      </c>
      <c r="U18" s="229">
        <v>0</v>
      </c>
      <c r="V18" s="229">
        <v>0</v>
      </c>
      <c r="W18" s="229">
        <v>0</v>
      </c>
      <c r="X18" s="229">
        <v>0</v>
      </c>
      <c r="Y18" s="229">
        <v>0</v>
      </c>
      <c r="DA18" s="73"/>
    </row>
    <row r="19" spans="1:105" ht="12" customHeight="1" x14ac:dyDescent="0.25">
      <c r="A19" s="46" t="s">
        <v>31</v>
      </c>
      <c r="B19" s="229">
        <v>9.7616385081560715</v>
      </c>
      <c r="C19" s="229">
        <v>8.0257769077251098</v>
      </c>
      <c r="D19" s="229">
        <v>7.1475975731457959</v>
      </c>
      <c r="E19" s="229">
        <v>15.609386344905401</v>
      </c>
      <c r="F19" s="229">
        <v>17.839238827946726</v>
      </c>
      <c r="G19" s="229">
        <v>27.224310022116509</v>
      </c>
      <c r="H19" s="229">
        <v>29.081295538544243</v>
      </c>
      <c r="I19" s="229">
        <v>12.366089417450487</v>
      </c>
      <c r="J19" s="229">
        <v>15.845944482292865</v>
      </c>
      <c r="K19" s="229">
        <v>15.879845938981109</v>
      </c>
      <c r="L19" s="229">
        <v>17.252780218765718</v>
      </c>
      <c r="M19" s="229">
        <v>20.34481898177307</v>
      </c>
      <c r="N19" s="229">
        <v>19.025858566412033</v>
      </c>
      <c r="O19" s="229">
        <v>17.91476450016162</v>
      </c>
      <c r="P19" s="229">
        <v>21.053971464666933</v>
      </c>
      <c r="Q19" s="229">
        <v>19.356549965672638</v>
      </c>
      <c r="R19" s="229">
        <v>19.530947357510748</v>
      </c>
      <c r="S19" s="229">
        <v>22.43919338775401</v>
      </c>
      <c r="T19" s="229">
        <v>23.524564892876345</v>
      </c>
      <c r="U19" s="229">
        <v>23.739976003608824</v>
      </c>
      <c r="V19" s="229">
        <v>24.316930901688309</v>
      </c>
      <c r="W19" s="229">
        <v>23.097347791285305</v>
      </c>
      <c r="X19" s="229">
        <v>24.954874028382449</v>
      </c>
      <c r="Y19" s="229">
        <v>32.184244091423743</v>
      </c>
      <c r="DA19" s="73"/>
    </row>
    <row r="20" spans="1:105" ht="12" customHeight="1" x14ac:dyDescent="0.25">
      <c r="A20" s="46" t="s">
        <v>82</v>
      </c>
      <c r="B20" s="229">
        <v>157.36627101161415</v>
      </c>
      <c r="C20" s="229">
        <v>116.26562204591104</v>
      </c>
      <c r="D20" s="229">
        <v>77.83778628622386</v>
      </c>
      <c r="E20" s="229">
        <v>108.91044586958873</v>
      </c>
      <c r="F20" s="229">
        <v>96.399351385128668</v>
      </c>
      <c r="G20" s="229">
        <v>94.248843170288609</v>
      </c>
      <c r="H20" s="229">
        <v>113.08607010718436</v>
      </c>
      <c r="I20" s="229">
        <v>93.704609176171715</v>
      </c>
      <c r="J20" s="229">
        <v>79.465222812821096</v>
      </c>
      <c r="K20" s="229">
        <v>72.897372539060299</v>
      </c>
      <c r="L20" s="229">
        <v>73.273614774603274</v>
      </c>
      <c r="M20" s="229">
        <v>62.316644737923454</v>
      </c>
      <c r="N20" s="229">
        <v>56.211253132583515</v>
      </c>
      <c r="O20" s="229">
        <v>55.669701024789958</v>
      </c>
      <c r="P20" s="229">
        <v>47.066117790482451</v>
      </c>
      <c r="Q20" s="229">
        <v>46.120067259174348</v>
      </c>
      <c r="R20" s="229">
        <v>44.946494325515651</v>
      </c>
      <c r="S20" s="229">
        <v>37.194654018722574</v>
      </c>
      <c r="T20" s="229">
        <v>37.436536284786321</v>
      </c>
      <c r="U20" s="229">
        <v>33.287383752081702</v>
      </c>
      <c r="V20" s="229">
        <v>28.735816199305994</v>
      </c>
      <c r="W20" s="229">
        <v>29.091696291528105</v>
      </c>
      <c r="X20" s="229">
        <v>38.793770108085376</v>
      </c>
      <c r="Y20" s="229">
        <v>28.351004760677107</v>
      </c>
      <c r="DA20" s="73"/>
    </row>
    <row r="21" spans="1:105" ht="12" customHeight="1" x14ac:dyDescent="0.25">
      <c r="A21" s="46" t="s">
        <v>32</v>
      </c>
      <c r="B21" s="229">
        <v>101.782131028682</v>
      </c>
      <c r="C21" s="229">
        <v>103.6604666395845</v>
      </c>
      <c r="D21" s="229">
        <v>82.586049369685711</v>
      </c>
      <c r="E21" s="229">
        <v>74.517956174665741</v>
      </c>
      <c r="F21" s="229">
        <v>110.30233069806341</v>
      </c>
      <c r="G21" s="229">
        <v>110.4156458267363</v>
      </c>
      <c r="H21" s="229">
        <v>95.40760953851327</v>
      </c>
      <c r="I21" s="229">
        <v>30.276124376860299</v>
      </c>
      <c r="J21" s="229">
        <v>26.702098391285041</v>
      </c>
      <c r="K21" s="229">
        <v>35.503167150503856</v>
      </c>
      <c r="L21" s="229">
        <v>13.819538176935538</v>
      </c>
      <c r="M21" s="229">
        <v>8.279905792208444</v>
      </c>
      <c r="N21" s="229">
        <v>8.513700635003115</v>
      </c>
      <c r="O21" s="229">
        <v>10.853075537425282</v>
      </c>
      <c r="P21" s="229">
        <v>9.2323654773652173</v>
      </c>
      <c r="Q21" s="229">
        <v>5.7865946295348918</v>
      </c>
      <c r="R21" s="229">
        <v>2.6825925115211064</v>
      </c>
      <c r="S21" s="229">
        <v>0.50702557583141794</v>
      </c>
      <c r="T21" s="229">
        <v>0.52766964874269329</v>
      </c>
      <c r="U21" s="229">
        <v>0</v>
      </c>
      <c r="V21" s="229">
        <v>0</v>
      </c>
      <c r="W21" s="229">
        <v>0</v>
      </c>
      <c r="X21" s="229">
        <v>0</v>
      </c>
      <c r="Y21" s="229">
        <v>0</v>
      </c>
      <c r="DA21" s="73"/>
    </row>
    <row r="22" spans="1:105" ht="12" customHeight="1" x14ac:dyDescent="0.25">
      <c r="A22" s="46" t="s">
        <v>33</v>
      </c>
      <c r="B22" s="229">
        <v>0</v>
      </c>
      <c r="C22" s="229">
        <v>0</v>
      </c>
      <c r="D22" s="229">
        <v>0</v>
      </c>
      <c r="E22" s="229">
        <v>1.037392035107934</v>
      </c>
      <c r="F22" s="229">
        <v>2.1684074276456502</v>
      </c>
      <c r="G22" s="229">
        <v>2.9086169256249845</v>
      </c>
      <c r="H22" s="229">
        <v>6.3537669654114115</v>
      </c>
      <c r="I22" s="229">
        <v>6.098420478977264</v>
      </c>
      <c r="J22" s="229">
        <v>2.6345913127529519</v>
      </c>
      <c r="K22" s="229">
        <v>5.0699386351337932</v>
      </c>
      <c r="L22" s="229">
        <v>1.9228093844057852</v>
      </c>
      <c r="M22" s="229">
        <v>1.8302275826567482</v>
      </c>
      <c r="N22" s="229">
        <v>1.0329405832341827</v>
      </c>
      <c r="O22" s="229">
        <v>2.9430656826088546</v>
      </c>
      <c r="P22" s="229">
        <v>2.9762627648975264</v>
      </c>
      <c r="Q22" s="229">
        <v>2.1929150580168097</v>
      </c>
      <c r="R22" s="229">
        <v>2.2648062129600062</v>
      </c>
      <c r="S22" s="229">
        <v>3.2133476065140716</v>
      </c>
      <c r="T22" s="229">
        <v>3.8322983399085269</v>
      </c>
      <c r="U22" s="229">
        <v>2.9463969894457875</v>
      </c>
      <c r="V22" s="229">
        <v>3.4004701676849143</v>
      </c>
      <c r="W22" s="229">
        <v>4.0058534422297534</v>
      </c>
      <c r="X22" s="229">
        <v>4.3483441176327799</v>
      </c>
      <c r="Y22" s="229">
        <v>5.7955897299182748</v>
      </c>
      <c r="DA22" s="73"/>
    </row>
    <row r="23" spans="1:105" ht="12" customHeight="1" x14ac:dyDescent="0.25">
      <c r="A23" s="46" t="s">
        <v>73</v>
      </c>
      <c r="B23" s="229">
        <v>484.00556649434208</v>
      </c>
      <c r="C23" s="229">
        <v>441.11744396160486</v>
      </c>
      <c r="D23" s="229">
        <v>437.42343894404269</v>
      </c>
      <c r="E23" s="229">
        <v>517.88747417766524</v>
      </c>
      <c r="F23" s="229">
        <v>513.0041904599766</v>
      </c>
      <c r="G23" s="229">
        <v>512.26650462754014</v>
      </c>
      <c r="H23" s="229">
        <v>502.21170143326316</v>
      </c>
      <c r="I23" s="229">
        <v>515.86988402939244</v>
      </c>
      <c r="J23" s="229">
        <v>479.69809846779276</v>
      </c>
      <c r="K23" s="229">
        <v>442.0921998764249</v>
      </c>
      <c r="L23" s="229">
        <v>446.43594843699736</v>
      </c>
      <c r="M23" s="229">
        <v>383.21289656003296</v>
      </c>
      <c r="N23" s="229">
        <v>379.55469119951528</v>
      </c>
      <c r="O23" s="229">
        <v>360.63711295607624</v>
      </c>
      <c r="P23" s="229">
        <v>368.84490173738089</v>
      </c>
      <c r="Q23" s="229">
        <v>355.62280503251276</v>
      </c>
      <c r="R23" s="229">
        <v>363.71148281798594</v>
      </c>
      <c r="S23" s="229">
        <v>375.51235215949123</v>
      </c>
      <c r="T23" s="229">
        <v>396.60308958108538</v>
      </c>
      <c r="U23" s="229">
        <v>384.47118425308412</v>
      </c>
      <c r="V23" s="229">
        <v>393.36381530303987</v>
      </c>
      <c r="W23" s="229">
        <v>408.18880223059165</v>
      </c>
      <c r="X23" s="229">
        <v>331.18722521011222</v>
      </c>
      <c r="Y23" s="229">
        <v>320.92555299013651</v>
      </c>
      <c r="DA23" s="73"/>
    </row>
    <row r="24" spans="1:105" ht="12" customHeight="1" x14ac:dyDescent="0.25">
      <c r="A24" s="46" t="s">
        <v>36</v>
      </c>
      <c r="B24" s="229">
        <v>0</v>
      </c>
      <c r="C24" s="229">
        <v>0</v>
      </c>
      <c r="D24" s="229">
        <v>0</v>
      </c>
      <c r="E24" s="229">
        <v>0</v>
      </c>
      <c r="F24" s="229">
        <v>0</v>
      </c>
      <c r="G24" s="229">
        <v>0</v>
      </c>
      <c r="H24" s="229">
        <v>0</v>
      </c>
      <c r="I24" s="229">
        <v>0</v>
      </c>
      <c r="J24" s="229">
        <v>0</v>
      </c>
      <c r="K24" s="229">
        <v>0</v>
      </c>
      <c r="L24" s="229">
        <v>0</v>
      </c>
      <c r="M24" s="229">
        <v>0</v>
      </c>
      <c r="N24" s="229">
        <v>0</v>
      </c>
      <c r="O24" s="229">
        <v>0</v>
      </c>
      <c r="P24" s="229">
        <v>0</v>
      </c>
      <c r="Q24" s="229">
        <v>0</v>
      </c>
      <c r="R24" s="229">
        <v>0</v>
      </c>
      <c r="S24" s="229">
        <v>0</v>
      </c>
      <c r="T24" s="229">
        <v>0</v>
      </c>
      <c r="U24" s="229">
        <v>0</v>
      </c>
      <c r="V24" s="229">
        <v>0</v>
      </c>
      <c r="W24" s="229">
        <v>0</v>
      </c>
      <c r="X24" s="229">
        <v>0</v>
      </c>
      <c r="Y24" s="229">
        <v>0</v>
      </c>
      <c r="DA24" s="73"/>
    </row>
    <row r="25" spans="1:105" ht="12" customHeight="1" x14ac:dyDescent="0.25">
      <c r="A25" s="46" t="s">
        <v>38</v>
      </c>
      <c r="B25" s="229">
        <v>0</v>
      </c>
      <c r="C25" s="229">
        <v>0</v>
      </c>
      <c r="D25" s="229">
        <v>0</v>
      </c>
      <c r="E25" s="229">
        <v>2.0348676272517086</v>
      </c>
      <c r="F25" s="229">
        <v>14.191292766952879</v>
      </c>
      <c r="G25" s="229">
        <v>14.080633552058424</v>
      </c>
      <c r="H25" s="229">
        <v>20.647748556850082</v>
      </c>
      <c r="I25" s="229">
        <v>18.112050972740715</v>
      </c>
      <c r="J25" s="229">
        <v>14.936545748934893</v>
      </c>
      <c r="K25" s="229">
        <v>14.833785474661305</v>
      </c>
      <c r="L25" s="229">
        <v>25.801374432655997</v>
      </c>
      <c r="M25" s="229">
        <v>13.508819416352367</v>
      </c>
      <c r="N25" s="229">
        <v>4.9901097622185215</v>
      </c>
      <c r="O25" s="229">
        <v>10.549885491744323</v>
      </c>
      <c r="P25" s="229">
        <v>13.738503607600039</v>
      </c>
      <c r="Q25" s="229">
        <v>15.22469352524319</v>
      </c>
      <c r="R25" s="229">
        <v>13.153570123622234</v>
      </c>
      <c r="S25" s="229">
        <v>12.858195449608353</v>
      </c>
      <c r="T25" s="229">
        <v>16.820533950512086</v>
      </c>
      <c r="U25" s="229">
        <v>18.723565466488068</v>
      </c>
      <c r="V25" s="229">
        <v>22.468600772395188</v>
      </c>
      <c r="W25" s="229">
        <v>23.794858916723094</v>
      </c>
      <c r="X25" s="229">
        <v>18.849962278296125</v>
      </c>
      <c r="Y25" s="229">
        <v>23.957244211483093</v>
      </c>
      <c r="DA25" s="73"/>
    </row>
    <row r="26" spans="1:105" ht="12" customHeight="1" x14ac:dyDescent="0.25">
      <c r="A26" s="46" t="s">
        <v>39</v>
      </c>
      <c r="B26" s="229">
        <v>0</v>
      </c>
      <c r="C26" s="229">
        <v>0</v>
      </c>
      <c r="D26" s="229">
        <v>0</v>
      </c>
      <c r="E26" s="229">
        <v>0</v>
      </c>
      <c r="F26" s="229">
        <v>0</v>
      </c>
      <c r="G26" s="229">
        <v>0</v>
      </c>
      <c r="H26" s="229">
        <v>0</v>
      </c>
      <c r="I26" s="229">
        <v>0</v>
      </c>
      <c r="J26" s="229">
        <v>0</v>
      </c>
      <c r="K26" s="229">
        <v>0</v>
      </c>
      <c r="L26" s="229">
        <v>0</v>
      </c>
      <c r="M26" s="229">
        <v>0</v>
      </c>
      <c r="N26" s="229">
        <v>0</v>
      </c>
      <c r="O26" s="229">
        <v>0</v>
      </c>
      <c r="P26" s="229">
        <v>0</v>
      </c>
      <c r="Q26" s="229">
        <v>0</v>
      </c>
      <c r="R26" s="229">
        <v>0</v>
      </c>
      <c r="S26" s="229">
        <v>0</v>
      </c>
      <c r="T26" s="229">
        <v>0</v>
      </c>
      <c r="U26" s="229">
        <v>0</v>
      </c>
      <c r="V26" s="229">
        <v>0</v>
      </c>
      <c r="W26" s="229">
        <v>0</v>
      </c>
      <c r="X26" s="229">
        <v>0</v>
      </c>
      <c r="Y26" s="229">
        <v>0</v>
      </c>
      <c r="DA26" s="73"/>
    </row>
    <row r="27" spans="1:105" ht="12" customHeight="1" x14ac:dyDescent="0.25">
      <c r="A27" s="39" t="s">
        <v>104</v>
      </c>
      <c r="B27" s="228">
        <f t="shared" ref="B27:Y27" si="3">SUM(B28:B37)</f>
        <v>1414.2194777373315</v>
      </c>
      <c r="C27" s="228">
        <f t="shared" si="3"/>
        <v>1241.7264051180723</v>
      </c>
      <c r="D27" s="228">
        <f t="shared" si="3"/>
        <v>1042.0416887254419</v>
      </c>
      <c r="E27" s="228">
        <f t="shared" si="3"/>
        <v>1244.8531285644269</v>
      </c>
      <c r="F27" s="228">
        <f t="shared" si="3"/>
        <v>1276.2939771305244</v>
      </c>
      <c r="G27" s="228">
        <f t="shared" si="3"/>
        <v>1411.1299740546312</v>
      </c>
      <c r="H27" s="228">
        <f t="shared" si="3"/>
        <v>1597.0403718159864</v>
      </c>
      <c r="I27" s="228">
        <f t="shared" si="3"/>
        <v>1445.5058773608146</v>
      </c>
      <c r="J27" s="228">
        <f t="shared" si="3"/>
        <v>1448.668217630249</v>
      </c>
      <c r="K27" s="228">
        <f t="shared" si="3"/>
        <v>1172.5130701695948</v>
      </c>
      <c r="L27" s="228">
        <f t="shared" si="3"/>
        <v>1152.8471459576763</v>
      </c>
      <c r="M27" s="228">
        <f t="shared" si="3"/>
        <v>1071.6132227155365</v>
      </c>
      <c r="N27" s="228">
        <f t="shared" si="3"/>
        <v>1030.3353978402401</v>
      </c>
      <c r="O27" s="228">
        <f t="shared" si="3"/>
        <v>1033.8415819182705</v>
      </c>
      <c r="P27" s="228">
        <f t="shared" si="3"/>
        <v>1043.3029059057551</v>
      </c>
      <c r="Q27" s="228">
        <f t="shared" si="3"/>
        <v>1035.8352682739467</v>
      </c>
      <c r="R27" s="228">
        <f t="shared" si="3"/>
        <v>1070.7116342268953</v>
      </c>
      <c r="S27" s="228">
        <f t="shared" si="3"/>
        <v>1179.7355877576751</v>
      </c>
      <c r="T27" s="228">
        <f t="shared" si="3"/>
        <v>1258.4389588967047</v>
      </c>
      <c r="U27" s="228">
        <f t="shared" si="3"/>
        <v>1279.6644579477759</v>
      </c>
      <c r="V27" s="228">
        <f t="shared" si="3"/>
        <v>1230.4697350431275</v>
      </c>
      <c r="W27" s="228">
        <f t="shared" si="3"/>
        <v>1287.1429614915439</v>
      </c>
      <c r="X27" s="228">
        <f t="shared" si="3"/>
        <v>1198.9476729199491</v>
      </c>
      <c r="Y27" s="228">
        <f t="shared" si="3"/>
        <v>1140.1952068330945</v>
      </c>
      <c r="DA27" s="92"/>
    </row>
    <row r="28" spans="1:105" ht="12" customHeight="1" x14ac:dyDescent="0.25">
      <c r="A28" s="18" t="s">
        <v>28</v>
      </c>
      <c r="B28" s="230">
        <v>217.63703194470159</v>
      </c>
      <c r="C28" s="230">
        <v>208.83083698104335</v>
      </c>
      <c r="D28" s="230">
        <v>234.98854116222157</v>
      </c>
      <c r="E28" s="230">
        <v>199.50296945424631</v>
      </c>
      <c r="F28" s="230">
        <v>179.60879672373474</v>
      </c>
      <c r="G28" s="230">
        <v>177.16037312542412</v>
      </c>
      <c r="H28" s="230">
        <v>188.92212124030843</v>
      </c>
      <c r="I28" s="230">
        <v>223.503459519833</v>
      </c>
      <c r="J28" s="230">
        <v>236.67507230663267</v>
      </c>
      <c r="K28" s="230">
        <v>139.99073011949775</v>
      </c>
      <c r="L28" s="230">
        <v>112.32623997120615</v>
      </c>
      <c r="M28" s="230">
        <v>116.6926925368017</v>
      </c>
      <c r="N28" s="230">
        <v>116.38591204550617</v>
      </c>
      <c r="O28" s="230">
        <v>98.201046312636137</v>
      </c>
      <c r="P28" s="230">
        <v>89.122722268313353</v>
      </c>
      <c r="Q28" s="230">
        <v>73.548329634717291</v>
      </c>
      <c r="R28" s="230">
        <v>68.044244111250094</v>
      </c>
      <c r="S28" s="230">
        <v>76.229323077116121</v>
      </c>
      <c r="T28" s="230">
        <v>75.375354088933022</v>
      </c>
      <c r="U28" s="230">
        <v>74.178322153181981</v>
      </c>
      <c r="V28" s="230">
        <v>68.526045156100224</v>
      </c>
      <c r="W28" s="230">
        <v>73.588431461988719</v>
      </c>
      <c r="X28" s="230">
        <v>66.734694450644966</v>
      </c>
      <c r="Y28" s="230">
        <v>56.818140292582527</v>
      </c>
      <c r="DA28" s="71"/>
    </row>
    <row r="29" spans="1:105" ht="12" customHeight="1" x14ac:dyDescent="0.25">
      <c r="A29" s="18" t="s">
        <v>42</v>
      </c>
      <c r="B29" s="230">
        <v>0</v>
      </c>
      <c r="C29" s="230">
        <v>0</v>
      </c>
      <c r="D29" s="230">
        <v>0</v>
      </c>
      <c r="E29" s="230">
        <v>0</v>
      </c>
      <c r="F29" s="230">
        <v>0</v>
      </c>
      <c r="G29" s="230">
        <v>0</v>
      </c>
      <c r="H29" s="230">
        <v>0</v>
      </c>
      <c r="I29" s="230">
        <v>0</v>
      </c>
      <c r="J29" s="230">
        <v>0</v>
      </c>
      <c r="K29" s="230">
        <v>0</v>
      </c>
      <c r="L29" s="230">
        <v>0</v>
      </c>
      <c r="M29" s="230">
        <v>0</v>
      </c>
      <c r="N29" s="230">
        <v>0</v>
      </c>
      <c r="O29" s="230">
        <v>0</v>
      </c>
      <c r="P29" s="230">
        <v>0</v>
      </c>
      <c r="Q29" s="230">
        <v>0</v>
      </c>
      <c r="R29" s="230">
        <v>0</v>
      </c>
      <c r="S29" s="230">
        <v>0</v>
      </c>
      <c r="T29" s="230">
        <v>0</v>
      </c>
      <c r="U29" s="230">
        <v>0</v>
      </c>
      <c r="V29" s="230">
        <v>0</v>
      </c>
      <c r="W29" s="230">
        <v>0</v>
      </c>
      <c r="X29" s="230">
        <v>0</v>
      </c>
      <c r="Y29" s="230">
        <v>0</v>
      </c>
      <c r="DA29" s="71"/>
    </row>
    <row r="30" spans="1:105" ht="12" customHeight="1" x14ac:dyDescent="0.25">
      <c r="A30" s="18" t="s">
        <v>31</v>
      </c>
      <c r="B30" s="230">
        <v>26.053997211544793</v>
      </c>
      <c r="C30" s="230">
        <v>27.789858812058053</v>
      </c>
      <c r="D30" s="230">
        <v>22.698954826752704</v>
      </c>
      <c r="E30" s="230">
        <v>41.098608894953863</v>
      </c>
      <c r="F30" s="230">
        <v>38.868983572093427</v>
      </c>
      <c r="G30" s="230">
        <v>47.391843817761931</v>
      </c>
      <c r="H30" s="230">
        <v>63.442562581662393</v>
      </c>
      <c r="I30" s="230">
        <v>39.937727742706556</v>
      </c>
      <c r="J30" s="230">
        <v>45.17536483769922</v>
      </c>
      <c r="K30" s="230">
        <v>39.329801940767233</v>
      </c>
      <c r="L30" s="230">
        <v>40.8626983809854</v>
      </c>
      <c r="M30" s="230">
        <v>46.487470298193209</v>
      </c>
      <c r="N30" s="230">
        <v>44.901054313751985</v>
      </c>
      <c r="O30" s="230">
        <v>43.106317659991639</v>
      </c>
      <c r="P30" s="230">
        <v>42.872714255733122</v>
      </c>
      <c r="Q30" s="230">
        <v>35.853325073749708</v>
      </c>
      <c r="R30" s="230">
        <v>38.584531242335068</v>
      </c>
      <c r="S30" s="230">
        <v>41.0661105318826</v>
      </c>
      <c r="T30" s="230">
        <v>45.478238187058714</v>
      </c>
      <c r="U30" s="230">
        <v>36.405858676496614</v>
      </c>
      <c r="V30" s="230">
        <v>37.328841257534116</v>
      </c>
      <c r="W30" s="230">
        <v>31.647530728216115</v>
      </c>
      <c r="X30" s="230">
        <v>36.594582291503066</v>
      </c>
      <c r="Y30" s="230">
        <v>48.174514548756882</v>
      </c>
      <c r="DA30" s="71"/>
    </row>
    <row r="31" spans="1:105" ht="12" customHeight="1" x14ac:dyDescent="0.25">
      <c r="A31" s="18" t="s">
        <v>82</v>
      </c>
      <c r="B31" s="230">
        <v>344.99773280208865</v>
      </c>
      <c r="C31" s="230">
        <v>256.81312432250161</v>
      </c>
      <c r="D31" s="230">
        <v>170.33627429175442</v>
      </c>
      <c r="E31" s="230">
        <v>226.71469798922965</v>
      </c>
      <c r="F31" s="230">
        <v>212.23992102594505</v>
      </c>
      <c r="G31" s="230">
        <v>250.00868992865813</v>
      </c>
      <c r="H31" s="230">
        <v>299.17525179555196</v>
      </c>
      <c r="I31" s="230">
        <v>220.59622880927009</v>
      </c>
      <c r="J31" s="230">
        <v>225.63734491635103</v>
      </c>
      <c r="K31" s="230">
        <v>179.83734566662028</v>
      </c>
      <c r="L31" s="230">
        <v>148.54720537272061</v>
      </c>
      <c r="M31" s="230">
        <v>122.54787347692015</v>
      </c>
      <c r="N31" s="230">
        <v>113.21417804789067</v>
      </c>
      <c r="O31" s="230">
        <v>104.49157089371604</v>
      </c>
      <c r="P31" s="230">
        <v>91.444263015215853</v>
      </c>
      <c r="Q31" s="230">
        <v>92.541588764094968</v>
      </c>
      <c r="R31" s="230">
        <v>96.699974650676808</v>
      </c>
      <c r="S31" s="230">
        <v>96.757796011973085</v>
      </c>
      <c r="T31" s="230">
        <v>91.811109562285779</v>
      </c>
      <c r="U31" s="230">
        <v>97.915823947516301</v>
      </c>
      <c r="V31" s="230">
        <v>97.52908197287141</v>
      </c>
      <c r="W31" s="230">
        <v>100.03314699577091</v>
      </c>
      <c r="X31" s="230">
        <v>117.86403185373257</v>
      </c>
      <c r="Y31" s="230">
        <v>102.73724650331549</v>
      </c>
      <c r="DA31" s="71"/>
    </row>
    <row r="32" spans="1:105" ht="12" customHeight="1" x14ac:dyDescent="0.25">
      <c r="A32" s="18" t="s">
        <v>32</v>
      </c>
      <c r="B32" s="230">
        <v>198.40537880993693</v>
      </c>
      <c r="C32" s="230">
        <v>152.75019143991736</v>
      </c>
      <c r="D32" s="230">
        <v>73.762198309210319</v>
      </c>
      <c r="E32" s="230">
        <v>53.687372864077922</v>
      </c>
      <c r="F32" s="230">
        <v>36.664944100845432</v>
      </c>
      <c r="G32" s="230">
        <v>27.170098812294636</v>
      </c>
      <c r="H32" s="230">
        <v>39.0517943002395</v>
      </c>
      <c r="I32" s="230">
        <v>23.905702262793895</v>
      </c>
      <c r="J32" s="230">
        <v>21.037850088384534</v>
      </c>
      <c r="K32" s="230">
        <v>15.497705249119194</v>
      </c>
      <c r="L32" s="230">
        <v>11.668219902667673</v>
      </c>
      <c r="M32" s="230">
        <v>13.995969007623108</v>
      </c>
      <c r="N32" s="230">
        <v>16.930310964949779</v>
      </c>
      <c r="O32" s="230">
        <v>11.408309982255028</v>
      </c>
      <c r="P32" s="230">
        <v>9.8416570823468952</v>
      </c>
      <c r="Q32" s="230">
        <v>3.7437292903035555</v>
      </c>
      <c r="R32" s="230">
        <v>0.49390348834066089</v>
      </c>
      <c r="S32" s="230">
        <v>0.16310362417587562</v>
      </c>
      <c r="T32" s="230">
        <v>0.12351203126773497</v>
      </c>
      <c r="U32" s="230">
        <v>0</v>
      </c>
      <c r="V32" s="230">
        <v>0</v>
      </c>
      <c r="W32" s="230">
        <v>0</v>
      </c>
      <c r="X32" s="230">
        <v>0</v>
      </c>
      <c r="Y32" s="230">
        <v>0</v>
      </c>
      <c r="DA32" s="71"/>
    </row>
    <row r="33" spans="1:105" ht="12" customHeight="1" x14ac:dyDescent="0.25">
      <c r="A33" s="18" t="s">
        <v>33</v>
      </c>
      <c r="B33" s="230">
        <v>0</v>
      </c>
      <c r="C33" s="230">
        <v>0</v>
      </c>
      <c r="D33" s="230">
        <v>0</v>
      </c>
      <c r="E33" s="230">
        <v>84.518857965221159</v>
      </c>
      <c r="F33" s="230">
        <v>127.75038157298941</v>
      </c>
      <c r="G33" s="230">
        <v>146.0227890749357</v>
      </c>
      <c r="H33" s="230">
        <v>199.48522691526142</v>
      </c>
      <c r="I33" s="230">
        <v>155.5079465216017</v>
      </c>
      <c r="J33" s="230">
        <v>158.97177568792682</v>
      </c>
      <c r="K33" s="230">
        <v>134.34655936539016</v>
      </c>
      <c r="L33" s="230">
        <v>97.154662616079889</v>
      </c>
      <c r="M33" s="230">
        <v>87.593340417791453</v>
      </c>
      <c r="N33" s="230">
        <v>72.925216417180508</v>
      </c>
      <c r="O33" s="230">
        <v>136.4909823179934</v>
      </c>
      <c r="P33" s="230">
        <v>142.1755752357077</v>
      </c>
      <c r="Q33" s="230">
        <v>97.953351942428242</v>
      </c>
      <c r="R33" s="230">
        <v>97.132426787555104</v>
      </c>
      <c r="S33" s="230">
        <v>110.01467535410302</v>
      </c>
      <c r="T33" s="230">
        <v>120.94908510065136</v>
      </c>
      <c r="U33" s="230">
        <v>113.82268893105208</v>
      </c>
      <c r="V33" s="230">
        <v>130.52025235321361</v>
      </c>
      <c r="W33" s="230">
        <v>144.67661039877544</v>
      </c>
      <c r="X33" s="230">
        <v>137.54610264322162</v>
      </c>
      <c r="Y33" s="230">
        <v>122.25319439087365</v>
      </c>
      <c r="DA33" s="71"/>
    </row>
    <row r="34" spans="1:105" ht="12" customHeight="1" x14ac:dyDescent="0.25">
      <c r="A34" s="18" t="s">
        <v>73</v>
      </c>
      <c r="B34" s="230">
        <v>627.1253369690595</v>
      </c>
      <c r="C34" s="230">
        <v>595.54239356255187</v>
      </c>
      <c r="D34" s="230">
        <v>540.25572013550288</v>
      </c>
      <c r="E34" s="230">
        <v>613.33771782387623</v>
      </c>
      <c r="F34" s="230">
        <v>645.4449569017786</v>
      </c>
      <c r="G34" s="230">
        <v>716.96781284751717</v>
      </c>
      <c r="H34" s="230">
        <v>751.96439233979584</v>
      </c>
      <c r="I34" s="230">
        <v>739.10592067732432</v>
      </c>
      <c r="J34" s="230">
        <v>722.768412742127</v>
      </c>
      <c r="K34" s="230">
        <v>585.39448450262603</v>
      </c>
      <c r="L34" s="230">
        <v>659.69578014647232</v>
      </c>
      <c r="M34" s="230">
        <v>592.1275819941618</v>
      </c>
      <c r="N34" s="230">
        <v>576.16017901269618</v>
      </c>
      <c r="O34" s="230">
        <v>542.156411843054</v>
      </c>
      <c r="P34" s="230">
        <v>530.71976365555463</v>
      </c>
      <c r="Q34" s="230">
        <v>569.52740829327195</v>
      </c>
      <c r="R34" s="230">
        <v>592.0052956695107</v>
      </c>
      <c r="S34" s="230">
        <v>633.97176060688832</v>
      </c>
      <c r="T34" s="230">
        <v>655.53123147593294</v>
      </c>
      <c r="U34" s="230">
        <v>656.68752810490605</v>
      </c>
      <c r="V34" s="230">
        <v>635.27017747415789</v>
      </c>
      <c r="W34" s="230">
        <v>691.93599922202452</v>
      </c>
      <c r="X34" s="230">
        <v>595.12798595776155</v>
      </c>
      <c r="Y34" s="230">
        <v>556.70656970759944</v>
      </c>
      <c r="DA34" s="71"/>
    </row>
    <row r="35" spans="1:105" ht="12" customHeight="1" x14ac:dyDescent="0.25">
      <c r="A35" s="18" t="s">
        <v>36</v>
      </c>
      <c r="B35" s="230">
        <v>0</v>
      </c>
      <c r="C35" s="230">
        <v>0</v>
      </c>
      <c r="D35" s="230">
        <v>0</v>
      </c>
      <c r="E35" s="230">
        <v>0</v>
      </c>
      <c r="F35" s="230">
        <v>0</v>
      </c>
      <c r="G35" s="230">
        <v>0</v>
      </c>
      <c r="H35" s="230">
        <v>0</v>
      </c>
      <c r="I35" s="230">
        <v>0</v>
      </c>
      <c r="J35" s="230">
        <v>0</v>
      </c>
      <c r="K35" s="230">
        <v>0</v>
      </c>
      <c r="L35" s="230">
        <v>0</v>
      </c>
      <c r="M35" s="230">
        <v>0</v>
      </c>
      <c r="N35" s="230">
        <v>0</v>
      </c>
      <c r="O35" s="230">
        <v>0</v>
      </c>
      <c r="P35" s="230">
        <v>0</v>
      </c>
      <c r="Q35" s="230">
        <v>0</v>
      </c>
      <c r="R35" s="230">
        <v>0</v>
      </c>
      <c r="S35" s="230">
        <v>0</v>
      </c>
      <c r="T35" s="230">
        <v>0</v>
      </c>
      <c r="U35" s="230">
        <v>0</v>
      </c>
      <c r="V35" s="230">
        <v>0</v>
      </c>
      <c r="W35" s="230">
        <v>0</v>
      </c>
      <c r="X35" s="230">
        <v>0</v>
      </c>
      <c r="Y35" s="230">
        <v>0</v>
      </c>
      <c r="DA35" s="71"/>
    </row>
    <row r="36" spans="1:105" ht="12" customHeight="1" x14ac:dyDescent="0.25">
      <c r="A36" s="18" t="s">
        <v>38</v>
      </c>
      <c r="B36" s="230">
        <v>0</v>
      </c>
      <c r="C36" s="230">
        <v>0</v>
      </c>
      <c r="D36" s="230">
        <v>0</v>
      </c>
      <c r="E36" s="230">
        <v>25.992903572821653</v>
      </c>
      <c r="F36" s="230">
        <v>35.715993233137553</v>
      </c>
      <c r="G36" s="230">
        <v>46.4083664480398</v>
      </c>
      <c r="H36" s="230">
        <v>54.999022643166995</v>
      </c>
      <c r="I36" s="230">
        <v>42.948891827285003</v>
      </c>
      <c r="J36" s="230">
        <v>38.402397051127735</v>
      </c>
      <c r="K36" s="230">
        <v>78.116443325574124</v>
      </c>
      <c r="L36" s="230">
        <v>82.592339567544258</v>
      </c>
      <c r="M36" s="230">
        <v>92.168294984045076</v>
      </c>
      <c r="N36" s="230">
        <v>89.818547038264825</v>
      </c>
      <c r="O36" s="230">
        <v>97.986942908624329</v>
      </c>
      <c r="P36" s="230">
        <v>137.12621039288359</v>
      </c>
      <c r="Q36" s="230">
        <v>162.66753527538094</v>
      </c>
      <c r="R36" s="230">
        <v>177.75125827722684</v>
      </c>
      <c r="S36" s="230">
        <v>221.53281855153602</v>
      </c>
      <c r="T36" s="230">
        <v>269.17042845057529</v>
      </c>
      <c r="U36" s="230">
        <v>300.65423613462281</v>
      </c>
      <c r="V36" s="230">
        <v>261.29533682925023</v>
      </c>
      <c r="W36" s="230">
        <v>245.26124268476838</v>
      </c>
      <c r="X36" s="230">
        <v>245.08027572308549</v>
      </c>
      <c r="Y36" s="230">
        <v>253.50554138996662</v>
      </c>
      <c r="DA36" s="71"/>
    </row>
    <row r="37" spans="1:105" ht="12" customHeight="1" x14ac:dyDescent="0.25">
      <c r="A37" s="47" t="s">
        <v>40</v>
      </c>
      <c r="B37" s="231">
        <v>0</v>
      </c>
      <c r="C37" s="231">
        <v>0</v>
      </c>
      <c r="D37" s="231">
        <v>0</v>
      </c>
      <c r="E37" s="231">
        <v>0</v>
      </c>
      <c r="F37" s="231">
        <v>0</v>
      </c>
      <c r="G37" s="231">
        <v>0</v>
      </c>
      <c r="H37" s="231">
        <v>0</v>
      </c>
      <c r="I37" s="231">
        <v>0</v>
      </c>
      <c r="J37" s="231">
        <v>0</v>
      </c>
      <c r="K37" s="231">
        <v>0</v>
      </c>
      <c r="L37" s="231">
        <v>0</v>
      </c>
      <c r="M37" s="231">
        <v>0</v>
      </c>
      <c r="N37" s="231">
        <v>0</v>
      </c>
      <c r="O37" s="231">
        <v>0</v>
      </c>
      <c r="P37" s="231">
        <v>0</v>
      </c>
      <c r="Q37" s="231">
        <v>0</v>
      </c>
      <c r="R37" s="231">
        <v>0</v>
      </c>
      <c r="S37" s="231">
        <v>0</v>
      </c>
      <c r="T37" s="231">
        <v>0</v>
      </c>
      <c r="U37" s="231">
        <v>0</v>
      </c>
      <c r="V37" s="231">
        <v>0</v>
      </c>
      <c r="W37" s="231">
        <v>0</v>
      </c>
      <c r="X37" s="231">
        <v>0</v>
      </c>
      <c r="Y37" s="231">
        <v>0</v>
      </c>
      <c r="DA37" s="86"/>
    </row>
    <row r="38" spans="1:105" ht="12" customHeight="1" x14ac:dyDescent="0.25">
      <c r="A38" s="42" t="s">
        <v>105</v>
      </c>
      <c r="B38" s="236">
        <f t="shared" ref="B38:Y38" si="4">SUM(B39:B43)</f>
        <v>922.63400999999999</v>
      </c>
      <c r="C38" s="236">
        <f t="shared" si="4"/>
        <v>968.34368000000006</v>
      </c>
      <c r="D38" s="236">
        <f t="shared" si="4"/>
        <v>955.58096000000012</v>
      </c>
      <c r="E38" s="236">
        <f t="shared" si="4"/>
        <v>1000.8096</v>
      </c>
      <c r="F38" s="236">
        <f t="shared" si="4"/>
        <v>1025.8863799999999</v>
      </c>
      <c r="G38" s="236">
        <f t="shared" si="4"/>
        <v>1071.3335300000001</v>
      </c>
      <c r="H38" s="236">
        <f t="shared" si="4"/>
        <v>1101.4262600000002</v>
      </c>
      <c r="I38" s="236">
        <f t="shared" si="4"/>
        <v>1119.1913400000003</v>
      </c>
      <c r="J38" s="236">
        <f t="shared" si="4"/>
        <v>1057.0537900000002</v>
      </c>
      <c r="K38" s="236">
        <f t="shared" si="4"/>
        <v>710.83508605186591</v>
      </c>
      <c r="L38" s="236">
        <f t="shared" si="4"/>
        <v>696.09647999999993</v>
      </c>
      <c r="M38" s="236">
        <f t="shared" si="4"/>
        <v>674.98453999999992</v>
      </c>
      <c r="N38" s="236">
        <f t="shared" si="4"/>
        <v>671.03530000000001</v>
      </c>
      <c r="O38" s="236">
        <f t="shared" si="4"/>
        <v>739.33940000000007</v>
      </c>
      <c r="P38" s="236">
        <f t="shared" si="4"/>
        <v>773.30316999999991</v>
      </c>
      <c r="Q38" s="236">
        <f t="shared" si="4"/>
        <v>730.64226000000008</v>
      </c>
      <c r="R38" s="236">
        <f t="shared" si="4"/>
        <v>717.68894999999998</v>
      </c>
      <c r="S38" s="236">
        <f t="shared" si="4"/>
        <v>797.8981500000001</v>
      </c>
      <c r="T38" s="236">
        <f t="shared" si="4"/>
        <v>834.60072000000014</v>
      </c>
      <c r="U38" s="236">
        <f t="shared" si="4"/>
        <v>836.52031999999997</v>
      </c>
      <c r="V38" s="236">
        <f t="shared" si="4"/>
        <v>786.91845000000012</v>
      </c>
      <c r="W38" s="236">
        <f t="shared" si="4"/>
        <v>789.3774699999999</v>
      </c>
      <c r="X38" s="236">
        <f t="shared" si="4"/>
        <v>738.98032999999998</v>
      </c>
      <c r="Y38" s="236">
        <f t="shared" si="4"/>
        <v>640.19709999999998</v>
      </c>
      <c r="DA38" s="93"/>
    </row>
    <row r="39" spans="1:105" ht="12" customHeight="1" x14ac:dyDescent="0.25">
      <c r="A39" s="43" t="s">
        <v>106</v>
      </c>
      <c r="B39" s="237">
        <f>ISI!B$53</f>
        <v>70.270480000000006</v>
      </c>
      <c r="C39" s="237">
        <f>ISI!C$53</f>
        <v>76.688119999999998</v>
      </c>
      <c r="D39" s="237">
        <f>ISI!D$53</f>
        <v>80.721460000000008</v>
      </c>
      <c r="E39" s="237">
        <f>ISI!E$53</f>
        <v>78.23778999999999</v>
      </c>
      <c r="F39" s="237">
        <f>ISI!F$53</f>
        <v>76.29101</v>
      </c>
      <c r="G39" s="237">
        <f>ISI!G$53</f>
        <v>67.429689999999994</v>
      </c>
      <c r="H39" s="237">
        <f>ISI!H$53</f>
        <v>58.922490000000003</v>
      </c>
      <c r="I39" s="237">
        <f>ISI!I$53</f>
        <v>69.16203999999999</v>
      </c>
      <c r="J39" s="237">
        <f>ISI!J$53</f>
        <v>51.978149999999999</v>
      </c>
      <c r="K39" s="237">
        <f>ISI!K$53</f>
        <v>30.953506051866029</v>
      </c>
      <c r="L39" s="237">
        <f>ISI!L$53</f>
        <v>45.935630000000003</v>
      </c>
      <c r="M39" s="237">
        <f>ISI!M$53</f>
        <v>48.89723</v>
      </c>
      <c r="N39" s="237">
        <f>ISI!N$53</f>
        <v>47.542900000000003</v>
      </c>
      <c r="O39" s="237">
        <f>ISI!O$53</f>
        <v>49.47052</v>
      </c>
      <c r="P39" s="237">
        <f>ISI!P$53</f>
        <v>52.793840000000003</v>
      </c>
      <c r="Q39" s="237">
        <f>ISI!Q$53</f>
        <v>53.282049999999998</v>
      </c>
      <c r="R39" s="237">
        <f>ISI!R$53</f>
        <v>55.840629999999997</v>
      </c>
      <c r="S39" s="237">
        <f>ISI!S$53</f>
        <v>58.47898</v>
      </c>
      <c r="T39" s="237">
        <f>ISI!T$53</f>
        <v>59.854410000000001</v>
      </c>
      <c r="U39" s="237">
        <f>ISI!U$53</f>
        <v>58.870429999999999</v>
      </c>
      <c r="V39" s="237">
        <f>ISI!V$53</f>
        <v>53.280140000000003</v>
      </c>
      <c r="W39" s="237">
        <f>ISI!W$53</f>
        <v>57.804929999999999</v>
      </c>
      <c r="X39" s="237">
        <f>ISI!X$53</f>
        <v>51.325090000000003</v>
      </c>
      <c r="Y39" s="237">
        <f>ISI!Y$53</f>
        <v>44.072569999999999</v>
      </c>
      <c r="DA39" s="83"/>
    </row>
    <row r="40" spans="1:105" ht="12" customHeight="1" x14ac:dyDescent="0.25">
      <c r="A40" s="44" t="s">
        <v>107</v>
      </c>
      <c r="B40" s="238">
        <f>NFM!B$72</f>
        <v>133.96536</v>
      </c>
      <c r="C40" s="238">
        <f>NFM!C$72</f>
        <v>133.81132000000002</v>
      </c>
      <c r="D40" s="238">
        <f>NFM!D$72</f>
        <v>190.68729000000002</v>
      </c>
      <c r="E40" s="238">
        <f>NFM!E$72</f>
        <v>211.18359999999998</v>
      </c>
      <c r="F40" s="238">
        <f>NFM!F$72</f>
        <v>215.56863000000001</v>
      </c>
      <c r="G40" s="238">
        <f>NFM!G$72</f>
        <v>214.66081999999997</v>
      </c>
      <c r="H40" s="238">
        <f>NFM!H$72</f>
        <v>210.11975000000001</v>
      </c>
      <c r="I40" s="238">
        <f>NFM!I$72</f>
        <v>193.48604</v>
      </c>
      <c r="J40" s="238">
        <f>NFM!J$72</f>
        <v>143.92317</v>
      </c>
      <c r="K40" s="238">
        <f>NFM!K$72</f>
        <v>61.477449999999997</v>
      </c>
      <c r="L40" s="238">
        <f>NFM!L$72</f>
        <v>71.32923000000001</v>
      </c>
      <c r="M40" s="238">
        <f>NFM!M$72</f>
        <v>125.49916</v>
      </c>
      <c r="N40" s="238">
        <f>NFM!N$72</f>
        <v>140.02112</v>
      </c>
      <c r="O40" s="238">
        <f>NFM!O$72</f>
        <v>139.99042000000003</v>
      </c>
      <c r="P40" s="238">
        <f>NFM!P$72</f>
        <v>138.62992</v>
      </c>
      <c r="Q40" s="238">
        <f>NFM!Q$72</f>
        <v>139.41103000000001</v>
      </c>
      <c r="R40" s="238">
        <f>NFM!R$72</f>
        <v>142.23407999999998</v>
      </c>
      <c r="S40" s="238">
        <f>NFM!S$72</f>
        <v>146.60309000000001</v>
      </c>
      <c r="T40" s="238">
        <f>NFM!T$72</f>
        <v>142.32415999999998</v>
      </c>
      <c r="U40" s="238">
        <f>NFM!U$72</f>
        <v>119.50681999999999</v>
      </c>
      <c r="V40" s="238">
        <f>NFM!V$72</f>
        <v>80.944900000000004</v>
      </c>
      <c r="W40" s="238">
        <f>NFM!W$72</f>
        <v>64.233199999999997</v>
      </c>
      <c r="X40" s="238">
        <f>NFM!X$72</f>
        <v>34.125319999999995</v>
      </c>
      <c r="Y40" s="238">
        <f>NFM!Y$72</f>
        <v>6.6959</v>
      </c>
      <c r="DA40" s="94"/>
    </row>
    <row r="41" spans="1:105" ht="12" customHeight="1" x14ac:dyDescent="0.25">
      <c r="A41" s="44" t="s">
        <v>108</v>
      </c>
      <c r="B41" s="238">
        <f>CHI!B$78</f>
        <v>105.82850000000001</v>
      </c>
      <c r="C41" s="238">
        <f>CHI!C$78</f>
        <v>111.80459999999999</v>
      </c>
      <c r="D41" s="238">
        <f>CHI!D$78</f>
        <v>105.64291</v>
      </c>
      <c r="E41" s="238">
        <f>CHI!E$78</f>
        <v>126.8137</v>
      </c>
      <c r="F41" s="238">
        <f>CHI!F$78</f>
        <v>118.60628</v>
      </c>
      <c r="G41" s="238">
        <f>CHI!G$78</f>
        <v>128.25912</v>
      </c>
      <c r="H41" s="238">
        <f>CHI!H$78</f>
        <v>132.05708999999999</v>
      </c>
      <c r="I41" s="238">
        <f>CHI!I$78</f>
        <v>129.24478999999999</v>
      </c>
      <c r="J41" s="238">
        <f>CHI!J$78</f>
        <v>91.521360000000001</v>
      </c>
      <c r="K41" s="238">
        <f>CHI!K$78</f>
        <v>84.401929999999993</v>
      </c>
      <c r="L41" s="238">
        <f>CHI!L$78</f>
        <v>84.626540000000006</v>
      </c>
      <c r="M41" s="238">
        <f>CHI!M$78</f>
        <v>60.095689999999998</v>
      </c>
      <c r="N41" s="238">
        <f>CHI!N$78</f>
        <v>46.237259999999999</v>
      </c>
      <c r="O41" s="238">
        <f>CHI!O$78</f>
        <v>55.371049999999997</v>
      </c>
      <c r="P41" s="238">
        <f>CHI!P$78</f>
        <v>56.915709999999997</v>
      </c>
      <c r="Q41" s="238">
        <f>CHI!Q$78</f>
        <v>59.867379999999997</v>
      </c>
      <c r="R41" s="238">
        <f>CHI!R$78</f>
        <v>62.087049999999998</v>
      </c>
      <c r="S41" s="238">
        <f>CHI!S$78</f>
        <v>64.936419999999998</v>
      </c>
      <c r="T41" s="238">
        <f>CHI!T$78</f>
        <v>58.148530000000001</v>
      </c>
      <c r="U41" s="238">
        <f>CHI!U$78</f>
        <v>60.302570000000003</v>
      </c>
      <c r="V41" s="238">
        <f>CHI!V$78</f>
        <v>61.979089999999999</v>
      </c>
      <c r="W41" s="238">
        <f>CHI!W$78</f>
        <v>65.212739999999997</v>
      </c>
      <c r="X41" s="238">
        <f>CHI!X$78</f>
        <v>64.805009999999996</v>
      </c>
      <c r="Y41" s="238">
        <f>CHI!Y$78</f>
        <v>47.899470000000001</v>
      </c>
      <c r="DA41" s="94"/>
    </row>
    <row r="42" spans="1:105" ht="12" customHeight="1" x14ac:dyDescent="0.25">
      <c r="A42" s="44" t="s">
        <v>109</v>
      </c>
      <c r="B42" s="238">
        <f>NMM!B$58</f>
        <v>598.42846999999995</v>
      </c>
      <c r="C42" s="238">
        <f>NMM!C$58</f>
        <v>622.80285000000003</v>
      </c>
      <c r="D42" s="238">
        <f>NMM!D$58</f>
        <v>554.77602000000002</v>
      </c>
      <c r="E42" s="238">
        <f>NMM!E$58</f>
        <v>565.87007000000006</v>
      </c>
      <c r="F42" s="238">
        <f>NMM!F$58</f>
        <v>587.58806000000004</v>
      </c>
      <c r="G42" s="238">
        <f>NMM!G$58</f>
        <v>636.07381999999996</v>
      </c>
      <c r="H42" s="238">
        <f>NMM!H$58</f>
        <v>673.84055000000012</v>
      </c>
      <c r="I42" s="238">
        <f>NMM!I$58</f>
        <v>705.10118000000011</v>
      </c>
      <c r="J42" s="238">
        <f>NMM!J$58</f>
        <v>749.87827000000004</v>
      </c>
      <c r="K42" s="238">
        <f>NMM!K$58</f>
        <v>516.87514999999985</v>
      </c>
      <c r="L42" s="238">
        <f>NMM!L$58</f>
        <v>479.39166999999998</v>
      </c>
      <c r="M42" s="238">
        <f>NMM!M$58</f>
        <v>423.81044000000003</v>
      </c>
      <c r="N42" s="238">
        <f>NMM!N$58</f>
        <v>416.81900000000002</v>
      </c>
      <c r="O42" s="238">
        <f>NMM!O$58</f>
        <v>476.65885000000003</v>
      </c>
      <c r="P42" s="238">
        <f>NMM!P$58</f>
        <v>501.37479999999994</v>
      </c>
      <c r="Q42" s="238">
        <f>NMM!Q$58</f>
        <v>452.43090000000007</v>
      </c>
      <c r="R42" s="238">
        <f>NMM!R$58</f>
        <v>431.36212999999998</v>
      </c>
      <c r="S42" s="238">
        <f>NMM!S$58</f>
        <v>496.55020000000002</v>
      </c>
      <c r="T42" s="238">
        <f>NMM!T$58</f>
        <v>540.49234000000013</v>
      </c>
      <c r="U42" s="238">
        <f>NMM!U$58</f>
        <v>565.08290999999997</v>
      </c>
      <c r="V42" s="238">
        <f>NMM!V$58</f>
        <v>559.70145000000002</v>
      </c>
      <c r="W42" s="238">
        <f>NMM!W$58</f>
        <v>567.52670999999998</v>
      </c>
      <c r="X42" s="238">
        <f>NMM!X$58</f>
        <v>574.12302999999997</v>
      </c>
      <c r="Y42" s="238">
        <f>NMM!Y$58</f>
        <v>526.74158999999997</v>
      </c>
      <c r="DA42" s="94"/>
    </row>
    <row r="43" spans="1:105" ht="12" customHeight="1" x14ac:dyDescent="0.25">
      <c r="A43" s="45" t="s">
        <v>110</v>
      </c>
      <c r="B43" s="239">
        <v>14.1412</v>
      </c>
      <c r="C43" s="239">
        <v>23.236789999999999</v>
      </c>
      <c r="D43" s="239">
        <v>23.75328</v>
      </c>
      <c r="E43" s="239">
        <v>18.704440000000002</v>
      </c>
      <c r="F43" s="239">
        <v>27.8324</v>
      </c>
      <c r="G43" s="239">
        <v>24.910080000000001</v>
      </c>
      <c r="H43" s="239">
        <v>26.48638</v>
      </c>
      <c r="I43" s="239">
        <v>22.197289999999999</v>
      </c>
      <c r="J43" s="239">
        <v>19.752839999999999</v>
      </c>
      <c r="K43" s="239">
        <v>17.127050000000001</v>
      </c>
      <c r="L43" s="239">
        <v>14.813409999999999</v>
      </c>
      <c r="M43" s="239">
        <v>16.682020000000001</v>
      </c>
      <c r="N43" s="239">
        <v>20.415019999999998</v>
      </c>
      <c r="O43" s="239">
        <v>17.848559999999999</v>
      </c>
      <c r="P43" s="239">
        <v>23.588899999999999</v>
      </c>
      <c r="Q43" s="239">
        <v>25.6509</v>
      </c>
      <c r="R43" s="239">
        <v>26.16506</v>
      </c>
      <c r="S43" s="239">
        <v>31.329460000000001</v>
      </c>
      <c r="T43" s="239">
        <v>33.781280000000002</v>
      </c>
      <c r="U43" s="239">
        <v>32.75759</v>
      </c>
      <c r="V43" s="239">
        <v>31.012869999999999</v>
      </c>
      <c r="W43" s="239">
        <v>34.599890000000002</v>
      </c>
      <c r="X43" s="239">
        <v>14.60188</v>
      </c>
      <c r="Y43" s="239">
        <v>14.787570000000001</v>
      </c>
      <c r="DA43" s="84" t="s">
        <v>111</v>
      </c>
    </row>
    <row r="45" spans="1:105" ht="15" customHeight="1" x14ac:dyDescent="0.25">
      <c r="A45" s="32" t="s">
        <v>112</v>
      </c>
      <c r="B45" s="33"/>
      <c r="C45" s="33"/>
      <c r="D45" s="33"/>
      <c r="E45" s="33"/>
      <c r="F45" s="33"/>
      <c r="G45" s="33"/>
      <c r="H45" s="33"/>
      <c r="I45" s="33"/>
      <c r="J45" s="33"/>
      <c r="K45" s="33"/>
      <c r="L45" s="33"/>
      <c r="M45" s="33"/>
      <c r="N45" s="33"/>
      <c r="O45" s="33"/>
      <c r="P45" s="33"/>
      <c r="Q45" s="33"/>
      <c r="R45" s="33"/>
      <c r="S45" s="33"/>
      <c r="T45" s="33"/>
      <c r="U45" s="33"/>
      <c r="V45" s="33"/>
      <c r="W45" s="33"/>
      <c r="X45" s="33"/>
      <c r="Y45" s="33"/>
      <c r="DA45" s="88"/>
    </row>
    <row r="47" spans="1:105" ht="12" customHeight="1" x14ac:dyDescent="0.25">
      <c r="A47" s="35" t="str">
        <f>$A$5</f>
        <v>All industrial sectors</v>
      </c>
      <c r="B47" s="232">
        <f t="shared" ref="B47:Y47" si="5">SUM(B48:B55)</f>
        <v>1</v>
      </c>
      <c r="C47" s="232">
        <f t="shared" si="5"/>
        <v>1</v>
      </c>
      <c r="D47" s="232">
        <f t="shared" si="5"/>
        <v>1</v>
      </c>
      <c r="E47" s="232">
        <f t="shared" si="5"/>
        <v>1</v>
      </c>
      <c r="F47" s="232">
        <f t="shared" si="5"/>
        <v>1</v>
      </c>
      <c r="G47" s="232">
        <f t="shared" si="5"/>
        <v>1</v>
      </c>
      <c r="H47" s="232">
        <f t="shared" si="5"/>
        <v>1</v>
      </c>
      <c r="I47" s="232">
        <f t="shared" si="5"/>
        <v>1</v>
      </c>
      <c r="J47" s="232">
        <f t="shared" si="5"/>
        <v>1</v>
      </c>
      <c r="K47" s="232">
        <f t="shared" si="5"/>
        <v>0.99999999999999989</v>
      </c>
      <c r="L47" s="232">
        <f t="shared" si="5"/>
        <v>1</v>
      </c>
      <c r="M47" s="232">
        <f t="shared" si="5"/>
        <v>1</v>
      </c>
      <c r="N47" s="232">
        <f t="shared" si="5"/>
        <v>1</v>
      </c>
      <c r="O47" s="232">
        <f t="shared" si="5"/>
        <v>1.0000000000000002</v>
      </c>
      <c r="P47" s="232">
        <f t="shared" si="5"/>
        <v>1</v>
      </c>
      <c r="Q47" s="232">
        <f t="shared" si="5"/>
        <v>1</v>
      </c>
      <c r="R47" s="232">
        <f t="shared" si="5"/>
        <v>0.99999999999999989</v>
      </c>
      <c r="S47" s="232">
        <f t="shared" si="5"/>
        <v>1</v>
      </c>
      <c r="T47" s="232">
        <f t="shared" si="5"/>
        <v>1</v>
      </c>
      <c r="U47" s="232">
        <f t="shared" si="5"/>
        <v>1</v>
      </c>
      <c r="V47" s="232">
        <f t="shared" si="5"/>
        <v>1</v>
      </c>
      <c r="W47" s="232">
        <f t="shared" si="5"/>
        <v>1</v>
      </c>
      <c r="X47" s="232">
        <f t="shared" si="5"/>
        <v>1</v>
      </c>
      <c r="Y47" s="232">
        <f t="shared" si="5"/>
        <v>1</v>
      </c>
      <c r="DA47" s="95"/>
    </row>
    <row r="48" spans="1:105" ht="12" customHeight="1" x14ac:dyDescent="0.25">
      <c r="A48" s="173" t="s">
        <v>91</v>
      </c>
      <c r="B48" s="233">
        <f t="shared" ref="B48:Y48" si="6">IF(B6=0,0,B6/B$5)</f>
        <v>0</v>
      </c>
      <c r="C48" s="233">
        <f t="shared" si="6"/>
        <v>0</v>
      </c>
      <c r="D48" s="233">
        <f t="shared" si="6"/>
        <v>0</v>
      </c>
      <c r="E48" s="233">
        <f t="shared" si="6"/>
        <v>0</v>
      </c>
      <c r="F48" s="233">
        <f t="shared" si="6"/>
        <v>0</v>
      </c>
      <c r="G48" s="233">
        <f t="shared" si="6"/>
        <v>0</v>
      </c>
      <c r="H48" s="233">
        <f t="shared" si="6"/>
        <v>0</v>
      </c>
      <c r="I48" s="233">
        <f t="shared" si="6"/>
        <v>0</v>
      </c>
      <c r="J48" s="233">
        <f t="shared" si="6"/>
        <v>0</v>
      </c>
      <c r="K48" s="233">
        <f t="shared" si="6"/>
        <v>0</v>
      </c>
      <c r="L48" s="233">
        <f t="shared" si="6"/>
        <v>0</v>
      </c>
      <c r="M48" s="233">
        <f t="shared" si="6"/>
        <v>0</v>
      </c>
      <c r="N48" s="233">
        <f t="shared" si="6"/>
        <v>0</v>
      </c>
      <c r="O48" s="233">
        <f t="shared" si="6"/>
        <v>0</v>
      </c>
      <c r="P48" s="233">
        <f t="shared" si="6"/>
        <v>0</v>
      </c>
      <c r="Q48" s="233">
        <f t="shared" si="6"/>
        <v>0</v>
      </c>
      <c r="R48" s="233">
        <f t="shared" si="6"/>
        <v>0</v>
      </c>
      <c r="S48" s="233">
        <f t="shared" si="6"/>
        <v>0</v>
      </c>
      <c r="T48" s="233">
        <f t="shared" si="6"/>
        <v>0</v>
      </c>
      <c r="U48" s="233">
        <f t="shared" si="6"/>
        <v>0</v>
      </c>
      <c r="V48" s="233">
        <f t="shared" si="6"/>
        <v>0</v>
      </c>
      <c r="W48" s="233">
        <f t="shared" si="6"/>
        <v>0</v>
      </c>
      <c r="X48" s="233">
        <f t="shared" si="6"/>
        <v>0</v>
      </c>
      <c r="Y48" s="233">
        <f t="shared" si="6"/>
        <v>0</v>
      </c>
      <c r="DA48" s="177"/>
    </row>
    <row r="49" spans="1:105" ht="12" customHeight="1" x14ac:dyDescent="0.25">
      <c r="A49" s="173" t="s">
        <v>92</v>
      </c>
      <c r="B49" s="233">
        <f t="shared" ref="B49:Y49" si="7">IF(B7=0,0,B7/B$5)</f>
        <v>0</v>
      </c>
      <c r="C49" s="233">
        <f t="shared" si="7"/>
        <v>0</v>
      </c>
      <c r="D49" s="233">
        <f t="shared" si="7"/>
        <v>0</v>
      </c>
      <c r="E49" s="233">
        <f t="shared" si="7"/>
        <v>0</v>
      </c>
      <c r="F49" s="233">
        <f t="shared" si="7"/>
        <v>0</v>
      </c>
      <c r="G49" s="233">
        <f t="shared" si="7"/>
        <v>0</v>
      </c>
      <c r="H49" s="233">
        <f t="shared" si="7"/>
        <v>0</v>
      </c>
      <c r="I49" s="233">
        <f t="shared" si="7"/>
        <v>0</v>
      </c>
      <c r="J49" s="233">
        <f t="shared" si="7"/>
        <v>0</v>
      </c>
      <c r="K49" s="233">
        <f t="shared" si="7"/>
        <v>0</v>
      </c>
      <c r="L49" s="233">
        <f t="shared" si="7"/>
        <v>0</v>
      </c>
      <c r="M49" s="233">
        <f t="shared" si="7"/>
        <v>0</v>
      </c>
      <c r="N49" s="233">
        <f t="shared" si="7"/>
        <v>0</v>
      </c>
      <c r="O49" s="233">
        <f t="shared" si="7"/>
        <v>0</v>
      </c>
      <c r="P49" s="233">
        <f t="shared" si="7"/>
        <v>0</v>
      </c>
      <c r="Q49" s="233">
        <f t="shared" si="7"/>
        <v>0</v>
      </c>
      <c r="R49" s="233">
        <f t="shared" si="7"/>
        <v>0</v>
      </c>
      <c r="S49" s="233">
        <f t="shared" si="7"/>
        <v>0</v>
      </c>
      <c r="T49" s="233">
        <f t="shared" si="7"/>
        <v>0</v>
      </c>
      <c r="U49" s="233">
        <f t="shared" si="7"/>
        <v>0</v>
      </c>
      <c r="V49" s="233">
        <f t="shared" si="7"/>
        <v>0</v>
      </c>
      <c r="W49" s="233">
        <f t="shared" si="7"/>
        <v>0</v>
      </c>
      <c r="X49" s="233">
        <f t="shared" si="7"/>
        <v>0</v>
      </c>
      <c r="Y49" s="233">
        <f t="shared" si="7"/>
        <v>0</v>
      </c>
      <c r="DA49" s="177"/>
    </row>
    <row r="50" spans="1:105" ht="12" customHeight="1" x14ac:dyDescent="0.25">
      <c r="A50" s="173" t="s">
        <v>93</v>
      </c>
      <c r="B50" s="233">
        <f t="shared" ref="B50:Y50" si="8">IF(B8=0,0,B8/B$5)</f>
        <v>0</v>
      </c>
      <c r="C50" s="233">
        <f t="shared" si="8"/>
        <v>0</v>
      </c>
      <c r="D50" s="233">
        <f t="shared" si="8"/>
        <v>0</v>
      </c>
      <c r="E50" s="233">
        <f t="shared" si="8"/>
        <v>0</v>
      </c>
      <c r="F50" s="233">
        <f t="shared" si="8"/>
        <v>0</v>
      </c>
      <c r="G50" s="233">
        <f t="shared" si="8"/>
        <v>0</v>
      </c>
      <c r="H50" s="233">
        <f t="shared" si="8"/>
        <v>0</v>
      </c>
      <c r="I50" s="233">
        <f t="shared" si="8"/>
        <v>0</v>
      </c>
      <c r="J50" s="233">
        <f t="shared" si="8"/>
        <v>0</v>
      </c>
      <c r="K50" s="233">
        <f t="shared" si="8"/>
        <v>0</v>
      </c>
      <c r="L50" s="233">
        <f t="shared" si="8"/>
        <v>0</v>
      </c>
      <c r="M50" s="233">
        <f t="shared" si="8"/>
        <v>0</v>
      </c>
      <c r="N50" s="233">
        <f t="shared" si="8"/>
        <v>0</v>
      </c>
      <c r="O50" s="233">
        <f t="shared" si="8"/>
        <v>0</v>
      </c>
      <c r="P50" s="233">
        <f t="shared" si="8"/>
        <v>0</v>
      </c>
      <c r="Q50" s="233">
        <f t="shared" si="8"/>
        <v>0</v>
      </c>
      <c r="R50" s="233">
        <f t="shared" si="8"/>
        <v>0</v>
      </c>
      <c r="S50" s="233">
        <f t="shared" si="8"/>
        <v>0</v>
      </c>
      <c r="T50" s="233">
        <f t="shared" si="8"/>
        <v>0</v>
      </c>
      <c r="U50" s="233">
        <f t="shared" si="8"/>
        <v>0</v>
      </c>
      <c r="V50" s="233">
        <f t="shared" si="8"/>
        <v>0</v>
      </c>
      <c r="W50" s="233">
        <f t="shared" si="8"/>
        <v>0</v>
      </c>
      <c r="X50" s="233">
        <f t="shared" si="8"/>
        <v>0</v>
      </c>
      <c r="Y50" s="233">
        <f t="shared" si="8"/>
        <v>0</v>
      </c>
      <c r="DA50" s="177"/>
    </row>
    <row r="51" spans="1:105" ht="12" customHeight="1" x14ac:dyDescent="0.25">
      <c r="A51" s="173" t="s">
        <v>94</v>
      </c>
      <c r="B51" s="233">
        <f t="shared" ref="B51:Y51" si="9">IF(B9=0,0,B9/B$5)</f>
        <v>0</v>
      </c>
      <c r="C51" s="233">
        <f t="shared" si="9"/>
        <v>0</v>
      </c>
      <c r="D51" s="233">
        <f t="shared" si="9"/>
        <v>0</v>
      </c>
      <c r="E51" s="233">
        <f t="shared" si="9"/>
        <v>0</v>
      </c>
      <c r="F51" s="233">
        <f t="shared" si="9"/>
        <v>0</v>
      </c>
      <c r="G51" s="233">
        <f t="shared" si="9"/>
        <v>0</v>
      </c>
      <c r="H51" s="233">
        <f t="shared" si="9"/>
        <v>0</v>
      </c>
      <c r="I51" s="233">
        <f t="shared" si="9"/>
        <v>0</v>
      </c>
      <c r="J51" s="233">
        <f t="shared" si="9"/>
        <v>0</v>
      </c>
      <c r="K51" s="233">
        <f t="shared" si="9"/>
        <v>0</v>
      </c>
      <c r="L51" s="233">
        <f t="shared" si="9"/>
        <v>0</v>
      </c>
      <c r="M51" s="233">
        <f t="shared" si="9"/>
        <v>0</v>
      </c>
      <c r="N51" s="233">
        <f t="shared" si="9"/>
        <v>0</v>
      </c>
      <c r="O51" s="233">
        <f t="shared" si="9"/>
        <v>0</v>
      </c>
      <c r="P51" s="233">
        <f t="shared" si="9"/>
        <v>0</v>
      </c>
      <c r="Q51" s="233">
        <f t="shared" si="9"/>
        <v>0</v>
      </c>
      <c r="R51" s="233">
        <f t="shared" si="9"/>
        <v>0</v>
      </c>
      <c r="S51" s="233">
        <f t="shared" si="9"/>
        <v>0</v>
      </c>
      <c r="T51" s="233">
        <f t="shared" si="9"/>
        <v>0</v>
      </c>
      <c r="U51" s="233">
        <f t="shared" si="9"/>
        <v>0</v>
      </c>
      <c r="V51" s="233">
        <f t="shared" si="9"/>
        <v>0</v>
      </c>
      <c r="W51" s="233">
        <f t="shared" si="9"/>
        <v>0</v>
      </c>
      <c r="X51" s="233">
        <f t="shared" si="9"/>
        <v>0</v>
      </c>
      <c r="Y51" s="233">
        <f t="shared" si="9"/>
        <v>0</v>
      </c>
      <c r="DA51" s="177"/>
    </row>
    <row r="52" spans="1:105" ht="12" customHeight="1" x14ac:dyDescent="0.25">
      <c r="A52" s="173" t="s">
        <v>95</v>
      </c>
      <c r="B52" s="233">
        <f t="shared" ref="B52:Y52" si="10">IF(B10=0,0,B10/B$5)</f>
        <v>1.7329446928736728E-2</v>
      </c>
      <c r="C52" s="233">
        <f t="shared" si="10"/>
        <v>1.5400850167277894E-2</v>
      </c>
      <c r="D52" s="233">
        <f t="shared" si="10"/>
        <v>1.4378424971489114E-2</v>
      </c>
      <c r="E52" s="233">
        <f t="shared" si="10"/>
        <v>1.6634350925091697E-2</v>
      </c>
      <c r="F52" s="233">
        <f t="shared" si="10"/>
        <v>1.5749075178619253E-2</v>
      </c>
      <c r="G52" s="233">
        <f t="shared" si="10"/>
        <v>1.4627913966174751E-2</v>
      </c>
      <c r="H52" s="233">
        <f t="shared" si="10"/>
        <v>1.3219311946446034E-2</v>
      </c>
      <c r="I52" s="233">
        <f t="shared" si="10"/>
        <v>1.1978505373105389E-2</v>
      </c>
      <c r="J52" s="233">
        <f t="shared" si="10"/>
        <v>1.2468574671577942E-2</v>
      </c>
      <c r="K52" s="233">
        <f t="shared" si="10"/>
        <v>1.2846995881465467E-2</v>
      </c>
      <c r="L52" s="233">
        <f t="shared" si="10"/>
        <v>1.327377125816934E-2</v>
      </c>
      <c r="M52" s="233">
        <f t="shared" si="10"/>
        <v>1.1991227860382349E-2</v>
      </c>
      <c r="N52" s="233">
        <f t="shared" si="10"/>
        <v>1.135357524314019E-2</v>
      </c>
      <c r="O52" s="233">
        <f t="shared" si="10"/>
        <v>1.0868895597396698E-2</v>
      </c>
      <c r="P52" s="233">
        <f t="shared" si="10"/>
        <v>9.8870633288338471E-3</v>
      </c>
      <c r="Q52" s="233">
        <f t="shared" si="10"/>
        <v>9.8845529795348937E-3</v>
      </c>
      <c r="R52" s="233">
        <f t="shared" si="10"/>
        <v>1.0115599048182235E-2</v>
      </c>
      <c r="S52" s="233">
        <f t="shared" si="10"/>
        <v>9.3764091372804149E-3</v>
      </c>
      <c r="T52" s="233">
        <f t="shared" si="10"/>
        <v>9.0438956183634799E-3</v>
      </c>
      <c r="U52" s="233">
        <f t="shared" si="10"/>
        <v>8.5525958195767134E-3</v>
      </c>
      <c r="V52" s="233">
        <f t="shared" si="10"/>
        <v>9.0431377694051192E-3</v>
      </c>
      <c r="W52" s="233">
        <f t="shared" si="10"/>
        <v>8.9921403001458327E-3</v>
      </c>
      <c r="X52" s="233">
        <f t="shared" si="10"/>
        <v>8.4209018948511599E-3</v>
      </c>
      <c r="Y52" s="233">
        <f t="shared" si="10"/>
        <v>8.8915695922862064E-3</v>
      </c>
      <c r="DA52" s="177"/>
    </row>
    <row r="53" spans="1:105" ht="12" customHeight="1" x14ac:dyDescent="0.25">
      <c r="A53" s="40" t="str">
        <f>$A$16</f>
        <v>Steam processes</v>
      </c>
      <c r="B53" s="234">
        <f t="shared" ref="B53:Y53" si="11">IF(B16=0,0,B16/B$5)</f>
        <v>0.27518651843392811</v>
      </c>
      <c r="C53" s="234">
        <f t="shared" si="11"/>
        <v>0.26724902311424137</v>
      </c>
      <c r="D53" s="234">
        <f t="shared" si="11"/>
        <v>0.27582950705849585</v>
      </c>
      <c r="E53" s="234">
        <f t="shared" si="11"/>
        <v>0.27226406862486896</v>
      </c>
      <c r="F53" s="234">
        <f t="shared" si="11"/>
        <v>0.27517952308864096</v>
      </c>
      <c r="G53" s="234">
        <f t="shared" si="11"/>
        <v>0.26508207977528314</v>
      </c>
      <c r="H53" s="234">
        <f t="shared" si="11"/>
        <v>0.24810322646615057</v>
      </c>
      <c r="I53" s="234">
        <f t="shared" si="11"/>
        <v>0.23325263014635389</v>
      </c>
      <c r="J53" s="234">
        <f t="shared" si="11"/>
        <v>0.21958501646085565</v>
      </c>
      <c r="K53" s="234">
        <f t="shared" si="11"/>
        <v>0.2596919424829674</v>
      </c>
      <c r="L53" s="234">
        <f t="shared" si="11"/>
        <v>0.2614064611044028</v>
      </c>
      <c r="M53" s="234">
        <f t="shared" si="11"/>
        <v>0.25163629833830214</v>
      </c>
      <c r="N53" s="234">
        <f t="shared" si="11"/>
        <v>0.24750282903280277</v>
      </c>
      <c r="O53" s="234">
        <f t="shared" si="11"/>
        <v>0.23828111937680221</v>
      </c>
      <c r="P53" s="234">
        <f t="shared" si="11"/>
        <v>0.23528853415109274</v>
      </c>
      <c r="Q53" s="234">
        <f t="shared" si="11"/>
        <v>0.23104667665168641</v>
      </c>
      <c r="R53" s="234">
        <f t="shared" si="11"/>
        <v>0.22688413125249896</v>
      </c>
      <c r="S53" s="234">
        <f t="shared" si="11"/>
        <v>0.21162780490462804</v>
      </c>
      <c r="T53" s="234">
        <f t="shared" si="11"/>
        <v>0.21372606466279656</v>
      </c>
      <c r="U53" s="234">
        <f t="shared" si="11"/>
        <v>0.20650351432387146</v>
      </c>
      <c r="V53" s="234">
        <f t="shared" si="11"/>
        <v>0.20445282868846565</v>
      </c>
      <c r="W53" s="234">
        <f t="shared" si="11"/>
        <v>0.19442684039299168</v>
      </c>
      <c r="X53" s="234">
        <f t="shared" si="11"/>
        <v>0.19329511815379971</v>
      </c>
      <c r="Y53" s="234">
        <f t="shared" si="11"/>
        <v>0.1955679086269555</v>
      </c>
      <c r="DA53" s="96"/>
    </row>
    <row r="54" spans="1:105" ht="12" customHeight="1" x14ac:dyDescent="0.25">
      <c r="A54" s="41" t="str">
        <f>$A$27</f>
        <v>Other energy use related</v>
      </c>
      <c r="B54" s="235">
        <f t="shared" ref="B54:Y54" si="12">IF(B27=0,0,B27/B$5)</f>
        <v>0.42815594012318126</v>
      </c>
      <c r="C54" s="235">
        <f t="shared" si="12"/>
        <v>0.40304269084459582</v>
      </c>
      <c r="D54" s="235">
        <f t="shared" si="12"/>
        <v>0.37025657754897379</v>
      </c>
      <c r="E54" s="235">
        <f t="shared" si="12"/>
        <v>0.39418965986768101</v>
      </c>
      <c r="F54" s="235">
        <f t="shared" si="12"/>
        <v>0.39309846276118038</v>
      </c>
      <c r="G54" s="235">
        <f t="shared" si="12"/>
        <v>0.40944119266337392</v>
      </c>
      <c r="H54" s="235">
        <f t="shared" si="12"/>
        <v>0.43717336134400692</v>
      </c>
      <c r="I54" s="235">
        <f t="shared" si="12"/>
        <v>0.42540024696493406</v>
      </c>
      <c r="J54" s="235">
        <f t="shared" si="12"/>
        <v>0.44398363105804317</v>
      </c>
      <c r="K54" s="235">
        <f t="shared" si="12"/>
        <v>0.4528942776668709</v>
      </c>
      <c r="L54" s="235">
        <f t="shared" si="12"/>
        <v>0.45224895572161405</v>
      </c>
      <c r="M54" s="235">
        <f t="shared" si="12"/>
        <v>0.4517963417875735</v>
      </c>
      <c r="N54" s="235">
        <f t="shared" si="12"/>
        <v>0.44883015942760612</v>
      </c>
      <c r="O54" s="235">
        <f t="shared" si="12"/>
        <v>0.43777817618064407</v>
      </c>
      <c r="P54" s="235">
        <f t="shared" si="12"/>
        <v>0.43350647289072691</v>
      </c>
      <c r="Q54" s="235">
        <f t="shared" si="12"/>
        <v>0.44510625853338526</v>
      </c>
      <c r="R54" s="235">
        <f t="shared" si="12"/>
        <v>0.45680664214191069</v>
      </c>
      <c r="S54" s="235">
        <f t="shared" si="12"/>
        <v>0.46470134174087896</v>
      </c>
      <c r="T54" s="235">
        <f t="shared" si="12"/>
        <v>0.46730913506742566</v>
      </c>
      <c r="U54" s="235">
        <f t="shared" si="12"/>
        <v>0.474658360555267</v>
      </c>
      <c r="V54" s="235">
        <f t="shared" si="12"/>
        <v>0.47971402674901953</v>
      </c>
      <c r="W54" s="235">
        <f t="shared" si="12"/>
        <v>0.49376526072614424</v>
      </c>
      <c r="X54" s="235">
        <f t="shared" si="12"/>
        <v>0.49387836836551491</v>
      </c>
      <c r="Y54" s="235">
        <f t="shared" si="12"/>
        <v>0.50947843702458462</v>
      </c>
      <c r="DA54" s="97"/>
    </row>
    <row r="55" spans="1:105" ht="12" customHeight="1" x14ac:dyDescent="0.25">
      <c r="A55" s="42" t="s">
        <v>105</v>
      </c>
      <c r="B55" s="240">
        <f t="shared" ref="B55:Y55" si="13">IF(B38=0,0,B38/B$5)</f>
        <v>0.2793280945141538</v>
      </c>
      <c r="C55" s="240">
        <f t="shared" si="13"/>
        <v>0.31430743587388499</v>
      </c>
      <c r="D55" s="240">
        <f t="shared" si="13"/>
        <v>0.3395354904210412</v>
      </c>
      <c r="E55" s="240">
        <f t="shared" si="13"/>
        <v>0.31691192058235829</v>
      </c>
      <c r="F55" s="240">
        <f t="shared" si="13"/>
        <v>0.31597293897155948</v>
      </c>
      <c r="G55" s="240">
        <f t="shared" si="13"/>
        <v>0.31084881359516814</v>
      </c>
      <c r="H55" s="240">
        <f t="shared" si="13"/>
        <v>0.30150410024339641</v>
      </c>
      <c r="I55" s="240">
        <f t="shared" si="13"/>
        <v>0.3293686175156067</v>
      </c>
      <c r="J55" s="240">
        <f t="shared" si="13"/>
        <v>0.32396277780952315</v>
      </c>
      <c r="K55" s="240">
        <f t="shared" si="13"/>
        <v>0.27456678396869616</v>
      </c>
      <c r="L55" s="240">
        <f t="shared" si="13"/>
        <v>0.27307081191581378</v>
      </c>
      <c r="M55" s="240">
        <f t="shared" si="13"/>
        <v>0.28457613201374204</v>
      </c>
      <c r="N55" s="240">
        <f t="shared" si="13"/>
        <v>0.29231343629645101</v>
      </c>
      <c r="O55" s="240">
        <f t="shared" si="13"/>
        <v>0.31307180884515717</v>
      </c>
      <c r="P55" s="240">
        <f t="shared" si="13"/>
        <v>0.32131792962934652</v>
      </c>
      <c r="Q55" s="240">
        <f t="shared" si="13"/>
        <v>0.31396251183539342</v>
      </c>
      <c r="R55" s="240">
        <f t="shared" si="13"/>
        <v>0.30619362755740798</v>
      </c>
      <c r="S55" s="240">
        <f t="shared" si="13"/>
        <v>0.31429444421721259</v>
      </c>
      <c r="T55" s="240">
        <f t="shared" si="13"/>
        <v>0.30992090465141436</v>
      </c>
      <c r="U55" s="240">
        <f t="shared" si="13"/>
        <v>0.31028552930128478</v>
      </c>
      <c r="V55" s="240">
        <f t="shared" si="13"/>
        <v>0.30679000679310975</v>
      </c>
      <c r="W55" s="240">
        <f t="shared" si="13"/>
        <v>0.30281575858071824</v>
      </c>
      <c r="X55" s="240">
        <f t="shared" si="13"/>
        <v>0.30440561158583418</v>
      </c>
      <c r="Y55" s="240">
        <f t="shared" si="13"/>
        <v>0.28606208475617367</v>
      </c>
      <c r="DA55" s="93"/>
    </row>
  </sheetData>
  <conditionalFormatting sqref="B6:Y15">
    <cfRule type="cellIs" dxfId="119" priority="84" operator="lessThan">
      <formula>0</formula>
    </cfRule>
  </conditionalFormatting>
  <conditionalFormatting sqref="B17:Y26">
    <cfRule type="cellIs" dxfId="118" priority="71" operator="lessThan">
      <formula>0</formula>
    </cfRule>
  </conditionalFormatting>
  <conditionalFormatting sqref="B28:Y37">
    <cfRule type="cellIs" dxfId="117" priority="64" operator="lessThan">
      <formula>0</formula>
    </cfRule>
  </conditionalFormatting>
  <conditionalFormatting sqref="B48:Y52">
    <cfRule type="cellIs" dxfId="116" priority="66" operator="lessThan">
      <formula>0</formula>
    </cfRule>
  </conditionalFormatting>
  <conditionalFormatting sqref="DA6:DA15">
    <cfRule type="cellIs" dxfId="115" priority="21" operator="lessThan">
      <formula>0</formula>
    </cfRule>
  </conditionalFormatting>
  <conditionalFormatting sqref="DA17:DA26">
    <cfRule type="cellIs" dxfId="114" priority="8" operator="lessThan">
      <formula>0</formula>
    </cfRule>
  </conditionalFormatting>
  <conditionalFormatting sqref="DA28:DA37">
    <cfRule type="cellIs" dxfId="113" priority="1" operator="lessThan">
      <formula>0</formula>
    </cfRule>
  </conditionalFormatting>
  <conditionalFormatting sqref="DA48:DA52">
    <cfRule type="cellIs" dxfId="112" priority="3" operator="lessThan">
      <formula>0</formula>
    </cfRule>
  </conditionalFormatting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tabColor theme="4" tint="0.39997558519241921"/>
    <pageSetUpPr fitToPage="1"/>
  </sheetPr>
  <dimension ref="A1:DA67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Iron and steel"</f>
        <v>SI: Iron and steel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3" spans="1:105" ht="12" customHeight="1" x14ac:dyDescent="0.25">
      <c r="A3" s="30" t="s">
        <v>57</v>
      </c>
      <c r="B3" s="203">
        <f t="shared" ref="B3:Y3" si="0">SUM(B4:B5)</f>
        <v>221.39629007047719</v>
      </c>
      <c r="C3" s="203">
        <f t="shared" si="0"/>
        <v>220.23835010609</v>
      </c>
      <c r="D3" s="203">
        <f t="shared" si="0"/>
        <v>223.6643819544727</v>
      </c>
      <c r="E3" s="203">
        <f t="shared" si="0"/>
        <v>228.74823410589451</v>
      </c>
      <c r="F3" s="203">
        <f t="shared" si="0"/>
        <v>234.81823230674431</v>
      </c>
      <c r="G3" s="203">
        <f t="shared" si="0"/>
        <v>293.27028348698838</v>
      </c>
      <c r="H3" s="203">
        <f t="shared" si="0"/>
        <v>287.02924073540049</v>
      </c>
      <c r="I3" s="203">
        <f t="shared" si="0"/>
        <v>350.04518811676547</v>
      </c>
      <c r="J3" s="203">
        <f t="shared" si="0"/>
        <v>340.8780902637294</v>
      </c>
      <c r="K3" s="203">
        <f t="shared" si="0"/>
        <v>117.2183691497206</v>
      </c>
      <c r="L3" s="203">
        <f t="shared" si="0"/>
        <v>202.80929253500091</v>
      </c>
      <c r="M3" s="203">
        <f t="shared" si="0"/>
        <v>262.72433583437038</v>
      </c>
      <c r="N3" s="203">
        <f t="shared" si="0"/>
        <v>232.2742565342275</v>
      </c>
      <c r="O3" s="203">
        <f t="shared" si="0"/>
        <v>227.96145495202899</v>
      </c>
      <c r="P3" s="203">
        <f t="shared" si="0"/>
        <v>266.6007214715965</v>
      </c>
      <c r="Q3" s="203">
        <f t="shared" si="0"/>
        <v>303.47876406803817</v>
      </c>
      <c r="R3" s="203">
        <f t="shared" si="0"/>
        <v>258.84022302905339</v>
      </c>
      <c r="S3" s="203">
        <f t="shared" si="0"/>
        <v>295.29793335108468</v>
      </c>
      <c r="T3" s="203">
        <f t="shared" si="0"/>
        <v>286.74754656886762</v>
      </c>
      <c r="U3" s="203">
        <f t="shared" si="0"/>
        <v>280.58054893957092</v>
      </c>
      <c r="V3" s="203">
        <f t="shared" si="0"/>
        <v>203.24890847712959</v>
      </c>
      <c r="W3" s="203">
        <f t="shared" si="0"/>
        <v>294.60766260234908</v>
      </c>
      <c r="X3" s="203">
        <f t="shared" si="0"/>
        <v>419.88606587453398</v>
      </c>
      <c r="Y3" s="203">
        <f t="shared" si="0"/>
        <v>433.27697866413678</v>
      </c>
      <c r="DA3" s="112"/>
    </row>
    <row r="4" spans="1:105" ht="12" customHeight="1" x14ac:dyDescent="0.25">
      <c r="A4" s="50" t="s">
        <v>43</v>
      </c>
      <c r="B4" s="241">
        <v>0</v>
      </c>
      <c r="C4" s="241">
        <v>0</v>
      </c>
      <c r="D4" s="241">
        <v>0</v>
      </c>
      <c r="E4" s="241">
        <v>0</v>
      </c>
      <c r="F4" s="241">
        <v>0</v>
      </c>
      <c r="G4" s="241">
        <v>0</v>
      </c>
      <c r="H4" s="241">
        <v>0</v>
      </c>
      <c r="I4" s="241">
        <v>0</v>
      </c>
      <c r="J4" s="241">
        <v>0</v>
      </c>
      <c r="K4" s="241">
        <v>0</v>
      </c>
      <c r="L4" s="241">
        <v>0</v>
      </c>
      <c r="M4" s="241">
        <v>0</v>
      </c>
      <c r="N4" s="241">
        <v>0</v>
      </c>
      <c r="O4" s="241">
        <v>0</v>
      </c>
      <c r="P4" s="241">
        <v>0</v>
      </c>
      <c r="Q4" s="241">
        <v>0</v>
      </c>
      <c r="R4" s="241">
        <v>0</v>
      </c>
      <c r="S4" s="241">
        <v>0</v>
      </c>
      <c r="T4" s="241">
        <v>0</v>
      </c>
      <c r="U4" s="241">
        <v>0</v>
      </c>
      <c r="V4" s="241">
        <v>0</v>
      </c>
      <c r="W4" s="241">
        <v>0</v>
      </c>
      <c r="X4" s="241">
        <v>0</v>
      </c>
      <c r="Y4" s="241">
        <v>0</v>
      </c>
      <c r="DA4" s="83" t="s">
        <v>113</v>
      </c>
    </row>
    <row r="5" spans="1:105" ht="12" customHeight="1" x14ac:dyDescent="0.25">
      <c r="A5" s="49" t="s">
        <v>44</v>
      </c>
      <c r="B5" s="242">
        <v>221.39629007047719</v>
      </c>
      <c r="C5" s="242">
        <v>220.23835010609</v>
      </c>
      <c r="D5" s="242">
        <v>223.6643819544727</v>
      </c>
      <c r="E5" s="242">
        <v>228.74823410589451</v>
      </c>
      <c r="F5" s="242">
        <v>234.81823230674431</v>
      </c>
      <c r="G5" s="242">
        <v>293.27028348698838</v>
      </c>
      <c r="H5" s="242">
        <v>287.02924073540049</v>
      </c>
      <c r="I5" s="242">
        <v>350.04518811676547</v>
      </c>
      <c r="J5" s="242">
        <v>340.8780902637294</v>
      </c>
      <c r="K5" s="242">
        <v>117.2183691497206</v>
      </c>
      <c r="L5" s="242">
        <v>202.80929253500091</v>
      </c>
      <c r="M5" s="242">
        <v>262.72433583437038</v>
      </c>
      <c r="N5" s="242">
        <v>232.2742565342275</v>
      </c>
      <c r="O5" s="242">
        <v>227.96145495202899</v>
      </c>
      <c r="P5" s="242">
        <v>266.6007214715965</v>
      </c>
      <c r="Q5" s="242">
        <v>303.47876406803817</v>
      </c>
      <c r="R5" s="242">
        <v>258.84022302905339</v>
      </c>
      <c r="S5" s="242">
        <v>295.29793335108468</v>
      </c>
      <c r="T5" s="242">
        <v>286.74754656886762</v>
      </c>
      <c r="U5" s="242">
        <v>280.58054893957092</v>
      </c>
      <c r="V5" s="242">
        <v>203.24890847712959</v>
      </c>
      <c r="W5" s="242">
        <v>294.60766260234908</v>
      </c>
      <c r="X5" s="242">
        <v>419.88606587453398</v>
      </c>
      <c r="Y5" s="242">
        <v>433.27697866413678</v>
      </c>
      <c r="DA5" s="84" t="s">
        <v>114</v>
      </c>
    </row>
    <row r="6" spans="1:105" ht="12" customHeight="1" x14ac:dyDescent="0.25">
      <c r="A6" s="4"/>
      <c r="B6" s="243"/>
      <c r="C6" s="243"/>
      <c r="D6" s="243"/>
      <c r="E6" s="243"/>
      <c r="F6" s="243"/>
      <c r="G6" s="243"/>
      <c r="H6" s="243"/>
      <c r="I6" s="243"/>
      <c r="J6" s="243"/>
      <c r="K6" s="243"/>
      <c r="L6" s="243"/>
      <c r="M6" s="243"/>
      <c r="N6" s="243"/>
      <c r="O6" s="243"/>
      <c r="P6" s="243"/>
      <c r="Q6" s="243"/>
      <c r="R6" s="243"/>
      <c r="S6" s="243"/>
      <c r="T6" s="243"/>
      <c r="U6" s="243"/>
      <c r="V6" s="243"/>
      <c r="W6" s="243"/>
      <c r="X6" s="243"/>
      <c r="Y6" s="243"/>
    </row>
    <row r="7" spans="1:105" ht="12" customHeight="1" x14ac:dyDescent="0.25">
      <c r="A7" s="30" t="s">
        <v>115</v>
      </c>
      <c r="B7" s="203">
        <f t="shared" ref="B7:Y7" si="1">SUM(B8:B9)</f>
        <v>519.26</v>
      </c>
      <c r="C7" s="203">
        <f t="shared" si="1"/>
        <v>462.41500000000002</v>
      </c>
      <c r="D7" s="203">
        <f t="shared" si="1"/>
        <v>481.17599999999999</v>
      </c>
      <c r="E7" s="203">
        <f t="shared" si="1"/>
        <v>541.45299999999997</v>
      </c>
      <c r="F7" s="203">
        <f t="shared" si="1"/>
        <v>565.505</v>
      </c>
      <c r="G7" s="203">
        <f t="shared" si="1"/>
        <v>582.93399999999997</v>
      </c>
      <c r="H7" s="203">
        <f t="shared" si="1"/>
        <v>628.10599999999999</v>
      </c>
      <c r="I7" s="203">
        <f t="shared" si="1"/>
        <v>638.18299999999999</v>
      </c>
      <c r="J7" s="203">
        <f t="shared" si="1"/>
        <v>641.85</v>
      </c>
      <c r="K7" s="203">
        <f t="shared" si="1"/>
        <v>430.06900000000002</v>
      </c>
      <c r="L7" s="203">
        <f t="shared" si="1"/>
        <v>606.28599999999994</v>
      </c>
      <c r="M7" s="203">
        <f t="shared" si="1"/>
        <v>647.59500000000003</v>
      </c>
      <c r="N7" s="203">
        <f t="shared" si="1"/>
        <v>631.85384299999998</v>
      </c>
      <c r="O7" s="203">
        <f t="shared" si="1"/>
        <v>617.94299999999998</v>
      </c>
      <c r="P7" s="203">
        <f t="shared" si="1"/>
        <v>615.12080000000003</v>
      </c>
      <c r="Q7" s="203">
        <f t="shared" si="1"/>
        <v>603.95699999999999</v>
      </c>
      <c r="R7" s="203">
        <f t="shared" si="1"/>
        <v>613.45100000000002</v>
      </c>
      <c r="S7" s="203">
        <f t="shared" si="1"/>
        <v>648.43299999999999</v>
      </c>
      <c r="T7" s="203">
        <f t="shared" si="1"/>
        <v>653.78</v>
      </c>
      <c r="U7" s="203">
        <f t="shared" si="1"/>
        <v>623.19500000000005</v>
      </c>
      <c r="V7" s="203">
        <f t="shared" si="1"/>
        <v>608.81806499999993</v>
      </c>
      <c r="W7" s="203">
        <f t="shared" si="1"/>
        <v>683.42672200000004</v>
      </c>
      <c r="X7" s="203">
        <f t="shared" si="1"/>
        <v>622.490227</v>
      </c>
      <c r="Y7" s="203">
        <f t="shared" si="1"/>
        <v>550.17761699999994</v>
      </c>
      <c r="DA7" s="112"/>
    </row>
    <row r="8" spans="1:105" ht="12" customHeight="1" x14ac:dyDescent="0.25">
      <c r="A8" s="50" t="s">
        <v>43</v>
      </c>
      <c r="B8" s="241">
        <v>0</v>
      </c>
      <c r="C8" s="241">
        <v>0</v>
      </c>
      <c r="D8" s="241">
        <v>0</v>
      </c>
      <c r="E8" s="241">
        <v>0</v>
      </c>
      <c r="F8" s="241">
        <v>0</v>
      </c>
      <c r="G8" s="241">
        <v>0</v>
      </c>
      <c r="H8" s="241">
        <v>0</v>
      </c>
      <c r="I8" s="241">
        <v>0</v>
      </c>
      <c r="J8" s="241">
        <v>0</v>
      </c>
      <c r="K8" s="241">
        <v>0</v>
      </c>
      <c r="L8" s="241">
        <v>0</v>
      </c>
      <c r="M8" s="241">
        <v>0</v>
      </c>
      <c r="N8" s="241">
        <v>0</v>
      </c>
      <c r="O8" s="241">
        <v>0</v>
      </c>
      <c r="P8" s="241">
        <v>0</v>
      </c>
      <c r="Q8" s="241">
        <v>0</v>
      </c>
      <c r="R8" s="241">
        <v>0</v>
      </c>
      <c r="S8" s="241">
        <v>0</v>
      </c>
      <c r="T8" s="241">
        <v>0</v>
      </c>
      <c r="U8" s="241">
        <v>0</v>
      </c>
      <c r="V8" s="241">
        <v>0</v>
      </c>
      <c r="W8" s="241">
        <v>0</v>
      </c>
      <c r="X8" s="241">
        <v>0</v>
      </c>
      <c r="Y8" s="241">
        <v>0</v>
      </c>
      <c r="DA8" s="83" t="s">
        <v>116</v>
      </c>
    </row>
    <row r="9" spans="1:105" ht="12" customHeight="1" x14ac:dyDescent="0.25">
      <c r="A9" s="49" t="s">
        <v>44</v>
      </c>
      <c r="B9" s="242">
        <v>519.26</v>
      </c>
      <c r="C9" s="242">
        <v>462.41500000000002</v>
      </c>
      <c r="D9" s="242">
        <v>481.17599999999999</v>
      </c>
      <c r="E9" s="242">
        <v>541.45299999999997</v>
      </c>
      <c r="F9" s="242">
        <v>565.505</v>
      </c>
      <c r="G9" s="242">
        <v>582.93399999999997</v>
      </c>
      <c r="H9" s="242">
        <v>628.10599999999999</v>
      </c>
      <c r="I9" s="242">
        <v>638.18299999999999</v>
      </c>
      <c r="J9" s="242">
        <v>641.85</v>
      </c>
      <c r="K9" s="242">
        <v>430.06900000000002</v>
      </c>
      <c r="L9" s="242">
        <v>606.28599999999994</v>
      </c>
      <c r="M9" s="242">
        <v>647.59500000000003</v>
      </c>
      <c r="N9" s="242">
        <v>631.85384299999998</v>
      </c>
      <c r="O9" s="242">
        <v>617.94299999999998</v>
      </c>
      <c r="P9" s="242">
        <v>615.12080000000003</v>
      </c>
      <c r="Q9" s="242">
        <v>603.95699999999999</v>
      </c>
      <c r="R9" s="242">
        <v>613.45100000000002</v>
      </c>
      <c r="S9" s="242">
        <v>648.43299999999999</v>
      </c>
      <c r="T9" s="242">
        <v>653.78</v>
      </c>
      <c r="U9" s="242">
        <v>623.19500000000005</v>
      </c>
      <c r="V9" s="242">
        <v>608.81806499999993</v>
      </c>
      <c r="W9" s="242">
        <v>683.42672200000004</v>
      </c>
      <c r="X9" s="242">
        <v>622.490227</v>
      </c>
      <c r="Y9" s="242">
        <v>550.17761699999994</v>
      </c>
      <c r="DA9" s="84" t="s">
        <v>117</v>
      </c>
    </row>
    <row r="10" spans="1:105" ht="12" customHeight="1" x14ac:dyDescent="0.25">
      <c r="A10" s="4"/>
      <c r="B10" s="243"/>
      <c r="C10" s="243"/>
      <c r="D10" s="243"/>
      <c r="E10" s="243"/>
      <c r="F10" s="243"/>
      <c r="G10" s="243"/>
      <c r="H10" s="243"/>
      <c r="I10" s="243"/>
      <c r="J10" s="243"/>
      <c r="K10" s="243"/>
      <c r="L10" s="243"/>
      <c r="M10" s="243"/>
      <c r="N10" s="243"/>
      <c r="O10" s="243"/>
      <c r="P10" s="243"/>
      <c r="Q10" s="243"/>
      <c r="R10" s="243"/>
      <c r="S10" s="243"/>
      <c r="T10" s="243"/>
      <c r="U10" s="243"/>
      <c r="V10" s="243"/>
      <c r="W10" s="243"/>
      <c r="X10" s="243"/>
      <c r="Y10" s="243"/>
    </row>
    <row r="11" spans="1:105" ht="12" customHeight="1" x14ac:dyDescent="0.25">
      <c r="A11" s="30" t="s">
        <v>118</v>
      </c>
      <c r="B11" s="203">
        <f t="shared" ref="B11:Y11" si="2">SUM(B12:B13)</f>
        <v>578.94736842105272</v>
      </c>
      <c r="C11" s="203">
        <f t="shared" si="2"/>
        <v>578.94736842105272</v>
      </c>
      <c r="D11" s="203">
        <f t="shared" si="2"/>
        <v>578.94736842105272</v>
      </c>
      <c r="E11" s="203">
        <f t="shared" si="2"/>
        <v>578.94736842105272</v>
      </c>
      <c r="F11" s="203">
        <f t="shared" si="2"/>
        <v>625.32881930174983</v>
      </c>
      <c r="G11" s="203">
        <f t="shared" si="2"/>
        <v>625.32881930174983</v>
      </c>
      <c r="H11" s="203">
        <f t="shared" si="2"/>
        <v>671.71027018244695</v>
      </c>
      <c r="I11" s="203">
        <f t="shared" si="2"/>
        <v>718.09172106314406</v>
      </c>
      <c r="J11" s="203">
        <f t="shared" si="2"/>
        <v>718.09172106314406</v>
      </c>
      <c r="K11" s="203">
        <f t="shared" si="2"/>
        <v>671.71027018244695</v>
      </c>
      <c r="L11" s="203">
        <f t="shared" si="2"/>
        <v>671.71027018244695</v>
      </c>
      <c r="M11" s="203">
        <f t="shared" si="2"/>
        <v>718.09172106314406</v>
      </c>
      <c r="N11" s="203">
        <f t="shared" si="2"/>
        <v>671.71027018244695</v>
      </c>
      <c r="O11" s="203">
        <f t="shared" si="2"/>
        <v>671.71027018244695</v>
      </c>
      <c r="P11" s="203">
        <f t="shared" si="2"/>
        <v>671.71027018244695</v>
      </c>
      <c r="Q11" s="203">
        <f t="shared" si="2"/>
        <v>671.71027018244695</v>
      </c>
      <c r="R11" s="203">
        <f t="shared" si="2"/>
        <v>671.71027018244695</v>
      </c>
      <c r="S11" s="203">
        <f t="shared" si="2"/>
        <v>718.09172106314406</v>
      </c>
      <c r="T11" s="203">
        <f t="shared" si="2"/>
        <v>718.09172106314406</v>
      </c>
      <c r="U11" s="203">
        <f t="shared" si="2"/>
        <v>718.09172106314406</v>
      </c>
      <c r="V11" s="203">
        <f t="shared" si="2"/>
        <v>671.71027018244695</v>
      </c>
      <c r="W11" s="203">
        <f t="shared" si="2"/>
        <v>764.47317194384107</v>
      </c>
      <c r="X11" s="203">
        <f t="shared" si="2"/>
        <v>764.47317194384107</v>
      </c>
      <c r="Y11" s="203">
        <f t="shared" si="2"/>
        <v>718.09172106314395</v>
      </c>
      <c r="DA11" s="112"/>
    </row>
    <row r="12" spans="1:105" ht="12" customHeight="1" x14ac:dyDescent="0.25">
      <c r="A12" s="50" t="s">
        <v>43</v>
      </c>
      <c r="B12" s="241">
        <v>0</v>
      </c>
      <c r="C12" s="241">
        <v>0</v>
      </c>
      <c r="D12" s="241">
        <v>0</v>
      </c>
      <c r="E12" s="241">
        <v>0</v>
      </c>
      <c r="F12" s="241">
        <v>0</v>
      </c>
      <c r="G12" s="241">
        <v>0</v>
      </c>
      <c r="H12" s="241">
        <v>0</v>
      </c>
      <c r="I12" s="241">
        <v>0</v>
      </c>
      <c r="J12" s="241">
        <v>0</v>
      </c>
      <c r="K12" s="241">
        <v>0</v>
      </c>
      <c r="L12" s="241">
        <v>0</v>
      </c>
      <c r="M12" s="241">
        <v>0</v>
      </c>
      <c r="N12" s="241">
        <v>0</v>
      </c>
      <c r="O12" s="241">
        <v>0</v>
      </c>
      <c r="P12" s="241">
        <v>0</v>
      </c>
      <c r="Q12" s="241">
        <v>0</v>
      </c>
      <c r="R12" s="241">
        <v>0</v>
      </c>
      <c r="S12" s="241">
        <v>0</v>
      </c>
      <c r="T12" s="241">
        <v>0</v>
      </c>
      <c r="U12" s="241">
        <v>0</v>
      </c>
      <c r="V12" s="241">
        <v>0</v>
      </c>
      <c r="W12" s="241">
        <v>0</v>
      </c>
      <c r="X12" s="241">
        <v>0</v>
      </c>
      <c r="Y12" s="241">
        <v>0</v>
      </c>
      <c r="DA12" s="83" t="s">
        <v>119</v>
      </c>
    </row>
    <row r="13" spans="1:105" ht="12" customHeight="1" x14ac:dyDescent="0.25">
      <c r="A13" s="49" t="s">
        <v>44</v>
      </c>
      <c r="B13" s="242">
        <v>578.94736842105272</v>
      </c>
      <c r="C13" s="242">
        <v>578.94736842105272</v>
      </c>
      <c r="D13" s="242">
        <v>578.94736842105272</v>
      </c>
      <c r="E13" s="242">
        <v>578.94736842105272</v>
      </c>
      <c r="F13" s="242">
        <v>625.32881930174983</v>
      </c>
      <c r="G13" s="242">
        <v>625.32881930174983</v>
      </c>
      <c r="H13" s="242">
        <v>671.71027018244695</v>
      </c>
      <c r="I13" s="242">
        <v>718.09172106314406</v>
      </c>
      <c r="J13" s="242">
        <v>718.09172106314406</v>
      </c>
      <c r="K13" s="242">
        <v>671.71027018244695</v>
      </c>
      <c r="L13" s="242">
        <v>671.71027018244695</v>
      </c>
      <c r="M13" s="242">
        <v>718.09172106314406</v>
      </c>
      <c r="N13" s="242">
        <v>671.71027018244695</v>
      </c>
      <c r="O13" s="242">
        <v>671.71027018244695</v>
      </c>
      <c r="P13" s="242">
        <v>671.71027018244695</v>
      </c>
      <c r="Q13" s="242">
        <v>671.71027018244695</v>
      </c>
      <c r="R13" s="242">
        <v>671.71027018244695</v>
      </c>
      <c r="S13" s="242">
        <v>718.09172106314406</v>
      </c>
      <c r="T13" s="242">
        <v>718.09172106314406</v>
      </c>
      <c r="U13" s="242">
        <v>718.09172106314406</v>
      </c>
      <c r="V13" s="242">
        <v>671.71027018244695</v>
      </c>
      <c r="W13" s="242">
        <v>764.47317194384107</v>
      </c>
      <c r="X13" s="242">
        <v>764.47317194384107</v>
      </c>
      <c r="Y13" s="242">
        <v>718.09172106314395</v>
      </c>
      <c r="DA13" s="84" t="s">
        <v>120</v>
      </c>
    </row>
    <row r="14" spans="1:105" ht="12" customHeight="1" x14ac:dyDescent="0.25">
      <c r="A14" s="108" t="s">
        <v>121</v>
      </c>
      <c r="B14" s="245"/>
      <c r="C14" s="210">
        <f t="shared" ref="C14:Y14" si="3">SUM(C15:C16)</f>
        <v>0</v>
      </c>
      <c r="D14" s="210">
        <f t="shared" si="3"/>
        <v>0</v>
      </c>
      <c r="E14" s="210">
        <f t="shared" si="3"/>
        <v>46.381450880697081</v>
      </c>
      <c r="F14" s="210">
        <f t="shared" si="3"/>
        <v>46.381450880697081</v>
      </c>
      <c r="G14" s="210">
        <f t="shared" si="3"/>
        <v>0</v>
      </c>
      <c r="H14" s="210">
        <f t="shared" si="3"/>
        <v>92.762901761394161</v>
      </c>
      <c r="I14" s="210">
        <f t="shared" si="3"/>
        <v>46.381450880697081</v>
      </c>
      <c r="J14" s="210">
        <f t="shared" si="3"/>
        <v>0</v>
      </c>
      <c r="K14" s="210">
        <f t="shared" si="3"/>
        <v>0</v>
      </c>
      <c r="L14" s="210">
        <f t="shared" si="3"/>
        <v>0</v>
      </c>
      <c r="M14" s="210">
        <f t="shared" si="3"/>
        <v>46.381450880697081</v>
      </c>
      <c r="N14" s="210">
        <f t="shared" si="3"/>
        <v>0</v>
      </c>
      <c r="O14" s="210">
        <f t="shared" si="3"/>
        <v>0</v>
      </c>
      <c r="P14" s="210">
        <f t="shared" si="3"/>
        <v>46.381450880697081</v>
      </c>
      <c r="Q14" s="210">
        <f t="shared" si="3"/>
        <v>0</v>
      </c>
      <c r="R14" s="210">
        <f t="shared" si="3"/>
        <v>0</v>
      </c>
      <c r="S14" s="210">
        <f t="shared" si="3"/>
        <v>92.762901761394161</v>
      </c>
      <c r="T14" s="210">
        <f t="shared" si="3"/>
        <v>0</v>
      </c>
      <c r="U14" s="210">
        <f t="shared" si="3"/>
        <v>0</v>
      </c>
      <c r="V14" s="210">
        <f t="shared" si="3"/>
        <v>0</v>
      </c>
      <c r="W14" s="210">
        <f t="shared" si="3"/>
        <v>92.762901761394161</v>
      </c>
      <c r="X14" s="210">
        <f t="shared" si="3"/>
        <v>0</v>
      </c>
      <c r="Y14" s="210">
        <f t="shared" si="3"/>
        <v>0</v>
      </c>
      <c r="DA14" s="109"/>
    </row>
    <row r="15" spans="1:105" ht="12" customHeight="1" x14ac:dyDescent="0.25">
      <c r="A15" s="51" t="s">
        <v>43</v>
      </c>
      <c r="B15" s="246">
        <v>0</v>
      </c>
      <c r="C15" s="241">
        <v>0</v>
      </c>
      <c r="D15" s="241">
        <v>0</v>
      </c>
      <c r="E15" s="241">
        <v>0</v>
      </c>
      <c r="F15" s="241">
        <v>0</v>
      </c>
      <c r="G15" s="241">
        <v>0</v>
      </c>
      <c r="H15" s="241">
        <v>0</v>
      </c>
      <c r="I15" s="241">
        <v>0</v>
      </c>
      <c r="J15" s="241">
        <v>0</v>
      </c>
      <c r="K15" s="241">
        <v>0</v>
      </c>
      <c r="L15" s="241">
        <v>0</v>
      </c>
      <c r="M15" s="241">
        <v>0</v>
      </c>
      <c r="N15" s="241">
        <v>0</v>
      </c>
      <c r="O15" s="241">
        <v>0</v>
      </c>
      <c r="P15" s="241">
        <v>0</v>
      </c>
      <c r="Q15" s="241">
        <v>0</v>
      </c>
      <c r="R15" s="241">
        <v>0</v>
      </c>
      <c r="S15" s="241">
        <v>0</v>
      </c>
      <c r="T15" s="241">
        <v>0</v>
      </c>
      <c r="U15" s="241">
        <v>0</v>
      </c>
      <c r="V15" s="241">
        <v>0</v>
      </c>
      <c r="W15" s="241">
        <v>0</v>
      </c>
      <c r="X15" s="241">
        <v>0</v>
      </c>
      <c r="Y15" s="241">
        <v>0</v>
      </c>
      <c r="DA15" s="83" t="s">
        <v>122</v>
      </c>
    </row>
    <row r="16" spans="1:105" ht="12" customHeight="1" x14ac:dyDescent="0.25">
      <c r="A16" s="52" t="s">
        <v>44</v>
      </c>
      <c r="B16" s="247">
        <v>0</v>
      </c>
      <c r="C16" s="242">
        <v>0</v>
      </c>
      <c r="D16" s="242">
        <v>0</v>
      </c>
      <c r="E16" s="242">
        <v>46.381450880697081</v>
      </c>
      <c r="F16" s="242">
        <v>46.381450880697081</v>
      </c>
      <c r="G16" s="242">
        <v>0</v>
      </c>
      <c r="H16" s="242">
        <v>92.762901761394161</v>
      </c>
      <c r="I16" s="242">
        <v>46.381450880697081</v>
      </c>
      <c r="J16" s="242">
        <v>0</v>
      </c>
      <c r="K16" s="242">
        <v>0</v>
      </c>
      <c r="L16" s="242">
        <v>0</v>
      </c>
      <c r="M16" s="242">
        <v>46.381450880697081</v>
      </c>
      <c r="N16" s="242">
        <v>0</v>
      </c>
      <c r="O16" s="242">
        <v>0</v>
      </c>
      <c r="P16" s="242">
        <v>46.381450880697081</v>
      </c>
      <c r="Q16" s="242">
        <v>0</v>
      </c>
      <c r="R16" s="242">
        <v>0</v>
      </c>
      <c r="S16" s="242">
        <v>92.762901761394161</v>
      </c>
      <c r="T16" s="242">
        <v>0</v>
      </c>
      <c r="U16" s="242">
        <v>0</v>
      </c>
      <c r="V16" s="242">
        <v>0</v>
      </c>
      <c r="W16" s="242">
        <v>92.762901761394161</v>
      </c>
      <c r="X16" s="242">
        <v>0</v>
      </c>
      <c r="Y16" s="242">
        <v>0</v>
      </c>
      <c r="DA16" s="84" t="s">
        <v>123</v>
      </c>
    </row>
    <row r="17" spans="1:105" ht="12" customHeight="1" x14ac:dyDescent="0.25">
      <c r="A17" s="108" t="s">
        <v>124</v>
      </c>
      <c r="B17" s="245"/>
      <c r="C17" s="210">
        <f t="shared" ref="C17:Y17" si="4">SUM(C18:C19)</f>
        <v>0</v>
      </c>
      <c r="D17" s="210">
        <f t="shared" si="4"/>
        <v>0</v>
      </c>
      <c r="E17" s="210">
        <f t="shared" si="4"/>
        <v>46.381450880697116</v>
      </c>
      <c r="F17" s="210">
        <f t="shared" si="4"/>
        <v>0</v>
      </c>
      <c r="G17" s="210">
        <f t="shared" si="4"/>
        <v>0</v>
      </c>
      <c r="H17" s="210">
        <f t="shared" si="4"/>
        <v>46.381450880697003</v>
      </c>
      <c r="I17" s="210">
        <f t="shared" si="4"/>
        <v>0</v>
      </c>
      <c r="J17" s="210">
        <f t="shared" si="4"/>
        <v>0</v>
      </c>
      <c r="K17" s="210">
        <f t="shared" si="4"/>
        <v>46.381450880697116</v>
      </c>
      <c r="L17" s="210">
        <f t="shared" si="4"/>
        <v>0</v>
      </c>
      <c r="M17" s="210">
        <f t="shared" si="4"/>
        <v>0</v>
      </c>
      <c r="N17" s="210">
        <f t="shared" si="4"/>
        <v>46.381450880697116</v>
      </c>
      <c r="O17" s="210">
        <f t="shared" si="4"/>
        <v>0</v>
      </c>
      <c r="P17" s="210">
        <f t="shared" si="4"/>
        <v>46.381450880697116</v>
      </c>
      <c r="Q17" s="210">
        <f t="shared" si="4"/>
        <v>0</v>
      </c>
      <c r="R17" s="210">
        <f t="shared" si="4"/>
        <v>0</v>
      </c>
      <c r="S17" s="210">
        <f t="shared" si="4"/>
        <v>46.381450880697003</v>
      </c>
      <c r="T17" s="210">
        <f t="shared" si="4"/>
        <v>0</v>
      </c>
      <c r="U17" s="210">
        <f t="shared" si="4"/>
        <v>0</v>
      </c>
      <c r="V17" s="210">
        <f t="shared" si="4"/>
        <v>46.381450880697116</v>
      </c>
      <c r="W17" s="210">
        <f t="shared" si="4"/>
        <v>0</v>
      </c>
      <c r="X17" s="210">
        <f t="shared" si="4"/>
        <v>0</v>
      </c>
      <c r="Y17" s="210">
        <f t="shared" si="4"/>
        <v>46.381450880697116</v>
      </c>
      <c r="DA17" s="109"/>
    </row>
    <row r="18" spans="1:105" ht="12" customHeight="1" x14ac:dyDescent="0.25">
      <c r="A18" s="51" t="s">
        <v>43</v>
      </c>
      <c r="B18" s="246"/>
      <c r="C18" s="241">
        <f t="shared" ref="C18:Y18" si="5">B12+C15-C12</f>
        <v>0</v>
      </c>
      <c r="D18" s="241">
        <f t="shared" si="5"/>
        <v>0</v>
      </c>
      <c r="E18" s="241">
        <f t="shared" si="5"/>
        <v>0</v>
      </c>
      <c r="F18" s="241">
        <f t="shared" si="5"/>
        <v>0</v>
      </c>
      <c r="G18" s="241">
        <f t="shared" si="5"/>
        <v>0</v>
      </c>
      <c r="H18" s="241">
        <f t="shared" si="5"/>
        <v>0</v>
      </c>
      <c r="I18" s="241">
        <f t="shared" si="5"/>
        <v>0</v>
      </c>
      <c r="J18" s="241">
        <f t="shared" si="5"/>
        <v>0</v>
      </c>
      <c r="K18" s="241">
        <f t="shared" si="5"/>
        <v>0</v>
      </c>
      <c r="L18" s="241">
        <f t="shared" si="5"/>
        <v>0</v>
      </c>
      <c r="M18" s="241">
        <f t="shared" si="5"/>
        <v>0</v>
      </c>
      <c r="N18" s="241">
        <f t="shared" si="5"/>
        <v>0</v>
      </c>
      <c r="O18" s="241">
        <f t="shared" si="5"/>
        <v>0</v>
      </c>
      <c r="P18" s="241">
        <f t="shared" si="5"/>
        <v>0</v>
      </c>
      <c r="Q18" s="241">
        <f t="shared" si="5"/>
        <v>0</v>
      </c>
      <c r="R18" s="241">
        <f t="shared" si="5"/>
        <v>0</v>
      </c>
      <c r="S18" s="241">
        <f t="shared" si="5"/>
        <v>0</v>
      </c>
      <c r="T18" s="241">
        <f t="shared" si="5"/>
        <v>0</v>
      </c>
      <c r="U18" s="241">
        <f t="shared" si="5"/>
        <v>0</v>
      </c>
      <c r="V18" s="241">
        <f t="shared" si="5"/>
        <v>0</v>
      </c>
      <c r="W18" s="241">
        <f t="shared" si="5"/>
        <v>0</v>
      </c>
      <c r="X18" s="241">
        <f t="shared" si="5"/>
        <v>0</v>
      </c>
      <c r="Y18" s="241">
        <f t="shared" si="5"/>
        <v>0</v>
      </c>
      <c r="DA18" s="83"/>
    </row>
    <row r="19" spans="1:105" ht="12" customHeight="1" x14ac:dyDescent="0.25">
      <c r="A19" s="52" t="s">
        <v>44</v>
      </c>
      <c r="B19" s="247"/>
      <c r="C19" s="242">
        <f t="shared" ref="C19:Y19" si="6">B13+C16-C13</f>
        <v>0</v>
      </c>
      <c r="D19" s="242">
        <f t="shared" si="6"/>
        <v>0</v>
      </c>
      <c r="E19" s="242">
        <f t="shared" si="6"/>
        <v>46.381450880697116</v>
      </c>
      <c r="F19" s="242">
        <f t="shared" si="6"/>
        <v>0</v>
      </c>
      <c r="G19" s="242">
        <f t="shared" si="6"/>
        <v>0</v>
      </c>
      <c r="H19" s="242">
        <f t="shared" si="6"/>
        <v>46.381450880697003</v>
      </c>
      <c r="I19" s="242">
        <f t="shared" si="6"/>
        <v>0</v>
      </c>
      <c r="J19" s="242">
        <f t="shared" si="6"/>
        <v>0</v>
      </c>
      <c r="K19" s="242">
        <f t="shared" si="6"/>
        <v>46.381450880697116</v>
      </c>
      <c r="L19" s="242">
        <f t="shared" si="6"/>
        <v>0</v>
      </c>
      <c r="M19" s="242">
        <f t="shared" si="6"/>
        <v>0</v>
      </c>
      <c r="N19" s="242">
        <f t="shared" si="6"/>
        <v>46.381450880697116</v>
      </c>
      <c r="O19" s="242">
        <f t="shared" si="6"/>
        <v>0</v>
      </c>
      <c r="P19" s="242">
        <f t="shared" si="6"/>
        <v>46.381450880697116</v>
      </c>
      <c r="Q19" s="242">
        <f t="shared" si="6"/>
        <v>0</v>
      </c>
      <c r="R19" s="242">
        <f t="shared" si="6"/>
        <v>0</v>
      </c>
      <c r="S19" s="242">
        <f t="shared" si="6"/>
        <v>46.381450880697003</v>
      </c>
      <c r="T19" s="242">
        <f t="shared" si="6"/>
        <v>0</v>
      </c>
      <c r="U19" s="242">
        <f t="shared" si="6"/>
        <v>0</v>
      </c>
      <c r="V19" s="242">
        <f t="shared" si="6"/>
        <v>46.381450880697116</v>
      </c>
      <c r="W19" s="242">
        <f t="shared" si="6"/>
        <v>0</v>
      </c>
      <c r="X19" s="242">
        <f t="shared" si="6"/>
        <v>0</v>
      </c>
      <c r="Y19" s="242">
        <f t="shared" si="6"/>
        <v>46.381450880697116</v>
      </c>
      <c r="DA19" s="84"/>
    </row>
    <row r="20" spans="1:105" ht="12" customHeight="1" x14ac:dyDescent="0.25">
      <c r="A20" s="30" t="s">
        <v>125</v>
      </c>
      <c r="B20" s="203">
        <f t="shared" ref="B20:Y20" si="7">SUM(B21:B22)</f>
        <v>59.687368421052724</v>
      </c>
      <c r="C20" s="203">
        <f t="shared" si="7"/>
        <v>116.53236842105269</v>
      </c>
      <c r="D20" s="203">
        <f t="shared" si="7"/>
        <v>97.771368421052728</v>
      </c>
      <c r="E20" s="203">
        <f t="shared" si="7"/>
        <v>37.494368421052741</v>
      </c>
      <c r="F20" s="203">
        <f t="shared" si="7"/>
        <v>59.823819301749836</v>
      </c>
      <c r="G20" s="203">
        <f t="shared" si="7"/>
        <v>42.394819301749862</v>
      </c>
      <c r="H20" s="203">
        <f t="shared" si="7"/>
        <v>43.604270182446953</v>
      </c>
      <c r="I20" s="203">
        <f t="shared" si="7"/>
        <v>79.908721063144071</v>
      </c>
      <c r="J20" s="203">
        <f t="shared" si="7"/>
        <v>76.241721063144041</v>
      </c>
      <c r="K20" s="203">
        <f t="shared" si="7"/>
        <v>241.64127018244693</v>
      </c>
      <c r="L20" s="203">
        <f t="shared" si="7"/>
        <v>65.424270182447003</v>
      </c>
      <c r="M20" s="203">
        <f t="shared" si="7"/>
        <v>70.496721063144037</v>
      </c>
      <c r="N20" s="203">
        <f t="shared" si="7"/>
        <v>39.856427182446964</v>
      </c>
      <c r="O20" s="203">
        <f t="shared" si="7"/>
        <v>53.767270182446964</v>
      </c>
      <c r="P20" s="203">
        <f t="shared" si="7"/>
        <v>56.589470182446917</v>
      </c>
      <c r="Q20" s="203">
        <f t="shared" si="7"/>
        <v>67.753270182446954</v>
      </c>
      <c r="R20" s="203">
        <f t="shared" si="7"/>
        <v>58.259270182446926</v>
      </c>
      <c r="S20" s="203">
        <f t="shared" si="7"/>
        <v>69.658721063144071</v>
      </c>
      <c r="T20" s="203">
        <f t="shared" si="7"/>
        <v>64.311721063144091</v>
      </c>
      <c r="U20" s="203">
        <f t="shared" si="7"/>
        <v>94.896721063144014</v>
      </c>
      <c r="V20" s="203">
        <f t="shared" si="7"/>
        <v>62.892205182447015</v>
      </c>
      <c r="W20" s="203">
        <f t="shared" si="7"/>
        <v>81.046449943841026</v>
      </c>
      <c r="X20" s="203">
        <f t="shared" si="7"/>
        <v>141.98294494384106</v>
      </c>
      <c r="Y20" s="203">
        <f t="shared" si="7"/>
        <v>167.91410406314401</v>
      </c>
      <c r="DA20" s="112"/>
    </row>
    <row r="21" spans="1:105" ht="12" customHeight="1" x14ac:dyDescent="0.25">
      <c r="A21" s="50" t="s">
        <v>43</v>
      </c>
      <c r="B21" s="241">
        <f t="shared" ref="B21:Y21" si="8">B12-B8</f>
        <v>0</v>
      </c>
      <c r="C21" s="241">
        <f t="shared" si="8"/>
        <v>0</v>
      </c>
      <c r="D21" s="241">
        <f t="shared" si="8"/>
        <v>0</v>
      </c>
      <c r="E21" s="241">
        <f t="shared" si="8"/>
        <v>0</v>
      </c>
      <c r="F21" s="241">
        <f t="shared" si="8"/>
        <v>0</v>
      </c>
      <c r="G21" s="241">
        <f t="shared" si="8"/>
        <v>0</v>
      </c>
      <c r="H21" s="241">
        <f t="shared" si="8"/>
        <v>0</v>
      </c>
      <c r="I21" s="241">
        <f t="shared" si="8"/>
        <v>0</v>
      </c>
      <c r="J21" s="241">
        <f t="shared" si="8"/>
        <v>0</v>
      </c>
      <c r="K21" s="241">
        <f t="shared" si="8"/>
        <v>0</v>
      </c>
      <c r="L21" s="241">
        <f t="shared" si="8"/>
        <v>0</v>
      </c>
      <c r="M21" s="241">
        <f t="shared" si="8"/>
        <v>0</v>
      </c>
      <c r="N21" s="241">
        <f t="shared" si="8"/>
        <v>0</v>
      </c>
      <c r="O21" s="241">
        <f t="shared" si="8"/>
        <v>0</v>
      </c>
      <c r="P21" s="241">
        <f t="shared" si="8"/>
        <v>0</v>
      </c>
      <c r="Q21" s="241">
        <f t="shared" si="8"/>
        <v>0</v>
      </c>
      <c r="R21" s="241">
        <f t="shared" si="8"/>
        <v>0</v>
      </c>
      <c r="S21" s="241">
        <f t="shared" si="8"/>
        <v>0</v>
      </c>
      <c r="T21" s="241">
        <f t="shared" si="8"/>
        <v>0</v>
      </c>
      <c r="U21" s="241">
        <f t="shared" si="8"/>
        <v>0</v>
      </c>
      <c r="V21" s="241">
        <f t="shared" si="8"/>
        <v>0</v>
      </c>
      <c r="W21" s="241">
        <f t="shared" si="8"/>
        <v>0</v>
      </c>
      <c r="X21" s="241">
        <f t="shared" si="8"/>
        <v>0</v>
      </c>
      <c r="Y21" s="241">
        <f t="shared" si="8"/>
        <v>0</v>
      </c>
      <c r="DA21" s="83"/>
    </row>
    <row r="22" spans="1:105" ht="12" customHeight="1" x14ac:dyDescent="0.25">
      <c r="A22" s="49" t="s">
        <v>44</v>
      </c>
      <c r="B22" s="242">
        <f t="shared" ref="B22:Y22" si="9">B13-B9</f>
        <v>59.687368421052724</v>
      </c>
      <c r="C22" s="242">
        <f t="shared" si="9"/>
        <v>116.53236842105269</v>
      </c>
      <c r="D22" s="242">
        <f t="shared" si="9"/>
        <v>97.771368421052728</v>
      </c>
      <c r="E22" s="242">
        <f t="shared" si="9"/>
        <v>37.494368421052741</v>
      </c>
      <c r="F22" s="242">
        <f t="shared" si="9"/>
        <v>59.823819301749836</v>
      </c>
      <c r="G22" s="242">
        <f t="shared" si="9"/>
        <v>42.394819301749862</v>
      </c>
      <c r="H22" s="242">
        <f t="shared" si="9"/>
        <v>43.604270182446953</v>
      </c>
      <c r="I22" s="242">
        <f t="shared" si="9"/>
        <v>79.908721063144071</v>
      </c>
      <c r="J22" s="242">
        <f t="shared" si="9"/>
        <v>76.241721063144041</v>
      </c>
      <c r="K22" s="242">
        <f t="shared" si="9"/>
        <v>241.64127018244693</v>
      </c>
      <c r="L22" s="242">
        <f t="shared" si="9"/>
        <v>65.424270182447003</v>
      </c>
      <c r="M22" s="242">
        <f t="shared" si="9"/>
        <v>70.496721063144037</v>
      </c>
      <c r="N22" s="242">
        <f t="shared" si="9"/>
        <v>39.856427182446964</v>
      </c>
      <c r="O22" s="242">
        <f t="shared" si="9"/>
        <v>53.767270182446964</v>
      </c>
      <c r="P22" s="242">
        <f t="shared" si="9"/>
        <v>56.589470182446917</v>
      </c>
      <c r="Q22" s="242">
        <f t="shared" si="9"/>
        <v>67.753270182446954</v>
      </c>
      <c r="R22" s="242">
        <f t="shared" si="9"/>
        <v>58.259270182446926</v>
      </c>
      <c r="S22" s="242">
        <f t="shared" si="9"/>
        <v>69.658721063144071</v>
      </c>
      <c r="T22" s="242">
        <f t="shared" si="9"/>
        <v>64.311721063144091</v>
      </c>
      <c r="U22" s="242">
        <f t="shared" si="9"/>
        <v>94.896721063144014</v>
      </c>
      <c r="V22" s="242">
        <f t="shared" si="9"/>
        <v>62.892205182447015</v>
      </c>
      <c r="W22" s="242">
        <f t="shared" si="9"/>
        <v>81.046449943841026</v>
      </c>
      <c r="X22" s="242">
        <f t="shared" si="9"/>
        <v>141.98294494384106</v>
      </c>
      <c r="Y22" s="242">
        <f t="shared" si="9"/>
        <v>167.91410406314401</v>
      </c>
      <c r="DA22" s="84"/>
    </row>
    <row r="23" spans="1:105" ht="12" customHeight="1" x14ac:dyDescent="0.25">
      <c r="A23" s="4"/>
      <c r="B23" s="243"/>
      <c r="C23" s="243"/>
      <c r="D23" s="243"/>
      <c r="E23" s="243"/>
      <c r="F23" s="243"/>
      <c r="G23" s="243"/>
      <c r="H23" s="243"/>
      <c r="I23" s="243"/>
      <c r="J23" s="243"/>
      <c r="K23" s="243"/>
      <c r="L23" s="243"/>
      <c r="M23" s="243"/>
      <c r="N23" s="243"/>
      <c r="O23" s="243"/>
      <c r="P23" s="243"/>
      <c r="Q23" s="243"/>
      <c r="R23" s="243"/>
      <c r="S23" s="243"/>
      <c r="T23" s="243"/>
      <c r="U23" s="243"/>
      <c r="V23" s="243"/>
      <c r="W23" s="243"/>
      <c r="X23" s="243"/>
      <c r="Y23" s="243"/>
    </row>
    <row r="24" spans="1:105" ht="12" customHeight="1" x14ac:dyDescent="0.25">
      <c r="A24" s="30" t="s">
        <v>69</v>
      </c>
      <c r="B24" s="203"/>
      <c r="C24" s="203"/>
      <c r="D24" s="203"/>
      <c r="E24" s="203"/>
      <c r="F24" s="203"/>
      <c r="G24" s="203"/>
      <c r="H24" s="203"/>
      <c r="I24" s="203"/>
      <c r="J24" s="203"/>
      <c r="K24" s="203"/>
      <c r="L24" s="203"/>
      <c r="M24" s="203"/>
      <c r="N24" s="203"/>
      <c r="O24" s="203"/>
      <c r="P24" s="203"/>
      <c r="Q24" s="203"/>
      <c r="R24" s="203"/>
      <c r="S24" s="203"/>
      <c r="T24" s="203"/>
      <c r="U24" s="203"/>
      <c r="V24" s="203"/>
      <c r="W24" s="203"/>
      <c r="X24" s="203"/>
      <c r="Y24" s="203"/>
      <c r="DA24" s="112"/>
    </row>
    <row r="25" spans="1:105" ht="12" customHeight="1" x14ac:dyDescent="0.25">
      <c r="A25" s="31" t="s">
        <v>70</v>
      </c>
      <c r="B25" s="210">
        <v>168.1292347377472</v>
      </c>
      <c r="C25" s="210">
        <v>149.54591573516771</v>
      </c>
      <c r="D25" s="210">
        <v>137.23869303525359</v>
      </c>
      <c r="E25" s="210">
        <v>131.89157351676701</v>
      </c>
      <c r="F25" s="210">
        <v>132.20120378331899</v>
      </c>
      <c r="G25" s="210">
        <v>154.33611349956999</v>
      </c>
      <c r="H25" s="210">
        <v>161.43671539122951</v>
      </c>
      <c r="I25" s="210">
        <v>137.04453998280309</v>
      </c>
      <c r="J25" s="210">
        <v>150.8098882201204</v>
      </c>
      <c r="K25" s="210">
        <v>118.3731728288908</v>
      </c>
      <c r="L25" s="210">
        <v>147.86741186586411</v>
      </c>
      <c r="M25" s="210">
        <v>143.0986242476354</v>
      </c>
      <c r="N25" s="210">
        <v>149.46448839208941</v>
      </c>
      <c r="O25" s="210">
        <v>147.7846947549441</v>
      </c>
      <c r="P25" s="210">
        <v>144.2560619088564</v>
      </c>
      <c r="Q25" s="210">
        <v>143.3761822871883</v>
      </c>
      <c r="R25" s="210">
        <v>150.23714531384351</v>
      </c>
      <c r="S25" s="210">
        <v>158.29492691315559</v>
      </c>
      <c r="T25" s="210">
        <v>151.6591573516767</v>
      </c>
      <c r="U25" s="210">
        <v>155.9435941530524</v>
      </c>
      <c r="V25" s="210">
        <v>141.60756663800521</v>
      </c>
      <c r="W25" s="210">
        <v>155.26423043852111</v>
      </c>
      <c r="X25" s="210">
        <v>137.88890799656059</v>
      </c>
      <c r="Y25" s="210">
        <v>119.5982812185396</v>
      </c>
      <c r="DA25" s="109" t="s">
        <v>126</v>
      </c>
    </row>
    <row r="26" spans="1:105" ht="12" customHeight="1" x14ac:dyDescent="0.25">
      <c r="A26" s="24" t="s">
        <v>28</v>
      </c>
      <c r="B26" s="213">
        <f t="shared" ref="B26:Y26" si="10">B27+B28</f>
        <v>26.613069647463451</v>
      </c>
      <c r="C26" s="213">
        <f t="shared" si="10"/>
        <v>2.8013757523645739</v>
      </c>
      <c r="D26" s="213">
        <f t="shared" si="10"/>
        <v>3.6067927773000861</v>
      </c>
      <c r="E26" s="213">
        <f t="shared" si="10"/>
        <v>4.2284608770421324</v>
      </c>
      <c r="F26" s="213">
        <f t="shared" si="10"/>
        <v>0</v>
      </c>
      <c r="G26" s="213">
        <f t="shared" si="10"/>
        <v>5.4348237317282884</v>
      </c>
      <c r="H26" s="213">
        <f t="shared" si="10"/>
        <v>7.7752364574376607</v>
      </c>
      <c r="I26" s="213">
        <f t="shared" si="10"/>
        <v>6.3409286328460874</v>
      </c>
      <c r="J26" s="213">
        <f t="shared" si="10"/>
        <v>7.1345657781599314</v>
      </c>
      <c r="K26" s="213">
        <f t="shared" si="10"/>
        <v>3.543250214961307</v>
      </c>
      <c r="L26" s="213">
        <f t="shared" si="10"/>
        <v>5.7326741186586414</v>
      </c>
      <c r="M26" s="213">
        <f t="shared" si="10"/>
        <v>6.4263112639724849</v>
      </c>
      <c r="N26" s="213">
        <f t="shared" si="10"/>
        <v>5.6816852966466032</v>
      </c>
      <c r="O26" s="213">
        <f t="shared" si="10"/>
        <v>5.7202923473774714</v>
      </c>
      <c r="P26" s="213">
        <f t="shared" si="10"/>
        <v>6.4766122098022354</v>
      </c>
      <c r="Q26" s="213">
        <f t="shared" si="10"/>
        <v>5.7472055030094582</v>
      </c>
      <c r="R26" s="213">
        <f t="shared" si="10"/>
        <v>5.7294067067927763</v>
      </c>
      <c r="S26" s="213">
        <f t="shared" si="10"/>
        <v>6.2168529664660364</v>
      </c>
      <c r="T26" s="213">
        <f t="shared" si="10"/>
        <v>6.3977644024075664</v>
      </c>
      <c r="U26" s="213">
        <f t="shared" si="10"/>
        <v>5.8189165950128983</v>
      </c>
      <c r="V26" s="213">
        <f t="shared" si="10"/>
        <v>4.6251934651762676</v>
      </c>
      <c r="W26" s="213">
        <f t="shared" si="10"/>
        <v>4.4321582115219256</v>
      </c>
      <c r="X26" s="213">
        <f t="shared" si="10"/>
        <v>4.1259673258813407</v>
      </c>
      <c r="Y26" s="213">
        <f t="shared" si="10"/>
        <v>3.048065348237317</v>
      </c>
      <c r="DA26" s="85"/>
    </row>
    <row r="27" spans="1:105" ht="12" customHeight="1" x14ac:dyDescent="0.25">
      <c r="A27" s="18" t="s">
        <v>41</v>
      </c>
      <c r="B27" s="204">
        <v>26.613069647463451</v>
      </c>
      <c r="C27" s="204">
        <v>2.8013757523645739</v>
      </c>
      <c r="D27" s="204">
        <v>3.6067927773000861</v>
      </c>
      <c r="E27" s="204">
        <v>4.2284608770421324</v>
      </c>
      <c r="F27" s="204">
        <v>0</v>
      </c>
      <c r="G27" s="204">
        <v>5.4348237317282884</v>
      </c>
      <c r="H27" s="204">
        <v>7.7752364574376607</v>
      </c>
      <c r="I27" s="204">
        <v>6.3409286328460874</v>
      </c>
      <c r="J27" s="204">
        <v>7.1345657781599314</v>
      </c>
      <c r="K27" s="204">
        <v>3.543250214961307</v>
      </c>
      <c r="L27" s="204">
        <v>5.7326741186586414</v>
      </c>
      <c r="M27" s="204">
        <v>6.4263112639724849</v>
      </c>
      <c r="N27" s="204">
        <v>5.6816852966466032</v>
      </c>
      <c r="O27" s="204">
        <v>5.7202923473774714</v>
      </c>
      <c r="P27" s="204">
        <v>6.4766122098022354</v>
      </c>
      <c r="Q27" s="204">
        <v>5.7472055030094582</v>
      </c>
      <c r="R27" s="204">
        <v>5.7294067067927763</v>
      </c>
      <c r="S27" s="204">
        <v>6.2168529664660364</v>
      </c>
      <c r="T27" s="204">
        <v>6.3977644024075664</v>
      </c>
      <c r="U27" s="204">
        <v>5.8189165950128983</v>
      </c>
      <c r="V27" s="204">
        <v>4.6251934651762676</v>
      </c>
      <c r="W27" s="204">
        <v>4.4321582115219256</v>
      </c>
      <c r="X27" s="204">
        <v>4.1259673258813407</v>
      </c>
      <c r="Y27" s="204">
        <v>3.048065348237317</v>
      </c>
      <c r="DA27" s="71" t="s">
        <v>127</v>
      </c>
    </row>
    <row r="28" spans="1:105" ht="12" customHeight="1" x14ac:dyDescent="0.25">
      <c r="A28" s="18" t="s">
        <v>42</v>
      </c>
      <c r="B28" s="204">
        <v>0</v>
      </c>
      <c r="C28" s="204">
        <v>0</v>
      </c>
      <c r="D28" s="204">
        <v>0</v>
      </c>
      <c r="E28" s="204">
        <v>0</v>
      </c>
      <c r="F28" s="204">
        <v>0</v>
      </c>
      <c r="G28" s="204">
        <v>0</v>
      </c>
      <c r="H28" s="204">
        <v>0</v>
      </c>
      <c r="I28" s="204">
        <v>0</v>
      </c>
      <c r="J28" s="204">
        <v>0</v>
      </c>
      <c r="K28" s="204">
        <v>0</v>
      </c>
      <c r="L28" s="204">
        <v>0</v>
      </c>
      <c r="M28" s="204">
        <v>0</v>
      </c>
      <c r="N28" s="204">
        <v>0</v>
      </c>
      <c r="O28" s="204">
        <v>0</v>
      </c>
      <c r="P28" s="204">
        <v>0</v>
      </c>
      <c r="Q28" s="204">
        <v>0</v>
      </c>
      <c r="R28" s="204">
        <v>0</v>
      </c>
      <c r="S28" s="204">
        <v>0</v>
      </c>
      <c r="T28" s="204">
        <v>0</v>
      </c>
      <c r="U28" s="204">
        <v>0</v>
      </c>
      <c r="V28" s="204">
        <v>0</v>
      </c>
      <c r="W28" s="204">
        <v>0</v>
      </c>
      <c r="X28" s="204">
        <v>0</v>
      </c>
      <c r="Y28" s="204">
        <v>0</v>
      </c>
      <c r="DA28" s="71" t="s">
        <v>128</v>
      </c>
    </row>
    <row r="29" spans="1:105" ht="12" customHeight="1" x14ac:dyDescent="0.25">
      <c r="A29" s="14" t="s">
        <v>29</v>
      </c>
      <c r="B29" s="204">
        <f t="shared" ref="B29:Y29" si="11">SUM(B30:B34)</f>
        <v>2.1567497850386932</v>
      </c>
      <c r="C29" s="204">
        <f t="shared" si="11"/>
        <v>1.129750644883921</v>
      </c>
      <c r="D29" s="204">
        <f t="shared" si="11"/>
        <v>1.129750644883921</v>
      </c>
      <c r="E29" s="204">
        <f t="shared" si="11"/>
        <v>1.129750644883921</v>
      </c>
      <c r="F29" s="204">
        <f t="shared" si="11"/>
        <v>1.129750644883921</v>
      </c>
      <c r="G29" s="204">
        <f t="shared" si="11"/>
        <v>3.2865004299226133</v>
      </c>
      <c r="H29" s="204">
        <f t="shared" si="11"/>
        <v>4.4067067927772987</v>
      </c>
      <c r="I29" s="204">
        <f t="shared" si="11"/>
        <v>2.1997420464316422</v>
      </c>
      <c r="J29" s="204">
        <f t="shared" si="11"/>
        <v>2.1997420464316422</v>
      </c>
      <c r="K29" s="204">
        <f t="shared" si="11"/>
        <v>3.2171969045571789</v>
      </c>
      <c r="L29" s="204">
        <f t="shared" si="11"/>
        <v>3.2171969045571789</v>
      </c>
      <c r="M29" s="204">
        <f t="shared" si="11"/>
        <v>3.2171969045571789</v>
      </c>
      <c r="N29" s="204">
        <f t="shared" si="11"/>
        <v>2.1997420464316422</v>
      </c>
      <c r="O29" s="204">
        <f t="shared" si="11"/>
        <v>1.099914015477214</v>
      </c>
      <c r="P29" s="204">
        <f t="shared" si="11"/>
        <v>1.099914015477214</v>
      </c>
      <c r="Q29" s="204">
        <f t="shared" si="11"/>
        <v>1.099914015477214</v>
      </c>
      <c r="R29" s="204">
        <f t="shared" si="11"/>
        <v>1.099914015477214</v>
      </c>
      <c r="S29" s="204">
        <f t="shared" si="11"/>
        <v>2.0886500429922608</v>
      </c>
      <c r="T29" s="204">
        <f t="shared" si="11"/>
        <v>1.9778159931212387</v>
      </c>
      <c r="U29" s="204">
        <f t="shared" si="11"/>
        <v>1.8214961306964745</v>
      </c>
      <c r="V29" s="204">
        <f t="shared" si="11"/>
        <v>1.0466036113499571</v>
      </c>
      <c r="W29" s="204">
        <f t="shared" si="11"/>
        <v>1.0167669819432501</v>
      </c>
      <c r="X29" s="204">
        <f t="shared" si="11"/>
        <v>0.98787618228718821</v>
      </c>
      <c r="Y29" s="204">
        <f t="shared" si="11"/>
        <v>2.0248495270851246</v>
      </c>
      <c r="DA29" s="71"/>
    </row>
    <row r="30" spans="1:105" ht="12" customHeight="1" x14ac:dyDescent="0.25">
      <c r="A30" s="18" t="s">
        <v>30</v>
      </c>
      <c r="B30" s="204">
        <v>0</v>
      </c>
      <c r="C30" s="204">
        <v>0</v>
      </c>
      <c r="D30" s="204">
        <v>0</v>
      </c>
      <c r="E30" s="204">
        <v>0</v>
      </c>
      <c r="F30" s="204">
        <v>0</v>
      </c>
      <c r="G30" s="204">
        <v>0</v>
      </c>
      <c r="H30" s="204">
        <v>0</v>
      </c>
      <c r="I30" s="204">
        <v>0</v>
      </c>
      <c r="J30" s="204">
        <v>0</v>
      </c>
      <c r="K30" s="204">
        <v>0</v>
      </c>
      <c r="L30" s="204">
        <v>0</v>
      </c>
      <c r="M30" s="204">
        <v>0</v>
      </c>
      <c r="N30" s="204">
        <v>0</v>
      </c>
      <c r="O30" s="204">
        <v>0</v>
      </c>
      <c r="P30" s="204">
        <v>0</v>
      </c>
      <c r="Q30" s="204">
        <v>0</v>
      </c>
      <c r="R30" s="204">
        <v>0</v>
      </c>
      <c r="S30" s="204">
        <v>0</v>
      </c>
      <c r="T30" s="204">
        <v>0</v>
      </c>
      <c r="U30" s="204">
        <v>0</v>
      </c>
      <c r="V30" s="204">
        <v>0</v>
      </c>
      <c r="W30" s="204">
        <v>0</v>
      </c>
      <c r="X30" s="204">
        <v>0</v>
      </c>
      <c r="Y30" s="204">
        <v>0</v>
      </c>
      <c r="DA30" s="71" t="s">
        <v>129</v>
      </c>
    </row>
    <row r="31" spans="1:105" ht="12" customHeight="1" x14ac:dyDescent="0.25">
      <c r="A31" s="18" t="s">
        <v>31</v>
      </c>
      <c r="B31" s="204">
        <v>1.129750644883921</v>
      </c>
      <c r="C31" s="204">
        <v>1.129750644883921</v>
      </c>
      <c r="D31" s="204">
        <v>1.129750644883921</v>
      </c>
      <c r="E31" s="204">
        <v>1.129750644883921</v>
      </c>
      <c r="F31" s="204">
        <v>1.129750644883921</v>
      </c>
      <c r="G31" s="204">
        <v>2.259501289767841</v>
      </c>
      <c r="H31" s="204">
        <v>3.389251934651762</v>
      </c>
      <c r="I31" s="204">
        <v>2.1997420464316422</v>
      </c>
      <c r="J31" s="204">
        <v>2.1997420464316422</v>
      </c>
      <c r="K31" s="204">
        <v>2.1997420464316422</v>
      </c>
      <c r="L31" s="204">
        <v>2.1997420464316422</v>
      </c>
      <c r="M31" s="204">
        <v>2.1997420464316422</v>
      </c>
      <c r="N31" s="204">
        <v>2.1997420464316422</v>
      </c>
      <c r="O31" s="204">
        <v>1.099914015477214</v>
      </c>
      <c r="P31" s="204">
        <v>1.099914015477214</v>
      </c>
      <c r="Q31" s="204">
        <v>1.099914015477214</v>
      </c>
      <c r="R31" s="204">
        <v>1.099914015477214</v>
      </c>
      <c r="S31" s="204">
        <v>1.5310404127257089</v>
      </c>
      <c r="T31" s="204">
        <v>1.382545141874463</v>
      </c>
      <c r="U31" s="204">
        <v>1.211006018916595</v>
      </c>
      <c r="V31" s="204">
        <v>0.67420464316423045</v>
      </c>
      <c r="W31" s="204">
        <v>0.64230438521066202</v>
      </c>
      <c r="X31" s="204">
        <v>0.63680137575236451</v>
      </c>
      <c r="Y31" s="204">
        <v>1.6981943250214959</v>
      </c>
      <c r="DA31" s="71" t="s">
        <v>130</v>
      </c>
    </row>
    <row r="32" spans="1:105" ht="12" customHeight="1" x14ac:dyDescent="0.25">
      <c r="A32" s="18" t="s">
        <v>71</v>
      </c>
      <c r="B32" s="204">
        <v>1.026999140154772</v>
      </c>
      <c r="C32" s="204">
        <v>0</v>
      </c>
      <c r="D32" s="204">
        <v>0</v>
      </c>
      <c r="E32" s="204">
        <v>0</v>
      </c>
      <c r="F32" s="204">
        <v>0</v>
      </c>
      <c r="G32" s="204">
        <v>1.026999140154772</v>
      </c>
      <c r="H32" s="204">
        <v>1.0174548581255369</v>
      </c>
      <c r="I32" s="204">
        <v>0</v>
      </c>
      <c r="J32" s="204">
        <v>0</v>
      </c>
      <c r="K32" s="204">
        <v>1.0174548581255369</v>
      </c>
      <c r="L32" s="204">
        <v>1.0174548581255369</v>
      </c>
      <c r="M32" s="204">
        <v>1.0174548581255369</v>
      </c>
      <c r="N32" s="204">
        <v>0</v>
      </c>
      <c r="O32" s="204">
        <v>0</v>
      </c>
      <c r="P32" s="204">
        <v>0</v>
      </c>
      <c r="Q32" s="204">
        <v>0</v>
      </c>
      <c r="R32" s="204">
        <v>0</v>
      </c>
      <c r="S32" s="204">
        <v>0.55760963026655197</v>
      </c>
      <c r="T32" s="204">
        <v>0.59527085124677559</v>
      </c>
      <c r="U32" s="204">
        <v>0.61049011177987955</v>
      </c>
      <c r="V32" s="204">
        <v>0.3723989681857266</v>
      </c>
      <c r="W32" s="204">
        <v>0.37446259673258808</v>
      </c>
      <c r="X32" s="204">
        <v>0.3510748065348237</v>
      </c>
      <c r="Y32" s="204">
        <v>0.32665520206362852</v>
      </c>
      <c r="DA32" s="71" t="s">
        <v>131</v>
      </c>
    </row>
    <row r="33" spans="1:105" ht="12" customHeight="1" x14ac:dyDescent="0.25">
      <c r="A33" s="18" t="s">
        <v>32</v>
      </c>
      <c r="B33" s="204">
        <v>0</v>
      </c>
      <c r="C33" s="204">
        <v>0</v>
      </c>
      <c r="D33" s="204">
        <v>0</v>
      </c>
      <c r="E33" s="204">
        <v>0</v>
      </c>
      <c r="F33" s="204">
        <v>0</v>
      </c>
      <c r="G33" s="204">
        <v>0</v>
      </c>
      <c r="H33" s="204">
        <v>0</v>
      </c>
      <c r="I33" s="204">
        <v>0</v>
      </c>
      <c r="J33" s="204">
        <v>0</v>
      </c>
      <c r="K33" s="204">
        <v>0</v>
      </c>
      <c r="L33" s="204">
        <v>0</v>
      </c>
      <c r="M33" s="204">
        <v>0</v>
      </c>
      <c r="N33" s="204">
        <v>0</v>
      </c>
      <c r="O33" s="204">
        <v>0</v>
      </c>
      <c r="P33" s="204">
        <v>0</v>
      </c>
      <c r="Q33" s="204">
        <v>0</v>
      </c>
      <c r="R33" s="204">
        <v>0</v>
      </c>
      <c r="S33" s="204">
        <v>0</v>
      </c>
      <c r="T33" s="204">
        <v>0</v>
      </c>
      <c r="U33" s="204">
        <v>0</v>
      </c>
      <c r="V33" s="204">
        <v>0</v>
      </c>
      <c r="W33" s="204">
        <v>0</v>
      </c>
      <c r="X33" s="204">
        <v>0</v>
      </c>
      <c r="Y33" s="204">
        <v>0</v>
      </c>
      <c r="DA33" s="71" t="s">
        <v>132</v>
      </c>
    </row>
    <row r="34" spans="1:105" ht="12" customHeight="1" x14ac:dyDescent="0.25">
      <c r="A34" s="18" t="s">
        <v>33</v>
      </c>
      <c r="B34" s="204">
        <v>0</v>
      </c>
      <c r="C34" s="204">
        <v>0</v>
      </c>
      <c r="D34" s="204">
        <v>0</v>
      </c>
      <c r="E34" s="204">
        <v>0</v>
      </c>
      <c r="F34" s="204">
        <v>0</v>
      </c>
      <c r="G34" s="204">
        <v>0</v>
      </c>
      <c r="H34" s="204">
        <v>0</v>
      </c>
      <c r="I34" s="204">
        <v>0</v>
      </c>
      <c r="J34" s="204">
        <v>0</v>
      </c>
      <c r="K34" s="204">
        <v>0</v>
      </c>
      <c r="L34" s="204">
        <v>0</v>
      </c>
      <c r="M34" s="204">
        <v>0</v>
      </c>
      <c r="N34" s="204">
        <v>0</v>
      </c>
      <c r="O34" s="204">
        <v>0</v>
      </c>
      <c r="P34" s="204">
        <v>0</v>
      </c>
      <c r="Q34" s="204">
        <v>0</v>
      </c>
      <c r="R34" s="204">
        <v>0</v>
      </c>
      <c r="S34" s="204">
        <v>0</v>
      </c>
      <c r="T34" s="204">
        <v>0</v>
      </c>
      <c r="U34" s="204">
        <v>0</v>
      </c>
      <c r="V34" s="204">
        <v>0</v>
      </c>
      <c r="W34" s="204">
        <v>0</v>
      </c>
      <c r="X34" s="204">
        <v>0</v>
      </c>
      <c r="Y34" s="204">
        <v>0</v>
      </c>
      <c r="DA34" s="71" t="s">
        <v>133</v>
      </c>
    </row>
    <row r="35" spans="1:105" ht="12" customHeight="1" x14ac:dyDescent="0.25">
      <c r="A35" s="14" t="s">
        <v>34</v>
      </c>
      <c r="B35" s="204">
        <f t="shared" ref="B35:Y35" si="12">B36+B37</f>
        <v>64.294926913155621</v>
      </c>
      <c r="C35" s="204">
        <f t="shared" si="12"/>
        <v>65.735167669819432</v>
      </c>
      <c r="D35" s="204">
        <f t="shared" si="12"/>
        <v>58.5554600171969</v>
      </c>
      <c r="E35" s="204">
        <f t="shared" si="12"/>
        <v>65.928632846087694</v>
      </c>
      <c r="F35" s="204">
        <f t="shared" si="12"/>
        <v>69.539982803095441</v>
      </c>
      <c r="G35" s="204">
        <f t="shared" si="12"/>
        <v>76.397248495270844</v>
      </c>
      <c r="H35" s="204">
        <f t="shared" si="12"/>
        <v>74.462596732588125</v>
      </c>
      <c r="I35" s="204">
        <f t="shared" si="12"/>
        <v>72.527944969905406</v>
      </c>
      <c r="J35" s="204">
        <f t="shared" si="12"/>
        <v>72.721410146173682</v>
      </c>
      <c r="K35" s="204">
        <f t="shared" si="12"/>
        <v>57.136715391229572</v>
      </c>
      <c r="L35" s="204">
        <f t="shared" si="12"/>
        <v>71.926053310404129</v>
      </c>
      <c r="M35" s="204">
        <f t="shared" si="12"/>
        <v>67.777300085984521</v>
      </c>
      <c r="N35" s="204">
        <f t="shared" si="12"/>
        <v>72.226999140154774</v>
      </c>
      <c r="O35" s="204">
        <f t="shared" si="12"/>
        <v>72.979363714531374</v>
      </c>
      <c r="P35" s="204">
        <f t="shared" si="12"/>
        <v>69.926913155631979</v>
      </c>
      <c r="Q35" s="204">
        <f t="shared" si="12"/>
        <v>70.034393809114349</v>
      </c>
      <c r="R35" s="204">
        <f t="shared" si="12"/>
        <v>74.591573516766971</v>
      </c>
      <c r="S35" s="204">
        <f t="shared" si="12"/>
        <v>77.997936371453136</v>
      </c>
      <c r="T35" s="204">
        <f t="shared" si="12"/>
        <v>75.213241616509023</v>
      </c>
      <c r="U35" s="204">
        <f t="shared" si="12"/>
        <v>79.639724849527084</v>
      </c>
      <c r="V35" s="204">
        <f t="shared" si="12"/>
        <v>73.790541702493542</v>
      </c>
      <c r="W35" s="204">
        <f t="shared" si="12"/>
        <v>80.731900257953569</v>
      </c>
      <c r="X35" s="204">
        <f t="shared" si="12"/>
        <v>71.995614789337907</v>
      </c>
      <c r="Y35" s="204">
        <f t="shared" si="12"/>
        <v>60.88091143594152</v>
      </c>
      <c r="DA35" s="71"/>
    </row>
    <row r="36" spans="1:105" ht="12" customHeight="1" x14ac:dyDescent="0.25">
      <c r="A36" s="18" t="s">
        <v>73</v>
      </c>
      <c r="B36" s="204">
        <v>64.294926913155621</v>
      </c>
      <c r="C36" s="204">
        <v>65.735167669819432</v>
      </c>
      <c r="D36" s="204">
        <v>58.5554600171969</v>
      </c>
      <c r="E36" s="204">
        <v>65.928632846087694</v>
      </c>
      <c r="F36" s="204">
        <v>69.539982803095441</v>
      </c>
      <c r="G36" s="204">
        <v>76.397248495270844</v>
      </c>
      <c r="H36" s="204">
        <v>74.462596732588125</v>
      </c>
      <c r="I36" s="204">
        <v>72.527944969905406</v>
      </c>
      <c r="J36" s="204">
        <v>72.721410146173682</v>
      </c>
      <c r="K36" s="204">
        <v>57.136715391229572</v>
      </c>
      <c r="L36" s="204">
        <v>71.926053310404129</v>
      </c>
      <c r="M36" s="204">
        <v>67.777300085984521</v>
      </c>
      <c r="N36" s="204">
        <v>72.226999140154774</v>
      </c>
      <c r="O36" s="204">
        <v>72.979363714531374</v>
      </c>
      <c r="P36" s="204">
        <v>69.926913155631979</v>
      </c>
      <c r="Q36" s="204">
        <v>70.034393809114349</v>
      </c>
      <c r="R36" s="204">
        <v>74.591573516766971</v>
      </c>
      <c r="S36" s="204">
        <v>77.997936371453136</v>
      </c>
      <c r="T36" s="204">
        <v>75.213241616509023</v>
      </c>
      <c r="U36" s="204">
        <v>79.639724849527084</v>
      </c>
      <c r="V36" s="204">
        <v>73.790541702493542</v>
      </c>
      <c r="W36" s="204">
        <v>80.731900257953569</v>
      </c>
      <c r="X36" s="204">
        <v>71.995614789337907</v>
      </c>
      <c r="Y36" s="204">
        <v>60.88091143594152</v>
      </c>
      <c r="DA36" s="71" t="s">
        <v>134</v>
      </c>
    </row>
    <row r="37" spans="1:105" ht="12" customHeight="1" x14ac:dyDescent="0.25">
      <c r="A37" s="18" t="s">
        <v>36</v>
      </c>
      <c r="B37" s="204">
        <v>0</v>
      </c>
      <c r="C37" s="204">
        <v>0</v>
      </c>
      <c r="D37" s="204">
        <v>0</v>
      </c>
      <c r="E37" s="204">
        <v>0</v>
      </c>
      <c r="F37" s="204">
        <v>0</v>
      </c>
      <c r="G37" s="204">
        <v>0</v>
      </c>
      <c r="H37" s="204">
        <v>0</v>
      </c>
      <c r="I37" s="204">
        <v>0</v>
      </c>
      <c r="J37" s="204">
        <v>0</v>
      </c>
      <c r="K37" s="204">
        <v>0</v>
      </c>
      <c r="L37" s="204">
        <v>0</v>
      </c>
      <c r="M37" s="204">
        <v>0</v>
      </c>
      <c r="N37" s="204">
        <v>0</v>
      </c>
      <c r="O37" s="204">
        <v>0</v>
      </c>
      <c r="P37" s="204">
        <v>0</v>
      </c>
      <c r="Q37" s="204">
        <v>0</v>
      </c>
      <c r="R37" s="204">
        <v>0</v>
      </c>
      <c r="S37" s="204">
        <v>0</v>
      </c>
      <c r="T37" s="204">
        <v>0</v>
      </c>
      <c r="U37" s="204">
        <v>0</v>
      </c>
      <c r="V37" s="204">
        <v>0</v>
      </c>
      <c r="W37" s="204">
        <v>0</v>
      </c>
      <c r="X37" s="204">
        <v>0</v>
      </c>
      <c r="Y37" s="204">
        <v>0</v>
      </c>
      <c r="DA37" s="71" t="s">
        <v>135</v>
      </c>
    </row>
    <row r="38" spans="1:105" ht="12" customHeight="1" x14ac:dyDescent="0.25">
      <c r="A38" s="14" t="s">
        <v>37</v>
      </c>
      <c r="B38" s="204">
        <f t="shared" ref="B38:Y38" si="13">B39+B40+B41+B42+B43+B44</f>
        <v>0</v>
      </c>
      <c r="C38" s="204">
        <f t="shared" si="13"/>
        <v>0</v>
      </c>
      <c r="D38" s="204">
        <f t="shared" si="13"/>
        <v>0</v>
      </c>
      <c r="E38" s="204">
        <f t="shared" si="13"/>
        <v>0</v>
      </c>
      <c r="F38" s="204">
        <f t="shared" si="13"/>
        <v>0</v>
      </c>
      <c r="G38" s="204">
        <f t="shared" si="13"/>
        <v>0</v>
      </c>
      <c r="H38" s="204">
        <f t="shared" si="13"/>
        <v>0</v>
      </c>
      <c r="I38" s="204">
        <f t="shared" si="13"/>
        <v>0</v>
      </c>
      <c r="J38" s="204">
        <f t="shared" si="13"/>
        <v>0</v>
      </c>
      <c r="K38" s="204">
        <f t="shared" si="13"/>
        <v>0</v>
      </c>
      <c r="L38" s="204">
        <f t="shared" si="13"/>
        <v>0</v>
      </c>
      <c r="M38" s="204">
        <f t="shared" si="13"/>
        <v>0</v>
      </c>
      <c r="N38" s="204">
        <f t="shared" si="13"/>
        <v>0</v>
      </c>
      <c r="O38" s="204">
        <f t="shared" si="13"/>
        <v>0</v>
      </c>
      <c r="P38" s="204">
        <f t="shared" si="13"/>
        <v>0</v>
      </c>
      <c r="Q38" s="204">
        <f t="shared" si="13"/>
        <v>0</v>
      </c>
      <c r="R38" s="204">
        <f t="shared" si="13"/>
        <v>0</v>
      </c>
      <c r="S38" s="204">
        <f t="shared" si="13"/>
        <v>8.3404987102321578E-3</v>
      </c>
      <c r="T38" s="204">
        <f t="shared" si="13"/>
        <v>6.2768701633705926E-3</v>
      </c>
      <c r="U38" s="204">
        <f t="shared" si="13"/>
        <v>6.6208082545141872E-3</v>
      </c>
      <c r="V38" s="204">
        <f t="shared" si="13"/>
        <v>5.5889939810834051E-3</v>
      </c>
      <c r="W38" s="204">
        <f t="shared" si="13"/>
        <v>1.1177987962166811E-3</v>
      </c>
      <c r="X38" s="204">
        <f t="shared" si="13"/>
        <v>1.1177987962166811E-3</v>
      </c>
      <c r="Y38" s="204">
        <f t="shared" si="13"/>
        <v>2.7086033672867982E-2</v>
      </c>
      <c r="DA38" s="71"/>
    </row>
    <row r="39" spans="1:105" ht="12" customHeight="1" x14ac:dyDescent="0.25">
      <c r="A39" s="18" t="s">
        <v>38</v>
      </c>
      <c r="B39" s="204">
        <v>0</v>
      </c>
      <c r="C39" s="204">
        <v>0</v>
      </c>
      <c r="D39" s="204">
        <v>0</v>
      </c>
      <c r="E39" s="204">
        <v>0</v>
      </c>
      <c r="F39" s="204">
        <v>0</v>
      </c>
      <c r="G39" s="204">
        <v>0</v>
      </c>
      <c r="H39" s="204">
        <v>0</v>
      </c>
      <c r="I39" s="204">
        <v>0</v>
      </c>
      <c r="J39" s="204">
        <v>0</v>
      </c>
      <c r="K39" s="204">
        <v>0</v>
      </c>
      <c r="L39" s="204">
        <v>0</v>
      </c>
      <c r="M39" s="204">
        <v>0</v>
      </c>
      <c r="N39" s="204">
        <v>0</v>
      </c>
      <c r="O39" s="204">
        <v>0</v>
      </c>
      <c r="P39" s="204">
        <v>0</v>
      </c>
      <c r="Q39" s="204">
        <v>0</v>
      </c>
      <c r="R39" s="204">
        <v>0</v>
      </c>
      <c r="S39" s="204">
        <v>8.3404987102321578E-3</v>
      </c>
      <c r="T39" s="204">
        <v>6.2768701633705926E-3</v>
      </c>
      <c r="U39" s="204">
        <v>6.6208082545141872E-3</v>
      </c>
      <c r="V39" s="204">
        <v>5.5889939810834051E-3</v>
      </c>
      <c r="W39" s="204">
        <v>1.1177987962166811E-3</v>
      </c>
      <c r="X39" s="204">
        <v>1.1177987962166811E-3</v>
      </c>
      <c r="Y39" s="204">
        <v>1.1177987962166811E-3</v>
      </c>
      <c r="DA39" s="71" t="s">
        <v>136</v>
      </c>
    </row>
    <row r="40" spans="1:105" ht="12" customHeight="1" x14ac:dyDescent="0.25">
      <c r="A40" s="18" t="s">
        <v>74</v>
      </c>
      <c r="B40" s="204">
        <v>0</v>
      </c>
      <c r="C40" s="204">
        <v>0</v>
      </c>
      <c r="D40" s="204">
        <v>0</v>
      </c>
      <c r="E40" s="204">
        <v>0</v>
      </c>
      <c r="F40" s="204">
        <v>0</v>
      </c>
      <c r="G40" s="204">
        <v>0</v>
      </c>
      <c r="H40" s="204">
        <v>0</v>
      </c>
      <c r="I40" s="204">
        <v>0</v>
      </c>
      <c r="J40" s="204">
        <v>0</v>
      </c>
      <c r="K40" s="204">
        <v>0</v>
      </c>
      <c r="L40" s="204">
        <v>0</v>
      </c>
      <c r="M40" s="204">
        <v>0</v>
      </c>
      <c r="N40" s="204">
        <v>0</v>
      </c>
      <c r="O40" s="204">
        <v>0</v>
      </c>
      <c r="P40" s="204">
        <v>0</v>
      </c>
      <c r="Q40" s="204">
        <v>0</v>
      </c>
      <c r="R40" s="204">
        <v>0</v>
      </c>
      <c r="S40" s="204">
        <v>0</v>
      </c>
      <c r="T40" s="204">
        <v>0</v>
      </c>
      <c r="U40" s="204">
        <v>0</v>
      </c>
      <c r="V40" s="204">
        <v>0</v>
      </c>
      <c r="W40" s="204">
        <v>0</v>
      </c>
      <c r="X40" s="204">
        <v>0</v>
      </c>
      <c r="Y40" s="204">
        <v>0</v>
      </c>
      <c r="DA40" s="71" t="s">
        <v>137</v>
      </c>
    </row>
    <row r="41" spans="1:105" ht="12" customHeight="1" x14ac:dyDescent="0.25">
      <c r="A41" s="18" t="s">
        <v>75</v>
      </c>
      <c r="B41" s="204">
        <v>0</v>
      </c>
      <c r="C41" s="204">
        <v>0</v>
      </c>
      <c r="D41" s="204">
        <v>0</v>
      </c>
      <c r="E41" s="204">
        <v>0</v>
      </c>
      <c r="F41" s="204">
        <v>0</v>
      </c>
      <c r="G41" s="204">
        <v>0</v>
      </c>
      <c r="H41" s="204">
        <v>0</v>
      </c>
      <c r="I41" s="204">
        <v>0</v>
      </c>
      <c r="J41" s="204">
        <v>0</v>
      </c>
      <c r="K41" s="204">
        <v>0</v>
      </c>
      <c r="L41" s="204">
        <v>0</v>
      </c>
      <c r="M41" s="204">
        <v>0</v>
      </c>
      <c r="N41" s="204">
        <v>0</v>
      </c>
      <c r="O41" s="204">
        <v>0</v>
      </c>
      <c r="P41" s="204">
        <v>0</v>
      </c>
      <c r="Q41" s="204">
        <v>0</v>
      </c>
      <c r="R41" s="204">
        <v>0</v>
      </c>
      <c r="S41" s="204">
        <v>0</v>
      </c>
      <c r="T41" s="204">
        <v>0</v>
      </c>
      <c r="U41" s="204">
        <v>0</v>
      </c>
      <c r="V41" s="204">
        <v>0</v>
      </c>
      <c r="W41" s="204">
        <v>0</v>
      </c>
      <c r="X41" s="204">
        <v>0</v>
      </c>
      <c r="Y41" s="204">
        <v>0</v>
      </c>
      <c r="DA41" s="71" t="s">
        <v>138</v>
      </c>
    </row>
    <row r="42" spans="1:105" ht="12" customHeight="1" x14ac:dyDescent="0.25">
      <c r="A42" s="18" t="s">
        <v>76</v>
      </c>
      <c r="B42" s="204">
        <v>0</v>
      </c>
      <c r="C42" s="204">
        <v>0</v>
      </c>
      <c r="D42" s="204">
        <v>0</v>
      </c>
      <c r="E42" s="204">
        <v>0</v>
      </c>
      <c r="F42" s="204">
        <v>0</v>
      </c>
      <c r="G42" s="204">
        <v>0</v>
      </c>
      <c r="H42" s="204">
        <v>0</v>
      </c>
      <c r="I42" s="204">
        <v>0</v>
      </c>
      <c r="J42" s="204">
        <v>0</v>
      </c>
      <c r="K42" s="204">
        <v>0</v>
      </c>
      <c r="L42" s="204">
        <v>0</v>
      </c>
      <c r="M42" s="204">
        <v>0</v>
      </c>
      <c r="N42" s="204">
        <v>0</v>
      </c>
      <c r="O42" s="204">
        <v>0</v>
      </c>
      <c r="P42" s="204">
        <v>0</v>
      </c>
      <c r="Q42" s="204">
        <v>0</v>
      </c>
      <c r="R42" s="204">
        <v>0</v>
      </c>
      <c r="S42" s="204">
        <v>0</v>
      </c>
      <c r="T42" s="204">
        <v>0</v>
      </c>
      <c r="U42" s="204">
        <v>0</v>
      </c>
      <c r="V42" s="204">
        <v>0</v>
      </c>
      <c r="W42" s="204">
        <v>0</v>
      </c>
      <c r="X42" s="204">
        <v>0</v>
      </c>
      <c r="Y42" s="204">
        <v>0</v>
      </c>
      <c r="DA42" s="71" t="s">
        <v>139</v>
      </c>
    </row>
    <row r="43" spans="1:105" ht="12" customHeight="1" x14ac:dyDescent="0.25">
      <c r="A43" s="18" t="s">
        <v>77</v>
      </c>
      <c r="B43" s="204">
        <v>0</v>
      </c>
      <c r="C43" s="204">
        <v>0</v>
      </c>
      <c r="D43" s="204">
        <v>0</v>
      </c>
      <c r="E43" s="204">
        <v>0</v>
      </c>
      <c r="F43" s="204">
        <v>0</v>
      </c>
      <c r="G43" s="204">
        <v>0</v>
      </c>
      <c r="H43" s="204">
        <v>0</v>
      </c>
      <c r="I43" s="204">
        <v>0</v>
      </c>
      <c r="J43" s="204">
        <v>0</v>
      </c>
      <c r="K43" s="204">
        <v>0</v>
      </c>
      <c r="L43" s="204">
        <v>0</v>
      </c>
      <c r="M43" s="204">
        <v>0</v>
      </c>
      <c r="N43" s="204">
        <v>0</v>
      </c>
      <c r="O43" s="204">
        <v>0</v>
      </c>
      <c r="P43" s="204">
        <v>0</v>
      </c>
      <c r="Q43" s="204">
        <v>0</v>
      </c>
      <c r="R43" s="204">
        <v>0</v>
      </c>
      <c r="S43" s="204">
        <v>0</v>
      </c>
      <c r="T43" s="204">
        <v>0</v>
      </c>
      <c r="U43" s="204">
        <v>0</v>
      </c>
      <c r="V43" s="204">
        <v>0</v>
      </c>
      <c r="W43" s="204">
        <v>0</v>
      </c>
      <c r="X43" s="204">
        <v>0</v>
      </c>
      <c r="Y43" s="204">
        <v>0</v>
      </c>
      <c r="DA43" s="71" t="s">
        <v>140</v>
      </c>
    </row>
    <row r="44" spans="1:105" ht="12" customHeight="1" x14ac:dyDescent="0.25">
      <c r="A44" s="18" t="s">
        <v>78</v>
      </c>
      <c r="B44" s="204">
        <v>0</v>
      </c>
      <c r="C44" s="204">
        <v>0</v>
      </c>
      <c r="D44" s="204">
        <v>0</v>
      </c>
      <c r="E44" s="204">
        <v>0</v>
      </c>
      <c r="F44" s="204">
        <v>0</v>
      </c>
      <c r="G44" s="204">
        <v>0</v>
      </c>
      <c r="H44" s="204">
        <v>0</v>
      </c>
      <c r="I44" s="204">
        <v>0</v>
      </c>
      <c r="J44" s="204">
        <v>0</v>
      </c>
      <c r="K44" s="204">
        <v>0</v>
      </c>
      <c r="L44" s="204">
        <v>0</v>
      </c>
      <c r="M44" s="204">
        <v>0</v>
      </c>
      <c r="N44" s="204">
        <v>0</v>
      </c>
      <c r="O44" s="204">
        <v>0</v>
      </c>
      <c r="P44" s="204">
        <v>0</v>
      </c>
      <c r="Q44" s="204">
        <v>0</v>
      </c>
      <c r="R44" s="204">
        <v>0</v>
      </c>
      <c r="S44" s="204">
        <v>0</v>
      </c>
      <c r="T44" s="204">
        <v>0</v>
      </c>
      <c r="U44" s="204">
        <v>0</v>
      </c>
      <c r="V44" s="204">
        <v>0</v>
      </c>
      <c r="W44" s="204">
        <v>0</v>
      </c>
      <c r="X44" s="204">
        <v>0</v>
      </c>
      <c r="Y44" s="204">
        <v>2.59682348766513E-2</v>
      </c>
      <c r="DA44" s="71" t="s">
        <v>141</v>
      </c>
    </row>
    <row r="45" spans="1:105" ht="12" customHeight="1" x14ac:dyDescent="0.25">
      <c r="A45" s="14" t="s">
        <v>39</v>
      </c>
      <c r="B45" s="204">
        <v>0</v>
      </c>
      <c r="C45" s="204">
        <v>0</v>
      </c>
      <c r="D45" s="204">
        <v>0</v>
      </c>
      <c r="E45" s="204">
        <v>5.2306964746345654</v>
      </c>
      <c r="F45" s="204">
        <v>5.0396388650042976</v>
      </c>
      <c r="G45" s="204">
        <v>4.7291487532244192</v>
      </c>
      <c r="H45" s="204">
        <v>4.3708512467755796</v>
      </c>
      <c r="I45" s="204">
        <v>4.2992261392949267</v>
      </c>
      <c r="J45" s="204">
        <v>2.8900257953568351</v>
      </c>
      <c r="K45" s="204">
        <v>3.9171109200343932</v>
      </c>
      <c r="L45" s="204">
        <v>3.5349097162510739</v>
      </c>
      <c r="M45" s="204">
        <v>3.0810834049871021</v>
      </c>
      <c r="N45" s="204">
        <v>3.3199484092863281</v>
      </c>
      <c r="O45" s="204">
        <v>1.863026655202064</v>
      </c>
      <c r="P45" s="204">
        <v>1.5763542562338779</v>
      </c>
      <c r="Q45" s="204">
        <v>1.146431642304385</v>
      </c>
      <c r="R45" s="204">
        <v>1.146431642304385</v>
      </c>
      <c r="S45" s="204">
        <v>1.283319002579536</v>
      </c>
      <c r="T45" s="204">
        <v>1.1489251934651761</v>
      </c>
      <c r="U45" s="204">
        <v>1.041530524505589</v>
      </c>
      <c r="V45" s="204">
        <v>1.013327601031814</v>
      </c>
      <c r="W45" s="204">
        <v>1.011607910576096</v>
      </c>
      <c r="X45" s="204">
        <v>0.90825451418744629</v>
      </c>
      <c r="Y45" s="204">
        <v>0.84746345657781597</v>
      </c>
      <c r="DA45" s="71" t="s">
        <v>142</v>
      </c>
    </row>
    <row r="46" spans="1:105" ht="12" customHeight="1" x14ac:dyDescent="0.25">
      <c r="A46" s="21" t="s">
        <v>40</v>
      </c>
      <c r="B46" s="207">
        <v>75.064488392089416</v>
      </c>
      <c r="C46" s="207">
        <v>79.87962166809973</v>
      </c>
      <c r="D46" s="207">
        <v>73.946689595872741</v>
      </c>
      <c r="E46" s="207">
        <v>55.374032674118652</v>
      </c>
      <c r="F46" s="207">
        <v>56.491831470335327</v>
      </c>
      <c r="G46" s="207">
        <v>64.488392089423897</v>
      </c>
      <c r="H46" s="207">
        <v>70.421324161650901</v>
      </c>
      <c r="I46" s="207">
        <v>51.67669819432502</v>
      </c>
      <c r="J46" s="207">
        <v>65.864144453998279</v>
      </c>
      <c r="K46" s="207">
        <v>50.558899398108338</v>
      </c>
      <c r="L46" s="207">
        <v>63.456577815993107</v>
      </c>
      <c r="M46" s="207">
        <v>62.596732588134131</v>
      </c>
      <c r="N46" s="207">
        <v>66.036113499570078</v>
      </c>
      <c r="O46" s="207">
        <v>66.122098022355971</v>
      </c>
      <c r="P46" s="207">
        <v>65.176268271711081</v>
      </c>
      <c r="Q46" s="207">
        <v>65.34823731728288</v>
      </c>
      <c r="R46" s="207">
        <v>67.669819432502152</v>
      </c>
      <c r="S46" s="207">
        <v>70.699828030954421</v>
      </c>
      <c r="T46" s="207">
        <v>66.915133276010309</v>
      </c>
      <c r="U46" s="207">
        <v>67.615305245055879</v>
      </c>
      <c r="V46" s="207">
        <v>61.126311263972482</v>
      </c>
      <c r="W46" s="207">
        <v>68.070679277730008</v>
      </c>
      <c r="X46" s="207">
        <v>59.870077386070513</v>
      </c>
      <c r="Y46" s="207">
        <v>52.769905417024937</v>
      </c>
      <c r="DA46" s="86" t="s">
        <v>143</v>
      </c>
    </row>
    <row r="47" spans="1:105" ht="12" customHeight="1" x14ac:dyDescent="0.25">
      <c r="A47" s="31" t="s">
        <v>144</v>
      </c>
      <c r="B47" s="210">
        <f t="shared" ref="B47:Y47" si="14">SUM(B48:B49)</f>
        <v>168.1292347377472</v>
      </c>
      <c r="C47" s="210">
        <f t="shared" si="14"/>
        <v>149.54591573516771</v>
      </c>
      <c r="D47" s="210">
        <f t="shared" si="14"/>
        <v>137.23869303525359</v>
      </c>
      <c r="E47" s="210">
        <f t="shared" si="14"/>
        <v>131.89157351676701</v>
      </c>
      <c r="F47" s="210">
        <f t="shared" si="14"/>
        <v>132.20120378331899</v>
      </c>
      <c r="G47" s="210">
        <f t="shared" si="14"/>
        <v>154.33611349956999</v>
      </c>
      <c r="H47" s="210">
        <f t="shared" si="14"/>
        <v>161.4367153912296</v>
      </c>
      <c r="I47" s="210">
        <f t="shared" si="14"/>
        <v>137.04453998280309</v>
      </c>
      <c r="J47" s="210">
        <f t="shared" si="14"/>
        <v>150.8098882201204</v>
      </c>
      <c r="K47" s="210">
        <f t="shared" si="14"/>
        <v>118.3731728288908</v>
      </c>
      <c r="L47" s="210">
        <f t="shared" si="14"/>
        <v>147.86741186586411</v>
      </c>
      <c r="M47" s="210">
        <f t="shared" si="14"/>
        <v>143.0986242476354</v>
      </c>
      <c r="N47" s="210">
        <f t="shared" si="14"/>
        <v>149.46448839208941</v>
      </c>
      <c r="O47" s="210">
        <f t="shared" si="14"/>
        <v>147.7846947549441</v>
      </c>
      <c r="P47" s="210">
        <f t="shared" si="14"/>
        <v>144.2560619088564</v>
      </c>
      <c r="Q47" s="210">
        <f t="shared" si="14"/>
        <v>143.37618228718819</v>
      </c>
      <c r="R47" s="210">
        <f t="shared" si="14"/>
        <v>150.23714531384351</v>
      </c>
      <c r="S47" s="210">
        <f t="shared" si="14"/>
        <v>158.29492691315559</v>
      </c>
      <c r="T47" s="210">
        <f t="shared" si="14"/>
        <v>151.6591573516767</v>
      </c>
      <c r="U47" s="210">
        <f t="shared" si="14"/>
        <v>155.9435941530524</v>
      </c>
      <c r="V47" s="210">
        <f t="shared" si="14"/>
        <v>141.60756663800521</v>
      </c>
      <c r="W47" s="210">
        <f t="shared" si="14"/>
        <v>155.26423043852111</v>
      </c>
      <c r="X47" s="210">
        <f t="shared" si="14"/>
        <v>137.88890799656059</v>
      </c>
      <c r="Y47" s="210">
        <f t="shared" si="14"/>
        <v>119.5982812185397</v>
      </c>
      <c r="DA47" s="109"/>
    </row>
    <row r="48" spans="1:105" ht="12" customHeight="1" x14ac:dyDescent="0.25">
      <c r="A48" s="51" t="s">
        <v>43</v>
      </c>
      <c r="B48" s="241">
        <f>ISI_fec!B5</f>
        <v>0</v>
      </c>
      <c r="C48" s="241">
        <f>ISI_fec!C5</f>
        <v>0</v>
      </c>
      <c r="D48" s="241">
        <f>ISI_fec!D5</f>
        <v>0</v>
      </c>
      <c r="E48" s="241">
        <f>ISI_fec!E5</f>
        <v>0</v>
      </c>
      <c r="F48" s="241">
        <f>ISI_fec!F5</f>
        <v>0</v>
      </c>
      <c r="G48" s="241">
        <f>ISI_fec!G5</f>
        <v>0</v>
      </c>
      <c r="H48" s="241">
        <f>ISI_fec!H5</f>
        <v>0</v>
      </c>
      <c r="I48" s="241">
        <f>ISI_fec!I5</f>
        <v>0</v>
      </c>
      <c r="J48" s="241">
        <f>ISI_fec!J5</f>
        <v>0</v>
      </c>
      <c r="K48" s="241">
        <f>ISI_fec!K5</f>
        <v>0</v>
      </c>
      <c r="L48" s="241">
        <f>ISI_fec!L5</f>
        <v>0</v>
      </c>
      <c r="M48" s="241">
        <f>ISI_fec!M5</f>
        <v>0</v>
      </c>
      <c r="N48" s="241">
        <f>ISI_fec!N5</f>
        <v>0</v>
      </c>
      <c r="O48" s="241">
        <f>ISI_fec!O5</f>
        <v>0</v>
      </c>
      <c r="P48" s="241">
        <f>ISI_fec!P5</f>
        <v>0</v>
      </c>
      <c r="Q48" s="241">
        <f>ISI_fec!Q5</f>
        <v>0</v>
      </c>
      <c r="R48" s="241">
        <f>ISI_fec!R5</f>
        <v>0</v>
      </c>
      <c r="S48" s="241">
        <f>ISI_fec!S5</f>
        <v>0</v>
      </c>
      <c r="T48" s="241">
        <f>ISI_fec!T5</f>
        <v>0</v>
      </c>
      <c r="U48" s="241">
        <f>ISI_fec!U5</f>
        <v>0</v>
      </c>
      <c r="V48" s="241">
        <f>ISI_fec!V5</f>
        <v>0</v>
      </c>
      <c r="W48" s="241">
        <f>ISI_fec!W5</f>
        <v>0</v>
      </c>
      <c r="X48" s="241">
        <f>ISI_fec!X5</f>
        <v>0</v>
      </c>
      <c r="Y48" s="241">
        <f>ISI_fec!Y5</f>
        <v>0</v>
      </c>
      <c r="DA48" s="83"/>
    </row>
    <row r="49" spans="1:105" ht="12" customHeight="1" x14ac:dyDescent="0.25">
      <c r="A49" s="52" t="s">
        <v>44</v>
      </c>
      <c r="B49" s="242">
        <f>ISI_fec!B54</f>
        <v>168.1292347377472</v>
      </c>
      <c r="C49" s="242">
        <f>ISI_fec!C54</f>
        <v>149.54591573516771</v>
      </c>
      <c r="D49" s="242">
        <f>ISI_fec!D54</f>
        <v>137.23869303525359</v>
      </c>
      <c r="E49" s="242">
        <f>ISI_fec!E54</f>
        <v>131.89157351676701</v>
      </c>
      <c r="F49" s="242">
        <f>ISI_fec!F54</f>
        <v>132.20120378331899</v>
      </c>
      <c r="G49" s="242">
        <f>ISI_fec!G54</f>
        <v>154.33611349956999</v>
      </c>
      <c r="H49" s="242">
        <f>ISI_fec!H54</f>
        <v>161.4367153912296</v>
      </c>
      <c r="I49" s="242">
        <f>ISI_fec!I54</f>
        <v>137.04453998280309</v>
      </c>
      <c r="J49" s="242">
        <f>ISI_fec!J54</f>
        <v>150.8098882201204</v>
      </c>
      <c r="K49" s="242">
        <f>ISI_fec!K54</f>
        <v>118.3731728288908</v>
      </c>
      <c r="L49" s="242">
        <f>ISI_fec!L54</f>
        <v>147.86741186586411</v>
      </c>
      <c r="M49" s="242">
        <f>ISI_fec!M54</f>
        <v>143.0986242476354</v>
      </c>
      <c r="N49" s="242">
        <f>ISI_fec!N54</f>
        <v>149.46448839208941</v>
      </c>
      <c r="O49" s="242">
        <f>ISI_fec!O54</f>
        <v>147.7846947549441</v>
      </c>
      <c r="P49" s="242">
        <f>ISI_fec!P54</f>
        <v>144.2560619088564</v>
      </c>
      <c r="Q49" s="242">
        <f>ISI_fec!Q54</f>
        <v>143.37618228718819</v>
      </c>
      <c r="R49" s="242">
        <f>ISI_fec!R54</f>
        <v>150.23714531384351</v>
      </c>
      <c r="S49" s="242">
        <f>ISI_fec!S54</f>
        <v>158.29492691315559</v>
      </c>
      <c r="T49" s="242">
        <f>ISI_fec!T54</f>
        <v>151.6591573516767</v>
      </c>
      <c r="U49" s="242">
        <f>ISI_fec!U54</f>
        <v>155.9435941530524</v>
      </c>
      <c r="V49" s="242">
        <f>ISI_fec!V54</f>
        <v>141.60756663800521</v>
      </c>
      <c r="W49" s="242">
        <f>ISI_fec!W54</f>
        <v>155.26423043852111</v>
      </c>
      <c r="X49" s="242">
        <f>ISI_fec!X54</f>
        <v>137.88890799656059</v>
      </c>
      <c r="Y49" s="242">
        <f>ISI_fec!Y54</f>
        <v>119.5982812185397</v>
      </c>
      <c r="DA49" s="84"/>
    </row>
    <row r="50" spans="1:105" ht="12" customHeight="1" x14ac:dyDescent="0.25">
      <c r="A50" s="3"/>
      <c r="B50" s="248"/>
      <c r="C50" s="248"/>
      <c r="D50" s="248"/>
      <c r="E50" s="248"/>
      <c r="F50" s="248"/>
      <c r="G50" s="248"/>
      <c r="H50" s="248"/>
      <c r="I50" s="248"/>
      <c r="J50" s="248"/>
      <c r="K50" s="248"/>
      <c r="L50" s="248"/>
      <c r="M50" s="248"/>
      <c r="N50" s="248"/>
      <c r="O50" s="248"/>
      <c r="P50" s="248"/>
      <c r="Q50" s="248"/>
      <c r="R50" s="248"/>
      <c r="S50" s="248"/>
      <c r="T50" s="248"/>
      <c r="U50" s="248"/>
      <c r="V50" s="248"/>
      <c r="W50" s="248"/>
      <c r="X50" s="248"/>
      <c r="Y50" s="248"/>
      <c r="DA50" s="87"/>
    </row>
    <row r="51" spans="1:105" ht="12" customHeight="1" x14ac:dyDescent="0.25">
      <c r="A51" s="30" t="s">
        <v>84</v>
      </c>
      <c r="B51" s="203">
        <f t="shared" ref="B51:Y51" si="15">B52+B53</f>
        <v>346.68015867768742</v>
      </c>
      <c r="C51" s="203">
        <f t="shared" si="15"/>
        <v>246.62101123894794</v>
      </c>
      <c r="D51" s="203">
        <f t="shared" si="15"/>
        <v>237.39885963776857</v>
      </c>
      <c r="E51" s="203">
        <f t="shared" si="15"/>
        <v>255.01825563864693</v>
      </c>
      <c r="F51" s="203">
        <f t="shared" si="15"/>
        <v>242.61081523882973</v>
      </c>
      <c r="G51" s="203">
        <f t="shared" si="15"/>
        <v>280.37397831823012</v>
      </c>
      <c r="H51" s="203">
        <f t="shared" si="15"/>
        <v>280.76248199886771</v>
      </c>
      <c r="I51" s="203">
        <f t="shared" si="15"/>
        <v>273.73330827808707</v>
      </c>
      <c r="J51" s="203">
        <f t="shared" si="15"/>
        <v>260.55922427892671</v>
      </c>
      <c r="K51" s="203">
        <f t="shared" si="15"/>
        <v>189.99725301080861</v>
      </c>
      <c r="L51" s="203">
        <f t="shared" si="15"/>
        <v>249.52484455870933</v>
      </c>
      <c r="M51" s="203">
        <f t="shared" si="15"/>
        <v>245.84928295765286</v>
      </c>
      <c r="N51" s="203">
        <f t="shared" si="15"/>
        <v>248.45397987783372</v>
      </c>
      <c r="O51" s="203">
        <f t="shared" si="15"/>
        <v>249.4161011180806</v>
      </c>
      <c r="P51" s="203">
        <f t="shared" si="15"/>
        <v>248.95806031833723</v>
      </c>
      <c r="Q51" s="203">
        <f t="shared" si="15"/>
        <v>246.43106871848997</v>
      </c>
      <c r="R51" s="203">
        <f t="shared" si="15"/>
        <v>259.61379231815357</v>
      </c>
      <c r="S51" s="203">
        <f t="shared" si="15"/>
        <v>275.30560731783328</v>
      </c>
      <c r="T51" s="203">
        <f t="shared" si="15"/>
        <v>270.67535711759172</v>
      </c>
      <c r="U51" s="203">
        <f t="shared" si="15"/>
        <v>277.08914383867989</v>
      </c>
      <c r="V51" s="203">
        <f t="shared" si="15"/>
        <v>250.25577295873404</v>
      </c>
      <c r="W51" s="203">
        <f t="shared" si="15"/>
        <v>270.14174171884088</v>
      </c>
      <c r="X51" s="203">
        <f t="shared" si="15"/>
        <v>241.68336567884239</v>
      </c>
      <c r="Y51" s="203">
        <f t="shared" si="15"/>
        <v>206.22412423804661</v>
      </c>
      <c r="DA51" s="112"/>
    </row>
    <row r="52" spans="1:105" ht="12" customHeight="1" x14ac:dyDescent="0.25">
      <c r="A52" s="24" t="s">
        <v>145</v>
      </c>
      <c r="B52" s="213">
        <f>(ISI_emi!B5-ISI_emi!B52)+(ISI_emi!B54-ISI_emi!B96)</f>
        <v>276.4096786776874</v>
      </c>
      <c r="C52" s="213">
        <f>(ISI_emi!C5-ISI_emi!C52)+(ISI_emi!C54-ISI_emi!C96)</f>
        <v>169.93289123894795</v>
      </c>
      <c r="D52" s="213">
        <f>(ISI_emi!D5-ISI_emi!D52)+(ISI_emi!D54-ISI_emi!D96)</f>
        <v>156.67739963776856</v>
      </c>
      <c r="E52" s="213">
        <f>(ISI_emi!E5-ISI_emi!E52)+(ISI_emi!E54-ISI_emi!E96)</f>
        <v>176.78046563864694</v>
      </c>
      <c r="F52" s="213">
        <f>(ISI_emi!F5-ISI_emi!F52)+(ISI_emi!F54-ISI_emi!F96)</f>
        <v>166.31980523882973</v>
      </c>
      <c r="G52" s="213">
        <f>(ISI_emi!G5-ISI_emi!G52)+(ISI_emi!G54-ISI_emi!G96)</f>
        <v>212.94428831823012</v>
      </c>
      <c r="H52" s="213">
        <f>(ISI_emi!H5-ISI_emi!H52)+(ISI_emi!H54-ISI_emi!H96)</f>
        <v>221.8399919988677</v>
      </c>
      <c r="I52" s="213">
        <f>(ISI_emi!I5-ISI_emi!I52)+(ISI_emi!I54-ISI_emi!I96)</f>
        <v>204.57126827808708</v>
      </c>
      <c r="J52" s="213">
        <f>(ISI_emi!J5-ISI_emi!J52)+(ISI_emi!J54-ISI_emi!J96)</f>
        <v>208.58107427892671</v>
      </c>
      <c r="K52" s="213">
        <f>(ISI_emi!K5-ISI_emi!K52)+(ISI_emi!K54-ISI_emi!K96)</f>
        <v>159.04374695894256</v>
      </c>
      <c r="L52" s="213">
        <f>(ISI_emi!L5-ISI_emi!L52)+(ISI_emi!L54-ISI_emi!L96)</f>
        <v>203.58921455870933</v>
      </c>
      <c r="M52" s="213">
        <f>(ISI_emi!M5-ISI_emi!M52)+(ISI_emi!M54-ISI_emi!M96)</f>
        <v>196.95205295765285</v>
      </c>
      <c r="N52" s="213">
        <f>(ISI_emi!N5-ISI_emi!N52)+(ISI_emi!N54-ISI_emi!N96)</f>
        <v>200.91107987783371</v>
      </c>
      <c r="O52" s="213">
        <f>(ISI_emi!O5-ISI_emi!O52)+(ISI_emi!O54-ISI_emi!O96)</f>
        <v>199.94558111808061</v>
      </c>
      <c r="P52" s="213">
        <f>(ISI_emi!P5-ISI_emi!P52)+(ISI_emi!P54-ISI_emi!P96)</f>
        <v>196.16422031833724</v>
      </c>
      <c r="Q52" s="213">
        <f>(ISI_emi!Q5-ISI_emi!Q52)+(ISI_emi!Q54-ISI_emi!Q96)</f>
        <v>193.14901871848997</v>
      </c>
      <c r="R52" s="213">
        <f>(ISI_emi!R5-ISI_emi!R52)+(ISI_emi!R54-ISI_emi!R96)</f>
        <v>203.77316231815357</v>
      </c>
      <c r="S52" s="213">
        <f>(ISI_emi!S5-ISI_emi!S52)+(ISI_emi!S54-ISI_emi!S96)</f>
        <v>216.82662731783327</v>
      </c>
      <c r="T52" s="213">
        <f>(ISI_emi!T5-ISI_emi!T52)+(ISI_emi!T54-ISI_emi!T96)</f>
        <v>210.82094711759171</v>
      </c>
      <c r="U52" s="213">
        <f>(ISI_emi!U5-ISI_emi!U52)+(ISI_emi!U54-ISI_emi!U96)</f>
        <v>218.21871383867989</v>
      </c>
      <c r="V52" s="213">
        <f>(ISI_emi!V5-ISI_emi!V52)+(ISI_emi!V54-ISI_emi!V96)</f>
        <v>196.97563295873402</v>
      </c>
      <c r="W52" s="213">
        <f>(ISI_emi!W5-ISI_emi!W52)+(ISI_emi!W54-ISI_emi!W96)</f>
        <v>212.33681171884086</v>
      </c>
      <c r="X52" s="213">
        <f>(ISI_emi!X5-ISI_emi!X52)+(ISI_emi!X54-ISI_emi!X96)</f>
        <v>190.3582756788424</v>
      </c>
      <c r="Y52" s="213">
        <f>(ISI_emi!Y5-ISI_emi!Y52)+(ISI_emi!Y54-ISI_emi!Y96)</f>
        <v>162.15155423804663</v>
      </c>
      <c r="DA52" s="85"/>
    </row>
    <row r="53" spans="1:105" ht="12" customHeight="1" x14ac:dyDescent="0.25">
      <c r="A53" s="14" t="s">
        <v>146</v>
      </c>
      <c r="B53" s="204">
        <f>ISI_emi!B52+ISI_emi!B96</f>
        <v>70.270480000000006</v>
      </c>
      <c r="C53" s="204">
        <f>ISI_emi!C52+ISI_emi!C96</f>
        <v>76.688119999999998</v>
      </c>
      <c r="D53" s="204">
        <f>ISI_emi!D52+ISI_emi!D96</f>
        <v>80.721460000000008</v>
      </c>
      <c r="E53" s="204">
        <f>ISI_emi!E52+ISI_emi!E96</f>
        <v>78.23778999999999</v>
      </c>
      <c r="F53" s="204">
        <f>ISI_emi!F52+ISI_emi!F96</f>
        <v>76.29101</v>
      </c>
      <c r="G53" s="204">
        <f>ISI_emi!G52+ISI_emi!G96</f>
        <v>67.429689999999994</v>
      </c>
      <c r="H53" s="204">
        <f>ISI_emi!H52+ISI_emi!H96</f>
        <v>58.922490000000003</v>
      </c>
      <c r="I53" s="204">
        <f>ISI_emi!I52+ISI_emi!I96</f>
        <v>69.16203999999999</v>
      </c>
      <c r="J53" s="204">
        <f>ISI_emi!J52+ISI_emi!J96</f>
        <v>51.978149999999999</v>
      </c>
      <c r="K53" s="204">
        <f>ISI_emi!K52+ISI_emi!K96</f>
        <v>30.953506051866029</v>
      </c>
      <c r="L53" s="204">
        <f>ISI_emi!L52+ISI_emi!L96</f>
        <v>45.935630000000003</v>
      </c>
      <c r="M53" s="204">
        <f>ISI_emi!M52+ISI_emi!M96</f>
        <v>48.89723</v>
      </c>
      <c r="N53" s="204">
        <f>ISI_emi!N52+ISI_emi!N96</f>
        <v>47.542900000000003</v>
      </c>
      <c r="O53" s="204">
        <f>ISI_emi!O52+ISI_emi!O96</f>
        <v>49.47052</v>
      </c>
      <c r="P53" s="204">
        <f>ISI_emi!P52+ISI_emi!P96</f>
        <v>52.793840000000003</v>
      </c>
      <c r="Q53" s="204">
        <f>ISI_emi!Q52+ISI_emi!Q96</f>
        <v>53.282049999999998</v>
      </c>
      <c r="R53" s="204">
        <f>ISI_emi!R52+ISI_emi!R96</f>
        <v>55.840629999999997</v>
      </c>
      <c r="S53" s="204">
        <f>ISI_emi!S52+ISI_emi!S96</f>
        <v>58.47898</v>
      </c>
      <c r="T53" s="204">
        <f>ISI_emi!T52+ISI_emi!T96</f>
        <v>59.854410000000001</v>
      </c>
      <c r="U53" s="204">
        <f>ISI_emi!U52+ISI_emi!U96</f>
        <v>58.870429999999999</v>
      </c>
      <c r="V53" s="204">
        <f>ISI_emi!V52+ISI_emi!V96</f>
        <v>53.280140000000003</v>
      </c>
      <c r="W53" s="204">
        <f>ISI_emi!W52+ISI_emi!W96</f>
        <v>57.804929999999999</v>
      </c>
      <c r="X53" s="204">
        <f>ISI_emi!X52+ISI_emi!X96</f>
        <v>51.325090000000003</v>
      </c>
      <c r="Y53" s="204">
        <f>ISI_emi!Y52+ISI_emi!Y96</f>
        <v>44.072569999999999</v>
      </c>
      <c r="DA53" s="71"/>
    </row>
    <row r="54" spans="1:105" ht="12" customHeight="1" x14ac:dyDescent="0.25">
      <c r="A54" s="31" t="s">
        <v>144</v>
      </c>
      <c r="B54" s="210">
        <f t="shared" ref="B54:Y54" si="16">SUM(B55:B56)</f>
        <v>346.68015867768742</v>
      </c>
      <c r="C54" s="210">
        <f t="shared" si="16"/>
        <v>246.62101123894794</v>
      </c>
      <c r="D54" s="210">
        <f t="shared" si="16"/>
        <v>237.39885963776857</v>
      </c>
      <c r="E54" s="210">
        <f t="shared" si="16"/>
        <v>255.01825563864693</v>
      </c>
      <c r="F54" s="210">
        <f t="shared" si="16"/>
        <v>242.61081523882973</v>
      </c>
      <c r="G54" s="210">
        <f t="shared" si="16"/>
        <v>280.37397831823012</v>
      </c>
      <c r="H54" s="210">
        <f t="shared" si="16"/>
        <v>280.76248199886771</v>
      </c>
      <c r="I54" s="210">
        <f t="shared" si="16"/>
        <v>273.73330827808707</v>
      </c>
      <c r="J54" s="210">
        <f t="shared" si="16"/>
        <v>260.55922427892671</v>
      </c>
      <c r="K54" s="210">
        <f t="shared" si="16"/>
        <v>189.99725301080861</v>
      </c>
      <c r="L54" s="210">
        <f t="shared" si="16"/>
        <v>249.52484455870933</v>
      </c>
      <c r="M54" s="210">
        <f t="shared" si="16"/>
        <v>245.84928295765286</v>
      </c>
      <c r="N54" s="210">
        <f t="shared" si="16"/>
        <v>248.45397987783372</v>
      </c>
      <c r="O54" s="210">
        <f t="shared" si="16"/>
        <v>249.4161011180806</v>
      </c>
      <c r="P54" s="210">
        <f t="shared" si="16"/>
        <v>248.95806031833723</v>
      </c>
      <c r="Q54" s="210">
        <f t="shared" si="16"/>
        <v>246.43106871848997</v>
      </c>
      <c r="R54" s="210">
        <f t="shared" si="16"/>
        <v>259.61379231815357</v>
      </c>
      <c r="S54" s="210">
        <f t="shared" si="16"/>
        <v>275.30560731783328</v>
      </c>
      <c r="T54" s="210">
        <f t="shared" si="16"/>
        <v>270.67535711759172</v>
      </c>
      <c r="U54" s="210">
        <f t="shared" si="16"/>
        <v>277.08914383867989</v>
      </c>
      <c r="V54" s="210">
        <f t="shared" si="16"/>
        <v>250.25577295873404</v>
      </c>
      <c r="W54" s="210">
        <f t="shared" si="16"/>
        <v>270.14174171884088</v>
      </c>
      <c r="X54" s="210">
        <f t="shared" si="16"/>
        <v>241.68336567884239</v>
      </c>
      <c r="Y54" s="210">
        <f t="shared" si="16"/>
        <v>206.22412423804661</v>
      </c>
      <c r="DA54" s="109"/>
    </row>
    <row r="55" spans="1:105" ht="12" customHeight="1" x14ac:dyDescent="0.25">
      <c r="A55" s="51" t="s">
        <v>43</v>
      </c>
      <c r="B55" s="241">
        <f>ISI_emi!B$5</f>
        <v>0</v>
      </c>
      <c r="C55" s="241">
        <f>ISI_emi!C$5</f>
        <v>0</v>
      </c>
      <c r="D55" s="241">
        <f>ISI_emi!D$5</f>
        <v>0</v>
      </c>
      <c r="E55" s="241">
        <f>ISI_emi!E$5</f>
        <v>0</v>
      </c>
      <c r="F55" s="241">
        <f>ISI_emi!F$5</f>
        <v>0</v>
      </c>
      <c r="G55" s="241">
        <f>ISI_emi!G$5</f>
        <v>0</v>
      </c>
      <c r="H55" s="241">
        <f>ISI_emi!H$5</f>
        <v>0</v>
      </c>
      <c r="I55" s="241">
        <f>ISI_emi!I$5</f>
        <v>0</v>
      </c>
      <c r="J55" s="241">
        <f>ISI_emi!J$5</f>
        <v>0</v>
      </c>
      <c r="K55" s="241">
        <f>ISI_emi!K$5</f>
        <v>0</v>
      </c>
      <c r="L55" s="241">
        <f>ISI_emi!L$5</f>
        <v>0</v>
      </c>
      <c r="M55" s="241">
        <f>ISI_emi!M$5</f>
        <v>0</v>
      </c>
      <c r="N55" s="241">
        <f>ISI_emi!N$5</f>
        <v>0</v>
      </c>
      <c r="O55" s="241">
        <f>ISI_emi!O$5</f>
        <v>0</v>
      </c>
      <c r="P55" s="241">
        <f>ISI_emi!P$5</f>
        <v>0</v>
      </c>
      <c r="Q55" s="241">
        <f>ISI_emi!Q$5</f>
        <v>0</v>
      </c>
      <c r="R55" s="241">
        <f>ISI_emi!R$5</f>
        <v>0</v>
      </c>
      <c r="S55" s="241">
        <f>ISI_emi!S$5</f>
        <v>0</v>
      </c>
      <c r="T55" s="241">
        <f>ISI_emi!T$5</f>
        <v>0</v>
      </c>
      <c r="U55" s="241">
        <f>ISI_emi!U$5</f>
        <v>0</v>
      </c>
      <c r="V55" s="241">
        <f>ISI_emi!V$5</f>
        <v>0</v>
      </c>
      <c r="W55" s="241">
        <f>ISI_emi!W$5</f>
        <v>0</v>
      </c>
      <c r="X55" s="241">
        <f>ISI_emi!X$5</f>
        <v>0</v>
      </c>
      <c r="Y55" s="241">
        <f>ISI_emi!Y$5</f>
        <v>0</v>
      </c>
      <c r="DA55" s="83"/>
    </row>
    <row r="56" spans="1:105" ht="12" customHeight="1" x14ac:dyDescent="0.25">
      <c r="A56" s="52" t="s">
        <v>44</v>
      </c>
      <c r="B56" s="242">
        <f>ISI_emi!B$54</f>
        <v>346.68015867768742</v>
      </c>
      <c r="C56" s="242">
        <f>ISI_emi!C$54</f>
        <v>246.62101123894794</v>
      </c>
      <c r="D56" s="242">
        <f>ISI_emi!D$54</f>
        <v>237.39885963776857</v>
      </c>
      <c r="E56" s="242">
        <f>ISI_emi!E$54</f>
        <v>255.01825563864693</v>
      </c>
      <c r="F56" s="242">
        <f>ISI_emi!F$54</f>
        <v>242.61081523882973</v>
      </c>
      <c r="G56" s="242">
        <f>ISI_emi!G$54</f>
        <v>280.37397831823012</v>
      </c>
      <c r="H56" s="242">
        <f>ISI_emi!H$54</f>
        <v>280.76248199886771</v>
      </c>
      <c r="I56" s="242">
        <f>ISI_emi!I$54</f>
        <v>273.73330827808707</v>
      </c>
      <c r="J56" s="242">
        <f>ISI_emi!J$54</f>
        <v>260.55922427892671</v>
      </c>
      <c r="K56" s="242">
        <f>ISI_emi!K$54</f>
        <v>189.99725301080861</v>
      </c>
      <c r="L56" s="242">
        <f>ISI_emi!L$54</f>
        <v>249.52484455870933</v>
      </c>
      <c r="M56" s="242">
        <f>ISI_emi!M$54</f>
        <v>245.84928295765286</v>
      </c>
      <c r="N56" s="242">
        <f>ISI_emi!N$54</f>
        <v>248.45397987783372</v>
      </c>
      <c r="O56" s="242">
        <f>ISI_emi!O$54</f>
        <v>249.4161011180806</v>
      </c>
      <c r="P56" s="242">
        <f>ISI_emi!P$54</f>
        <v>248.95806031833723</v>
      </c>
      <c r="Q56" s="242">
        <f>ISI_emi!Q$54</f>
        <v>246.43106871848997</v>
      </c>
      <c r="R56" s="242">
        <f>ISI_emi!R$54</f>
        <v>259.61379231815357</v>
      </c>
      <c r="S56" s="242">
        <f>ISI_emi!S$54</f>
        <v>275.30560731783328</v>
      </c>
      <c r="T56" s="242">
        <f>ISI_emi!T$54</f>
        <v>270.67535711759172</v>
      </c>
      <c r="U56" s="242">
        <f>ISI_emi!U$54</f>
        <v>277.08914383867989</v>
      </c>
      <c r="V56" s="242">
        <f>ISI_emi!V$54</f>
        <v>250.25577295873404</v>
      </c>
      <c r="W56" s="242">
        <f>ISI_emi!W$54</f>
        <v>270.14174171884088</v>
      </c>
      <c r="X56" s="242">
        <f>ISI_emi!X$54</f>
        <v>241.68336567884239</v>
      </c>
      <c r="Y56" s="242">
        <f>ISI_emi!Y$54</f>
        <v>206.22412423804661</v>
      </c>
      <c r="DA56" s="84"/>
    </row>
    <row r="57" spans="1:105" ht="12" customHeight="1" x14ac:dyDescent="0.25">
      <c r="A57" s="3"/>
      <c r="B57" s="248"/>
      <c r="C57" s="248"/>
      <c r="D57" s="248"/>
      <c r="E57" s="248"/>
      <c r="F57" s="248"/>
      <c r="G57" s="248"/>
      <c r="H57" s="248"/>
      <c r="I57" s="248"/>
      <c r="J57" s="248"/>
      <c r="K57" s="248"/>
      <c r="L57" s="248"/>
      <c r="M57" s="248"/>
      <c r="N57" s="248"/>
      <c r="O57" s="248"/>
      <c r="P57" s="248"/>
      <c r="Q57" s="248"/>
      <c r="R57" s="248"/>
      <c r="S57" s="248"/>
      <c r="T57" s="248"/>
      <c r="U57" s="248"/>
      <c r="V57" s="248"/>
      <c r="W57" s="248"/>
      <c r="X57" s="248"/>
      <c r="Y57" s="248"/>
      <c r="DA57" s="87"/>
    </row>
    <row r="58" spans="1:105" ht="12" customHeight="1" x14ac:dyDescent="0.25">
      <c r="A58" s="110" t="s">
        <v>147</v>
      </c>
      <c r="B58" s="250">
        <f t="shared" ref="B58:Y58" si="17">IF(B$7=0,"",B$3/B$7*1000)</f>
        <v>426.36885196332702</v>
      </c>
      <c r="C58" s="250">
        <f t="shared" si="17"/>
        <v>476.27855953221672</v>
      </c>
      <c r="D58" s="250">
        <f t="shared" si="17"/>
        <v>464.82863225612397</v>
      </c>
      <c r="E58" s="250">
        <f t="shared" si="17"/>
        <v>422.47108078798072</v>
      </c>
      <c r="F58" s="250">
        <f t="shared" si="17"/>
        <v>415.23635035365612</v>
      </c>
      <c r="G58" s="250">
        <f t="shared" si="17"/>
        <v>503.09346081544118</v>
      </c>
      <c r="H58" s="250">
        <f t="shared" si="17"/>
        <v>456.97579824965931</v>
      </c>
      <c r="I58" s="250">
        <f t="shared" si="17"/>
        <v>548.50284027742111</v>
      </c>
      <c r="J58" s="250">
        <f t="shared" si="17"/>
        <v>531.08684313115123</v>
      </c>
      <c r="K58" s="250">
        <f t="shared" si="17"/>
        <v>272.55712257735524</v>
      </c>
      <c r="L58" s="250">
        <f t="shared" si="17"/>
        <v>334.51092806860282</v>
      </c>
      <c r="M58" s="250">
        <f t="shared" si="17"/>
        <v>405.69234758509623</v>
      </c>
      <c r="N58" s="250">
        <f t="shared" si="17"/>
        <v>367.60757112974864</v>
      </c>
      <c r="O58" s="250">
        <f t="shared" si="17"/>
        <v>368.90369330509287</v>
      </c>
      <c r="P58" s="250">
        <f t="shared" si="17"/>
        <v>433.41197610550068</v>
      </c>
      <c r="Q58" s="250">
        <f t="shared" si="17"/>
        <v>502.48405775251916</v>
      </c>
      <c r="R58" s="250">
        <f t="shared" si="17"/>
        <v>421.94115427157732</v>
      </c>
      <c r="S58" s="250">
        <f t="shared" si="17"/>
        <v>455.40238290013724</v>
      </c>
      <c r="T58" s="250">
        <f t="shared" si="17"/>
        <v>438.59944716704035</v>
      </c>
      <c r="U58" s="250">
        <f t="shared" si="17"/>
        <v>450.22914005980613</v>
      </c>
      <c r="V58" s="250">
        <f t="shared" si="17"/>
        <v>333.84178322160926</v>
      </c>
      <c r="W58" s="250">
        <f t="shared" si="17"/>
        <v>431.07425144308166</v>
      </c>
      <c r="X58" s="250">
        <f t="shared" si="17"/>
        <v>674.52635826607764</v>
      </c>
      <c r="Y58" s="250">
        <f t="shared" si="17"/>
        <v>787.52200248840154</v>
      </c>
      <c r="DA58" s="109"/>
    </row>
    <row r="59" spans="1:105" ht="12" customHeight="1" x14ac:dyDescent="0.25">
      <c r="A59" s="110" t="s">
        <v>148</v>
      </c>
      <c r="B59" s="251">
        <f t="shared" ref="B59:Y59" si="18">IF(B$47=0,"",B$47/B$7)</f>
        <v>0.32378622412230329</v>
      </c>
      <c r="C59" s="251">
        <f t="shared" si="18"/>
        <v>0.32340195654372739</v>
      </c>
      <c r="D59" s="251">
        <f t="shared" si="18"/>
        <v>0.28521516666511543</v>
      </c>
      <c r="E59" s="251">
        <f t="shared" si="18"/>
        <v>0.24358822190802715</v>
      </c>
      <c r="F59" s="251">
        <f t="shared" si="18"/>
        <v>0.23377548170806445</v>
      </c>
      <c r="G59" s="251">
        <f t="shared" si="18"/>
        <v>0.26475743994958262</v>
      </c>
      <c r="H59" s="251">
        <f t="shared" si="18"/>
        <v>0.25702145082395267</v>
      </c>
      <c r="I59" s="251">
        <f t="shared" si="18"/>
        <v>0.2147417589982859</v>
      </c>
      <c r="J59" s="251">
        <f t="shared" si="18"/>
        <v>0.23496126543603707</v>
      </c>
      <c r="K59" s="251">
        <f t="shared" si="18"/>
        <v>0.27524228165455034</v>
      </c>
      <c r="L59" s="251">
        <f t="shared" si="18"/>
        <v>0.24389052669179914</v>
      </c>
      <c r="M59" s="251">
        <f t="shared" si="18"/>
        <v>0.22096931608124737</v>
      </c>
      <c r="N59" s="251">
        <f t="shared" si="18"/>
        <v>0.23654914826891291</v>
      </c>
      <c r="O59" s="251">
        <f t="shared" si="18"/>
        <v>0.23915586834860836</v>
      </c>
      <c r="P59" s="251">
        <f t="shared" si="18"/>
        <v>0.23451663788455274</v>
      </c>
      <c r="Q59" s="251">
        <f t="shared" si="18"/>
        <v>0.23739468585874191</v>
      </c>
      <c r="R59" s="251">
        <f t="shared" si="18"/>
        <v>0.24490488289014689</v>
      </c>
      <c r="S59" s="251">
        <f t="shared" si="18"/>
        <v>0.24411917177743206</v>
      </c>
      <c r="T59" s="251">
        <f t="shared" si="18"/>
        <v>0.23197276966514224</v>
      </c>
      <c r="U59" s="251">
        <f t="shared" si="18"/>
        <v>0.25023242187927114</v>
      </c>
      <c r="V59" s="251">
        <f t="shared" si="18"/>
        <v>0.23259422605668775</v>
      </c>
      <c r="W59" s="251">
        <f t="shared" si="18"/>
        <v>0.22718489845429413</v>
      </c>
      <c r="X59" s="251">
        <f t="shared" si="18"/>
        <v>0.22151176358397767</v>
      </c>
      <c r="Y59" s="251">
        <f t="shared" si="18"/>
        <v>0.21738121930638213</v>
      </c>
      <c r="DA59" s="109"/>
    </row>
    <row r="60" spans="1:105" ht="12" customHeight="1" x14ac:dyDescent="0.25">
      <c r="A60" s="50" t="s">
        <v>43</v>
      </c>
      <c r="B60" s="252" t="str">
        <f t="shared" ref="B60:Y60" si="19">IF(B$48=0,"",B$48/B$8)</f>
        <v/>
      </c>
      <c r="C60" s="252" t="str">
        <f t="shared" si="19"/>
        <v/>
      </c>
      <c r="D60" s="252" t="str">
        <f t="shared" si="19"/>
        <v/>
      </c>
      <c r="E60" s="252" t="str">
        <f t="shared" si="19"/>
        <v/>
      </c>
      <c r="F60" s="252" t="str">
        <f t="shared" si="19"/>
        <v/>
      </c>
      <c r="G60" s="252" t="str">
        <f t="shared" si="19"/>
        <v/>
      </c>
      <c r="H60" s="252" t="str">
        <f t="shared" si="19"/>
        <v/>
      </c>
      <c r="I60" s="252" t="str">
        <f t="shared" si="19"/>
        <v/>
      </c>
      <c r="J60" s="252" t="str">
        <f t="shared" si="19"/>
        <v/>
      </c>
      <c r="K60" s="252" t="str">
        <f t="shared" si="19"/>
        <v/>
      </c>
      <c r="L60" s="252" t="str">
        <f t="shared" si="19"/>
        <v/>
      </c>
      <c r="M60" s="252" t="str">
        <f t="shared" si="19"/>
        <v/>
      </c>
      <c r="N60" s="252" t="str">
        <f t="shared" si="19"/>
        <v/>
      </c>
      <c r="O60" s="252" t="str">
        <f t="shared" si="19"/>
        <v/>
      </c>
      <c r="P60" s="252" t="str">
        <f t="shared" si="19"/>
        <v/>
      </c>
      <c r="Q60" s="252" t="str">
        <f t="shared" si="19"/>
        <v/>
      </c>
      <c r="R60" s="252" t="str">
        <f t="shared" si="19"/>
        <v/>
      </c>
      <c r="S60" s="252" t="str">
        <f t="shared" si="19"/>
        <v/>
      </c>
      <c r="T60" s="252" t="str">
        <f t="shared" si="19"/>
        <v/>
      </c>
      <c r="U60" s="252" t="str">
        <f t="shared" si="19"/>
        <v/>
      </c>
      <c r="V60" s="252" t="str">
        <f t="shared" si="19"/>
        <v/>
      </c>
      <c r="W60" s="252" t="str">
        <f t="shared" si="19"/>
        <v/>
      </c>
      <c r="X60" s="252" t="str">
        <f t="shared" si="19"/>
        <v/>
      </c>
      <c r="Y60" s="252" t="str">
        <f t="shared" si="19"/>
        <v/>
      </c>
      <c r="DA60" s="83"/>
    </row>
    <row r="61" spans="1:105" ht="12" customHeight="1" x14ac:dyDescent="0.25">
      <c r="A61" s="49" t="s">
        <v>44</v>
      </c>
      <c r="B61" s="253">
        <f t="shared" ref="B61:Y61" si="20">IF(B$49=0,"",B$49/B$9)</f>
        <v>0.32378622412230329</v>
      </c>
      <c r="C61" s="253">
        <f t="shared" si="20"/>
        <v>0.32340195654372739</v>
      </c>
      <c r="D61" s="253">
        <f t="shared" si="20"/>
        <v>0.28521516666511543</v>
      </c>
      <c r="E61" s="253">
        <f t="shared" si="20"/>
        <v>0.24358822190802715</v>
      </c>
      <c r="F61" s="253">
        <f t="shared" si="20"/>
        <v>0.23377548170806445</v>
      </c>
      <c r="G61" s="253">
        <f t="shared" si="20"/>
        <v>0.26475743994958262</v>
      </c>
      <c r="H61" s="253">
        <f t="shared" si="20"/>
        <v>0.25702145082395267</v>
      </c>
      <c r="I61" s="253">
        <f t="shared" si="20"/>
        <v>0.2147417589982859</v>
      </c>
      <c r="J61" s="253">
        <f t="shared" si="20"/>
        <v>0.23496126543603707</v>
      </c>
      <c r="K61" s="253">
        <f t="shared" si="20"/>
        <v>0.27524228165455034</v>
      </c>
      <c r="L61" s="253">
        <f t="shared" si="20"/>
        <v>0.24389052669179914</v>
      </c>
      <c r="M61" s="253">
        <f t="shared" si="20"/>
        <v>0.22096931608124737</v>
      </c>
      <c r="N61" s="253">
        <f t="shared" si="20"/>
        <v>0.23654914826891291</v>
      </c>
      <c r="O61" s="253">
        <f t="shared" si="20"/>
        <v>0.23915586834860836</v>
      </c>
      <c r="P61" s="253">
        <f t="shared" si="20"/>
        <v>0.23451663788455274</v>
      </c>
      <c r="Q61" s="253">
        <f t="shared" si="20"/>
        <v>0.23739468585874191</v>
      </c>
      <c r="R61" s="253">
        <f t="shared" si="20"/>
        <v>0.24490488289014689</v>
      </c>
      <c r="S61" s="253">
        <f t="shared" si="20"/>
        <v>0.24411917177743206</v>
      </c>
      <c r="T61" s="253">
        <f t="shared" si="20"/>
        <v>0.23197276966514224</v>
      </c>
      <c r="U61" s="253">
        <f t="shared" si="20"/>
        <v>0.25023242187927114</v>
      </c>
      <c r="V61" s="253">
        <f t="shared" si="20"/>
        <v>0.23259422605668775</v>
      </c>
      <c r="W61" s="253">
        <f t="shared" si="20"/>
        <v>0.22718489845429413</v>
      </c>
      <c r="X61" s="253">
        <f t="shared" si="20"/>
        <v>0.22151176358397767</v>
      </c>
      <c r="Y61" s="253">
        <f t="shared" si="20"/>
        <v>0.21738121930638213</v>
      </c>
      <c r="DA61" s="84"/>
    </row>
    <row r="62" spans="1:105" ht="12" customHeight="1" x14ac:dyDescent="0.25">
      <c r="A62" s="110" t="s">
        <v>149</v>
      </c>
      <c r="B62" s="251">
        <f>IF(SUM(ISI_ued!B$5,ISI_ued!B$54)=0,"",SUM(ISI_ued!B$5,ISI_ued!B$54)/B$7)</f>
        <v>0.14011643890963943</v>
      </c>
      <c r="C62" s="251">
        <f>IF(SUM(ISI_ued!C$5,ISI_ued!C$54)=0,"",SUM(ISI_ued!C$5,ISI_ued!C$54)/C$7)</f>
        <v>0.14662797902670685</v>
      </c>
      <c r="D62" s="251">
        <f>IF(SUM(ISI_ued!D$5,ISI_ued!D$54)=0,"",SUM(ISI_ued!D$5,ISI_ued!D$54)/D$7)</f>
        <v>0.12932870618996442</v>
      </c>
      <c r="E62" s="251">
        <f>IF(SUM(ISI_ued!E$5,ISI_ued!E$54)=0,"",SUM(ISI_ued!E$5,ISI_ued!E$54)/E$7)</f>
        <v>0.10755003111617965</v>
      </c>
      <c r="F62" s="251">
        <f>IF(SUM(ISI_ued!F$5,ISI_ued!F$54)=0,"",SUM(ISI_ued!F$5,ISI_ued!F$54)/F$7)</f>
        <v>0.10437657785210445</v>
      </c>
      <c r="G62" s="251">
        <f>IF(SUM(ISI_ued!G$5,ISI_ued!G$54)=0,"",SUM(ISI_ued!G$5,ISI_ued!G$54)/G$7)</f>
        <v>0.11708523356699539</v>
      </c>
      <c r="H62" s="251">
        <f>IF(SUM(ISI_ued!H$5,ISI_ued!H$54)=0,"",SUM(ISI_ued!H$5,ISI_ued!H$54)/H$7)</f>
        <v>0.1153520469994298</v>
      </c>
      <c r="I62" s="251">
        <f>IF(SUM(ISI_ued!I$5,ISI_ued!I$54)=0,"",SUM(ISI_ued!I$5,ISI_ued!I$54)/I$7)</f>
        <v>9.5350382670205763E-2</v>
      </c>
      <c r="J62" s="251">
        <f>IF(SUM(ISI_ued!J$5,ISI_ued!J$54)=0,"",SUM(ISI_ued!J$5,ISI_ued!J$54)/J$7)</f>
        <v>0.10605848596776229</v>
      </c>
      <c r="K62" s="251">
        <f>IF(SUM(ISI_ued!K$5,ISI_ued!K$54)=0,"",SUM(ISI_ued!K$5,ISI_ued!K$54)/K$7)</f>
        <v>0.12433160416248908</v>
      </c>
      <c r="L62" s="251">
        <f>IF(SUM(ISI_ued!L$5,ISI_ued!L$54)=0,"",SUM(ISI_ued!L$5,ISI_ued!L$54)/L$7)</f>
        <v>0.10999580126860511</v>
      </c>
      <c r="M62" s="251">
        <f>IF(SUM(ISI_ued!M$5,ISI_ued!M$54)=0,"",SUM(ISI_ued!M$5,ISI_ued!M$54)/M$7)</f>
        <v>0.10075279814659749</v>
      </c>
      <c r="N62" s="251">
        <f>IF(SUM(ISI_ued!N$5,ISI_ued!N$54)=0,"",SUM(ISI_ued!N$5,ISI_ued!N$54)/N$7)</f>
        <v>0.10816599234167878</v>
      </c>
      <c r="O62" s="251">
        <f>IF(SUM(ISI_ued!O$5,ISI_ued!O$54)=0,"",SUM(ISI_ued!O$5,ISI_ued!O$54)/O$7)</f>
        <v>0.10943164798497788</v>
      </c>
      <c r="P62" s="251">
        <f>IF(SUM(ISI_ued!P$5,ISI_ued!P$54)=0,"",SUM(ISI_ued!P$5,ISI_ued!P$54)/P$7)</f>
        <v>0.10875350833051825</v>
      </c>
      <c r="Q62" s="251">
        <f>IF(SUM(ISI_ued!Q$5,ISI_ued!Q$54)=0,"",SUM(ISI_ued!Q$5,ISI_ued!Q$54)/Q$7)</f>
        <v>0.1102608289748804</v>
      </c>
      <c r="R62" s="251">
        <f>IF(SUM(ISI_ued!R$5,ISI_ued!R$54)=0,"",SUM(ISI_ued!R$5,ISI_ued!R$54)/R$7)</f>
        <v>0.11360203018863325</v>
      </c>
      <c r="S62" s="251">
        <f>IF(SUM(ISI_ued!S$5,ISI_ued!S$54)=0,"",SUM(ISI_ued!S$5,ISI_ued!S$54)/S$7)</f>
        <v>0.11644976809989153</v>
      </c>
      <c r="T62" s="251">
        <f>IF(SUM(ISI_ued!T$5,ISI_ued!T$54)=0,"",SUM(ISI_ued!T$5,ISI_ued!T$54)/T$7)</f>
        <v>0.11042410843357069</v>
      </c>
      <c r="U62" s="251">
        <f>IF(SUM(ISI_ued!U$5,ISI_ued!U$54)=0,"",SUM(ISI_ued!U$5,ISI_ued!U$54)/U$7)</f>
        <v>0.11892912310816843</v>
      </c>
      <c r="V62" s="251">
        <f>IF(SUM(ISI_ued!V$5,ISI_ued!V$54)=0,"",SUM(ISI_ued!V$5,ISI_ued!V$54)/V$7)</f>
        <v>0.11058484463194315</v>
      </c>
      <c r="W62" s="251">
        <f>IF(SUM(ISI_ued!W$5,ISI_ued!W$54)=0,"",SUM(ISI_ued!W$5,ISI_ued!W$54)/W$7)</f>
        <v>0.11184588446705407</v>
      </c>
      <c r="X62" s="251">
        <f>IF(SUM(ISI_ued!X$5,ISI_ued!X$54)=0,"",SUM(ISI_ued!X$5,ISI_ued!X$54)/X$7)</f>
        <v>0.10889272375437906</v>
      </c>
      <c r="Y62" s="251">
        <f>IF(SUM(ISI_ued!Y$5,ISI_ued!Y$54)=0,"",SUM(ISI_ued!Y$5,ISI_ued!Y$54)/Y$7)</f>
        <v>0.1071473601102956</v>
      </c>
      <c r="DA62" s="109"/>
    </row>
    <row r="63" spans="1:105" ht="12" customHeight="1" x14ac:dyDescent="0.25">
      <c r="A63" s="50" t="s">
        <v>43</v>
      </c>
      <c r="B63" s="252" t="str">
        <f>IF(ISI_ued!B$5=0,"",ISI_ued!B$5/B$8)</f>
        <v/>
      </c>
      <c r="C63" s="252" t="str">
        <f>IF(ISI_ued!C$5=0,"",ISI_ued!C$5/C$8)</f>
        <v/>
      </c>
      <c r="D63" s="252" t="str">
        <f>IF(ISI_ued!D$5=0,"",ISI_ued!D$5/D$8)</f>
        <v/>
      </c>
      <c r="E63" s="252" t="str">
        <f>IF(ISI_ued!E$5=0,"",ISI_ued!E$5/E$8)</f>
        <v/>
      </c>
      <c r="F63" s="252" t="str">
        <f>IF(ISI_ued!F$5=0,"",ISI_ued!F$5/F$8)</f>
        <v/>
      </c>
      <c r="G63" s="252" t="str">
        <f>IF(ISI_ued!G$5=0,"",ISI_ued!G$5/G$8)</f>
        <v/>
      </c>
      <c r="H63" s="252" t="str">
        <f>IF(ISI_ued!H$5=0,"",ISI_ued!H$5/H$8)</f>
        <v/>
      </c>
      <c r="I63" s="252" t="str">
        <f>IF(ISI_ued!I$5=0,"",ISI_ued!I$5/I$8)</f>
        <v/>
      </c>
      <c r="J63" s="252" t="str">
        <f>IF(ISI_ued!J$5=0,"",ISI_ued!J$5/J$8)</f>
        <v/>
      </c>
      <c r="K63" s="252" t="str">
        <f>IF(ISI_ued!K$5=0,"",ISI_ued!K$5/K$8)</f>
        <v/>
      </c>
      <c r="L63" s="252" t="str">
        <f>IF(ISI_ued!L$5=0,"",ISI_ued!L$5/L$8)</f>
        <v/>
      </c>
      <c r="M63" s="252" t="str">
        <f>IF(ISI_ued!M$5=0,"",ISI_ued!M$5/M$8)</f>
        <v/>
      </c>
      <c r="N63" s="252" t="str">
        <f>IF(ISI_ued!N$5=0,"",ISI_ued!N$5/N$8)</f>
        <v/>
      </c>
      <c r="O63" s="252" t="str">
        <f>IF(ISI_ued!O$5=0,"",ISI_ued!O$5/O$8)</f>
        <v/>
      </c>
      <c r="P63" s="252" t="str">
        <f>IF(ISI_ued!P$5=0,"",ISI_ued!P$5/P$8)</f>
        <v/>
      </c>
      <c r="Q63" s="252" t="str">
        <f>IF(ISI_ued!Q$5=0,"",ISI_ued!Q$5/Q$8)</f>
        <v/>
      </c>
      <c r="R63" s="252" t="str">
        <f>IF(ISI_ued!R$5=0,"",ISI_ued!R$5/R$8)</f>
        <v/>
      </c>
      <c r="S63" s="252" t="str">
        <f>IF(ISI_ued!S$5=0,"",ISI_ued!S$5/S$8)</f>
        <v/>
      </c>
      <c r="T63" s="252" t="str">
        <f>IF(ISI_ued!T$5=0,"",ISI_ued!T$5/T$8)</f>
        <v/>
      </c>
      <c r="U63" s="252" t="str">
        <f>IF(ISI_ued!U$5=0,"",ISI_ued!U$5/U$8)</f>
        <v/>
      </c>
      <c r="V63" s="252" t="str">
        <f>IF(ISI_ued!V$5=0,"",ISI_ued!V$5/V$8)</f>
        <v/>
      </c>
      <c r="W63" s="252" t="str">
        <f>IF(ISI_ued!W$5=0,"",ISI_ued!W$5/W$8)</f>
        <v/>
      </c>
      <c r="X63" s="252" t="str">
        <f>IF(ISI_ued!X$5=0,"",ISI_ued!X$5/X$8)</f>
        <v/>
      </c>
      <c r="Y63" s="252" t="str">
        <f>IF(ISI_ued!Y$5=0,"",ISI_ued!Y$5/Y$8)</f>
        <v/>
      </c>
      <c r="DA63" s="83"/>
    </row>
    <row r="64" spans="1:105" ht="12" customHeight="1" x14ac:dyDescent="0.25">
      <c r="A64" s="49" t="s">
        <v>44</v>
      </c>
      <c r="B64" s="253">
        <f>IF(ISI_ued!B$54=0,"",ISI_ued!B$54/B$9)</f>
        <v>0.14011643890963943</v>
      </c>
      <c r="C64" s="253">
        <f>IF(ISI_ued!C$54=0,"",ISI_ued!C$54/C$9)</f>
        <v>0.14662797902670685</v>
      </c>
      <c r="D64" s="253">
        <f>IF(ISI_ued!D$54=0,"",ISI_ued!D$54/D$9)</f>
        <v>0.12932870618996442</v>
      </c>
      <c r="E64" s="253">
        <f>IF(ISI_ued!E$54=0,"",ISI_ued!E$54/E$9)</f>
        <v>0.10755003111617965</v>
      </c>
      <c r="F64" s="253">
        <f>IF(ISI_ued!F$54=0,"",ISI_ued!F$54/F$9)</f>
        <v>0.10437657785210445</v>
      </c>
      <c r="G64" s="253">
        <f>IF(ISI_ued!G$54=0,"",ISI_ued!G$54/G$9)</f>
        <v>0.11708523356699539</v>
      </c>
      <c r="H64" s="253">
        <f>IF(ISI_ued!H$54=0,"",ISI_ued!H$54/H$9)</f>
        <v>0.1153520469994298</v>
      </c>
      <c r="I64" s="253">
        <f>IF(ISI_ued!I$54=0,"",ISI_ued!I$54/I$9)</f>
        <v>9.5350382670205763E-2</v>
      </c>
      <c r="J64" s="253">
        <f>IF(ISI_ued!J$54=0,"",ISI_ued!J$54/J$9)</f>
        <v>0.10605848596776229</v>
      </c>
      <c r="K64" s="253">
        <f>IF(ISI_ued!K$54=0,"",ISI_ued!K$54/K$9)</f>
        <v>0.12433160416248908</v>
      </c>
      <c r="L64" s="253">
        <f>IF(ISI_ued!L$54=0,"",ISI_ued!L$54/L$9)</f>
        <v>0.10999580126860511</v>
      </c>
      <c r="M64" s="253">
        <f>IF(ISI_ued!M$54=0,"",ISI_ued!M$54/M$9)</f>
        <v>0.10075279814659749</v>
      </c>
      <c r="N64" s="253">
        <f>IF(ISI_ued!N$54=0,"",ISI_ued!N$54/N$9)</f>
        <v>0.10816599234167878</v>
      </c>
      <c r="O64" s="253">
        <f>IF(ISI_ued!O$54=0,"",ISI_ued!O$54/O$9)</f>
        <v>0.10943164798497788</v>
      </c>
      <c r="P64" s="253">
        <f>IF(ISI_ued!P$54=0,"",ISI_ued!P$54/P$9)</f>
        <v>0.10875350833051825</v>
      </c>
      <c r="Q64" s="253">
        <f>IF(ISI_ued!Q$54=0,"",ISI_ued!Q$54/Q$9)</f>
        <v>0.1102608289748804</v>
      </c>
      <c r="R64" s="253">
        <f>IF(ISI_ued!R$54=0,"",ISI_ued!R$54/R$9)</f>
        <v>0.11360203018863325</v>
      </c>
      <c r="S64" s="253">
        <f>IF(ISI_ued!S$54=0,"",ISI_ued!S$54/S$9)</f>
        <v>0.11644976809989153</v>
      </c>
      <c r="T64" s="253">
        <f>IF(ISI_ued!T$54=0,"",ISI_ued!T$54/T$9)</f>
        <v>0.11042410843357069</v>
      </c>
      <c r="U64" s="253">
        <f>IF(ISI_ued!U$54=0,"",ISI_ued!U$54/U$9)</f>
        <v>0.11892912310816843</v>
      </c>
      <c r="V64" s="253">
        <f>IF(ISI_ued!V$54=0,"",ISI_ued!V$54/V$9)</f>
        <v>0.11058484463194315</v>
      </c>
      <c r="W64" s="253">
        <f>IF(ISI_ued!W$54=0,"",ISI_ued!W$54/W$9)</f>
        <v>0.11184588446705407</v>
      </c>
      <c r="X64" s="253">
        <f>IF(ISI_ued!X$54=0,"",ISI_ued!X$54/X$9)</f>
        <v>0.10889272375437906</v>
      </c>
      <c r="Y64" s="253">
        <f>IF(ISI_ued!Y$54=0,"",ISI_ued!Y$54/Y$9)</f>
        <v>0.1071473601102956</v>
      </c>
      <c r="DA64" s="84"/>
    </row>
    <row r="65" spans="1:105" ht="12" customHeight="1" x14ac:dyDescent="0.25">
      <c r="A65" s="110" t="s">
        <v>87</v>
      </c>
      <c r="B65" s="254">
        <f t="shared" ref="B65:Y65" si="21">IF(B$47=0,"",B$54/B$47)</f>
        <v>2.0619861811567102</v>
      </c>
      <c r="C65" s="254">
        <f t="shared" si="21"/>
        <v>1.64913237534144</v>
      </c>
      <c r="D65" s="254">
        <f t="shared" si="21"/>
        <v>1.7298245442834845</v>
      </c>
      <c r="E65" s="254">
        <f t="shared" si="21"/>
        <v>1.9335447204004066</v>
      </c>
      <c r="F65" s="254">
        <f t="shared" si="21"/>
        <v>1.8351634349447741</v>
      </c>
      <c r="G65" s="254">
        <f t="shared" si="21"/>
        <v>1.8166453201441495</v>
      </c>
      <c r="H65" s="254">
        <f t="shared" si="21"/>
        <v>1.7391488752633575</v>
      </c>
      <c r="I65" s="254">
        <f t="shared" si="21"/>
        <v>1.997403970362017</v>
      </c>
      <c r="J65" s="254">
        <f t="shared" si="21"/>
        <v>1.7277330243665285</v>
      </c>
      <c r="K65" s="254">
        <f t="shared" si="21"/>
        <v>1.6050702069585554</v>
      </c>
      <c r="L65" s="254">
        <f t="shared" si="21"/>
        <v>1.6874904443790655</v>
      </c>
      <c r="M65" s="254">
        <f t="shared" si="21"/>
        <v>1.7180408564390188</v>
      </c>
      <c r="N65" s="254">
        <f t="shared" si="21"/>
        <v>1.6622943854467003</v>
      </c>
      <c r="O65" s="254">
        <f t="shared" si="21"/>
        <v>1.6876991323875672</v>
      </c>
      <c r="P65" s="254">
        <f t="shared" si="21"/>
        <v>1.7258065763339183</v>
      </c>
      <c r="Q65" s="254">
        <f t="shared" si="21"/>
        <v>1.7187727053917419</v>
      </c>
      <c r="R65" s="254">
        <f t="shared" si="21"/>
        <v>1.7280266592913731</v>
      </c>
      <c r="S65" s="254">
        <f t="shared" si="21"/>
        <v>1.7391941276101195</v>
      </c>
      <c r="T65" s="254">
        <f t="shared" si="21"/>
        <v>1.7847610513220302</v>
      </c>
      <c r="U65" s="254">
        <f t="shared" si="21"/>
        <v>1.7768549284988775</v>
      </c>
      <c r="V65" s="254">
        <f t="shared" si="21"/>
        <v>1.7672485934206386</v>
      </c>
      <c r="W65" s="254">
        <f t="shared" si="21"/>
        <v>1.7398839446527061</v>
      </c>
      <c r="X65" s="254">
        <f t="shared" si="21"/>
        <v>1.7527397177216806</v>
      </c>
      <c r="Y65" s="254">
        <f t="shared" si="21"/>
        <v>1.7243067553890439</v>
      </c>
      <c r="DA65" s="109"/>
    </row>
    <row r="66" spans="1:105" ht="12" customHeight="1" x14ac:dyDescent="0.25">
      <c r="A66" s="50" t="s">
        <v>150</v>
      </c>
      <c r="B66" s="255" t="str">
        <f t="shared" ref="B66:Y66" si="22">IF(B$48=0,"",B$55/B$48)</f>
        <v/>
      </c>
      <c r="C66" s="255" t="str">
        <f t="shared" si="22"/>
        <v/>
      </c>
      <c r="D66" s="255" t="str">
        <f t="shared" si="22"/>
        <v/>
      </c>
      <c r="E66" s="255" t="str">
        <f t="shared" si="22"/>
        <v/>
      </c>
      <c r="F66" s="255" t="str">
        <f t="shared" si="22"/>
        <v/>
      </c>
      <c r="G66" s="255" t="str">
        <f t="shared" si="22"/>
        <v/>
      </c>
      <c r="H66" s="255" t="str">
        <f t="shared" si="22"/>
        <v/>
      </c>
      <c r="I66" s="255" t="str">
        <f t="shared" si="22"/>
        <v/>
      </c>
      <c r="J66" s="255" t="str">
        <f t="shared" si="22"/>
        <v/>
      </c>
      <c r="K66" s="255" t="str">
        <f t="shared" si="22"/>
        <v/>
      </c>
      <c r="L66" s="255" t="str">
        <f t="shared" si="22"/>
        <v/>
      </c>
      <c r="M66" s="255" t="str">
        <f t="shared" si="22"/>
        <v/>
      </c>
      <c r="N66" s="255" t="str">
        <f t="shared" si="22"/>
        <v/>
      </c>
      <c r="O66" s="255" t="str">
        <f t="shared" si="22"/>
        <v/>
      </c>
      <c r="P66" s="255" t="str">
        <f t="shared" si="22"/>
        <v/>
      </c>
      <c r="Q66" s="255" t="str">
        <f t="shared" si="22"/>
        <v/>
      </c>
      <c r="R66" s="255" t="str">
        <f t="shared" si="22"/>
        <v/>
      </c>
      <c r="S66" s="255" t="str">
        <f t="shared" si="22"/>
        <v/>
      </c>
      <c r="T66" s="255" t="str">
        <f t="shared" si="22"/>
        <v/>
      </c>
      <c r="U66" s="255" t="str">
        <f t="shared" si="22"/>
        <v/>
      </c>
      <c r="V66" s="255" t="str">
        <f t="shared" si="22"/>
        <v/>
      </c>
      <c r="W66" s="255" t="str">
        <f t="shared" si="22"/>
        <v/>
      </c>
      <c r="X66" s="255" t="str">
        <f t="shared" si="22"/>
        <v/>
      </c>
      <c r="Y66" s="255" t="str">
        <f t="shared" si="22"/>
        <v/>
      </c>
      <c r="DA66" s="83"/>
    </row>
    <row r="67" spans="1:105" ht="12" customHeight="1" x14ac:dyDescent="0.25">
      <c r="A67" s="49" t="s">
        <v>151</v>
      </c>
      <c r="B67" s="256">
        <f t="shared" ref="B67:Y67" si="23">IF(B$49=0,"",B$56/B$49)</f>
        <v>2.0619861811567102</v>
      </c>
      <c r="C67" s="256">
        <f t="shared" si="23"/>
        <v>1.64913237534144</v>
      </c>
      <c r="D67" s="256">
        <f t="shared" si="23"/>
        <v>1.7298245442834845</v>
      </c>
      <c r="E67" s="256">
        <f t="shared" si="23"/>
        <v>1.9335447204004066</v>
      </c>
      <c r="F67" s="256">
        <f t="shared" si="23"/>
        <v>1.8351634349447741</v>
      </c>
      <c r="G67" s="256">
        <f t="shared" si="23"/>
        <v>1.8166453201441495</v>
      </c>
      <c r="H67" s="256">
        <f t="shared" si="23"/>
        <v>1.7391488752633575</v>
      </c>
      <c r="I67" s="256">
        <f t="shared" si="23"/>
        <v>1.997403970362017</v>
      </c>
      <c r="J67" s="256">
        <f t="shared" si="23"/>
        <v>1.7277330243665285</v>
      </c>
      <c r="K67" s="256">
        <f t="shared" si="23"/>
        <v>1.6050702069585554</v>
      </c>
      <c r="L67" s="256">
        <f t="shared" si="23"/>
        <v>1.6874904443790655</v>
      </c>
      <c r="M67" s="256">
        <f t="shared" si="23"/>
        <v>1.7180408564390188</v>
      </c>
      <c r="N67" s="256">
        <f t="shared" si="23"/>
        <v>1.6622943854467003</v>
      </c>
      <c r="O67" s="256">
        <f t="shared" si="23"/>
        <v>1.6876991323875672</v>
      </c>
      <c r="P67" s="256">
        <f t="shared" si="23"/>
        <v>1.7258065763339183</v>
      </c>
      <c r="Q67" s="256">
        <f t="shared" si="23"/>
        <v>1.7187727053917419</v>
      </c>
      <c r="R67" s="256">
        <f t="shared" si="23"/>
        <v>1.7280266592913731</v>
      </c>
      <c r="S67" s="256">
        <f t="shared" si="23"/>
        <v>1.7391941276101195</v>
      </c>
      <c r="T67" s="256">
        <f t="shared" si="23"/>
        <v>1.7847610513220302</v>
      </c>
      <c r="U67" s="256">
        <f t="shared" si="23"/>
        <v>1.7768549284988775</v>
      </c>
      <c r="V67" s="256">
        <f t="shared" si="23"/>
        <v>1.7672485934206386</v>
      </c>
      <c r="W67" s="256">
        <f t="shared" si="23"/>
        <v>1.7398839446527061</v>
      </c>
      <c r="X67" s="256">
        <f t="shared" si="23"/>
        <v>1.7527397177216806</v>
      </c>
      <c r="Y67" s="256">
        <f t="shared" si="23"/>
        <v>1.7243067553890439</v>
      </c>
      <c r="DA67" s="84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7">
    <tabColor theme="4" tint="0.39997558519241921"/>
    <pageSetUpPr fitToPage="1"/>
  </sheetPr>
  <dimension ref="A1:DA156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Iron and steel / final energy consumption"</f>
        <v>SI: Iron and steel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2"/>
    </row>
    <row r="3" spans="1:105" ht="15" customHeight="1" x14ac:dyDescent="0.25">
      <c r="A3" s="32" t="s">
        <v>152</v>
      </c>
      <c r="B3" s="257"/>
      <c r="C3" s="257"/>
      <c r="D3" s="257"/>
      <c r="E3" s="257"/>
      <c r="F3" s="257"/>
      <c r="G3" s="257"/>
      <c r="H3" s="257"/>
      <c r="I3" s="257"/>
      <c r="J3" s="257"/>
      <c r="K3" s="257"/>
      <c r="L3" s="257"/>
      <c r="M3" s="257"/>
      <c r="N3" s="257"/>
      <c r="O3" s="257"/>
      <c r="P3" s="257"/>
      <c r="Q3" s="257"/>
      <c r="R3" s="257"/>
      <c r="S3" s="257"/>
      <c r="T3" s="257"/>
      <c r="U3" s="257"/>
      <c r="V3" s="257"/>
      <c r="W3" s="257"/>
      <c r="X3" s="257"/>
      <c r="Y3" s="257"/>
      <c r="DA3" s="88"/>
    </row>
    <row r="4" spans="1:105" ht="12" customHeight="1" x14ac:dyDescent="0.25">
      <c r="A4" s="2"/>
      <c r="B4" s="258"/>
      <c r="C4" s="258"/>
      <c r="D4" s="258"/>
      <c r="E4" s="258"/>
      <c r="F4" s="258"/>
      <c r="G4" s="258"/>
      <c r="H4" s="258"/>
      <c r="I4" s="258"/>
      <c r="J4" s="258"/>
      <c r="K4" s="258"/>
      <c r="L4" s="258"/>
      <c r="M4" s="258"/>
      <c r="N4" s="258"/>
      <c r="O4" s="258"/>
      <c r="P4" s="258"/>
      <c r="Q4" s="258"/>
      <c r="R4" s="258"/>
      <c r="S4" s="258"/>
      <c r="T4" s="258"/>
      <c r="U4" s="258"/>
      <c r="V4" s="258"/>
      <c r="W4" s="258"/>
      <c r="X4" s="258"/>
      <c r="Y4" s="258"/>
    </row>
    <row r="5" spans="1:105" ht="15" customHeight="1" x14ac:dyDescent="0.25">
      <c r="A5" s="34" t="s">
        <v>43</v>
      </c>
      <c r="B5" s="223">
        <v>0</v>
      </c>
      <c r="C5" s="223">
        <v>0</v>
      </c>
      <c r="D5" s="223">
        <v>0</v>
      </c>
      <c r="E5" s="223">
        <v>0</v>
      </c>
      <c r="F5" s="223">
        <v>0</v>
      </c>
      <c r="G5" s="223">
        <v>0</v>
      </c>
      <c r="H5" s="223">
        <v>0</v>
      </c>
      <c r="I5" s="223">
        <v>0</v>
      </c>
      <c r="J5" s="223">
        <v>0</v>
      </c>
      <c r="K5" s="223">
        <v>0</v>
      </c>
      <c r="L5" s="223">
        <v>0</v>
      </c>
      <c r="M5" s="223">
        <v>0</v>
      </c>
      <c r="N5" s="223">
        <v>0</v>
      </c>
      <c r="O5" s="223">
        <v>0</v>
      </c>
      <c r="P5" s="223">
        <v>0</v>
      </c>
      <c r="Q5" s="223">
        <v>0</v>
      </c>
      <c r="R5" s="223">
        <v>0</v>
      </c>
      <c r="S5" s="223">
        <v>0</v>
      </c>
      <c r="T5" s="223">
        <v>0</v>
      </c>
      <c r="U5" s="223">
        <v>0</v>
      </c>
      <c r="V5" s="223">
        <v>0</v>
      </c>
      <c r="W5" s="223">
        <v>0</v>
      </c>
      <c r="X5" s="223">
        <v>0</v>
      </c>
      <c r="Y5" s="223">
        <v>0</v>
      </c>
      <c r="DA5" s="89" t="s">
        <v>153</v>
      </c>
    </row>
    <row r="6" spans="1:105" ht="12" customHeight="1" x14ac:dyDescent="0.25">
      <c r="A6" s="55" t="s">
        <v>91</v>
      </c>
      <c r="B6" s="259">
        <v>0</v>
      </c>
      <c r="C6" s="259">
        <v>0</v>
      </c>
      <c r="D6" s="259">
        <v>0</v>
      </c>
      <c r="E6" s="259">
        <v>0</v>
      </c>
      <c r="F6" s="259">
        <v>0</v>
      </c>
      <c r="G6" s="259">
        <v>0</v>
      </c>
      <c r="H6" s="259">
        <v>0</v>
      </c>
      <c r="I6" s="259">
        <v>0</v>
      </c>
      <c r="J6" s="259">
        <v>0</v>
      </c>
      <c r="K6" s="259">
        <v>0</v>
      </c>
      <c r="L6" s="259">
        <v>0</v>
      </c>
      <c r="M6" s="259">
        <v>0</v>
      </c>
      <c r="N6" s="259">
        <v>0</v>
      </c>
      <c r="O6" s="259">
        <v>0</v>
      </c>
      <c r="P6" s="259">
        <v>0</v>
      </c>
      <c r="Q6" s="259">
        <v>0</v>
      </c>
      <c r="R6" s="259">
        <v>0</v>
      </c>
      <c r="S6" s="259">
        <v>0</v>
      </c>
      <c r="T6" s="259">
        <v>0</v>
      </c>
      <c r="U6" s="259">
        <v>0</v>
      </c>
      <c r="V6" s="259">
        <v>0</v>
      </c>
      <c r="W6" s="259">
        <v>0</v>
      </c>
      <c r="X6" s="259">
        <v>0</v>
      </c>
      <c r="Y6" s="259">
        <v>0</v>
      </c>
      <c r="DA6" s="67" t="s">
        <v>154</v>
      </c>
    </row>
    <row r="7" spans="1:105" ht="12" customHeight="1" x14ac:dyDescent="0.25">
      <c r="A7" s="173" t="s">
        <v>92</v>
      </c>
      <c r="B7" s="224">
        <v>0</v>
      </c>
      <c r="C7" s="224">
        <v>0</v>
      </c>
      <c r="D7" s="224">
        <v>0</v>
      </c>
      <c r="E7" s="224">
        <v>0</v>
      </c>
      <c r="F7" s="224">
        <v>0</v>
      </c>
      <c r="G7" s="224">
        <v>0</v>
      </c>
      <c r="H7" s="224">
        <v>0</v>
      </c>
      <c r="I7" s="224">
        <v>0</v>
      </c>
      <c r="J7" s="224">
        <v>0</v>
      </c>
      <c r="K7" s="224">
        <v>0</v>
      </c>
      <c r="L7" s="224">
        <v>0</v>
      </c>
      <c r="M7" s="224">
        <v>0</v>
      </c>
      <c r="N7" s="224">
        <v>0</v>
      </c>
      <c r="O7" s="224">
        <v>0</v>
      </c>
      <c r="P7" s="224">
        <v>0</v>
      </c>
      <c r="Q7" s="224">
        <v>0</v>
      </c>
      <c r="R7" s="224">
        <v>0</v>
      </c>
      <c r="S7" s="224">
        <v>0</v>
      </c>
      <c r="T7" s="224">
        <v>0</v>
      </c>
      <c r="U7" s="224">
        <v>0</v>
      </c>
      <c r="V7" s="224">
        <v>0</v>
      </c>
      <c r="W7" s="224">
        <v>0</v>
      </c>
      <c r="X7" s="224">
        <v>0</v>
      </c>
      <c r="Y7" s="224">
        <v>0</v>
      </c>
      <c r="DA7" s="177" t="s">
        <v>155</v>
      </c>
    </row>
    <row r="8" spans="1:105" ht="12" customHeight="1" x14ac:dyDescent="0.25">
      <c r="A8" s="173" t="s">
        <v>93</v>
      </c>
      <c r="B8" s="224">
        <v>0</v>
      </c>
      <c r="C8" s="224">
        <v>0</v>
      </c>
      <c r="D8" s="224">
        <v>0</v>
      </c>
      <c r="E8" s="224">
        <v>0</v>
      </c>
      <c r="F8" s="224">
        <v>0</v>
      </c>
      <c r="G8" s="224">
        <v>0</v>
      </c>
      <c r="H8" s="224">
        <v>0</v>
      </c>
      <c r="I8" s="224">
        <v>0</v>
      </c>
      <c r="J8" s="224">
        <v>0</v>
      </c>
      <c r="K8" s="224">
        <v>0</v>
      </c>
      <c r="L8" s="224">
        <v>0</v>
      </c>
      <c r="M8" s="224">
        <v>0</v>
      </c>
      <c r="N8" s="224">
        <v>0</v>
      </c>
      <c r="O8" s="224">
        <v>0</v>
      </c>
      <c r="P8" s="224">
        <v>0</v>
      </c>
      <c r="Q8" s="224">
        <v>0</v>
      </c>
      <c r="R8" s="224">
        <v>0</v>
      </c>
      <c r="S8" s="224">
        <v>0</v>
      </c>
      <c r="T8" s="224">
        <v>0</v>
      </c>
      <c r="U8" s="224">
        <v>0</v>
      </c>
      <c r="V8" s="224">
        <v>0</v>
      </c>
      <c r="W8" s="224">
        <v>0</v>
      </c>
      <c r="X8" s="224">
        <v>0</v>
      </c>
      <c r="Y8" s="224">
        <v>0</v>
      </c>
      <c r="DA8" s="177" t="s">
        <v>156</v>
      </c>
    </row>
    <row r="9" spans="1:105" ht="12" customHeight="1" x14ac:dyDescent="0.25">
      <c r="A9" s="173" t="s">
        <v>94</v>
      </c>
      <c r="B9" s="224">
        <v>0</v>
      </c>
      <c r="C9" s="224">
        <v>0</v>
      </c>
      <c r="D9" s="224">
        <v>0</v>
      </c>
      <c r="E9" s="224">
        <v>0</v>
      </c>
      <c r="F9" s="224">
        <v>0</v>
      </c>
      <c r="G9" s="224">
        <v>0</v>
      </c>
      <c r="H9" s="224">
        <v>0</v>
      </c>
      <c r="I9" s="224">
        <v>0</v>
      </c>
      <c r="J9" s="224">
        <v>0</v>
      </c>
      <c r="K9" s="224">
        <v>0</v>
      </c>
      <c r="L9" s="224">
        <v>0</v>
      </c>
      <c r="M9" s="224">
        <v>0</v>
      </c>
      <c r="N9" s="224">
        <v>0</v>
      </c>
      <c r="O9" s="224">
        <v>0</v>
      </c>
      <c r="P9" s="224">
        <v>0</v>
      </c>
      <c r="Q9" s="224">
        <v>0</v>
      </c>
      <c r="R9" s="224">
        <v>0</v>
      </c>
      <c r="S9" s="224">
        <v>0</v>
      </c>
      <c r="T9" s="224">
        <v>0</v>
      </c>
      <c r="U9" s="224">
        <v>0</v>
      </c>
      <c r="V9" s="224">
        <v>0</v>
      </c>
      <c r="W9" s="224">
        <v>0</v>
      </c>
      <c r="X9" s="224">
        <v>0</v>
      </c>
      <c r="Y9" s="224">
        <v>0</v>
      </c>
      <c r="DA9" s="177" t="s">
        <v>157</v>
      </c>
    </row>
    <row r="10" spans="1:105" ht="12" customHeight="1" x14ac:dyDescent="0.25">
      <c r="A10" s="56" t="s">
        <v>95</v>
      </c>
      <c r="B10" s="260">
        <v>0</v>
      </c>
      <c r="C10" s="260">
        <v>0</v>
      </c>
      <c r="D10" s="260">
        <v>0</v>
      </c>
      <c r="E10" s="260">
        <v>0</v>
      </c>
      <c r="F10" s="260">
        <v>0</v>
      </c>
      <c r="G10" s="260">
        <v>0</v>
      </c>
      <c r="H10" s="260">
        <v>0</v>
      </c>
      <c r="I10" s="260">
        <v>0</v>
      </c>
      <c r="J10" s="260">
        <v>0</v>
      </c>
      <c r="K10" s="260">
        <v>0</v>
      </c>
      <c r="L10" s="260">
        <v>0</v>
      </c>
      <c r="M10" s="260">
        <v>0</v>
      </c>
      <c r="N10" s="260">
        <v>0</v>
      </c>
      <c r="O10" s="260">
        <v>0</v>
      </c>
      <c r="P10" s="260">
        <v>0</v>
      </c>
      <c r="Q10" s="260">
        <v>0</v>
      </c>
      <c r="R10" s="260">
        <v>0</v>
      </c>
      <c r="S10" s="260">
        <v>0</v>
      </c>
      <c r="T10" s="260">
        <v>0</v>
      </c>
      <c r="U10" s="260">
        <v>0</v>
      </c>
      <c r="V10" s="260">
        <v>0</v>
      </c>
      <c r="W10" s="260">
        <v>0</v>
      </c>
      <c r="X10" s="260">
        <v>0</v>
      </c>
      <c r="Y10" s="260">
        <v>0</v>
      </c>
      <c r="DA10" s="68" t="s">
        <v>158</v>
      </c>
    </row>
    <row r="11" spans="1:105" ht="12" customHeight="1" x14ac:dyDescent="0.25">
      <c r="A11" s="37" t="s">
        <v>159</v>
      </c>
      <c r="B11" s="226">
        <v>0</v>
      </c>
      <c r="C11" s="226">
        <v>0</v>
      </c>
      <c r="D11" s="226">
        <v>0</v>
      </c>
      <c r="E11" s="226">
        <v>0</v>
      </c>
      <c r="F11" s="226">
        <v>0</v>
      </c>
      <c r="G11" s="226">
        <v>0</v>
      </c>
      <c r="H11" s="226">
        <v>0</v>
      </c>
      <c r="I11" s="226">
        <v>0</v>
      </c>
      <c r="J11" s="226">
        <v>0</v>
      </c>
      <c r="K11" s="226">
        <v>0</v>
      </c>
      <c r="L11" s="226">
        <v>0</v>
      </c>
      <c r="M11" s="226">
        <v>0</v>
      </c>
      <c r="N11" s="226">
        <v>0</v>
      </c>
      <c r="O11" s="226">
        <v>0</v>
      </c>
      <c r="P11" s="226">
        <v>0</v>
      </c>
      <c r="Q11" s="226">
        <v>0</v>
      </c>
      <c r="R11" s="226">
        <v>0</v>
      </c>
      <c r="S11" s="226">
        <v>0</v>
      </c>
      <c r="T11" s="226">
        <v>0</v>
      </c>
      <c r="U11" s="226">
        <v>0</v>
      </c>
      <c r="V11" s="226">
        <v>0</v>
      </c>
      <c r="W11" s="226">
        <v>0</v>
      </c>
      <c r="X11" s="226">
        <v>0</v>
      </c>
      <c r="Y11" s="226">
        <v>0</v>
      </c>
      <c r="DA11" s="69" t="s">
        <v>160</v>
      </c>
    </row>
    <row r="12" spans="1:105" ht="12" customHeight="1" x14ac:dyDescent="0.25">
      <c r="A12" s="37" t="s">
        <v>35</v>
      </c>
      <c r="B12" s="226">
        <v>0</v>
      </c>
      <c r="C12" s="226">
        <v>0</v>
      </c>
      <c r="D12" s="226">
        <v>0</v>
      </c>
      <c r="E12" s="226">
        <v>0</v>
      </c>
      <c r="F12" s="226">
        <v>0</v>
      </c>
      <c r="G12" s="226">
        <v>0</v>
      </c>
      <c r="H12" s="226">
        <v>0</v>
      </c>
      <c r="I12" s="226">
        <v>0</v>
      </c>
      <c r="J12" s="226">
        <v>0</v>
      </c>
      <c r="K12" s="226">
        <v>0</v>
      </c>
      <c r="L12" s="226">
        <v>0</v>
      </c>
      <c r="M12" s="226">
        <v>0</v>
      </c>
      <c r="N12" s="226">
        <v>0</v>
      </c>
      <c r="O12" s="226">
        <v>0</v>
      </c>
      <c r="P12" s="226">
        <v>0</v>
      </c>
      <c r="Q12" s="226">
        <v>0</v>
      </c>
      <c r="R12" s="226">
        <v>0</v>
      </c>
      <c r="S12" s="226">
        <v>0</v>
      </c>
      <c r="T12" s="226">
        <v>0</v>
      </c>
      <c r="U12" s="226">
        <v>0</v>
      </c>
      <c r="V12" s="226">
        <v>0</v>
      </c>
      <c r="W12" s="226">
        <v>0</v>
      </c>
      <c r="X12" s="226">
        <v>0</v>
      </c>
      <c r="Y12" s="226">
        <v>0</v>
      </c>
      <c r="DA12" s="69" t="s">
        <v>161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162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 t="s">
        <v>163</v>
      </c>
    </row>
    <row r="15" spans="1:105" ht="12" customHeight="1" x14ac:dyDescent="0.25">
      <c r="A15" s="37" t="s">
        <v>40</v>
      </c>
      <c r="B15" s="226">
        <v>0</v>
      </c>
      <c r="C15" s="226">
        <v>0</v>
      </c>
      <c r="D15" s="226">
        <v>0</v>
      </c>
      <c r="E15" s="226">
        <v>0</v>
      </c>
      <c r="F15" s="226">
        <v>0</v>
      </c>
      <c r="G15" s="226">
        <v>0</v>
      </c>
      <c r="H15" s="226">
        <v>0</v>
      </c>
      <c r="I15" s="226">
        <v>0</v>
      </c>
      <c r="J15" s="226">
        <v>0</v>
      </c>
      <c r="K15" s="226">
        <v>0</v>
      </c>
      <c r="L15" s="226">
        <v>0</v>
      </c>
      <c r="M15" s="226">
        <v>0</v>
      </c>
      <c r="N15" s="226">
        <v>0</v>
      </c>
      <c r="O15" s="226">
        <v>0</v>
      </c>
      <c r="P15" s="226">
        <v>0</v>
      </c>
      <c r="Q15" s="226">
        <v>0</v>
      </c>
      <c r="R15" s="226">
        <v>0</v>
      </c>
      <c r="S15" s="226">
        <v>0</v>
      </c>
      <c r="T15" s="226">
        <v>0</v>
      </c>
      <c r="U15" s="226">
        <v>0</v>
      </c>
      <c r="V15" s="226">
        <v>0</v>
      </c>
      <c r="W15" s="226">
        <v>0</v>
      </c>
      <c r="X15" s="226">
        <v>0</v>
      </c>
      <c r="Y15" s="226">
        <v>0</v>
      </c>
      <c r="DA15" s="69" t="s">
        <v>164</v>
      </c>
    </row>
    <row r="16" spans="1:105" ht="12" customHeight="1" x14ac:dyDescent="0.25">
      <c r="A16" s="57" t="s">
        <v>165</v>
      </c>
      <c r="B16" s="261">
        <v>0</v>
      </c>
      <c r="C16" s="261">
        <v>0</v>
      </c>
      <c r="D16" s="261">
        <v>0</v>
      </c>
      <c r="E16" s="261">
        <v>0</v>
      </c>
      <c r="F16" s="261">
        <v>0</v>
      </c>
      <c r="G16" s="261">
        <v>0</v>
      </c>
      <c r="H16" s="261">
        <v>0</v>
      </c>
      <c r="I16" s="261">
        <v>0</v>
      </c>
      <c r="J16" s="261">
        <v>0</v>
      </c>
      <c r="K16" s="261">
        <v>0</v>
      </c>
      <c r="L16" s="261">
        <v>0</v>
      </c>
      <c r="M16" s="261">
        <v>0</v>
      </c>
      <c r="N16" s="261">
        <v>0</v>
      </c>
      <c r="O16" s="261">
        <v>0</v>
      </c>
      <c r="P16" s="261">
        <v>0</v>
      </c>
      <c r="Q16" s="261">
        <v>0</v>
      </c>
      <c r="R16" s="261">
        <v>0</v>
      </c>
      <c r="S16" s="261">
        <v>0</v>
      </c>
      <c r="T16" s="261">
        <v>0</v>
      </c>
      <c r="U16" s="261">
        <v>0</v>
      </c>
      <c r="V16" s="261">
        <v>0</v>
      </c>
      <c r="W16" s="261">
        <v>0</v>
      </c>
      <c r="X16" s="261">
        <v>0</v>
      </c>
      <c r="Y16" s="261">
        <v>0</v>
      </c>
      <c r="DA16" s="70" t="s">
        <v>166</v>
      </c>
    </row>
    <row r="17" spans="1:105" ht="12" customHeight="1" x14ac:dyDescent="0.25">
      <c r="A17" s="18" t="s">
        <v>28</v>
      </c>
      <c r="B17" s="230">
        <v>0</v>
      </c>
      <c r="C17" s="230">
        <v>0</v>
      </c>
      <c r="D17" s="230">
        <v>0</v>
      </c>
      <c r="E17" s="230">
        <v>0</v>
      </c>
      <c r="F17" s="230">
        <v>0</v>
      </c>
      <c r="G17" s="230">
        <v>0</v>
      </c>
      <c r="H17" s="230">
        <v>0</v>
      </c>
      <c r="I17" s="230">
        <v>0</v>
      </c>
      <c r="J17" s="230">
        <v>0</v>
      </c>
      <c r="K17" s="230">
        <v>0</v>
      </c>
      <c r="L17" s="230">
        <v>0</v>
      </c>
      <c r="M17" s="230">
        <v>0</v>
      </c>
      <c r="N17" s="230">
        <v>0</v>
      </c>
      <c r="O17" s="230">
        <v>0</v>
      </c>
      <c r="P17" s="230">
        <v>0</v>
      </c>
      <c r="Q17" s="230">
        <v>0</v>
      </c>
      <c r="R17" s="230">
        <v>0</v>
      </c>
      <c r="S17" s="230">
        <v>0</v>
      </c>
      <c r="T17" s="230">
        <v>0</v>
      </c>
      <c r="U17" s="230">
        <v>0</v>
      </c>
      <c r="V17" s="230">
        <v>0</v>
      </c>
      <c r="W17" s="230">
        <v>0</v>
      </c>
      <c r="X17" s="230">
        <v>0</v>
      </c>
      <c r="Y17" s="230">
        <v>0</v>
      </c>
      <c r="DA17" s="71" t="s">
        <v>167</v>
      </c>
    </row>
    <row r="18" spans="1:105" ht="12" customHeight="1" x14ac:dyDescent="0.25">
      <c r="A18" s="18" t="s">
        <v>32</v>
      </c>
      <c r="B18" s="230">
        <v>0</v>
      </c>
      <c r="C18" s="230">
        <v>0</v>
      </c>
      <c r="D18" s="230">
        <v>0</v>
      </c>
      <c r="E18" s="230">
        <v>0</v>
      </c>
      <c r="F18" s="230">
        <v>0</v>
      </c>
      <c r="G18" s="230">
        <v>0</v>
      </c>
      <c r="H18" s="230">
        <v>0</v>
      </c>
      <c r="I18" s="230">
        <v>0</v>
      </c>
      <c r="J18" s="230">
        <v>0</v>
      </c>
      <c r="K18" s="230">
        <v>0</v>
      </c>
      <c r="L18" s="230">
        <v>0</v>
      </c>
      <c r="M18" s="230">
        <v>0</v>
      </c>
      <c r="N18" s="230">
        <v>0</v>
      </c>
      <c r="O18" s="230">
        <v>0</v>
      </c>
      <c r="P18" s="230">
        <v>0</v>
      </c>
      <c r="Q18" s="230">
        <v>0</v>
      </c>
      <c r="R18" s="230">
        <v>0</v>
      </c>
      <c r="S18" s="230">
        <v>0</v>
      </c>
      <c r="T18" s="230">
        <v>0</v>
      </c>
      <c r="U18" s="230">
        <v>0</v>
      </c>
      <c r="V18" s="230">
        <v>0</v>
      </c>
      <c r="W18" s="230">
        <v>0</v>
      </c>
      <c r="X18" s="230">
        <v>0</v>
      </c>
      <c r="Y18" s="230">
        <v>0</v>
      </c>
      <c r="DA18" s="71" t="s">
        <v>168</v>
      </c>
    </row>
    <row r="19" spans="1:105" ht="12" customHeight="1" x14ac:dyDescent="0.25">
      <c r="A19" s="18" t="s">
        <v>35</v>
      </c>
      <c r="B19" s="230">
        <v>0</v>
      </c>
      <c r="C19" s="230">
        <v>0</v>
      </c>
      <c r="D19" s="230">
        <v>0</v>
      </c>
      <c r="E19" s="230">
        <v>0</v>
      </c>
      <c r="F19" s="230">
        <v>0</v>
      </c>
      <c r="G19" s="230">
        <v>0</v>
      </c>
      <c r="H19" s="230">
        <v>0</v>
      </c>
      <c r="I19" s="230">
        <v>0</v>
      </c>
      <c r="J19" s="230">
        <v>0</v>
      </c>
      <c r="K19" s="230">
        <v>0</v>
      </c>
      <c r="L19" s="230">
        <v>0</v>
      </c>
      <c r="M19" s="230">
        <v>0</v>
      </c>
      <c r="N19" s="230">
        <v>0</v>
      </c>
      <c r="O19" s="230">
        <v>0</v>
      </c>
      <c r="P19" s="230">
        <v>0</v>
      </c>
      <c r="Q19" s="230">
        <v>0</v>
      </c>
      <c r="R19" s="230">
        <v>0</v>
      </c>
      <c r="S19" s="230">
        <v>0</v>
      </c>
      <c r="T19" s="230">
        <v>0</v>
      </c>
      <c r="U19" s="230">
        <v>0</v>
      </c>
      <c r="V19" s="230">
        <v>0</v>
      </c>
      <c r="W19" s="230">
        <v>0</v>
      </c>
      <c r="X19" s="230">
        <v>0</v>
      </c>
      <c r="Y19" s="230">
        <v>0</v>
      </c>
      <c r="DA19" s="71" t="s">
        <v>169</v>
      </c>
    </row>
    <row r="20" spans="1:105" ht="12" customHeight="1" x14ac:dyDescent="0.25">
      <c r="A20" s="18" t="s">
        <v>36</v>
      </c>
      <c r="B20" s="230">
        <v>0</v>
      </c>
      <c r="C20" s="230">
        <v>0</v>
      </c>
      <c r="D20" s="230">
        <v>0</v>
      </c>
      <c r="E20" s="230">
        <v>0</v>
      </c>
      <c r="F20" s="230">
        <v>0</v>
      </c>
      <c r="G20" s="230">
        <v>0</v>
      </c>
      <c r="H20" s="230">
        <v>0</v>
      </c>
      <c r="I20" s="230">
        <v>0</v>
      </c>
      <c r="J20" s="230">
        <v>0</v>
      </c>
      <c r="K20" s="230">
        <v>0</v>
      </c>
      <c r="L20" s="230">
        <v>0</v>
      </c>
      <c r="M20" s="230">
        <v>0</v>
      </c>
      <c r="N20" s="230">
        <v>0</v>
      </c>
      <c r="O20" s="230">
        <v>0</v>
      </c>
      <c r="P20" s="230">
        <v>0</v>
      </c>
      <c r="Q20" s="230">
        <v>0</v>
      </c>
      <c r="R20" s="230">
        <v>0</v>
      </c>
      <c r="S20" s="230">
        <v>0</v>
      </c>
      <c r="T20" s="230">
        <v>0</v>
      </c>
      <c r="U20" s="230">
        <v>0</v>
      </c>
      <c r="V20" s="230">
        <v>0</v>
      </c>
      <c r="W20" s="230">
        <v>0</v>
      </c>
      <c r="X20" s="230">
        <v>0</v>
      </c>
      <c r="Y20" s="230">
        <v>0</v>
      </c>
      <c r="DA20" s="71" t="s">
        <v>170</v>
      </c>
    </row>
    <row r="21" spans="1:105" ht="12" customHeight="1" x14ac:dyDescent="0.25">
      <c r="A21" s="18" t="s">
        <v>40</v>
      </c>
      <c r="B21" s="230">
        <v>0</v>
      </c>
      <c r="C21" s="230">
        <v>0</v>
      </c>
      <c r="D21" s="230">
        <v>0</v>
      </c>
      <c r="E21" s="230">
        <v>0</v>
      </c>
      <c r="F21" s="230">
        <v>0</v>
      </c>
      <c r="G21" s="230">
        <v>0</v>
      </c>
      <c r="H21" s="230">
        <v>0</v>
      </c>
      <c r="I21" s="230">
        <v>0</v>
      </c>
      <c r="J21" s="230">
        <v>0</v>
      </c>
      <c r="K21" s="230">
        <v>0</v>
      </c>
      <c r="L21" s="230">
        <v>0</v>
      </c>
      <c r="M21" s="230">
        <v>0</v>
      </c>
      <c r="N21" s="230">
        <v>0</v>
      </c>
      <c r="O21" s="230">
        <v>0</v>
      </c>
      <c r="P21" s="230">
        <v>0</v>
      </c>
      <c r="Q21" s="230">
        <v>0</v>
      </c>
      <c r="R21" s="230">
        <v>0</v>
      </c>
      <c r="S21" s="230">
        <v>0</v>
      </c>
      <c r="T21" s="230">
        <v>0</v>
      </c>
      <c r="U21" s="230">
        <v>0</v>
      </c>
      <c r="V21" s="230">
        <v>0</v>
      </c>
      <c r="W21" s="230">
        <v>0</v>
      </c>
      <c r="X21" s="230">
        <v>0</v>
      </c>
      <c r="Y21" s="230">
        <v>0</v>
      </c>
      <c r="DA21" s="71" t="s">
        <v>171</v>
      </c>
    </row>
    <row r="22" spans="1:105" ht="12" customHeight="1" x14ac:dyDescent="0.25">
      <c r="A22" s="57" t="s">
        <v>172</v>
      </c>
      <c r="B22" s="261">
        <v>0</v>
      </c>
      <c r="C22" s="261">
        <v>0</v>
      </c>
      <c r="D22" s="261">
        <v>0</v>
      </c>
      <c r="E22" s="261">
        <v>0</v>
      </c>
      <c r="F22" s="261">
        <v>0</v>
      </c>
      <c r="G22" s="261">
        <v>0</v>
      </c>
      <c r="H22" s="261">
        <v>0</v>
      </c>
      <c r="I22" s="261">
        <v>0</v>
      </c>
      <c r="J22" s="261">
        <v>0</v>
      </c>
      <c r="K22" s="261">
        <v>0</v>
      </c>
      <c r="L22" s="261">
        <v>0</v>
      </c>
      <c r="M22" s="261">
        <v>0</v>
      </c>
      <c r="N22" s="261">
        <v>0</v>
      </c>
      <c r="O22" s="261">
        <v>0</v>
      </c>
      <c r="P22" s="261">
        <v>0</v>
      </c>
      <c r="Q22" s="261">
        <v>0</v>
      </c>
      <c r="R22" s="261">
        <v>0</v>
      </c>
      <c r="S22" s="261">
        <v>0</v>
      </c>
      <c r="T22" s="261">
        <v>0</v>
      </c>
      <c r="U22" s="261">
        <v>0</v>
      </c>
      <c r="V22" s="261">
        <v>0</v>
      </c>
      <c r="W22" s="261">
        <v>0</v>
      </c>
      <c r="X22" s="261">
        <v>0</v>
      </c>
      <c r="Y22" s="261">
        <v>0</v>
      </c>
      <c r="DA22" s="70" t="s">
        <v>173</v>
      </c>
    </row>
    <row r="23" spans="1:105" ht="12" customHeight="1" x14ac:dyDescent="0.25">
      <c r="A23" s="18" t="s">
        <v>28</v>
      </c>
      <c r="B23" s="230">
        <v>0</v>
      </c>
      <c r="C23" s="230">
        <v>0</v>
      </c>
      <c r="D23" s="230">
        <v>0</v>
      </c>
      <c r="E23" s="230">
        <v>0</v>
      </c>
      <c r="F23" s="230">
        <v>0</v>
      </c>
      <c r="G23" s="230">
        <v>0</v>
      </c>
      <c r="H23" s="230">
        <v>0</v>
      </c>
      <c r="I23" s="230">
        <v>0</v>
      </c>
      <c r="J23" s="230">
        <v>0</v>
      </c>
      <c r="K23" s="230">
        <v>0</v>
      </c>
      <c r="L23" s="230">
        <v>0</v>
      </c>
      <c r="M23" s="230">
        <v>0</v>
      </c>
      <c r="N23" s="230">
        <v>0</v>
      </c>
      <c r="O23" s="230">
        <v>0</v>
      </c>
      <c r="P23" s="230">
        <v>0</v>
      </c>
      <c r="Q23" s="230">
        <v>0</v>
      </c>
      <c r="R23" s="230">
        <v>0</v>
      </c>
      <c r="S23" s="230">
        <v>0</v>
      </c>
      <c r="T23" s="230">
        <v>0</v>
      </c>
      <c r="U23" s="230">
        <v>0</v>
      </c>
      <c r="V23" s="230">
        <v>0</v>
      </c>
      <c r="W23" s="230">
        <v>0</v>
      </c>
      <c r="X23" s="230">
        <v>0</v>
      </c>
      <c r="Y23" s="230">
        <v>0</v>
      </c>
      <c r="DA23" s="71" t="s">
        <v>174</v>
      </c>
    </row>
    <row r="24" spans="1:105" ht="12" customHeight="1" x14ac:dyDescent="0.25">
      <c r="A24" s="18" t="s">
        <v>42</v>
      </c>
      <c r="B24" s="230">
        <v>0</v>
      </c>
      <c r="C24" s="230">
        <v>0</v>
      </c>
      <c r="D24" s="230">
        <v>0</v>
      </c>
      <c r="E24" s="230">
        <v>0</v>
      </c>
      <c r="F24" s="230">
        <v>0</v>
      </c>
      <c r="G24" s="230">
        <v>0</v>
      </c>
      <c r="H24" s="230">
        <v>0</v>
      </c>
      <c r="I24" s="230">
        <v>0</v>
      </c>
      <c r="J24" s="230">
        <v>0</v>
      </c>
      <c r="K24" s="230">
        <v>0</v>
      </c>
      <c r="L24" s="230">
        <v>0</v>
      </c>
      <c r="M24" s="230">
        <v>0</v>
      </c>
      <c r="N24" s="230">
        <v>0</v>
      </c>
      <c r="O24" s="230">
        <v>0</v>
      </c>
      <c r="P24" s="230">
        <v>0</v>
      </c>
      <c r="Q24" s="230">
        <v>0</v>
      </c>
      <c r="R24" s="230">
        <v>0</v>
      </c>
      <c r="S24" s="230">
        <v>0</v>
      </c>
      <c r="T24" s="230">
        <v>0</v>
      </c>
      <c r="U24" s="230">
        <v>0</v>
      </c>
      <c r="V24" s="230">
        <v>0</v>
      </c>
      <c r="W24" s="230">
        <v>0</v>
      </c>
      <c r="X24" s="230">
        <v>0</v>
      </c>
      <c r="Y24" s="230">
        <v>0</v>
      </c>
      <c r="DA24" s="71" t="s">
        <v>175</v>
      </c>
    </row>
    <row r="25" spans="1:105" ht="12" customHeight="1" x14ac:dyDescent="0.25">
      <c r="A25" s="18" t="s">
        <v>32</v>
      </c>
      <c r="B25" s="230">
        <v>0</v>
      </c>
      <c r="C25" s="230">
        <v>0</v>
      </c>
      <c r="D25" s="230">
        <v>0</v>
      </c>
      <c r="E25" s="230">
        <v>0</v>
      </c>
      <c r="F25" s="230">
        <v>0</v>
      </c>
      <c r="G25" s="230">
        <v>0</v>
      </c>
      <c r="H25" s="230">
        <v>0</v>
      </c>
      <c r="I25" s="230">
        <v>0</v>
      </c>
      <c r="J25" s="230">
        <v>0</v>
      </c>
      <c r="K25" s="230">
        <v>0</v>
      </c>
      <c r="L25" s="230">
        <v>0</v>
      </c>
      <c r="M25" s="230">
        <v>0</v>
      </c>
      <c r="N25" s="230">
        <v>0</v>
      </c>
      <c r="O25" s="230">
        <v>0</v>
      </c>
      <c r="P25" s="230">
        <v>0</v>
      </c>
      <c r="Q25" s="230">
        <v>0</v>
      </c>
      <c r="R25" s="230">
        <v>0</v>
      </c>
      <c r="S25" s="230">
        <v>0</v>
      </c>
      <c r="T25" s="230">
        <v>0</v>
      </c>
      <c r="U25" s="230">
        <v>0</v>
      </c>
      <c r="V25" s="230">
        <v>0</v>
      </c>
      <c r="W25" s="230">
        <v>0</v>
      </c>
      <c r="X25" s="230">
        <v>0</v>
      </c>
      <c r="Y25" s="230">
        <v>0</v>
      </c>
      <c r="DA25" s="71" t="s">
        <v>176</v>
      </c>
    </row>
    <row r="26" spans="1:105" ht="12" customHeight="1" x14ac:dyDescent="0.25">
      <c r="A26" s="18" t="s">
        <v>35</v>
      </c>
      <c r="B26" s="230">
        <v>0</v>
      </c>
      <c r="C26" s="230">
        <v>0</v>
      </c>
      <c r="D26" s="230">
        <v>0</v>
      </c>
      <c r="E26" s="230">
        <v>0</v>
      </c>
      <c r="F26" s="230">
        <v>0</v>
      </c>
      <c r="G26" s="230">
        <v>0</v>
      </c>
      <c r="H26" s="230">
        <v>0</v>
      </c>
      <c r="I26" s="230">
        <v>0</v>
      </c>
      <c r="J26" s="230">
        <v>0</v>
      </c>
      <c r="K26" s="230">
        <v>0</v>
      </c>
      <c r="L26" s="230">
        <v>0</v>
      </c>
      <c r="M26" s="230">
        <v>0</v>
      </c>
      <c r="N26" s="230">
        <v>0</v>
      </c>
      <c r="O26" s="230">
        <v>0</v>
      </c>
      <c r="P26" s="230">
        <v>0</v>
      </c>
      <c r="Q26" s="230">
        <v>0</v>
      </c>
      <c r="R26" s="230">
        <v>0</v>
      </c>
      <c r="S26" s="230">
        <v>0</v>
      </c>
      <c r="T26" s="230">
        <v>0</v>
      </c>
      <c r="U26" s="230">
        <v>0</v>
      </c>
      <c r="V26" s="230">
        <v>0</v>
      </c>
      <c r="W26" s="230">
        <v>0</v>
      </c>
      <c r="X26" s="230">
        <v>0</v>
      </c>
      <c r="Y26" s="230">
        <v>0</v>
      </c>
      <c r="DA26" s="71" t="s">
        <v>177</v>
      </c>
    </row>
    <row r="27" spans="1:105" ht="12" customHeight="1" x14ac:dyDescent="0.25">
      <c r="A27" s="18" t="s">
        <v>36</v>
      </c>
      <c r="B27" s="230">
        <v>0</v>
      </c>
      <c r="C27" s="230">
        <v>0</v>
      </c>
      <c r="D27" s="230">
        <v>0</v>
      </c>
      <c r="E27" s="230">
        <v>0</v>
      </c>
      <c r="F27" s="230">
        <v>0</v>
      </c>
      <c r="G27" s="230">
        <v>0</v>
      </c>
      <c r="H27" s="230">
        <v>0</v>
      </c>
      <c r="I27" s="230">
        <v>0</v>
      </c>
      <c r="J27" s="230">
        <v>0</v>
      </c>
      <c r="K27" s="230">
        <v>0</v>
      </c>
      <c r="L27" s="230">
        <v>0</v>
      </c>
      <c r="M27" s="230">
        <v>0</v>
      </c>
      <c r="N27" s="230">
        <v>0</v>
      </c>
      <c r="O27" s="230">
        <v>0</v>
      </c>
      <c r="P27" s="230">
        <v>0</v>
      </c>
      <c r="Q27" s="230">
        <v>0</v>
      </c>
      <c r="R27" s="230">
        <v>0</v>
      </c>
      <c r="S27" s="230">
        <v>0</v>
      </c>
      <c r="T27" s="230">
        <v>0</v>
      </c>
      <c r="U27" s="230">
        <v>0</v>
      </c>
      <c r="V27" s="230">
        <v>0</v>
      </c>
      <c r="W27" s="230">
        <v>0</v>
      </c>
      <c r="X27" s="230">
        <v>0</v>
      </c>
      <c r="Y27" s="230">
        <v>0</v>
      </c>
      <c r="DA27" s="71" t="s">
        <v>178</v>
      </c>
    </row>
    <row r="28" spans="1:105" ht="12" customHeight="1" x14ac:dyDescent="0.25">
      <c r="A28" s="57" t="s">
        <v>179</v>
      </c>
      <c r="B28" s="261">
        <v>0</v>
      </c>
      <c r="C28" s="261">
        <v>0</v>
      </c>
      <c r="D28" s="261">
        <v>0</v>
      </c>
      <c r="E28" s="261">
        <v>0</v>
      </c>
      <c r="F28" s="261">
        <v>0</v>
      </c>
      <c r="G28" s="261">
        <v>0</v>
      </c>
      <c r="H28" s="261">
        <v>0</v>
      </c>
      <c r="I28" s="261">
        <v>0</v>
      </c>
      <c r="J28" s="261">
        <v>0</v>
      </c>
      <c r="K28" s="261">
        <v>0</v>
      </c>
      <c r="L28" s="261">
        <v>0</v>
      </c>
      <c r="M28" s="261">
        <v>0</v>
      </c>
      <c r="N28" s="261">
        <v>0</v>
      </c>
      <c r="O28" s="261">
        <v>0</v>
      </c>
      <c r="P28" s="261">
        <v>0</v>
      </c>
      <c r="Q28" s="261">
        <v>0</v>
      </c>
      <c r="R28" s="261">
        <v>0</v>
      </c>
      <c r="S28" s="261">
        <v>0</v>
      </c>
      <c r="T28" s="261">
        <v>0</v>
      </c>
      <c r="U28" s="261">
        <v>0</v>
      </c>
      <c r="V28" s="261">
        <v>0</v>
      </c>
      <c r="W28" s="261">
        <v>0</v>
      </c>
      <c r="X28" s="261">
        <v>0</v>
      </c>
      <c r="Y28" s="261">
        <v>0</v>
      </c>
      <c r="DA28" s="70" t="s">
        <v>180</v>
      </c>
    </row>
    <row r="29" spans="1:105" ht="12" customHeight="1" x14ac:dyDescent="0.25">
      <c r="A29" s="60" t="s">
        <v>181</v>
      </c>
      <c r="B29" s="262">
        <v>0</v>
      </c>
      <c r="C29" s="262">
        <v>0</v>
      </c>
      <c r="D29" s="262">
        <v>0</v>
      </c>
      <c r="E29" s="262">
        <v>0</v>
      </c>
      <c r="F29" s="262">
        <v>0</v>
      </c>
      <c r="G29" s="262">
        <v>0</v>
      </c>
      <c r="H29" s="262">
        <v>0</v>
      </c>
      <c r="I29" s="262">
        <v>0</v>
      </c>
      <c r="J29" s="262">
        <v>0</v>
      </c>
      <c r="K29" s="262">
        <v>0</v>
      </c>
      <c r="L29" s="262">
        <v>0</v>
      </c>
      <c r="M29" s="262">
        <v>0</v>
      </c>
      <c r="N29" s="262">
        <v>0</v>
      </c>
      <c r="O29" s="262">
        <v>0</v>
      </c>
      <c r="P29" s="262">
        <v>0</v>
      </c>
      <c r="Q29" s="262">
        <v>0</v>
      </c>
      <c r="R29" s="262">
        <v>0</v>
      </c>
      <c r="S29" s="262">
        <v>0</v>
      </c>
      <c r="T29" s="262">
        <v>0</v>
      </c>
      <c r="U29" s="262">
        <v>0</v>
      </c>
      <c r="V29" s="262">
        <v>0</v>
      </c>
      <c r="W29" s="262">
        <v>0</v>
      </c>
      <c r="X29" s="262">
        <v>0</v>
      </c>
      <c r="Y29" s="262">
        <v>0</v>
      </c>
      <c r="DA29" s="72" t="s">
        <v>182</v>
      </c>
    </row>
    <row r="30" spans="1:105" ht="12" customHeight="1" x14ac:dyDescent="0.25">
      <c r="A30" s="59" t="s">
        <v>31</v>
      </c>
      <c r="B30" s="230">
        <v>0</v>
      </c>
      <c r="C30" s="230">
        <v>0</v>
      </c>
      <c r="D30" s="230">
        <v>0</v>
      </c>
      <c r="E30" s="230">
        <v>0</v>
      </c>
      <c r="F30" s="230">
        <v>0</v>
      </c>
      <c r="G30" s="230">
        <v>0</v>
      </c>
      <c r="H30" s="230">
        <v>0</v>
      </c>
      <c r="I30" s="230">
        <v>0</v>
      </c>
      <c r="J30" s="230">
        <v>0</v>
      </c>
      <c r="K30" s="230">
        <v>0</v>
      </c>
      <c r="L30" s="230">
        <v>0</v>
      </c>
      <c r="M30" s="230">
        <v>0</v>
      </c>
      <c r="N30" s="230">
        <v>0</v>
      </c>
      <c r="O30" s="230">
        <v>0</v>
      </c>
      <c r="P30" s="230">
        <v>0</v>
      </c>
      <c r="Q30" s="230">
        <v>0</v>
      </c>
      <c r="R30" s="230">
        <v>0</v>
      </c>
      <c r="S30" s="230">
        <v>0</v>
      </c>
      <c r="T30" s="230">
        <v>0</v>
      </c>
      <c r="U30" s="230">
        <v>0</v>
      </c>
      <c r="V30" s="230">
        <v>0</v>
      </c>
      <c r="W30" s="230">
        <v>0</v>
      </c>
      <c r="X30" s="230">
        <v>0</v>
      </c>
      <c r="Y30" s="230">
        <v>0</v>
      </c>
      <c r="DA30" s="71" t="s">
        <v>183</v>
      </c>
    </row>
    <row r="31" spans="1:105" ht="12" customHeight="1" x14ac:dyDescent="0.25">
      <c r="A31" s="59" t="s">
        <v>159</v>
      </c>
      <c r="B31" s="230">
        <v>0</v>
      </c>
      <c r="C31" s="230">
        <v>0</v>
      </c>
      <c r="D31" s="230">
        <v>0</v>
      </c>
      <c r="E31" s="230">
        <v>0</v>
      </c>
      <c r="F31" s="230">
        <v>0</v>
      </c>
      <c r="G31" s="230">
        <v>0</v>
      </c>
      <c r="H31" s="230">
        <v>0</v>
      </c>
      <c r="I31" s="230">
        <v>0</v>
      </c>
      <c r="J31" s="230">
        <v>0</v>
      </c>
      <c r="K31" s="230">
        <v>0</v>
      </c>
      <c r="L31" s="230">
        <v>0</v>
      </c>
      <c r="M31" s="230">
        <v>0</v>
      </c>
      <c r="N31" s="230">
        <v>0</v>
      </c>
      <c r="O31" s="230">
        <v>0</v>
      </c>
      <c r="P31" s="230">
        <v>0</v>
      </c>
      <c r="Q31" s="230">
        <v>0</v>
      </c>
      <c r="R31" s="230">
        <v>0</v>
      </c>
      <c r="S31" s="230">
        <v>0</v>
      </c>
      <c r="T31" s="230">
        <v>0</v>
      </c>
      <c r="U31" s="230">
        <v>0</v>
      </c>
      <c r="V31" s="230">
        <v>0</v>
      </c>
      <c r="W31" s="230">
        <v>0</v>
      </c>
      <c r="X31" s="230">
        <v>0</v>
      </c>
      <c r="Y31" s="230">
        <v>0</v>
      </c>
      <c r="DA31" s="71" t="s">
        <v>184</v>
      </c>
    </row>
    <row r="32" spans="1:105" ht="12" customHeight="1" x14ac:dyDescent="0.25">
      <c r="A32" s="59" t="s">
        <v>32</v>
      </c>
      <c r="B32" s="230">
        <v>0</v>
      </c>
      <c r="C32" s="230">
        <v>0</v>
      </c>
      <c r="D32" s="230">
        <v>0</v>
      </c>
      <c r="E32" s="230">
        <v>0</v>
      </c>
      <c r="F32" s="230">
        <v>0</v>
      </c>
      <c r="G32" s="230">
        <v>0</v>
      </c>
      <c r="H32" s="230">
        <v>0</v>
      </c>
      <c r="I32" s="230">
        <v>0</v>
      </c>
      <c r="J32" s="230">
        <v>0</v>
      </c>
      <c r="K32" s="230">
        <v>0</v>
      </c>
      <c r="L32" s="230">
        <v>0</v>
      </c>
      <c r="M32" s="230">
        <v>0</v>
      </c>
      <c r="N32" s="230">
        <v>0</v>
      </c>
      <c r="O32" s="230">
        <v>0</v>
      </c>
      <c r="P32" s="230">
        <v>0</v>
      </c>
      <c r="Q32" s="230">
        <v>0</v>
      </c>
      <c r="R32" s="230">
        <v>0</v>
      </c>
      <c r="S32" s="230">
        <v>0</v>
      </c>
      <c r="T32" s="230">
        <v>0</v>
      </c>
      <c r="U32" s="230">
        <v>0</v>
      </c>
      <c r="V32" s="230">
        <v>0</v>
      </c>
      <c r="W32" s="230">
        <v>0</v>
      </c>
      <c r="X32" s="230">
        <v>0</v>
      </c>
      <c r="Y32" s="230">
        <v>0</v>
      </c>
      <c r="DA32" s="71" t="s">
        <v>185</v>
      </c>
    </row>
    <row r="33" spans="1:105" ht="12" customHeight="1" x14ac:dyDescent="0.25">
      <c r="A33" s="59" t="s">
        <v>35</v>
      </c>
      <c r="B33" s="230">
        <v>0</v>
      </c>
      <c r="C33" s="230">
        <v>0</v>
      </c>
      <c r="D33" s="230">
        <v>0</v>
      </c>
      <c r="E33" s="230">
        <v>0</v>
      </c>
      <c r="F33" s="230">
        <v>0</v>
      </c>
      <c r="G33" s="230">
        <v>0</v>
      </c>
      <c r="H33" s="230">
        <v>0</v>
      </c>
      <c r="I33" s="230">
        <v>0</v>
      </c>
      <c r="J33" s="230">
        <v>0</v>
      </c>
      <c r="K33" s="230">
        <v>0</v>
      </c>
      <c r="L33" s="230">
        <v>0</v>
      </c>
      <c r="M33" s="230">
        <v>0</v>
      </c>
      <c r="N33" s="230">
        <v>0</v>
      </c>
      <c r="O33" s="230">
        <v>0</v>
      </c>
      <c r="P33" s="230">
        <v>0</v>
      </c>
      <c r="Q33" s="230">
        <v>0</v>
      </c>
      <c r="R33" s="230">
        <v>0</v>
      </c>
      <c r="S33" s="230">
        <v>0</v>
      </c>
      <c r="T33" s="230">
        <v>0</v>
      </c>
      <c r="U33" s="230">
        <v>0</v>
      </c>
      <c r="V33" s="230">
        <v>0</v>
      </c>
      <c r="W33" s="230">
        <v>0</v>
      </c>
      <c r="X33" s="230">
        <v>0</v>
      </c>
      <c r="Y33" s="230">
        <v>0</v>
      </c>
      <c r="DA33" s="71" t="s">
        <v>186</v>
      </c>
    </row>
    <row r="34" spans="1:105" ht="12" customHeight="1" x14ac:dyDescent="0.25">
      <c r="A34" s="60" t="s">
        <v>187</v>
      </c>
      <c r="B34" s="262">
        <v>0</v>
      </c>
      <c r="C34" s="262">
        <v>0</v>
      </c>
      <c r="D34" s="262">
        <v>0</v>
      </c>
      <c r="E34" s="262">
        <v>0</v>
      </c>
      <c r="F34" s="262">
        <v>0</v>
      </c>
      <c r="G34" s="262">
        <v>0</v>
      </c>
      <c r="H34" s="262">
        <v>0</v>
      </c>
      <c r="I34" s="262">
        <v>0</v>
      </c>
      <c r="J34" s="262">
        <v>0</v>
      </c>
      <c r="K34" s="262">
        <v>0</v>
      </c>
      <c r="L34" s="262">
        <v>0</v>
      </c>
      <c r="M34" s="262">
        <v>0</v>
      </c>
      <c r="N34" s="262">
        <v>0</v>
      </c>
      <c r="O34" s="262">
        <v>0</v>
      </c>
      <c r="P34" s="262">
        <v>0</v>
      </c>
      <c r="Q34" s="262">
        <v>0</v>
      </c>
      <c r="R34" s="262">
        <v>0</v>
      </c>
      <c r="S34" s="262">
        <v>0</v>
      </c>
      <c r="T34" s="262">
        <v>0</v>
      </c>
      <c r="U34" s="262">
        <v>0</v>
      </c>
      <c r="V34" s="262">
        <v>0</v>
      </c>
      <c r="W34" s="262">
        <v>0</v>
      </c>
      <c r="X34" s="262">
        <v>0</v>
      </c>
      <c r="Y34" s="262">
        <v>0</v>
      </c>
      <c r="DA34" s="72" t="s">
        <v>188</v>
      </c>
    </row>
    <row r="35" spans="1:105" ht="12" customHeight="1" x14ac:dyDescent="0.25">
      <c r="A35" s="57" t="s">
        <v>189</v>
      </c>
      <c r="B35" s="261">
        <f t="shared" ref="B35:Y35" si="0">B36+B40+B51</f>
        <v>0</v>
      </c>
      <c r="C35" s="261">
        <f t="shared" si="0"/>
        <v>0</v>
      </c>
      <c r="D35" s="261">
        <f t="shared" si="0"/>
        <v>0</v>
      </c>
      <c r="E35" s="261">
        <f t="shared" si="0"/>
        <v>0</v>
      </c>
      <c r="F35" s="261">
        <f t="shared" si="0"/>
        <v>0</v>
      </c>
      <c r="G35" s="261">
        <f t="shared" si="0"/>
        <v>0</v>
      </c>
      <c r="H35" s="261">
        <f t="shared" si="0"/>
        <v>0</v>
      </c>
      <c r="I35" s="261">
        <f t="shared" si="0"/>
        <v>0</v>
      </c>
      <c r="J35" s="261">
        <f t="shared" si="0"/>
        <v>0</v>
      </c>
      <c r="K35" s="261">
        <f t="shared" si="0"/>
        <v>0</v>
      </c>
      <c r="L35" s="261">
        <f t="shared" si="0"/>
        <v>0</v>
      </c>
      <c r="M35" s="261">
        <f t="shared" si="0"/>
        <v>0</v>
      </c>
      <c r="N35" s="261">
        <f t="shared" si="0"/>
        <v>0</v>
      </c>
      <c r="O35" s="261">
        <f t="shared" si="0"/>
        <v>0</v>
      </c>
      <c r="P35" s="261">
        <f t="shared" si="0"/>
        <v>0</v>
      </c>
      <c r="Q35" s="261">
        <f t="shared" si="0"/>
        <v>0</v>
      </c>
      <c r="R35" s="261">
        <f t="shared" si="0"/>
        <v>0</v>
      </c>
      <c r="S35" s="261">
        <f t="shared" si="0"/>
        <v>0</v>
      </c>
      <c r="T35" s="261">
        <f t="shared" si="0"/>
        <v>0</v>
      </c>
      <c r="U35" s="261">
        <f t="shared" si="0"/>
        <v>0</v>
      </c>
      <c r="V35" s="261">
        <f t="shared" si="0"/>
        <v>0</v>
      </c>
      <c r="W35" s="261">
        <f t="shared" si="0"/>
        <v>0</v>
      </c>
      <c r="X35" s="261">
        <f t="shared" si="0"/>
        <v>0</v>
      </c>
      <c r="Y35" s="261">
        <f t="shared" si="0"/>
        <v>0</v>
      </c>
      <c r="DA35" s="70"/>
    </row>
    <row r="36" spans="1:105" ht="12" customHeight="1" x14ac:dyDescent="0.25">
      <c r="A36" s="60" t="s">
        <v>190</v>
      </c>
      <c r="B36" s="262">
        <v>0</v>
      </c>
      <c r="C36" s="262">
        <v>0</v>
      </c>
      <c r="D36" s="262">
        <v>0</v>
      </c>
      <c r="E36" s="262">
        <v>0</v>
      </c>
      <c r="F36" s="262">
        <v>0</v>
      </c>
      <c r="G36" s="262">
        <v>0</v>
      </c>
      <c r="H36" s="262">
        <v>0</v>
      </c>
      <c r="I36" s="262">
        <v>0</v>
      </c>
      <c r="J36" s="262">
        <v>0</v>
      </c>
      <c r="K36" s="262">
        <v>0</v>
      </c>
      <c r="L36" s="262">
        <v>0</v>
      </c>
      <c r="M36" s="262">
        <v>0</v>
      </c>
      <c r="N36" s="262">
        <v>0</v>
      </c>
      <c r="O36" s="262">
        <v>0</v>
      </c>
      <c r="P36" s="262">
        <v>0</v>
      </c>
      <c r="Q36" s="262">
        <v>0</v>
      </c>
      <c r="R36" s="262">
        <v>0</v>
      </c>
      <c r="S36" s="262">
        <v>0</v>
      </c>
      <c r="T36" s="262">
        <v>0</v>
      </c>
      <c r="U36" s="262">
        <v>0</v>
      </c>
      <c r="V36" s="262">
        <v>0</v>
      </c>
      <c r="W36" s="262">
        <v>0</v>
      </c>
      <c r="X36" s="262">
        <v>0</v>
      </c>
      <c r="Y36" s="262">
        <v>0</v>
      </c>
      <c r="DA36" s="72" t="s">
        <v>191</v>
      </c>
    </row>
    <row r="37" spans="1:105" ht="12" customHeight="1" x14ac:dyDescent="0.25">
      <c r="A37" s="59" t="s">
        <v>31</v>
      </c>
      <c r="B37" s="230">
        <v>0</v>
      </c>
      <c r="C37" s="230">
        <v>0</v>
      </c>
      <c r="D37" s="230">
        <v>0</v>
      </c>
      <c r="E37" s="230">
        <v>0</v>
      </c>
      <c r="F37" s="230">
        <v>0</v>
      </c>
      <c r="G37" s="230">
        <v>0</v>
      </c>
      <c r="H37" s="230">
        <v>0</v>
      </c>
      <c r="I37" s="230">
        <v>0</v>
      </c>
      <c r="J37" s="230">
        <v>0</v>
      </c>
      <c r="K37" s="230">
        <v>0</v>
      </c>
      <c r="L37" s="230">
        <v>0</v>
      </c>
      <c r="M37" s="230">
        <v>0</v>
      </c>
      <c r="N37" s="230">
        <v>0</v>
      </c>
      <c r="O37" s="230">
        <v>0</v>
      </c>
      <c r="P37" s="230">
        <v>0</v>
      </c>
      <c r="Q37" s="230">
        <v>0</v>
      </c>
      <c r="R37" s="230">
        <v>0</v>
      </c>
      <c r="S37" s="230">
        <v>0</v>
      </c>
      <c r="T37" s="230">
        <v>0</v>
      </c>
      <c r="U37" s="230">
        <v>0</v>
      </c>
      <c r="V37" s="230">
        <v>0</v>
      </c>
      <c r="W37" s="230">
        <v>0</v>
      </c>
      <c r="X37" s="230">
        <v>0</v>
      </c>
      <c r="Y37" s="230">
        <v>0</v>
      </c>
      <c r="DA37" s="71" t="s">
        <v>192</v>
      </c>
    </row>
    <row r="38" spans="1:105" ht="12" customHeight="1" x14ac:dyDescent="0.25">
      <c r="A38" s="59" t="s">
        <v>159</v>
      </c>
      <c r="B38" s="230">
        <v>0</v>
      </c>
      <c r="C38" s="230">
        <v>0</v>
      </c>
      <c r="D38" s="230">
        <v>0</v>
      </c>
      <c r="E38" s="230">
        <v>0</v>
      </c>
      <c r="F38" s="230">
        <v>0</v>
      </c>
      <c r="G38" s="230">
        <v>0</v>
      </c>
      <c r="H38" s="230">
        <v>0</v>
      </c>
      <c r="I38" s="230">
        <v>0</v>
      </c>
      <c r="J38" s="230">
        <v>0</v>
      </c>
      <c r="K38" s="230">
        <v>0</v>
      </c>
      <c r="L38" s="230">
        <v>0</v>
      </c>
      <c r="M38" s="230">
        <v>0</v>
      </c>
      <c r="N38" s="230">
        <v>0</v>
      </c>
      <c r="O38" s="230">
        <v>0</v>
      </c>
      <c r="P38" s="230">
        <v>0</v>
      </c>
      <c r="Q38" s="230">
        <v>0</v>
      </c>
      <c r="R38" s="230">
        <v>0</v>
      </c>
      <c r="S38" s="230">
        <v>0</v>
      </c>
      <c r="T38" s="230">
        <v>0</v>
      </c>
      <c r="U38" s="230">
        <v>0</v>
      </c>
      <c r="V38" s="230">
        <v>0</v>
      </c>
      <c r="W38" s="230">
        <v>0</v>
      </c>
      <c r="X38" s="230">
        <v>0</v>
      </c>
      <c r="Y38" s="230">
        <v>0</v>
      </c>
      <c r="DA38" s="71" t="s">
        <v>193</v>
      </c>
    </row>
    <row r="39" spans="1:105" ht="12" customHeight="1" x14ac:dyDescent="0.25">
      <c r="A39" s="59" t="s">
        <v>35</v>
      </c>
      <c r="B39" s="230">
        <v>0</v>
      </c>
      <c r="C39" s="230">
        <v>0</v>
      </c>
      <c r="D39" s="230">
        <v>0</v>
      </c>
      <c r="E39" s="230">
        <v>0</v>
      </c>
      <c r="F39" s="230">
        <v>0</v>
      </c>
      <c r="G39" s="230">
        <v>0</v>
      </c>
      <c r="H39" s="230">
        <v>0</v>
      </c>
      <c r="I39" s="230">
        <v>0</v>
      </c>
      <c r="J39" s="230">
        <v>0</v>
      </c>
      <c r="K39" s="230">
        <v>0</v>
      </c>
      <c r="L39" s="230">
        <v>0</v>
      </c>
      <c r="M39" s="230">
        <v>0</v>
      </c>
      <c r="N39" s="230">
        <v>0</v>
      </c>
      <c r="O39" s="230">
        <v>0</v>
      </c>
      <c r="P39" s="230">
        <v>0</v>
      </c>
      <c r="Q39" s="230">
        <v>0</v>
      </c>
      <c r="R39" s="230">
        <v>0</v>
      </c>
      <c r="S39" s="230">
        <v>0</v>
      </c>
      <c r="T39" s="230">
        <v>0</v>
      </c>
      <c r="U39" s="230">
        <v>0</v>
      </c>
      <c r="V39" s="230">
        <v>0</v>
      </c>
      <c r="W39" s="230">
        <v>0</v>
      </c>
      <c r="X39" s="230">
        <v>0</v>
      </c>
      <c r="Y39" s="230">
        <v>0</v>
      </c>
      <c r="DA39" s="71" t="s">
        <v>194</v>
      </c>
    </row>
    <row r="40" spans="1:105" ht="12" customHeight="1" x14ac:dyDescent="0.25">
      <c r="A40" s="60" t="s">
        <v>195</v>
      </c>
      <c r="B40" s="262">
        <v>0</v>
      </c>
      <c r="C40" s="262">
        <v>0</v>
      </c>
      <c r="D40" s="262">
        <v>0</v>
      </c>
      <c r="E40" s="262">
        <v>0</v>
      </c>
      <c r="F40" s="262">
        <v>0</v>
      </c>
      <c r="G40" s="262">
        <v>0</v>
      </c>
      <c r="H40" s="262">
        <v>0</v>
      </c>
      <c r="I40" s="262">
        <v>0</v>
      </c>
      <c r="J40" s="262">
        <v>0</v>
      </c>
      <c r="K40" s="262">
        <v>0</v>
      </c>
      <c r="L40" s="262">
        <v>0</v>
      </c>
      <c r="M40" s="262">
        <v>0</v>
      </c>
      <c r="N40" s="262">
        <v>0</v>
      </c>
      <c r="O40" s="262">
        <v>0</v>
      </c>
      <c r="P40" s="262">
        <v>0</v>
      </c>
      <c r="Q40" s="262">
        <v>0</v>
      </c>
      <c r="R40" s="262">
        <v>0</v>
      </c>
      <c r="S40" s="262">
        <v>0</v>
      </c>
      <c r="T40" s="262">
        <v>0</v>
      </c>
      <c r="U40" s="262">
        <v>0</v>
      </c>
      <c r="V40" s="262">
        <v>0</v>
      </c>
      <c r="W40" s="262">
        <v>0</v>
      </c>
      <c r="X40" s="262">
        <v>0</v>
      </c>
      <c r="Y40" s="262">
        <v>0</v>
      </c>
      <c r="DA40" s="72" t="s">
        <v>196</v>
      </c>
    </row>
    <row r="41" spans="1:105" ht="12" customHeight="1" x14ac:dyDescent="0.25">
      <c r="A41" s="64" t="s">
        <v>28</v>
      </c>
      <c r="B41" s="229">
        <v>0</v>
      </c>
      <c r="C41" s="229">
        <v>0</v>
      </c>
      <c r="D41" s="229">
        <v>0</v>
      </c>
      <c r="E41" s="229">
        <v>0</v>
      </c>
      <c r="F41" s="229">
        <v>0</v>
      </c>
      <c r="G41" s="229">
        <v>0</v>
      </c>
      <c r="H41" s="229">
        <v>0</v>
      </c>
      <c r="I41" s="229">
        <v>0</v>
      </c>
      <c r="J41" s="229">
        <v>0</v>
      </c>
      <c r="K41" s="229">
        <v>0</v>
      </c>
      <c r="L41" s="229">
        <v>0</v>
      </c>
      <c r="M41" s="229">
        <v>0</v>
      </c>
      <c r="N41" s="229">
        <v>0</v>
      </c>
      <c r="O41" s="229">
        <v>0</v>
      </c>
      <c r="P41" s="229">
        <v>0</v>
      </c>
      <c r="Q41" s="229">
        <v>0</v>
      </c>
      <c r="R41" s="229">
        <v>0</v>
      </c>
      <c r="S41" s="229">
        <v>0</v>
      </c>
      <c r="T41" s="229">
        <v>0</v>
      </c>
      <c r="U41" s="229">
        <v>0</v>
      </c>
      <c r="V41" s="229">
        <v>0</v>
      </c>
      <c r="W41" s="229">
        <v>0</v>
      </c>
      <c r="X41" s="229">
        <v>0</v>
      </c>
      <c r="Y41" s="229">
        <v>0</v>
      </c>
      <c r="DA41" s="73" t="s">
        <v>197</v>
      </c>
    </row>
    <row r="42" spans="1:105" ht="12" customHeight="1" x14ac:dyDescent="0.25">
      <c r="A42" s="64" t="s">
        <v>30</v>
      </c>
      <c r="B42" s="229">
        <v>0</v>
      </c>
      <c r="C42" s="229">
        <v>0</v>
      </c>
      <c r="D42" s="229">
        <v>0</v>
      </c>
      <c r="E42" s="229">
        <v>0</v>
      </c>
      <c r="F42" s="229">
        <v>0</v>
      </c>
      <c r="G42" s="229">
        <v>0</v>
      </c>
      <c r="H42" s="229">
        <v>0</v>
      </c>
      <c r="I42" s="229">
        <v>0</v>
      </c>
      <c r="J42" s="229">
        <v>0</v>
      </c>
      <c r="K42" s="229">
        <v>0</v>
      </c>
      <c r="L42" s="229">
        <v>0</v>
      </c>
      <c r="M42" s="229">
        <v>0</v>
      </c>
      <c r="N42" s="229">
        <v>0</v>
      </c>
      <c r="O42" s="229">
        <v>0</v>
      </c>
      <c r="P42" s="229">
        <v>0</v>
      </c>
      <c r="Q42" s="229">
        <v>0</v>
      </c>
      <c r="R42" s="229">
        <v>0</v>
      </c>
      <c r="S42" s="229">
        <v>0</v>
      </c>
      <c r="T42" s="229">
        <v>0</v>
      </c>
      <c r="U42" s="229">
        <v>0</v>
      </c>
      <c r="V42" s="229">
        <v>0</v>
      </c>
      <c r="W42" s="229">
        <v>0</v>
      </c>
      <c r="X42" s="229">
        <v>0</v>
      </c>
      <c r="Y42" s="229">
        <v>0</v>
      </c>
      <c r="DA42" s="73" t="s">
        <v>198</v>
      </c>
    </row>
    <row r="43" spans="1:105" ht="12" customHeight="1" x14ac:dyDescent="0.25">
      <c r="A43" s="64" t="s">
        <v>31</v>
      </c>
      <c r="B43" s="229">
        <v>0</v>
      </c>
      <c r="C43" s="229">
        <v>0</v>
      </c>
      <c r="D43" s="229">
        <v>0</v>
      </c>
      <c r="E43" s="229">
        <v>0</v>
      </c>
      <c r="F43" s="229">
        <v>0</v>
      </c>
      <c r="G43" s="229">
        <v>0</v>
      </c>
      <c r="H43" s="229">
        <v>0</v>
      </c>
      <c r="I43" s="229">
        <v>0</v>
      </c>
      <c r="J43" s="229">
        <v>0</v>
      </c>
      <c r="K43" s="229">
        <v>0</v>
      </c>
      <c r="L43" s="229">
        <v>0</v>
      </c>
      <c r="M43" s="229">
        <v>0</v>
      </c>
      <c r="N43" s="229">
        <v>0</v>
      </c>
      <c r="O43" s="229">
        <v>0</v>
      </c>
      <c r="P43" s="229">
        <v>0</v>
      </c>
      <c r="Q43" s="229">
        <v>0</v>
      </c>
      <c r="R43" s="229">
        <v>0</v>
      </c>
      <c r="S43" s="229">
        <v>0</v>
      </c>
      <c r="T43" s="229">
        <v>0</v>
      </c>
      <c r="U43" s="229">
        <v>0</v>
      </c>
      <c r="V43" s="229">
        <v>0</v>
      </c>
      <c r="W43" s="229">
        <v>0</v>
      </c>
      <c r="X43" s="229">
        <v>0</v>
      </c>
      <c r="Y43" s="229">
        <v>0</v>
      </c>
      <c r="DA43" s="73" t="s">
        <v>199</v>
      </c>
    </row>
    <row r="44" spans="1:105" ht="12" customHeight="1" x14ac:dyDescent="0.25">
      <c r="A44" s="64" t="s">
        <v>159</v>
      </c>
      <c r="B44" s="229">
        <v>0</v>
      </c>
      <c r="C44" s="229">
        <v>0</v>
      </c>
      <c r="D44" s="229">
        <v>0</v>
      </c>
      <c r="E44" s="229">
        <v>0</v>
      </c>
      <c r="F44" s="229">
        <v>0</v>
      </c>
      <c r="G44" s="229">
        <v>0</v>
      </c>
      <c r="H44" s="229">
        <v>0</v>
      </c>
      <c r="I44" s="229">
        <v>0</v>
      </c>
      <c r="J44" s="229">
        <v>0</v>
      </c>
      <c r="K44" s="229">
        <v>0</v>
      </c>
      <c r="L44" s="229">
        <v>0</v>
      </c>
      <c r="M44" s="229">
        <v>0</v>
      </c>
      <c r="N44" s="229">
        <v>0</v>
      </c>
      <c r="O44" s="229">
        <v>0</v>
      </c>
      <c r="P44" s="229">
        <v>0</v>
      </c>
      <c r="Q44" s="229">
        <v>0</v>
      </c>
      <c r="R44" s="229">
        <v>0</v>
      </c>
      <c r="S44" s="229">
        <v>0</v>
      </c>
      <c r="T44" s="229">
        <v>0</v>
      </c>
      <c r="U44" s="229">
        <v>0</v>
      </c>
      <c r="V44" s="229">
        <v>0</v>
      </c>
      <c r="W44" s="229">
        <v>0</v>
      </c>
      <c r="X44" s="229">
        <v>0</v>
      </c>
      <c r="Y44" s="229">
        <v>0</v>
      </c>
      <c r="DA44" s="73" t="s">
        <v>200</v>
      </c>
    </row>
    <row r="45" spans="1:105" ht="12" customHeight="1" x14ac:dyDescent="0.25">
      <c r="A45" s="64" t="s">
        <v>32</v>
      </c>
      <c r="B45" s="229">
        <v>0</v>
      </c>
      <c r="C45" s="229">
        <v>0</v>
      </c>
      <c r="D45" s="229">
        <v>0</v>
      </c>
      <c r="E45" s="229">
        <v>0</v>
      </c>
      <c r="F45" s="229">
        <v>0</v>
      </c>
      <c r="G45" s="229">
        <v>0</v>
      </c>
      <c r="H45" s="229">
        <v>0</v>
      </c>
      <c r="I45" s="229">
        <v>0</v>
      </c>
      <c r="J45" s="229">
        <v>0</v>
      </c>
      <c r="K45" s="229">
        <v>0</v>
      </c>
      <c r="L45" s="229">
        <v>0</v>
      </c>
      <c r="M45" s="229">
        <v>0</v>
      </c>
      <c r="N45" s="229">
        <v>0</v>
      </c>
      <c r="O45" s="229">
        <v>0</v>
      </c>
      <c r="P45" s="229">
        <v>0</v>
      </c>
      <c r="Q45" s="229">
        <v>0</v>
      </c>
      <c r="R45" s="229">
        <v>0</v>
      </c>
      <c r="S45" s="229">
        <v>0</v>
      </c>
      <c r="T45" s="229">
        <v>0</v>
      </c>
      <c r="U45" s="229">
        <v>0</v>
      </c>
      <c r="V45" s="229">
        <v>0</v>
      </c>
      <c r="W45" s="229">
        <v>0</v>
      </c>
      <c r="X45" s="229">
        <v>0</v>
      </c>
      <c r="Y45" s="229">
        <v>0</v>
      </c>
      <c r="DA45" s="73" t="s">
        <v>201</v>
      </c>
    </row>
    <row r="46" spans="1:105" ht="12" customHeight="1" x14ac:dyDescent="0.25">
      <c r="A46" s="64" t="s">
        <v>33</v>
      </c>
      <c r="B46" s="229">
        <v>0</v>
      </c>
      <c r="C46" s="229">
        <v>0</v>
      </c>
      <c r="D46" s="229">
        <v>0</v>
      </c>
      <c r="E46" s="229">
        <v>0</v>
      </c>
      <c r="F46" s="229">
        <v>0</v>
      </c>
      <c r="G46" s="229">
        <v>0</v>
      </c>
      <c r="H46" s="229">
        <v>0</v>
      </c>
      <c r="I46" s="229">
        <v>0</v>
      </c>
      <c r="J46" s="229">
        <v>0</v>
      </c>
      <c r="K46" s="229">
        <v>0</v>
      </c>
      <c r="L46" s="229">
        <v>0</v>
      </c>
      <c r="M46" s="229">
        <v>0</v>
      </c>
      <c r="N46" s="229">
        <v>0</v>
      </c>
      <c r="O46" s="229">
        <v>0</v>
      </c>
      <c r="P46" s="229">
        <v>0</v>
      </c>
      <c r="Q46" s="229">
        <v>0</v>
      </c>
      <c r="R46" s="229">
        <v>0</v>
      </c>
      <c r="S46" s="229">
        <v>0</v>
      </c>
      <c r="T46" s="229">
        <v>0</v>
      </c>
      <c r="U46" s="229">
        <v>0</v>
      </c>
      <c r="V46" s="229">
        <v>0</v>
      </c>
      <c r="W46" s="229">
        <v>0</v>
      </c>
      <c r="X46" s="229">
        <v>0</v>
      </c>
      <c r="Y46" s="229">
        <v>0</v>
      </c>
      <c r="DA46" s="73" t="s">
        <v>202</v>
      </c>
    </row>
    <row r="47" spans="1:105" ht="12" customHeight="1" x14ac:dyDescent="0.25">
      <c r="A47" s="64" t="s">
        <v>35</v>
      </c>
      <c r="B47" s="229">
        <v>0</v>
      </c>
      <c r="C47" s="229">
        <v>0</v>
      </c>
      <c r="D47" s="229">
        <v>0</v>
      </c>
      <c r="E47" s="229">
        <v>0</v>
      </c>
      <c r="F47" s="229">
        <v>0</v>
      </c>
      <c r="G47" s="229">
        <v>0</v>
      </c>
      <c r="H47" s="229">
        <v>0</v>
      </c>
      <c r="I47" s="229">
        <v>0</v>
      </c>
      <c r="J47" s="229">
        <v>0</v>
      </c>
      <c r="K47" s="229">
        <v>0</v>
      </c>
      <c r="L47" s="229">
        <v>0</v>
      </c>
      <c r="M47" s="229">
        <v>0</v>
      </c>
      <c r="N47" s="229">
        <v>0</v>
      </c>
      <c r="O47" s="229">
        <v>0</v>
      </c>
      <c r="P47" s="229">
        <v>0</v>
      </c>
      <c r="Q47" s="229">
        <v>0</v>
      </c>
      <c r="R47" s="229">
        <v>0</v>
      </c>
      <c r="S47" s="229">
        <v>0</v>
      </c>
      <c r="T47" s="229">
        <v>0</v>
      </c>
      <c r="U47" s="229">
        <v>0</v>
      </c>
      <c r="V47" s="229">
        <v>0</v>
      </c>
      <c r="W47" s="229">
        <v>0</v>
      </c>
      <c r="X47" s="229">
        <v>0</v>
      </c>
      <c r="Y47" s="229">
        <v>0</v>
      </c>
      <c r="DA47" s="73" t="s">
        <v>203</v>
      </c>
    </row>
    <row r="48" spans="1:105" ht="12" customHeight="1" x14ac:dyDescent="0.25">
      <c r="A48" s="64" t="s">
        <v>36</v>
      </c>
      <c r="B48" s="229">
        <v>0</v>
      </c>
      <c r="C48" s="229">
        <v>0</v>
      </c>
      <c r="D48" s="229">
        <v>0</v>
      </c>
      <c r="E48" s="229">
        <v>0</v>
      </c>
      <c r="F48" s="229">
        <v>0</v>
      </c>
      <c r="G48" s="229">
        <v>0</v>
      </c>
      <c r="H48" s="229">
        <v>0</v>
      </c>
      <c r="I48" s="229">
        <v>0</v>
      </c>
      <c r="J48" s="229">
        <v>0</v>
      </c>
      <c r="K48" s="229">
        <v>0</v>
      </c>
      <c r="L48" s="229">
        <v>0</v>
      </c>
      <c r="M48" s="229">
        <v>0</v>
      </c>
      <c r="N48" s="229">
        <v>0</v>
      </c>
      <c r="O48" s="229">
        <v>0</v>
      </c>
      <c r="P48" s="229">
        <v>0</v>
      </c>
      <c r="Q48" s="229">
        <v>0</v>
      </c>
      <c r="R48" s="229">
        <v>0</v>
      </c>
      <c r="S48" s="229">
        <v>0</v>
      </c>
      <c r="T48" s="229">
        <v>0</v>
      </c>
      <c r="U48" s="229">
        <v>0</v>
      </c>
      <c r="V48" s="229">
        <v>0</v>
      </c>
      <c r="W48" s="229">
        <v>0</v>
      </c>
      <c r="X48" s="229">
        <v>0</v>
      </c>
      <c r="Y48" s="229">
        <v>0</v>
      </c>
      <c r="DA48" s="73" t="s">
        <v>204</v>
      </c>
    </row>
    <row r="49" spans="1:105" ht="12" customHeight="1" x14ac:dyDescent="0.25">
      <c r="A49" s="64" t="s">
        <v>38</v>
      </c>
      <c r="B49" s="229">
        <v>0</v>
      </c>
      <c r="C49" s="229">
        <v>0</v>
      </c>
      <c r="D49" s="229">
        <v>0</v>
      </c>
      <c r="E49" s="229">
        <v>0</v>
      </c>
      <c r="F49" s="229">
        <v>0</v>
      </c>
      <c r="G49" s="229">
        <v>0</v>
      </c>
      <c r="H49" s="229">
        <v>0</v>
      </c>
      <c r="I49" s="229">
        <v>0</v>
      </c>
      <c r="J49" s="229">
        <v>0</v>
      </c>
      <c r="K49" s="229">
        <v>0</v>
      </c>
      <c r="L49" s="229">
        <v>0</v>
      </c>
      <c r="M49" s="229">
        <v>0</v>
      </c>
      <c r="N49" s="229">
        <v>0</v>
      </c>
      <c r="O49" s="229">
        <v>0</v>
      </c>
      <c r="P49" s="229">
        <v>0</v>
      </c>
      <c r="Q49" s="229">
        <v>0</v>
      </c>
      <c r="R49" s="229">
        <v>0</v>
      </c>
      <c r="S49" s="229">
        <v>0</v>
      </c>
      <c r="T49" s="229">
        <v>0</v>
      </c>
      <c r="U49" s="229">
        <v>0</v>
      </c>
      <c r="V49" s="229">
        <v>0</v>
      </c>
      <c r="W49" s="229">
        <v>0</v>
      </c>
      <c r="X49" s="229">
        <v>0</v>
      </c>
      <c r="Y49" s="229">
        <v>0</v>
      </c>
      <c r="DA49" s="73" t="s">
        <v>205</v>
      </c>
    </row>
    <row r="50" spans="1:105" ht="12" customHeight="1" x14ac:dyDescent="0.25">
      <c r="A50" s="64" t="s">
        <v>39</v>
      </c>
      <c r="B50" s="229">
        <v>0</v>
      </c>
      <c r="C50" s="229">
        <v>0</v>
      </c>
      <c r="D50" s="229">
        <v>0</v>
      </c>
      <c r="E50" s="229">
        <v>0</v>
      </c>
      <c r="F50" s="229">
        <v>0</v>
      </c>
      <c r="G50" s="229">
        <v>0</v>
      </c>
      <c r="H50" s="229">
        <v>0</v>
      </c>
      <c r="I50" s="229">
        <v>0</v>
      </c>
      <c r="J50" s="229">
        <v>0</v>
      </c>
      <c r="K50" s="229">
        <v>0</v>
      </c>
      <c r="L50" s="229">
        <v>0</v>
      </c>
      <c r="M50" s="229">
        <v>0</v>
      </c>
      <c r="N50" s="229">
        <v>0</v>
      </c>
      <c r="O50" s="229">
        <v>0</v>
      </c>
      <c r="P50" s="229">
        <v>0</v>
      </c>
      <c r="Q50" s="229">
        <v>0</v>
      </c>
      <c r="R50" s="229">
        <v>0</v>
      </c>
      <c r="S50" s="229">
        <v>0</v>
      </c>
      <c r="T50" s="229">
        <v>0</v>
      </c>
      <c r="U50" s="229">
        <v>0</v>
      </c>
      <c r="V50" s="229">
        <v>0</v>
      </c>
      <c r="W50" s="229">
        <v>0</v>
      </c>
      <c r="X50" s="229">
        <v>0</v>
      </c>
      <c r="Y50" s="229">
        <v>0</v>
      </c>
      <c r="DA50" s="73" t="s">
        <v>206</v>
      </c>
    </row>
    <row r="51" spans="1:105" ht="12" customHeight="1" x14ac:dyDescent="0.25">
      <c r="A51" s="61" t="s">
        <v>207</v>
      </c>
      <c r="B51" s="263">
        <v>0</v>
      </c>
      <c r="C51" s="263">
        <v>0</v>
      </c>
      <c r="D51" s="263">
        <v>0</v>
      </c>
      <c r="E51" s="263">
        <v>0</v>
      </c>
      <c r="F51" s="263">
        <v>0</v>
      </c>
      <c r="G51" s="263">
        <v>0</v>
      </c>
      <c r="H51" s="263">
        <v>0</v>
      </c>
      <c r="I51" s="263">
        <v>0</v>
      </c>
      <c r="J51" s="263">
        <v>0</v>
      </c>
      <c r="K51" s="263">
        <v>0</v>
      </c>
      <c r="L51" s="263">
        <v>0</v>
      </c>
      <c r="M51" s="263">
        <v>0</v>
      </c>
      <c r="N51" s="263">
        <v>0</v>
      </c>
      <c r="O51" s="263">
        <v>0</v>
      </c>
      <c r="P51" s="263">
        <v>0</v>
      </c>
      <c r="Q51" s="263">
        <v>0</v>
      </c>
      <c r="R51" s="263">
        <v>0</v>
      </c>
      <c r="S51" s="263">
        <v>0</v>
      </c>
      <c r="T51" s="263">
        <v>0</v>
      </c>
      <c r="U51" s="263">
        <v>0</v>
      </c>
      <c r="V51" s="263">
        <v>0</v>
      </c>
      <c r="W51" s="263">
        <v>0</v>
      </c>
      <c r="X51" s="263">
        <v>0</v>
      </c>
      <c r="Y51" s="263">
        <v>0</v>
      </c>
      <c r="DA51" s="74" t="s">
        <v>208</v>
      </c>
    </row>
    <row r="52" spans="1:105" ht="12" hidden="1" customHeight="1" x14ac:dyDescent="0.25">
      <c r="A52" s="53"/>
      <c r="B52" s="264"/>
      <c r="C52" s="264"/>
      <c r="D52" s="264"/>
      <c r="E52" s="264"/>
      <c r="F52" s="264"/>
      <c r="G52" s="264"/>
      <c r="H52" s="264"/>
      <c r="I52" s="264"/>
      <c r="J52" s="264"/>
      <c r="K52" s="264"/>
      <c r="L52" s="264"/>
      <c r="M52" s="264"/>
      <c r="N52" s="264"/>
      <c r="O52" s="264"/>
      <c r="P52" s="264"/>
      <c r="Q52" s="264"/>
      <c r="R52" s="264"/>
      <c r="S52" s="264"/>
      <c r="T52" s="264"/>
      <c r="U52" s="264"/>
      <c r="V52" s="264"/>
      <c r="W52" s="264"/>
      <c r="X52" s="264"/>
      <c r="Y52" s="264"/>
      <c r="DA52" s="75"/>
    </row>
    <row r="54" spans="1:105" ht="15" customHeight="1" x14ac:dyDescent="0.25">
      <c r="A54" s="34" t="s">
        <v>44</v>
      </c>
      <c r="B54" s="223">
        <v>168.1292347377472</v>
      </c>
      <c r="C54" s="223">
        <v>149.54591573516771</v>
      </c>
      <c r="D54" s="223">
        <v>137.23869303525359</v>
      </c>
      <c r="E54" s="223">
        <v>131.89157351676701</v>
      </c>
      <c r="F54" s="223">
        <v>132.20120378331899</v>
      </c>
      <c r="G54" s="223">
        <v>154.33611349956999</v>
      </c>
      <c r="H54" s="223">
        <v>161.4367153912296</v>
      </c>
      <c r="I54" s="223">
        <v>137.04453998280309</v>
      </c>
      <c r="J54" s="223">
        <v>150.8098882201204</v>
      </c>
      <c r="K54" s="223">
        <v>118.3731728288908</v>
      </c>
      <c r="L54" s="223">
        <v>147.86741186586411</v>
      </c>
      <c r="M54" s="223">
        <v>143.0986242476354</v>
      </c>
      <c r="N54" s="223">
        <v>149.46448839208941</v>
      </c>
      <c r="O54" s="223">
        <v>147.7846947549441</v>
      </c>
      <c r="P54" s="223">
        <v>144.2560619088564</v>
      </c>
      <c r="Q54" s="223">
        <v>143.37618228718819</v>
      </c>
      <c r="R54" s="223">
        <v>150.23714531384351</v>
      </c>
      <c r="S54" s="223">
        <v>158.29492691315559</v>
      </c>
      <c r="T54" s="223">
        <v>151.6591573516767</v>
      </c>
      <c r="U54" s="223">
        <v>155.9435941530524</v>
      </c>
      <c r="V54" s="223">
        <v>141.60756663800521</v>
      </c>
      <c r="W54" s="223">
        <v>155.26423043852111</v>
      </c>
      <c r="X54" s="223">
        <v>137.88890799656059</v>
      </c>
      <c r="Y54" s="223">
        <v>119.5982812185397</v>
      </c>
      <c r="DA54" s="89" t="s">
        <v>209</v>
      </c>
    </row>
    <row r="55" spans="1:105" ht="12" customHeight="1" x14ac:dyDescent="0.25">
      <c r="A55" s="55" t="s">
        <v>91</v>
      </c>
      <c r="B55" s="259">
        <v>0.41984202918192548</v>
      </c>
      <c r="C55" s="259">
        <v>0.43565314979318881</v>
      </c>
      <c r="D55" s="259">
        <v>0.40163412829923661</v>
      </c>
      <c r="E55" s="259">
        <v>0.31859803029126321</v>
      </c>
      <c r="F55" s="259">
        <v>0.32527825446229491</v>
      </c>
      <c r="G55" s="259">
        <v>0.37192751857265272</v>
      </c>
      <c r="H55" s="259">
        <v>0.40185412620193051</v>
      </c>
      <c r="I55" s="259">
        <v>0.30347642302869487</v>
      </c>
      <c r="J55" s="259">
        <v>0.37624167414107618</v>
      </c>
      <c r="K55" s="259">
        <v>0.29033313237967889</v>
      </c>
      <c r="L55" s="259">
        <v>0.36411844024665979</v>
      </c>
      <c r="M55" s="259">
        <v>0.35747479800412207</v>
      </c>
      <c r="N55" s="259">
        <v>0.37651901027211382</v>
      </c>
      <c r="O55" s="259">
        <v>0.37645475655604538</v>
      </c>
      <c r="P55" s="259">
        <v>0.36997249696913292</v>
      </c>
      <c r="Q55" s="259">
        <v>0.37062636738017429</v>
      </c>
      <c r="R55" s="259">
        <v>0.38502639918165349</v>
      </c>
      <c r="S55" s="259">
        <v>0.40301190486026761</v>
      </c>
      <c r="T55" s="259">
        <v>0.38239454496458919</v>
      </c>
      <c r="U55" s="259">
        <v>0.3882271073717839</v>
      </c>
      <c r="V55" s="259">
        <v>0.35147951999633409</v>
      </c>
      <c r="W55" s="259">
        <v>0.39032411673964001</v>
      </c>
      <c r="X55" s="259">
        <v>0.34397378257205269</v>
      </c>
      <c r="Y55" s="259">
        <v>0.30230249237750101</v>
      </c>
      <c r="DA55" s="67" t="s">
        <v>210</v>
      </c>
    </row>
    <row r="56" spans="1:105" ht="12" customHeight="1" x14ac:dyDescent="0.25">
      <c r="A56" s="173" t="s">
        <v>92</v>
      </c>
      <c r="B56" s="224">
        <v>0.31021877179690288</v>
      </c>
      <c r="C56" s="224">
        <v>0.32190151453306048</v>
      </c>
      <c r="D56" s="224">
        <v>0.29676506241046152</v>
      </c>
      <c r="E56" s="224">
        <v>0.23541018474603689</v>
      </c>
      <c r="F56" s="224">
        <v>0.2403461625510781</v>
      </c>
      <c r="G56" s="224">
        <v>0.27481502562737048</v>
      </c>
      <c r="H56" s="224">
        <v>0.29692761754888941</v>
      </c>
      <c r="I56" s="224">
        <v>0.22423691931158379</v>
      </c>
      <c r="J56" s="224">
        <v>0.27800272945107968</v>
      </c>
      <c r="K56" s="224">
        <v>0.21452542022595819</v>
      </c>
      <c r="L56" s="224">
        <v>0.26904494421871389</v>
      </c>
      <c r="M56" s="224">
        <v>0.2641359965824947</v>
      </c>
      <c r="N56" s="224">
        <v>0.27820765146451681</v>
      </c>
      <c r="O56" s="224">
        <v>0.278160174776866</v>
      </c>
      <c r="P56" s="224">
        <v>0.2733704718225452</v>
      </c>
      <c r="Q56" s="224">
        <v>0.27385361277016029</v>
      </c>
      <c r="R56" s="224">
        <v>0.28449371039925098</v>
      </c>
      <c r="S56" s="224">
        <v>0.29778309329556929</v>
      </c>
      <c r="T56" s="224">
        <v>0.28254904901230732</v>
      </c>
      <c r="U56" s="224">
        <v>0.28685869459475238</v>
      </c>
      <c r="V56" s="224">
        <v>0.25970612141306271</v>
      </c>
      <c r="W56" s="224">
        <v>0.28840816231195671</v>
      </c>
      <c r="X56" s="224">
        <v>0.25416017678782438</v>
      </c>
      <c r="Y56" s="224">
        <v>0.2233695089536982</v>
      </c>
      <c r="DA56" s="177" t="s">
        <v>211</v>
      </c>
    </row>
    <row r="57" spans="1:105" ht="12" customHeight="1" x14ac:dyDescent="0.25">
      <c r="A57" s="173" t="s">
        <v>93</v>
      </c>
      <c r="B57" s="224">
        <v>7.7554692949225723</v>
      </c>
      <c r="C57" s="224">
        <v>8.0475378633265109</v>
      </c>
      <c r="D57" s="224">
        <v>7.4191265602615371</v>
      </c>
      <c r="E57" s="224">
        <v>5.8852546186509223</v>
      </c>
      <c r="F57" s="224">
        <v>6.0086540637769517</v>
      </c>
      <c r="G57" s="224">
        <v>6.8703756406842622</v>
      </c>
      <c r="H57" s="224">
        <v>7.4231904387222363</v>
      </c>
      <c r="I57" s="224">
        <v>5.605922982789596</v>
      </c>
      <c r="J57" s="224">
        <v>6.950068236276997</v>
      </c>
      <c r="K57" s="224">
        <v>5.3631355056489536</v>
      </c>
      <c r="L57" s="224">
        <v>6.7261236054678468</v>
      </c>
      <c r="M57" s="224">
        <v>6.6033999145623667</v>
      </c>
      <c r="N57" s="224">
        <v>6.9551912866129184</v>
      </c>
      <c r="O57" s="224">
        <v>6.9540043694216509</v>
      </c>
      <c r="P57" s="224">
        <v>6.8342617955636307</v>
      </c>
      <c r="Q57" s="224">
        <v>6.8463403192540069</v>
      </c>
      <c r="R57" s="224">
        <v>7.1123427599812743</v>
      </c>
      <c r="S57" s="224">
        <v>7.4445773323892324</v>
      </c>
      <c r="T57" s="224">
        <v>7.0637262253076827</v>
      </c>
      <c r="U57" s="224">
        <v>7.1714673648688132</v>
      </c>
      <c r="V57" s="224">
        <v>6.4926530353265646</v>
      </c>
      <c r="W57" s="224">
        <v>7.2102040577989186</v>
      </c>
      <c r="X57" s="224">
        <v>6.3540044196956096</v>
      </c>
      <c r="Y57" s="224">
        <v>5.5842377238424561</v>
      </c>
      <c r="DA57" s="177" t="s">
        <v>212</v>
      </c>
    </row>
    <row r="58" spans="1:105" ht="12" customHeight="1" x14ac:dyDescent="0.25">
      <c r="A58" s="173" t="s">
        <v>94</v>
      </c>
      <c r="B58" s="224">
        <v>0.19388673237306431</v>
      </c>
      <c r="C58" s="224">
        <v>0.20118844658316279</v>
      </c>
      <c r="D58" s="224">
        <v>0.18547816400653849</v>
      </c>
      <c r="E58" s="224">
        <v>0.14713136546627309</v>
      </c>
      <c r="F58" s="224">
        <v>0.15021635159442381</v>
      </c>
      <c r="G58" s="224">
        <v>0.17175939101710661</v>
      </c>
      <c r="H58" s="224">
        <v>0.1855797609680559</v>
      </c>
      <c r="I58" s="224">
        <v>0.14014807456973999</v>
      </c>
      <c r="J58" s="224">
        <v>0.1737517059069249</v>
      </c>
      <c r="K58" s="224">
        <v>0.13407838764122401</v>
      </c>
      <c r="L58" s="224">
        <v>0.16815309013669619</v>
      </c>
      <c r="M58" s="224">
        <v>0.1650849978640592</v>
      </c>
      <c r="N58" s="224">
        <v>0.17387978216532299</v>
      </c>
      <c r="O58" s="224">
        <v>0.17385010923554131</v>
      </c>
      <c r="P58" s="224">
        <v>0.17085654488909091</v>
      </c>
      <c r="Q58" s="224">
        <v>0.17115850798135021</v>
      </c>
      <c r="R58" s="224">
        <v>0.1778085689995319</v>
      </c>
      <c r="S58" s="224">
        <v>0.1861144333097309</v>
      </c>
      <c r="T58" s="224">
        <v>0.17659315563269209</v>
      </c>
      <c r="U58" s="224">
        <v>0.17928668412172041</v>
      </c>
      <c r="V58" s="224">
        <v>0.1623163258831643</v>
      </c>
      <c r="W58" s="224">
        <v>0.18025510144497309</v>
      </c>
      <c r="X58" s="224">
        <v>0.1588501104923902</v>
      </c>
      <c r="Y58" s="224">
        <v>0.13960594309606139</v>
      </c>
      <c r="DA58" s="177" t="s">
        <v>213</v>
      </c>
    </row>
    <row r="59" spans="1:105" ht="12" customHeight="1" x14ac:dyDescent="0.25">
      <c r="A59" s="56" t="s">
        <v>95</v>
      </c>
      <c r="B59" s="260">
        <v>0.48088733269294232</v>
      </c>
      <c r="C59" s="260">
        <v>0.42009701664314492</v>
      </c>
      <c r="D59" s="260">
        <v>0.38206214623721663</v>
      </c>
      <c r="E59" s="260">
        <v>0.408007198928171</v>
      </c>
      <c r="F59" s="260">
        <v>0.41264801290681419</v>
      </c>
      <c r="G59" s="260">
        <v>0.48128974694954152</v>
      </c>
      <c r="H59" s="260">
        <v>0.48694439762026331</v>
      </c>
      <c r="I59" s="260">
        <v>0.44866931398856807</v>
      </c>
      <c r="J59" s="260">
        <v>0.45972826963906072</v>
      </c>
      <c r="K59" s="260">
        <v>0.36383856787922142</v>
      </c>
      <c r="L59" s="260">
        <v>0.45614876307762381</v>
      </c>
      <c r="M59" s="260">
        <v>0.43589588010450842</v>
      </c>
      <c r="N59" s="260">
        <v>0.45355923324264102</v>
      </c>
      <c r="O59" s="260">
        <v>0.45120715602965011</v>
      </c>
      <c r="P59" s="260">
        <v>0.43702581608866709</v>
      </c>
      <c r="Q59" s="260">
        <v>0.43441626648225817</v>
      </c>
      <c r="R59" s="260">
        <v>0.45912043550170623</v>
      </c>
      <c r="S59" s="260">
        <v>0.48526076063024348</v>
      </c>
      <c r="T59" s="260">
        <v>0.46792754734892622</v>
      </c>
      <c r="U59" s="260">
        <v>0.48814446263141281</v>
      </c>
      <c r="V59" s="260">
        <v>0.44605032023596503</v>
      </c>
      <c r="W59" s="260">
        <v>0.48617995961579169</v>
      </c>
      <c r="X59" s="260">
        <v>0.43375138106274608</v>
      </c>
      <c r="Y59" s="260">
        <v>0.38430257182081812</v>
      </c>
      <c r="DA59" s="68" t="s">
        <v>214</v>
      </c>
    </row>
    <row r="60" spans="1:105" ht="12" customHeight="1" x14ac:dyDescent="0.25">
      <c r="A60" s="37" t="s">
        <v>159</v>
      </c>
      <c r="B60" s="226">
        <v>8.9385335605041867E-3</v>
      </c>
      <c r="C60" s="226">
        <v>0</v>
      </c>
      <c r="D60" s="226">
        <v>0</v>
      </c>
      <c r="E60" s="226">
        <v>0</v>
      </c>
      <c r="F60" s="226">
        <v>0</v>
      </c>
      <c r="G60" s="226">
        <v>9.0486052140014653E-3</v>
      </c>
      <c r="H60" s="226">
        <v>9.0553032900331978E-3</v>
      </c>
      <c r="I60" s="226">
        <v>0</v>
      </c>
      <c r="J60" s="226">
        <v>0</v>
      </c>
      <c r="K60" s="226">
        <v>9.0355206176497681E-3</v>
      </c>
      <c r="L60" s="226">
        <v>8.893406124605421E-3</v>
      </c>
      <c r="M60" s="226">
        <v>8.8829047404494644E-3</v>
      </c>
      <c r="N60" s="226">
        <v>0</v>
      </c>
      <c r="O60" s="226">
        <v>0</v>
      </c>
      <c r="P60" s="226">
        <v>0</v>
      </c>
      <c r="Q60" s="226">
        <v>0</v>
      </c>
      <c r="R60" s="226">
        <v>0</v>
      </c>
      <c r="S60" s="226">
        <v>4.7147133039690554E-3</v>
      </c>
      <c r="T60" s="226">
        <v>5.0349093121155042E-3</v>
      </c>
      <c r="U60" s="226">
        <v>5.1430168443107362E-3</v>
      </c>
      <c r="V60" s="226">
        <v>3.1180060210511452E-3</v>
      </c>
      <c r="W60" s="226">
        <v>3.1199027822142338E-3</v>
      </c>
      <c r="X60" s="226">
        <v>2.9319335351890839E-3</v>
      </c>
      <c r="Y60" s="226">
        <v>2.6754523267857322E-3</v>
      </c>
      <c r="DA60" s="69" t="s">
        <v>215</v>
      </c>
    </row>
    <row r="61" spans="1:105" ht="12" customHeight="1" x14ac:dyDescent="0.25">
      <c r="A61" s="37" t="s">
        <v>35</v>
      </c>
      <c r="B61" s="226">
        <v>0.38484132585024361</v>
      </c>
      <c r="C61" s="226">
        <v>0.30994812937460209</v>
      </c>
      <c r="D61" s="226">
        <v>0.27733952554104602</v>
      </c>
      <c r="E61" s="226">
        <v>0.35753274404019808</v>
      </c>
      <c r="F61" s="226">
        <v>0.36156773493460698</v>
      </c>
      <c r="G61" s="226">
        <v>0.41419304732358042</v>
      </c>
      <c r="H61" s="226">
        <v>0.40674812599269272</v>
      </c>
      <c r="I61" s="226">
        <v>0.41071178318712509</v>
      </c>
      <c r="J61" s="226">
        <v>0.39468817585725752</v>
      </c>
      <c r="K61" s="226">
        <v>0.30691602853216787</v>
      </c>
      <c r="L61" s="226">
        <v>0.38715759062450872</v>
      </c>
      <c r="M61" s="226">
        <v>0.36493893538720318</v>
      </c>
      <c r="N61" s="226">
        <v>0.38721052652722138</v>
      </c>
      <c r="O61" s="226">
        <v>0.38485087892060088</v>
      </c>
      <c r="P61" s="226">
        <v>0.36987161517392902</v>
      </c>
      <c r="Q61" s="226">
        <v>0.36658109044505638</v>
      </c>
      <c r="R61" s="226">
        <v>0.3908583056551988</v>
      </c>
      <c r="S61" s="226">
        <v>0.41008218602489571</v>
      </c>
      <c r="T61" s="226">
        <v>0.39777619616951437</v>
      </c>
      <c r="U61" s="226">
        <v>0.4202506952923511</v>
      </c>
      <c r="V61" s="226">
        <v>0.3873164655318278</v>
      </c>
      <c r="W61" s="226">
        <v>0.41950804657000479</v>
      </c>
      <c r="X61" s="226">
        <v>0.37592219851170833</v>
      </c>
      <c r="Y61" s="226">
        <v>0.30673780810842122</v>
      </c>
      <c r="DA61" s="69" t="s">
        <v>216</v>
      </c>
    </row>
    <row r="62" spans="1:105" ht="12" customHeight="1" x14ac:dyDescent="0.25">
      <c r="A62" s="37" t="s">
        <v>96</v>
      </c>
      <c r="B62" s="226">
        <v>0</v>
      </c>
      <c r="C62" s="226">
        <v>0</v>
      </c>
      <c r="D62" s="226">
        <v>0</v>
      </c>
      <c r="E62" s="226">
        <v>0</v>
      </c>
      <c r="F62" s="226">
        <v>0</v>
      </c>
      <c r="G62" s="226">
        <v>0</v>
      </c>
      <c r="H62" s="226">
        <v>0</v>
      </c>
      <c r="I62" s="226">
        <v>0</v>
      </c>
      <c r="J62" s="226">
        <v>0</v>
      </c>
      <c r="K62" s="226">
        <v>0</v>
      </c>
      <c r="L62" s="226">
        <v>0</v>
      </c>
      <c r="M62" s="226">
        <v>0</v>
      </c>
      <c r="N62" s="226">
        <v>0</v>
      </c>
      <c r="O62" s="226">
        <v>0</v>
      </c>
      <c r="P62" s="226">
        <v>0</v>
      </c>
      <c r="Q62" s="226">
        <v>0</v>
      </c>
      <c r="R62" s="226">
        <v>0</v>
      </c>
      <c r="S62" s="226">
        <v>0</v>
      </c>
      <c r="T62" s="226">
        <v>0</v>
      </c>
      <c r="U62" s="226">
        <v>0</v>
      </c>
      <c r="V62" s="226">
        <v>0</v>
      </c>
      <c r="W62" s="226">
        <v>0</v>
      </c>
      <c r="X62" s="226">
        <v>0</v>
      </c>
      <c r="Y62" s="226">
        <v>0</v>
      </c>
      <c r="DA62" s="69" t="s">
        <v>217</v>
      </c>
    </row>
    <row r="63" spans="1:105" ht="12" customHeight="1" x14ac:dyDescent="0.25">
      <c r="A63" s="37" t="s">
        <v>78</v>
      </c>
      <c r="B63" s="226">
        <v>0</v>
      </c>
      <c r="C63" s="226">
        <v>0</v>
      </c>
      <c r="D63" s="226">
        <v>0</v>
      </c>
      <c r="E63" s="226">
        <v>0</v>
      </c>
      <c r="F63" s="226">
        <v>0</v>
      </c>
      <c r="G63" s="226">
        <v>0</v>
      </c>
      <c r="H63" s="226">
        <v>0</v>
      </c>
      <c r="I63" s="226">
        <v>0</v>
      </c>
      <c r="J63" s="226">
        <v>0</v>
      </c>
      <c r="K63" s="226">
        <v>0</v>
      </c>
      <c r="L63" s="226">
        <v>0</v>
      </c>
      <c r="M63" s="226">
        <v>0</v>
      </c>
      <c r="N63" s="226">
        <v>0</v>
      </c>
      <c r="O63" s="226">
        <v>0</v>
      </c>
      <c r="P63" s="226">
        <v>0</v>
      </c>
      <c r="Q63" s="226">
        <v>0</v>
      </c>
      <c r="R63" s="226">
        <v>0</v>
      </c>
      <c r="S63" s="226">
        <v>0</v>
      </c>
      <c r="T63" s="226">
        <v>0</v>
      </c>
      <c r="U63" s="226">
        <v>0</v>
      </c>
      <c r="V63" s="226">
        <v>0</v>
      </c>
      <c r="W63" s="226">
        <v>0</v>
      </c>
      <c r="X63" s="226">
        <v>0</v>
      </c>
      <c r="Y63" s="226">
        <v>2.5968234876398658E-2</v>
      </c>
      <c r="DA63" s="69" t="s">
        <v>218</v>
      </c>
    </row>
    <row r="64" spans="1:105" ht="12" customHeight="1" x14ac:dyDescent="0.25">
      <c r="A64" s="37" t="s">
        <v>40</v>
      </c>
      <c r="B64" s="226">
        <v>8.710747328219455E-2</v>
      </c>
      <c r="C64" s="226">
        <v>0.1101488872685428</v>
      </c>
      <c r="D64" s="226">
        <v>0.1047226206961706</v>
      </c>
      <c r="E64" s="226">
        <v>5.0474454887972912E-2</v>
      </c>
      <c r="F64" s="226">
        <v>5.1080277972207183E-2</v>
      </c>
      <c r="G64" s="226">
        <v>5.8048094411959648E-2</v>
      </c>
      <c r="H64" s="226">
        <v>7.1140968337537386E-2</v>
      </c>
      <c r="I64" s="226">
        <v>3.7957530801443012E-2</v>
      </c>
      <c r="J64" s="226">
        <v>6.5040093781803213E-2</v>
      </c>
      <c r="K64" s="226">
        <v>4.7887018729403721E-2</v>
      </c>
      <c r="L64" s="226">
        <v>6.0097766328509702E-2</v>
      </c>
      <c r="M64" s="226">
        <v>6.207403997685574E-2</v>
      </c>
      <c r="N64" s="226">
        <v>6.6348706715419592E-2</v>
      </c>
      <c r="O64" s="226">
        <v>6.6356277109049233E-2</v>
      </c>
      <c r="P64" s="226">
        <v>6.7154200914738088E-2</v>
      </c>
      <c r="Q64" s="226">
        <v>6.7835176037201864E-2</v>
      </c>
      <c r="R64" s="226">
        <v>6.8262129846507438E-2</v>
      </c>
      <c r="S64" s="226">
        <v>7.0463861301378827E-2</v>
      </c>
      <c r="T64" s="226">
        <v>6.5116441867296287E-2</v>
      </c>
      <c r="U64" s="226">
        <v>6.2750750494750998E-2</v>
      </c>
      <c r="V64" s="226">
        <v>5.5615848683086049E-2</v>
      </c>
      <c r="W64" s="226">
        <v>6.3552010263572614E-2</v>
      </c>
      <c r="X64" s="226">
        <v>5.4897249015848769E-2</v>
      </c>
      <c r="Y64" s="226">
        <v>4.8921076509212548E-2</v>
      </c>
      <c r="DA64" s="69" t="s">
        <v>219</v>
      </c>
    </row>
    <row r="65" spans="1:105" ht="12" customHeight="1" x14ac:dyDescent="0.25">
      <c r="A65" s="57" t="s">
        <v>220</v>
      </c>
      <c r="B65" s="261">
        <v>41.04632723185167</v>
      </c>
      <c r="C65" s="261">
        <v>29.369409332221601</v>
      </c>
      <c r="D65" s="261">
        <v>26.98139904488346</v>
      </c>
      <c r="E65" s="261">
        <v>28.809429310718169</v>
      </c>
      <c r="F65" s="261">
        <v>27.924424666445191</v>
      </c>
      <c r="G65" s="261">
        <v>33.923686321197067</v>
      </c>
      <c r="H65" s="261">
        <v>35.233207406918837</v>
      </c>
      <c r="I65" s="261">
        <v>31.68458837694708</v>
      </c>
      <c r="J65" s="261">
        <v>33.190565956588941</v>
      </c>
      <c r="K65" s="261">
        <v>25.554615893015249</v>
      </c>
      <c r="L65" s="261">
        <v>32.370003146492508</v>
      </c>
      <c r="M65" s="261">
        <v>31.26879265912585</v>
      </c>
      <c r="N65" s="261">
        <v>32.406168814409213</v>
      </c>
      <c r="O65" s="261">
        <v>32.144233022165473</v>
      </c>
      <c r="P65" s="261">
        <v>31.42927798511905</v>
      </c>
      <c r="Q65" s="261">
        <v>31.031186174920641</v>
      </c>
      <c r="R65" s="261">
        <v>32.648149494101951</v>
      </c>
      <c r="S65" s="261">
        <v>34.479129861899096</v>
      </c>
      <c r="T65" s="261">
        <v>33.304661583690091</v>
      </c>
      <c r="U65" s="261">
        <v>34.40042512279939</v>
      </c>
      <c r="V65" s="261">
        <v>31.220142098456549</v>
      </c>
      <c r="W65" s="261">
        <v>33.91056965083331</v>
      </c>
      <c r="X65" s="261">
        <v>30.268872234955321</v>
      </c>
      <c r="Y65" s="261">
        <v>25.872452667418699</v>
      </c>
      <c r="DA65" s="70" t="s">
        <v>221</v>
      </c>
    </row>
    <row r="66" spans="1:105" ht="12" customHeight="1" x14ac:dyDescent="0.25">
      <c r="A66" s="18" t="s">
        <v>28</v>
      </c>
      <c r="B66" s="230">
        <v>20.9680168443033</v>
      </c>
      <c r="C66" s="230">
        <v>2.2062597175798881</v>
      </c>
      <c r="D66" s="230">
        <v>2.8417514794799228</v>
      </c>
      <c r="E66" s="230">
        <v>3.5629293131644371</v>
      </c>
      <c r="F66" s="230">
        <v>0</v>
      </c>
      <c r="G66" s="230">
        <v>4.5365452846720684</v>
      </c>
      <c r="H66" s="230">
        <v>6.4728741514482886</v>
      </c>
      <c r="I66" s="230">
        <v>5.2726006809965176</v>
      </c>
      <c r="J66" s="230">
        <v>5.8312872914526643</v>
      </c>
      <c r="K66" s="230">
        <v>2.9785215752695779</v>
      </c>
      <c r="L66" s="230">
        <v>4.7369199224393217</v>
      </c>
      <c r="M66" s="230">
        <v>5.2918837268745911</v>
      </c>
      <c r="N66" s="230">
        <v>4.6712200075824022</v>
      </c>
      <c r="O66" s="230">
        <v>4.6097019032512714</v>
      </c>
      <c r="P66" s="230">
        <v>5.2034443350838906</v>
      </c>
      <c r="Q66" s="230">
        <v>4.5930779202309413</v>
      </c>
      <c r="R66" s="230">
        <v>4.5744990927329292</v>
      </c>
      <c r="S66" s="230">
        <v>4.9816560609683789</v>
      </c>
      <c r="T66" s="230">
        <v>5.1199879558192816</v>
      </c>
      <c r="U66" s="230">
        <v>4.6456027949303564</v>
      </c>
      <c r="V66" s="230">
        <v>3.6887324028394461</v>
      </c>
      <c r="W66" s="230">
        <v>3.5296205074329881</v>
      </c>
      <c r="X66" s="230">
        <v>3.2868334804151238</v>
      </c>
      <c r="Y66" s="230">
        <v>2.4422181454174678</v>
      </c>
      <c r="DA66" s="71" t="s">
        <v>222</v>
      </c>
    </row>
    <row r="67" spans="1:105" ht="12" customHeight="1" x14ac:dyDescent="0.25">
      <c r="A67" s="18" t="s">
        <v>32</v>
      </c>
      <c r="B67" s="230">
        <v>0</v>
      </c>
      <c r="C67" s="230">
        <v>0</v>
      </c>
      <c r="D67" s="230">
        <v>0</v>
      </c>
      <c r="E67" s="230">
        <v>0</v>
      </c>
      <c r="F67" s="230">
        <v>0</v>
      </c>
      <c r="G67" s="230">
        <v>0</v>
      </c>
      <c r="H67" s="230">
        <v>0</v>
      </c>
      <c r="I67" s="230">
        <v>0</v>
      </c>
      <c r="J67" s="230">
        <v>0</v>
      </c>
      <c r="K67" s="230">
        <v>0</v>
      </c>
      <c r="L67" s="230">
        <v>0</v>
      </c>
      <c r="M67" s="230">
        <v>0</v>
      </c>
      <c r="N67" s="230">
        <v>0</v>
      </c>
      <c r="O67" s="230">
        <v>0</v>
      </c>
      <c r="P67" s="230">
        <v>0</v>
      </c>
      <c r="Q67" s="230">
        <v>0</v>
      </c>
      <c r="R67" s="230">
        <v>0</v>
      </c>
      <c r="S67" s="230">
        <v>0</v>
      </c>
      <c r="T67" s="230">
        <v>0</v>
      </c>
      <c r="U67" s="230">
        <v>0</v>
      </c>
      <c r="V67" s="230">
        <v>0</v>
      </c>
      <c r="W67" s="230">
        <v>0</v>
      </c>
      <c r="X67" s="230">
        <v>0</v>
      </c>
      <c r="Y67" s="230">
        <v>0</v>
      </c>
      <c r="DA67" s="71" t="s">
        <v>223</v>
      </c>
    </row>
    <row r="68" spans="1:105" ht="12" customHeight="1" x14ac:dyDescent="0.25">
      <c r="A68" s="18" t="s">
        <v>35</v>
      </c>
      <c r="B68" s="230">
        <v>20.07831038754837</v>
      </c>
      <c r="C68" s="230">
        <v>27.163149614641711</v>
      </c>
      <c r="D68" s="230">
        <v>24.139647565403539</v>
      </c>
      <c r="E68" s="230">
        <v>25.24649999755373</v>
      </c>
      <c r="F68" s="230">
        <v>27.924424666445191</v>
      </c>
      <c r="G68" s="230">
        <v>29.387141036525001</v>
      </c>
      <c r="H68" s="230">
        <v>28.760333255470549</v>
      </c>
      <c r="I68" s="230">
        <v>26.411987695950561</v>
      </c>
      <c r="J68" s="230">
        <v>27.35927866513628</v>
      </c>
      <c r="K68" s="230">
        <v>22.576094317745671</v>
      </c>
      <c r="L68" s="230">
        <v>27.633083224053191</v>
      </c>
      <c r="M68" s="230">
        <v>25.976908932251259</v>
      </c>
      <c r="N68" s="230">
        <v>27.7349488068268</v>
      </c>
      <c r="O68" s="230">
        <v>27.534531118914199</v>
      </c>
      <c r="P68" s="230">
        <v>26.22583365003516</v>
      </c>
      <c r="Q68" s="230">
        <v>26.438108254689698</v>
      </c>
      <c r="R68" s="230">
        <v>28.073650401369019</v>
      </c>
      <c r="S68" s="230">
        <v>29.49747380093072</v>
      </c>
      <c r="T68" s="230">
        <v>28.184673627870811</v>
      </c>
      <c r="U68" s="230">
        <v>29.754822327869039</v>
      </c>
      <c r="V68" s="230">
        <v>27.5314096956171</v>
      </c>
      <c r="W68" s="230">
        <v>30.380949143400318</v>
      </c>
      <c r="X68" s="230">
        <v>26.982038754540199</v>
      </c>
      <c r="Y68" s="230">
        <v>23.430234522001228</v>
      </c>
      <c r="DA68" s="71" t="s">
        <v>224</v>
      </c>
    </row>
    <row r="69" spans="1:105" ht="12" customHeight="1" x14ac:dyDescent="0.25">
      <c r="A69" s="18" t="s">
        <v>36</v>
      </c>
      <c r="B69" s="230">
        <v>0</v>
      </c>
      <c r="C69" s="230">
        <v>0</v>
      </c>
      <c r="D69" s="230">
        <v>0</v>
      </c>
      <c r="E69" s="230">
        <v>0</v>
      </c>
      <c r="F69" s="230">
        <v>0</v>
      </c>
      <c r="G69" s="230">
        <v>0</v>
      </c>
      <c r="H69" s="230">
        <v>0</v>
      </c>
      <c r="I69" s="230">
        <v>0</v>
      </c>
      <c r="J69" s="230">
        <v>0</v>
      </c>
      <c r="K69" s="230">
        <v>0</v>
      </c>
      <c r="L69" s="230">
        <v>0</v>
      </c>
      <c r="M69" s="230">
        <v>0</v>
      </c>
      <c r="N69" s="230">
        <v>0</v>
      </c>
      <c r="O69" s="230">
        <v>0</v>
      </c>
      <c r="P69" s="230">
        <v>0</v>
      </c>
      <c r="Q69" s="230">
        <v>0</v>
      </c>
      <c r="R69" s="230">
        <v>0</v>
      </c>
      <c r="S69" s="230">
        <v>0</v>
      </c>
      <c r="T69" s="230">
        <v>0</v>
      </c>
      <c r="U69" s="230">
        <v>0</v>
      </c>
      <c r="V69" s="230">
        <v>0</v>
      </c>
      <c r="W69" s="230">
        <v>0</v>
      </c>
      <c r="X69" s="230">
        <v>0</v>
      </c>
      <c r="Y69" s="230">
        <v>0</v>
      </c>
      <c r="DA69" s="71" t="s">
        <v>225</v>
      </c>
    </row>
    <row r="70" spans="1:105" ht="12" hidden="1" customHeight="1" x14ac:dyDescent="0.25">
      <c r="A70" s="54"/>
      <c r="B70" s="265"/>
      <c r="C70" s="265"/>
      <c r="D70" s="265"/>
      <c r="E70" s="265"/>
      <c r="F70" s="265"/>
      <c r="G70" s="265"/>
      <c r="H70" s="265"/>
      <c r="I70" s="265"/>
      <c r="J70" s="265"/>
      <c r="K70" s="265"/>
      <c r="L70" s="265"/>
      <c r="M70" s="265"/>
      <c r="N70" s="265"/>
      <c r="O70" s="265"/>
      <c r="P70" s="265"/>
      <c r="Q70" s="265"/>
      <c r="R70" s="265"/>
      <c r="S70" s="265"/>
      <c r="T70" s="265"/>
      <c r="U70" s="265"/>
      <c r="V70" s="265"/>
      <c r="W70" s="265"/>
      <c r="X70" s="265"/>
      <c r="Y70" s="265"/>
      <c r="DA70" s="176"/>
    </row>
    <row r="71" spans="1:105" ht="12" customHeight="1" x14ac:dyDescent="0.25">
      <c r="A71" s="57" t="s">
        <v>226</v>
      </c>
      <c r="B71" s="261">
        <v>57.600318053706317</v>
      </c>
      <c r="C71" s="261">
        <v>59.769528167731472</v>
      </c>
      <c r="D71" s="261">
        <v>55.102281151643872</v>
      </c>
      <c r="E71" s="261">
        <v>43.710125715186869</v>
      </c>
      <c r="F71" s="261">
        <v>44.626620516031949</v>
      </c>
      <c r="G71" s="261">
        <v>51.02667640125069</v>
      </c>
      <c r="H71" s="261">
        <v>55.132463811514747</v>
      </c>
      <c r="I71" s="261">
        <v>41.63551353425693</v>
      </c>
      <c r="J71" s="261">
        <v>51.618557908108322</v>
      </c>
      <c r="K71" s="261">
        <v>39.832316929260557</v>
      </c>
      <c r="L71" s="261">
        <v>49.955308210314818</v>
      </c>
      <c r="M71" s="261">
        <v>49.043832275066308</v>
      </c>
      <c r="N71" s="261">
        <v>51.656607098625713</v>
      </c>
      <c r="O71" s="261">
        <v>51.647791796144233</v>
      </c>
      <c r="P71" s="261">
        <v>50.758456789259881</v>
      </c>
      <c r="Q71" s="261">
        <v>50.848164681810047</v>
      </c>
      <c r="R71" s="261">
        <v>52.823780161196161</v>
      </c>
      <c r="S71" s="261">
        <v>55.291305505105917</v>
      </c>
      <c r="T71" s="261">
        <v>52.462702352313443</v>
      </c>
      <c r="U71" s="261">
        <v>53.262902014022202</v>
      </c>
      <c r="V71" s="261">
        <v>48.221308811320043</v>
      </c>
      <c r="W71" s="261">
        <v>53.550601668069397</v>
      </c>
      <c r="X71" s="261">
        <v>47.191557541041981</v>
      </c>
      <c r="Y71" s="261">
        <v>41.474455864510233</v>
      </c>
      <c r="DA71" s="70" t="s">
        <v>227</v>
      </c>
    </row>
    <row r="72" spans="1:105" ht="12" customHeight="1" x14ac:dyDescent="0.25">
      <c r="A72" s="57" t="s">
        <v>179</v>
      </c>
      <c r="B72" s="261">
        <v>28.31544311150795</v>
      </c>
      <c r="C72" s="261">
        <v>24.75358518654059</v>
      </c>
      <c r="D72" s="261">
        <v>22.52849360128787</v>
      </c>
      <c r="E72" s="261">
        <v>24.055173858787079</v>
      </c>
      <c r="F72" s="261">
        <v>24.32640491430184</v>
      </c>
      <c r="G72" s="261">
        <v>28.51946259528307</v>
      </c>
      <c r="H72" s="261">
        <v>29.03653070459659</v>
      </c>
      <c r="I72" s="261">
        <v>26.59275769625113</v>
      </c>
      <c r="J72" s="261">
        <v>27.245950728382159</v>
      </c>
      <c r="K72" s="261">
        <v>21.642205841467071</v>
      </c>
      <c r="L72" s="261">
        <v>27.037247140327651</v>
      </c>
      <c r="M72" s="261">
        <v>25.852796066732349</v>
      </c>
      <c r="N72" s="261">
        <v>26.887350518236349</v>
      </c>
      <c r="O72" s="261">
        <v>26.572189083058628</v>
      </c>
      <c r="P72" s="261">
        <v>25.742401595527411</v>
      </c>
      <c r="Q72" s="261">
        <v>25.588741040751479</v>
      </c>
      <c r="R72" s="261">
        <v>27.033678265143031</v>
      </c>
      <c r="S72" s="261">
        <v>28.629324421819501</v>
      </c>
      <c r="T72" s="261">
        <v>27.591632477996502</v>
      </c>
      <c r="U72" s="261">
        <v>28.747063740794811</v>
      </c>
      <c r="V72" s="261">
        <v>26.20264823555593</v>
      </c>
      <c r="W72" s="261">
        <v>28.546187176574609</v>
      </c>
      <c r="X72" s="261">
        <v>25.477270709027891</v>
      </c>
      <c r="Y72" s="261">
        <v>21.9756681336908</v>
      </c>
      <c r="DA72" s="70" t="s">
        <v>228</v>
      </c>
    </row>
    <row r="73" spans="1:105" ht="12" customHeight="1" x14ac:dyDescent="0.25">
      <c r="A73" s="60" t="s">
        <v>181</v>
      </c>
      <c r="B73" s="262">
        <v>23.290068138883029</v>
      </c>
      <c r="C73" s="262">
        <v>18.401604217002632</v>
      </c>
      <c r="D73" s="262">
        <v>16.49832867637836</v>
      </c>
      <c r="E73" s="262">
        <v>21.150623319742881</v>
      </c>
      <c r="F73" s="262">
        <v>21.385686416189049</v>
      </c>
      <c r="G73" s="262">
        <v>25.217538993274061</v>
      </c>
      <c r="H73" s="262">
        <v>25.04393519613976</v>
      </c>
      <c r="I73" s="262">
        <v>24.437939245593249</v>
      </c>
      <c r="J73" s="262">
        <v>23.546688513860509</v>
      </c>
      <c r="K73" s="262">
        <v>18.9401202308748</v>
      </c>
      <c r="L73" s="262">
        <v>23.620377857275649</v>
      </c>
      <c r="M73" s="262">
        <v>22.32788155838012</v>
      </c>
      <c r="N73" s="262">
        <v>23.114780099558381</v>
      </c>
      <c r="O73" s="262">
        <v>22.744081576383351</v>
      </c>
      <c r="P73" s="262">
        <v>21.86996901334647</v>
      </c>
      <c r="Q73" s="262">
        <v>21.676982819696711</v>
      </c>
      <c r="R73" s="262">
        <v>23.094274705165859</v>
      </c>
      <c r="S73" s="262">
        <v>24.581027799267989</v>
      </c>
      <c r="T73" s="262">
        <v>23.84639620622178</v>
      </c>
      <c r="U73" s="262">
        <v>25.127922758436199</v>
      </c>
      <c r="V73" s="262">
        <v>22.976737197417929</v>
      </c>
      <c r="W73" s="262">
        <v>24.855677227243461</v>
      </c>
      <c r="X73" s="262">
        <v>22.292149889600559</v>
      </c>
      <c r="Y73" s="262">
        <v>19.0884658955829</v>
      </c>
      <c r="DA73" s="72" t="s">
        <v>229</v>
      </c>
    </row>
    <row r="74" spans="1:105" ht="12" customHeight="1" x14ac:dyDescent="0.25">
      <c r="A74" s="59" t="s">
        <v>31</v>
      </c>
      <c r="B74" s="230">
        <v>0.57225328738699355</v>
      </c>
      <c r="C74" s="230">
        <v>0.52775484681818352</v>
      </c>
      <c r="D74" s="230">
        <v>0.52849266491369673</v>
      </c>
      <c r="E74" s="230">
        <v>0.57641550050488044</v>
      </c>
      <c r="F74" s="230">
        <v>0.570041540069401</v>
      </c>
      <c r="G74" s="230">
        <v>1.142474755175505</v>
      </c>
      <c r="H74" s="230">
        <v>1.708086065179939</v>
      </c>
      <c r="I74" s="230">
        <v>1.1221621223728679</v>
      </c>
      <c r="J74" s="230">
        <v>1.0981499191064801</v>
      </c>
      <c r="K74" s="230">
        <v>1.1121543801243301</v>
      </c>
      <c r="L74" s="230">
        <v>1.10282740595034</v>
      </c>
      <c r="M74" s="230">
        <v>1.1001665861277801</v>
      </c>
      <c r="N74" s="230">
        <v>1.0980890366438789</v>
      </c>
      <c r="O74" s="230">
        <v>0.54195386922757782</v>
      </c>
      <c r="P74" s="230">
        <v>0.54140171132575221</v>
      </c>
      <c r="Q74" s="230">
        <v>0.53785297583435865</v>
      </c>
      <c r="R74" s="230">
        <v>0.53786452272683671</v>
      </c>
      <c r="S74" s="230">
        <v>0.75007593848735754</v>
      </c>
      <c r="T74" s="230">
        <v>0.67831884109239871</v>
      </c>
      <c r="U74" s="230">
        <v>0.593398388719932</v>
      </c>
      <c r="V74" s="230">
        <v>0.33019127075199067</v>
      </c>
      <c r="W74" s="230">
        <v>0.3133748597635142</v>
      </c>
      <c r="X74" s="230">
        <v>0.31115439089584501</v>
      </c>
      <c r="Y74" s="230">
        <v>0.82765232046533677</v>
      </c>
      <c r="DA74" s="71" t="s">
        <v>230</v>
      </c>
    </row>
    <row r="75" spans="1:105" ht="12" customHeight="1" x14ac:dyDescent="0.25">
      <c r="A75" s="59" t="s">
        <v>159</v>
      </c>
      <c r="B75" s="230">
        <v>0.51567886375723415</v>
      </c>
      <c r="C75" s="230">
        <v>0</v>
      </c>
      <c r="D75" s="230">
        <v>0</v>
      </c>
      <c r="E75" s="230">
        <v>0</v>
      </c>
      <c r="F75" s="230">
        <v>0</v>
      </c>
      <c r="G75" s="230">
        <v>0.51470773371705236</v>
      </c>
      <c r="H75" s="230">
        <v>0.50820454216989175</v>
      </c>
      <c r="I75" s="230">
        <v>0</v>
      </c>
      <c r="J75" s="230">
        <v>0</v>
      </c>
      <c r="K75" s="230">
        <v>0.50984068110654757</v>
      </c>
      <c r="L75" s="230">
        <v>0.50563620023353995</v>
      </c>
      <c r="M75" s="230">
        <v>0.5044214909742557</v>
      </c>
      <c r="N75" s="230">
        <v>0</v>
      </c>
      <c r="O75" s="230">
        <v>0</v>
      </c>
      <c r="P75" s="230">
        <v>0</v>
      </c>
      <c r="Q75" s="230">
        <v>0</v>
      </c>
      <c r="R75" s="230">
        <v>0</v>
      </c>
      <c r="S75" s="230">
        <v>0.27087016794498481</v>
      </c>
      <c r="T75" s="230">
        <v>0.28958776677725467</v>
      </c>
      <c r="U75" s="230">
        <v>0.29662279554349857</v>
      </c>
      <c r="V75" s="230">
        <v>0.1808551029690324</v>
      </c>
      <c r="W75" s="230">
        <v>0.1811749496350285</v>
      </c>
      <c r="X75" s="230">
        <v>0.1701098454207039</v>
      </c>
      <c r="Y75" s="230">
        <v>0.15789865017365509</v>
      </c>
      <c r="DA75" s="71" t="s">
        <v>231</v>
      </c>
    </row>
    <row r="76" spans="1:105" ht="12" customHeight="1" x14ac:dyDescent="0.25">
      <c r="A76" s="59" t="s">
        <v>32</v>
      </c>
      <c r="B76" s="230">
        <v>0</v>
      </c>
      <c r="C76" s="230">
        <v>0</v>
      </c>
      <c r="D76" s="230">
        <v>0</v>
      </c>
      <c r="E76" s="230">
        <v>0</v>
      </c>
      <c r="F76" s="230">
        <v>0</v>
      </c>
      <c r="G76" s="230">
        <v>0</v>
      </c>
      <c r="H76" s="230">
        <v>0</v>
      </c>
      <c r="I76" s="230">
        <v>0</v>
      </c>
      <c r="J76" s="230">
        <v>0</v>
      </c>
      <c r="K76" s="230">
        <v>0</v>
      </c>
      <c r="L76" s="230">
        <v>0</v>
      </c>
      <c r="M76" s="230">
        <v>0</v>
      </c>
      <c r="N76" s="230">
        <v>0</v>
      </c>
      <c r="O76" s="230">
        <v>0</v>
      </c>
      <c r="P76" s="230">
        <v>0</v>
      </c>
      <c r="Q76" s="230">
        <v>0</v>
      </c>
      <c r="R76" s="230">
        <v>0</v>
      </c>
      <c r="S76" s="230">
        <v>0</v>
      </c>
      <c r="T76" s="230">
        <v>0</v>
      </c>
      <c r="U76" s="230">
        <v>0</v>
      </c>
      <c r="V76" s="230">
        <v>0</v>
      </c>
      <c r="W76" s="230">
        <v>0</v>
      </c>
      <c r="X76" s="230">
        <v>0</v>
      </c>
      <c r="Y76" s="230">
        <v>0</v>
      </c>
      <c r="DA76" s="71" t="s">
        <v>232</v>
      </c>
    </row>
    <row r="77" spans="1:105" ht="12" customHeight="1" x14ac:dyDescent="0.25">
      <c r="A77" s="59" t="s">
        <v>35</v>
      </c>
      <c r="B77" s="230">
        <v>22.202135987738799</v>
      </c>
      <c r="C77" s="230">
        <v>17.873849370184441</v>
      </c>
      <c r="D77" s="230">
        <v>15.96983601146467</v>
      </c>
      <c r="E77" s="230">
        <v>20.574207819238001</v>
      </c>
      <c r="F77" s="230">
        <v>20.815644876119649</v>
      </c>
      <c r="G77" s="230">
        <v>23.56035650438151</v>
      </c>
      <c r="H77" s="230">
        <v>22.82764458878993</v>
      </c>
      <c r="I77" s="230">
        <v>23.315777123220379</v>
      </c>
      <c r="J77" s="230">
        <v>22.44853859475403</v>
      </c>
      <c r="K77" s="230">
        <v>17.318125169643931</v>
      </c>
      <c r="L77" s="230">
        <v>22.01191425109177</v>
      </c>
      <c r="M77" s="230">
        <v>20.723293481278091</v>
      </c>
      <c r="N77" s="230">
        <v>22.0166910629145</v>
      </c>
      <c r="O77" s="230">
        <v>22.202127707155778</v>
      </c>
      <c r="P77" s="230">
        <v>21.328567302020719</v>
      </c>
      <c r="Q77" s="230">
        <v>21.139129843862349</v>
      </c>
      <c r="R77" s="230">
        <v>22.55641018243902</v>
      </c>
      <c r="S77" s="230">
        <v>23.560081692835649</v>
      </c>
      <c r="T77" s="230">
        <v>22.878489598352129</v>
      </c>
      <c r="U77" s="230">
        <v>24.237901574172771</v>
      </c>
      <c r="V77" s="230">
        <v>22.4656908236969</v>
      </c>
      <c r="W77" s="230">
        <v>24.361127417844919</v>
      </c>
      <c r="X77" s="230">
        <v>21.810885653284011</v>
      </c>
      <c r="Y77" s="230">
        <v>18.102914924943899</v>
      </c>
      <c r="DA77" s="71" t="s">
        <v>233</v>
      </c>
    </row>
    <row r="78" spans="1:105" ht="12" customHeight="1" x14ac:dyDescent="0.25">
      <c r="A78" s="60" t="s">
        <v>187</v>
      </c>
      <c r="B78" s="262">
        <v>5.0253749726249248</v>
      </c>
      <c r="C78" s="262">
        <v>6.3519809695379594</v>
      </c>
      <c r="D78" s="262">
        <v>6.0301649249095099</v>
      </c>
      <c r="E78" s="262">
        <v>2.9045505390441968</v>
      </c>
      <c r="F78" s="262">
        <v>2.9407184981127941</v>
      </c>
      <c r="G78" s="262">
        <v>3.3019236020090119</v>
      </c>
      <c r="H78" s="262">
        <v>3.9925955084568372</v>
      </c>
      <c r="I78" s="262">
        <v>2.154818450657884</v>
      </c>
      <c r="J78" s="262">
        <v>3.699262214521656</v>
      </c>
      <c r="K78" s="262">
        <v>2.7020856105922668</v>
      </c>
      <c r="L78" s="262">
        <v>3.4168692830520042</v>
      </c>
      <c r="M78" s="262">
        <v>3.52491450835223</v>
      </c>
      <c r="N78" s="262">
        <v>3.7725704186779638</v>
      </c>
      <c r="O78" s="262">
        <v>3.8281075066752752</v>
      </c>
      <c r="P78" s="262">
        <v>3.8724325821809402</v>
      </c>
      <c r="Q78" s="262">
        <v>3.9117582210547668</v>
      </c>
      <c r="R78" s="262">
        <v>3.9394035599771691</v>
      </c>
      <c r="S78" s="262">
        <v>4.0482966225515096</v>
      </c>
      <c r="T78" s="262">
        <v>3.745236271774715</v>
      </c>
      <c r="U78" s="262">
        <v>3.619140982358608</v>
      </c>
      <c r="V78" s="262">
        <v>3.2259110381380052</v>
      </c>
      <c r="W78" s="262">
        <v>3.6905099493311551</v>
      </c>
      <c r="X78" s="262">
        <v>3.1851208194273308</v>
      </c>
      <c r="Y78" s="262">
        <v>2.8872022381079039</v>
      </c>
      <c r="DA78" s="72" t="s">
        <v>234</v>
      </c>
    </row>
    <row r="79" spans="1:105" ht="12" customHeight="1" x14ac:dyDescent="0.25">
      <c r="A79" s="57" t="s">
        <v>189</v>
      </c>
      <c r="B79" s="261">
        <f t="shared" ref="B79:Y79" si="1">B80+B84+B95</f>
        <v>32.006842179713814</v>
      </c>
      <c r="C79" s="261">
        <f t="shared" si="1"/>
        <v>26.227015057794922</v>
      </c>
      <c r="D79" s="261">
        <f t="shared" si="1"/>
        <v>23.941453176223458</v>
      </c>
      <c r="E79" s="261">
        <f t="shared" si="1"/>
        <v>28.322443233992182</v>
      </c>
      <c r="F79" s="261">
        <f t="shared" si="1"/>
        <v>28.186610841248413</v>
      </c>
      <c r="G79" s="261">
        <f t="shared" si="1"/>
        <v>32.696120858988287</v>
      </c>
      <c r="H79" s="261">
        <f t="shared" si="1"/>
        <v>33.240017127138003</v>
      </c>
      <c r="I79" s="261">
        <f t="shared" si="1"/>
        <v>30.40922666165978</v>
      </c>
      <c r="J79" s="261">
        <f t="shared" si="1"/>
        <v>30.517021011625818</v>
      </c>
      <c r="K79" s="261">
        <f t="shared" si="1"/>
        <v>24.978123151372859</v>
      </c>
      <c r="L79" s="261">
        <f t="shared" si="1"/>
        <v>30.521264525581614</v>
      </c>
      <c r="M79" s="261">
        <f t="shared" si="1"/>
        <v>29.10721165959335</v>
      </c>
      <c r="N79" s="261">
        <f t="shared" si="1"/>
        <v>30.277004997060637</v>
      </c>
      <c r="O79" s="261">
        <f t="shared" si="1"/>
        <v>29.186804287556001</v>
      </c>
      <c r="P79" s="261">
        <f t="shared" si="1"/>
        <v>28.240438413616978</v>
      </c>
      <c r="Q79" s="261">
        <f t="shared" si="1"/>
        <v>27.81169531583814</v>
      </c>
      <c r="R79" s="261">
        <f t="shared" si="1"/>
        <v>29.312745519338943</v>
      </c>
      <c r="S79" s="261">
        <f t="shared" si="1"/>
        <v>31.078419599846029</v>
      </c>
      <c r="T79" s="261">
        <f t="shared" si="1"/>
        <v>29.926970415410473</v>
      </c>
      <c r="U79" s="261">
        <f t="shared" si="1"/>
        <v>31.019218961847532</v>
      </c>
      <c r="V79" s="261">
        <f t="shared" si="1"/>
        <v>28.251262169817565</v>
      </c>
      <c r="W79" s="261">
        <f t="shared" si="1"/>
        <v>30.701500545132458</v>
      </c>
      <c r="X79" s="261">
        <f t="shared" si="1"/>
        <v>27.406467640924795</v>
      </c>
      <c r="Y79" s="261">
        <f t="shared" si="1"/>
        <v>23.641886312829381</v>
      </c>
      <c r="DA79" s="70"/>
    </row>
    <row r="80" spans="1:105" ht="12" customHeight="1" x14ac:dyDescent="0.25">
      <c r="A80" s="60" t="s">
        <v>190</v>
      </c>
      <c r="B80" s="262">
        <v>17.019116741069201</v>
      </c>
      <c r="C80" s="262">
        <v>13.44689283537403</v>
      </c>
      <c r="D80" s="262">
        <v>12.05608245117309</v>
      </c>
      <c r="E80" s="262">
        <v>15.455726676218671</v>
      </c>
      <c r="F80" s="262">
        <v>15.627498019096601</v>
      </c>
      <c r="G80" s="262">
        <v>18.427607746345529</v>
      </c>
      <c r="H80" s="262">
        <v>18.300747521098309</v>
      </c>
      <c r="I80" s="262">
        <v>17.857918596534219</v>
      </c>
      <c r="J80" s="262">
        <v>17.206640972163541</v>
      </c>
      <c r="K80" s="262">
        <v>13.84041108754799</v>
      </c>
      <c r="L80" s="262">
        <v>17.26048914172134</v>
      </c>
      <c r="M80" s="262">
        <v>16.316003051464751</v>
      </c>
      <c r="N80" s="262">
        <v>16.891025763112872</v>
      </c>
      <c r="O80" s="262">
        <v>16.620139417738681</v>
      </c>
      <c r="P80" s="262">
        <v>15.98138543615099</v>
      </c>
      <c r="Q80" s="262">
        <v>15.84036160833074</v>
      </c>
      <c r="R80" s="262">
        <v>16.876041534689531</v>
      </c>
      <c r="S80" s="262">
        <v>17.962479939368379</v>
      </c>
      <c r="T80" s="262">
        <v>17.425651074412968</v>
      </c>
      <c r="U80" s="262">
        <v>18.36212106964258</v>
      </c>
      <c r="V80" s="262">
        <v>16.79015150835351</v>
      </c>
      <c r="W80" s="262">
        <v>18.163178823103241</v>
      </c>
      <c r="X80" s="262">
        <v>16.289892288770279</v>
      </c>
      <c r="Y80" s="262">
        <v>13.948814041572991</v>
      </c>
      <c r="DA80" s="72" t="s">
        <v>235</v>
      </c>
    </row>
    <row r="81" spans="1:105" ht="12" customHeight="1" x14ac:dyDescent="0.25">
      <c r="A81" s="59" t="s">
        <v>31</v>
      </c>
      <c r="B81" s="230">
        <v>0.41817161913923678</v>
      </c>
      <c r="C81" s="230">
        <v>0.38565457580900542</v>
      </c>
      <c r="D81" s="230">
        <v>0.38619373319688111</v>
      </c>
      <c r="E81" s="230">
        <v>0.42121313840539393</v>
      </c>
      <c r="F81" s="230">
        <v>0.41655539433579758</v>
      </c>
      <c r="G81" s="230">
        <v>0.83485849487896302</v>
      </c>
      <c r="H81" s="230">
        <v>1.2481765177216479</v>
      </c>
      <c r="I81" s="230">
        <v>0.82001512615521943</v>
      </c>
      <c r="J81" s="230">
        <v>0.80246831228743754</v>
      </c>
      <c r="K81" s="230">
        <v>0.81270201171404555</v>
      </c>
      <c r="L81" s="230">
        <v>0.80588636560423177</v>
      </c>
      <c r="M81" s="230">
        <v>0.80394198300659181</v>
      </c>
      <c r="N81" s="230">
        <v>0.80242382269074342</v>
      </c>
      <c r="O81" s="230">
        <v>0.39603045013249388</v>
      </c>
      <c r="P81" s="230">
        <v>0.39562696312959472</v>
      </c>
      <c r="Q81" s="230">
        <v>0.39303373999039881</v>
      </c>
      <c r="R81" s="230">
        <v>0.39304217783222523</v>
      </c>
      <c r="S81" s="230">
        <v>0.54811475370786988</v>
      </c>
      <c r="T81" s="230">
        <v>0.49567856458714338</v>
      </c>
      <c r="U81" s="230">
        <v>0.43362331064743848</v>
      </c>
      <c r="V81" s="230">
        <v>0.2412858455501122</v>
      </c>
      <c r="W81" s="230">
        <v>0.2289973258226467</v>
      </c>
      <c r="X81" s="230">
        <v>0.22737472778414289</v>
      </c>
      <c r="Y81" s="230">
        <v>0.60480335991373946</v>
      </c>
      <c r="DA81" s="71" t="s">
        <v>236</v>
      </c>
    </row>
    <row r="82" spans="1:105" ht="12" customHeight="1" x14ac:dyDescent="0.25">
      <c r="A82" s="59" t="s">
        <v>159</v>
      </c>
      <c r="B82" s="230">
        <v>0.37683010332348449</v>
      </c>
      <c r="C82" s="230">
        <v>0</v>
      </c>
      <c r="D82" s="230">
        <v>0</v>
      </c>
      <c r="E82" s="230">
        <v>0</v>
      </c>
      <c r="F82" s="230">
        <v>0</v>
      </c>
      <c r="G82" s="230">
        <v>0.37612045423933188</v>
      </c>
      <c r="H82" s="230">
        <v>0.37136827509281062</v>
      </c>
      <c r="I82" s="230">
        <v>0</v>
      </c>
      <c r="J82" s="230">
        <v>0</v>
      </c>
      <c r="K82" s="230">
        <v>0.37256387655698442</v>
      </c>
      <c r="L82" s="230">
        <v>0.3694914703112574</v>
      </c>
      <c r="M82" s="230">
        <v>0.36860382676436282</v>
      </c>
      <c r="N82" s="230">
        <v>0</v>
      </c>
      <c r="O82" s="230">
        <v>0</v>
      </c>
      <c r="P82" s="230">
        <v>0</v>
      </c>
      <c r="Q82" s="230">
        <v>0</v>
      </c>
      <c r="R82" s="230">
        <v>0</v>
      </c>
      <c r="S82" s="230">
        <v>0.19793720578396759</v>
      </c>
      <c r="T82" s="230">
        <v>0.2116150103201882</v>
      </c>
      <c r="U82" s="230">
        <v>0.2167558272184264</v>
      </c>
      <c r="V82" s="230">
        <v>0.1321590856795008</v>
      </c>
      <c r="W82" s="230">
        <v>0.13239281224978691</v>
      </c>
      <c r="X82" s="230">
        <v>0.1243070351171177</v>
      </c>
      <c r="Y82" s="230">
        <v>0.11538375691036359</v>
      </c>
      <c r="DA82" s="71" t="s">
        <v>237</v>
      </c>
    </row>
    <row r="83" spans="1:105" ht="12" customHeight="1" x14ac:dyDescent="0.25">
      <c r="A83" s="59" t="s">
        <v>35</v>
      </c>
      <c r="B83" s="230">
        <v>16.224115018606479</v>
      </c>
      <c r="C83" s="230">
        <v>13.06123825956503</v>
      </c>
      <c r="D83" s="230">
        <v>11.66988871797621</v>
      </c>
      <c r="E83" s="230">
        <v>15.03451353781327</v>
      </c>
      <c r="F83" s="230">
        <v>15.210942624760809</v>
      </c>
      <c r="G83" s="230">
        <v>17.21662879722723</v>
      </c>
      <c r="H83" s="230">
        <v>16.68120272828385</v>
      </c>
      <c r="I83" s="230">
        <v>17.037903470379</v>
      </c>
      <c r="J83" s="230">
        <v>16.4041726598761</v>
      </c>
      <c r="K83" s="230">
        <v>12.65514519927696</v>
      </c>
      <c r="L83" s="230">
        <v>16.085111305805849</v>
      </c>
      <c r="M83" s="230">
        <v>15.143457241693801</v>
      </c>
      <c r="N83" s="230">
        <v>16.088601940422119</v>
      </c>
      <c r="O83" s="230">
        <v>16.224108967606188</v>
      </c>
      <c r="P83" s="230">
        <v>15.5857584730214</v>
      </c>
      <c r="Q83" s="230">
        <v>15.44732786834034</v>
      </c>
      <c r="R83" s="230">
        <v>16.482999356857309</v>
      </c>
      <c r="S83" s="230">
        <v>17.216427979876549</v>
      </c>
      <c r="T83" s="230">
        <v>16.71835749950564</v>
      </c>
      <c r="U83" s="230">
        <v>17.711741931776711</v>
      </c>
      <c r="V83" s="230">
        <v>16.4167065771239</v>
      </c>
      <c r="W83" s="230">
        <v>17.801788685030811</v>
      </c>
      <c r="X83" s="230">
        <v>15.938210525869019</v>
      </c>
      <c r="Y83" s="230">
        <v>13.228626924748889</v>
      </c>
      <c r="DA83" s="71" t="s">
        <v>238</v>
      </c>
    </row>
    <row r="84" spans="1:105" ht="12" customHeight="1" x14ac:dyDescent="0.25">
      <c r="A84" s="60" t="s">
        <v>195</v>
      </c>
      <c r="B84" s="262">
        <v>11.315454373711059</v>
      </c>
      <c r="C84" s="262">
        <v>8.1384395526680393</v>
      </c>
      <c r="D84" s="262">
        <v>7.4788537405166444</v>
      </c>
      <c r="E84" s="262">
        <v>10.744228791333709</v>
      </c>
      <c r="F84" s="262">
        <v>10.41019547577244</v>
      </c>
      <c r="G84" s="262">
        <v>11.855646696040759</v>
      </c>
      <c r="H84" s="262">
        <v>12.0216976756746</v>
      </c>
      <c r="I84" s="262">
        <v>10.97668378541681</v>
      </c>
      <c r="J84" s="262">
        <v>10.60716014721727</v>
      </c>
      <c r="K84" s="262">
        <v>9.1631746697389715</v>
      </c>
      <c r="L84" s="262">
        <v>10.76391290709706</v>
      </c>
      <c r="M84" s="262">
        <v>10.2153925494465</v>
      </c>
      <c r="N84" s="262">
        <v>10.62918968801285</v>
      </c>
      <c r="O84" s="262">
        <v>9.7692918366015231</v>
      </c>
      <c r="P84" s="262">
        <v>9.4292895866913717</v>
      </c>
      <c r="Q84" s="262">
        <v>9.1128332759083559</v>
      </c>
      <c r="R84" s="262">
        <v>9.5580018409874796</v>
      </c>
      <c r="S84" s="262">
        <v>10.157664381469189</v>
      </c>
      <c r="T84" s="262">
        <v>9.7645041049010075</v>
      </c>
      <c r="U84" s="262">
        <v>10.01242624445154</v>
      </c>
      <c r="V84" s="262">
        <v>9.1037900977378055</v>
      </c>
      <c r="W84" s="262">
        <v>9.8414975097855564</v>
      </c>
      <c r="X84" s="262">
        <v>8.7890620646453677</v>
      </c>
      <c r="Y84" s="262">
        <v>7.5832617008270606</v>
      </c>
      <c r="DA84" s="72" t="s">
        <v>239</v>
      </c>
    </row>
    <row r="85" spans="1:105" ht="12" customHeight="1" x14ac:dyDescent="0.25">
      <c r="A85" s="64" t="s">
        <v>28</v>
      </c>
      <c r="B85" s="229">
        <v>5.6450528028845834</v>
      </c>
      <c r="C85" s="229">
        <v>0.5951160347623875</v>
      </c>
      <c r="D85" s="229">
        <v>0.76504129775376495</v>
      </c>
      <c r="E85" s="229">
        <v>0.66553156383897505</v>
      </c>
      <c r="F85" s="229">
        <v>0</v>
      </c>
      <c r="G85" s="229">
        <v>0.8982784470026669</v>
      </c>
      <c r="H85" s="229">
        <v>1.302362305941331</v>
      </c>
      <c r="I85" s="229">
        <v>1.068327951781868</v>
      </c>
      <c r="J85" s="229">
        <v>1.303278486663273</v>
      </c>
      <c r="K85" s="229">
        <v>0.56472863966346898</v>
      </c>
      <c r="L85" s="229">
        <v>0.99575419617595462</v>
      </c>
      <c r="M85" s="229">
        <v>1.1344275370057531</v>
      </c>
      <c r="N85" s="229">
        <v>1.0104652889903609</v>
      </c>
      <c r="O85" s="229">
        <v>1.110590444060328</v>
      </c>
      <c r="P85" s="229">
        <v>1.2731678746521979</v>
      </c>
      <c r="Q85" s="229">
        <v>1.1541275827243891</v>
      </c>
      <c r="R85" s="229">
        <v>1.154907613997691</v>
      </c>
      <c r="S85" s="229">
        <v>1.235196905423416</v>
      </c>
      <c r="T85" s="229">
        <v>1.2777764465013819</v>
      </c>
      <c r="U85" s="229">
        <v>1.1733138000410841</v>
      </c>
      <c r="V85" s="229">
        <v>0.93646106230192472</v>
      </c>
      <c r="W85" s="229">
        <v>0.90253770406039846</v>
      </c>
      <c r="X85" s="229">
        <v>0.83913384543672576</v>
      </c>
      <c r="Y85" s="229">
        <v>0.60584720277636972</v>
      </c>
      <c r="DA85" s="73" t="s">
        <v>240</v>
      </c>
    </row>
    <row r="86" spans="1:105" ht="12" customHeight="1" x14ac:dyDescent="0.25">
      <c r="A86" s="64" t="s">
        <v>30</v>
      </c>
      <c r="B86" s="229">
        <v>0</v>
      </c>
      <c r="C86" s="229">
        <v>0</v>
      </c>
      <c r="D86" s="229">
        <v>0</v>
      </c>
      <c r="E86" s="229">
        <v>0</v>
      </c>
      <c r="F86" s="229">
        <v>0</v>
      </c>
      <c r="G86" s="229">
        <v>0</v>
      </c>
      <c r="H86" s="229">
        <v>0</v>
      </c>
      <c r="I86" s="229">
        <v>0</v>
      </c>
      <c r="J86" s="229">
        <v>0</v>
      </c>
      <c r="K86" s="229">
        <v>0</v>
      </c>
      <c r="L86" s="229">
        <v>0</v>
      </c>
      <c r="M86" s="229">
        <v>0</v>
      </c>
      <c r="N86" s="229">
        <v>0</v>
      </c>
      <c r="O86" s="229">
        <v>0</v>
      </c>
      <c r="P86" s="229">
        <v>0</v>
      </c>
      <c r="Q86" s="229">
        <v>0</v>
      </c>
      <c r="R86" s="229">
        <v>0</v>
      </c>
      <c r="S86" s="229">
        <v>0</v>
      </c>
      <c r="T86" s="229">
        <v>0</v>
      </c>
      <c r="U86" s="229">
        <v>0</v>
      </c>
      <c r="V86" s="229">
        <v>0</v>
      </c>
      <c r="W86" s="229">
        <v>0</v>
      </c>
      <c r="X86" s="229">
        <v>0</v>
      </c>
      <c r="Y86" s="229">
        <v>0</v>
      </c>
      <c r="DA86" s="73" t="s">
        <v>241</v>
      </c>
    </row>
    <row r="87" spans="1:105" ht="12" customHeight="1" x14ac:dyDescent="0.25">
      <c r="A87" s="64" t="s">
        <v>31</v>
      </c>
      <c r="B87" s="229">
        <v>0.1393257383516375</v>
      </c>
      <c r="C87" s="229">
        <v>0.2163412222513692</v>
      </c>
      <c r="D87" s="229">
        <v>0.21506424676134969</v>
      </c>
      <c r="E87" s="229">
        <v>0.13212200596617801</v>
      </c>
      <c r="F87" s="229">
        <v>0.1431537104716096</v>
      </c>
      <c r="G87" s="229">
        <v>0.28216803969708271</v>
      </c>
      <c r="H87" s="229">
        <v>0.43298935173579772</v>
      </c>
      <c r="I87" s="229">
        <v>0.25756479788512121</v>
      </c>
      <c r="J87" s="229">
        <v>0.2991238150282341</v>
      </c>
      <c r="K87" s="229">
        <v>0.27488565458065872</v>
      </c>
      <c r="L87" s="229">
        <v>0.29102827486514837</v>
      </c>
      <c r="M87" s="229">
        <v>0.29563347727528072</v>
      </c>
      <c r="N87" s="229">
        <v>0.29922918707704338</v>
      </c>
      <c r="O87" s="229">
        <v>0.1619296961082525</v>
      </c>
      <c r="P87" s="229">
        <v>0.1628853410141321</v>
      </c>
      <c r="Q87" s="229">
        <v>0.16902729964529031</v>
      </c>
      <c r="R87" s="229">
        <v>0.16900731490975349</v>
      </c>
      <c r="S87" s="229">
        <v>0.2328497205175506</v>
      </c>
      <c r="T87" s="229">
        <v>0.2085477361815217</v>
      </c>
      <c r="U87" s="229">
        <v>0.18398431954290079</v>
      </c>
      <c r="V87" s="229">
        <v>0.1027275268583578</v>
      </c>
      <c r="W87" s="229">
        <v>9.9932199621458342E-2</v>
      </c>
      <c r="X87" s="229">
        <v>9.8272257069005428E-2</v>
      </c>
      <c r="Y87" s="229">
        <v>0.26573864462467722</v>
      </c>
      <c r="DA87" s="73" t="s">
        <v>242</v>
      </c>
    </row>
    <row r="88" spans="1:105" ht="12" customHeight="1" x14ac:dyDescent="0.25">
      <c r="A88" s="64" t="s">
        <v>159</v>
      </c>
      <c r="B88" s="229">
        <v>0.12555163950805309</v>
      </c>
      <c r="C88" s="229">
        <v>0</v>
      </c>
      <c r="D88" s="229">
        <v>0</v>
      </c>
      <c r="E88" s="229">
        <v>0</v>
      </c>
      <c r="F88" s="229">
        <v>0</v>
      </c>
      <c r="G88" s="229">
        <v>0.12712234697698691</v>
      </c>
      <c r="H88" s="229">
        <v>0.12882673756848911</v>
      </c>
      <c r="I88" s="229">
        <v>0</v>
      </c>
      <c r="J88" s="229">
        <v>0</v>
      </c>
      <c r="K88" s="229">
        <v>0.12601477983852821</v>
      </c>
      <c r="L88" s="229">
        <v>0.13343378145062371</v>
      </c>
      <c r="M88" s="229">
        <v>0.1355466356363059</v>
      </c>
      <c r="N88" s="229">
        <v>0</v>
      </c>
      <c r="O88" s="229">
        <v>0</v>
      </c>
      <c r="P88" s="229">
        <v>0</v>
      </c>
      <c r="Q88" s="229">
        <v>0</v>
      </c>
      <c r="R88" s="229">
        <v>0</v>
      </c>
      <c r="S88" s="229">
        <v>8.4087543228924394E-2</v>
      </c>
      <c r="T88" s="229">
        <v>8.9033164831451864E-2</v>
      </c>
      <c r="U88" s="229">
        <v>9.1968472170457866E-2</v>
      </c>
      <c r="V88" s="229">
        <v>5.6266773514061279E-2</v>
      </c>
      <c r="W88" s="229">
        <v>5.7774932063785499E-2</v>
      </c>
      <c r="X88" s="229">
        <v>5.3725992459955449E-2</v>
      </c>
      <c r="Y88" s="229">
        <v>5.0697342649413238E-2</v>
      </c>
      <c r="DA88" s="73" t="s">
        <v>243</v>
      </c>
    </row>
    <row r="89" spans="1:105" ht="12" customHeight="1" x14ac:dyDescent="0.25">
      <c r="A89" s="64" t="s">
        <v>32</v>
      </c>
      <c r="B89" s="229">
        <v>0</v>
      </c>
      <c r="C89" s="229">
        <v>0</v>
      </c>
      <c r="D89" s="229">
        <v>0</v>
      </c>
      <c r="E89" s="229">
        <v>0</v>
      </c>
      <c r="F89" s="229">
        <v>0</v>
      </c>
      <c r="G89" s="229">
        <v>0</v>
      </c>
      <c r="H89" s="229">
        <v>0</v>
      </c>
      <c r="I89" s="229">
        <v>0</v>
      </c>
      <c r="J89" s="229">
        <v>0</v>
      </c>
      <c r="K89" s="229">
        <v>0</v>
      </c>
      <c r="L89" s="229">
        <v>0</v>
      </c>
      <c r="M89" s="229">
        <v>0</v>
      </c>
      <c r="N89" s="229">
        <v>0</v>
      </c>
      <c r="O89" s="229">
        <v>0</v>
      </c>
      <c r="P89" s="229">
        <v>0</v>
      </c>
      <c r="Q89" s="229">
        <v>0</v>
      </c>
      <c r="R89" s="229">
        <v>0</v>
      </c>
      <c r="S89" s="229">
        <v>0</v>
      </c>
      <c r="T89" s="229">
        <v>0</v>
      </c>
      <c r="U89" s="229">
        <v>0</v>
      </c>
      <c r="V89" s="229">
        <v>0</v>
      </c>
      <c r="W89" s="229">
        <v>0</v>
      </c>
      <c r="X89" s="229">
        <v>0</v>
      </c>
      <c r="Y89" s="229">
        <v>0</v>
      </c>
      <c r="DA89" s="73" t="s">
        <v>244</v>
      </c>
    </row>
    <row r="90" spans="1:105" ht="12" customHeight="1" x14ac:dyDescent="0.25">
      <c r="A90" s="64" t="s">
        <v>33</v>
      </c>
      <c r="B90" s="229">
        <v>0</v>
      </c>
      <c r="C90" s="229">
        <v>0</v>
      </c>
      <c r="D90" s="229">
        <v>0</v>
      </c>
      <c r="E90" s="229">
        <v>0</v>
      </c>
      <c r="F90" s="229">
        <v>0</v>
      </c>
      <c r="G90" s="229">
        <v>0</v>
      </c>
      <c r="H90" s="229">
        <v>0</v>
      </c>
      <c r="I90" s="229">
        <v>0</v>
      </c>
      <c r="J90" s="229">
        <v>0</v>
      </c>
      <c r="K90" s="229">
        <v>0</v>
      </c>
      <c r="L90" s="229">
        <v>0</v>
      </c>
      <c r="M90" s="229">
        <v>0</v>
      </c>
      <c r="N90" s="229">
        <v>0</v>
      </c>
      <c r="O90" s="229">
        <v>0</v>
      </c>
      <c r="P90" s="229">
        <v>0</v>
      </c>
      <c r="Q90" s="229">
        <v>0</v>
      </c>
      <c r="R90" s="229">
        <v>0</v>
      </c>
      <c r="S90" s="229">
        <v>0</v>
      </c>
      <c r="T90" s="229">
        <v>0</v>
      </c>
      <c r="U90" s="229">
        <v>0</v>
      </c>
      <c r="V90" s="229">
        <v>0</v>
      </c>
      <c r="W90" s="229">
        <v>0</v>
      </c>
      <c r="X90" s="229">
        <v>0</v>
      </c>
      <c r="Y90" s="229">
        <v>0</v>
      </c>
      <c r="DA90" s="73" t="s">
        <v>245</v>
      </c>
    </row>
    <row r="91" spans="1:105" ht="12" customHeight="1" x14ac:dyDescent="0.25">
      <c r="A91" s="64" t="s">
        <v>35</v>
      </c>
      <c r="B91" s="229">
        <v>5.4055241929667881</v>
      </c>
      <c r="C91" s="229">
        <v>7.3269822956542816</v>
      </c>
      <c r="D91" s="229">
        <v>6.4987481960015296</v>
      </c>
      <c r="E91" s="229">
        <v>4.7158787469486763</v>
      </c>
      <c r="F91" s="229">
        <v>5.2274029003449298</v>
      </c>
      <c r="G91" s="229">
        <v>5.8189291091902406</v>
      </c>
      <c r="H91" s="229">
        <v>5.7866680336825338</v>
      </c>
      <c r="I91" s="229">
        <v>5.3515648965037572</v>
      </c>
      <c r="J91" s="229">
        <v>6.1147320501876576</v>
      </c>
      <c r="K91" s="229">
        <v>4.2804346756564184</v>
      </c>
      <c r="L91" s="229">
        <v>5.8087869383827044</v>
      </c>
      <c r="M91" s="229">
        <v>5.5687014945887716</v>
      </c>
      <c r="N91" s="229">
        <v>5.9995468027051029</v>
      </c>
      <c r="O91" s="229">
        <v>6.6337450412530483</v>
      </c>
      <c r="P91" s="229">
        <v>6.4168821148077209</v>
      </c>
      <c r="Q91" s="229">
        <v>6.6432467512453011</v>
      </c>
      <c r="R91" s="229">
        <v>7.0876552697883124</v>
      </c>
      <c r="S91" s="229">
        <v>7.3138707110252206</v>
      </c>
      <c r="T91" s="229">
        <v>7.0339446937740302</v>
      </c>
      <c r="U91" s="229">
        <v>7.5150083199445517</v>
      </c>
      <c r="V91" s="229">
        <v>6.9894181400583646</v>
      </c>
      <c r="W91" s="229">
        <v>7.7685269646742139</v>
      </c>
      <c r="X91" s="229">
        <v>6.8885576567026066</v>
      </c>
      <c r="Y91" s="229">
        <v>5.8123972554148242</v>
      </c>
      <c r="DA91" s="73" t="s">
        <v>246</v>
      </c>
    </row>
    <row r="92" spans="1:105" ht="12" customHeight="1" x14ac:dyDescent="0.25">
      <c r="A92" s="64" t="s">
        <v>36</v>
      </c>
      <c r="B92" s="229">
        <v>0</v>
      </c>
      <c r="C92" s="229">
        <v>0</v>
      </c>
      <c r="D92" s="229">
        <v>0</v>
      </c>
      <c r="E92" s="229">
        <v>0</v>
      </c>
      <c r="F92" s="229">
        <v>0</v>
      </c>
      <c r="G92" s="229">
        <v>0</v>
      </c>
      <c r="H92" s="229">
        <v>0</v>
      </c>
      <c r="I92" s="229">
        <v>0</v>
      </c>
      <c r="J92" s="229">
        <v>0</v>
      </c>
      <c r="K92" s="229">
        <v>0</v>
      </c>
      <c r="L92" s="229">
        <v>0</v>
      </c>
      <c r="M92" s="229">
        <v>0</v>
      </c>
      <c r="N92" s="229">
        <v>0</v>
      </c>
      <c r="O92" s="229">
        <v>0</v>
      </c>
      <c r="P92" s="229">
        <v>0</v>
      </c>
      <c r="Q92" s="229">
        <v>0</v>
      </c>
      <c r="R92" s="229">
        <v>0</v>
      </c>
      <c r="S92" s="229">
        <v>0</v>
      </c>
      <c r="T92" s="229">
        <v>0</v>
      </c>
      <c r="U92" s="229">
        <v>0</v>
      </c>
      <c r="V92" s="229">
        <v>0</v>
      </c>
      <c r="W92" s="229">
        <v>0</v>
      </c>
      <c r="X92" s="229">
        <v>0</v>
      </c>
      <c r="Y92" s="229">
        <v>0</v>
      </c>
      <c r="DA92" s="73" t="s">
        <v>247</v>
      </c>
    </row>
    <row r="93" spans="1:105" ht="12" customHeight="1" x14ac:dyDescent="0.25">
      <c r="A93" s="64" t="s">
        <v>38</v>
      </c>
      <c r="B93" s="229">
        <v>0</v>
      </c>
      <c r="C93" s="229">
        <v>0</v>
      </c>
      <c r="D93" s="229">
        <v>0</v>
      </c>
      <c r="E93" s="229">
        <v>0</v>
      </c>
      <c r="F93" s="229">
        <v>0</v>
      </c>
      <c r="G93" s="229">
        <v>0</v>
      </c>
      <c r="H93" s="229">
        <v>0</v>
      </c>
      <c r="I93" s="229">
        <v>0</v>
      </c>
      <c r="J93" s="229">
        <v>0</v>
      </c>
      <c r="K93" s="229">
        <v>0</v>
      </c>
      <c r="L93" s="229">
        <v>0</v>
      </c>
      <c r="M93" s="229">
        <v>0</v>
      </c>
      <c r="N93" s="229">
        <v>0</v>
      </c>
      <c r="O93" s="229">
        <v>0</v>
      </c>
      <c r="P93" s="229">
        <v>0</v>
      </c>
      <c r="Q93" s="229">
        <v>0</v>
      </c>
      <c r="R93" s="229">
        <v>0</v>
      </c>
      <c r="S93" s="229">
        <v>8.3404987101308621E-3</v>
      </c>
      <c r="T93" s="229">
        <v>6.2768701632840663E-3</v>
      </c>
      <c r="U93" s="229">
        <v>6.6208082544664346E-3</v>
      </c>
      <c r="V93" s="229">
        <v>5.5889939810406138E-3</v>
      </c>
      <c r="W93" s="229">
        <v>1.1177987962093839E-3</v>
      </c>
      <c r="X93" s="229">
        <v>1.117798796208584E-3</v>
      </c>
      <c r="Y93" s="229">
        <v>1.117798796200536E-3</v>
      </c>
      <c r="DA93" s="73" t="s">
        <v>248</v>
      </c>
    </row>
    <row r="94" spans="1:105" ht="12" customHeight="1" x14ac:dyDescent="0.25">
      <c r="A94" s="64" t="s">
        <v>39</v>
      </c>
      <c r="B94" s="229">
        <v>0</v>
      </c>
      <c r="C94" s="229">
        <v>0</v>
      </c>
      <c r="D94" s="229">
        <v>0</v>
      </c>
      <c r="E94" s="229">
        <v>5.2306964745798812</v>
      </c>
      <c r="F94" s="229">
        <v>5.0396388649559052</v>
      </c>
      <c r="G94" s="229">
        <v>4.7291487531737824</v>
      </c>
      <c r="H94" s="229">
        <v>4.3708512467464438</v>
      </c>
      <c r="I94" s="229">
        <v>4.2992261392460662</v>
      </c>
      <c r="J94" s="229">
        <v>2.8900257953381079</v>
      </c>
      <c r="K94" s="229">
        <v>3.917110919999899</v>
      </c>
      <c r="L94" s="229">
        <v>3.534909716222626</v>
      </c>
      <c r="M94" s="229">
        <v>3.081083404940391</v>
      </c>
      <c r="N94" s="229">
        <v>3.3199484092403462</v>
      </c>
      <c r="O94" s="229">
        <v>1.8630266551798951</v>
      </c>
      <c r="P94" s="229">
        <v>1.5763542562173209</v>
      </c>
      <c r="Q94" s="229">
        <v>1.1464316422933749</v>
      </c>
      <c r="R94" s="229">
        <v>1.146431642291724</v>
      </c>
      <c r="S94" s="229">
        <v>1.28331900256395</v>
      </c>
      <c r="T94" s="229">
        <v>1.1489251934493381</v>
      </c>
      <c r="U94" s="229">
        <v>1.041530524498077</v>
      </c>
      <c r="V94" s="229">
        <v>1.0133276010240559</v>
      </c>
      <c r="W94" s="229">
        <v>1.011607910569492</v>
      </c>
      <c r="X94" s="229">
        <v>0.90825451418086711</v>
      </c>
      <c r="Y94" s="229">
        <v>0.84746345656557565</v>
      </c>
      <c r="DA94" s="73" t="s">
        <v>249</v>
      </c>
    </row>
    <row r="95" spans="1:105" ht="12" customHeight="1" x14ac:dyDescent="0.25">
      <c r="A95" s="61" t="s">
        <v>207</v>
      </c>
      <c r="B95" s="263">
        <v>3.6722710649335562</v>
      </c>
      <c r="C95" s="263">
        <v>4.6416826697528553</v>
      </c>
      <c r="D95" s="263">
        <v>4.4065169845337229</v>
      </c>
      <c r="E95" s="263">
        <v>2.1224877664398032</v>
      </c>
      <c r="F95" s="263">
        <v>2.1489173463793749</v>
      </c>
      <c r="G95" s="263">
        <v>2.4128664166020002</v>
      </c>
      <c r="H95" s="263">
        <v>2.9175719303650909</v>
      </c>
      <c r="I95" s="263">
        <v>1.57462427970875</v>
      </c>
      <c r="J95" s="263">
        <v>2.703219892245007</v>
      </c>
      <c r="K95" s="263">
        <v>1.974537394085897</v>
      </c>
      <c r="L95" s="263">
        <v>2.4968624767632139</v>
      </c>
      <c r="M95" s="263">
        <v>2.5758160586820971</v>
      </c>
      <c r="N95" s="263">
        <v>2.756789545934915</v>
      </c>
      <c r="O95" s="263">
        <v>2.7973730332157989</v>
      </c>
      <c r="P95" s="263">
        <v>2.8297633907746151</v>
      </c>
      <c r="Q95" s="263">
        <v>2.8585004315990439</v>
      </c>
      <c r="R95" s="263">
        <v>2.8787021436619331</v>
      </c>
      <c r="S95" s="263">
        <v>2.958275279008463</v>
      </c>
      <c r="T95" s="263">
        <v>2.736815236096497</v>
      </c>
      <c r="U95" s="263">
        <v>2.644671647753412</v>
      </c>
      <c r="V95" s="263">
        <v>2.357320563726248</v>
      </c>
      <c r="W95" s="263">
        <v>2.6968242122436572</v>
      </c>
      <c r="X95" s="263">
        <v>2.32751328750915</v>
      </c>
      <c r="Y95" s="263">
        <v>2.1098105704293282</v>
      </c>
      <c r="DA95" s="74" t="s">
        <v>250</v>
      </c>
    </row>
    <row r="96" spans="1:105" ht="12" hidden="1" customHeight="1" x14ac:dyDescent="0.25"/>
    <row r="98" spans="1:105" ht="15" customHeight="1" x14ac:dyDescent="0.25">
      <c r="A98" s="32" t="s">
        <v>251</v>
      </c>
      <c r="B98" s="257"/>
      <c r="C98" s="257"/>
      <c r="D98" s="257"/>
      <c r="E98" s="257"/>
      <c r="F98" s="257"/>
      <c r="G98" s="257"/>
      <c r="H98" s="257"/>
      <c r="I98" s="257"/>
      <c r="J98" s="257"/>
      <c r="K98" s="257"/>
      <c r="L98" s="257"/>
      <c r="M98" s="257"/>
      <c r="N98" s="257"/>
      <c r="O98" s="257"/>
      <c r="P98" s="257"/>
      <c r="Q98" s="257"/>
      <c r="R98" s="257"/>
      <c r="S98" s="257"/>
      <c r="T98" s="257"/>
      <c r="U98" s="257"/>
      <c r="V98" s="257"/>
      <c r="W98" s="257"/>
      <c r="X98" s="257"/>
      <c r="Y98" s="257"/>
      <c r="DA98" s="88"/>
    </row>
    <row r="100" spans="1:105" ht="12" customHeight="1" x14ac:dyDescent="0.25">
      <c r="A100" s="35" t="s">
        <v>43</v>
      </c>
      <c r="B100" s="232">
        <f t="shared" ref="B100:Y100" si="2">SUM(B$101:B$105,B$109:B$110,B$112:B$114,B$107,B$106)</f>
        <v>0</v>
      </c>
      <c r="C100" s="232">
        <f t="shared" si="2"/>
        <v>0</v>
      </c>
      <c r="D100" s="232">
        <f t="shared" si="2"/>
        <v>0</v>
      </c>
      <c r="E100" s="232">
        <f t="shared" si="2"/>
        <v>0</v>
      </c>
      <c r="F100" s="232">
        <f t="shared" si="2"/>
        <v>0</v>
      </c>
      <c r="G100" s="232">
        <f t="shared" si="2"/>
        <v>0</v>
      </c>
      <c r="H100" s="232">
        <f t="shared" si="2"/>
        <v>0</v>
      </c>
      <c r="I100" s="232">
        <f t="shared" si="2"/>
        <v>0</v>
      </c>
      <c r="J100" s="232">
        <f t="shared" si="2"/>
        <v>0</v>
      </c>
      <c r="K100" s="232">
        <f t="shared" si="2"/>
        <v>0</v>
      </c>
      <c r="L100" s="232">
        <f t="shared" si="2"/>
        <v>0</v>
      </c>
      <c r="M100" s="232">
        <f t="shared" si="2"/>
        <v>0</v>
      </c>
      <c r="N100" s="232">
        <f t="shared" si="2"/>
        <v>0</v>
      </c>
      <c r="O100" s="232">
        <f t="shared" si="2"/>
        <v>0</v>
      </c>
      <c r="P100" s="232">
        <f t="shared" si="2"/>
        <v>0</v>
      </c>
      <c r="Q100" s="232">
        <f t="shared" si="2"/>
        <v>0</v>
      </c>
      <c r="R100" s="232">
        <f t="shared" si="2"/>
        <v>0</v>
      </c>
      <c r="S100" s="232">
        <f t="shared" si="2"/>
        <v>0</v>
      </c>
      <c r="T100" s="232">
        <f t="shared" si="2"/>
        <v>0</v>
      </c>
      <c r="U100" s="232">
        <f t="shared" si="2"/>
        <v>0</v>
      </c>
      <c r="V100" s="232">
        <f t="shared" si="2"/>
        <v>0</v>
      </c>
      <c r="W100" s="232">
        <f t="shared" si="2"/>
        <v>0</v>
      </c>
      <c r="X100" s="232">
        <f t="shared" si="2"/>
        <v>0</v>
      </c>
      <c r="Y100" s="232">
        <f t="shared" si="2"/>
        <v>0</v>
      </c>
      <c r="DA100" s="95"/>
    </row>
    <row r="101" spans="1:105" ht="12" customHeight="1" x14ac:dyDescent="0.25">
      <c r="A101" s="55" t="s">
        <v>91</v>
      </c>
      <c r="B101" s="266">
        <f t="shared" ref="B101:Y101" si="3">IF(B$6=0,0,B$6/B$5)</f>
        <v>0</v>
      </c>
      <c r="C101" s="266">
        <f t="shared" si="3"/>
        <v>0</v>
      </c>
      <c r="D101" s="266">
        <f t="shared" si="3"/>
        <v>0</v>
      </c>
      <c r="E101" s="266">
        <f t="shared" si="3"/>
        <v>0</v>
      </c>
      <c r="F101" s="266">
        <f t="shared" si="3"/>
        <v>0</v>
      </c>
      <c r="G101" s="266">
        <f t="shared" si="3"/>
        <v>0</v>
      </c>
      <c r="H101" s="266">
        <f t="shared" si="3"/>
        <v>0</v>
      </c>
      <c r="I101" s="266">
        <f t="shared" si="3"/>
        <v>0</v>
      </c>
      <c r="J101" s="266">
        <f t="shared" si="3"/>
        <v>0</v>
      </c>
      <c r="K101" s="266">
        <f t="shared" si="3"/>
        <v>0</v>
      </c>
      <c r="L101" s="266">
        <f t="shared" si="3"/>
        <v>0</v>
      </c>
      <c r="M101" s="266">
        <f t="shared" si="3"/>
        <v>0</v>
      </c>
      <c r="N101" s="266">
        <f t="shared" si="3"/>
        <v>0</v>
      </c>
      <c r="O101" s="266">
        <f t="shared" si="3"/>
        <v>0</v>
      </c>
      <c r="P101" s="266">
        <f t="shared" si="3"/>
        <v>0</v>
      </c>
      <c r="Q101" s="266">
        <f t="shared" si="3"/>
        <v>0</v>
      </c>
      <c r="R101" s="266">
        <f t="shared" si="3"/>
        <v>0</v>
      </c>
      <c r="S101" s="266">
        <f t="shared" si="3"/>
        <v>0</v>
      </c>
      <c r="T101" s="266">
        <f t="shared" si="3"/>
        <v>0</v>
      </c>
      <c r="U101" s="266">
        <f t="shared" si="3"/>
        <v>0</v>
      </c>
      <c r="V101" s="266">
        <f t="shared" si="3"/>
        <v>0</v>
      </c>
      <c r="W101" s="266">
        <f t="shared" si="3"/>
        <v>0</v>
      </c>
      <c r="X101" s="266">
        <f t="shared" si="3"/>
        <v>0</v>
      </c>
      <c r="Y101" s="266">
        <f t="shared" si="3"/>
        <v>0</v>
      </c>
      <c r="DA101" s="76"/>
    </row>
    <row r="102" spans="1:105" ht="12" customHeight="1" x14ac:dyDescent="0.25">
      <c r="A102" s="173" t="s">
        <v>92</v>
      </c>
      <c r="B102" s="267">
        <f t="shared" ref="B102:Y102" si="4">IF(B$7=0,0,B$7/B$5)</f>
        <v>0</v>
      </c>
      <c r="C102" s="267">
        <f t="shared" si="4"/>
        <v>0</v>
      </c>
      <c r="D102" s="267">
        <f t="shared" si="4"/>
        <v>0</v>
      </c>
      <c r="E102" s="267">
        <f t="shared" si="4"/>
        <v>0</v>
      </c>
      <c r="F102" s="267">
        <f t="shared" si="4"/>
        <v>0</v>
      </c>
      <c r="G102" s="267">
        <f t="shared" si="4"/>
        <v>0</v>
      </c>
      <c r="H102" s="267">
        <f t="shared" si="4"/>
        <v>0</v>
      </c>
      <c r="I102" s="267">
        <f t="shared" si="4"/>
        <v>0</v>
      </c>
      <c r="J102" s="267">
        <f t="shared" si="4"/>
        <v>0</v>
      </c>
      <c r="K102" s="267">
        <f t="shared" si="4"/>
        <v>0</v>
      </c>
      <c r="L102" s="267">
        <f t="shared" si="4"/>
        <v>0</v>
      </c>
      <c r="M102" s="267">
        <f t="shared" si="4"/>
        <v>0</v>
      </c>
      <c r="N102" s="267">
        <f t="shared" si="4"/>
        <v>0</v>
      </c>
      <c r="O102" s="267">
        <f t="shared" si="4"/>
        <v>0</v>
      </c>
      <c r="P102" s="267">
        <f t="shared" si="4"/>
        <v>0</v>
      </c>
      <c r="Q102" s="267">
        <f t="shared" si="4"/>
        <v>0</v>
      </c>
      <c r="R102" s="267">
        <f t="shared" si="4"/>
        <v>0</v>
      </c>
      <c r="S102" s="267">
        <f t="shared" si="4"/>
        <v>0</v>
      </c>
      <c r="T102" s="267">
        <f t="shared" si="4"/>
        <v>0</v>
      </c>
      <c r="U102" s="267">
        <f t="shared" si="4"/>
        <v>0</v>
      </c>
      <c r="V102" s="267">
        <f t="shared" si="4"/>
        <v>0</v>
      </c>
      <c r="W102" s="267">
        <f t="shared" si="4"/>
        <v>0</v>
      </c>
      <c r="X102" s="267">
        <f t="shared" si="4"/>
        <v>0</v>
      </c>
      <c r="Y102" s="267">
        <f t="shared" si="4"/>
        <v>0</v>
      </c>
      <c r="DA102" s="77"/>
    </row>
    <row r="103" spans="1:105" ht="12" customHeight="1" x14ac:dyDescent="0.25">
      <c r="A103" s="173" t="s">
        <v>93</v>
      </c>
      <c r="B103" s="267">
        <f t="shared" ref="B103:Y103" si="5">IF(B$8=0,0,B$8/B$5)</f>
        <v>0</v>
      </c>
      <c r="C103" s="267">
        <f t="shared" si="5"/>
        <v>0</v>
      </c>
      <c r="D103" s="267">
        <f t="shared" si="5"/>
        <v>0</v>
      </c>
      <c r="E103" s="267">
        <f t="shared" si="5"/>
        <v>0</v>
      </c>
      <c r="F103" s="267">
        <f t="shared" si="5"/>
        <v>0</v>
      </c>
      <c r="G103" s="267">
        <f t="shared" si="5"/>
        <v>0</v>
      </c>
      <c r="H103" s="267">
        <f t="shared" si="5"/>
        <v>0</v>
      </c>
      <c r="I103" s="267">
        <f t="shared" si="5"/>
        <v>0</v>
      </c>
      <c r="J103" s="267">
        <f t="shared" si="5"/>
        <v>0</v>
      </c>
      <c r="K103" s="267">
        <f t="shared" si="5"/>
        <v>0</v>
      </c>
      <c r="L103" s="267">
        <f t="shared" si="5"/>
        <v>0</v>
      </c>
      <c r="M103" s="267">
        <f t="shared" si="5"/>
        <v>0</v>
      </c>
      <c r="N103" s="267">
        <f t="shared" si="5"/>
        <v>0</v>
      </c>
      <c r="O103" s="267">
        <f t="shared" si="5"/>
        <v>0</v>
      </c>
      <c r="P103" s="267">
        <f t="shared" si="5"/>
        <v>0</v>
      </c>
      <c r="Q103" s="267">
        <f t="shared" si="5"/>
        <v>0</v>
      </c>
      <c r="R103" s="267">
        <f t="shared" si="5"/>
        <v>0</v>
      </c>
      <c r="S103" s="267">
        <f t="shared" si="5"/>
        <v>0</v>
      </c>
      <c r="T103" s="267">
        <f t="shared" si="5"/>
        <v>0</v>
      </c>
      <c r="U103" s="267">
        <f t="shared" si="5"/>
        <v>0</v>
      </c>
      <c r="V103" s="267">
        <f t="shared" si="5"/>
        <v>0</v>
      </c>
      <c r="W103" s="267">
        <f t="shared" si="5"/>
        <v>0</v>
      </c>
      <c r="X103" s="267">
        <f t="shared" si="5"/>
        <v>0</v>
      </c>
      <c r="Y103" s="267">
        <f t="shared" si="5"/>
        <v>0</v>
      </c>
      <c r="DA103" s="77"/>
    </row>
    <row r="104" spans="1:105" ht="12" customHeight="1" x14ac:dyDescent="0.25">
      <c r="A104" s="173" t="s">
        <v>94</v>
      </c>
      <c r="B104" s="267">
        <f t="shared" ref="B104:Y104" si="6">IF(B$9=0,0,B$9/B$5)</f>
        <v>0</v>
      </c>
      <c r="C104" s="267">
        <f t="shared" si="6"/>
        <v>0</v>
      </c>
      <c r="D104" s="267">
        <f t="shared" si="6"/>
        <v>0</v>
      </c>
      <c r="E104" s="267">
        <f t="shared" si="6"/>
        <v>0</v>
      </c>
      <c r="F104" s="267">
        <f t="shared" si="6"/>
        <v>0</v>
      </c>
      <c r="G104" s="267">
        <f t="shared" si="6"/>
        <v>0</v>
      </c>
      <c r="H104" s="267">
        <f t="shared" si="6"/>
        <v>0</v>
      </c>
      <c r="I104" s="267">
        <f t="shared" si="6"/>
        <v>0</v>
      </c>
      <c r="J104" s="267">
        <f t="shared" si="6"/>
        <v>0</v>
      </c>
      <c r="K104" s="267">
        <f t="shared" si="6"/>
        <v>0</v>
      </c>
      <c r="L104" s="267">
        <f t="shared" si="6"/>
        <v>0</v>
      </c>
      <c r="M104" s="267">
        <f t="shared" si="6"/>
        <v>0</v>
      </c>
      <c r="N104" s="267">
        <f t="shared" si="6"/>
        <v>0</v>
      </c>
      <c r="O104" s="267">
        <f t="shared" si="6"/>
        <v>0</v>
      </c>
      <c r="P104" s="267">
        <f t="shared" si="6"/>
        <v>0</v>
      </c>
      <c r="Q104" s="267">
        <f t="shared" si="6"/>
        <v>0</v>
      </c>
      <c r="R104" s="267">
        <f t="shared" si="6"/>
        <v>0</v>
      </c>
      <c r="S104" s="267">
        <f t="shared" si="6"/>
        <v>0</v>
      </c>
      <c r="T104" s="267">
        <f t="shared" si="6"/>
        <v>0</v>
      </c>
      <c r="U104" s="267">
        <f t="shared" si="6"/>
        <v>0</v>
      </c>
      <c r="V104" s="267">
        <f t="shared" si="6"/>
        <v>0</v>
      </c>
      <c r="W104" s="267">
        <f t="shared" si="6"/>
        <v>0</v>
      </c>
      <c r="X104" s="267">
        <f t="shared" si="6"/>
        <v>0</v>
      </c>
      <c r="Y104" s="267">
        <f t="shared" si="6"/>
        <v>0</v>
      </c>
      <c r="DA104" s="77"/>
    </row>
    <row r="105" spans="1:105" ht="12" customHeight="1" x14ac:dyDescent="0.25">
      <c r="A105" s="56" t="s">
        <v>95</v>
      </c>
      <c r="B105" s="268">
        <f t="shared" ref="B105:Y105" si="7">IF(B$10=0,0,B$10/B$5)</f>
        <v>0</v>
      </c>
      <c r="C105" s="268">
        <f t="shared" si="7"/>
        <v>0</v>
      </c>
      <c r="D105" s="268">
        <f t="shared" si="7"/>
        <v>0</v>
      </c>
      <c r="E105" s="268">
        <f t="shared" si="7"/>
        <v>0</v>
      </c>
      <c r="F105" s="268">
        <f t="shared" si="7"/>
        <v>0</v>
      </c>
      <c r="G105" s="268">
        <f t="shared" si="7"/>
        <v>0</v>
      </c>
      <c r="H105" s="268">
        <f t="shared" si="7"/>
        <v>0</v>
      </c>
      <c r="I105" s="268">
        <f t="shared" si="7"/>
        <v>0</v>
      </c>
      <c r="J105" s="268">
        <f t="shared" si="7"/>
        <v>0</v>
      </c>
      <c r="K105" s="268">
        <f t="shared" si="7"/>
        <v>0</v>
      </c>
      <c r="L105" s="268">
        <f t="shared" si="7"/>
        <v>0</v>
      </c>
      <c r="M105" s="268">
        <f t="shared" si="7"/>
        <v>0</v>
      </c>
      <c r="N105" s="268">
        <f t="shared" si="7"/>
        <v>0</v>
      </c>
      <c r="O105" s="268">
        <f t="shared" si="7"/>
        <v>0</v>
      </c>
      <c r="P105" s="268">
        <f t="shared" si="7"/>
        <v>0</v>
      </c>
      <c r="Q105" s="268">
        <f t="shared" si="7"/>
        <v>0</v>
      </c>
      <c r="R105" s="268">
        <f t="shared" si="7"/>
        <v>0</v>
      </c>
      <c r="S105" s="268">
        <f t="shared" si="7"/>
        <v>0</v>
      </c>
      <c r="T105" s="268">
        <f t="shared" si="7"/>
        <v>0</v>
      </c>
      <c r="U105" s="268">
        <f t="shared" si="7"/>
        <v>0</v>
      </c>
      <c r="V105" s="268">
        <f t="shared" si="7"/>
        <v>0</v>
      </c>
      <c r="W105" s="268">
        <f t="shared" si="7"/>
        <v>0</v>
      </c>
      <c r="X105" s="268">
        <f t="shared" si="7"/>
        <v>0</v>
      </c>
      <c r="Y105" s="268">
        <f t="shared" si="7"/>
        <v>0</v>
      </c>
      <c r="DA105" s="78"/>
    </row>
    <row r="106" spans="1:105" ht="12" customHeight="1" x14ac:dyDescent="0.25">
      <c r="A106" s="174" t="s">
        <v>165</v>
      </c>
      <c r="B106" s="269">
        <f t="shared" ref="B106:Y106" si="8">IF(B$16=0,0,B$16/B$5)</f>
        <v>0</v>
      </c>
      <c r="C106" s="269">
        <f t="shared" si="8"/>
        <v>0</v>
      </c>
      <c r="D106" s="269">
        <f t="shared" si="8"/>
        <v>0</v>
      </c>
      <c r="E106" s="269">
        <f t="shared" si="8"/>
        <v>0</v>
      </c>
      <c r="F106" s="269">
        <f t="shared" si="8"/>
        <v>0</v>
      </c>
      <c r="G106" s="269">
        <f t="shared" si="8"/>
        <v>0</v>
      </c>
      <c r="H106" s="269">
        <f t="shared" si="8"/>
        <v>0</v>
      </c>
      <c r="I106" s="269">
        <f t="shared" si="8"/>
        <v>0</v>
      </c>
      <c r="J106" s="269">
        <f t="shared" si="8"/>
        <v>0</v>
      </c>
      <c r="K106" s="269">
        <f t="shared" si="8"/>
        <v>0</v>
      </c>
      <c r="L106" s="269">
        <f t="shared" si="8"/>
        <v>0</v>
      </c>
      <c r="M106" s="269">
        <f t="shared" si="8"/>
        <v>0</v>
      </c>
      <c r="N106" s="269">
        <f t="shared" si="8"/>
        <v>0</v>
      </c>
      <c r="O106" s="269">
        <f t="shared" si="8"/>
        <v>0</v>
      </c>
      <c r="P106" s="269">
        <f t="shared" si="8"/>
        <v>0</v>
      </c>
      <c r="Q106" s="269">
        <f t="shared" si="8"/>
        <v>0</v>
      </c>
      <c r="R106" s="269">
        <f t="shared" si="8"/>
        <v>0</v>
      </c>
      <c r="S106" s="269">
        <f t="shared" si="8"/>
        <v>0</v>
      </c>
      <c r="T106" s="269">
        <f t="shared" si="8"/>
        <v>0</v>
      </c>
      <c r="U106" s="269">
        <f t="shared" si="8"/>
        <v>0</v>
      </c>
      <c r="V106" s="269">
        <f t="shared" si="8"/>
        <v>0</v>
      </c>
      <c r="W106" s="269">
        <f t="shared" si="8"/>
        <v>0</v>
      </c>
      <c r="X106" s="269">
        <f t="shared" si="8"/>
        <v>0</v>
      </c>
      <c r="Y106" s="269">
        <f t="shared" si="8"/>
        <v>0</v>
      </c>
      <c r="DA106" s="79"/>
    </row>
    <row r="107" spans="1:105" ht="12" customHeight="1" x14ac:dyDescent="0.25">
      <c r="A107" s="174" t="s">
        <v>172</v>
      </c>
      <c r="B107" s="269">
        <f t="shared" ref="B107:Y107" si="9">IF(B$22=0,0,B$22/B$5)</f>
        <v>0</v>
      </c>
      <c r="C107" s="269">
        <f t="shared" si="9"/>
        <v>0</v>
      </c>
      <c r="D107" s="269">
        <f t="shared" si="9"/>
        <v>0</v>
      </c>
      <c r="E107" s="269">
        <f t="shared" si="9"/>
        <v>0</v>
      </c>
      <c r="F107" s="269">
        <f t="shared" si="9"/>
        <v>0</v>
      </c>
      <c r="G107" s="269">
        <f t="shared" si="9"/>
        <v>0</v>
      </c>
      <c r="H107" s="269">
        <f t="shared" si="9"/>
        <v>0</v>
      </c>
      <c r="I107" s="269">
        <f t="shared" si="9"/>
        <v>0</v>
      </c>
      <c r="J107" s="269">
        <f t="shared" si="9"/>
        <v>0</v>
      </c>
      <c r="K107" s="269">
        <f t="shared" si="9"/>
        <v>0</v>
      </c>
      <c r="L107" s="269">
        <f t="shared" si="9"/>
        <v>0</v>
      </c>
      <c r="M107" s="269">
        <f t="shared" si="9"/>
        <v>0</v>
      </c>
      <c r="N107" s="269">
        <f t="shared" si="9"/>
        <v>0</v>
      </c>
      <c r="O107" s="269">
        <f t="shared" si="9"/>
        <v>0</v>
      </c>
      <c r="P107" s="269">
        <f t="shared" si="9"/>
        <v>0</v>
      </c>
      <c r="Q107" s="269">
        <f t="shared" si="9"/>
        <v>0</v>
      </c>
      <c r="R107" s="269">
        <f t="shared" si="9"/>
        <v>0</v>
      </c>
      <c r="S107" s="269">
        <f t="shared" si="9"/>
        <v>0</v>
      </c>
      <c r="T107" s="269">
        <f t="shared" si="9"/>
        <v>0</v>
      </c>
      <c r="U107" s="269">
        <f t="shared" si="9"/>
        <v>0</v>
      </c>
      <c r="V107" s="269">
        <f t="shared" si="9"/>
        <v>0</v>
      </c>
      <c r="W107" s="269">
        <f t="shared" si="9"/>
        <v>0</v>
      </c>
      <c r="X107" s="269">
        <f t="shared" si="9"/>
        <v>0</v>
      </c>
      <c r="Y107" s="269">
        <f t="shared" si="9"/>
        <v>0</v>
      </c>
      <c r="DA107" s="79"/>
    </row>
    <row r="108" spans="1:105" ht="12" customHeight="1" x14ac:dyDescent="0.25">
      <c r="A108" s="174" t="s">
        <v>179</v>
      </c>
      <c r="B108" s="269">
        <f t="shared" ref="B108:Y108" si="10">IF(B$28=0,0,B$28/B$5)</f>
        <v>0</v>
      </c>
      <c r="C108" s="269">
        <f t="shared" si="10"/>
        <v>0</v>
      </c>
      <c r="D108" s="269">
        <f t="shared" si="10"/>
        <v>0</v>
      </c>
      <c r="E108" s="269">
        <f t="shared" si="10"/>
        <v>0</v>
      </c>
      <c r="F108" s="269">
        <f t="shared" si="10"/>
        <v>0</v>
      </c>
      <c r="G108" s="269">
        <f t="shared" si="10"/>
        <v>0</v>
      </c>
      <c r="H108" s="269">
        <f t="shared" si="10"/>
        <v>0</v>
      </c>
      <c r="I108" s="269">
        <f t="shared" si="10"/>
        <v>0</v>
      </c>
      <c r="J108" s="269">
        <f t="shared" si="10"/>
        <v>0</v>
      </c>
      <c r="K108" s="269">
        <f t="shared" si="10"/>
        <v>0</v>
      </c>
      <c r="L108" s="269">
        <f t="shared" si="10"/>
        <v>0</v>
      </c>
      <c r="M108" s="269">
        <f t="shared" si="10"/>
        <v>0</v>
      </c>
      <c r="N108" s="269">
        <f t="shared" si="10"/>
        <v>0</v>
      </c>
      <c r="O108" s="269">
        <f t="shared" si="10"/>
        <v>0</v>
      </c>
      <c r="P108" s="269">
        <f t="shared" si="10"/>
        <v>0</v>
      </c>
      <c r="Q108" s="269">
        <f t="shared" si="10"/>
        <v>0</v>
      </c>
      <c r="R108" s="269">
        <f t="shared" si="10"/>
        <v>0</v>
      </c>
      <c r="S108" s="269">
        <f t="shared" si="10"/>
        <v>0</v>
      </c>
      <c r="T108" s="269">
        <f t="shared" si="10"/>
        <v>0</v>
      </c>
      <c r="U108" s="269">
        <f t="shared" si="10"/>
        <v>0</v>
      </c>
      <c r="V108" s="269">
        <f t="shared" si="10"/>
        <v>0</v>
      </c>
      <c r="W108" s="269">
        <f t="shared" si="10"/>
        <v>0</v>
      </c>
      <c r="X108" s="269">
        <f t="shared" si="10"/>
        <v>0</v>
      </c>
      <c r="Y108" s="269">
        <f t="shared" si="10"/>
        <v>0</v>
      </c>
      <c r="DA108" s="79"/>
    </row>
    <row r="109" spans="1:105" ht="12" customHeight="1" x14ac:dyDescent="0.25">
      <c r="A109" s="62" t="s">
        <v>181</v>
      </c>
      <c r="B109" s="270">
        <f t="shared" ref="B109:Y109" si="11">IF(B$29=0,0,B$29/B$5)</f>
        <v>0</v>
      </c>
      <c r="C109" s="270">
        <f t="shared" si="11"/>
        <v>0</v>
      </c>
      <c r="D109" s="270">
        <f t="shared" si="11"/>
        <v>0</v>
      </c>
      <c r="E109" s="270">
        <f t="shared" si="11"/>
        <v>0</v>
      </c>
      <c r="F109" s="270">
        <f t="shared" si="11"/>
        <v>0</v>
      </c>
      <c r="G109" s="270">
        <f t="shared" si="11"/>
        <v>0</v>
      </c>
      <c r="H109" s="270">
        <f t="shared" si="11"/>
        <v>0</v>
      </c>
      <c r="I109" s="270">
        <f t="shared" si="11"/>
        <v>0</v>
      </c>
      <c r="J109" s="270">
        <f t="shared" si="11"/>
        <v>0</v>
      </c>
      <c r="K109" s="270">
        <f t="shared" si="11"/>
        <v>0</v>
      </c>
      <c r="L109" s="270">
        <f t="shared" si="11"/>
        <v>0</v>
      </c>
      <c r="M109" s="270">
        <f t="shared" si="11"/>
        <v>0</v>
      </c>
      <c r="N109" s="270">
        <f t="shared" si="11"/>
        <v>0</v>
      </c>
      <c r="O109" s="270">
        <f t="shared" si="11"/>
        <v>0</v>
      </c>
      <c r="P109" s="270">
        <f t="shared" si="11"/>
        <v>0</v>
      </c>
      <c r="Q109" s="270">
        <f t="shared" si="11"/>
        <v>0</v>
      </c>
      <c r="R109" s="270">
        <f t="shared" si="11"/>
        <v>0</v>
      </c>
      <c r="S109" s="270">
        <f t="shared" si="11"/>
        <v>0</v>
      </c>
      <c r="T109" s="270">
        <f t="shared" si="11"/>
        <v>0</v>
      </c>
      <c r="U109" s="270">
        <f t="shared" si="11"/>
        <v>0</v>
      </c>
      <c r="V109" s="270">
        <f t="shared" si="11"/>
        <v>0</v>
      </c>
      <c r="W109" s="270">
        <f t="shared" si="11"/>
        <v>0</v>
      </c>
      <c r="X109" s="270">
        <f t="shared" si="11"/>
        <v>0</v>
      </c>
      <c r="Y109" s="270">
        <f t="shared" si="11"/>
        <v>0</v>
      </c>
      <c r="DA109" s="80"/>
    </row>
    <row r="110" spans="1:105" ht="12" customHeight="1" x14ac:dyDescent="0.25">
      <c r="A110" s="62" t="s">
        <v>187</v>
      </c>
      <c r="B110" s="270">
        <f t="shared" ref="B110:Y110" si="12">IF(B$34=0,0,B$34/B$5)</f>
        <v>0</v>
      </c>
      <c r="C110" s="270">
        <f t="shared" si="12"/>
        <v>0</v>
      </c>
      <c r="D110" s="270">
        <f t="shared" si="12"/>
        <v>0</v>
      </c>
      <c r="E110" s="270">
        <f t="shared" si="12"/>
        <v>0</v>
      </c>
      <c r="F110" s="270">
        <f t="shared" si="12"/>
        <v>0</v>
      </c>
      <c r="G110" s="270">
        <f t="shared" si="12"/>
        <v>0</v>
      </c>
      <c r="H110" s="270">
        <f t="shared" si="12"/>
        <v>0</v>
      </c>
      <c r="I110" s="270">
        <f t="shared" si="12"/>
        <v>0</v>
      </c>
      <c r="J110" s="270">
        <f t="shared" si="12"/>
        <v>0</v>
      </c>
      <c r="K110" s="270">
        <f t="shared" si="12"/>
        <v>0</v>
      </c>
      <c r="L110" s="270">
        <f t="shared" si="12"/>
        <v>0</v>
      </c>
      <c r="M110" s="270">
        <f t="shared" si="12"/>
        <v>0</v>
      </c>
      <c r="N110" s="270">
        <f t="shared" si="12"/>
        <v>0</v>
      </c>
      <c r="O110" s="270">
        <f t="shared" si="12"/>
        <v>0</v>
      </c>
      <c r="P110" s="270">
        <f t="shared" si="12"/>
        <v>0</v>
      </c>
      <c r="Q110" s="270">
        <f t="shared" si="12"/>
        <v>0</v>
      </c>
      <c r="R110" s="270">
        <f t="shared" si="12"/>
        <v>0</v>
      </c>
      <c r="S110" s="270">
        <f t="shared" si="12"/>
        <v>0</v>
      </c>
      <c r="T110" s="270">
        <f t="shared" si="12"/>
        <v>0</v>
      </c>
      <c r="U110" s="270">
        <f t="shared" si="12"/>
        <v>0</v>
      </c>
      <c r="V110" s="270">
        <f t="shared" si="12"/>
        <v>0</v>
      </c>
      <c r="W110" s="270">
        <f t="shared" si="12"/>
        <v>0</v>
      </c>
      <c r="X110" s="270">
        <f t="shared" si="12"/>
        <v>0</v>
      </c>
      <c r="Y110" s="270">
        <f t="shared" si="12"/>
        <v>0</v>
      </c>
      <c r="DA110" s="80"/>
    </row>
    <row r="111" spans="1:105" ht="12" customHeight="1" x14ac:dyDescent="0.25">
      <c r="A111" s="174" t="s">
        <v>189</v>
      </c>
      <c r="B111" s="269">
        <f t="shared" ref="B111:Y111" si="13">IF(B$35=0,0,B$35/B$5)</f>
        <v>0</v>
      </c>
      <c r="C111" s="269">
        <f t="shared" si="13"/>
        <v>0</v>
      </c>
      <c r="D111" s="269">
        <f t="shared" si="13"/>
        <v>0</v>
      </c>
      <c r="E111" s="269">
        <f t="shared" si="13"/>
        <v>0</v>
      </c>
      <c r="F111" s="269">
        <f t="shared" si="13"/>
        <v>0</v>
      </c>
      <c r="G111" s="269">
        <f t="shared" si="13"/>
        <v>0</v>
      </c>
      <c r="H111" s="269">
        <f t="shared" si="13"/>
        <v>0</v>
      </c>
      <c r="I111" s="269">
        <f t="shared" si="13"/>
        <v>0</v>
      </c>
      <c r="J111" s="269">
        <f t="shared" si="13"/>
        <v>0</v>
      </c>
      <c r="K111" s="269">
        <f t="shared" si="13"/>
        <v>0</v>
      </c>
      <c r="L111" s="269">
        <f t="shared" si="13"/>
        <v>0</v>
      </c>
      <c r="M111" s="269">
        <f t="shared" si="13"/>
        <v>0</v>
      </c>
      <c r="N111" s="269">
        <f t="shared" si="13"/>
        <v>0</v>
      </c>
      <c r="O111" s="269">
        <f t="shared" si="13"/>
        <v>0</v>
      </c>
      <c r="P111" s="269">
        <f t="shared" si="13"/>
        <v>0</v>
      </c>
      <c r="Q111" s="269">
        <f t="shared" si="13"/>
        <v>0</v>
      </c>
      <c r="R111" s="269">
        <f t="shared" si="13"/>
        <v>0</v>
      </c>
      <c r="S111" s="269">
        <f t="shared" si="13"/>
        <v>0</v>
      </c>
      <c r="T111" s="269">
        <f t="shared" si="13"/>
        <v>0</v>
      </c>
      <c r="U111" s="269">
        <f t="shared" si="13"/>
        <v>0</v>
      </c>
      <c r="V111" s="269">
        <f t="shared" si="13"/>
        <v>0</v>
      </c>
      <c r="W111" s="269">
        <f t="shared" si="13"/>
        <v>0</v>
      </c>
      <c r="X111" s="269">
        <f t="shared" si="13"/>
        <v>0</v>
      </c>
      <c r="Y111" s="269">
        <f t="shared" si="13"/>
        <v>0</v>
      </c>
      <c r="DA111" s="79"/>
    </row>
    <row r="112" spans="1:105" ht="12" customHeight="1" x14ac:dyDescent="0.25">
      <c r="A112" s="62" t="s">
        <v>190</v>
      </c>
      <c r="B112" s="270">
        <f t="shared" ref="B112:Y112" si="14">IF(B$36=0,0,B$36/B$5)</f>
        <v>0</v>
      </c>
      <c r="C112" s="270">
        <f t="shared" si="14"/>
        <v>0</v>
      </c>
      <c r="D112" s="270">
        <f t="shared" si="14"/>
        <v>0</v>
      </c>
      <c r="E112" s="270">
        <f t="shared" si="14"/>
        <v>0</v>
      </c>
      <c r="F112" s="270">
        <f t="shared" si="14"/>
        <v>0</v>
      </c>
      <c r="G112" s="270">
        <f t="shared" si="14"/>
        <v>0</v>
      </c>
      <c r="H112" s="270">
        <f t="shared" si="14"/>
        <v>0</v>
      </c>
      <c r="I112" s="270">
        <f t="shared" si="14"/>
        <v>0</v>
      </c>
      <c r="J112" s="270">
        <f t="shared" si="14"/>
        <v>0</v>
      </c>
      <c r="K112" s="270">
        <f t="shared" si="14"/>
        <v>0</v>
      </c>
      <c r="L112" s="270">
        <f t="shared" si="14"/>
        <v>0</v>
      </c>
      <c r="M112" s="270">
        <f t="shared" si="14"/>
        <v>0</v>
      </c>
      <c r="N112" s="270">
        <f t="shared" si="14"/>
        <v>0</v>
      </c>
      <c r="O112" s="270">
        <f t="shared" si="14"/>
        <v>0</v>
      </c>
      <c r="P112" s="270">
        <f t="shared" si="14"/>
        <v>0</v>
      </c>
      <c r="Q112" s="270">
        <f t="shared" si="14"/>
        <v>0</v>
      </c>
      <c r="R112" s="270">
        <f t="shared" si="14"/>
        <v>0</v>
      </c>
      <c r="S112" s="270">
        <f t="shared" si="14"/>
        <v>0</v>
      </c>
      <c r="T112" s="270">
        <f t="shared" si="14"/>
        <v>0</v>
      </c>
      <c r="U112" s="270">
        <f t="shared" si="14"/>
        <v>0</v>
      </c>
      <c r="V112" s="270">
        <f t="shared" si="14"/>
        <v>0</v>
      </c>
      <c r="W112" s="270">
        <f t="shared" si="14"/>
        <v>0</v>
      </c>
      <c r="X112" s="270">
        <f t="shared" si="14"/>
        <v>0</v>
      </c>
      <c r="Y112" s="270">
        <f t="shared" si="14"/>
        <v>0</v>
      </c>
      <c r="DA112" s="80"/>
    </row>
    <row r="113" spans="1:105" ht="12" customHeight="1" x14ac:dyDescent="0.25">
      <c r="A113" s="62" t="s">
        <v>195</v>
      </c>
      <c r="B113" s="270">
        <f t="shared" ref="B113:Y113" si="15">IF(B$40=0,0,B$40/B$5)</f>
        <v>0</v>
      </c>
      <c r="C113" s="270">
        <f t="shared" si="15"/>
        <v>0</v>
      </c>
      <c r="D113" s="270">
        <f t="shared" si="15"/>
        <v>0</v>
      </c>
      <c r="E113" s="270">
        <f t="shared" si="15"/>
        <v>0</v>
      </c>
      <c r="F113" s="270">
        <f t="shared" si="15"/>
        <v>0</v>
      </c>
      <c r="G113" s="270">
        <f t="shared" si="15"/>
        <v>0</v>
      </c>
      <c r="H113" s="270">
        <f t="shared" si="15"/>
        <v>0</v>
      </c>
      <c r="I113" s="270">
        <f t="shared" si="15"/>
        <v>0</v>
      </c>
      <c r="J113" s="270">
        <f t="shared" si="15"/>
        <v>0</v>
      </c>
      <c r="K113" s="270">
        <f t="shared" si="15"/>
        <v>0</v>
      </c>
      <c r="L113" s="270">
        <f t="shared" si="15"/>
        <v>0</v>
      </c>
      <c r="M113" s="270">
        <f t="shared" si="15"/>
        <v>0</v>
      </c>
      <c r="N113" s="270">
        <f t="shared" si="15"/>
        <v>0</v>
      </c>
      <c r="O113" s="270">
        <f t="shared" si="15"/>
        <v>0</v>
      </c>
      <c r="P113" s="270">
        <f t="shared" si="15"/>
        <v>0</v>
      </c>
      <c r="Q113" s="270">
        <f t="shared" si="15"/>
        <v>0</v>
      </c>
      <c r="R113" s="270">
        <f t="shared" si="15"/>
        <v>0</v>
      </c>
      <c r="S113" s="270">
        <f t="shared" si="15"/>
        <v>0</v>
      </c>
      <c r="T113" s="270">
        <f t="shared" si="15"/>
        <v>0</v>
      </c>
      <c r="U113" s="270">
        <f t="shared" si="15"/>
        <v>0</v>
      </c>
      <c r="V113" s="270">
        <f t="shared" si="15"/>
        <v>0</v>
      </c>
      <c r="W113" s="270">
        <f t="shared" si="15"/>
        <v>0</v>
      </c>
      <c r="X113" s="270">
        <f t="shared" si="15"/>
        <v>0</v>
      </c>
      <c r="Y113" s="270">
        <f t="shared" si="15"/>
        <v>0</v>
      </c>
      <c r="DA113" s="80"/>
    </row>
    <row r="114" spans="1:105" ht="12" customHeight="1" x14ac:dyDescent="0.25">
      <c r="A114" s="63" t="s">
        <v>207</v>
      </c>
      <c r="B114" s="271">
        <f t="shared" ref="B114:Y114" si="16">IF(B$51=0,0,B$51/B$5)</f>
        <v>0</v>
      </c>
      <c r="C114" s="271">
        <f t="shared" si="16"/>
        <v>0</v>
      </c>
      <c r="D114" s="271">
        <f t="shared" si="16"/>
        <v>0</v>
      </c>
      <c r="E114" s="271">
        <f t="shared" si="16"/>
        <v>0</v>
      </c>
      <c r="F114" s="271">
        <f t="shared" si="16"/>
        <v>0</v>
      </c>
      <c r="G114" s="271">
        <f t="shared" si="16"/>
        <v>0</v>
      </c>
      <c r="H114" s="271">
        <f t="shared" si="16"/>
        <v>0</v>
      </c>
      <c r="I114" s="271">
        <f t="shared" si="16"/>
        <v>0</v>
      </c>
      <c r="J114" s="271">
        <f t="shared" si="16"/>
        <v>0</v>
      </c>
      <c r="K114" s="271">
        <f t="shared" si="16"/>
        <v>0</v>
      </c>
      <c r="L114" s="271">
        <f t="shared" si="16"/>
        <v>0</v>
      </c>
      <c r="M114" s="271">
        <f t="shared" si="16"/>
        <v>0</v>
      </c>
      <c r="N114" s="271">
        <f t="shared" si="16"/>
        <v>0</v>
      </c>
      <c r="O114" s="271">
        <f t="shared" si="16"/>
        <v>0</v>
      </c>
      <c r="P114" s="271">
        <f t="shared" si="16"/>
        <v>0</v>
      </c>
      <c r="Q114" s="271">
        <f t="shared" si="16"/>
        <v>0</v>
      </c>
      <c r="R114" s="271">
        <f t="shared" si="16"/>
        <v>0</v>
      </c>
      <c r="S114" s="271">
        <f t="shared" si="16"/>
        <v>0</v>
      </c>
      <c r="T114" s="271">
        <f t="shared" si="16"/>
        <v>0</v>
      </c>
      <c r="U114" s="271">
        <f t="shared" si="16"/>
        <v>0</v>
      </c>
      <c r="V114" s="271">
        <f t="shared" si="16"/>
        <v>0</v>
      </c>
      <c r="W114" s="271">
        <f t="shared" si="16"/>
        <v>0</v>
      </c>
      <c r="X114" s="271">
        <f t="shared" si="16"/>
        <v>0</v>
      </c>
      <c r="Y114" s="271">
        <f t="shared" si="16"/>
        <v>0</v>
      </c>
      <c r="DA114" s="81"/>
    </row>
    <row r="115" spans="1:105" ht="12" hidden="1" customHeight="1" x14ac:dyDescent="0.25"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</row>
    <row r="116" spans="1:105" ht="12" customHeight="1" x14ac:dyDescent="0.25"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</row>
    <row r="117" spans="1:105" ht="12" customHeight="1" x14ac:dyDescent="0.25">
      <c r="A117" s="35" t="s">
        <v>44</v>
      </c>
      <c r="B117" s="232">
        <f t="shared" ref="B117:Y117" si="17">SUM(B$118:B$122,B$126:B$127,B$129:B$131,B$124,B$123)</f>
        <v>0.99999999999999967</v>
      </c>
      <c r="C117" s="232">
        <f t="shared" si="17"/>
        <v>0.99999999999999956</v>
      </c>
      <c r="D117" s="232">
        <f t="shared" si="17"/>
        <v>1.0000000000000004</v>
      </c>
      <c r="E117" s="232">
        <f t="shared" si="17"/>
        <v>0.99999999999999978</v>
      </c>
      <c r="F117" s="232">
        <f t="shared" si="17"/>
        <v>0.99999999999999978</v>
      </c>
      <c r="G117" s="232">
        <f t="shared" si="17"/>
        <v>1.0000000000000004</v>
      </c>
      <c r="H117" s="232">
        <f t="shared" si="17"/>
        <v>0.99999999999999978</v>
      </c>
      <c r="I117" s="232">
        <f t="shared" si="17"/>
        <v>1.0000000000000002</v>
      </c>
      <c r="J117" s="232">
        <f t="shared" si="17"/>
        <v>0.99999999999999989</v>
      </c>
      <c r="K117" s="232">
        <f t="shared" si="17"/>
        <v>0.99999999999999956</v>
      </c>
      <c r="L117" s="232">
        <f t="shared" si="17"/>
        <v>1</v>
      </c>
      <c r="M117" s="232">
        <f t="shared" si="17"/>
        <v>1</v>
      </c>
      <c r="N117" s="232">
        <f t="shared" si="17"/>
        <v>1</v>
      </c>
      <c r="O117" s="232">
        <f t="shared" si="17"/>
        <v>1</v>
      </c>
      <c r="P117" s="232">
        <f t="shared" si="17"/>
        <v>0.99999999999999989</v>
      </c>
      <c r="Q117" s="232">
        <f t="shared" si="17"/>
        <v>1.0000000000000004</v>
      </c>
      <c r="R117" s="232">
        <f t="shared" si="17"/>
        <v>0.99999999999999989</v>
      </c>
      <c r="S117" s="232">
        <f t="shared" si="17"/>
        <v>1</v>
      </c>
      <c r="T117" s="232">
        <f t="shared" si="17"/>
        <v>0.99999999999999989</v>
      </c>
      <c r="U117" s="232">
        <f t="shared" si="17"/>
        <v>1</v>
      </c>
      <c r="V117" s="232">
        <f t="shared" si="17"/>
        <v>0.99999999999999978</v>
      </c>
      <c r="W117" s="232">
        <f t="shared" si="17"/>
        <v>0.99999999999999967</v>
      </c>
      <c r="X117" s="232">
        <f t="shared" si="17"/>
        <v>1.0000000000000002</v>
      </c>
      <c r="Y117" s="232">
        <f t="shared" si="17"/>
        <v>0.99999999999999956</v>
      </c>
      <c r="DA117" s="95"/>
    </row>
    <row r="118" spans="1:105" ht="12" customHeight="1" x14ac:dyDescent="0.25">
      <c r="A118" s="55" t="s">
        <v>91</v>
      </c>
      <c r="B118" s="266">
        <f t="shared" ref="B118:Y118" si="18">IF(B$55=0,0,B$55/B$54)</f>
        <v>2.4971387625525514E-3</v>
      </c>
      <c r="C118" s="266">
        <f t="shared" si="18"/>
        <v>2.913173172610686E-3</v>
      </c>
      <c r="D118" s="266">
        <f t="shared" si="18"/>
        <v>2.9265371114840454E-3</v>
      </c>
      <c r="E118" s="266">
        <f t="shared" si="18"/>
        <v>2.415605650885352E-3</v>
      </c>
      <c r="F118" s="266">
        <f t="shared" si="18"/>
        <v>2.4604787638351157E-3</v>
      </c>
      <c r="G118" s="266">
        <f t="shared" si="18"/>
        <v>2.4098541173494625E-3</v>
      </c>
      <c r="H118" s="266">
        <f t="shared" si="18"/>
        <v>2.4892362634365275E-3</v>
      </c>
      <c r="I118" s="266">
        <f t="shared" si="18"/>
        <v>2.2144364384511514E-3</v>
      </c>
      <c r="J118" s="266">
        <f t="shared" si="18"/>
        <v>2.4948077250207764E-3</v>
      </c>
      <c r="K118" s="266">
        <f t="shared" si="18"/>
        <v>2.4526936757820737E-3</v>
      </c>
      <c r="L118" s="266">
        <f t="shared" si="18"/>
        <v>2.4624657701925886E-3</v>
      </c>
      <c r="M118" s="266">
        <f t="shared" si="18"/>
        <v>2.4981008719238548E-3</v>
      </c>
      <c r="N118" s="266">
        <f t="shared" si="18"/>
        <v>2.5191201891675667E-3</v>
      </c>
      <c r="O118" s="266">
        <f t="shared" si="18"/>
        <v>2.547318970887215E-3</v>
      </c>
      <c r="P118" s="266">
        <f t="shared" si="18"/>
        <v>2.5646928945203583E-3</v>
      </c>
      <c r="Q118" s="266">
        <f t="shared" si="18"/>
        <v>2.5849925801329746E-3</v>
      </c>
      <c r="R118" s="266">
        <f t="shared" si="18"/>
        <v>2.5627909687536872E-3</v>
      </c>
      <c r="S118" s="266">
        <f t="shared" si="18"/>
        <v>2.5459559110278351E-3</v>
      </c>
      <c r="T118" s="266">
        <f t="shared" si="18"/>
        <v>2.5214075538997549E-3</v>
      </c>
      <c r="U118" s="266">
        <f t="shared" si="18"/>
        <v>2.4895354597942285E-3</v>
      </c>
      <c r="V118" s="266">
        <f t="shared" si="18"/>
        <v>2.4820673664623411E-3</v>
      </c>
      <c r="W118" s="266">
        <f t="shared" si="18"/>
        <v>2.5139345722915486E-3</v>
      </c>
      <c r="X118" s="266">
        <f t="shared" si="18"/>
        <v>2.4945718083475761E-3</v>
      </c>
      <c r="Y118" s="266">
        <f t="shared" si="18"/>
        <v>2.5276491375750571E-3</v>
      </c>
      <c r="DA118" s="76"/>
    </row>
    <row r="119" spans="1:105" ht="12" customHeight="1" x14ac:dyDescent="0.25">
      <c r="A119" s="173" t="s">
        <v>92</v>
      </c>
      <c r="B119" s="267">
        <f t="shared" ref="B119:Y119" si="19">IF(B$56=0,0,B$56/B$54)</f>
        <v>1.8451209409285126E-3</v>
      </c>
      <c r="C119" s="267">
        <f t="shared" si="19"/>
        <v>2.1525262856601111E-3</v>
      </c>
      <c r="D119" s="267">
        <f t="shared" si="19"/>
        <v>2.162400820402954E-3</v>
      </c>
      <c r="E119" s="267">
        <f t="shared" si="19"/>
        <v>1.7848766109088072E-3</v>
      </c>
      <c r="F119" s="267">
        <f t="shared" si="19"/>
        <v>1.8180330864839276E-3</v>
      </c>
      <c r="G119" s="267">
        <f t="shared" si="19"/>
        <v>1.7806268370761855E-3</v>
      </c>
      <c r="H119" s="267">
        <f t="shared" si="19"/>
        <v>1.83928183145518E-3</v>
      </c>
      <c r="I119" s="267">
        <f t="shared" si="19"/>
        <v>1.6362338794359992E-3</v>
      </c>
      <c r="J119" s="267">
        <f t="shared" si="19"/>
        <v>1.843398551196524E-3</v>
      </c>
      <c r="K119" s="267">
        <f t="shared" si="19"/>
        <v>1.8122807313448977E-3</v>
      </c>
      <c r="L119" s="267">
        <f t="shared" si="19"/>
        <v>1.8195012736327211E-3</v>
      </c>
      <c r="M119" s="267">
        <f t="shared" si="19"/>
        <v>1.8458318378058018E-3</v>
      </c>
      <c r="N119" s="267">
        <f t="shared" si="19"/>
        <v>1.8613628859766084E-3</v>
      </c>
      <c r="O119" s="267">
        <f t="shared" si="19"/>
        <v>1.8821987976367237E-3</v>
      </c>
      <c r="P119" s="267">
        <f t="shared" si="19"/>
        <v>1.8950362862065766E-3</v>
      </c>
      <c r="Q119" s="267">
        <f t="shared" si="19"/>
        <v>1.910035602856412E-3</v>
      </c>
      <c r="R119" s="267">
        <f t="shared" si="19"/>
        <v>1.8936309645989824E-3</v>
      </c>
      <c r="S119" s="267">
        <f t="shared" si="19"/>
        <v>1.8811916408347077E-3</v>
      </c>
      <c r="T119" s="267">
        <f t="shared" si="19"/>
        <v>1.8630530061374071E-3</v>
      </c>
      <c r="U119" s="267">
        <f t="shared" si="19"/>
        <v>1.8395029058597434E-3</v>
      </c>
      <c r="V119" s="267">
        <f t="shared" si="19"/>
        <v>1.8339847762299005E-3</v>
      </c>
      <c r="W119" s="267">
        <f t="shared" si="19"/>
        <v>1.8575312645893393E-3</v>
      </c>
      <c r="X119" s="267">
        <f t="shared" si="19"/>
        <v>1.8432242337734952E-3</v>
      </c>
      <c r="Y119" s="267">
        <f t="shared" si="19"/>
        <v>1.8676648750958159E-3</v>
      </c>
      <c r="DA119" s="77"/>
    </row>
    <row r="120" spans="1:105" ht="12" customHeight="1" x14ac:dyDescent="0.25">
      <c r="A120" s="173" t="s">
        <v>93</v>
      </c>
      <c r="B120" s="267">
        <f t="shared" ref="B120:Y120" si="20">IF(B$57=0,0,B$57/B$54)</f>
        <v>4.6128023523212817E-2</v>
      </c>
      <c r="C120" s="267">
        <f t="shared" si="20"/>
        <v>5.3813157141502761E-2</v>
      </c>
      <c r="D120" s="267">
        <f t="shared" si="20"/>
        <v>5.4060020510073838E-2</v>
      </c>
      <c r="E120" s="267">
        <f t="shared" si="20"/>
        <v>4.4621915272720178E-2</v>
      </c>
      <c r="F120" s="267">
        <f t="shared" si="20"/>
        <v>4.5450827162098181E-2</v>
      </c>
      <c r="G120" s="267">
        <f t="shared" si="20"/>
        <v>4.4515670926904637E-2</v>
      </c>
      <c r="H120" s="267">
        <f t="shared" si="20"/>
        <v>4.5982045786379502E-2</v>
      </c>
      <c r="I120" s="267">
        <f t="shared" si="20"/>
        <v>4.0905846985899989E-2</v>
      </c>
      <c r="J120" s="267">
        <f t="shared" si="20"/>
        <v>4.6084963779913134E-2</v>
      </c>
      <c r="K120" s="267">
        <f t="shared" si="20"/>
        <v>4.5307018283622429E-2</v>
      </c>
      <c r="L120" s="267">
        <f t="shared" si="20"/>
        <v>4.5487531840818024E-2</v>
      </c>
      <c r="M120" s="267">
        <f t="shared" si="20"/>
        <v>4.6145795945145035E-2</v>
      </c>
      <c r="N120" s="267">
        <f t="shared" si="20"/>
        <v>4.6534072149415198E-2</v>
      </c>
      <c r="O120" s="267">
        <f t="shared" si="20"/>
        <v>4.7054969940918095E-2</v>
      </c>
      <c r="P120" s="267">
        <f t="shared" si="20"/>
        <v>4.7375907155164418E-2</v>
      </c>
      <c r="Q120" s="267">
        <f t="shared" si="20"/>
        <v>4.7750890071410292E-2</v>
      </c>
      <c r="R120" s="267">
        <f t="shared" si="20"/>
        <v>4.734077411497456E-2</v>
      </c>
      <c r="S120" s="267">
        <f t="shared" si="20"/>
        <v>4.7029791020867691E-2</v>
      </c>
      <c r="T120" s="267">
        <f t="shared" si="20"/>
        <v>4.6576325153435176E-2</v>
      </c>
      <c r="U120" s="267">
        <f t="shared" si="20"/>
        <v>4.5987572646493606E-2</v>
      </c>
      <c r="V120" s="267">
        <f t="shared" si="20"/>
        <v>4.5849619405747492E-2</v>
      </c>
      <c r="W120" s="267">
        <f t="shared" si="20"/>
        <v>4.6438281614733491E-2</v>
      </c>
      <c r="X120" s="267">
        <f t="shared" si="20"/>
        <v>4.6080605844337381E-2</v>
      </c>
      <c r="Y120" s="267">
        <f t="shared" si="20"/>
        <v>4.6691621877395402E-2</v>
      </c>
      <c r="DA120" s="77"/>
    </row>
    <row r="121" spans="1:105" ht="12" customHeight="1" x14ac:dyDescent="0.25">
      <c r="A121" s="173" t="s">
        <v>94</v>
      </c>
      <c r="B121" s="267">
        <f t="shared" ref="B121:Y121" si="21">IF(B$58=0,0,B$58/B$54)</f>
        <v>1.1532005880803204E-3</v>
      </c>
      <c r="C121" s="267">
        <f t="shared" si="21"/>
        <v>1.3453289285375691E-3</v>
      </c>
      <c r="D121" s="267">
        <f t="shared" si="21"/>
        <v>1.3515005127518465E-3</v>
      </c>
      <c r="E121" s="267">
        <f t="shared" si="21"/>
        <v>1.1155478818180048E-3</v>
      </c>
      <c r="F121" s="267">
        <f t="shared" si="21"/>
        <v>1.1362706790524547E-3</v>
      </c>
      <c r="G121" s="267">
        <f t="shared" si="21"/>
        <v>1.1128917731726162E-3</v>
      </c>
      <c r="H121" s="267">
        <f t="shared" si="21"/>
        <v>1.1495511446594875E-3</v>
      </c>
      <c r="I121" s="267">
        <f t="shared" si="21"/>
        <v>1.0226461746475003E-3</v>
      </c>
      <c r="J121" s="267">
        <f t="shared" si="21"/>
        <v>1.1521240944978282E-3</v>
      </c>
      <c r="K121" s="267">
        <f t="shared" si="21"/>
        <v>1.1326754570905623E-3</v>
      </c>
      <c r="L121" s="267">
        <f t="shared" si="21"/>
        <v>1.1371882960204507E-3</v>
      </c>
      <c r="M121" s="267">
        <f t="shared" si="21"/>
        <v>1.153644898628626E-3</v>
      </c>
      <c r="N121" s="267">
        <f t="shared" si="21"/>
        <v>1.1633518037353801E-3</v>
      </c>
      <c r="O121" s="267">
        <f t="shared" si="21"/>
        <v>1.1763742485229526E-3</v>
      </c>
      <c r="P121" s="267">
        <f t="shared" si="21"/>
        <v>1.1843976788791114E-3</v>
      </c>
      <c r="Q121" s="267">
        <f t="shared" si="21"/>
        <v>1.1937722517852576E-3</v>
      </c>
      <c r="R121" s="267">
        <f t="shared" si="21"/>
        <v>1.1835193528743643E-3</v>
      </c>
      <c r="S121" s="267">
        <f t="shared" si="21"/>
        <v>1.1757447755216929E-3</v>
      </c>
      <c r="T121" s="267">
        <f t="shared" si="21"/>
        <v>1.1644081288358795E-3</v>
      </c>
      <c r="U121" s="267">
        <f t="shared" si="21"/>
        <v>1.1496893161623408E-3</v>
      </c>
      <c r="V121" s="267">
        <f t="shared" si="21"/>
        <v>1.1462404851436887E-3</v>
      </c>
      <c r="W121" s="267">
        <f t="shared" si="21"/>
        <v>1.160957040368338E-3</v>
      </c>
      <c r="X121" s="267">
        <f t="shared" si="21"/>
        <v>1.1520151461084343E-3</v>
      </c>
      <c r="Y121" s="267">
        <f t="shared" si="21"/>
        <v>1.167290546934885E-3</v>
      </c>
      <c r="DA121" s="77"/>
    </row>
    <row r="122" spans="1:105" ht="12" customHeight="1" x14ac:dyDescent="0.25">
      <c r="A122" s="56" t="s">
        <v>95</v>
      </c>
      <c r="B122" s="268">
        <f t="shared" ref="B122:Y122" si="22">IF(B$59=0,0,B$59/B$54)</f>
        <v>2.8602243592141734E-3</v>
      </c>
      <c r="C122" s="268">
        <f t="shared" si="22"/>
        <v>2.8091507185465281E-3</v>
      </c>
      <c r="D122" s="268">
        <f t="shared" si="22"/>
        <v>2.7839244005265578E-3</v>
      </c>
      <c r="E122" s="268">
        <f t="shared" si="22"/>
        <v>3.093504672429298E-3</v>
      </c>
      <c r="F122" s="268">
        <f t="shared" si="22"/>
        <v>3.1213635057601623E-3</v>
      </c>
      <c r="G122" s="268">
        <f t="shared" si="22"/>
        <v>3.1184519036815224E-3</v>
      </c>
      <c r="H122" s="268">
        <f t="shared" si="22"/>
        <v>3.0163175485836084E-3</v>
      </c>
      <c r="I122" s="268">
        <f t="shared" si="22"/>
        <v>3.2738941226324592E-3</v>
      </c>
      <c r="J122" s="268">
        <f t="shared" si="22"/>
        <v>3.0483960638446107E-3</v>
      </c>
      <c r="K122" s="268">
        <f t="shared" si="22"/>
        <v>3.0736573092042777E-3</v>
      </c>
      <c r="L122" s="268">
        <f t="shared" si="22"/>
        <v>3.0848498483994086E-3</v>
      </c>
      <c r="M122" s="268">
        <f t="shared" si="22"/>
        <v>3.0461220881493646E-3</v>
      </c>
      <c r="N122" s="268">
        <f t="shared" si="22"/>
        <v>3.034561842227175E-3</v>
      </c>
      <c r="O122" s="268">
        <f t="shared" si="22"/>
        <v>3.0531385998924972E-3</v>
      </c>
      <c r="P122" s="268">
        <f t="shared" si="22"/>
        <v>3.0295143947904799E-3</v>
      </c>
      <c r="Q122" s="268">
        <f t="shared" si="22"/>
        <v>3.0299053828348223E-3</v>
      </c>
      <c r="R122" s="268">
        <f t="shared" si="22"/>
        <v>3.0559715078625157E-3</v>
      </c>
      <c r="S122" s="268">
        <f t="shared" si="22"/>
        <v>3.0655484044442511E-3</v>
      </c>
      <c r="T122" s="268">
        <f t="shared" si="22"/>
        <v>3.0853893396220492E-3</v>
      </c>
      <c r="U122" s="268">
        <f t="shared" si="22"/>
        <v>3.1302629985064893E-3</v>
      </c>
      <c r="V122" s="268">
        <f t="shared" si="22"/>
        <v>3.149904562488628E-3</v>
      </c>
      <c r="W122" s="268">
        <f t="shared" si="22"/>
        <v>3.1313069226739957E-3</v>
      </c>
      <c r="X122" s="268">
        <f t="shared" si="22"/>
        <v>3.1456582502891769E-3</v>
      </c>
      <c r="Y122" s="268">
        <f t="shared" si="22"/>
        <v>3.2132783841482574E-3</v>
      </c>
      <c r="DA122" s="78"/>
    </row>
    <row r="123" spans="1:105" ht="12" customHeight="1" x14ac:dyDescent="0.25">
      <c r="A123" s="174" t="s">
        <v>220</v>
      </c>
      <c r="B123" s="269">
        <f t="shared" ref="B123:Y123" si="23">IF(B$65=0,0,B$65/B$54)</f>
        <v>0.24413557401767105</v>
      </c>
      <c r="C123" s="269">
        <f t="shared" si="23"/>
        <v>0.19639058136654275</v>
      </c>
      <c r="D123" s="269">
        <f t="shared" si="23"/>
        <v>0.19660198190573364</v>
      </c>
      <c r="E123" s="269">
        <f t="shared" si="23"/>
        <v>0.21843267573917985</v>
      </c>
      <c r="F123" s="269">
        <f t="shared" si="23"/>
        <v>0.21122670495659032</v>
      </c>
      <c r="G123" s="269">
        <f t="shared" si="23"/>
        <v>0.21980394317297347</v>
      </c>
      <c r="H123" s="269">
        <f t="shared" si="23"/>
        <v>0.21824779649123707</v>
      </c>
      <c r="I123" s="269">
        <f t="shared" si="23"/>
        <v>0.2311992026893081</v>
      </c>
      <c r="J123" s="269">
        <f t="shared" si="23"/>
        <v>0.22008216005136458</v>
      </c>
      <c r="K123" s="269">
        <f t="shared" si="23"/>
        <v>0.21588181918511734</v>
      </c>
      <c r="L123" s="269">
        <f t="shared" si="23"/>
        <v>0.21891235356074609</v>
      </c>
      <c r="M123" s="269">
        <f t="shared" si="23"/>
        <v>0.21851218223464189</v>
      </c>
      <c r="N123" s="269">
        <f t="shared" si="23"/>
        <v>0.21681517237324147</v>
      </c>
      <c r="O123" s="269">
        <f t="shared" si="23"/>
        <v>0.21750718554087684</v>
      </c>
      <c r="P123" s="269">
        <f t="shared" si="23"/>
        <v>0.21787145419910769</v>
      </c>
      <c r="Q123" s="269">
        <f t="shared" si="23"/>
        <v>0.21643194622635401</v>
      </c>
      <c r="R123" s="269">
        <f t="shared" si="23"/>
        <v>0.21731076842481514</v>
      </c>
      <c r="S123" s="269">
        <f t="shared" si="23"/>
        <v>0.21781576032954725</v>
      </c>
      <c r="T123" s="269">
        <f t="shared" si="23"/>
        <v>0.21960204820643417</v>
      </c>
      <c r="U123" s="269">
        <f t="shared" si="23"/>
        <v>0.22059530761511595</v>
      </c>
      <c r="V123" s="269">
        <f t="shared" si="23"/>
        <v>0.22046944834710239</v>
      </c>
      <c r="W123" s="269">
        <f t="shared" si="23"/>
        <v>0.21840555004238815</v>
      </c>
      <c r="X123" s="269">
        <f t="shared" si="23"/>
        <v>0.21951636773938574</v>
      </c>
      <c r="Y123" s="269">
        <f t="shared" si="23"/>
        <v>0.21632796394575649</v>
      </c>
      <c r="DA123" s="79"/>
    </row>
    <row r="124" spans="1:105" ht="12" customHeight="1" x14ac:dyDescent="0.25">
      <c r="A124" s="174" t="s">
        <v>226</v>
      </c>
      <c r="B124" s="269">
        <f t="shared" ref="B124:Y124" si="24">IF(B$71=0,0,B$71/B$54)</f>
        <v>0.3425954929465595</v>
      </c>
      <c r="C124" s="269">
        <f t="shared" si="24"/>
        <v>0.39967342387055155</v>
      </c>
      <c r="D124" s="269">
        <f t="shared" si="24"/>
        <v>0.40150689235643855</v>
      </c>
      <c r="E124" s="269">
        <f t="shared" si="24"/>
        <v>0.33140954004639367</v>
      </c>
      <c r="F124" s="269">
        <f t="shared" si="24"/>
        <v>0.33756591648874901</v>
      </c>
      <c r="G124" s="269">
        <f t="shared" si="24"/>
        <v>0.33062045715821953</v>
      </c>
      <c r="H124" s="269">
        <f t="shared" si="24"/>
        <v>0.34151130787011752</v>
      </c>
      <c r="I124" s="269">
        <f t="shared" si="24"/>
        <v>0.30381008641045842</v>
      </c>
      <c r="J124" s="269">
        <f t="shared" si="24"/>
        <v>0.34227568574791634</v>
      </c>
      <c r="K124" s="269">
        <f t="shared" si="24"/>
        <v>0.33649783964850238</v>
      </c>
      <c r="L124" s="269">
        <f t="shared" si="24"/>
        <v>0.33783852425598065</v>
      </c>
      <c r="M124" s="269">
        <f t="shared" si="24"/>
        <v>0.34272748974997025</v>
      </c>
      <c r="N124" s="269">
        <f t="shared" si="24"/>
        <v>0.3456112395281159</v>
      </c>
      <c r="O124" s="269">
        <f t="shared" si="24"/>
        <v>0.34947997748878101</v>
      </c>
      <c r="P124" s="269">
        <f t="shared" si="24"/>
        <v>0.35186359670160688</v>
      </c>
      <c r="Q124" s="269">
        <f t="shared" si="24"/>
        <v>0.35464861646238532</v>
      </c>
      <c r="R124" s="269">
        <f t="shared" si="24"/>
        <v>0.35160266158444337</v>
      </c>
      <c r="S124" s="269">
        <f t="shared" si="24"/>
        <v>0.34929297219638666</v>
      </c>
      <c r="T124" s="269">
        <f t="shared" si="24"/>
        <v>0.3459250550275686</v>
      </c>
      <c r="U124" s="269">
        <f t="shared" si="24"/>
        <v>0.34155235617916307</v>
      </c>
      <c r="V124" s="269">
        <f t="shared" si="24"/>
        <v>0.34052776949828761</v>
      </c>
      <c r="W124" s="269">
        <f t="shared" si="24"/>
        <v>0.34489979769856555</v>
      </c>
      <c r="X124" s="269">
        <f t="shared" si="24"/>
        <v>0.34224331910888073</v>
      </c>
      <c r="Y124" s="269">
        <f t="shared" si="24"/>
        <v>0.34678137045067342</v>
      </c>
      <c r="DA124" s="79"/>
    </row>
    <row r="125" spans="1:105" ht="12" customHeight="1" x14ac:dyDescent="0.25">
      <c r="A125" s="174" t="s">
        <v>179</v>
      </c>
      <c r="B125" s="269">
        <f t="shared" ref="B125:Y125" si="25">IF(B$72=0,0,B$72/B$54)</f>
        <v>0.1684147504488151</v>
      </c>
      <c r="C125" s="269">
        <f t="shared" si="25"/>
        <v>0.16552498317892514</v>
      </c>
      <c r="D125" s="269">
        <f t="shared" si="25"/>
        <v>0.16415555338683382</v>
      </c>
      <c r="E125" s="269">
        <f t="shared" si="25"/>
        <v>0.18238597976639509</v>
      </c>
      <c r="F125" s="269">
        <f t="shared" si="25"/>
        <v>0.18401046448997102</v>
      </c>
      <c r="G125" s="269">
        <f t="shared" si="25"/>
        <v>0.18478800553288866</v>
      </c>
      <c r="H125" s="269">
        <f t="shared" si="25"/>
        <v>0.17986324011999852</v>
      </c>
      <c r="I125" s="269">
        <f t="shared" si="25"/>
        <v>0.19404463468291475</v>
      </c>
      <c r="J125" s="269">
        <f t="shared" si="25"/>
        <v>0.18066421936878754</v>
      </c>
      <c r="K125" s="269">
        <f t="shared" si="25"/>
        <v>0.18283032653649506</v>
      </c>
      <c r="L125" s="269">
        <f t="shared" si="25"/>
        <v>0.18284790948295029</v>
      </c>
      <c r="M125" s="269">
        <f t="shared" si="25"/>
        <v>0.18066418319992722</v>
      </c>
      <c r="N125" s="269">
        <f t="shared" si="25"/>
        <v>0.17989122906374191</v>
      </c>
      <c r="O125" s="269">
        <f t="shared" si="25"/>
        <v>0.17980338983763178</v>
      </c>
      <c r="P125" s="269">
        <f t="shared" si="25"/>
        <v>0.17844935772468215</v>
      </c>
      <c r="Q125" s="269">
        <f t="shared" si="25"/>
        <v>0.17847274653677286</v>
      </c>
      <c r="R125" s="269">
        <f t="shared" si="25"/>
        <v>0.17994004218244442</v>
      </c>
      <c r="S125" s="269">
        <f t="shared" si="25"/>
        <v>0.18086065662436698</v>
      </c>
      <c r="T125" s="269">
        <f t="shared" si="25"/>
        <v>0.18193185930748187</v>
      </c>
      <c r="U125" s="269">
        <f t="shared" si="25"/>
        <v>0.18434270350714577</v>
      </c>
      <c r="V125" s="269">
        <f t="shared" si="25"/>
        <v>0.18503706304436671</v>
      </c>
      <c r="W125" s="269">
        <f t="shared" si="25"/>
        <v>0.18385552870709551</v>
      </c>
      <c r="X125" s="269">
        <f t="shared" si="25"/>
        <v>0.18476664351902314</v>
      </c>
      <c r="Y125" s="269">
        <f t="shared" si="25"/>
        <v>0.18374568522046794</v>
      </c>
      <c r="DA125" s="79"/>
    </row>
    <row r="126" spans="1:105" ht="12" customHeight="1" x14ac:dyDescent="0.25">
      <c r="A126" s="62" t="s">
        <v>181</v>
      </c>
      <c r="B126" s="270">
        <f t="shared" ref="B126:Y126" si="26">IF(B$73=0,0,B$73/B$54)</f>
        <v>0.13852479716101454</v>
      </c>
      <c r="C126" s="270">
        <f t="shared" si="26"/>
        <v>0.12304986148595465</v>
      </c>
      <c r="D126" s="270">
        <f t="shared" si="26"/>
        <v>0.12021630570425429</v>
      </c>
      <c r="E126" s="270">
        <f t="shared" si="26"/>
        <v>0.16036371965077861</v>
      </c>
      <c r="F126" s="270">
        <f t="shared" si="26"/>
        <v>0.16176620033839262</v>
      </c>
      <c r="G126" s="270">
        <f t="shared" si="26"/>
        <v>0.16339363757105574</v>
      </c>
      <c r="H126" s="270">
        <f t="shared" si="26"/>
        <v>0.15513159528455275</v>
      </c>
      <c r="I126" s="270">
        <f t="shared" si="26"/>
        <v>0.17832114470711363</v>
      </c>
      <c r="J126" s="270">
        <f t="shared" si="26"/>
        <v>0.15613491125656184</v>
      </c>
      <c r="K126" s="270">
        <f t="shared" si="26"/>
        <v>0.16000348540334278</v>
      </c>
      <c r="L126" s="270">
        <f t="shared" si="26"/>
        <v>0.15974025350969523</v>
      </c>
      <c r="M126" s="270">
        <f t="shared" si="26"/>
        <v>0.15603142011862545</v>
      </c>
      <c r="N126" s="270">
        <f t="shared" si="26"/>
        <v>0.15465064878101009</v>
      </c>
      <c r="O126" s="270">
        <f t="shared" si="26"/>
        <v>0.15390011539488227</v>
      </c>
      <c r="P126" s="270">
        <f t="shared" si="26"/>
        <v>0.15160519928212315</v>
      </c>
      <c r="Q126" s="270">
        <f t="shared" si="26"/>
        <v>0.15118956631357958</v>
      </c>
      <c r="R126" s="270">
        <f t="shared" si="26"/>
        <v>0.15371880673665764</v>
      </c>
      <c r="S126" s="270">
        <f t="shared" si="26"/>
        <v>0.15528626392906283</v>
      </c>
      <c r="T126" s="270">
        <f t="shared" si="26"/>
        <v>0.15723677107690417</v>
      </c>
      <c r="U126" s="270">
        <f t="shared" si="26"/>
        <v>0.16113469036614705</v>
      </c>
      <c r="V126" s="270">
        <f t="shared" si="26"/>
        <v>0.1622564227528456</v>
      </c>
      <c r="W126" s="270">
        <f t="shared" si="26"/>
        <v>0.16008630678838415</v>
      </c>
      <c r="X126" s="270">
        <f t="shared" si="26"/>
        <v>0.1616674626950893</v>
      </c>
      <c r="Y126" s="270">
        <f t="shared" si="26"/>
        <v>0.15960485134985264</v>
      </c>
      <c r="DA126" s="80"/>
    </row>
    <row r="127" spans="1:105" ht="12" customHeight="1" x14ac:dyDescent="0.25">
      <c r="A127" s="62" t="s">
        <v>187</v>
      </c>
      <c r="B127" s="270">
        <f t="shared" ref="B127:Y127" si="27">IF(B$78=0,0,B$78/B$54)</f>
        <v>2.9889953287800596E-2</v>
      </c>
      <c r="C127" s="270">
        <f t="shared" si="27"/>
        <v>4.2475121692970491E-2</v>
      </c>
      <c r="D127" s="270">
        <f t="shared" si="27"/>
        <v>4.3939247682579528E-2</v>
      </c>
      <c r="E127" s="270">
        <f t="shared" si="27"/>
        <v>2.202226011561648E-2</v>
      </c>
      <c r="F127" s="270">
        <f t="shared" si="27"/>
        <v>2.2244264151578406E-2</v>
      </c>
      <c r="G127" s="270">
        <f t="shared" si="27"/>
        <v>2.1394367961832937E-2</v>
      </c>
      <c r="H127" s="270">
        <f t="shared" si="27"/>
        <v>2.47316448354458E-2</v>
      </c>
      <c r="I127" s="270">
        <f t="shared" si="27"/>
        <v>1.5723489975801148E-2</v>
      </c>
      <c r="J127" s="270">
        <f t="shared" si="27"/>
        <v>2.4529308112225739E-2</v>
      </c>
      <c r="K127" s="270">
        <f t="shared" si="27"/>
        <v>2.2826841133152267E-2</v>
      </c>
      <c r="L127" s="270">
        <f t="shared" si="27"/>
        <v>2.3107655973255082E-2</v>
      </c>
      <c r="M127" s="270">
        <f t="shared" si="27"/>
        <v>2.4632763081301787E-2</v>
      </c>
      <c r="N127" s="270">
        <f t="shared" si="27"/>
        <v>2.5240580282731774E-2</v>
      </c>
      <c r="O127" s="270">
        <f t="shared" si="27"/>
        <v>2.5903274442749469E-2</v>
      </c>
      <c r="P127" s="270">
        <f t="shared" si="27"/>
        <v>2.6844158442558993E-2</v>
      </c>
      <c r="Q127" s="270">
        <f t="shared" si="27"/>
        <v>2.7283180223193277E-2</v>
      </c>
      <c r="R127" s="270">
        <f t="shared" si="27"/>
        <v>2.6221235445786757E-2</v>
      </c>
      <c r="S127" s="270">
        <f t="shared" si="27"/>
        <v>2.5574392695304142E-2</v>
      </c>
      <c r="T127" s="270">
        <f t="shared" si="27"/>
        <v>2.4695088230577648E-2</v>
      </c>
      <c r="U127" s="270">
        <f t="shared" si="27"/>
        <v>2.3208013140998698E-2</v>
      </c>
      <c r="V127" s="270">
        <f t="shared" si="27"/>
        <v>2.2780640291521131E-2</v>
      </c>
      <c r="W127" s="270">
        <f t="shared" si="27"/>
        <v>2.3769221918711409E-2</v>
      </c>
      <c r="X127" s="270">
        <f t="shared" si="27"/>
        <v>2.3099180823933845E-2</v>
      </c>
      <c r="Y127" s="270">
        <f t="shared" si="27"/>
        <v>2.4140833870615358E-2</v>
      </c>
      <c r="DA127" s="80"/>
    </row>
    <row r="128" spans="1:105" ht="12" customHeight="1" x14ac:dyDescent="0.25">
      <c r="A128" s="174" t="s">
        <v>189</v>
      </c>
      <c r="B128" s="269">
        <f t="shared" ref="B128:Y128" si="28">IF(B$79=0,0,B$79/B$54)</f>
        <v>0.19037047441296576</v>
      </c>
      <c r="C128" s="269">
        <f t="shared" si="28"/>
        <v>0.17537767533712251</v>
      </c>
      <c r="D128" s="269">
        <f t="shared" si="28"/>
        <v>0.17445118899575521</v>
      </c>
      <c r="E128" s="269">
        <f t="shared" si="28"/>
        <v>0.21474035435926941</v>
      </c>
      <c r="F128" s="269">
        <f t="shared" si="28"/>
        <v>0.21320994086745956</v>
      </c>
      <c r="G128" s="269">
        <f t="shared" si="28"/>
        <v>0.21185009857773426</v>
      </c>
      <c r="H128" s="269">
        <f t="shared" si="28"/>
        <v>0.20590122294413232</v>
      </c>
      <c r="I128" s="269">
        <f t="shared" si="28"/>
        <v>0.22189301861625174</v>
      </c>
      <c r="J128" s="269">
        <f t="shared" si="28"/>
        <v>0.20235424461745852</v>
      </c>
      <c r="K128" s="269">
        <f t="shared" si="28"/>
        <v>0.21101168917284072</v>
      </c>
      <c r="L128" s="269">
        <f t="shared" si="28"/>
        <v>0.20640967567125987</v>
      </c>
      <c r="M128" s="269">
        <f t="shared" si="28"/>
        <v>0.20340664917380802</v>
      </c>
      <c r="N128" s="269">
        <f t="shared" si="28"/>
        <v>0.2025698901643789</v>
      </c>
      <c r="O128" s="269">
        <f t="shared" si="28"/>
        <v>0.19749544657485288</v>
      </c>
      <c r="P128" s="269">
        <f t="shared" si="28"/>
        <v>0.19576604296504227</v>
      </c>
      <c r="Q128" s="269">
        <f t="shared" si="28"/>
        <v>0.19397709488546858</v>
      </c>
      <c r="R128" s="269">
        <f t="shared" si="28"/>
        <v>0.19510984089923292</v>
      </c>
      <c r="S128" s="269">
        <f t="shared" si="28"/>
        <v>0.19633237909700288</v>
      </c>
      <c r="T128" s="269">
        <f t="shared" si="28"/>
        <v>0.19733045427658516</v>
      </c>
      <c r="U128" s="269">
        <f t="shared" si="28"/>
        <v>0.19891306937175893</v>
      </c>
      <c r="V128" s="269">
        <f t="shared" si="28"/>
        <v>0.19950390251417099</v>
      </c>
      <c r="W128" s="269">
        <f t="shared" si="28"/>
        <v>0.1977371121372937</v>
      </c>
      <c r="X128" s="269">
        <f t="shared" si="28"/>
        <v>0.19875759434985449</v>
      </c>
      <c r="Y128" s="269">
        <f t="shared" si="28"/>
        <v>0.19767747556195231</v>
      </c>
      <c r="DA128" s="79"/>
    </row>
    <row r="129" spans="1:105" ht="12" customHeight="1" x14ac:dyDescent="0.25">
      <c r="A129" s="62" t="s">
        <v>190</v>
      </c>
      <c r="B129" s="270">
        <f t="shared" ref="B129:Y129" si="29">IF(B$80=0,0,B$80/B$54)</f>
        <v>0.10122639746511727</v>
      </c>
      <c r="C129" s="270">
        <f t="shared" si="29"/>
        <v>8.9918155031309982E-2</v>
      </c>
      <c r="D129" s="270">
        <f t="shared" si="29"/>
        <v>8.7847546377289878E-2</v>
      </c>
      <c r="E129" s="270">
        <f t="shared" si="29"/>
        <v>0.11718509578819929</v>
      </c>
      <c r="F129" s="270">
        <f t="shared" si="29"/>
        <v>0.11820995249567057</v>
      </c>
      <c r="G129" s="270">
        <f t="shared" si="29"/>
        <v>0.11939919522721992</v>
      </c>
      <c r="H129" s="270">
        <f t="shared" si="29"/>
        <v>0.11336174349650165</v>
      </c>
      <c r="I129" s="270">
        <f t="shared" si="29"/>
        <v>0.1303074066195932</v>
      </c>
      <c r="J129" s="270">
        <f t="shared" si="29"/>
        <v>0.11409491231137923</v>
      </c>
      <c r="K129" s="270">
        <f t="shared" si="29"/>
        <v>0.1169218561671435</v>
      </c>
      <c r="L129" s="270">
        <f t="shared" si="29"/>
        <v>0.11672950059732536</v>
      </c>
      <c r="M129" s="270">
        <f t="shared" si="29"/>
        <v>0.11401928660913986</v>
      </c>
      <c r="N129" s="270">
        <f t="shared" si="29"/>
        <v>0.11301029391545322</v>
      </c>
      <c r="O129" s="270">
        <f t="shared" si="29"/>
        <v>0.11246184488385702</v>
      </c>
      <c r="P129" s="270">
        <f t="shared" si="29"/>
        <v>0.11078484484241861</v>
      </c>
      <c r="Q129" s="270">
        <f t="shared" si="29"/>
        <v>0.11048112284508919</v>
      </c>
      <c r="R129" s="270">
        <f t="shared" si="29"/>
        <v>0.11232935436463261</v>
      </c>
      <c r="S129" s="270">
        <f t="shared" si="29"/>
        <v>0.11347476694071837</v>
      </c>
      <c r="T129" s="270">
        <f t="shared" si="29"/>
        <v>0.11490009161797783</v>
      </c>
      <c r="U129" s="270">
        <f t="shared" si="29"/>
        <v>0.11774847930990286</v>
      </c>
      <c r="V129" s="270">
        <f t="shared" si="29"/>
        <v>0.11856818040856937</v>
      </c>
      <c r="W129" s="270">
        <f t="shared" si="29"/>
        <v>0.11698237753669341</v>
      </c>
      <c r="X129" s="270">
        <f t="shared" si="29"/>
        <v>0.11813780038911181</v>
      </c>
      <c r="Y129" s="270">
        <f t="shared" si="29"/>
        <v>0.116630556053599</v>
      </c>
      <c r="DA129" s="80"/>
    </row>
    <row r="130" spans="1:105" ht="12" customHeight="1" x14ac:dyDescent="0.25">
      <c r="A130" s="62" t="s">
        <v>195</v>
      </c>
      <c r="B130" s="270">
        <f t="shared" ref="B130:Y130" si="30">IF(B$84=0,0,B$84/B$54)</f>
        <v>6.7302122628234345E-2</v>
      </c>
      <c r="C130" s="270">
        <f t="shared" si="30"/>
        <v>5.4421008508721024E-2</v>
      </c>
      <c r="D130" s="270">
        <f t="shared" si="30"/>
        <v>5.4495227075614106E-2</v>
      </c>
      <c r="E130" s="270">
        <f t="shared" si="30"/>
        <v>8.1462587069429618E-2</v>
      </c>
      <c r="F130" s="270">
        <f t="shared" si="30"/>
        <v>7.8745088379338857E-2</v>
      </c>
      <c r="G130" s="270">
        <f t="shared" si="30"/>
        <v>7.6817061329419775E-2</v>
      </c>
      <c r="H130" s="270">
        <f t="shared" si="30"/>
        <v>7.4466936759342073E-2</v>
      </c>
      <c r="I130" s="270">
        <f t="shared" si="30"/>
        <v>8.0095739580680919E-2</v>
      </c>
      <c r="J130" s="270">
        <f t="shared" si="30"/>
        <v>7.0334646304724927E-2</v>
      </c>
      <c r="K130" s="270">
        <f t="shared" si="30"/>
        <v>7.7409217399151756E-2</v>
      </c>
      <c r="L130" s="270">
        <f t="shared" si="30"/>
        <v>7.2794355235360417E-2</v>
      </c>
      <c r="M130" s="270">
        <f t="shared" si="30"/>
        <v>7.1387077291312967E-2</v>
      </c>
      <c r="N130" s="270">
        <f t="shared" si="30"/>
        <v>7.1115151179786285E-2</v>
      </c>
      <c r="O130" s="270">
        <f t="shared" si="30"/>
        <v>6.6104895725507415E-2</v>
      </c>
      <c r="P130" s="270">
        <f t="shared" si="30"/>
        <v>6.5364945236401698E-2</v>
      </c>
      <c r="Q130" s="270">
        <f t="shared" si="30"/>
        <v>6.3558905883370431E-2</v>
      </c>
      <c r="R130" s="270">
        <f t="shared" si="30"/>
        <v>6.3619431938891899E-2</v>
      </c>
      <c r="S130" s="270">
        <f t="shared" si="30"/>
        <v>6.4169235107843531E-2</v>
      </c>
      <c r="T130" s="270">
        <f t="shared" si="30"/>
        <v>6.4384533551498424E-2</v>
      </c>
      <c r="U130" s="270">
        <f t="shared" si="30"/>
        <v>6.4205434656230534E-2</v>
      </c>
      <c r="V130" s="270">
        <f t="shared" si="30"/>
        <v>6.4288867564612842E-2</v>
      </c>
      <c r="W130" s="270">
        <f t="shared" si="30"/>
        <v>6.3385478303596948E-2</v>
      </c>
      <c r="X130" s="270">
        <f t="shared" si="30"/>
        <v>6.374016730094488E-2</v>
      </c>
      <c r="Y130" s="270">
        <f t="shared" si="30"/>
        <v>6.3406109381875714E-2</v>
      </c>
      <c r="DA130" s="80"/>
    </row>
    <row r="131" spans="1:105" ht="12" customHeight="1" x14ac:dyDescent="0.25">
      <c r="A131" s="63" t="s">
        <v>207</v>
      </c>
      <c r="B131" s="271">
        <f t="shared" ref="B131:Y131" si="31">IF(B$95=0,0,B$95/B$54)</f>
        <v>2.1841954319614134E-2</v>
      </c>
      <c r="C131" s="271">
        <f t="shared" si="31"/>
        <v>3.1038511797091505E-2</v>
      </c>
      <c r="D131" s="271">
        <f t="shared" si="31"/>
        <v>3.210841554285121E-2</v>
      </c>
      <c r="E131" s="271">
        <f t="shared" si="31"/>
        <v>1.6092671501640531E-2</v>
      </c>
      <c r="F131" s="271">
        <f t="shared" si="31"/>
        <v>1.6254899992450167E-2</v>
      </c>
      <c r="G131" s="271">
        <f t="shared" si="31"/>
        <v>1.5633842021094583E-2</v>
      </c>
      <c r="H131" s="271">
        <f t="shared" si="31"/>
        <v>1.8072542688288579E-2</v>
      </c>
      <c r="I131" s="271">
        <f t="shared" si="31"/>
        <v>1.148987241597761E-2</v>
      </c>
      <c r="J131" s="271">
        <f t="shared" si="31"/>
        <v>1.7924686001354353E-2</v>
      </c>
      <c r="K131" s="271">
        <f t="shared" si="31"/>
        <v>1.6680615606545445E-2</v>
      </c>
      <c r="L131" s="271">
        <f t="shared" si="31"/>
        <v>1.6885819838574088E-2</v>
      </c>
      <c r="M131" s="271">
        <f t="shared" si="31"/>
        <v>1.8000285273355173E-2</v>
      </c>
      <c r="N131" s="271">
        <f t="shared" si="31"/>
        <v>1.8444445069139389E-2</v>
      </c>
      <c r="O131" s="271">
        <f t="shared" si="31"/>
        <v>1.8928705965488443E-2</v>
      </c>
      <c r="P131" s="271">
        <f t="shared" si="31"/>
        <v>1.961625288622194E-2</v>
      </c>
      <c r="Q131" s="271">
        <f t="shared" si="31"/>
        <v>1.9937066157008937E-2</v>
      </c>
      <c r="R131" s="271">
        <f t="shared" si="31"/>
        <v>1.9161054595708406E-2</v>
      </c>
      <c r="S131" s="271">
        <f t="shared" si="31"/>
        <v>1.8688377048441004E-2</v>
      </c>
      <c r="T131" s="271">
        <f t="shared" si="31"/>
        <v>1.8045829107108908E-2</v>
      </c>
      <c r="U131" s="271">
        <f t="shared" si="31"/>
        <v>1.6959155405625526E-2</v>
      </c>
      <c r="V131" s="271">
        <f t="shared" si="31"/>
        <v>1.6646854540988777E-2</v>
      </c>
      <c r="W131" s="271">
        <f t="shared" si="31"/>
        <v>1.7369256297003317E-2</v>
      </c>
      <c r="X131" s="271">
        <f t="shared" si="31"/>
        <v>1.6879626659797798E-2</v>
      </c>
      <c r="Y131" s="271">
        <f t="shared" si="31"/>
        <v>1.7640810126477578E-2</v>
      </c>
      <c r="DA131" s="81"/>
    </row>
    <row r="132" spans="1:105" ht="12" hidden="1" customHeight="1" x14ac:dyDescent="0.25">
      <c r="A132" s="6"/>
    </row>
    <row r="133" spans="1:105" ht="12" customHeight="1" x14ac:dyDescent="0.25">
      <c r="A133" s="6"/>
    </row>
    <row r="134" spans="1:105" ht="15" customHeight="1" x14ac:dyDescent="0.25">
      <c r="A134" s="32" t="s">
        <v>252</v>
      </c>
      <c r="B134" s="257"/>
      <c r="C134" s="257"/>
      <c r="D134" s="257"/>
      <c r="E134" s="257"/>
      <c r="F134" s="257"/>
      <c r="G134" s="257"/>
      <c r="H134" s="257"/>
      <c r="I134" s="257"/>
      <c r="J134" s="257"/>
      <c r="K134" s="257"/>
      <c r="L134" s="257"/>
      <c r="M134" s="257"/>
      <c r="N134" s="257"/>
      <c r="O134" s="257"/>
      <c r="P134" s="257"/>
      <c r="Q134" s="257"/>
      <c r="R134" s="257"/>
      <c r="S134" s="257"/>
      <c r="T134" s="257"/>
      <c r="U134" s="257"/>
      <c r="V134" s="257"/>
      <c r="W134" s="257"/>
      <c r="X134" s="257"/>
      <c r="Y134" s="257"/>
      <c r="DA134" s="88"/>
    </row>
    <row r="136" spans="1:105" ht="12" customHeight="1" x14ac:dyDescent="0.25">
      <c r="A136" s="35" t="s">
        <v>43</v>
      </c>
      <c r="B136" s="272">
        <f t="shared" ref="B136:Y136" si="32">SUM(B$137:B$145)</f>
        <v>0</v>
      </c>
      <c r="C136" s="272">
        <f t="shared" si="32"/>
        <v>0</v>
      </c>
      <c r="D136" s="272">
        <f t="shared" si="32"/>
        <v>0</v>
      </c>
      <c r="E136" s="272">
        <f t="shared" si="32"/>
        <v>0</v>
      </c>
      <c r="F136" s="272">
        <f t="shared" si="32"/>
        <v>0</v>
      </c>
      <c r="G136" s="272">
        <f t="shared" si="32"/>
        <v>0</v>
      </c>
      <c r="H136" s="272">
        <f t="shared" si="32"/>
        <v>0</v>
      </c>
      <c r="I136" s="272">
        <f t="shared" si="32"/>
        <v>0</v>
      </c>
      <c r="J136" s="272">
        <f t="shared" si="32"/>
        <v>0</v>
      </c>
      <c r="K136" s="272">
        <f t="shared" si="32"/>
        <v>0</v>
      </c>
      <c r="L136" s="272">
        <f t="shared" si="32"/>
        <v>0</v>
      </c>
      <c r="M136" s="272">
        <f t="shared" si="32"/>
        <v>0</v>
      </c>
      <c r="N136" s="272">
        <f t="shared" si="32"/>
        <v>0</v>
      </c>
      <c r="O136" s="272">
        <f t="shared" si="32"/>
        <v>0</v>
      </c>
      <c r="P136" s="272">
        <f t="shared" si="32"/>
        <v>0</v>
      </c>
      <c r="Q136" s="272">
        <f t="shared" si="32"/>
        <v>0</v>
      </c>
      <c r="R136" s="272">
        <f t="shared" si="32"/>
        <v>0</v>
      </c>
      <c r="S136" s="272">
        <f t="shared" si="32"/>
        <v>0</v>
      </c>
      <c r="T136" s="272">
        <f t="shared" si="32"/>
        <v>0</v>
      </c>
      <c r="U136" s="272">
        <f t="shared" si="32"/>
        <v>0</v>
      </c>
      <c r="V136" s="272">
        <f t="shared" si="32"/>
        <v>0</v>
      </c>
      <c r="W136" s="272">
        <f t="shared" si="32"/>
        <v>0</v>
      </c>
      <c r="X136" s="272">
        <f t="shared" si="32"/>
        <v>0</v>
      </c>
      <c r="Y136" s="272">
        <f t="shared" si="32"/>
        <v>0</v>
      </c>
      <c r="DA136" s="111"/>
    </row>
    <row r="137" spans="1:105" ht="12" customHeight="1" x14ac:dyDescent="0.25">
      <c r="A137" s="55" t="s">
        <v>91</v>
      </c>
      <c r="B137" s="273">
        <f>IF(B$6=0,0,B$6/ISI!B$8*1000)</f>
        <v>0</v>
      </c>
      <c r="C137" s="273">
        <f>IF(C$6=0,0,C$6/ISI!C$8*1000)</f>
        <v>0</v>
      </c>
      <c r="D137" s="273">
        <f>IF(D$6=0,0,D$6/ISI!D$8*1000)</f>
        <v>0</v>
      </c>
      <c r="E137" s="273">
        <f>IF(E$6=0,0,E$6/ISI!E$8*1000)</f>
        <v>0</v>
      </c>
      <c r="F137" s="273">
        <f>IF(F$6=0,0,F$6/ISI!F$8*1000)</f>
        <v>0</v>
      </c>
      <c r="G137" s="273">
        <f>IF(G$6=0,0,G$6/ISI!G$8*1000)</f>
        <v>0</v>
      </c>
      <c r="H137" s="273">
        <f>IF(H$6=0,0,H$6/ISI!H$8*1000)</f>
        <v>0</v>
      </c>
      <c r="I137" s="273">
        <f>IF(I$6=0,0,I$6/ISI!I$8*1000)</f>
        <v>0</v>
      </c>
      <c r="J137" s="273">
        <f>IF(J$6=0,0,J$6/ISI!J$8*1000)</f>
        <v>0</v>
      </c>
      <c r="K137" s="273">
        <f>IF(K$6=0,0,K$6/ISI!K$8*1000)</f>
        <v>0</v>
      </c>
      <c r="L137" s="273">
        <f>IF(L$6=0,0,L$6/ISI!L$8*1000)</f>
        <v>0</v>
      </c>
      <c r="M137" s="273">
        <f>IF(M$6=0,0,M$6/ISI!M$8*1000)</f>
        <v>0</v>
      </c>
      <c r="N137" s="273">
        <f>IF(N$6=0,0,N$6/ISI!N$8*1000)</f>
        <v>0</v>
      </c>
      <c r="O137" s="273">
        <f>IF(O$6=0,0,O$6/ISI!O$8*1000)</f>
        <v>0</v>
      </c>
      <c r="P137" s="273">
        <f>IF(P$6=0,0,P$6/ISI!P$8*1000)</f>
        <v>0</v>
      </c>
      <c r="Q137" s="273">
        <f>IF(Q$6=0,0,Q$6/ISI!Q$8*1000)</f>
        <v>0</v>
      </c>
      <c r="R137" s="273">
        <f>IF(R$6=0,0,R$6/ISI!R$8*1000)</f>
        <v>0</v>
      </c>
      <c r="S137" s="273">
        <f>IF(S$6=0,0,S$6/ISI!S$8*1000)</f>
        <v>0</v>
      </c>
      <c r="T137" s="273">
        <f>IF(T$6=0,0,T$6/ISI!T$8*1000)</f>
        <v>0</v>
      </c>
      <c r="U137" s="273">
        <f>IF(U$6=0,0,U$6/ISI!U$8*1000)</f>
        <v>0</v>
      </c>
      <c r="V137" s="273">
        <f>IF(V$6=0,0,V$6/ISI!V$8*1000)</f>
        <v>0</v>
      </c>
      <c r="W137" s="273">
        <f>IF(W$6=0,0,W$6/ISI!W$8*1000)</f>
        <v>0</v>
      </c>
      <c r="X137" s="273">
        <f>IF(X$6=0,0,X$6/ISI!X$8*1000)</f>
        <v>0</v>
      </c>
      <c r="Y137" s="273">
        <f>IF(Y$6=0,0,Y$6/ISI!Y$8*1000)</f>
        <v>0</v>
      </c>
      <c r="DA137" s="76"/>
    </row>
    <row r="138" spans="1:105" ht="12" customHeight="1" x14ac:dyDescent="0.25">
      <c r="A138" s="173" t="s">
        <v>92</v>
      </c>
      <c r="B138" s="274">
        <f>IF(B$7=0,0,B$7/ISI!B$8*1000)</f>
        <v>0</v>
      </c>
      <c r="C138" s="274">
        <f>IF(C$7=0,0,C$7/ISI!C$8*1000)</f>
        <v>0</v>
      </c>
      <c r="D138" s="274">
        <f>IF(D$7=0,0,D$7/ISI!D$8*1000)</f>
        <v>0</v>
      </c>
      <c r="E138" s="274">
        <f>IF(E$7=0,0,E$7/ISI!E$8*1000)</f>
        <v>0</v>
      </c>
      <c r="F138" s="274">
        <f>IF(F$7=0,0,F$7/ISI!F$8*1000)</f>
        <v>0</v>
      </c>
      <c r="G138" s="274">
        <f>IF(G$7=0,0,G$7/ISI!G$8*1000)</f>
        <v>0</v>
      </c>
      <c r="H138" s="274">
        <f>IF(H$7=0,0,H$7/ISI!H$8*1000)</f>
        <v>0</v>
      </c>
      <c r="I138" s="274">
        <f>IF(I$7=0,0,I$7/ISI!I$8*1000)</f>
        <v>0</v>
      </c>
      <c r="J138" s="274">
        <f>IF(J$7=0,0,J$7/ISI!J$8*1000)</f>
        <v>0</v>
      </c>
      <c r="K138" s="274">
        <f>IF(K$7=0,0,K$7/ISI!K$8*1000)</f>
        <v>0</v>
      </c>
      <c r="L138" s="274">
        <f>IF(L$7=0,0,L$7/ISI!L$8*1000)</f>
        <v>0</v>
      </c>
      <c r="M138" s="274">
        <f>IF(M$7=0,0,M$7/ISI!M$8*1000)</f>
        <v>0</v>
      </c>
      <c r="N138" s="274">
        <f>IF(N$7=0,0,N$7/ISI!N$8*1000)</f>
        <v>0</v>
      </c>
      <c r="O138" s="274">
        <f>IF(O$7=0,0,O$7/ISI!O$8*1000)</f>
        <v>0</v>
      </c>
      <c r="P138" s="274">
        <f>IF(P$7=0,0,P$7/ISI!P$8*1000)</f>
        <v>0</v>
      </c>
      <c r="Q138" s="274">
        <f>IF(Q$7=0,0,Q$7/ISI!Q$8*1000)</f>
        <v>0</v>
      </c>
      <c r="R138" s="274">
        <f>IF(R$7=0,0,R$7/ISI!R$8*1000)</f>
        <v>0</v>
      </c>
      <c r="S138" s="274">
        <f>IF(S$7=0,0,S$7/ISI!S$8*1000)</f>
        <v>0</v>
      </c>
      <c r="T138" s="274">
        <f>IF(T$7=0,0,T$7/ISI!T$8*1000)</f>
        <v>0</v>
      </c>
      <c r="U138" s="274">
        <f>IF(U$7=0,0,U$7/ISI!U$8*1000)</f>
        <v>0</v>
      </c>
      <c r="V138" s="274">
        <f>IF(V$7=0,0,V$7/ISI!V$8*1000)</f>
        <v>0</v>
      </c>
      <c r="W138" s="274">
        <f>IF(W$7=0,0,W$7/ISI!W$8*1000)</f>
        <v>0</v>
      </c>
      <c r="X138" s="274">
        <f>IF(X$7=0,0,X$7/ISI!X$8*1000)</f>
        <v>0</v>
      </c>
      <c r="Y138" s="274">
        <f>IF(Y$7=0,0,Y$7/ISI!Y$8*1000)</f>
        <v>0</v>
      </c>
      <c r="DA138" s="77"/>
    </row>
    <row r="139" spans="1:105" ht="12" customHeight="1" x14ac:dyDescent="0.25">
      <c r="A139" s="173" t="s">
        <v>93</v>
      </c>
      <c r="B139" s="274">
        <f>IF(B$8=0,0,B$8/ISI!B$8*1000)</f>
        <v>0</v>
      </c>
      <c r="C139" s="274">
        <f>IF(C$8=0,0,C$8/ISI!C$8*1000)</f>
        <v>0</v>
      </c>
      <c r="D139" s="274">
        <f>IF(D$8=0,0,D$8/ISI!D$8*1000)</f>
        <v>0</v>
      </c>
      <c r="E139" s="274">
        <f>IF(E$8=0,0,E$8/ISI!E$8*1000)</f>
        <v>0</v>
      </c>
      <c r="F139" s="274">
        <f>IF(F$8=0,0,F$8/ISI!F$8*1000)</f>
        <v>0</v>
      </c>
      <c r="G139" s="274">
        <f>IF(G$8=0,0,G$8/ISI!G$8*1000)</f>
        <v>0</v>
      </c>
      <c r="H139" s="274">
        <f>IF(H$8=0,0,H$8/ISI!H$8*1000)</f>
        <v>0</v>
      </c>
      <c r="I139" s="274">
        <f>IF(I$8=0,0,I$8/ISI!I$8*1000)</f>
        <v>0</v>
      </c>
      <c r="J139" s="274">
        <f>IF(J$8=0,0,J$8/ISI!J$8*1000)</f>
        <v>0</v>
      </c>
      <c r="K139" s="274">
        <f>IF(K$8=0,0,K$8/ISI!K$8*1000)</f>
        <v>0</v>
      </c>
      <c r="L139" s="274">
        <f>IF(L$8=0,0,L$8/ISI!L$8*1000)</f>
        <v>0</v>
      </c>
      <c r="M139" s="274">
        <f>IF(M$8=0,0,M$8/ISI!M$8*1000)</f>
        <v>0</v>
      </c>
      <c r="N139" s="274">
        <f>IF(N$8=0,0,N$8/ISI!N$8*1000)</f>
        <v>0</v>
      </c>
      <c r="O139" s="274">
        <f>IF(O$8=0,0,O$8/ISI!O$8*1000)</f>
        <v>0</v>
      </c>
      <c r="P139" s="274">
        <f>IF(P$8=0,0,P$8/ISI!P$8*1000)</f>
        <v>0</v>
      </c>
      <c r="Q139" s="274">
        <f>IF(Q$8=0,0,Q$8/ISI!Q$8*1000)</f>
        <v>0</v>
      </c>
      <c r="R139" s="274">
        <f>IF(R$8=0,0,R$8/ISI!R$8*1000)</f>
        <v>0</v>
      </c>
      <c r="S139" s="274">
        <f>IF(S$8=0,0,S$8/ISI!S$8*1000)</f>
        <v>0</v>
      </c>
      <c r="T139" s="274">
        <f>IF(T$8=0,0,T$8/ISI!T$8*1000)</f>
        <v>0</v>
      </c>
      <c r="U139" s="274">
        <f>IF(U$8=0,0,U$8/ISI!U$8*1000)</f>
        <v>0</v>
      </c>
      <c r="V139" s="274">
        <f>IF(V$8=0,0,V$8/ISI!V$8*1000)</f>
        <v>0</v>
      </c>
      <c r="W139" s="274">
        <f>IF(W$8=0,0,W$8/ISI!W$8*1000)</f>
        <v>0</v>
      </c>
      <c r="X139" s="274">
        <f>IF(X$8=0,0,X$8/ISI!X$8*1000)</f>
        <v>0</v>
      </c>
      <c r="Y139" s="274">
        <f>IF(Y$8=0,0,Y$8/ISI!Y$8*1000)</f>
        <v>0</v>
      </c>
      <c r="DA139" s="77"/>
    </row>
    <row r="140" spans="1:105" ht="12" customHeight="1" x14ac:dyDescent="0.25">
      <c r="A140" s="173" t="s">
        <v>94</v>
      </c>
      <c r="B140" s="274">
        <f>IF(B$9=0,0,B$9/ISI!B$8*1000)</f>
        <v>0</v>
      </c>
      <c r="C140" s="274">
        <f>IF(C$9=0,0,C$9/ISI!C$8*1000)</f>
        <v>0</v>
      </c>
      <c r="D140" s="274">
        <f>IF(D$9=0,0,D$9/ISI!D$8*1000)</f>
        <v>0</v>
      </c>
      <c r="E140" s="274">
        <f>IF(E$9=0,0,E$9/ISI!E$8*1000)</f>
        <v>0</v>
      </c>
      <c r="F140" s="274">
        <f>IF(F$9=0,0,F$9/ISI!F$8*1000)</f>
        <v>0</v>
      </c>
      <c r="G140" s="274">
        <f>IF(G$9=0,0,G$9/ISI!G$8*1000)</f>
        <v>0</v>
      </c>
      <c r="H140" s="274">
        <f>IF(H$9=0,0,H$9/ISI!H$8*1000)</f>
        <v>0</v>
      </c>
      <c r="I140" s="274">
        <f>IF(I$9=0,0,I$9/ISI!I$8*1000)</f>
        <v>0</v>
      </c>
      <c r="J140" s="274">
        <f>IF(J$9=0,0,J$9/ISI!J$8*1000)</f>
        <v>0</v>
      </c>
      <c r="K140" s="274">
        <f>IF(K$9=0,0,K$9/ISI!K$8*1000)</f>
        <v>0</v>
      </c>
      <c r="L140" s="274">
        <f>IF(L$9=0,0,L$9/ISI!L$8*1000)</f>
        <v>0</v>
      </c>
      <c r="M140" s="274">
        <f>IF(M$9=0,0,M$9/ISI!M$8*1000)</f>
        <v>0</v>
      </c>
      <c r="N140" s="274">
        <f>IF(N$9=0,0,N$9/ISI!N$8*1000)</f>
        <v>0</v>
      </c>
      <c r="O140" s="274">
        <f>IF(O$9=0,0,O$9/ISI!O$8*1000)</f>
        <v>0</v>
      </c>
      <c r="P140" s="274">
        <f>IF(P$9=0,0,P$9/ISI!P$8*1000)</f>
        <v>0</v>
      </c>
      <c r="Q140" s="274">
        <f>IF(Q$9=0,0,Q$9/ISI!Q$8*1000)</f>
        <v>0</v>
      </c>
      <c r="R140" s="274">
        <f>IF(R$9=0,0,R$9/ISI!R$8*1000)</f>
        <v>0</v>
      </c>
      <c r="S140" s="274">
        <f>IF(S$9=0,0,S$9/ISI!S$8*1000)</f>
        <v>0</v>
      </c>
      <c r="T140" s="274">
        <f>IF(T$9=0,0,T$9/ISI!T$8*1000)</f>
        <v>0</v>
      </c>
      <c r="U140" s="274">
        <f>IF(U$9=0,0,U$9/ISI!U$8*1000)</f>
        <v>0</v>
      </c>
      <c r="V140" s="274">
        <f>IF(V$9=0,0,V$9/ISI!V$8*1000)</f>
        <v>0</v>
      </c>
      <c r="W140" s="274">
        <f>IF(W$9=0,0,W$9/ISI!W$8*1000)</f>
        <v>0</v>
      </c>
      <c r="X140" s="274">
        <f>IF(X$9=0,0,X$9/ISI!X$8*1000)</f>
        <v>0</v>
      </c>
      <c r="Y140" s="274">
        <f>IF(Y$9=0,0,Y$9/ISI!Y$8*1000)</f>
        <v>0</v>
      </c>
      <c r="DA140" s="77"/>
    </row>
    <row r="141" spans="1:105" ht="12" customHeight="1" x14ac:dyDescent="0.25">
      <c r="A141" s="56" t="s">
        <v>95</v>
      </c>
      <c r="B141" s="275">
        <f>IF(B$10=0,0,B$10/ISI!B$8*1000)</f>
        <v>0</v>
      </c>
      <c r="C141" s="275">
        <f>IF(C$10=0,0,C$10/ISI!C$8*1000)</f>
        <v>0</v>
      </c>
      <c r="D141" s="275">
        <f>IF(D$10=0,0,D$10/ISI!D$8*1000)</f>
        <v>0</v>
      </c>
      <c r="E141" s="275">
        <f>IF(E$10=0,0,E$10/ISI!E$8*1000)</f>
        <v>0</v>
      </c>
      <c r="F141" s="275">
        <f>IF(F$10=0,0,F$10/ISI!F$8*1000)</f>
        <v>0</v>
      </c>
      <c r="G141" s="275">
        <f>IF(G$10=0,0,G$10/ISI!G$8*1000)</f>
        <v>0</v>
      </c>
      <c r="H141" s="275">
        <f>IF(H$10=0,0,H$10/ISI!H$8*1000)</f>
        <v>0</v>
      </c>
      <c r="I141" s="275">
        <f>IF(I$10=0,0,I$10/ISI!I$8*1000)</f>
        <v>0</v>
      </c>
      <c r="J141" s="275">
        <f>IF(J$10=0,0,J$10/ISI!J$8*1000)</f>
        <v>0</v>
      </c>
      <c r="K141" s="275">
        <f>IF(K$10=0,0,K$10/ISI!K$8*1000)</f>
        <v>0</v>
      </c>
      <c r="L141" s="275">
        <f>IF(L$10=0,0,L$10/ISI!L$8*1000)</f>
        <v>0</v>
      </c>
      <c r="M141" s="275">
        <f>IF(M$10=0,0,M$10/ISI!M$8*1000)</f>
        <v>0</v>
      </c>
      <c r="N141" s="275">
        <f>IF(N$10=0,0,N$10/ISI!N$8*1000)</f>
        <v>0</v>
      </c>
      <c r="O141" s="275">
        <f>IF(O$10=0,0,O$10/ISI!O$8*1000)</f>
        <v>0</v>
      </c>
      <c r="P141" s="275">
        <f>IF(P$10=0,0,P$10/ISI!P$8*1000)</f>
        <v>0</v>
      </c>
      <c r="Q141" s="275">
        <f>IF(Q$10=0,0,Q$10/ISI!Q$8*1000)</f>
        <v>0</v>
      </c>
      <c r="R141" s="275">
        <f>IF(R$10=0,0,R$10/ISI!R$8*1000)</f>
        <v>0</v>
      </c>
      <c r="S141" s="275">
        <f>IF(S$10=0,0,S$10/ISI!S$8*1000)</f>
        <v>0</v>
      </c>
      <c r="T141" s="275">
        <f>IF(T$10=0,0,T$10/ISI!T$8*1000)</f>
        <v>0</v>
      </c>
      <c r="U141" s="275">
        <f>IF(U$10=0,0,U$10/ISI!U$8*1000)</f>
        <v>0</v>
      </c>
      <c r="V141" s="275">
        <f>IF(V$10=0,0,V$10/ISI!V$8*1000)</f>
        <v>0</v>
      </c>
      <c r="W141" s="275">
        <f>IF(W$10=0,0,W$10/ISI!W$8*1000)</f>
        <v>0</v>
      </c>
      <c r="X141" s="275">
        <f>IF(X$10=0,0,X$10/ISI!X$8*1000)</f>
        <v>0</v>
      </c>
      <c r="Y141" s="275">
        <f>IF(Y$10=0,0,Y$10/ISI!Y$8*1000)</f>
        <v>0</v>
      </c>
      <c r="DA141" s="78"/>
    </row>
    <row r="142" spans="1:105" ht="12" customHeight="1" x14ac:dyDescent="0.25">
      <c r="A142" s="174" t="s">
        <v>165</v>
      </c>
      <c r="B142" s="276">
        <f>IF(B$16=0,0,B$16/ISI!B$8*1000)</f>
        <v>0</v>
      </c>
      <c r="C142" s="276">
        <f>IF(C$16=0,0,C$16/ISI!C$8*1000)</f>
        <v>0</v>
      </c>
      <c r="D142" s="276">
        <f>IF(D$16=0,0,D$16/ISI!D$8*1000)</f>
        <v>0</v>
      </c>
      <c r="E142" s="276">
        <f>IF(E$16=0,0,E$16/ISI!E$8*1000)</f>
        <v>0</v>
      </c>
      <c r="F142" s="276">
        <f>IF(F$16=0,0,F$16/ISI!F$8*1000)</f>
        <v>0</v>
      </c>
      <c r="G142" s="276">
        <f>IF(G$16=0,0,G$16/ISI!G$8*1000)</f>
        <v>0</v>
      </c>
      <c r="H142" s="276">
        <f>IF(H$16=0,0,H$16/ISI!H$8*1000)</f>
        <v>0</v>
      </c>
      <c r="I142" s="276">
        <f>IF(I$16=0,0,I$16/ISI!I$8*1000)</f>
        <v>0</v>
      </c>
      <c r="J142" s="276">
        <f>IF(J$16=0,0,J$16/ISI!J$8*1000)</f>
        <v>0</v>
      </c>
      <c r="K142" s="276">
        <f>IF(K$16=0,0,K$16/ISI!K$8*1000)</f>
        <v>0</v>
      </c>
      <c r="L142" s="276">
        <f>IF(L$16=0,0,L$16/ISI!L$8*1000)</f>
        <v>0</v>
      </c>
      <c r="M142" s="276">
        <f>IF(M$16=0,0,M$16/ISI!M$8*1000)</f>
        <v>0</v>
      </c>
      <c r="N142" s="276">
        <f>IF(N$16=0,0,N$16/ISI!N$8*1000)</f>
        <v>0</v>
      </c>
      <c r="O142" s="276">
        <f>IF(O$16=0,0,O$16/ISI!O$8*1000)</f>
        <v>0</v>
      </c>
      <c r="P142" s="276">
        <f>IF(P$16=0,0,P$16/ISI!P$8*1000)</f>
        <v>0</v>
      </c>
      <c r="Q142" s="276">
        <f>IF(Q$16=0,0,Q$16/ISI!Q$8*1000)</f>
        <v>0</v>
      </c>
      <c r="R142" s="276">
        <f>IF(R$16=0,0,R$16/ISI!R$8*1000)</f>
        <v>0</v>
      </c>
      <c r="S142" s="276">
        <f>IF(S$16=0,0,S$16/ISI!S$8*1000)</f>
        <v>0</v>
      </c>
      <c r="T142" s="276">
        <f>IF(T$16=0,0,T$16/ISI!T$8*1000)</f>
        <v>0</v>
      </c>
      <c r="U142" s="276">
        <f>IF(U$16=0,0,U$16/ISI!U$8*1000)</f>
        <v>0</v>
      </c>
      <c r="V142" s="276">
        <f>IF(V$16=0,0,V$16/ISI!V$8*1000)</f>
        <v>0</v>
      </c>
      <c r="W142" s="276">
        <f>IF(W$16=0,0,W$16/ISI!W$8*1000)</f>
        <v>0</v>
      </c>
      <c r="X142" s="276">
        <f>IF(X$16=0,0,X$16/ISI!X$8*1000)</f>
        <v>0</v>
      </c>
      <c r="Y142" s="276">
        <f>IF(Y$16=0,0,Y$16/ISI!Y$8*1000)</f>
        <v>0</v>
      </c>
      <c r="DA142" s="79"/>
    </row>
    <row r="143" spans="1:105" ht="12" customHeight="1" x14ac:dyDescent="0.25">
      <c r="A143" s="174" t="s">
        <v>172</v>
      </c>
      <c r="B143" s="276">
        <f>IF(B$22=0,0,B$22/ISI!B$8*1000)</f>
        <v>0</v>
      </c>
      <c r="C143" s="276">
        <f>IF(C$22=0,0,C$22/ISI!C$8*1000)</f>
        <v>0</v>
      </c>
      <c r="D143" s="276">
        <f>IF(D$22=0,0,D$22/ISI!D$8*1000)</f>
        <v>0</v>
      </c>
      <c r="E143" s="276">
        <f>IF(E$22=0,0,E$22/ISI!E$8*1000)</f>
        <v>0</v>
      </c>
      <c r="F143" s="276">
        <f>IF(F$22=0,0,F$22/ISI!F$8*1000)</f>
        <v>0</v>
      </c>
      <c r="G143" s="276">
        <f>IF(G$22=0,0,G$22/ISI!G$8*1000)</f>
        <v>0</v>
      </c>
      <c r="H143" s="276">
        <f>IF(H$22=0,0,H$22/ISI!H$8*1000)</f>
        <v>0</v>
      </c>
      <c r="I143" s="276">
        <f>IF(I$22=0,0,I$22/ISI!I$8*1000)</f>
        <v>0</v>
      </c>
      <c r="J143" s="276">
        <f>IF(J$22=0,0,J$22/ISI!J$8*1000)</f>
        <v>0</v>
      </c>
      <c r="K143" s="276">
        <f>IF(K$22=0,0,K$22/ISI!K$8*1000)</f>
        <v>0</v>
      </c>
      <c r="L143" s="276">
        <f>IF(L$22=0,0,L$22/ISI!L$8*1000)</f>
        <v>0</v>
      </c>
      <c r="M143" s="276">
        <f>IF(M$22=0,0,M$22/ISI!M$8*1000)</f>
        <v>0</v>
      </c>
      <c r="N143" s="276">
        <f>IF(N$22=0,0,N$22/ISI!N$8*1000)</f>
        <v>0</v>
      </c>
      <c r="O143" s="276">
        <f>IF(O$22=0,0,O$22/ISI!O$8*1000)</f>
        <v>0</v>
      </c>
      <c r="P143" s="276">
        <f>IF(P$22=0,0,P$22/ISI!P$8*1000)</f>
        <v>0</v>
      </c>
      <c r="Q143" s="276">
        <f>IF(Q$22=0,0,Q$22/ISI!Q$8*1000)</f>
        <v>0</v>
      </c>
      <c r="R143" s="276">
        <f>IF(R$22=0,0,R$22/ISI!R$8*1000)</f>
        <v>0</v>
      </c>
      <c r="S143" s="276">
        <f>IF(S$22=0,0,S$22/ISI!S$8*1000)</f>
        <v>0</v>
      </c>
      <c r="T143" s="276">
        <f>IF(T$22=0,0,T$22/ISI!T$8*1000)</f>
        <v>0</v>
      </c>
      <c r="U143" s="276">
        <f>IF(U$22=0,0,U$22/ISI!U$8*1000)</f>
        <v>0</v>
      </c>
      <c r="V143" s="276">
        <f>IF(V$22=0,0,V$22/ISI!V$8*1000)</f>
        <v>0</v>
      </c>
      <c r="W143" s="276">
        <f>IF(W$22=0,0,W$22/ISI!W$8*1000)</f>
        <v>0</v>
      </c>
      <c r="X143" s="276">
        <f>IF(X$22=0,0,X$22/ISI!X$8*1000)</f>
        <v>0</v>
      </c>
      <c r="Y143" s="276">
        <f>IF(Y$22=0,0,Y$22/ISI!Y$8*1000)</f>
        <v>0</v>
      </c>
      <c r="DA143" s="79"/>
    </row>
    <row r="144" spans="1:105" ht="12" customHeight="1" x14ac:dyDescent="0.25">
      <c r="A144" s="174" t="s">
        <v>179</v>
      </c>
      <c r="B144" s="276">
        <f>IF(B$28=0,0,B$28/ISI!B$8*1000)</f>
        <v>0</v>
      </c>
      <c r="C144" s="276">
        <f>IF(C$28=0,0,C$28/ISI!C$8*1000)</f>
        <v>0</v>
      </c>
      <c r="D144" s="276">
        <f>IF(D$28=0,0,D$28/ISI!D$8*1000)</f>
        <v>0</v>
      </c>
      <c r="E144" s="276">
        <f>IF(E$28=0,0,E$28/ISI!E$8*1000)</f>
        <v>0</v>
      </c>
      <c r="F144" s="276">
        <f>IF(F$28=0,0,F$28/ISI!F$8*1000)</f>
        <v>0</v>
      </c>
      <c r="G144" s="276">
        <f>IF(G$28=0,0,G$28/ISI!G$8*1000)</f>
        <v>0</v>
      </c>
      <c r="H144" s="276">
        <f>IF(H$28=0,0,H$28/ISI!H$8*1000)</f>
        <v>0</v>
      </c>
      <c r="I144" s="276">
        <f>IF(I$28=0,0,I$28/ISI!I$8*1000)</f>
        <v>0</v>
      </c>
      <c r="J144" s="276">
        <f>IF(J$28=0,0,J$28/ISI!J$8*1000)</f>
        <v>0</v>
      </c>
      <c r="K144" s="276">
        <f>IF(K$28=0,0,K$28/ISI!K$8*1000)</f>
        <v>0</v>
      </c>
      <c r="L144" s="276">
        <f>IF(L$28=0,0,L$28/ISI!L$8*1000)</f>
        <v>0</v>
      </c>
      <c r="M144" s="276">
        <f>IF(M$28=0,0,M$28/ISI!M$8*1000)</f>
        <v>0</v>
      </c>
      <c r="N144" s="276">
        <f>IF(N$28=0,0,N$28/ISI!N$8*1000)</f>
        <v>0</v>
      </c>
      <c r="O144" s="276">
        <f>IF(O$28=0,0,O$28/ISI!O$8*1000)</f>
        <v>0</v>
      </c>
      <c r="P144" s="276">
        <f>IF(P$28=0,0,P$28/ISI!P$8*1000)</f>
        <v>0</v>
      </c>
      <c r="Q144" s="276">
        <f>IF(Q$28=0,0,Q$28/ISI!Q$8*1000)</f>
        <v>0</v>
      </c>
      <c r="R144" s="276">
        <f>IF(R$28=0,0,R$28/ISI!R$8*1000)</f>
        <v>0</v>
      </c>
      <c r="S144" s="276">
        <f>IF(S$28=0,0,S$28/ISI!S$8*1000)</f>
        <v>0</v>
      </c>
      <c r="T144" s="276">
        <f>IF(T$28=0,0,T$28/ISI!T$8*1000)</f>
        <v>0</v>
      </c>
      <c r="U144" s="276">
        <f>IF(U$28=0,0,U$28/ISI!U$8*1000)</f>
        <v>0</v>
      </c>
      <c r="V144" s="276">
        <f>IF(V$28=0,0,V$28/ISI!V$8*1000)</f>
        <v>0</v>
      </c>
      <c r="W144" s="276">
        <f>IF(W$28=0,0,W$28/ISI!W$8*1000)</f>
        <v>0</v>
      </c>
      <c r="X144" s="276">
        <f>IF(X$28=0,0,X$28/ISI!X$8*1000)</f>
        <v>0</v>
      </c>
      <c r="Y144" s="276">
        <f>IF(Y$28=0,0,Y$28/ISI!Y$8*1000)</f>
        <v>0</v>
      </c>
      <c r="DA144" s="79"/>
    </row>
    <row r="145" spans="1:105" ht="12" customHeight="1" x14ac:dyDescent="0.25">
      <c r="A145" s="41" t="s">
        <v>189</v>
      </c>
      <c r="B145" s="277">
        <f>IF(B$35=0,0,B$35/ISI!B$8*1000)</f>
        <v>0</v>
      </c>
      <c r="C145" s="277">
        <f>IF(C$35=0,0,C$35/ISI!C$8*1000)</f>
        <v>0</v>
      </c>
      <c r="D145" s="277">
        <f>IF(D$35=0,0,D$35/ISI!D$8*1000)</f>
        <v>0</v>
      </c>
      <c r="E145" s="277">
        <f>IF(E$35=0,0,E$35/ISI!E$8*1000)</f>
        <v>0</v>
      </c>
      <c r="F145" s="277">
        <f>IF(F$35=0,0,F$35/ISI!F$8*1000)</f>
        <v>0</v>
      </c>
      <c r="G145" s="277">
        <f>IF(G$35=0,0,G$35/ISI!G$8*1000)</f>
        <v>0</v>
      </c>
      <c r="H145" s="277">
        <f>IF(H$35=0,0,H$35/ISI!H$8*1000)</f>
        <v>0</v>
      </c>
      <c r="I145" s="277">
        <f>IF(I$35=0,0,I$35/ISI!I$8*1000)</f>
        <v>0</v>
      </c>
      <c r="J145" s="277">
        <f>IF(J$35=0,0,J$35/ISI!J$8*1000)</f>
        <v>0</v>
      </c>
      <c r="K145" s="277">
        <f>IF(K$35=0,0,K$35/ISI!K$8*1000)</f>
        <v>0</v>
      </c>
      <c r="L145" s="277">
        <f>IF(L$35=0,0,L$35/ISI!L$8*1000)</f>
        <v>0</v>
      </c>
      <c r="M145" s="277">
        <f>IF(M$35=0,0,M$35/ISI!M$8*1000)</f>
        <v>0</v>
      </c>
      <c r="N145" s="277">
        <f>IF(N$35=0,0,N$35/ISI!N$8*1000)</f>
        <v>0</v>
      </c>
      <c r="O145" s="277">
        <f>IF(O$35=0,0,O$35/ISI!O$8*1000)</f>
        <v>0</v>
      </c>
      <c r="P145" s="277">
        <f>IF(P$35=0,0,P$35/ISI!P$8*1000)</f>
        <v>0</v>
      </c>
      <c r="Q145" s="277">
        <f>IF(Q$35=0,0,Q$35/ISI!Q$8*1000)</f>
        <v>0</v>
      </c>
      <c r="R145" s="277">
        <f>IF(R$35=0,0,R$35/ISI!R$8*1000)</f>
        <v>0</v>
      </c>
      <c r="S145" s="277">
        <f>IF(S$35=0,0,S$35/ISI!S$8*1000)</f>
        <v>0</v>
      </c>
      <c r="T145" s="277">
        <f>IF(T$35=0,0,T$35/ISI!T$8*1000)</f>
        <v>0</v>
      </c>
      <c r="U145" s="277">
        <f>IF(U$35=0,0,U$35/ISI!U$8*1000)</f>
        <v>0</v>
      </c>
      <c r="V145" s="277">
        <f>IF(V$35=0,0,V$35/ISI!V$8*1000)</f>
        <v>0</v>
      </c>
      <c r="W145" s="277">
        <f>IF(W$35=0,0,W$35/ISI!W$8*1000)</f>
        <v>0</v>
      </c>
      <c r="X145" s="277">
        <f>IF(X$35=0,0,X$35/ISI!X$8*1000)</f>
        <v>0</v>
      </c>
      <c r="Y145" s="277">
        <f>IF(Y$35=0,0,Y$35/ISI!Y$8*1000)</f>
        <v>0</v>
      </c>
      <c r="DA145" s="82"/>
    </row>
    <row r="146" spans="1:105" ht="12" customHeight="1" x14ac:dyDescent="0.25">
      <c r="A146" s="172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DA146" s="176"/>
    </row>
    <row r="147" spans="1:105" ht="12" customHeight="1" x14ac:dyDescent="0.25">
      <c r="A147" s="35" t="s">
        <v>44</v>
      </c>
      <c r="B147" s="272">
        <f t="shared" ref="B147:Y147" si="33">SUM(B$148:B$152,B$155,B$156,B$154,B$153)</f>
        <v>323.78622412230322</v>
      </c>
      <c r="C147" s="272">
        <f t="shared" si="33"/>
        <v>323.40195654372729</v>
      </c>
      <c r="D147" s="272">
        <f t="shared" si="33"/>
        <v>285.21516666511559</v>
      </c>
      <c r="E147" s="272">
        <f t="shared" si="33"/>
        <v>243.58822190802704</v>
      </c>
      <c r="F147" s="272">
        <f t="shared" si="33"/>
        <v>233.77548170806438</v>
      </c>
      <c r="G147" s="272">
        <f t="shared" si="33"/>
        <v>264.7574399495827</v>
      </c>
      <c r="H147" s="272">
        <f t="shared" si="33"/>
        <v>257.02145082395253</v>
      </c>
      <c r="I147" s="272">
        <f t="shared" si="33"/>
        <v>214.74175899828592</v>
      </c>
      <c r="J147" s="272">
        <f t="shared" si="33"/>
        <v>234.96126543603705</v>
      </c>
      <c r="K147" s="272">
        <f t="shared" si="33"/>
        <v>275.24228165455025</v>
      </c>
      <c r="L147" s="272">
        <f t="shared" si="33"/>
        <v>243.89052669179915</v>
      </c>
      <c r="M147" s="272">
        <f t="shared" si="33"/>
        <v>220.9693160812474</v>
      </c>
      <c r="N147" s="272">
        <f t="shared" si="33"/>
        <v>236.54914826891294</v>
      </c>
      <c r="O147" s="272">
        <f t="shared" si="33"/>
        <v>239.15586834860835</v>
      </c>
      <c r="P147" s="272">
        <f t="shared" si="33"/>
        <v>234.51663788455272</v>
      </c>
      <c r="Q147" s="272">
        <f t="shared" si="33"/>
        <v>237.39468585874204</v>
      </c>
      <c r="R147" s="272">
        <f t="shared" si="33"/>
        <v>244.90488289014689</v>
      </c>
      <c r="S147" s="272">
        <f t="shared" si="33"/>
        <v>244.11917177743203</v>
      </c>
      <c r="T147" s="272">
        <f t="shared" si="33"/>
        <v>231.97276966514227</v>
      </c>
      <c r="U147" s="272">
        <f t="shared" si="33"/>
        <v>250.23242187927119</v>
      </c>
      <c r="V147" s="272">
        <f t="shared" si="33"/>
        <v>232.59422605668772</v>
      </c>
      <c r="W147" s="272">
        <f t="shared" si="33"/>
        <v>227.18489845429403</v>
      </c>
      <c r="X147" s="272">
        <f t="shared" si="33"/>
        <v>221.51176358397771</v>
      </c>
      <c r="Y147" s="272">
        <f t="shared" si="33"/>
        <v>217.38121930638204</v>
      </c>
      <c r="DA147" s="111"/>
    </row>
    <row r="148" spans="1:105" ht="12" customHeight="1" x14ac:dyDescent="0.25">
      <c r="A148" s="55" t="s">
        <v>91</v>
      </c>
      <c r="B148" s="273">
        <f>IF(B$55=0,0,B$55/ISI!B$9*1000)</f>
        <v>0.80853913103633146</v>
      </c>
      <c r="C148" s="273">
        <f>IF(C$55=0,0,C$55/ISI!C$9*1000)</f>
        <v>0.94212590377299354</v>
      </c>
      <c r="D148" s="273">
        <f>IF(D$55=0,0,D$55/ISI!D$9*1000)</f>
        <v>0.83469277000356756</v>
      </c>
      <c r="E148" s="273">
        <f>IF(E$55=0,0,E$55/ISI!E$9*1000)</f>
        <v>0.58841308533014536</v>
      </c>
      <c r="F148" s="273">
        <f>IF(F$55=0,0,F$55/ISI!F$9*1000)</f>
        <v>0.57519960824801719</v>
      </c>
      <c r="G148" s="273">
        <f>IF(G$55=0,0,G$55/ISI!G$9*1000)</f>
        <v>0.63802680676140477</v>
      </c>
      <c r="H148" s="273">
        <f>IF(H$55=0,0,H$55/ISI!H$9*1000)</f>
        <v>0.63978711587205106</v>
      </c>
      <c r="I148" s="273">
        <f>IF(I$55=0,0,I$55/ISI!I$9*1000)</f>
        <v>0.4755319759828997</v>
      </c>
      <c r="J148" s="273">
        <f>IF(J$55=0,0,J$55/ISI!J$9*1000)</f>
        <v>0.58618318009048243</v>
      </c>
      <c r="K148" s="273">
        <f>IF(K$55=0,0,K$55/ISI!K$9*1000)</f>
        <v>0.67508500352194389</v>
      </c>
      <c r="L148" s="273">
        <f>IF(L$55=0,0,L$55/ISI!L$9*1000)</f>
        <v>0.6005720736527973</v>
      </c>
      <c r="M148" s="273">
        <f>IF(M$55=0,0,M$55/ISI!M$9*1000)</f>
        <v>0.552003641170982</v>
      </c>
      <c r="N148" s="273">
        <f>IF(N$55=0,0,N$55/ISI!N$9*1000)</f>
        <v>0.59589573513461058</v>
      </c>
      <c r="O148" s="273">
        <f>IF(O$55=0,0,O$55/ISI!O$9*1000)</f>
        <v>0.60920628044341529</v>
      </c>
      <c r="P148" s="273">
        <f>IF(P$55=0,0,P$55/ISI!P$9*1000)</f>
        <v>0.60146315482931623</v>
      </c>
      <c r="Q148" s="273">
        <f>IF(Q$55=0,0,Q$55/ISI!Q$9*1000)</f>
        <v>0.61366350150784632</v>
      </c>
      <c r="R148" s="273">
        <f>IF(R$55=0,0,R$55/ISI!R$9*1000)</f>
        <v>0.62764002207454783</v>
      </c>
      <c r="S148" s="273">
        <f>IF(S$55=0,0,S$55/ISI!S$9*1000)</f>
        <v>0.62151664838197263</v>
      </c>
      <c r="T148" s="273">
        <f>IF(T$55=0,0,T$55/ISI!T$9*1000)</f>
        <v>0.58489789373273759</v>
      </c>
      <c r="U148" s="273">
        <f>IF(U$55=0,0,U$55/ISI!U$9*1000)</f>
        <v>0.62296248745863469</v>
      </c>
      <c r="V148" s="273">
        <f>IF(V$55=0,0,V$55/ISI!V$9*1000)</f>
        <v>0.57731453812286948</v>
      </c>
      <c r="W148" s="273">
        <f>IF(W$55=0,0,W$55/ISI!W$9*1000)</f>
        <v>0.57112797052679487</v>
      </c>
      <c r="X148" s="273">
        <f>IF(X$55=0,0,X$55/ISI!X$9*1000)</f>
        <v>0.55257700065394388</v>
      </c>
      <c r="Y148" s="273">
        <f>IF(Y$55=0,0,Y$55/ISI!Y$9*1000)</f>
        <v>0.54946345150479114</v>
      </c>
      <c r="DA148" s="76"/>
    </row>
    <row r="149" spans="1:105" ht="12" customHeight="1" x14ac:dyDescent="0.25">
      <c r="A149" s="173" t="s">
        <v>92</v>
      </c>
      <c r="B149" s="274">
        <f>IF(B$56=0,0,B$56/ISI!B$9*1000)</f>
        <v>0.59742474251223443</v>
      </c>
      <c r="C149" s="274">
        <f>IF(C$56=0,0,C$56/ISI!C$9*1000)</f>
        <v>0.6961312122942821</v>
      </c>
      <c r="D149" s="274">
        <f>IF(D$56=0,0,D$56/ISI!D$9*1000)</f>
        <v>0.61674951038801096</v>
      </c>
      <c r="E149" s="274">
        <f>IF(E$56=0,0,E$56/ISI!E$9*1000)</f>
        <v>0.43477491997650197</v>
      </c>
      <c r="F149" s="274">
        <f>IF(F$56=0,0,F$56/ISI!F$9*1000)</f>
        <v>0.42501156055397937</v>
      </c>
      <c r="G149" s="274">
        <f>IF(G$56=0,0,G$56/ISI!G$9*1000)</f>
        <v>0.47143420288981341</v>
      </c>
      <c r="H149" s="274">
        <f>IF(H$56=0,0,H$56/ISI!H$9*1000)</f>
        <v>0.47273488479474707</v>
      </c>
      <c r="I149" s="274">
        <f>IF(I$56=0,0,I$56/ISI!I$9*1000)</f>
        <v>0.35136774140267574</v>
      </c>
      <c r="J149" s="274">
        <f>IF(J$56=0,0,J$56/ISI!J$9*1000)</f>
        <v>0.43312725629209264</v>
      </c>
      <c r="K149" s="274">
        <f>IF(K$56=0,0,K$56/ISI!K$9*1000)</f>
        <v>0.49881628349394674</v>
      </c>
      <c r="L149" s="274">
        <f>IF(L$56=0,0,L$56/ISI!L$9*1000)</f>
        <v>0.44375912394268363</v>
      </c>
      <c r="M149" s="274">
        <f>IF(M$56=0,0,M$56/ISI!M$9*1000)</f>
        <v>0.40787219880093994</v>
      </c>
      <c r="N149" s="274">
        <f>IF(N$56=0,0,N$56/ISI!N$9*1000)</f>
        <v>0.44030380529713231</v>
      </c>
      <c r="O149" s="274">
        <f>IF(O$56=0,0,O$56/ISI!O$9*1000)</f>
        <v>0.45013888785351724</v>
      </c>
      <c r="P149" s="274">
        <f>IF(P$56=0,0,P$56/ISI!P$9*1000)</f>
        <v>0.44441753851039534</v>
      </c>
      <c r="Q149" s="274">
        <f>IF(Q$56=0,0,Q$56/ISI!Q$9*1000)</f>
        <v>0.4534323019191106</v>
      </c>
      <c r="R149" s="274">
        <f>IF(R$56=0,0,R$56/ISI!R$9*1000)</f>
        <v>0.46375946962226966</v>
      </c>
      <c r="S149" s="274">
        <f>IF(S$56=0,0,S$56/ISI!S$9*1000)</f>
        <v>0.45923494531519726</v>
      </c>
      <c r="T149" s="274">
        <f>IF(T$56=0,0,T$56/ISI!T$9*1000)</f>
        <v>0.43217756586666362</v>
      </c>
      <c r="U149" s="274">
        <f>IF(U$56=0,0,U$56/ISI!U$9*1000)</f>
        <v>0.46030326718724057</v>
      </c>
      <c r="V149" s="274">
        <f>IF(V$56=0,0,V$56/ISI!V$9*1000)</f>
        <v>0.42657426962694139</v>
      </c>
      <c r="W149" s="274">
        <f>IF(W$56=0,0,W$56/ISI!W$9*1000)</f>
        <v>0.42200305172140562</v>
      </c>
      <c r="X149" s="274">
        <f>IF(X$56=0,0,X$56/ISI!X$9*1000)</f>
        <v>0.40829585070389285</v>
      </c>
      <c r="Y149" s="274">
        <f>IF(Y$56=0,0,Y$56/ISI!Y$9*1000)</f>
        <v>0.40599526780403034</v>
      </c>
      <c r="DA149" s="77"/>
    </row>
    <row r="150" spans="1:105" ht="12" customHeight="1" x14ac:dyDescent="0.25">
      <c r="A150" s="173" t="s">
        <v>93</v>
      </c>
      <c r="B150" s="274">
        <f>IF(B$57=0,0,B$57/ISI!B$9*1000)</f>
        <v>14.935618562805864</v>
      </c>
      <c r="C150" s="274">
        <f>IF(C$57=0,0,C$57/ISI!C$9*1000)</f>
        <v>17.403280307357051</v>
      </c>
      <c r="D150" s="274">
        <f>IF(D$57=0,0,D$57/ISI!D$9*1000)</f>
        <v>15.418737759700269</v>
      </c>
      <c r="E150" s="274">
        <f>IF(E$57=0,0,E$57/ISI!E$9*1000)</f>
        <v>10.869372999412548</v>
      </c>
      <c r="F150" s="274">
        <f>IF(F$57=0,0,F$57/ISI!F$9*1000)</f>
        <v>10.625289013849482</v>
      </c>
      <c r="G150" s="274">
        <f>IF(G$57=0,0,G$57/ISI!G$9*1000)</f>
        <v>11.785855072245337</v>
      </c>
      <c r="H150" s="274">
        <f>IF(H$57=0,0,H$57/ISI!H$9*1000)</f>
        <v>11.818372119868679</v>
      </c>
      <c r="I150" s="274">
        <f>IF(I$57=0,0,I$57/ISI!I$9*1000)</f>
        <v>8.784193535066894</v>
      </c>
      <c r="J150" s="274">
        <f>IF(J$57=0,0,J$57/ISI!J$9*1000)</f>
        <v>10.828181407302324</v>
      </c>
      <c r="K150" s="274">
        <f>IF(K$57=0,0,K$57/ISI!K$9*1000)</f>
        <v>12.470407087348665</v>
      </c>
      <c r="L150" s="274">
        <f>IF(L$57=0,0,L$57/ISI!L$9*1000)</f>
        <v>11.09397809856709</v>
      </c>
      <c r="M150" s="274">
        <f>IF(M$57=0,0,M$57/ISI!M$9*1000)</f>
        <v>10.196804970023498</v>
      </c>
      <c r="N150" s="274">
        <f>IF(N$57=0,0,N$57/ISI!N$9*1000)</f>
        <v>11.007595132428305</v>
      </c>
      <c r="O150" s="274">
        <f>IF(O$57=0,0,O$57/ISI!O$9*1000)</f>
        <v>11.253472196337933</v>
      </c>
      <c r="P150" s="274">
        <f>IF(P$57=0,0,P$57/ISI!P$9*1000)</f>
        <v>11.110438462759884</v>
      </c>
      <c r="Q150" s="274">
        <f>IF(Q$57=0,0,Q$57/ISI!Q$9*1000)</f>
        <v>11.335807547977765</v>
      </c>
      <c r="R150" s="274">
        <f>IF(R$57=0,0,R$57/ISI!R$9*1000)</f>
        <v>11.593986740556742</v>
      </c>
      <c r="S150" s="274">
        <f>IF(S$57=0,0,S$57/ISI!S$9*1000)</f>
        <v>11.480873632879932</v>
      </c>
      <c r="T150" s="274">
        <f>IF(T$57=0,0,T$57/ISI!T$9*1000)</f>
        <v>10.804439146666589</v>
      </c>
      <c r="U150" s="274">
        <f>IF(U$57=0,0,U$57/ISI!U$9*1000)</f>
        <v>11.507581679681019</v>
      </c>
      <c r="V150" s="274">
        <f>IF(V$57=0,0,V$57/ISI!V$9*1000)</f>
        <v>10.664356740673529</v>
      </c>
      <c r="W150" s="274">
        <f>IF(W$57=0,0,W$57/ISI!W$9*1000)</f>
        <v>10.550076293035142</v>
      </c>
      <c r="X150" s="274">
        <f>IF(X$57=0,0,X$57/ISI!X$9*1000)</f>
        <v>10.207396267597321</v>
      </c>
      <c r="Y150" s="274">
        <f>IF(Y$57=0,0,Y$57/ISI!Y$9*1000)</f>
        <v>10.14988169510076</v>
      </c>
      <c r="DA150" s="77"/>
    </row>
    <row r="151" spans="1:105" ht="12" customHeight="1" x14ac:dyDescent="0.25">
      <c r="A151" s="173" t="s">
        <v>94</v>
      </c>
      <c r="B151" s="274">
        <f>IF(B$58=0,0,B$58/ISI!B$9*1000)</f>
        <v>0.37339046407014659</v>
      </c>
      <c r="C151" s="274">
        <f>IF(C$58=0,0,C$58/ISI!C$9*1000)</f>
        <v>0.4350820076839263</v>
      </c>
      <c r="D151" s="274">
        <f>IF(D$58=0,0,D$58/ISI!D$9*1000)</f>
        <v>0.3854684439925069</v>
      </c>
      <c r="E151" s="274">
        <f>IF(E$58=0,0,E$58/ISI!E$9*1000)</f>
        <v>0.27173432498531375</v>
      </c>
      <c r="F151" s="274">
        <f>IF(F$58=0,0,F$58/ISI!F$9*1000)</f>
        <v>0.26563222534623709</v>
      </c>
      <c r="G151" s="274">
        <f>IF(G$58=0,0,G$58/ISI!G$9*1000)</f>
        <v>0.29464637680613348</v>
      </c>
      <c r="H151" s="274">
        <f>IF(H$58=0,0,H$58/ISI!H$9*1000)</f>
        <v>0.29545930299671697</v>
      </c>
      <c r="I151" s="274">
        <f>IF(I$58=0,0,I$58/ISI!I$9*1000)</f>
        <v>0.2196048383766725</v>
      </c>
      <c r="J151" s="274">
        <f>IF(J$58=0,0,J$58/ISI!J$9*1000)</f>
        <v>0.2707045351825581</v>
      </c>
      <c r="K151" s="274">
        <f>IF(K$58=0,0,K$58/ISI!K$9*1000)</f>
        <v>0.31176017718371701</v>
      </c>
      <c r="L151" s="274">
        <f>IF(L$58=0,0,L$58/ISI!L$9*1000)</f>
        <v>0.2773494524641773</v>
      </c>
      <c r="M151" s="274">
        <f>IF(M$58=0,0,M$58/ISI!M$9*1000)</f>
        <v>0.25492012425058747</v>
      </c>
      <c r="N151" s="274">
        <f>IF(N$58=0,0,N$58/ISI!N$9*1000)</f>
        <v>0.27518987831070763</v>
      </c>
      <c r="O151" s="274">
        <f>IF(O$58=0,0,O$58/ISI!O$9*1000)</f>
        <v>0.28133680490844837</v>
      </c>
      <c r="P151" s="274">
        <f>IF(P$58=0,0,P$58/ISI!P$9*1000)</f>
        <v>0.27776096156899732</v>
      </c>
      <c r="Q151" s="274">
        <f>IF(Q$58=0,0,Q$58/ISI!Q$9*1000)</f>
        <v>0.28339518869944419</v>
      </c>
      <c r="R151" s="274">
        <f>IF(R$58=0,0,R$58/ISI!R$9*1000)</f>
        <v>0.28984966851391858</v>
      </c>
      <c r="S151" s="274">
        <f>IF(S$58=0,0,S$58/ISI!S$9*1000)</f>
        <v>0.28702184082199844</v>
      </c>
      <c r="T151" s="274">
        <f>IF(T$58=0,0,T$58/ISI!T$9*1000)</f>
        <v>0.27011097866666478</v>
      </c>
      <c r="U151" s="274">
        <f>IF(U$58=0,0,U$58/ISI!U$9*1000)</f>
        <v>0.28768954199202562</v>
      </c>
      <c r="V151" s="274">
        <f>IF(V$58=0,0,V$58/ISI!V$9*1000)</f>
        <v>0.26660891851683854</v>
      </c>
      <c r="W151" s="274">
        <f>IF(W$58=0,0,W$58/ISI!W$9*1000)</f>
        <v>0.26375190732587872</v>
      </c>
      <c r="X151" s="274">
        <f>IF(X$58=0,0,X$58/ISI!X$9*1000)</f>
        <v>0.25518490668993299</v>
      </c>
      <c r="Y151" s="274">
        <f>IF(Y$58=0,0,Y$58/ISI!Y$9*1000)</f>
        <v>0.25374704237751899</v>
      </c>
      <c r="DA151" s="77"/>
    </row>
    <row r="152" spans="1:105" ht="12" customHeight="1" x14ac:dyDescent="0.25">
      <c r="A152" s="56" t="s">
        <v>95</v>
      </c>
      <c r="B152" s="275">
        <f>IF(B$59=0,0,B$59/ISI!B$9*1000)</f>
        <v>0.92610124541259164</v>
      </c>
      <c r="C152" s="275">
        <f>IF(C$59=0,0,C$59/ISI!C$9*1000)</f>
        <v>0.90848483860416485</v>
      </c>
      <c r="D152" s="275">
        <f>IF(D$59=0,0,D$59/ISI!D$9*1000)</f>
        <v>0.79401746187926381</v>
      </c>
      <c r="E152" s="275">
        <f>IF(E$59=0,0,E$59/ISI!E$9*1000)</f>
        <v>0.75354130262122665</v>
      </c>
      <c r="F152" s="275">
        <f>IF(F$59=0,0,F$59/ISI!F$9*1000)</f>
        <v>0.72969825714505476</v>
      </c>
      <c r="G152" s="275">
        <f>IF(G$59=0,0,G$59/ISI!G$9*1000)</f>
        <v>0.82563334262462229</v>
      </c>
      <c r="H152" s="275">
        <f>IF(H$59=0,0,H$59/ISI!H$9*1000)</f>
        <v>0.77525831248270727</v>
      </c>
      <c r="I152" s="275">
        <f>IF(I$59=0,0,I$59/ISI!I$9*1000)</f>
        <v>0.70304178266824424</v>
      </c>
      <c r="J152" s="275">
        <f>IF(J$59=0,0,J$59/ISI!J$9*1000)</f>
        <v>0.71625499671116422</v>
      </c>
      <c r="K152" s="275">
        <f>IF(K$59=0,0,K$59/ISI!K$9*1000)</f>
        <v>0.84600045080957109</v>
      </c>
      <c r="L152" s="275">
        <f>IF(L$59=0,0,L$59/ISI!L$9*1000)</f>
        <v>0.75236565429124846</v>
      </c>
      <c r="M152" s="275">
        <f>IF(M$59=0,0,M$59/ISI!M$9*1000)</f>
        <v>0.67309951451834615</v>
      </c>
      <c r="N152" s="275">
        <f>IF(N$59=0,0,N$59/ISI!N$9*1000)</f>
        <v>0.71782301914818147</v>
      </c>
      <c r="O152" s="275">
        <f>IF(O$59=0,0,O$59/ISI!O$9*1000)</f>
        <v>0.73017601304594459</v>
      </c>
      <c r="P152" s="275">
        <f>IF(P$59=0,0,P$59/ISI!P$9*1000)</f>
        <v>0.71047153028911891</v>
      </c>
      <c r="Q152" s="275">
        <f>IF(Q$59=0,0,Q$59/ISI!Q$9*1000)</f>
        <v>0.71928343653978377</v>
      </c>
      <c r="R152" s="275">
        <f>IF(R$59=0,0,R$59/ISI!R$9*1000)</f>
        <v>0.74842234424869503</v>
      </c>
      <c r="S152" s="275">
        <f>IF(S$59=0,0,S$59/ISI!S$9*1000)</f>
        <v>0.7483591375365588</v>
      </c>
      <c r="T152" s="275">
        <f>IF(T$59=0,0,T$59/ISI!T$9*1000)</f>
        <v>0.71572631060743097</v>
      </c>
      <c r="U152" s="275">
        <f>IF(U$59=0,0,U$59/ISI!U$9*1000)</f>
        <v>0.78329329123534808</v>
      </c>
      <c r="V152" s="275">
        <f>IF(V$59=0,0,V$59/ISI!V$9*1000)</f>
        <v>0.73264961386447214</v>
      </c>
      <c r="W152" s="275">
        <f>IF(W$59=0,0,W$59/ISI!W$9*1000)</f>
        <v>0.71138564525691994</v>
      </c>
      <c r="X152" s="275">
        <f>IF(X$59=0,0,X$59/ISI!X$9*1000)</f>
        <v>0.69680030665404491</v>
      </c>
      <c r="Y152" s="275">
        <f>IF(Y$59=0,0,Y$59/ISI!Y$9*1000)</f>
        <v>0.6985063731169896</v>
      </c>
      <c r="DA152" s="78"/>
    </row>
    <row r="153" spans="1:105" ht="12" customHeight="1" x14ac:dyDescent="0.25">
      <c r="A153" s="174" t="s">
        <v>220</v>
      </c>
      <c r="B153" s="276">
        <f>IF(B$65=0,0,B$65/ISI!B$9*1000)</f>
        <v>79.047735685112798</v>
      </c>
      <c r="C153" s="276">
        <f>IF(C$65=0,0,C$65/ISI!C$9*1000)</f>
        <v>63.513098260700019</v>
      </c>
      <c r="D153" s="276">
        <f>IF(D$65=0,0,D$65/ISI!D$9*1000)</f>
        <v>56.073867035935834</v>
      </c>
      <c r="E153" s="276">
        <f>IF(E$65=0,0,E$65/ISI!E$9*1000)</f>
        <v>53.207627089919477</v>
      </c>
      <c r="F153" s="276">
        <f>IF(F$65=0,0,F$65/ISI!F$9*1000)</f>
        <v>49.3796247008341</v>
      </c>
      <c r="G153" s="276">
        <f>IF(G$65=0,0,G$65/ISI!G$9*1000)</f>
        <v>58.194729285299999</v>
      </c>
      <c r="H153" s="276">
        <f>IF(H$65=0,0,H$65/ISI!H$9*1000)</f>
        <v>56.094365293308506</v>
      </c>
      <c r="I153" s="276">
        <f>IF(I$65=0,0,I$65/ISI!I$9*1000)</f>
        <v>49.64812346450325</v>
      </c>
      <c r="J153" s="276">
        <f>IF(J$65=0,0,J$65/ISI!J$9*1000)</f>
        <v>51.710782825565069</v>
      </c>
      <c r="K153" s="276">
        <f>IF(K$65=0,0,K$65/ISI!K$9*1000)</f>
        <v>59.419804480246775</v>
      </c>
      <c r="L153" s="276">
        <f>IF(L$65=0,0,L$65/ISI!L$9*1000)</f>
        <v>53.390649209271714</v>
      </c>
      <c r="M153" s="276">
        <f>IF(M$65=0,0,M$65/ISI!M$9*1000)</f>
        <v>48.284487463809704</v>
      </c>
      <c r="N153" s="276">
        <f>IF(N$65=0,0,N$65/ISI!N$9*1000)</f>
        <v>51.287444356667798</v>
      </c>
      <c r="O153" s="276">
        <f>IF(O$65=0,0,O$65/ISI!O$9*1000)</f>
        <v>52.018119830090278</v>
      </c>
      <c r="P153" s="276">
        <f>IF(P$65=0,0,P$65/ISI!P$9*1000)</f>
        <v>51.094480929793058</v>
      </c>
      <c r="Q153" s="276">
        <f>IF(Q$65=0,0,Q$65/ISI!Q$9*1000)</f>
        <v>51.379793884201426</v>
      </c>
      <c r="R153" s="276">
        <f>IF(R$65=0,0,R$65/ISI!R$9*1000)</f>
        <v>53.220468291847183</v>
      </c>
      <c r="S153" s="276">
        <f>IF(S$65=0,0,S$65/ISI!S$9*1000)</f>
        <v>53.173003011720709</v>
      </c>
      <c r="T153" s="276">
        <f>IF(T$65=0,0,T$65/ISI!T$9*1000)</f>
        <v>50.941695346584616</v>
      </c>
      <c r="U153" s="276">
        <f>IF(U$65=0,0,U$65/ISI!U$9*1000)</f>
        <v>55.200098079733294</v>
      </c>
      <c r="V153" s="276">
        <f>IF(V$65=0,0,V$65/ISI!V$9*1000)</f>
        <v>51.279920707439175</v>
      </c>
      <c r="W153" s="276">
        <f>IF(W$65=0,0,W$65/ISI!W$9*1000)</f>
        <v>49.618442708234205</v>
      </c>
      <c r="X153" s="276">
        <f>IF(X$65=0,0,X$65/ISI!X$9*1000)</f>
        <v>48.625457753500314</v>
      </c>
      <c r="Y153" s="276">
        <f>IF(Y$65=0,0,Y$65/ISI!Y$9*1000)</f>
        <v>47.025636572595616</v>
      </c>
      <c r="DA153" s="79"/>
    </row>
    <row r="154" spans="1:105" ht="12" customHeight="1" x14ac:dyDescent="0.25">
      <c r="A154" s="174" t="s">
        <v>226</v>
      </c>
      <c r="B154" s="276">
        <f>IF(B$71=0,0,B$71/ISI!B$9*1000)</f>
        <v>110.92770106248568</v>
      </c>
      <c r="C154" s="276">
        <f>IF(C$71=0,0,C$71/ISI!C$9*1000)</f>
        <v>129.25516725826685</v>
      </c>
      <c r="D154" s="276">
        <f>IF(D$71=0,0,D$71/ISI!D$9*1000)</f>
        <v>114.51585522063418</v>
      </c>
      <c r="E154" s="276">
        <f>IF(E$71=0,0,E$71/ISI!E$9*1000)</f>
        <v>80.727460583258136</v>
      </c>
      <c r="F154" s="276">
        <f>IF(F$71=0,0,F$71/ISI!F$9*1000)</f>
        <v>78.914634735381554</v>
      </c>
      <c r="G154" s="276">
        <f>IF(G$71=0,0,G$71/ISI!G$9*1000)</f>
        <v>87.534225832170861</v>
      </c>
      <c r="H154" s="276">
        <f>IF(H$71=0,0,H$71/ISI!H$9*1000)</f>
        <v>87.775731821563156</v>
      </c>
      <c r="I154" s="276">
        <f>IF(I$71=0,0,I$71/ISI!I$9*1000)</f>
        <v>65.24071235720308</v>
      </c>
      <c r="J154" s="276">
        <f>IF(J$71=0,0,J$71/ISI!J$9*1000)</f>
        <v>80.421528251317781</v>
      </c>
      <c r="K154" s="276">
        <f>IF(K$71=0,0,K$71/ISI!K$9*1000)</f>
        <v>92.618433156680808</v>
      </c>
      <c r="L154" s="276">
        <f>IF(L$71=0,0,L$71/ISI!L$9*1000)</f>
        <v>82.395615617571281</v>
      </c>
      <c r="M154" s="276">
        <f>IF(M$71=0,0,M$71/ISI!M$9*1000)</f>
        <v>75.732259012293653</v>
      </c>
      <c r="N154" s="276">
        <f>IF(N$71=0,0,N$71/ISI!N$9*1000)</f>
        <v>81.754044342539061</v>
      </c>
      <c r="O154" s="276">
        <f>IF(O$71=0,0,O$71/ISI!O$9*1000)</f>
        <v>83.580187486781512</v>
      </c>
      <c r="P154" s="276">
        <f>IF(P$71=0,0,P$71/ISI!P$9*1000)</f>
        <v>82.517867692427046</v>
      </c>
      <c r="Q154" s="276">
        <f>IF(Q$71=0,0,Q$71/ISI!Q$9*1000)</f>
        <v>84.191696895325407</v>
      </c>
      <c r="R154" s="276">
        <f>IF(R$71=0,0,R$71/ISI!R$9*1000)</f>
        <v>86.109208659202054</v>
      </c>
      <c r="S154" s="276">
        <f>IF(S$71=0,0,S$71/ISI!S$9*1000)</f>
        <v>85.26911108025952</v>
      </c>
      <c r="T154" s="276">
        <f>IF(T$71=0,0,T$71/ISI!T$9*1000)</f>
        <v>80.245193111311821</v>
      </c>
      <c r="U154" s="276">
        <f>IF(U$71=0,0,U$71/ISI!U$9*1000)</f>
        <v>85.467473285283404</v>
      </c>
      <c r="V154" s="276">
        <f>IF(V$71=0,0,V$71/ISI!V$9*1000)</f>
        <v>79.204792997264377</v>
      </c>
      <c r="W154" s="276">
        <f>IF(W$71=0,0,W$71/ISI!W$9*1000)</f>
        <v>78.356025517055201</v>
      </c>
      <c r="X154" s="276">
        <f>IF(X$71=0,0,X$71/ISI!X$9*1000)</f>
        <v>75.810921190642219</v>
      </c>
      <c r="Y154" s="276">
        <f>IF(Y$71=0,0,Y$71/ISI!Y$9*1000)</f>
        <v>75.383757141305594</v>
      </c>
      <c r="DA154" s="79"/>
    </row>
    <row r="155" spans="1:105" ht="12" customHeight="1" x14ac:dyDescent="0.25">
      <c r="A155" s="174" t="s">
        <v>179</v>
      </c>
      <c r="B155" s="276">
        <f>IF(B$72=0,0,B$72/ISI!B$9*1000)</f>
        <v>54.53037613432182</v>
      </c>
      <c r="C155" s="276">
        <f>IF(C$72=0,0,C$72/ISI!C$9*1000)</f>
        <v>53.531103416931948</v>
      </c>
      <c r="D155" s="276">
        <f>IF(D$72=0,0,D$72/ISI!D$9*1000)</f>
        <v>46.819653518230069</v>
      </c>
      <c r="E155" s="276">
        <f>IF(E$72=0,0,E$72/ISI!E$9*1000)</f>
        <v>44.427076512249592</v>
      </c>
      <c r="F155" s="276">
        <f>IF(F$72=0,0,F$72/ISI!F$9*1000)</f>
        <v>43.017134975467663</v>
      </c>
      <c r="G155" s="276">
        <f>IF(G$72=0,0,G$72/ISI!G$9*1000)</f>
        <v>48.923999278276909</v>
      </c>
      <c r="H155" s="276">
        <f>IF(H$72=0,0,H$72/ISI!H$9*1000)</f>
        <v>46.228710925538984</v>
      </c>
      <c r="I155" s="276">
        <f>IF(I$72=0,0,I$72/ISI!I$9*1000)</f>
        <v>41.669486175988908</v>
      </c>
      <c r="J155" s="276">
        <f>IF(J$72=0,0,J$72/ISI!J$9*1000)</f>
        <v>42.449093601904117</v>
      </c>
      <c r="K155" s="276">
        <f>IF(K$72=0,0,K$72/ISI!K$9*1000)</f>
        <v>50.322636231551378</v>
      </c>
      <c r="L155" s="276">
        <f>IF(L$72=0,0,L$72/ISI!L$9*1000)</f>
        <v>44.594872948291162</v>
      </c>
      <c r="M155" s="276">
        <f>IF(M$72=0,0,M$72/ISI!M$9*1000)</f>
        <v>39.921241002065102</v>
      </c>
      <c r="N155" s="276">
        <f>IF(N$72=0,0,N$72/ISI!N$9*1000)</f>
        <v>42.553117016076058</v>
      </c>
      <c r="O155" s="276">
        <f>IF(O$72=0,0,O$72/ISI!O$9*1000)</f>
        <v>43.001035828642166</v>
      </c>
      <c r="P155" s="276">
        <f>IF(P$72=0,0,P$72/ISI!P$9*1000)</f>
        <v>41.849343406250298</v>
      </c>
      <c r="Q155" s="276">
        <f>IF(Q$72=0,0,Q$72/ISI!Q$9*1000)</f>
        <v>42.368481598444056</v>
      </c>
      <c r="R155" s="276">
        <f>IF(R$72=0,0,R$72/ISI!R$9*1000)</f>
        <v>44.068194957939639</v>
      </c>
      <c r="S155" s="276">
        <f>IF(S$72=0,0,S$72/ISI!S$9*1000)</f>
        <v>44.151553702262994</v>
      </c>
      <c r="T155" s="276">
        <f>IF(T$72=0,0,T$72/ISI!T$9*1000)</f>
        <v>42.203237293885557</v>
      </c>
      <c r="U155" s="276">
        <f>IF(U$72=0,0,U$72/ISI!U$9*1000)</f>
        <v>46.128521154365501</v>
      </c>
      <c r="V155" s="276">
        <f>IF(V$72=0,0,V$72/ISI!V$9*1000)</f>
        <v>43.038552470607023</v>
      </c>
      <c r="W155" s="276">
        <f>IF(W$72=0,0,W$72/ISI!W$9*1000)</f>
        <v>41.769199619582054</v>
      </c>
      <c r="X155" s="276">
        <f>IF(X$72=0,0,X$72/ISI!X$9*1000)</f>
        <v>40.927985057390934</v>
      </c>
      <c r="Y155" s="276">
        <f>IF(Y$72=0,0,Y$72/ISI!Y$9*1000)</f>
        <v>39.942861095512001</v>
      </c>
      <c r="DA155" s="79"/>
    </row>
    <row r="156" spans="1:105" ht="12" customHeight="1" x14ac:dyDescent="0.25">
      <c r="A156" s="41" t="s">
        <v>189</v>
      </c>
      <c r="B156" s="277">
        <f>IF(B$79=0,0,B$79/ISI!B$9*1000)</f>
        <v>61.639337094545731</v>
      </c>
      <c r="C156" s="277">
        <f>IF(C$79=0,0,C$79/ISI!C$9*1000)</f>
        <v>56.717483338116025</v>
      </c>
      <c r="D156" s="277">
        <f>IF(D$79=0,0,D$79/ISI!D$9*1000)</f>
        <v>49.756124944351882</v>
      </c>
      <c r="E156" s="277">
        <f>IF(E$79=0,0,E$79/ISI!E$9*1000)</f>
        <v>52.308221090274102</v>
      </c>
      <c r="F156" s="277">
        <f>IF(F$79=0,0,F$79/ISI!F$9*1000)</f>
        <v>49.843256631238297</v>
      </c>
      <c r="G156" s="277">
        <f>IF(G$79=0,0,G$79/ISI!G$9*1000)</f>
        <v>56.08888975250764</v>
      </c>
      <c r="H156" s="277">
        <f>IF(H$79=0,0,H$79/ISI!H$9*1000)</f>
        <v>52.921031047527016</v>
      </c>
      <c r="I156" s="277">
        <f>IF(I$79=0,0,I$79/ISI!I$9*1000)</f>
        <v>47.64969712709329</v>
      </c>
      <c r="J156" s="277">
        <f>IF(J$79=0,0,J$79/ISI!J$9*1000)</f>
        <v>47.545409381671448</v>
      </c>
      <c r="K156" s="277">
        <f>IF(K$79=0,0,K$79/ISI!K$9*1000)</f>
        <v>58.079338783713446</v>
      </c>
      <c r="L156" s="277">
        <f>IF(L$79=0,0,L$79/ISI!L$9*1000)</f>
        <v>50.341364513747003</v>
      </c>
      <c r="M156" s="277">
        <f>IF(M$79=0,0,M$79/ISI!M$9*1000)</f>
        <v>44.946628154314574</v>
      </c>
      <c r="N156" s="277">
        <f>IF(N$79=0,0,N$79/ISI!N$9*1000)</f>
        <v>47.917734983311071</v>
      </c>
      <c r="O156" s="277">
        <f>IF(O$79=0,0,O$79/ISI!O$9*1000)</f>
        <v>47.232195020505131</v>
      </c>
      <c r="P156" s="277">
        <f>IF(P$79=0,0,P$79/ISI!P$9*1000)</f>
        <v>45.910394208124607</v>
      </c>
      <c r="Q156" s="277">
        <f>IF(Q$79=0,0,Q$79/ISI!Q$9*1000)</f>
        <v>46.049131504127182</v>
      </c>
      <c r="R156" s="277">
        <f>IF(R$79=0,0,R$79/ISI!R$9*1000)</f>
        <v>47.783352736141829</v>
      </c>
      <c r="S156" s="277">
        <f>IF(S$79=0,0,S$79/ISI!S$9*1000)</f>
        <v>47.92849777825316</v>
      </c>
      <c r="T156" s="277">
        <f>IF(T$79=0,0,T$79/ISI!T$9*1000)</f>
        <v>45.775292017820178</v>
      </c>
      <c r="U156" s="277">
        <f>IF(U$79=0,0,U$79/ISI!U$9*1000)</f>
        <v>49.774499092334707</v>
      </c>
      <c r="V156" s="277">
        <f>IF(V$79=0,0,V$79/ISI!V$9*1000)</f>
        <v>46.403455800572488</v>
      </c>
      <c r="W156" s="277">
        <f>IF(W$79=0,0,W$79/ISI!W$9*1000)</f>
        <v>44.922885741556435</v>
      </c>
      <c r="X156" s="277">
        <f>IF(X$79=0,0,X$79/ISI!X$9*1000)</f>
        <v>44.027145250145104</v>
      </c>
      <c r="Y156" s="277">
        <f>IF(Y$79=0,0,Y$79/ISI!Y$9*1000)</f>
        <v>42.971370667064754</v>
      </c>
      <c r="DA156" s="82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>
    <tabColor theme="4" tint="0.39997558519241921"/>
    <pageSetUpPr fitToPage="1"/>
  </sheetPr>
  <dimension ref="A1:DA156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Iron and steel / useful energy demand"</f>
        <v>SI: Iron and steel / useful energy demand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2"/>
    </row>
    <row r="3" spans="1:105" ht="15" customHeight="1" x14ac:dyDescent="0.25">
      <c r="A3" s="32" t="s">
        <v>253</v>
      </c>
      <c r="B3" s="257"/>
      <c r="C3" s="257"/>
      <c r="D3" s="257"/>
      <c r="E3" s="257"/>
      <c r="F3" s="257"/>
      <c r="G3" s="257"/>
      <c r="H3" s="257"/>
      <c r="I3" s="257"/>
      <c r="J3" s="257"/>
      <c r="K3" s="257"/>
      <c r="L3" s="257"/>
      <c r="M3" s="257"/>
      <c r="N3" s="257"/>
      <c r="O3" s="257"/>
      <c r="P3" s="257"/>
      <c r="Q3" s="257"/>
      <c r="R3" s="257"/>
      <c r="S3" s="257"/>
      <c r="T3" s="257"/>
      <c r="U3" s="257"/>
      <c r="V3" s="257"/>
      <c r="W3" s="257"/>
      <c r="X3" s="257"/>
      <c r="Y3" s="257"/>
      <c r="DA3" s="88"/>
    </row>
    <row r="4" spans="1:105" ht="12" customHeight="1" x14ac:dyDescent="0.25">
      <c r="A4" s="2"/>
      <c r="B4" s="258"/>
      <c r="C4" s="258"/>
      <c r="D4" s="258"/>
      <c r="E4" s="258"/>
      <c r="F4" s="258"/>
      <c r="G4" s="258"/>
      <c r="H4" s="258"/>
      <c r="I4" s="258"/>
      <c r="J4" s="258"/>
      <c r="K4" s="258"/>
      <c r="L4" s="258"/>
      <c r="M4" s="258"/>
      <c r="N4" s="258"/>
      <c r="O4" s="258"/>
      <c r="P4" s="258"/>
      <c r="Q4" s="258"/>
      <c r="R4" s="258"/>
      <c r="S4" s="258"/>
      <c r="T4" s="258"/>
      <c r="U4" s="258"/>
      <c r="V4" s="258"/>
      <c r="W4" s="258"/>
      <c r="X4" s="258"/>
      <c r="Y4" s="258"/>
    </row>
    <row r="5" spans="1:105" ht="15" customHeight="1" x14ac:dyDescent="0.25">
      <c r="A5" s="34" t="s">
        <v>43</v>
      </c>
      <c r="B5" s="223">
        <v>0</v>
      </c>
      <c r="C5" s="223">
        <v>0</v>
      </c>
      <c r="D5" s="223">
        <v>0</v>
      </c>
      <c r="E5" s="223">
        <v>0</v>
      </c>
      <c r="F5" s="223">
        <v>0</v>
      </c>
      <c r="G5" s="223">
        <v>0</v>
      </c>
      <c r="H5" s="223">
        <v>0</v>
      </c>
      <c r="I5" s="223">
        <v>0</v>
      </c>
      <c r="J5" s="223">
        <v>0</v>
      </c>
      <c r="K5" s="223">
        <v>0</v>
      </c>
      <c r="L5" s="223">
        <v>0</v>
      </c>
      <c r="M5" s="223">
        <v>0</v>
      </c>
      <c r="N5" s="223">
        <v>0</v>
      </c>
      <c r="O5" s="223">
        <v>0</v>
      </c>
      <c r="P5" s="223">
        <v>0</v>
      </c>
      <c r="Q5" s="223">
        <v>0</v>
      </c>
      <c r="R5" s="223">
        <v>0</v>
      </c>
      <c r="S5" s="223">
        <v>0</v>
      </c>
      <c r="T5" s="223">
        <v>0</v>
      </c>
      <c r="U5" s="223">
        <v>0</v>
      </c>
      <c r="V5" s="223">
        <v>0</v>
      </c>
      <c r="W5" s="223">
        <v>0</v>
      </c>
      <c r="X5" s="223">
        <v>0</v>
      </c>
      <c r="Y5" s="223">
        <v>0</v>
      </c>
      <c r="DA5" s="89" t="s">
        <v>254</v>
      </c>
    </row>
    <row r="6" spans="1:105" ht="12" customHeight="1" x14ac:dyDescent="0.25">
      <c r="A6" s="55" t="s">
        <v>91</v>
      </c>
      <c r="B6" s="259">
        <v>0</v>
      </c>
      <c r="C6" s="259">
        <v>0</v>
      </c>
      <c r="D6" s="259">
        <v>0</v>
      </c>
      <c r="E6" s="259">
        <v>0</v>
      </c>
      <c r="F6" s="259">
        <v>0</v>
      </c>
      <c r="G6" s="259">
        <v>0</v>
      </c>
      <c r="H6" s="259">
        <v>0</v>
      </c>
      <c r="I6" s="259">
        <v>0</v>
      </c>
      <c r="J6" s="259">
        <v>0</v>
      </c>
      <c r="K6" s="259">
        <v>0</v>
      </c>
      <c r="L6" s="259">
        <v>0</v>
      </c>
      <c r="M6" s="259">
        <v>0</v>
      </c>
      <c r="N6" s="259">
        <v>0</v>
      </c>
      <c r="O6" s="259">
        <v>0</v>
      </c>
      <c r="P6" s="259">
        <v>0</v>
      </c>
      <c r="Q6" s="259">
        <v>0</v>
      </c>
      <c r="R6" s="259">
        <v>0</v>
      </c>
      <c r="S6" s="259">
        <v>0</v>
      </c>
      <c r="T6" s="259">
        <v>0</v>
      </c>
      <c r="U6" s="259">
        <v>0</v>
      </c>
      <c r="V6" s="259">
        <v>0</v>
      </c>
      <c r="W6" s="259">
        <v>0</v>
      </c>
      <c r="X6" s="259">
        <v>0</v>
      </c>
      <c r="Y6" s="259">
        <v>0</v>
      </c>
      <c r="DA6" s="67" t="s">
        <v>255</v>
      </c>
    </row>
    <row r="7" spans="1:105" ht="12" customHeight="1" x14ac:dyDescent="0.25">
      <c r="A7" s="173" t="s">
        <v>92</v>
      </c>
      <c r="B7" s="224">
        <v>0</v>
      </c>
      <c r="C7" s="224">
        <v>0</v>
      </c>
      <c r="D7" s="224">
        <v>0</v>
      </c>
      <c r="E7" s="224">
        <v>0</v>
      </c>
      <c r="F7" s="224">
        <v>0</v>
      </c>
      <c r="G7" s="224">
        <v>0</v>
      </c>
      <c r="H7" s="224">
        <v>0</v>
      </c>
      <c r="I7" s="224">
        <v>0</v>
      </c>
      <c r="J7" s="224">
        <v>0</v>
      </c>
      <c r="K7" s="224">
        <v>0</v>
      </c>
      <c r="L7" s="224">
        <v>0</v>
      </c>
      <c r="M7" s="224">
        <v>0</v>
      </c>
      <c r="N7" s="224">
        <v>0</v>
      </c>
      <c r="O7" s="224">
        <v>0</v>
      </c>
      <c r="P7" s="224">
        <v>0</v>
      </c>
      <c r="Q7" s="224">
        <v>0</v>
      </c>
      <c r="R7" s="224">
        <v>0</v>
      </c>
      <c r="S7" s="224">
        <v>0</v>
      </c>
      <c r="T7" s="224">
        <v>0</v>
      </c>
      <c r="U7" s="224">
        <v>0</v>
      </c>
      <c r="V7" s="224">
        <v>0</v>
      </c>
      <c r="W7" s="224">
        <v>0</v>
      </c>
      <c r="X7" s="224">
        <v>0</v>
      </c>
      <c r="Y7" s="224">
        <v>0</v>
      </c>
      <c r="DA7" s="177" t="s">
        <v>256</v>
      </c>
    </row>
    <row r="8" spans="1:105" ht="12" customHeight="1" x14ac:dyDescent="0.25">
      <c r="A8" s="173" t="s">
        <v>93</v>
      </c>
      <c r="B8" s="224">
        <v>0</v>
      </c>
      <c r="C8" s="224">
        <v>0</v>
      </c>
      <c r="D8" s="224">
        <v>0</v>
      </c>
      <c r="E8" s="224">
        <v>0</v>
      </c>
      <c r="F8" s="224">
        <v>0</v>
      </c>
      <c r="G8" s="224">
        <v>0</v>
      </c>
      <c r="H8" s="224">
        <v>0</v>
      </c>
      <c r="I8" s="224">
        <v>0</v>
      </c>
      <c r="J8" s="224">
        <v>0</v>
      </c>
      <c r="K8" s="224">
        <v>0</v>
      </c>
      <c r="L8" s="224">
        <v>0</v>
      </c>
      <c r="M8" s="224">
        <v>0</v>
      </c>
      <c r="N8" s="224">
        <v>0</v>
      </c>
      <c r="O8" s="224">
        <v>0</v>
      </c>
      <c r="P8" s="224">
        <v>0</v>
      </c>
      <c r="Q8" s="224">
        <v>0</v>
      </c>
      <c r="R8" s="224">
        <v>0</v>
      </c>
      <c r="S8" s="224">
        <v>0</v>
      </c>
      <c r="T8" s="224">
        <v>0</v>
      </c>
      <c r="U8" s="224">
        <v>0</v>
      </c>
      <c r="V8" s="224">
        <v>0</v>
      </c>
      <c r="W8" s="224">
        <v>0</v>
      </c>
      <c r="X8" s="224">
        <v>0</v>
      </c>
      <c r="Y8" s="224">
        <v>0</v>
      </c>
      <c r="DA8" s="177" t="s">
        <v>257</v>
      </c>
    </row>
    <row r="9" spans="1:105" ht="12" customHeight="1" x14ac:dyDescent="0.25">
      <c r="A9" s="173" t="s">
        <v>94</v>
      </c>
      <c r="B9" s="224">
        <v>0</v>
      </c>
      <c r="C9" s="224">
        <v>0</v>
      </c>
      <c r="D9" s="224">
        <v>0</v>
      </c>
      <c r="E9" s="224">
        <v>0</v>
      </c>
      <c r="F9" s="224">
        <v>0</v>
      </c>
      <c r="G9" s="224">
        <v>0</v>
      </c>
      <c r="H9" s="224">
        <v>0</v>
      </c>
      <c r="I9" s="224">
        <v>0</v>
      </c>
      <c r="J9" s="224">
        <v>0</v>
      </c>
      <c r="K9" s="224">
        <v>0</v>
      </c>
      <c r="L9" s="224">
        <v>0</v>
      </c>
      <c r="M9" s="224">
        <v>0</v>
      </c>
      <c r="N9" s="224">
        <v>0</v>
      </c>
      <c r="O9" s="224">
        <v>0</v>
      </c>
      <c r="P9" s="224">
        <v>0</v>
      </c>
      <c r="Q9" s="224">
        <v>0</v>
      </c>
      <c r="R9" s="224">
        <v>0</v>
      </c>
      <c r="S9" s="224">
        <v>0</v>
      </c>
      <c r="T9" s="224">
        <v>0</v>
      </c>
      <c r="U9" s="224">
        <v>0</v>
      </c>
      <c r="V9" s="224">
        <v>0</v>
      </c>
      <c r="W9" s="224">
        <v>0</v>
      </c>
      <c r="X9" s="224">
        <v>0</v>
      </c>
      <c r="Y9" s="224">
        <v>0</v>
      </c>
      <c r="DA9" s="177" t="s">
        <v>258</v>
      </c>
    </row>
    <row r="10" spans="1:105" ht="12" customHeight="1" x14ac:dyDescent="0.25">
      <c r="A10" s="56" t="s">
        <v>95</v>
      </c>
      <c r="B10" s="260">
        <v>0</v>
      </c>
      <c r="C10" s="260">
        <v>0</v>
      </c>
      <c r="D10" s="260">
        <v>0</v>
      </c>
      <c r="E10" s="260">
        <v>0</v>
      </c>
      <c r="F10" s="260">
        <v>0</v>
      </c>
      <c r="G10" s="260">
        <v>0</v>
      </c>
      <c r="H10" s="260">
        <v>0</v>
      </c>
      <c r="I10" s="260">
        <v>0</v>
      </c>
      <c r="J10" s="260">
        <v>0</v>
      </c>
      <c r="K10" s="260">
        <v>0</v>
      </c>
      <c r="L10" s="260">
        <v>0</v>
      </c>
      <c r="M10" s="260">
        <v>0</v>
      </c>
      <c r="N10" s="260">
        <v>0</v>
      </c>
      <c r="O10" s="260">
        <v>0</v>
      </c>
      <c r="P10" s="260">
        <v>0</v>
      </c>
      <c r="Q10" s="260">
        <v>0</v>
      </c>
      <c r="R10" s="260">
        <v>0</v>
      </c>
      <c r="S10" s="260">
        <v>0</v>
      </c>
      <c r="T10" s="260">
        <v>0</v>
      </c>
      <c r="U10" s="260">
        <v>0</v>
      </c>
      <c r="V10" s="260">
        <v>0</v>
      </c>
      <c r="W10" s="260">
        <v>0</v>
      </c>
      <c r="X10" s="260">
        <v>0</v>
      </c>
      <c r="Y10" s="260">
        <v>0</v>
      </c>
      <c r="DA10" s="68" t="s">
        <v>259</v>
      </c>
    </row>
    <row r="11" spans="1:105" ht="12" customHeight="1" x14ac:dyDescent="0.25">
      <c r="A11" s="37" t="s">
        <v>159</v>
      </c>
      <c r="B11" s="226">
        <v>0</v>
      </c>
      <c r="C11" s="226">
        <v>0</v>
      </c>
      <c r="D11" s="226">
        <v>0</v>
      </c>
      <c r="E11" s="226">
        <v>0</v>
      </c>
      <c r="F11" s="226">
        <v>0</v>
      </c>
      <c r="G11" s="226">
        <v>0</v>
      </c>
      <c r="H11" s="226">
        <v>0</v>
      </c>
      <c r="I11" s="226">
        <v>0</v>
      </c>
      <c r="J11" s="226">
        <v>0</v>
      </c>
      <c r="K11" s="226">
        <v>0</v>
      </c>
      <c r="L11" s="226">
        <v>0</v>
      </c>
      <c r="M11" s="226">
        <v>0</v>
      </c>
      <c r="N11" s="226">
        <v>0</v>
      </c>
      <c r="O11" s="226">
        <v>0</v>
      </c>
      <c r="P11" s="226">
        <v>0</v>
      </c>
      <c r="Q11" s="226">
        <v>0</v>
      </c>
      <c r="R11" s="226">
        <v>0</v>
      </c>
      <c r="S11" s="226">
        <v>0</v>
      </c>
      <c r="T11" s="226">
        <v>0</v>
      </c>
      <c r="U11" s="226">
        <v>0</v>
      </c>
      <c r="V11" s="226">
        <v>0</v>
      </c>
      <c r="W11" s="226">
        <v>0</v>
      </c>
      <c r="X11" s="226">
        <v>0</v>
      </c>
      <c r="Y11" s="226">
        <v>0</v>
      </c>
      <c r="DA11" s="69" t="s">
        <v>260</v>
      </c>
    </row>
    <row r="12" spans="1:105" ht="12" customHeight="1" x14ac:dyDescent="0.25">
      <c r="A12" s="37" t="s">
        <v>35</v>
      </c>
      <c r="B12" s="226">
        <v>0</v>
      </c>
      <c r="C12" s="226">
        <v>0</v>
      </c>
      <c r="D12" s="226">
        <v>0</v>
      </c>
      <c r="E12" s="226">
        <v>0</v>
      </c>
      <c r="F12" s="226">
        <v>0</v>
      </c>
      <c r="G12" s="226">
        <v>0</v>
      </c>
      <c r="H12" s="226">
        <v>0</v>
      </c>
      <c r="I12" s="226">
        <v>0</v>
      </c>
      <c r="J12" s="226">
        <v>0</v>
      </c>
      <c r="K12" s="226">
        <v>0</v>
      </c>
      <c r="L12" s="226">
        <v>0</v>
      </c>
      <c r="M12" s="226">
        <v>0</v>
      </c>
      <c r="N12" s="226">
        <v>0</v>
      </c>
      <c r="O12" s="226">
        <v>0</v>
      </c>
      <c r="P12" s="226">
        <v>0</v>
      </c>
      <c r="Q12" s="226">
        <v>0</v>
      </c>
      <c r="R12" s="226">
        <v>0</v>
      </c>
      <c r="S12" s="226">
        <v>0</v>
      </c>
      <c r="T12" s="226">
        <v>0</v>
      </c>
      <c r="U12" s="226">
        <v>0</v>
      </c>
      <c r="V12" s="226">
        <v>0</v>
      </c>
      <c r="W12" s="226">
        <v>0</v>
      </c>
      <c r="X12" s="226">
        <v>0</v>
      </c>
      <c r="Y12" s="226">
        <v>0</v>
      </c>
      <c r="DA12" s="69" t="s">
        <v>261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262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 t="s">
        <v>263</v>
      </c>
    </row>
    <row r="15" spans="1:105" ht="12" customHeight="1" x14ac:dyDescent="0.25">
      <c r="A15" s="37" t="s">
        <v>40</v>
      </c>
      <c r="B15" s="226">
        <v>0</v>
      </c>
      <c r="C15" s="226">
        <v>0</v>
      </c>
      <c r="D15" s="226">
        <v>0</v>
      </c>
      <c r="E15" s="226">
        <v>0</v>
      </c>
      <c r="F15" s="226">
        <v>0</v>
      </c>
      <c r="G15" s="226">
        <v>0</v>
      </c>
      <c r="H15" s="226">
        <v>0</v>
      </c>
      <c r="I15" s="226">
        <v>0</v>
      </c>
      <c r="J15" s="226">
        <v>0</v>
      </c>
      <c r="K15" s="226">
        <v>0</v>
      </c>
      <c r="L15" s="226">
        <v>0</v>
      </c>
      <c r="M15" s="226">
        <v>0</v>
      </c>
      <c r="N15" s="226">
        <v>0</v>
      </c>
      <c r="O15" s="226">
        <v>0</v>
      </c>
      <c r="P15" s="226">
        <v>0</v>
      </c>
      <c r="Q15" s="226">
        <v>0</v>
      </c>
      <c r="R15" s="226">
        <v>0</v>
      </c>
      <c r="S15" s="226">
        <v>0</v>
      </c>
      <c r="T15" s="226">
        <v>0</v>
      </c>
      <c r="U15" s="226">
        <v>0</v>
      </c>
      <c r="V15" s="226">
        <v>0</v>
      </c>
      <c r="W15" s="226">
        <v>0</v>
      </c>
      <c r="X15" s="226">
        <v>0</v>
      </c>
      <c r="Y15" s="226">
        <v>0</v>
      </c>
      <c r="DA15" s="69" t="s">
        <v>264</v>
      </c>
    </row>
    <row r="16" spans="1:105" ht="12" customHeight="1" x14ac:dyDescent="0.25">
      <c r="A16" s="57" t="s">
        <v>165</v>
      </c>
      <c r="B16" s="261">
        <v>0</v>
      </c>
      <c r="C16" s="261">
        <v>0</v>
      </c>
      <c r="D16" s="261">
        <v>0</v>
      </c>
      <c r="E16" s="261">
        <v>0</v>
      </c>
      <c r="F16" s="261">
        <v>0</v>
      </c>
      <c r="G16" s="261">
        <v>0</v>
      </c>
      <c r="H16" s="261">
        <v>0</v>
      </c>
      <c r="I16" s="261">
        <v>0</v>
      </c>
      <c r="J16" s="261">
        <v>0</v>
      </c>
      <c r="K16" s="261">
        <v>0</v>
      </c>
      <c r="L16" s="261">
        <v>0</v>
      </c>
      <c r="M16" s="261">
        <v>0</v>
      </c>
      <c r="N16" s="261">
        <v>0</v>
      </c>
      <c r="O16" s="261">
        <v>0</v>
      </c>
      <c r="P16" s="261">
        <v>0</v>
      </c>
      <c r="Q16" s="261">
        <v>0</v>
      </c>
      <c r="R16" s="261">
        <v>0</v>
      </c>
      <c r="S16" s="261">
        <v>0</v>
      </c>
      <c r="T16" s="261">
        <v>0</v>
      </c>
      <c r="U16" s="261">
        <v>0</v>
      </c>
      <c r="V16" s="261">
        <v>0</v>
      </c>
      <c r="W16" s="261">
        <v>0</v>
      </c>
      <c r="X16" s="261">
        <v>0</v>
      </c>
      <c r="Y16" s="261">
        <v>0</v>
      </c>
      <c r="DA16" s="70" t="s">
        <v>265</v>
      </c>
    </row>
    <row r="17" spans="1:105" ht="12" customHeight="1" x14ac:dyDescent="0.25">
      <c r="A17" s="18" t="s">
        <v>28</v>
      </c>
      <c r="B17" s="230">
        <v>0</v>
      </c>
      <c r="C17" s="230">
        <v>0</v>
      </c>
      <c r="D17" s="230">
        <v>0</v>
      </c>
      <c r="E17" s="230">
        <v>0</v>
      </c>
      <c r="F17" s="230">
        <v>0</v>
      </c>
      <c r="G17" s="230">
        <v>0</v>
      </c>
      <c r="H17" s="230">
        <v>0</v>
      </c>
      <c r="I17" s="230">
        <v>0</v>
      </c>
      <c r="J17" s="230">
        <v>0</v>
      </c>
      <c r="K17" s="230">
        <v>0</v>
      </c>
      <c r="L17" s="230">
        <v>0</v>
      </c>
      <c r="M17" s="230">
        <v>0</v>
      </c>
      <c r="N17" s="230">
        <v>0</v>
      </c>
      <c r="O17" s="230">
        <v>0</v>
      </c>
      <c r="P17" s="230">
        <v>0</v>
      </c>
      <c r="Q17" s="230">
        <v>0</v>
      </c>
      <c r="R17" s="230">
        <v>0</v>
      </c>
      <c r="S17" s="230">
        <v>0</v>
      </c>
      <c r="T17" s="230">
        <v>0</v>
      </c>
      <c r="U17" s="230">
        <v>0</v>
      </c>
      <c r="V17" s="230">
        <v>0</v>
      </c>
      <c r="W17" s="230">
        <v>0</v>
      </c>
      <c r="X17" s="230">
        <v>0</v>
      </c>
      <c r="Y17" s="230">
        <v>0</v>
      </c>
      <c r="DA17" s="71" t="s">
        <v>266</v>
      </c>
    </row>
    <row r="18" spans="1:105" ht="12" customHeight="1" x14ac:dyDescent="0.25">
      <c r="A18" s="18" t="s">
        <v>32</v>
      </c>
      <c r="B18" s="230">
        <v>0</v>
      </c>
      <c r="C18" s="230">
        <v>0</v>
      </c>
      <c r="D18" s="230">
        <v>0</v>
      </c>
      <c r="E18" s="230">
        <v>0</v>
      </c>
      <c r="F18" s="230">
        <v>0</v>
      </c>
      <c r="G18" s="230">
        <v>0</v>
      </c>
      <c r="H18" s="230">
        <v>0</v>
      </c>
      <c r="I18" s="230">
        <v>0</v>
      </c>
      <c r="J18" s="230">
        <v>0</v>
      </c>
      <c r="K18" s="230">
        <v>0</v>
      </c>
      <c r="L18" s="230">
        <v>0</v>
      </c>
      <c r="M18" s="230">
        <v>0</v>
      </c>
      <c r="N18" s="230">
        <v>0</v>
      </c>
      <c r="O18" s="230">
        <v>0</v>
      </c>
      <c r="P18" s="230">
        <v>0</v>
      </c>
      <c r="Q18" s="230">
        <v>0</v>
      </c>
      <c r="R18" s="230">
        <v>0</v>
      </c>
      <c r="S18" s="230">
        <v>0</v>
      </c>
      <c r="T18" s="230">
        <v>0</v>
      </c>
      <c r="U18" s="230">
        <v>0</v>
      </c>
      <c r="V18" s="230">
        <v>0</v>
      </c>
      <c r="W18" s="230">
        <v>0</v>
      </c>
      <c r="X18" s="230">
        <v>0</v>
      </c>
      <c r="Y18" s="230">
        <v>0</v>
      </c>
      <c r="DA18" s="71" t="s">
        <v>267</v>
      </c>
    </row>
    <row r="19" spans="1:105" ht="12" customHeight="1" x14ac:dyDescent="0.25">
      <c r="A19" s="18" t="s">
        <v>35</v>
      </c>
      <c r="B19" s="230">
        <v>0</v>
      </c>
      <c r="C19" s="230">
        <v>0</v>
      </c>
      <c r="D19" s="230">
        <v>0</v>
      </c>
      <c r="E19" s="230">
        <v>0</v>
      </c>
      <c r="F19" s="230">
        <v>0</v>
      </c>
      <c r="G19" s="230">
        <v>0</v>
      </c>
      <c r="H19" s="230">
        <v>0</v>
      </c>
      <c r="I19" s="230">
        <v>0</v>
      </c>
      <c r="J19" s="230">
        <v>0</v>
      </c>
      <c r="K19" s="230">
        <v>0</v>
      </c>
      <c r="L19" s="230">
        <v>0</v>
      </c>
      <c r="M19" s="230">
        <v>0</v>
      </c>
      <c r="N19" s="230">
        <v>0</v>
      </c>
      <c r="O19" s="230">
        <v>0</v>
      </c>
      <c r="P19" s="230">
        <v>0</v>
      </c>
      <c r="Q19" s="230">
        <v>0</v>
      </c>
      <c r="R19" s="230">
        <v>0</v>
      </c>
      <c r="S19" s="230">
        <v>0</v>
      </c>
      <c r="T19" s="230">
        <v>0</v>
      </c>
      <c r="U19" s="230">
        <v>0</v>
      </c>
      <c r="V19" s="230">
        <v>0</v>
      </c>
      <c r="W19" s="230">
        <v>0</v>
      </c>
      <c r="X19" s="230">
        <v>0</v>
      </c>
      <c r="Y19" s="230">
        <v>0</v>
      </c>
      <c r="DA19" s="71" t="s">
        <v>268</v>
      </c>
    </row>
    <row r="20" spans="1:105" ht="12" customHeight="1" x14ac:dyDescent="0.25">
      <c r="A20" s="18" t="s">
        <v>36</v>
      </c>
      <c r="B20" s="230">
        <v>0</v>
      </c>
      <c r="C20" s="230">
        <v>0</v>
      </c>
      <c r="D20" s="230">
        <v>0</v>
      </c>
      <c r="E20" s="230">
        <v>0</v>
      </c>
      <c r="F20" s="230">
        <v>0</v>
      </c>
      <c r="G20" s="230">
        <v>0</v>
      </c>
      <c r="H20" s="230">
        <v>0</v>
      </c>
      <c r="I20" s="230">
        <v>0</v>
      </c>
      <c r="J20" s="230">
        <v>0</v>
      </c>
      <c r="K20" s="230">
        <v>0</v>
      </c>
      <c r="L20" s="230">
        <v>0</v>
      </c>
      <c r="M20" s="230">
        <v>0</v>
      </c>
      <c r="N20" s="230">
        <v>0</v>
      </c>
      <c r="O20" s="230">
        <v>0</v>
      </c>
      <c r="P20" s="230">
        <v>0</v>
      </c>
      <c r="Q20" s="230">
        <v>0</v>
      </c>
      <c r="R20" s="230">
        <v>0</v>
      </c>
      <c r="S20" s="230">
        <v>0</v>
      </c>
      <c r="T20" s="230">
        <v>0</v>
      </c>
      <c r="U20" s="230">
        <v>0</v>
      </c>
      <c r="V20" s="230">
        <v>0</v>
      </c>
      <c r="W20" s="230">
        <v>0</v>
      </c>
      <c r="X20" s="230">
        <v>0</v>
      </c>
      <c r="Y20" s="230">
        <v>0</v>
      </c>
      <c r="DA20" s="71" t="s">
        <v>269</v>
      </c>
    </row>
    <row r="21" spans="1:105" ht="12" customHeight="1" x14ac:dyDescent="0.25">
      <c r="A21" s="18" t="s">
        <v>40</v>
      </c>
      <c r="B21" s="230">
        <v>0</v>
      </c>
      <c r="C21" s="230">
        <v>0</v>
      </c>
      <c r="D21" s="230">
        <v>0</v>
      </c>
      <c r="E21" s="230">
        <v>0</v>
      </c>
      <c r="F21" s="230">
        <v>0</v>
      </c>
      <c r="G21" s="230">
        <v>0</v>
      </c>
      <c r="H21" s="230">
        <v>0</v>
      </c>
      <c r="I21" s="230">
        <v>0</v>
      </c>
      <c r="J21" s="230">
        <v>0</v>
      </c>
      <c r="K21" s="230">
        <v>0</v>
      </c>
      <c r="L21" s="230">
        <v>0</v>
      </c>
      <c r="M21" s="230">
        <v>0</v>
      </c>
      <c r="N21" s="230">
        <v>0</v>
      </c>
      <c r="O21" s="230">
        <v>0</v>
      </c>
      <c r="P21" s="230">
        <v>0</v>
      </c>
      <c r="Q21" s="230">
        <v>0</v>
      </c>
      <c r="R21" s="230">
        <v>0</v>
      </c>
      <c r="S21" s="230">
        <v>0</v>
      </c>
      <c r="T21" s="230">
        <v>0</v>
      </c>
      <c r="U21" s="230">
        <v>0</v>
      </c>
      <c r="V21" s="230">
        <v>0</v>
      </c>
      <c r="W21" s="230">
        <v>0</v>
      </c>
      <c r="X21" s="230">
        <v>0</v>
      </c>
      <c r="Y21" s="230">
        <v>0</v>
      </c>
      <c r="DA21" s="71" t="s">
        <v>270</v>
      </c>
    </row>
    <row r="22" spans="1:105" ht="12" customHeight="1" x14ac:dyDescent="0.25">
      <c r="A22" s="57" t="s">
        <v>172</v>
      </c>
      <c r="B22" s="261">
        <v>0</v>
      </c>
      <c r="C22" s="261">
        <v>0</v>
      </c>
      <c r="D22" s="261">
        <v>0</v>
      </c>
      <c r="E22" s="261">
        <v>0</v>
      </c>
      <c r="F22" s="261">
        <v>0</v>
      </c>
      <c r="G22" s="261">
        <v>0</v>
      </c>
      <c r="H22" s="261">
        <v>0</v>
      </c>
      <c r="I22" s="261">
        <v>0</v>
      </c>
      <c r="J22" s="261">
        <v>0</v>
      </c>
      <c r="K22" s="261">
        <v>0</v>
      </c>
      <c r="L22" s="261">
        <v>0</v>
      </c>
      <c r="M22" s="261">
        <v>0</v>
      </c>
      <c r="N22" s="261">
        <v>0</v>
      </c>
      <c r="O22" s="261">
        <v>0</v>
      </c>
      <c r="P22" s="261">
        <v>0</v>
      </c>
      <c r="Q22" s="261">
        <v>0</v>
      </c>
      <c r="R22" s="261">
        <v>0</v>
      </c>
      <c r="S22" s="261">
        <v>0</v>
      </c>
      <c r="T22" s="261">
        <v>0</v>
      </c>
      <c r="U22" s="261">
        <v>0</v>
      </c>
      <c r="V22" s="261">
        <v>0</v>
      </c>
      <c r="W22" s="261">
        <v>0</v>
      </c>
      <c r="X22" s="261">
        <v>0</v>
      </c>
      <c r="Y22" s="261">
        <v>0</v>
      </c>
      <c r="DA22" s="70" t="s">
        <v>271</v>
      </c>
    </row>
    <row r="23" spans="1:105" ht="12" customHeight="1" x14ac:dyDescent="0.25">
      <c r="A23" s="18" t="s">
        <v>28</v>
      </c>
      <c r="B23" s="230">
        <v>0</v>
      </c>
      <c r="C23" s="230">
        <v>0</v>
      </c>
      <c r="D23" s="230">
        <v>0</v>
      </c>
      <c r="E23" s="230">
        <v>0</v>
      </c>
      <c r="F23" s="230">
        <v>0</v>
      </c>
      <c r="G23" s="230">
        <v>0</v>
      </c>
      <c r="H23" s="230">
        <v>0</v>
      </c>
      <c r="I23" s="230">
        <v>0</v>
      </c>
      <c r="J23" s="230">
        <v>0</v>
      </c>
      <c r="K23" s="230">
        <v>0</v>
      </c>
      <c r="L23" s="230">
        <v>0</v>
      </c>
      <c r="M23" s="230">
        <v>0</v>
      </c>
      <c r="N23" s="230">
        <v>0</v>
      </c>
      <c r="O23" s="230">
        <v>0</v>
      </c>
      <c r="P23" s="230">
        <v>0</v>
      </c>
      <c r="Q23" s="230">
        <v>0</v>
      </c>
      <c r="R23" s="230">
        <v>0</v>
      </c>
      <c r="S23" s="230">
        <v>0</v>
      </c>
      <c r="T23" s="230">
        <v>0</v>
      </c>
      <c r="U23" s="230">
        <v>0</v>
      </c>
      <c r="V23" s="230">
        <v>0</v>
      </c>
      <c r="W23" s="230">
        <v>0</v>
      </c>
      <c r="X23" s="230">
        <v>0</v>
      </c>
      <c r="Y23" s="230">
        <v>0</v>
      </c>
      <c r="DA23" s="71" t="s">
        <v>272</v>
      </c>
    </row>
    <row r="24" spans="1:105" ht="12" customHeight="1" x14ac:dyDescent="0.25">
      <c r="A24" s="18" t="s">
        <v>42</v>
      </c>
      <c r="B24" s="230">
        <v>0</v>
      </c>
      <c r="C24" s="230">
        <v>0</v>
      </c>
      <c r="D24" s="230">
        <v>0</v>
      </c>
      <c r="E24" s="230">
        <v>0</v>
      </c>
      <c r="F24" s="230">
        <v>0</v>
      </c>
      <c r="G24" s="230">
        <v>0</v>
      </c>
      <c r="H24" s="230">
        <v>0</v>
      </c>
      <c r="I24" s="230">
        <v>0</v>
      </c>
      <c r="J24" s="230">
        <v>0</v>
      </c>
      <c r="K24" s="230">
        <v>0</v>
      </c>
      <c r="L24" s="230">
        <v>0</v>
      </c>
      <c r="M24" s="230">
        <v>0</v>
      </c>
      <c r="N24" s="230">
        <v>0</v>
      </c>
      <c r="O24" s="230">
        <v>0</v>
      </c>
      <c r="P24" s="230">
        <v>0</v>
      </c>
      <c r="Q24" s="230">
        <v>0</v>
      </c>
      <c r="R24" s="230">
        <v>0</v>
      </c>
      <c r="S24" s="230">
        <v>0</v>
      </c>
      <c r="T24" s="230">
        <v>0</v>
      </c>
      <c r="U24" s="230">
        <v>0</v>
      </c>
      <c r="V24" s="230">
        <v>0</v>
      </c>
      <c r="W24" s="230">
        <v>0</v>
      </c>
      <c r="X24" s="230">
        <v>0</v>
      </c>
      <c r="Y24" s="230">
        <v>0</v>
      </c>
      <c r="DA24" s="71" t="s">
        <v>273</v>
      </c>
    </row>
    <row r="25" spans="1:105" ht="12" customHeight="1" x14ac:dyDescent="0.25">
      <c r="A25" s="18" t="s">
        <v>32</v>
      </c>
      <c r="B25" s="230">
        <v>0</v>
      </c>
      <c r="C25" s="230">
        <v>0</v>
      </c>
      <c r="D25" s="230">
        <v>0</v>
      </c>
      <c r="E25" s="230">
        <v>0</v>
      </c>
      <c r="F25" s="230">
        <v>0</v>
      </c>
      <c r="G25" s="230">
        <v>0</v>
      </c>
      <c r="H25" s="230">
        <v>0</v>
      </c>
      <c r="I25" s="230">
        <v>0</v>
      </c>
      <c r="J25" s="230">
        <v>0</v>
      </c>
      <c r="K25" s="230">
        <v>0</v>
      </c>
      <c r="L25" s="230">
        <v>0</v>
      </c>
      <c r="M25" s="230">
        <v>0</v>
      </c>
      <c r="N25" s="230">
        <v>0</v>
      </c>
      <c r="O25" s="230">
        <v>0</v>
      </c>
      <c r="P25" s="230">
        <v>0</v>
      </c>
      <c r="Q25" s="230">
        <v>0</v>
      </c>
      <c r="R25" s="230">
        <v>0</v>
      </c>
      <c r="S25" s="230">
        <v>0</v>
      </c>
      <c r="T25" s="230">
        <v>0</v>
      </c>
      <c r="U25" s="230">
        <v>0</v>
      </c>
      <c r="V25" s="230">
        <v>0</v>
      </c>
      <c r="W25" s="230">
        <v>0</v>
      </c>
      <c r="X25" s="230">
        <v>0</v>
      </c>
      <c r="Y25" s="230">
        <v>0</v>
      </c>
      <c r="DA25" s="71" t="s">
        <v>274</v>
      </c>
    </row>
    <row r="26" spans="1:105" ht="12" customHeight="1" x14ac:dyDescent="0.25">
      <c r="A26" s="18" t="s">
        <v>35</v>
      </c>
      <c r="B26" s="230">
        <v>0</v>
      </c>
      <c r="C26" s="230">
        <v>0</v>
      </c>
      <c r="D26" s="230">
        <v>0</v>
      </c>
      <c r="E26" s="230">
        <v>0</v>
      </c>
      <c r="F26" s="230">
        <v>0</v>
      </c>
      <c r="G26" s="230">
        <v>0</v>
      </c>
      <c r="H26" s="230">
        <v>0</v>
      </c>
      <c r="I26" s="230">
        <v>0</v>
      </c>
      <c r="J26" s="230">
        <v>0</v>
      </c>
      <c r="K26" s="230">
        <v>0</v>
      </c>
      <c r="L26" s="230">
        <v>0</v>
      </c>
      <c r="M26" s="230">
        <v>0</v>
      </c>
      <c r="N26" s="230">
        <v>0</v>
      </c>
      <c r="O26" s="230">
        <v>0</v>
      </c>
      <c r="P26" s="230">
        <v>0</v>
      </c>
      <c r="Q26" s="230">
        <v>0</v>
      </c>
      <c r="R26" s="230">
        <v>0</v>
      </c>
      <c r="S26" s="230">
        <v>0</v>
      </c>
      <c r="T26" s="230">
        <v>0</v>
      </c>
      <c r="U26" s="230">
        <v>0</v>
      </c>
      <c r="V26" s="230">
        <v>0</v>
      </c>
      <c r="W26" s="230">
        <v>0</v>
      </c>
      <c r="X26" s="230">
        <v>0</v>
      </c>
      <c r="Y26" s="230">
        <v>0</v>
      </c>
      <c r="DA26" s="71" t="s">
        <v>275</v>
      </c>
    </row>
    <row r="27" spans="1:105" ht="12" customHeight="1" x14ac:dyDescent="0.25">
      <c r="A27" s="18" t="s">
        <v>36</v>
      </c>
      <c r="B27" s="230">
        <v>0</v>
      </c>
      <c r="C27" s="230">
        <v>0</v>
      </c>
      <c r="D27" s="230">
        <v>0</v>
      </c>
      <c r="E27" s="230">
        <v>0</v>
      </c>
      <c r="F27" s="230">
        <v>0</v>
      </c>
      <c r="G27" s="230">
        <v>0</v>
      </c>
      <c r="H27" s="230">
        <v>0</v>
      </c>
      <c r="I27" s="230">
        <v>0</v>
      </c>
      <c r="J27" s="230">
        <v>0</v>
      </c>
      <c r="K27" s="230">
        <v>0</v>
      </c>
      <c r="L27" s="230">
        <v>0</v>
      </c>
      <c r="M27" s="230">
        <v>0</v>
      </c>
      <c r="N27" s="230">
        <v>0</v>
      </c>
      <c r="O27" s="230">
        <v>0</v>
      </c>
      <c r="P27" s="230">
        <v>0</v>
      </c>
      <c r="Q27" s="230">
        <v>0</v>
      </c>
      <c r="R27" s="230">
        <v>0</v>
      </c>
      <c r="S27" s="230">
        <v>0</v>
      </c>
      <c r="T27" s="230">
        <v>0</v>
      </c>
      <c r="U27" s="230">
        <v>0</v>
      </c>
      <c r="V27" s="230">
        <v>0</v>
      </c>
      <c r="W27" s="230">
        <v>0</v>
      </c>
      <c r="X27" s="230">
        <v>0</v>
      </c>
      <c r="Y27" s="230">
        <v>0</v>
      </c>
      <c r="DA27" s="71" t="s">
        <v>276</v>
      </c>
    </row>
    <row r="28" spans="1:105" ht="12" customHeight="1" x14ac:dyDescent="0.25">
      <c r="A28" s="57" t="s">
        <v>179</v>
      </c>
      <c r="B28" s="261">
        <v>0</v>
      </c>
      <c r="C28" s="261">
        <v>0</v>
      </c>
      <c r="D28" s="261">
        <v>0</v>
      </c>
      <c r="E28" s="261">
        <v>0</v>
      </c>
      <c r="F28" s="261">
        <v>0</v>
      </c>
      <c r="G28" s="261">
        <v>0</v>
      </c>
      <c r="H28" s="261">
        <v>0</v>
      </c>
      <c r="I28" s="261">
        <v>0</v>
      </c>
      <c r="J28" s="261">
        <v>0</v>
      </c>
      <c r="K28" s="261">
        <v>0</v>
      </c>
      <c r="L28" s="261">
        <v>0</v>
      </c>
      <c r="M28" s="261">
        <v>0</v>
      </c>
      <c r="N28" s="261">
        <v>0</v>
      </c>
      <c r="O28" s="261">
        <v>0</v>
      </c>
      <c r="P28" s="261">
        <v>0</v>
      </c>
      <c r="Q28" s="261">
        <v>0</v>
      </c>
      <c r="R28" s="261">
        <v>0</v>
      </c>
      <c r="S28" s="261">
        <v>0</v>
      </c>
      <c r="T28" s="261">
        <v>0</v>
      </c>
      <c r="U28" s="261">
        <v>0</v>
      </c>
      <c r="V28" s="261">
        <v>0</v>
      </c>
      <c r="W28" s="261">
        <v>0</v>
      </c>
      <c r="X28" s="261">
        <v>0</v>
      </c>
      <c r="Y28" s="261">
        <v>0</v>
      </c>
      <c r="DA28" s="70" t="s">
        <v>277</v>
      </c>
    </row>
    <row r="29" spans="1:105" ht="12" customHeight="1" x14ac:dyDescent="0.25">
      <c r="A29" s="60" t="s">
        <v>181</v>
      </c>
      <c r="B29" s="262">
        <v>0</v>
      </c>
      <c r="C29" s="262">
        <v>0</v>
      </c>
      <c r="D29" s="262">
        <v>0</v>
      </c>
      <c r="E29" s="262">
        <v>0</v>
      </c>
      <c r="F29" s="262">
        <v>0</v>
      </c>
      <c r="G29" s="262">
        <v>0</v>
      </c>
      <c r="H29" s="262">
        <v>0</v>
      </c>
      <c r="I29" s="262">
        <v>0</v>
      </c>
      <c r="J29" s="262">
        <v>0</v>
      </c>
      <c r="K29" s="262">
        <v>0</v>
      </c>
      <c r="L29" s="262">
        <v>0</v>
      </c>
      <c r="M29" s="262">
        <v>0</v>
      </c>
      <c r="N29" s="262">
        <v>0</v>
      </c>
      <c r="O29" s="262">
        <v>0</v>
      </c>
      <c r="P29" s="262">
        <v>0</v>
      </c>
      <c r="Q29" s="262">
        <v>0</v>
      </c>
      <c r="R29" s="262">
        <v>0</v>
      </c>
      <c r="S29" s="262">
        <v>0</v>
      </c>
      <c r="T29" s="262">
        <v>0</v>
      </c>
      <c r="U29" s="262">
        <v>0</v>
      </c>
      <c r="V29" s="262">
        <v>0</v>
      </c>
      <c r="W29" s="262">
        <v>0</v>
      </c>
      <c r="X29" s="262">
        <v>0</v>
      </c>
      <c r="Y29" s="262">
        <v>0</v>
      </c>
      <c r="DA29" s="72" t="s">
        <v>278</v>
      </c>
    </row>
    <row r="30" spans="1:105" ht="12" customHeight="1" x14ac:dyDescent="0.25">
      <c r="A30" s="59" t="s">
        <v>31</v>
      </c>
      <c r="B30" s="230">
        <v>0</v>
      </c>
      <c r="C30" s="230">
        <v>0</v>
      </c>
      <c r="D30" s="230">
        <v>0</v>
      </c>
      <c r="E30" s="230">
        <v>0</v>
      </c>
      <c r="F30" s="230">
        <v>0</v>
      </c>
      <c r="G30" s="230">
        <v>0</v>
      </c>
      <c r="H30" s="230">
        <v>0</v>
      </c>
      <c r="I30" s="230">
        <v>0</v>
      </c>
      <c r="J30" s="230">
        <v>0</v>
      </c>
      <c r="K30" s="230">
        <v>0</v>
      </c>
      <c r="L30" s="230">
        <v>0</v>
      </c>
      <c r="M30" s="230">
        <v>0</v>
      </c>
      <c r="N30" s="230">
        <v>0</v>
      </c>
      <c r="O30" s="230">
        <v>0</v>
      </c>
      <c r="P30" s="230">
        <v>0</v>
      </c>
      <c r="Q30" s="230">
        <v>0</v>
      </c>
      <c r="R30" s="230">
        <v>0</v>
      </c>
      <c r="S30" s="230">
        <v>0</v>
      </c>
      <c r="T30" s="230">
        <v>0</v>
      </c>
      <c r="U30" s="230">
        <v>0</v>
      </c>
      <c r="V30" s="230">
        <v>0</v>
      </c>
      <c r="W30" s="230">
        <v>0</v>
      </c>
      <c r="X30" s="230">
        <v>0</v>
      </c>
      <c r="Y30" s="230">
        <v>0</v>
      </c>
      <c r="DA30" s="71" t="s">
        <v>279</v>
      </c>
    </row>
    <row r="31" spans="1:105" ht="12" customHeight="1" x14ac:dyDescent="0.25">
      <c r="A31" s="59" t="s">
        <v>159</v>
      </c>
      <c r="B31" s="230">
        <v>0</v>
      </c>
      <c r="C31" s="230">
        <v>0</v>
      </c>
      <c r="D31" s="230">
        <v>0</v>
      </c>
      <c r="E31" s="230">
        <v>0</v>
      </c>
      <c r="F31" s="230">
        <v>0</v>
      </c>
      <c r="G31" s="230">
        <v>0</v>
      </c>
      <c r="H31" s="230">
        <v>0</v>
      </c>
      <c r="I31" s="230">
        <v>0</v>
      </c>
      <c r="J31" s="230">
        <v>0</v>
      </c>
      <c r="K31" s="230">
        <v>0</v>
      </c>
      <c r="L31" s="230">
        <v>0</v>
      </c>
      <c r="M31" s="230">
        <v>0</v>
      </c>
      <c r="N31" s="230">
        <v>0</v>
      </c>
      <c r="O31" s="230">
        <v>0</v>
      </c>
      <c r="P31" s="230">
        <v>0</v>
      </c>
      <c r="Q31" s="230">
        <v>0</v>
      </c>
      <c r="R31" s="230">
        <v>0</v>
      </c>
      <c r="S31" s="230">
        <v>0</v>
      </c>
      <c r="T31" s="230">
        <v>0</v>
      </c>
      <c r="U31" s="230">
        <v>0</v>
      </c>
      <c r="V31" s="230">
        <v>0</v>
      </c>
      <c r="W31" s="230">
        <v>0</v>
      </c>
      <c r="X31" s="230">
        <v>0</v>
      </c>
      <c r="Y31" s="230">
        <v>0</v>
      </c>
      <c r="DA31" s="71" t="s">
        <v>280</v>
      </c>
    </row>
    <row r="32" spans="1:105" ht="12" customHeight="1" x14ac:dyDescent="0.25">
      <c r="A32" s="59" t="s">
        <v>32</v>
      </c>
      <c r="B32" s="230">
        <v>0</v>
      </c>
      <c r="C32" s="230">
        <v>0</v>
      </c>
      <c r="D32" s="230">
        <v>0</v>
      </c>
      <c r="E32" s="230">
        <v>0</v>
      </c>
      <c r="F32" s="230">
        <v>0</v>
      </c>
      <c r="G32" s="230">
        <v>0</v>
      </c>
      <c r="H32" s="230">
        <v>0</v>
      </c>
      <c r="I32" s="230">
        <v>0</v>
      </c>
      <c r="J32" s="230">
        <v>0</v>
      </c>
      <c r="K32" s="230">
        <v>0</v>
      </c>
      <c r="L32" s="230">
        <v>0</v>
      </c>
      <c r="M32" s="230">
        <v>0</v>
      </c>
      <c r="N32" s="230">
        <v>0</v>
      </c>
      <c r="O32" s="230">
        <v>0</v>
      </c>
      <c r="P32" s="230">
        <v>0</v>
      </c>
      <c r="Q32" s="230">
        <v>0</v>
      </c>
      <c r="R32" s="230">
        <v>0</v>
      </c>
      <c r="S32" s="230">
        <v>0</v>
      </c>
      <c r="T32" s="230">
        <v>0</v>
      </c>
      <c r="U32" s="230">
        <v>0</v>
      </c>
      <c r="V32" s="230">
        <v>0</v>
      </c>
      <c r="W32" s="230">
        <v>0</v>
      </c>
      <c r="X32" s="230">
        <v>0</v>
      </c>
      <c r="Y32" s="230">
        <v>0</v>
      </c>
      <c r="DA32" s="71" t="s">
        <v>281</v>
      </c>
    </row>
    <row r="33" spans="1:105" ht="12" customHeight="1" x14ac:dyDescent="0.25">
      <c r="A33" s="59" t="s">
        <v>35</v>
      </c>
      <c r="B33" s="230">
        <v>0</v>
      </c>
      <c r="C33" s="230">
        <v>0</v>
      </c>
      <c r="D33" s="230">
        <v>0</v>
      </c>
      <c r="E33" s="230">
        <v>0</v>
      </c>
      <c r="F33" s="230">
        <v>0</v>
      </c>
      <c r="G33" s="230">
        <v>0</v>
      </c>
      <c r="H33" s="230">
        <v>0</v>
      </c>
      <c r="I33" s="230">
        <v>0</v>
      </c>
      <c r="J33" s="230">
        <v>0</v>
      </c>
      <c r="K33" s="230">
        <v>0</v>
      </c>
      <c r="L33" s="230">
        <v>0</v>
      </c>
      <c r="M33" s="230">
        <v>0</v>
      </c>
      <c r="N33" s="230">
        <v>0</v>
      </c>
      <c r="O33" s="230">
        <v>0</v>
      </c>
      <c r="P33" s="230">
        <v>0</v>
      </c>
      <c r="Q33" s="230">
        <v>0</v>
      </c>
      <c r="R33" s="230">
        <v>0</v>
      </c>
      <c r="S33" s="230">
        <v>0</v>
      </c>
      <c r="T33" s="230">
        <v>0</v>
      </c>
      <c r="U33" s="230">
        <v>0</v>
      </c>
      <c r="V33" s="230">
        <v>0</v>
      </c>
      <c r="W33" s="230">
        <v>0</v>
      </c>
      <c r="X33" s="230">
        <v>0</v>
      </c>
      <c r="Y33" s="230">
        <v>0</v>
      </c>
      <c r="DA33" s="71" t="s">
        <v>282</v>
      </c>
    </row>
    <row r="34" spans="1:105" ht="12" customHeight="1" x14ac:dyDescent="0.25">
      <c r="A34" s="60" t="s">
        <v>187</v>
      </c>
      <c r="B34" s="262">
        <v>0</v>
      </c>
      <c r="C34" s="262">
        <v>0</v>
      </c>
      <c r="D34" s="262">
        <v>0</v>
      </c>
      <c r="E34" s="262">
        <v>0</v>
      </c>
      <c r="F34" s="262">
        <v>0</v>
      </c>
      <c r="G34" s="262">
        <v>0</v>
      </c>
      <c r="H34" s="262">
        <v>0</v>
      </c>
      <c r="I34" s="262">
        <v>0</v>
      </c>
      <c r="J34" s="262">
        <v>0</v>
      </c>
      <c r="K34" s="262">
        <v>0</v>
      </c>
      <c r="L34" s="262">
        <v>0</v>
      </c>
      <c r="M34" s="262">
        <v>0</v>
      </c>
      <c r="N34" s="262">
        <v>0</v>
      </c>
      <c r="O34" s="262">
        <v>0</v>
      </c>
      <c r="P34" s="262">
        <v>0</v>
      </c>
      <c r="Q34" s="262">
        <v>0</v>
      </c>
      <c r="R34" s="262">
        <v>0</v>
      </c>
      <c r="S34" s="262">
        <v>0</v>
      </c>
      <c r="T34" s="262">
        <v>0</v>
      </c>
      <c r="U34" s="262">
        <v>0</v>
      </c>
      <c r="V34" s="262">
        <v>0</v>
      </c>
      <c r="W34" s="262">
        <v>0</v>
      </c>
      <c r="X34" s="262">
        <v>0</v>
      </c>
      <c r="Y34" s="262">
        <v>0</v>
      </c>
      <c r="DA34" s="72" t="s">
        <v>283</v>
      </c>
    </row>
    <row r="35" spans="1:105" ht="12" customHeight="1" x14ac:dyDescent="0.25">
      <c r="A35" s="57" t="s">
        <v>189</v>
      </c>
      <c r="B35" s="261">
        <f t="shared" ref="B35:Y35" si="0">B36+B40+B51</f>
        <v>0</v>
      </c>
      <c r="C35" s="261">
        <f t="shared" si="0"/>
        <v>0</v>
      </c>
      <c r="D35" s="261">
        <f t="shared" si="0"/>
        <v>0</v>
      </c>
      <c r="E35" s="261">
        <f t="shared" si="0"/>
        <v>0</v>
      </c>
      <c r="F35" s="261">
        <f t="shared" si="0"/>
        <v>0</v>
      </c>
      <c r="G35" s="261">
        <f t="shared" si="0"/>
        <v>0</v>
      </c>
      <c r="H35" s="261">
        <f t="shared" si="0"/>
        <v>0</v>
      </c>
      <c r="I35" s="261">
        <f t="shared" si="0"/>
        <v>0</v>
      </c>
      <c r="J35" s="261">
        <f t="shared" si="0"/>
        <v>0</v>
      </c>
      <c r="K35" s="261">
        <f t="shared" si="0"/>
        <v>0</v>
      </c>
      <c r="L35" s="261">
        <f t="shared" si="0"/>
        <v>0</v>
      </c>
      <c r="M35" s="261">
        <f t="shared" si="0"/>
        <v>0</v>
      </c>
      <c r="N35" s="261">
        <f t="shared" si="0"/>
        <v>0</v>
      </c>
      <c r="O35" s="261">
        <f t="shared" si="0"/>
        <v>0</v>
      </c>
      <c r="P35" s="261">
        <f t="shared" si="0"/>
        <v>0</v>
      </c>
      <c r="Q35" s="261">
        <f t="shared" si="0"/>
        <v>0</v>
      </c>
      <c r="R35" s="261">
        <f t="shared" si="0"/>
        <v>0</v>
      </c>
      <c r="S35" s="261">
        <f t="shared" si="0"/>
        <v>0</v>
      </c>
      <c r="T35" s="261">
        <f t="shared" si="0"/>
        <v>0</v>
      </c>
      <c r="U35" s="261">
        <f t="shared" si="0"/>
        <v>0</v>
      </c>
      <c r="V35" s="261">
        <f t="shared" si="0"/>
        <v>0</v>
      </c>
      <c r="W35" s="261">
        <f t="shared" si="0"/>
        <v>0</v>
      </c>
      <c r="X35" s="261">
        <f t="shared" si="0"/>
        <v>0</v>
      </c>
      <c r="Y35" s="261">
        <f t="shared" si="0"/>
        <v>0</v>
      </c>
      <c r="DA35" s="70"/>
    </row>
    <row r="36" spans="1:105" ht="12" customHeight="1" x14ac:dyDescent="0.25">
      <c r="A36" s="60" t="s">
        <v>190</v>
      </c>
      <c r="B36" s="262">
        <v>0</v>
      </c>
      <c r="C36" s="262">
        <v>0</v>
      </c>
      <c r="D36" s="262">
        <v>0</v>
      </c>
      <c r="E36" s="262">
        <v>0</v>
      </c>
      <c r="F36" s="262">
        <v>0</v>
      </c>
      <c r="G36" s="262">
        <v>0</v>
      </c>
      <c r="H36" s="262">
        <v>0</v>
      </c>
      <c r="I36" s="262">
        <v>0</v>
      </c>
      <c r="J36" s="262">
        <v>0</v>
      </c>
      <c r="K36" s="262">
        <v>0</v>
      </c>
      <c r="L36" s="262">
        <v>0</v>
      </c>
      <c r="M36" s="262">
        <v>0</v>
      </c>
      <c r="N36" s="262">
        <v>0</v>
      </c>
      <c r="O36" s="262">
        <v>0</v>
      </c>
      <c r="P36" s="262">
        <v>0</v>
      </c>
      <c r="Q36" s="262">
        <v>0</v>
      </c>
      <c r="R36" s="262">
        <v>0</v>
      </c>
      <c r="S36" s="262">
        <v>0</v>
      </c>
      <c r="T36" s="262">
        <v>0</v>
      </c>
      <c r="U36" s="262">
        <v>0</v>
      </c>
      <c r="V36" s="262">
        <v>0</v>
      </c>
      <c r="W36" s="262">
        <v>0</v>
      </c>
      <c r="X36" s="262">
        <v>0</v>
      </c>
      <c r="Y36" s="262">
        <v>0</v>
      </c>
      <c r="DA36" s="72" t="s">
        <v>284</v>
      </c>
    </row>
    <row r="37" spans="1:105" ht="12" customHeight="1" x14ac:dyDescent="0.25">
      <c r="A37" s="59" t="s">
        <v>31</v>
      </c>
      <c r="B37" s="230">
        <v>0</v>
      </c>
      <c r="C37" s="230">
        <v>0</v>
      </c>
      <c r="D37" s="230">
        <v>0</v>
      </c>
      <c r="E37" s="230">
        <v>0</v>
      </c>
      <c r="F37" s="230">
        <v>0</v>
      </c>
      <c r="G37" s="230">
        <v>0</v>
      </c>
      <c r="H37" s="230">
        <v>0</v>
      </c>
      <c r="I37" s="230">
        <v>0</v>
      </c>
      <c r="J37" s="230">
        <v>0</v>
      </c>
      <c r="K37" s="230">
        <v>0</v>
      </c>
      <c r="L37" s="230">
        <v>0</v>
      </c>
      <c r="M37" s="230">
        <v>0</v>
      </c>
      <c r="N37" s="230">
        <v>0</v>
      </c>
      <c r="O37" s="230">
        <v>0</v>
      </c>
      <c r="P37" s="230">
        <v>0</v>
      </c>
      <c r="Q37" s="230">
        <v>0</v>
      </c>
      <c r="R37" s="230">
        <v>0</v>
      </c>
      <c r="S37" s="230">
        <v>0</v>
      </c>
      <c r="T37" s="230">
        <v>0</v>
      </c>
      <c r="U37" s="230">
        <v>0</v>
      </c>
      <c r="V37" s="230">
        <v>0</v>
      </c>
      <c r="W37" s="230">
        <v>0</v>
      </c>
      <c r="X37" s="230">
        <v>0</v>
      </c>
      <c r="Y37" s="230">
        <v>0</v>
      </c>
      <c r="DA37" s="71" t="s">
        <v>285</v>
      </c>
    </row>
    <row r="38" spans="1:105" ht="12" customHeight="1" x14ac:dyDescent="0.25">
      <c r="A38" s="59" t="s">
        <v>159</v>
      </c>
      <c r="B38" s="230">
        <v>0</v>
      </c>
      <c r="C38" s="230">
        <v>0</v>
      </c>
      <c r="D38" s="230">
        <v>0</v>
      </c>
      <c r="E38" s="230">
        <v>0</v>
      </c>
      <c r="F38" s="230">
        <v>0</v>
      </c>
      <c r="G38" s="230">
        <v>0</v>
      </c>
      <c r="H38" s="230">
        <v>0</v>
      </c>
      <c r="I38" s="230">
        <v>0</v>
      </c>
      <c r="J38" s="230">
        <v>0</v>
      </c>
      <c r="K38" s="230">
        <v>0</v>
      </c>
      <c r="L38" s="230">
        <v>0</v>
      </c>
      <c r="M38" s="230">
        <v>0</v>
      </c>
      <c r="N38" s="230">
        <v>0</v>
      </c>
      <c r="O38" s="230">
        <v>0</v>
      </c>
      <c r="P38" s="230">
        <v>0</v>
      </c>
      <c r="Q38" s="230">
        <v>0</v>
      </c>
      <c r="R38" s="230">
        <v>0</v>
      </c>
      <c r="S38" s="230">
        <v>0</v>
      </c>
      <c r="T38" s="230">
        <v>0</v>
      </c>
      <c r="U38" s="230">
        <v>0</v>
      </c>
      <c r="V38" s="230">
        <v>0</v>
      </c>
      <c r="W38" s="230">
        <v>0</v>
      </c>
      <c r="X38" s="230">
        <v>0</v>
      </c>
      <c r="Y38" s="230">
        <v>0</v>
      </c>
      <c r="DA38" s="71" t="s">
        <v>286</v>
      </c>
    </row>
    <row r="39" spans="1:105" ht="12" customHeight="1" x14ac:dyDescent="0.25">
      <c r="A39" s="59" t="s">
        <v>35</v>
      </c>
      <c r="B39" s="230">
        <v>0</v>
      </c>
      <c r="C39" s="230">
        <v>0</v>
      </c>
      <c r="D39" s="230">
        <v>0</v>
      </c>
      <c r="E39" s="230">
        <v>0</v>
      </c>
      <c r="F39" s="230">
        <v>0</v>
      </c>
      <c r="G39" s="230">
        <v>0</v>
      </c>
      <c r="H39" s="230">
        <v>0</v>
      </c>
      <c r="I39" s="230">
        <v>0</v>
      </c>
      <c r="J39" s="230">
        <v>0</v>
      </c>
      <c r="K39" s="230">
        <v>0</v>
      </c>
      <c r="L39" s="230">
        <v>0</v>
      </c>
      <c r="M39" s="230">
        <v>0</v>
      </c>
      <c r="N39" s="230">
        <v>0</v>
      </c>
      <c r="O39" s="230">
        <v>0</v>
      </c>
      <c r="P39" s="230">
        <v>0</v>
      </c>
      <c r="Q39" s="230">
        <v>0</v>
      </c>
      <c r="R39" s="230">
        <v>0</v>
      </c>
      <c r="S39" s="230">
        <v>0</v>
      </c>
      <c r="T39" s="230">
        <v>0</v>
      </c>
      <c r="U39" s="230">
        <v>0</v>
      </c>
      <c r="V39" s="230">
        <v>0</v>
      </c>
      <c r="W39" s="230">
        <v>0</v>
      </c>
      <c r="X39" s="230">
        <v>0</v>
      </c>
      <c r="Y39" s="230">
        <v>0</v>
      </c>
      <c r="DA39" s="71" t="s">
        <v>287</v>
      </c>
    </row>
    <row r="40" spans="1:105" ht="12" customHeight="1" x14ac:dyDescent="0.25">
      <c r="A40" s="60" t="s">
        <v>195</v>
      </c>
      <c r="B40" s="262">
        <v>0</v>
      </c>
      <c r="C40" s="262">
        <v>0</v>
      </c>
      <c r="D40" s="262">
        <v>0</v>
      </c>
      <c r="E40" s="262">
        <v>0</v>
      </c>
      <c r="F40" s="262">
        <v>0</v>
      </c>
      <c r="G40" s="262">
        <v>0</v>
      </c>
      <c r="H40" s="262">
        <v>0</v>
      </c>
      <c r="I40" s="262">
        <v>0</v>
      </c>
      <c r="J40" s="262">
        <v>0</v>
      </c>
      <c r="K40" s="262">
        <v>0</v>
      </c>
      <c r="L40" s="262">
        <v>0</v>
      </c>
      <c r="M40" s="262">
        <v>0</v>
      </c>
      <c r="N40" s="262">
        <v>0</v>
      </c>
      <c r="O40" s="262">
        <v>0</v>
      </c>
      <c r="P40" s="262">
        <v>0</v>
      </c>
      <c r="Q40" s="262">
        <v>0</v>
      </c>
      <c r="R40" s="262">
        <v>0</v>
      </c>
      <c r="S40" s="262">
        <v>0</v>
      </c>
      <c r="T40" s="262">
        <v>0</v>
      </c>
      <c r="U40" s="262">
        <v>0</v>
      </c>
      <c r="V40" s="262">
        <v>0</v>
      </c>
      <c r="W40" s="262">
        <v>0</v>
      </c>
      <c r="X40" s="262">
        <v>0</v>
      </c>
      <c r="Y40" s="262">
        <v>0</v>
      </c>
      <c r="DA40" s="72" t="s">
        <v>288</v>
      </c>
    </row>
    <row r="41" spans="1:105" ht="12" customHeight="1" x14ac:dyDescent="0.25">
      <c r="A41" s="64" t="s">
        <v>28</v>
      </c>
      <c r="B41" s="229">
        <v>0</v>
      </c>
      <c r="C41" s="229">
        <v>0</v>
      </c>
      <c r="D41" s="229">
        <v>0</v>
      </c>
      <c r="E41" s="229">
        <v>0</v>
      </c>
      <c r="F41" s="229">
        <v>0</v>
      </c>
      <c r="G41" s="229">
        <v>0</v>
      </c>
      <c r="H41" s="229">
        <v>0</v>
      </c>
      <c r="I41" s="229">
        <v>0</v>
      </c>
      <c r="J41" s="229">
        <v>0</v>
      </c>
      <c r="K41" s="229">
        <v>0</v>
      </c>
      <c r="L41" s="229">
        <v>0</v>
      </c>
      <c r="M41" s="229">
        <v>0</v>
      </c>
      <c r="N41" s="229">
        <v>0</v>
      </c>
      <c r="O41" s="229">
        <v>0</v>
      </c>
      <c r="P41" s="229">
        <v>0</v>
      </c>
      <c r="Q41" s="229">
        <v>0</v>
      </c>
      <c r="R41" s="229">
        <v>0</v>
      </c>
      <c r="S41" s="229">
        <v>0</v>
      </c>
      <c r="T41" s="229">
        <v>0</v>
      </c>
      <c r="U41" s="229">
        <v>0</v>
      </c>
      <c r="V41" s="229">
        <v>0</v>
      </c>
      <c r="W41" s="229">
        <v>0</v>
      </c>
      <c r="X41" s="229">
        <v>0</v>
      </c>
      <c r="Y41" s="229">
        <v>0</v>
      </c>
      <c r="DA41" s="73" t="s">
        <v>289</v>
      </c>
    </row>
    <row r="42" spans="1:105" ht="12" customHeight="1" x14ac:dyDescent="0.25">
      <c r="A42" s="64" t="s">
        <v>30</v>
      </c>
      <c r="B42" s="229">
        <v>0</v>
      </c>
      <c r="C42" s="229">
        <v>0</v>
      </c>
      <c r="D42" s="229">
        <v>0</v>
      </c>
      <c r="E42" s="229">
        <v>0</v>
      </c>
      <c r="F42" s="229">
        <v>0</v>
      </c>
      <c r="G42" s="229">
        <v>0</v>
      </c>
      <c r="H42" s="229">
        <v>0</v>
      </c>
      <c r="I42" s="229">
        <v>0</v>
      </c>
      <c r="J42" s="229">
        <v>0</v>
      </c>
      <c r="K42" s="229">
        <v>0</v>
      </c>
      <c r="L42" s="229">
        <v>0</v>
      </c>
      <c r="M42" s="229">
        <v>0</v>
      </c>
      <c r="N42" s="229">
        <v>0</v>
      </c>
      <c r="O42" s="229">
        <v>0</v>
      </c>
      <c r="P42" s="229">
        <v>0</v>
      </c>
      <c r="Q42" s="229">
        <v>0</v>
      </c>
      <c r="R42" s="229">
        <v>0</v>
      </c>
      <c r="S42" s="229">
        <v>0</v>
      </c>
      <c r="T42" s="229">
        <v>0</v>
      </c>
      <c r="U42" s="229">
        <v>0</v>
      </c>
      <c r="V42" s="229">
        <v>0</v>
      </c>
      <c r="W42" s="229">
        <v>0</v>
      </c>
      <c r="X42" s="229">
        <v>0</v>
      </c>
      <c r="Y42" s="229">
        <v>0</v>
      </c>
      <c r="DA42" s="73" t="s">
        <v>290</v>
      </c>
    </row>
    <row r="43" spans="1:105" ht="12" customHeight="1" x14ac:dyDescent="0.25">
      <c r="A43" s="64" t="s">
        <v>31</v>
      </c>
      <c r="B43" s="229">
        <v>0</v>
      </c>
      <c r="C43" s="229">
        <v>0</v>
      </c>
      <c r="D43" s="229">
        <v>0</v>
      </c>
      <c r="E43" s="229">
        <v>0</v>
      </c>
      <c r="F43" s="229">
        <v>0</v>
      </c>
      <c r="G43" s="229">
        <v>0</v>
      </c>
      <c r="H43" s="229">
        <v>0</v>
      </c>
      <c r="I43" s="229">
        <v>0</v>
      </c>
      <c r="J43" s="229">
        <v>0</v>
      </c>
      <c r="K43" s="229">
        <v>0</v>
      </c>
      <c r="L43" s="229">
        <v>0</v>
      </c>
      <c r="M43" s="229">
        <v>0</v>
      </c>
      <c r="N43" s="229">
        <v>0</v>
      </c>
      <c r="O43" s="229">
        <v>0</v>
      </c>
      <c r="P43" s="229">
        <v>0</v>
      </c>
      <c r="Q43" s="229">
        <v>0</v>
      </c>
      <c r="R43" s="229">
        <v>0</v>
      </c>
      <c r="S43" s="229">
        <v>0</v>
      </c>
      <c r="T43" s="229">
        <v>0</v>
      </c>
      <c r="U43" s="229">
        <v>0</v>
      </c>
      <c r="V43" s="229">
        <v>0</v>
      </c>
      <c r="W43" s="229">
        <v>0</v>
      </c>
      <c r="X43" s="229">
        <v>0</v>
      </c>
      <c r="Y43" s="229">
        <v>0</v>
      </c>
      <c r="DA43" s="73" t="s">
        <v>291</v>
      </c>
    </row>
    <row r="44" spans="1:105" ht="12" customHeight="1" x14ac:dyDescent="0.25">
      <c r="A44" s="64" t="s">
        <v>159</v>
      </c>
      <c r="B44" s="229">
        <v>0</v>
      </c>
      <c r="C44" s="229">
        <v>0</v>
      </c>
      <c r="D44" s="229">
        <v>0</v>
      </c>
      <c r="E44" s="229">
        <v>0</v>
      </c>
      <c r="F44" s="229">
        <v>0</v>
      </c>
      <c r="G44" s="229">
        <v>0</v>
      </c>
      <c r="H44" s="229">
        <v>0</v>
      </c>
      <c r="I44" s="229">
        <v>0</v>
      </c>
      <c r="J44" s="229">
        <v>0</v>
      </c>
      <c r="K44" s="229">
        <v>0</v>
      </c>
      <c r="L44" s="229">
        <v>0</v>
      </c>
      <c r="M44" s="229">
        <v>0</v>
      </c>
      <c r="N44" s="229">
        <v>0</v>
      </c>
      <c r="O44" s="229">
        <v>0</v>
      </c>
      <c r="P44" s="229">
        <v>0</v>
      </c>
      <c r="Q44" s="229">
        <v>0</v>
      </c>
      <c r="R44" s="229">
        <v>0</v>
      </c>
      <c r="S44" s="229">
        <v>0</v>
      </c>
      <c r="T44" s="229">
        <v>0</v>
      </c>
      <c r="U44" s="229">
        <v>0</v>
      </c>
      <c r="V44" s="229">
        <v>0</v>
      </c>
      <c r="W44" s="229">
        <v>0</v>
      </c>
      <c r="X44" s="229">
        <v>0</v>
      </c>
      <c r="Y44" s="229">
        <v>0</v>
      </c>
      <c r="DA44" s="73" t="s">
        <v>292</v>
      </c>
    </row>
    <row r="45" spans="1:105" ht="12" customHeight="1" x14ac:dyDescent="0.25">
      <c r="A45" s="64" t="s">
        <v>32</v>
      </c>
      <c r="B45" s="229">
        <v>0</v>
      </c>
      <c r="C45" s="229">
        <v>0</v>
      </c>
      <c r="D45" s="229">
        <v>0</v>
      </c>
      <c r="E45" s="229">
        <v>0</v>
      </c>
      <c r="F45" s="229">
        <v>0</v>
      </c>
      <c r="G45" s="229">
        <v>0</v>
      </c>
      <c r="H45" s="229">
        <v>0</v>
      </c>
      <c r="I45" s="229">
        <v>0</v>
      </c>
      <c r="J45" s="229">
        <v>0</v>
      </c>
      <c r="K45" s="229">
        <v>0</v>
      </c>
      <c r="L45" s="229">
        <v>0</v>
      </c>
      <c r="M45" s="229">
        <v>0</v>
      </c>
      <c r="N45" s="229">
        <v>0</v>
      </c>
      <c r="O45" s="229">
        <v>0</v>
      </c>
      <c r="P45" s="229">
        <v>0</v>
      </c>
      <c r="Q45" s="229">
        <v>0</v>
      </c>
      <c r="R45" s="229">
        <v>0</v>
      </c>
      <c r="S45" s="229">
        <v>0</v>
      </c>
      <c r="T45" s="229">
        <v>0</v>
      </c>
      <c r="U45" s="229">
        <v>0</v>
      </c>
      <c r="V45" s="229">
        <v>0</v>
      </c>
      <c r="W45" s="229">
        <v>0</v>
      </c>
      <c r="X45" s="229">
        <v>0</v>
      </c>
      <c r="Y45" s="229">
        <v>0</v>
      </c>
      <c r="DA45" s="73" t="s">
        <v>293</v>
      </c>
    </row>
    <row r="46" spans="1:105" ht="12" customHeight="1" x14ac:dyDescent="0.25">
      <c r="A46" s="64" t="s">
        <v>33</v>
      </c>
      <c r="B46" s="229">
        <v>0</v>
      </c>
      <c r="C46" s="229">
        <v>0</v>
      </c>
      <c r="D46" s="229">
        <v>0</v>
      </c>
      <c r="E46" s="229">
        <v>0</v>
      </c>
      <c r="F46" s="229">
        <v>0</v>
      </c>
      <c r="G46" s="229">
        <v>0</v>
      </c>
      <c r="H46" s="229">
        <v>0</v>
      </c>
      <c r="I46" s="229">
        <v>0</v>
      </c>
      <c r="J46" s="229">
        <v>0</v>
      </c>
      <c r="K46" s="229">
        <v>0</v>
      </c>
      <c r="L46" s="229">
        <v>0</v>
      </c>
      <c r="M46" s="229">
        <v>0</v>
      </c>
      <c r="N46" s="229">
        <v>0</v>
      </c>
      <c r="O46" s="229">
        <v>0</v>
      </c>
      <c r="P46" s="229">
        <v>0</v>
      </c>
      <c r="Q46" s="229">
        <v>0</v>
      </c>
      <c r="R46" s="229">
        <v>0</v>
      </c>
      <c r="S46" s="229">
        <v>0</v>
      </c>
      <c r="T46" s="229">
        <v>0</v>
      </c>
      <c r="U46" s="229">
        <v>0</v>
      </c>
      <c r="V46" s="229">
        <v>0</v>
      </c>
      <c r="W46" s="229">
        <v>0</v>
      </c>
      <c r="X46" s="229">
        <v>0</v>
      </c>
      <c r="Y46" s="229">
        <v>0</v>
      </c>
      <c r="DA46" s="73" t="s">
        <v>294</v>
      </c>
    </row>
    <row r="47" spans="1:105" ht="12" customHeight="1" x14ac:dyDescent="0.25">
      <c r="A47" s="64" t="s">
        <v>35</v>
      </c>
      <c r="B47" s="229">
        <v>0</v>
      </c>
      <c r="C47" s="229">
        <v>0</v>
      </c>
      <c r="D47" s="229">
        <v>0</v>
      </c>
      <c r="E47" s="229">
        <v>0</v>
      </c>
      <c r="F47" s="229">
        <v>0</v>
      </c>
      <c r="G47" s="229">
        <v>0</v>
      </c>
      <c r="H47" s="229">
        <v>0</v>
      </c>
      <c r="I47" s="229">
        <v>0</v>
      </c>
      <c r="J47" s="229">
        <v>0</v>
      </c>
      <c r="K47" s="229">
        <v>0</v>
      </c>
      <c r="L47" s="229">
        <v>0</v>
      </c>
      <c r="M47" s="229">
        <v>0</v>
      </c>
      <c r="N47" s="229">
        <v>0</v>
      </c>
      <c r="O47" s="229">
        <v>0</v>
      </c>
      <c r="P47" s="229">
        <v>0</v>
      </c>
      <c r="Q47" s="229">
        <v>0</v>
      </c>
      <c r="R47" s="229">
        <v>0</v>
      </c>
      <c r="S47" s="229">
        <v>0</v>
      </c>
      <c r="T47" s="229">
        <v>0</v>
      </c>
      <c r="U47" s="229">
        <v>0</v>
      </c>
      <c r="V47" s="229">
        <v>0</v>
      </c>
      <c r="W47" s="229">
        <v>0</v>
      </c>
      <c r="X47" s="229">
        <v>0</v>
      </c>
      <c r="Y47" s="229">
        <v>0</v>
      </c>
      <c r="DA47" s="73" t="s">
        <v>295</v>
      </c>
    </row>
    <row r="48" spans="1:105" ht="12" customHeight="1" x14ac:dyDescent="0.25">
      <c r="A48" s="64" t="s">
        <v>36</v>
      </c>
      <c r="B48" s="229">
        <v>0</v>
      </c>
      <c r="C48" s="229">
        <v>0</v>
      </c>
      <c r="D48" s="229">
        <v>0</v>
      </c>
      <c r="E48" s="229">
        <v>0</v>
      </c>
      <c r="F48" s="229">
        <v>0</v>
      </c>
      <c r="G48" s="229">
        <v>0</v>
      </c>
      <c r="H48" s="229">
        <v>0</v>
      </c>
      <c r="I48" s="229">
        <v>0</v>
      </c>
      <c r="J48" s="229">
        <v>0</v>
      </c>
      <c r="K48" s="229">
        <v>0</v>
      </c>
      <c r="L48" s="229">
        <v>0</v>
      </c>
      <c r="M48" s="229">
        <v>0</v>
      </c>
      <c r="N48" s="229">
        <v>0</v>
      </c>
      <c r="O48" s="229">
        <v>0</v>
      </c>
      <c r="P48" s="229">
        <v>0</v>
      </c>
      <c r="Q48" s="229">
        <v>0</v>
      </c>
      <c r="R48" s="229">
        <v>0</v>
      </c>
      <c r="S48" s="229">
        <v>0</v>
      </c>
      <c r="T48" s="229">
        <v>0</v>
      </c>
      <c r="U48" s="229">
        <v>0</v>
      </c>
      <c r="V48" s="229">
        <v>0</v>
      </c>
      <c r="W48" s="229">
        <v>0</v>
      </c>
      <c r="X48" s="229">
        <v>0</v>
      </c>
      <c r="Y48" s="229">
        <v>0</v>
      </c>
      <c r="DA48" s="73" t="s">
        <v>296</v>
      </c>
    </row>
    <row r="49" spans="1:105" ht="12" customHeight="1" x14ac:dyDescent="0.25">
      <c r="A49" s="64" t="s">
        <v>38</v>
      </c>
      <c r="B49" s="229">
        <v>0</v>
      </c>
      <c r="C49" s="229">
        <v>0</v>
      </c>
      <c r="D49" s="229">
        <v>0</v>
      </c>
      <c r="E49" s="229">
        <v>0</v>
      </c>
      <c r="F49" s="229">
        <v>0</v>
      </c>
      <c r="G49" s="229">
        <v>0</v>
      </c>
      <c r="H49" s="229">
        <v>0</v>
      </c>
      <c r="I49" s="229">
        <v>0</v>
      </c>
      <c r="J49" s="229">
        <v>0</v>
      </c>
      <c r="K49" s="229">
        <v>0</v>
      </c>
      <c r="L49" s="229">
        <v>0</v>
      </c>
      <c r="M49" s="229">
        <v>0</v>
      </c>
      <c r="N49" s="229">
        <v>0</v>
      </c>
      <c r="O49" s="229">
        <v>0</v>
      </c>
      <c r="P49" s="229">
        <v>0</v>
      </c>
      <c r="Q49" s="229">
        <v>0</v>
      </c>
      <c r="R49" s="229">
        <v>0</v>
      </c>
      <c r="S49" s="229">
        <v>0</v>
      </c>
      <c r="T49" s="229">
        <v>0</v>
      </c>
      <c r="U49" s="229">
        <v>0</v>
      </c>
      <c r="V49" s="229">
        <v>0</v>
      </c>
      <c r="W49" s="229">
        <v>0</v>
      </c>
      <c r="X49" s="229">
        <v>0</v>
      </c>
      <c r="Y49" s="229">
        <v>0</v>
      </c>
      <c r="DA49" s="73" t="s">
        <v>297</v>
      </c>
    </row>
    <row r="50" spans="1:105" ht="12" customHeight="1" x14ac:dyDescent="0.25">
      <c r="A50" s="64" t="s">
        <v>39</v>
      </c>
      <c r="B50" s="229">
        <v>0</v>
      </c>
      <c r="C50" s="229">
        <v>0</v>
      </c>
      <c r="D50" s="229">
        <v>0</v>
      </c>
      <c r="E50" s="229">
        <v>0</v>
      </c>
      <c r="F50" s="229">
        <v>0</v>
      </c>
      <c r="G50" s="229">
        <v>0</v>
      </c>
      <c r="H50" s="229">
        <v>0</v>
      </c>
      <c r="I50" s="229">
        <v>0</v>
      </c>
      <c r="J50" s="229">
        <v>0</v>
      </c>
      <c r="K50" s="229">
        <v>0</v>
      </c>
      <c r="L50" s="229">
        <v>0</v>
      </c>
      <c r="M50" s="229">
        <v>0</v>
      </c>
      <c r="N50" s="229">
        <v>0</v>
      </c>
      <c r="O50" s="229">
        <v>0</v>
      </c>
      <c r="P50" s="229">
        <v>0</v>
      </c>
      <c r="Q50" s="229">
        <v>0</v>
      </c>
      <c r="R50" s="229">
        <v>0</v>
      </c>
      <c r="S50" s="229">
        <v>0</v>
      </c>
      <c r="T50" s="229">
        <v>0</v>
      </c>
      <c r="U50" s="229">
        <v>0</v>
      </c>
      <c r="V50" s="229">
        <v>0</v>
      </c>
      <c r="W50" s="229">
        <v>0</v>
      </c>
      <c r="X50" s="229">
        <v>0</v>
      </c>
      <c r="Y50" s="229">
        <v>0</v>
      </c>
      <c r="DA50" s="73" t="s">
        <v>298</v>
      </c>
    </row>
    <row r="51" spans="1:105" ht="12" customHeight="1" x14ac:dyDescent="0.25">
      <c r="A51" s="61" t="s">
        <v>207</v>
      </c>
      <c r="B51" s="263">
        <v>0</v>
      </c>
      <c r="C51" s="263">
        <v>0</v>
      </c>
      <c r="D51" s="263">
        <v>0</v>
      </c>
      <c r="E51" s="263">
        <v>0</v>
      </c>
      <c r="F51" s="263">
        <v>0</v>
      </c>
      <c r="G51" s="263">
        <v>0</v>
      </c>
      <c r="H51" s="263">
        <v>0</v>
      </c>
      <c r="I51" s="263">
        <v>0</v>
      </c>
      <c r="J51" s="263">
        <v>0</v>
      </c>
      <c r="K51" s="263">
        <v>0</v>
      </c>
      <c r="L51" s="263">
        <v>0</v>
      </c>
      <c r="M51" s="263">
        <v>0</v>
      </c>
      <c r="N51" s="263">
        <v>0</v>
      </c>
      <c r="O51" s="263">
        <v>0</v>
      </c>
      <c r="P51" s="263">
        <v>0</v>
      </c>
      <c r="Q51" s="263">
        <v>0</v>
      </c>
      <c r="R51" s="263">
        <v>0</v>
      </c>
      <c r="S51" s="263">
        <v>0</v>
      </c>
      <c r="T51" s="263">
        <v>0</v>
      </c>
      <c r="U51" s="263">
        <v>0</v>
      </c>
      <c r="V51" s="263">
        <v>0</v>
      </c>
      <c r="W51" s="263">
        <v>0</v>
      </c>
      <c r="X51" s="263">
        <v>0</v>
      </c>
      <c r="Y51" s="263">
        <v>0</v>
      </c>
      <c r="DA51" s="74" t="s">
        <v>299</v>
      </c>
    </row>
    <row r="52" spans="1:105" ht="12" hidden="1" customHeight="1" x14ac:dyDescent="0.25">
      <c r="A52" s="53"/>
      <c r="B52" s="264"/>
      <c r="C52" s="264"/>
      <c r="D52" s="264"/>
      <c r="E52" s="264"/>
      <c r="F52" s="264"/>
      <c r="G52" s="264"/>
      <c r="H52" s="264"/>
      <c r="I52" s="264"/>
      <c r="J52" s="264"/>
      <c r="K52" s="264"/>
      <c r="L52" s="264"/>
      <c r="M52" s="264"/>
      <c r="N52" s="264"/>
      <c r="O52" s="264"/>
      <c r="P52" s="264"/>
      <c r="Q52" s="264"/>
      <c r="R52" s="264"/>
      <c r="S52" s="264"/>
      <c r="T52" s="264"/>
      <c r="U52" s="264"/>
      <c r="V52" s="264"/>
      <c r="W52" s="264"/>
      <c r="X52" s="264"/>
      <c r="Y52" s="264"/>
      <c r="DA52" s="75"/>
    </row>
    <row r="54" spans="1:105" ht="15" customHeight="1" x14ac:dyDescent="0.25">
      <c r="A54" s="34" t="s">
        <v>44</v>
      </c>
      <c r="B54" s="223">
        <v>72.756862068219363</v>
      </c>
      <c r="C54" s="223">
        <v>67.802976921634652</v>
      </c>
      <c r="D54" s="223">
        <v>62.229869529662317</v>
      </c>
      <c r="E54" s="223">
        <v>58.233286997948817</v>
      </c>
      <c r="F54" s="223">
        <v>59.025476658254327</v>
      </c>
      <c r="G54" s="223">
        <v>68.252963544142887</v>
      </c>
      <c r="H54" s="223">
        <v>72.453312832623851</v>
      </c>
      <c r="I54" s="223">
        <v>60.850993263619927</v>
      </c>
      <c r="J54" s="223">
        <v>68.073639218408232</v>
      </c>
      <c r="K54" s="223">
        <v>53.471168670557518</v>
      </c>
      <c r="L54" s="223">
        <v>66.688914367937514</v>
      </c>
      <c r="M54" s="223">
        <v>65.247008315745802</v>
      </c>
      <c r="N54" s="223">
        <v>68.345097942998308</v>
      </c>
      <c r="O54" s="223">
        <v>67.622520850781186</v>
      </c>
      <c r="P54" s="223">
        <v>66.896545047075051</v>
      </c>
      <c r="Q54" s="223">
        <v>66.592799485181843</v>
      </c>
      <c r="R54" s="223">
        <v>69.689279021247259</v>
      </c>
      <c r="S54" s="223">
        <v>75.509872478316964</v>
      </c>
      <c r="T54" s="223">
        <v>72.193073611699845</v>
      </c>
      <c r="U54" s="223">
        <v>74.11603487539503</v>
      </c>
      <c r="V54" s="223">
        <v>67.326051127145263</v>
      </c>
      <c r="W54" s="223">
        <v>76.438466190509487</v>
      </c>
      <c r="X54" s="223">
        <v>67.784656328511716</v>
      </c>
      <c r="Y54" s="223">
        <v>58.950079253323288</v>
      </c>
      <c r="DA54" s="89" t="s">
        <v>300</v>
      </c>
    </row>
    <row r="55" spans="1:105" ht="12" customHeight="1" x14ac:dyDescent="0.25">
      <c r="A55" s="55" t="s">
        <v>91</v>
      </c>
      <c r="B55" s="259">
        <v>0.15518159881892821</v>
      </c>
      <c r="C55" s="259">
        <v>0.16102568970319639</v>
      </c>
      <c r="D55" s="259">
        <v>0.14845161236278931</v>
      </c>
      <c r="E55" s="259">
        <v>0.1181974897399367</v>
      </c>
      <c r="F55" s="259">
        <v>0.1211984004135889</v>
      </c>
      <c r="G55" s="259">
        <v>0.13857987646704509</v>
      </c>
      <c r="H55" s="259">
        <v>0.1515121626115524</v>
      </c>
      <c r="I55" s="259">
        <v>0.1150837393965434</v>
      </c>
      <c r="J55" s="259">
        <v>0.1426776365189881</v>
      </c>
      <c r="K55" s="259">
        <v>0.1100995662579224</v>
      </c>
      <c r="L55" s="259">
        <v>0.13808028732057459</v>
      </c>
      <c r="M55" s="259">
        <v>0.13688283461276621</v>
      </c>
      <c r="N55" s="259">
        <v>0.14417516898924401</v>
      </c>
      <c r="O55" s="259">
        <v>0.14415056521063091</v>
      </c>
      <c r="P55" s="259">
        <v>0.14355375929553371</v>
      </c>
      <c r="Q55" s="259">
        <v>0.14380746884520579</v>
      </c>
      <c r="R55" s="259">
        <v>0.14939485362654009</v>
      </c>
      <c r="S55" s="259">
        <v>0.16105318119896</v>
      </c>
      <c r="T55" s="259">
        <v>0.15281399183736</v>
      </c>
      <c r="U55" s="259">
        <v>0.1551448230582041</v>
      </c>
      <c r="V55" s="259">
        <v>0.14045960960215259</v>
      </c>
      <c r="W55" s="259">
        <v>0.1611008686078943</v>
      </c>
      <c r="X55" s="259">
        <v>0.14197041067709401</v>
      </c>
      <c r="Y55" s="259">
        <v>0.12477116328641349</v>
      </c>
      <c r="DA55" s="67" t="s">
        <v>301</v>
      </c>
    </row>
    <row r="56" spans="1:105" ht="12" customHeight="1" x14ac:dyDescent="0.25">
      <c r="A56" s="173" t="s">
        <v>92</v>
      </c>
      <c r="B56" s="224">
        <v>2.9755405002060521E-2</v>
      </c>
      <c r="C56" s="224">
        <v>3.0875984326244159E-2</v>
      </c>
      <c r="D56" s="224">
        <v>2.846495900727181E-2</v>
      </c>
      <c r="E56" s="224">
        <v>2.2663860948761692E-2</v>
      </c>
      <c r="F56" s="224">
        <v>2.3239272680237129E-2</v>
      </c>
      <c r="G56" s="224">
        <v>2.6572096052598991E-2</v>
      </c>
      <c r="H56" s="224">
        <v>2.9051806371097218E-2</v>
      </c>
      <c r="I56" s="224">
        <v>2.2066812695308111E-2</v>
      </c>
      <c r="J56" s="224">
        <v>2.7357823940923572E-2</v>
      </c>
      <c r="K56" s="224">
        <v>2.111111890513712E-2</v>
      </c>
      <c r="L56" s="224">
        <v>2.647630197971277E-2</v>
      </c>
      <c r="M56" s="224">
        <v>2.624669556656304E-2</v>
      </c>
      <c r="N56" s="224">
        <v>2.7644969359551429E-2</v>
      </c>
      <c r="O56" s="224">
        <v>2.7640251690686141E-2</v>
      </c>
      <c r="P56" s="224">
        <v>2.7525816720003409E-2</v>
      </c>
      <c r="Q56" s="224">
        <v>2.7574464436361801E-2</v>
      </c>
      <c r="R56" s="224">
        <v>2.8645821467970581E-2</v>
      </c>
      <c r="S56" s="224">
        <v>3.0881255702469058E-2</v>
      </c>
      <c r="T56" s="224">
        <v>2.930142653323143E-2</v>
      </c>
      <c r="U56" s="224">
        <v>2.974835340790933E-2</v>
      </c>
      <c r="V56" s="224">
        <v>2.693252680699651E-2</v>
      </c>
      <c r="W56" s="224">
        <v>3.0890399558294361E-2</v>
      </c>
      <c r="X56" s="224">
        <v>2.7222216423578451E-2</v>
      </c>
      <c r="Y56" s="224">
        <v>2.3924334614553629E-2</v>
      </c>
      <c r="DA56" s="177" t="s">
        <v>302</v>
      </c>
    </row>
    <row r="57" spans="1:105" ht="12" customHeight="1" x14ac:dyDescent="0.25">
      <c r="A57" s="173" t="s">
        <v>93</v>
      </c>
      <c r="B57" s="224">
        <v>4.1162315814200943</v>
      </c>
      <c r="C57" s="224">
        <v>4.2712475861886938</v>
      </c>
      <c r="D57" s="224">
        <v>3.9377169701251531</v>
      </c>
      <c r="E57" s="224">
        <v>3.1352186329759668</v>
      </c>
      <c r="F57" s="224">
        <v>3.214818555788471</v>
      </c>
      <c r="G57" s="224">
        <v>3.6758666517448511</v>
      </c>
      <c r="H57" s="224">
        <v>4.0188988479145502</v>
      </c>
      <c r="I57" s="224">
        <v>3.0526256090757</v>
      </c>
      <c r="J57" s="224">
        <v>3.7845607847301102</v>
      </c>
      <c r="K57" s="224">
        <v>2.9204191423515362</v>
      </c>
      <c r="L57" s="224">
        <v>3.6626149219129158</v>
      </c>
      <c r="M57" s="224">
        <v>3.630852182705095</v>
      </c>
      <c r="N57" s="224">
        <v>3.824283216353344</v>
      </c>
      <c r="O57" s="224">
        <v>3.8236305948355871</v>
      </c>
      <c r="P57" s="224">
        <v>3.8078001653619991</v>
      </c>
      <c r="Q57" s="224">
        <v>3.8145298760288329</v>
      </c>
      <c r="R57" s="224">
        <v>3.962736685789249</v>
      </c>
      <c r="S57" s="224">
        <v>4.2719768051421241</v>
      </c>
      <c r="T57" s="224">
        <v>4.0534302009465408</v>
      </c>
      <c r="U57" s="224">
        <v>4.1152560949650283</v>
      </c>
      <c r="V57" s="224">
        <v>3.725727053714285</v>
      </c>
      <c r="W57" s="224">
        <v>4.2732417258555717</v>
      </c>
      <c r="X57" s="224">
        <v>3.765801438468972</v>
      </c>
      <c r="Y57" s="224">
        <v>3.3095870043801501</v>
      </c>
      <c r="DA57" s="177" t="s">
        <v>303</v>
      </c>
    </row>
    <row r="58" spans="1:105" ht="12" customHeight="1" x14ac:dyDescent="0.25">
      <c r="A58" s="173" t="s">
        <v>94</v>
      </c>
      <c r="B58" s="224">
        <v>7.0971239978665251E-2</v>
      </c>
      <c r="C58" s="224">
        <v>7.3643994865592852E-2</v>
      </c>
      <c r="D58" s="224">
        <v>6.7893326827447378E-2</v>
      </c>
      <c r="E58" s="224">
        <v>5.4056811329782989E-2</v>
      </c>
      <c r="F58" s="224">
        <v>5.5429257246020873E-2</v>
      </c>
      <c r="G58" s="224">
        <v>6.3378556116260365E-2</v>
      </c>
      <c r="H58" s="224">
        <v>6.9293048494351778E-2</v>
      </c>
      <c r="I58" s="224">
        <v>5.2632758964447621E-2</v>
      </c>
      <c r="J58" s="224">
        <v>6.5252638573425795E-2</v>
      </c>
      <c r="K58" s="224">
        <v>5.0353281561143923E-2</v>
      </c>
      <c r="L58" s="224">
        <v>6.3150072446323077E-2</v>
      </c>
      <c r="M58" s="224">
        <v>6.2602425662581992E-2</v>
      </c>
      <c r="N58" s="224">
        <v>6.5937524778563961E-2</v>
      </c>
      <c r="O58" s="224">
        <v>6.5926272409148931E-2</v>
      </c>
      <c r="P58" s="224">
        <v>6.5653327316796364E-2</v>
      </c>
      <c r="Q58" s="224">
        <v>6.5769359639389346E-2</v>
      </c>
      <c r="R58" s="224">
        <v>6.832471175064013E-2</v>
      </c>
      <c r="S58" s="224">
        <v>7.3656567912642606E-2</v>
      </c>
      <c r="T58" s="224">
        <v>6.9888431162781706E-2</v>
      </c>
      <c r="U58" s="224">
        <v>7.095442083670761E-2</v>
      </c>
      <c r="V58" s="224">
        <v>6.4238239174322129E-2</v>
      </c>
      <c r="W58" s="224">
        <v>7.3678377422076738E-2</v>
      </c>
      <c r="X58" s="224">
        <v>6.4929193684816588E-2</v>
      </c>
      <c r="Y58" s="224">
        <v>5.7063235843766658E-2</v>
      </c>
      <c r="DA58" s="177" t="s">
        <v>304</v>
      </c>
    </row>
    <row r="59" spans="1:105" ht="12" customHeight="1" x14ac:dyDescent="0.25">
      <c r="A59" s="56" t="s">
        <v>95</v>
      </c>
      <c r="B59" s="260">
        <v>0.26307554721759041</v>
      </c>
      <c r="C59" s="260">
        <v>0.23461865225789799</v>
      </c>
      <c r="D59" s="260">
        <v>0.21396348077479871</v>
      </c>
      <c r="E59" s="260">
        <v>0.22139332489092231</v>
      </c>
      <c r="F59" s="260">
        <v>0.22488532325106911</v>
      </c>
      <c r="G59" s="260">
        <v>0.2616228271922037</v>
      </c>
      <c r="H59" s="260">
        <v>0.26948551822320149</v>
      </c>
      <c r="I59" s="260">
        <v>0.24653168659717989</v>
      </c>
      <c r="J59" s="260">
        <v>0.25607069148301698</v>
      </c>
      <c r="K59" s="260">
        <v>0.20170502309800231</v>
      </c>
      <c r="L59" s="260">
        <v>0.25301735220768162</v>
      </c>
      <c r="M59" s="260">
        <v>0.24474166216521639</v>
      </c>
      <c r="N59" s="260">
        <v>0.25538977981828409</v>
      </c>
      <c r="O59" s="260">
        <v>0.25411239298887528</v>
      </c>
      <c r="P59" s="260">
        <v>0.24979188261611759</v>
      </c>
      <c r="Q59" s="260">
        <v>0.24844693325947301</v>
      </c>
      <c r="R59" s="260">
        <v>0.26211066381229681</v>
      </c>
      <c r="S59" s="260">
        <v>0.28482594307260228</v>
      </c>
      <c r="T59" s="260">
        <v>0.27422981687810077</v>
      </c>
      <c r="U59" s="260">
        <v>0.28536137953877477</v>
      </c>
      <c r="V59" s="260">
        <v>0.26060176045274092</v>
      </c>
      <c r="W59" s="260">
        <v>0.29380599378782202</v>
      </c>
      <c r="X59" s="260">
        <v>0.26185438736759992</v>
      </c>
      <c r="Y59" s="260">
        <v>0.2383967199068977</v>
      </c>
      <c r="DA59" s="68" t="s">
        <v>305</v>
      </c>
    </row>
    <row r="60" spans="1:105" ht="12" customHeight="1" x14ac:dyDescent="0.25">
      <c r="A60" s="37" t="s">
        <v>159</v>
      </c>
      <c r="B60" s="226">
        <v>4.2270437912402597E-3</v>
      </c>
      <c r="C60" s="226">
        <v>0</v>
      </c>
      <c r="D60" s="226">
        <v>0</v>
      </c>
      <c r="E60" s="226">
        <v>0</v>
      </c>
      <c r="F60" s="226">
        <v>0</v>
      </c>
      <c r="G60" s="226">
        <v>4.313597910697368E-3</v>
      </c>
      <c r="H60" s="226">
        <v>4.3681568881858163E-3</v>
      </c>
      <c r="I60" s="226">
        <v>0</v>
      </c>
      <c r="J60" s="226">
        <v>0</v>
      </c>
      <c r="K60" s="226">
        <v>4.3838769134122062E-3</v>
      </c>
      <c r="L60" s="226">
        <v>4.3149254416064283E-3</v>
      </c>
      <c r="M60" s="226">
        <v>4.3518581184154139E-3</v>
      </c>
      <c r="N60" s="226">
        <v>0</v>
      </c>
      <c r="O60" s="226">
        <v>0</v>
      </c>
      <c r="P60" s="226">
        <v>0</v>
      </c>
      <c r="Q60" s="226">
        <v>0</v>
      </c>
      <c r="R60" s="226">
        <v>0</v>
      </c>
      <c r="S60" s="226">
        <v>2.41058740797679E-3</v>
      </c>
      <c r="T60" s="226">
        <v>2.574300536550795E-3</v>
      </c>
      <c r="U60" s="226">
        <v>2.629574874355787E-3</v>
      </c>
      <c r="V60" s="226">
        <v>1.5942063849384461E-3</v>
      </c>
      <c r="W60" s="226">
        <v>1.6475163001586531E-3</v>
      </c>
      <c r="X60" s="226">
        <v>1.5482560282784189E-3</v>
      </c>
      <c r="Y60" s="226">
        <v>1.412816881283904E-3</v>
      </c>
      <c r="DA60" s="69" t="s">
        <v>306</v>
      </c>
    </row>
    <row r="61" spans="1:105" ht="12" customHeight="1" x14ac:dyDescent="0.25">
      <c r="A61" s="37" t="s">
        <v>35</v>
      </c>
      <c r="B61" s="226">
        <v>0.20190511782340709</v>
      </c>
      <c r="C61" s="226">
        <v>0.1626127688918626</v>
      </c>
      <c r="D61" s="226">
        <v>0.14550482450848581</v>
      </c>
      <c r="E61" s="226">
        <v>0.18827484744039011</v>
      </c>
      <c r="F61" s="226">
        <v>0.19122419503959451</v>
      </c>
      <c r="G61" s="226">
        <v>0.2190564157495222</v>
      </c>
      <c r="H61" s="226">
        <v>0.21767870316546031</v>
      </c>
      <c r="I61" s="226">
        <v>0.22107390711498709</v>
      </c>
      <c r="J61" s="226">
        <v>0.21244887704888779</v>
      </c>
      <c r="K61" s="226">
        <v>0.16520374715645161</v>
      </c>
      <c r="L61" s="226">
        <v>0.20839538754988379</v>
      </c>
      <c r="M61" s="226">
        <v>0.1983513118149911</v>
      </c>
      <c r="N61" s="226">
        <v>0.21045634882383379</v>
      </c>
      <c r="O61" s="226">
        <v>0.2091738350857541</v>
      </c>
      <c r="P61" s="226">
        <v>0.20370770160230911</v>
      </c>
      <c r="Q61" s="226">
        <v>0.2018954370162068</v>
      </c>
      <c r="R61" s="226">
        <v>0.21526617299289741</v>
      </c>
      <c r="S61" s="226">
        <v>0.23261282296984551</v>
      </c>
      <c r="T61" s="226">
        <v>0.22563243919008111</v>
      </c>
      <c r="U61" s="226">
        <v>0.23838075370837861</v>
      </c>
      <c r="V61" s="226">
        <v>0.21969931760115949</v>
      </c>
      <c r="W61" s="226">
        <v>0.24576730512789799</v>
      </c>
      <c r="X61" s="226">
        <v>0.2202326902222122</v>
      </c>
      <c r="Y61" s="226">
        <v>0.179701259835227</v>
      </c>
      <c r="DA61" s="69" t="s">
        <v>307</v>
      </c>
    </row>
    <row r="62" spans="1:105" ht="12" customHeight="1" x14ac:dyDescent="0.25">
      <c r="A62" s="37" t="s">
        <v>96</v>
      </c>
      <c r="B62" s="226">
        <v>0</v>
      </c>
      <c r="C62" s="226">
        <v>0</v>
      </c>
      <c r="D62" s="226">
        <v>0</v>
      </c>
      <c r="E62" s="226">
        <v>0</v>
      </c>
      <c r="F62" s="226">
        <v>0</v>
      </c>
      <c r="G62" s="226">
        <v>0</v>
      </c>
      <c r="H62" s="226">
        <v>0</v>
      </c>
      <c r="I62" s="226">
        <v>0</v>
      </c>
      <c r="J62" s="226">
        <v>0</v>
      </c>
      <c r="K62" s="226">
        <v>0</v>
      </c>
      <c r="L62" s="226">
        <v>0</v>
      </c>
      <c r="M62" s="226">
        <v>0</v>
      </c>
      <c r="N62" s="226">
        <v>0</v>
      </c>
      <c r="O62" s="226">
        <v>0</v>
      </c>
      <c r="P62" s="226">
        <v>0</v>
      </c>
      <c r="Q62" s="226">
        <v>0</v>
      </c>
      <c r="R62" s="226">
        <v>0</v>
      </c>
      <c r="S62" s="226">
        <v>0</v>
      </c>
      <c r="T62" s="226">
        <v>0</v>
      </c>
      <c r="U62" s="226">
        <v>0</v>
      </c>
      <c r="V62" s="226">
        <v>0</v>
      </c>
      <c r="W62" s="226">
        <v>0</v>
      </c>
      <c r="X62" s="226">
        <v>0</v>
      </c>
      <c r="Y62" s="226">
        <v>0</v>
      </c>
      <c r="DA62" s="69" t="s">
        <v>308</v>
      </c>
    </row>
    <row r="63" spans="1:105" ht="12" customHeight="1" x14ac:dyDescent="0.25">
      <c r="A63" s="37" t="s">
        <v>78</v>
      </c>
      <c r="B63" s="226">
        <v>0</v>
      </c>
      <c r="C63" s="226">
        <v>0</v>
      </c>
      <c r="D63" s="226">
        <v>0</v>
      </c>
      <c r="E63" s="226">
        <v>0</v>
      </c>
      <c r="F63" s="226">
        <v>0</v>
      </c>
      <c r="G63" s="226">
        <v>0</v>
      </c>
      <c r="H63" s="226">
        <v>0</v>
      </c>
      <c r="I63" s="226">
        <v>0</v>
      </c>
      <c r="J63" s="226">
        <v>0</v>
      </c>
      <c r="K63" s="226">
        <v>0</v>
      </c>
      <c r="L63" s="226">
        <v>0</v>
      </c>
      <c r="M63" s="226">
        <v>0</v>
      </c>
      <c r="N63" s="226">
        <v>0</v>
      </c>
      <c r="O63" s="226">
        <v>0</v>
      </c>
      <c r="P63" s="226">
        <v>0</v>
      </c>
      <c r="Q63" s="226">
        <v>0</v>
      </c>
      <c r="R63" s="226">
        <v>0</v>
      </c>
      <c r="S63" s="226">
        <v>0</v>
      </c>
      <c r="T63" s="226">
        <v>0</v>
      </c>
      <c r="U63" s="226">
        <v>0</v>
      </c>
      <c r="V63" s="226">
        <v>0</v>
      </c>
      <c r="W63" s="226">
        <v>0</v>
      </c>
      <c r="X63" s="226">
        <v>0</v>
      </c>
      <c r="Y63" s="226">
        <v>2.157163919615113E-2</v>
      </c>
      <c r="DA63" s="69" t="s">
        <v>309</v>
      </c>
    </row>
    <row r="64" spans="1:105" ht="12" customHeight="1" x14ac:dyDescent="0.25">
      <c r="A64" s="37" t="s">
        <v>40</v>
      </c>
      <c r="B64" s="226">
        <v>5.6943385602943077E-2</v>
      </c>
      <c r="C64" s="226">
        <v>7.2005883366035375E-2</v>
      </c>
      <c r="D64" s="226">
        <v>6.8458656266312895E-2</v>
      </c>
      <c r="E64" s="226">
        <v>3.3118477450532147E-2</v>
      </c>
      <c r="F64" s="226">
        <v>3.3661128211474621E-2</v>
      </c>
      <c r="G64" s="226">
        <v>3.8252813531984127E-2</v>
      </c>
      <c r="H64" s="226">
        <v>4.743865816955542E-2</v>
      </c>
      <c r="I64" s="226">
        <v>2.5457779482192851E-2</v>
      </c>
      <c r="J64" s="226">
        <v>4.3621814434129172E-2</v>
      </c>
      <c r="K64" s="226">
        <v>3.2117399028138399E-2</v>
      </c>
      <c r="L64" s="226">
        <v>4.0307039216191359E-2</v>
      </c>
      <c r="M64" s="226">
        <v>4.2038492231809929E-2</v>
      </c>
      <c r="N64" s="226">
        <v>4.4933430994450373E-2</v>
      </c>
      <c r="O64" s="226">
        <v>4.4938557903121228E-2</v>
      </c>
      <c r="P64" s="226">
        <v>4.6084181013808533E-2</v>
      </c>
      <c r="Q64" s="226">
        <v>4.6551496243266259E-2</v>
      </c>
      <c r="R64" s="226">
        <v>4.6844490819399398E-2</v>
      </c>
      <c r="S64" s="226">
        <v>4.9802532694779973E-2</v>
      </c>
      <c r="T64" s="226">
        <v>4.6023077151468923E-2</v>
      </c>
      <c r="U64" s="226">
        <v>4.4351050956040423E-2</v>
      </c>
      <c r="V64" s="226">
        <v>3.9308236466642922E-2</v>
      </c>
      <c r="W64" s="226">
        <v>4.6391172359765392E-2</v>
      </c>
      <c r="X64" s="226">
        <v>4.0073441117109268E-2</v>
      </c>
      <c r="Y64" s="226">
        <v>3.5711003994235692E-2</v>
      </c>
      <c r="DA64" s="69" t="s">
        <v>310</v>
      </c>
    </row>
    <row r="65" spans="1:105" ht="12" customHeight="1" x14ac:dyDescent="0.25">
      <c r="A65" s="57" t="s">
        <v>220</v>
      </c>
      <c r="B65" s="261">
        <v>14.094126127612929</v>
      </c>
      <c r="C65" s="261">
        <v>10.89024773622535</v>
      </c>
      <c r="D65" s="261">
        <v>9.9534656518988882</v>
      </c>
      <c r="E65" s="261">
        <v>10.633915806151199</v>
      </c>
      <c r="F65" s="261">
        <v>10.571058184711649</v>
      </c>
      <c r="G65" s="261">
        <v>12.55422817024445</v>
      </c>
      <c r="H65" s="261">
        <v>13.08089294696113</v>
      </c>
      <c r="I65" s="261">
        <v>11.867011063485791</v>
      </c>
      <c r="J65" s="261">
        <v>12.411154253422289</v>
      </c>
      <c r="K65" s="261">
        <v>9.6534065972739977</v>
      </c>
      <c r="L65" s="261">
        <v>12.16569109021839</v>
      </c>
      <c r="M65" s="261">
        <v>11.81971401566914</v>
      </c>
      <c r="N65" s="261">
        <v>12.30268109539711</v>
      </c>
      <c r="O65" s="261">
        <v>12.204789497969109</v>
      </c>
      <c r="P65" s="261">
        <v>12.046124713192331</v>
      </c>
      <c r="Q65" s="261">
        <v>11.92952811066265</v>
      </c>
      <c r="R65" s="261">
        <v>12.568193562179429</v>
      </c>
      <c r="S65" s="261">
        <v>13.660012112653719</v>
      </c>
      <c r="T65" s="261">
        <v>13.17374261385722</v>
      </c>
      <c r="U65" s="261">
        <v>13.6509308889498</v>
      </c>
      <c r="V65" s="261">
        <v>12.424814642991331</v>
      </c>
      <c r="W65" s="261">
        <v>13.971877275397651</v>
      </c>
      <c r="X65" s="261">
        <v>12.461840955628031</v>
      </c>
      <c r="Y65" s="261">
        <v>10.67762937421989</v>
      </c>
      <c r="DA65" s="70" t="s">
        <v>311</v>
      </c>
    </row>
    <row r="66" spans="1:105" ht="12" customHeight="1" x14ac:dyDescent="0.25">
      <c r="A66" s="18" t="s">
        <v>28</v>
      </c>
      <c r="B66" s="230">
        <v>6.5540827341701364</v>
      </c>
      <c r="C66" s="230">
        <v>0.68962214354639795</v>
      </c>
      <c r="D66" s="230">
        <v>0.88826112859223316</v>
      </c>
      <c r="E66" s="230">
        <v>1.117821930498865</v>
      </c>
      <c r="F66" s="230">
        <v>0</v>
      </c>
      <c r="G66" s="230">
        <v>1.4294447059418449</v>
      </c>
      <c r="H66" s="230">
        <v>2.063842166746602</v>
      </c>
      <c r="I66" s="230">
        <v>1.690885276896952</v>
      </c>
      <c r="J66" s="230">
        <v>1.870052071648648</v>
      </c>
      <c r="K66" s="230">
        <v>0.95519053750745608</v>
      </c>
      <c r="L66" s="230">
        <v>1.5190962940851209</v>
      </c>
      <c r="M66" s="230">
        <v>1.7136183609679421</v>
      </c>
      <c r="N66" s="230">
        <v>1.512634968236843</v>
      </c>
      <c r="O66" s="230">
        <v>1.4927141690366641</v>
      </c>
      <c r="P66" s="230">
        <v>1.7074040024931449</v>
      </c>
      <c r="Q66" s="230">
        <v>1.5071247273444239</v>
      </c>
      <c r="R66" s="230">
        <v>1.5010284644867911</v>
      </c>
      <c r="S66" s="230">
        <v>1.6835476980488291</v>
      </c>
      <c r="T66" s="230">
        <v>1.730296879504303</v>
      </c>
      <c r="U66" s="230">
        <v>1.5699786969905489</v>
      </c>
      <c r="V66" s="230">
        <v>1.2466049180262539</v>
      </c>
      <c r="W66" s="230">
        <v>1.231971789818989</v>
      </c>
      <c r="X66" s="230">
        <v>1.1472298841126549</v>
      </c>
      <c r="Y66" s="230">
        <v>0.85242701117649611</v>
      </c>
      <c r="DA66" s="71" t="s">
        <v>312</v>
      </c>
    </row>
    <row r="67" spans="1:105" ht="12" customHeight="1" x14ac:dyDescent="0.25">
      <c r="A67" s="18" t="s">
        <v>32</v>
      </c>
      <c r="B67" s="230">
        <v>0</v>
      </c>
      <c r="C67" s="230">
        <v>0</v>
      </c>
      <c r="D67" s="230">
        <v>0</v>
      </c>
      <c r="E67" s="230">
        <v>0</v>
      </c>
      <c r="F67" s="230">
        <v>0</v>
      </c>
      <c r="G67" s="230">
        <v>0</v>
      </c>
      <c r="H67" s="230">
        <v>0</v>
      </c>
      <c r="I67" s="230">
        <v>0</v>
      </c>
      <c r="J67" s="230">
        <v>0</v>
      </c>
      <c r="K67" s="230">
        <v>0</v>
      </c>
      <c r="L67" s="230">
        <v>0</v>
      </c>
      <c r="M67" s="230">
        <v>0</v>
      </c>
      <c r="N67" s="230">
        <v>0</v>
      </c>
      <c r="O67" s="230">
        <v>0</v>
      </c>
      <c r="P67" s="230">
        <v>0</v>
      </c>
      <c r="Q67" s="230">
        <v>0</v>
      </c>
      <c r="R67" s="230">
        <v>0</v>
      </c>
      <c r="S67" s="230">
        <v>0</v>
      </c>
      <c r="T67" s="230">
        <v>0</v>
      </c>
      <c r="U67" s="230">
        <v>0</v>
      </c>
      <c r="V67" s="230">
        <v>0</v>
      </c>
      <c r="W67" s="230">
        <v>0</v>
      </c>
      <c r="X67" s="230">
        <v>0</v>
      </c>
      <c r="Y67" s="230">
        <v>0</v>
      </c>
      <c r="DA67" s="71" t="s">
        <v>313</v>
      </c>
    </row>
    <row r="68" spans="1:105" ht="12" customHeight="1" x14ac:dyDescent="0.25">
      <c r="A68" s="18" t="s">
        <v>35</v>
      </c>
      <c r="B68" s="230">
        <v>7.5400433934427982</v>
      </c>
      <c r="C68" s="230">
        <v>10.20062559267895</v>
      </c>
      <c r="D68" s="230">
        <v>9.0652045233066545</v>
      </c>
      <c r="E68" s="230">
        <v>9.5160938756523379</v>
      </c>
      <c r="F68" s="230">
        <v>10.571058184711649</v>
      </c>
      <c r="G68" s="230">
        <v>11.12478346430261</v>
      </c>
      <c r="H68" s="230">
        <v>11.017050780214531</v>
      </c>
      <c r="I68" s="230">
        <v>10.176125786588839</v>
      </c>
      <c r="J68" s="230">
        <v>10.54110218177364</v>
      </c>
      <c r="K68" s="230">
        <v>8.6982160597665423</v>
      </c>
      <c r="L68" s="230">
        <v>10.646594796133259</v>
      </c>
      <c r="M68" s="230">
        <v>10.106095654701191</v>
      </c>
      <c r="N68" s="230">
        <v>10.790046127160259</v>
      </c>
      <c r="O68" s="230">
        <v>10.71207532893245</v>
      </c>
      <c r="P68" s="230">
        <v>10.338720710699191</v>
      </c>
      <c r="Q68" s="230">
        <v>10.42240338331823</v>
      </c>
      <c r="R68" s="230">
        <v>11.067165097692641</v>
      </c>
      <c r="S68" s="230">
        <v>11.976464414604891</v>
      </c>
      <c r="T68" s="230">
        <v>11.44344573435292</v>
      </c>
      <c r="U68" s="230">
        <v>12.08095219195925</v>
      </c>
      <c r="V68" s="230">
        <v>11.178209724965081</v>
      </c>
      <c r="W68" s="230">
        <v>12.73990548557866</v>
      </c>
      <c r="X68" s="230">
        <v>11.314611071515371</v>
      </c>
      <c r="Y68" s="230">
        <v>9.8252023630433918</v>
      </c>
      <c r="DA68" s="71" t="s">
        <v>314</v>
      </c>
    </row>
    <row r="69" spans="1:105" ht="12" customHeight="1" x14ac:dyDescent="0.25">
      <c r="A69" s="18" t="s">
        <v>36</v>
      </c>
      <c r="B69" s="230">
        <v>0</v>
      </c>
      <c r="C69" s="230">
        <v>0</v>
      </c>
      <c r="D69" s="230">
        <v>0</v>
      </c>
      <c r="E69" s="230">
        <v>0</v>
      </c>
      <c r="F69" s="230">
        <v>0</v>
      </c>
      <c r="G69" s="230">
        <v>0</v>
      </c>
      <c r="H69" s="230">
        <v>0</v>
      </c>
      <c r="I69" s="230">
        <v>0</v>
      </c>
      <c r="J69" s="230">
        <v>0</v>
      </c>
      <c r="K69" s="230">
        <v>0</v>
      </c>
      <c r="L69" s="230">
        <v>0</v>
      </c>
      <c r="M69" s="230">
        <v>0</v>
      </c>
      <c r="N69" s="230">
        <v>0</v>
      </c>
      <c r="O69" s="230">
        <v>0</v>
      </c>
      <c r="P69" s="230">
        <v>0</v>
      </c>
      <c r="Q69" s="230">
        <v>0</v>
      </c>
      <c r="R69" s="230">
        <v>0</v>
      </c>
      <c r="S69" s="230">
        <v>0</v>
      </c>
      <c r="T69" s="230">
        <v>0</v>
      </c>
      <c r="U69" s="230">
        <v>0</v>
      </c>
      <c r="V69" s="230">
        <v>0</v>
      </c>
      <c r="W69" s="230">
        <v>0</v>
      </c>
      <c r="X69" s="230">
        <v>0</v>
      </c>
      <c r="Y69" s="230">
        <v>0</v>
      </c>
      <c r="DA69" s="71" t="s">
        <v>315</v>
      </c>
    </row>
    <row r="70" spans="1:105" ht="12" hidden="1" customHeight="1" x14ac:dyDescent="0.25">
      <c r="A70" s="54"/>
      <c r="B70" s="265"/>
      <c r="C70" s="265"/>
      <c r="D70" s="265"/>
      <c r="E70" s="265"/>
      <c r="F70" s="265"/>
      <c r="G70" s="265"/>
      <c r="H70" s="265"/>
      <c r="I70" s="265"/>
      <c r="J70" s="265"/>
      <c r="K70" s="265"/>
      <c r="L70" s="265"/>
      <c r="M70" s="265"/>
      <c r="N70" s="265"/>
      <c r="O70" s="265"/>
      <c r="P70" s="265"/>
      <c r="Q70" s="265"/>
      <c r="R70" s="265"/>
      <c r="S70" s="265"/>
      <c r="T70" s="265"/>
      <c r="U70" s="265"/>
      <c r="V70" s="265"/>
      <c r="W70" s="265"/>
      <c r="X70" s="265"/>
      <c r="Y70" s="265"/>
      <c r="DA70" s="176"/>
    </row>
    <row r="71" spans="1:105" ht="12" customHeight="1" x14ac:dyDescent="0.25">
      <c r="A71" s="57" t="s">
        <v>226</v>
      </c>
      <c r="B71" s="261">
        <v>30.53367693959057</v>
      </c>
      <c r="C71" s="261">
        <v>31.68356574357216</v>
      </c>
      <c r="D71" s="261">
        <v>29.20947849194253</v>
      </c>
      <c r="E71" s="261">
        <v>23.256648947153341</v>
      </c>
      <c r="F71" s="261">
        <v>23.84711094607102</v>
      </c>
      <c r="G71" s="261">
        <v>27.267106477685079</v>
      </c>
      <c r="H71" s="261">
        <v>29.81167522959926</v>
      </c>
      <c r="I71" s="261">
        <v>22.64398450897696</v>
      </c>
      <c r="J71" s="261">
        <v>28.07338558908916</v>
      </c>
      <c r="K71" s="261">
        <v>21.66329392720758</v>
      </c>
      <c r="L71" s="261">
        <v>27.168806848624989</v>
      </c>
      <c r="M71" s="261">
        <v>26.933194930659589</v>
      </c>
      <c r="N71" s="261">
        <v>28.368041482580061</v>
      </c>
      <c r="O71" s="261">
        <v>28.363200420022501</v>
      </c>
      <c r="P71" s="261">
        <v>28.245772328380799</v>
      </c>
      <c r="Q71" s="261">
        <v>28.295692457346711</v>
      </c>
      <c r="R71" s="261">
        <v>29.39507152773194</v>
      </c>
      <c r="S71" s="261">
        <v>31.688974996064861</v>
      </c>
      <c r="T71" s="261">
        <v>30.067824369148411</v>
      </c>
      <c r="U71" s="261">
        <v>30.526440906415861</v>
      </c>
      <c r="V71" s="261">
        <v>27.636964532485688</v>
      </c>
      <c r="W71" s="261">
        <v>31.69835801537625</v>
      </c>
      <c r="X71" s="261">
        <v>27.93423116908011</v>
      </c>
      <c r="Y71" s="261">
        <v>24.550091120079149</v>
      </c>
      <c r="DA71" s="70" t="s">
        <v>316</v>
      </c>
    </row>
    <row r="72" spans="1:105" ht="12" customHeight="1" x14ac:dyDescent="0.25">
      <c r="A72" s="57" t="s">
        <v>179</v>
      </c>
      <c r="B72" s="261">
        <v>11.35496550528155</v>
      </c>
      <c r="C72" s="261">
        <v>10.121708824005371</v>
      </c>
      <c r="D72" s="261">
        <v>9.2344155039186102</v>
      </c>
      <c r="E72" s="261">
        <v>9.5667533485943945</v>
      </c>
      <c r="F72" s="261">
        <v>9.7170089888549285</v>
      </c>
      <c r="G72" s="261">
        <v>11.35669251872948</v>
      </c>
      <c r="H72" s="261">
        <v>11.753233588031399</v>
      </c>
      <c r="I72" s="261">
        <v>10.7031561208896</v>
      </c>
      <c r="J72" s="261">
        <v>11.109070215903721</v>
      </c>
      <c r="K72" s="261">
        <v>8.7830489128963514</v>
      </c>
      <c r="L72" s="261">
        <v>10.984262836396139</v>
      </c>
      <c r="M72" s="261">
        <v>10.62905990768542</v>
      </c>
      <c r="N72" s="261">
        <v>11.08132225938871</v>
      </c>
      <c r="O72" s="261">
        <v>10.968401222053121</v>
      </c>
      <c r="P72" s="261">
        <v>10.783069768472661</v>
      </c>
      <c r="Q72" s="261">
        <v>10.72480460013446</v>
      </c>
      <c r="R72" s="261">
        <v>11.31195911393969</v>
      </c>
      <c r="S72" s="261">
        <v>12.31453510985636</v>
      </c>
      <c r="T72" s="261">
        <v>11.85218605394817</v>
      </c>
      <c r="U72" s="261">
        <v>12.32182347440153</v>
      </c>
      <c r="V72" s="261">
        <v>11.22971400771654</v>
      </c>
      <c r="W72" s="261">
        <v>12.65499238510464</v>
      </c>
      <c r="X72" s="261">
        <v>11.282472944803761</v>
      </c>
      <c r="Y72" s="261">
        <v>9.73779909617096</v>
      </c>
      <c r="DA72" s="70" t="s">
        <v>317</v>
      </c>
    </row>
    <row r="73" spans="1:105" ht="12" customHeight="1" x14ac:dyDescent="0.25">
      <c r="A73" s="60" t="s">
        <v>181</v>
      </c>
      <c r="B73" s="262">
        <v>8.9512412019456598</v>
      </c>
      <c r="C73" s="262">
        <v>7.0834457861269682</v>
      </c>
      <c r="D73" s="262">
        <v>6.3500826805795603</v>
      </c>
      <c r="E73" s="262">
        <v>8.172293619890926</v>
      </c>
      <c r="F73" s="262">
        <v>8.2990711799787746</v>
      </c>
      <c r="G73" s="262">
        <v>9.7645910236990137</v>
      </c>
      <c r="H73" s="262">
        <v>9.8052008494629206</v>
      </c>
      <c r="I73" s="262">
        <v>9.6457019215368618</v>
      </c>
      <c r="J73" s="262">
        <v>9.2936966924133557</v>
      </c>
      <c r="K73" s="262">
        <v>7.4570291848496364</v>
      </c>
      <c r="L73" s="262">
        <v>9.3074706356891141</v>
      </c>
      <c r="M73" s="262">
        <v>8.8823771976732964</v>
      </c>
      <c r="N73" s="262">
        <v>9.2119198931768995</v>
      </c>
      <c r="O73" s="262">
        <v>9.0714788490044178</v>
      </c>
      <c r="P73" s="262">
        <v>8.8386462417174094</v>
      </c>
      <c r="Q73" s="262">
        <v>8.7606349071624479</v>
      </c>
      <c r="R73" s="262">
        <v>9.3339081599605329</v>
      </c>
      <c r="S73" s="262">
        <v>10.220974054858051</v>
      </c>
      <c r="T73" s="262">
        <v>9.9153514957598965</v>
      </c>
      <c r="U73" s="262">
        <v>10.45019861099445</v>
      </c>
      <c r="V73" s="262">
        <v>9.561446500164605</v>
      </c>
      <c r="W73" s="262">
        <v>10.6838375066898</v>
      </c>
      <c r="X73" s="262">
        <v>9.581253729098167</v>
      </c>
      <c r="Y73" s="262">
        <v>8.1957025147356344</v>
      </c>
      <c r="DA73" s="72" t="s">
        <v>318</v>
      </c>
    </row>
    <row r="74" spans="1:105" ht="12" customHeight="1" x14ac:dyDescent="0.25">
      <c r="A74" s="59" t="s">
        <v>31</v>
      </c>
      <c r="B74" s="230">
        <v>0.21301474164036929</v>
      </c>
      <c r="C74" s="230">
        <v>0.1964507060461898</v>
      </c>
      <c r="D74" s="230">
        <v>0.19672535039416891</v>
      </c>
      <c r="E74" s="230">
        <v>0.21536140286910799</v>
      </c>
      <c r="F74" s="230">
        <v>0.21390228103462411</v>
      </c>
      <c r="G74" s="230">
        <v>0.42870201376335088</v>
      </c>
      <c r="H74" s="230">
        <v>0.64856852521483188</v>
      </c>
      <c r="I74" s="230">
        <v>0.42856003379272151</v>
      </c>
      <c r="J74" s="230">
        <v>0.41938963814479069</v>
      </c>
      <c r="K74" s="230">
        <v>0.42473802067116562</v>
      </c>
      <c r="L74" s="230">
        <v>0.42117599671090489</v>
      </c>
      <c r="M74" s="230">
        <v>0.42425704737178271</v>
      </c>
      <c r="N74" s="230">
        <v>0.42345588232921322</v>
      </c>
      <c r="O74" s="230">
        <v>0.20899357539977151</v>
      </c>
      <c r="P74" s="230">
        <v>0.21155914706704729</v>
      </c>
      <c r="Q74" s="230">
        <v>0.2101724365376563</v>
      </c>
      <c r="R74" s="230">
        <v>0.2101769486229948</v>
      </c>
      <c r="S74" s="230">
        <v>0.30187261736604831</v>
      </c>
      <c r="T74" s="230">
        <v>0.27299353767061052</v>
      </c>
      <c r="U74" s="230">
        <v>0.2388167858109487</v>
      </c>
      <c r="V74" s="230">
        <v>0.1328874824785557</v>
      </c>
      <c r="W74" s="230">
        <v>0.1302577892129031</v>
      </c>
      <c r="X74" s="230">
        <v>0.1293348263245051</v>
      </c>
      <c r="Y74" s="230">
        <v>0.34402300676608372</v>
      </c>
      <c r="DA74" s="71" t="s">
        <v>319</v>
      </c>
    </row>
    <row r="75" spans="1:105" ht="12" customHeight="1" x14ac:dyDescent="0.25">
      <c r="A75" s="59" t="s">
        <v>159</v>
      </c>
      <c r="B75" s="230">
        <v>0.1834938927417756</v>
      </c>
      <c r="C75" s="230">
        <v>0</v>
      </c>
      <c r="D75" s="230">
        <v>0</v>
      </c>
      <c r="E75" s="230">
        <v>0</v>
      </c>
      <c r="F75" s="230">
        <v>0</v>
      </c>
      <c r="G75" s="230">
        <v>0.18462500678208821</v>
      </c>
      <c r="H75" s="230">
        <v>0.184461434088626</v>
      </c>
      <c r="I75" s="230">
        <v>0</v>
      </c>
      <c r="J75" s="230">
        <v>0</v>
      </c>
      <c r="K75" s="230">
        <v>0.1861278956442825</v>
      </c>
      <c r="L75" s="230">
        <v>0.18459296285808141</v>
      </c>
      <c r="M75" s="230">
        <v>0.18594526144073251</v>
      </c>
      <c r="N75" s="230">
        <v>0</v>
      </c>
      <c r="O75" s="230">
        <v>0</v>
      </c>
      <c r="P75" s="230">
        <v>0</v>
      </c>
      <c r="Q75" s="230">
        <v>0</v>
      </c>
      <c r="R75" s="230">
        <v>0</v>
      </c>
      <c r="S75" s="230">
        <v>0.1042078852533964</v>
      </c>
      <c r="T75" s="230">
        <v>0.11140883102801</v>
      </c>
      <c r="U75" s="230">
        <v>0.11411531390129551</v>
      </c>
      <c r="V75" s="230">
        <v>6.9577716736661646E-2</v>
      </c>
      <c r="W75" s="230">
        <v>7.198775317003922E-2</v>
      </c>
      <c r="X75" s="230">
        <v>6.7591163064253681E-2</v>
      </c>
      <c r="Y75" s="230">
        <v>6.2739187053626716E-2</v>
      </c>
      <c r="DA75" s="71" t="s">
        <v>320</v>
      </c>
    </row>
    <row r="76" spans="1:105" ht="12" customHeight="1" x14ac:dyDescent="0.25">
      <c r="A76" s="59" t="s">
        <v>32</v>
      </c>
      <c r="B76" s="230">
        <v>0</v>
      </c>
      <c r="C76" s="230">
        <v>0</v>
      </c>
      <c r="D76" s="230">
        <v>0</v>
      </c>
      <c r="E76" s="230">
        <v>0</v>
      </c>
      <c r="F76" s="230">
        <v>0</v>
      </c>
      <c r="G76" s="230">
        <v>0</v>
      </c>
      <c r="H76" s="230">
        <v>0</v>
      </c>
      <c r="I76" s="230">
        <v>0</v>
      </c>
      <c r="J76" s="230">
        <v>0</v>
      </c>
      <c r="K76" s="230">
        <v>0</v>
      </c>
      <c r="L76" s="230">
        <v>0</v>
      </c>
      <c r="M76" s="230">
        <v>0</v>
      </c>
      <c r="N76" s="230">
        <v>0</v>
      </c>
      <c r="O76" s="230">
        <v>0</v>
      </c>
      <c r="P76" s="230">
        <v>0</v>
      </c>
      <c r="Q76" s="230">
        <v>0</v>
      </c>
      <c r="R76" s="230">
        <v>0</v>
      </c>
      <c r="S76" s="230">
        <v>0</v>
      </c>
      <c r="T76" s="230">
        <v>0</v>
      </c>
      <c r="U76" s="230">
        <v>0</v>
      </c>
      <c r="V76" s="230">
        <v>0</v>
      </c>
      <c r="W76" s="230">
        <v>0</v>
      </c>
      <c r="X76" s="230">
        <v>0</v>
      </c>
      <c r="Y76" s="230">
        <v>0</v>
      </c>
      <c r="DA76" s="71" t="s">
        <v>321</v>
      </c>
    </row>
    <row r="77" spans="1:105" ht="12" customHeight="1" x14ac:dyDescent="0.25">
      <c r="A77" s="59" t="s">
        <v>35</v>
      </c>
      <c r="B77" s="230">
        <v>8.554732567563514</v>
      </c>
      <c r="C77" s="230">
        <v>6.8869950800807782</v>
      </c>
      <c r="D77" s="230">
        <v>6.1533573301853917</v>
      </c>
      <c r="E77" s="230">
        <v>7.9569322170218184</v>
      </c>
      <c r="F77" s="230">
        <v>8.0851688989441506</v>
      </c>
      <c r="G77" s="230">
        <v>9.1512640031535746</v>
      </c>
      <c r="H77" s="230">
        <v>8.9721708901594628</v>
      </c>
      <c r="I77" s="230">
        <v>9.2171418877441411</v>
      </c>
      <c r="J77" s="230">
        <v>8.8743070542685647</v>
      </c>
      <c r="K77" s="230">
        <v>6.8461632685341884</v>
      </c>
      <c r="L77" s="230">
        <v>8.7017016761201287</v>
      </c>
      <c r="M77" s="230">
        <v>8.2721748888607802</v>
      </c>
      <c r="N77" s="230">
        <v>8.7884640108476866</v>
      </c>
      <c r="O77" s="230">
        <v>8.862485273604646</v>
      </c>
      <c r="P77" s="230">
        <v>8.6270870946503617</v>
      </c>
      <c r="Q77" s="230">
        <v>8.550462470624792</v>
      </c>
      <c r="R77" s="230">
        <v>9.1237312113375388</v>
      </c>
      <c r="S77" s="230">
        <v>9.8148935522386029</v>
      </c>
      <c r="T77" s="230">
        <v>9.5309491270612767</v>
      </c>
      <c r="U77" s="230">
        <v>10.0972665112822</v>
      </c>
      <c r="V77" s="230">
        <v>9.3589813009493881</v>
      </c>
      <c r="W77" s="230">
        <v>10.48159196430686</v>
      </c>
      <c r="X77" s="230">
        <v>9.3843277397094074</v>
      </c>
      <c r="Y77" s="230">
        <v>7.7889403209159234</v>
      </c>
      <c r="DA77" s="71" t="s">
        <v>322</v>
      </c>
    </row>
    <row r="78" spans="1:105" ht="12" customHeight="1" x14ac:dyDescent="0.25">
      <c r="A78" s="60" t="s">
        <v>187</v>
      </c>
      <c r="B78" s="262">
        <v>2.4037243033358928</v>
      </c>
      <c r="C78" s="262">
        <v>3.0382630378783988</v>
      </c>
      <c r="D78" s="262">
        <v>2.8843328233390499</v>
      </c>
      <c r="E78" s="262">
        <v>1.394459728703469</v>
      </c>
      <c r="F78" s="262">
        <v>1.4179378088761529</v>
      </c>
      <c r="G78" s="262">
        <v>1.5921014950304619</v>
      </c>
      <c r="H78" s="262">
        <v>1.948032738568479</v>
      </c>
      <c r="I78" s="262">
        <v>1.057454199352742</v>
      </c>
      <c r="J78" s="262">
        <v>1.8153735234903641</v>
      </c>
      <c r="K78" s="262">
        <v>1.326019728046715</v>
      </c>
      <c r="L78" s="262">
        <v>1.6767922007070251</v>
      </c>
      <c r="M78" s="262">
        <v>1.7466827100121221</v>
      </c>
      <c r="N78" s="262">
        <v>1.8694023662118091</v>
      </c>
      <c r="O78" s="262">
        <v>1.8969223730487039</v>
      </c>
      <c r="P78" s="262">
        <v>1.944423526755251</v>
      </c>
      <c r="Q78" s="262">
        <v>1.9641696929720129</v>
      </c>
      <c r="R78" s="262">
        <v>1.978050953979162</v>
      </c>
      <c r="S78" s="262">
        <v>2.093561054998315</v>
      </c>
      <c r="T78" s="262">
        <v>1.9368345581882731</v>
      </c>
      <c r="U78" s="262">
        <v>1.8716248634070829</v>
      </c>
      <c r="V78" s="262">
        <v>1.668267507551932</v>
      </c>
      <c r="W78" s="262">
        <v>1.9711548784148361</v>
      </c>
      <c r="X78" s="262">
        <v>1.701219215705595</v>
      </c>
      <c r="Y78" s="262">
        <v>1.5420965814353249</v>
      </c>
      <c r="DA78" s="72" t="s">
        <v>323</v>
      </c>
    </row>
    <row r="79" spans="1:105" ht="12" customHeight="1" x14ac:dyDescent="0.25">
      <c r="A79" s="57" t="s">
        <v>189</v>
      </c>
      <c r="B79" s="261">
        <f t="shared" ref="B79:Y79" si="1">B80+B84+B95</f>
        <v>12.138878123296966</v>
      </c>
      <c r="C79" s="261">
        <f t="shared" si="1"/>
        <v>10.336042710490155</v>
      </c>
      <c r="D79" s="261">
        <f t="shared" si="1"/>
        <v>9.4360195328048277</v>
      </c>
      <c r="E79" s="261">
        <f t="shared" si="1"/>
        <v>11.224438776164499</v>
      </c>
      <c r="F79" s="261">
        <f t="shared" si="1"/>
        <v>11.250727729237344</v>
      </c>
      <c r="G79" s="261">
        <f t="shared" si="1"/>
        <v>12.908916369910919</v>
      </c>
      <c r="H79" s="261">
        <f t="shared" si="1"/>
        <v>13.269269684417305</v>
      </c>
      <c r="I79" s="261">
        <f t="shared" si="1"/>
        <v>12.147900963538394</v>
      </c>
      <c r="J79" s="261">
        <f t="shared" si="1"/>
        <v>12.204109584746606</v>
      </c>
      <c r="K79" s="261">
        <f t="shared" si="1"/>
        <v>10.067731101005853</v>
      </c>
      <c r="L79" s="261">
        <f t="shared" si="1"/>
        <v>12.226814656830793</v>
      </c>
      <c r="M79" s="261">
        <f t="shared" si="1"/>
        <v>11.763713661019432</v>
      </c>
      <c r="N79" s="261">
        <f t="shared" si="1"/>
        <v>12.275622446333438</v>
      </c>
      <c r="O79" s="261">
        <f t="shared" si="1"/>
        <v>11.770669633601514</v>
      </c>
      <c r="P79" s="261">
        <f t="shared" si="1"/>
        <v>11.527253285718805</v>
      </c>
      <c r="Q79" s="261">
        <f t="shared" si="1"/>
        <v>11.342646214828754</v>
      </c>
      <c r="R79" s="261">
        <f t="shared" si="1"/>
        <v>11.942842080949491</v>
      </c>
      <c r="S79" s="261">
        <f t="shared" si="1"/>
        <v>13.023956506713226</v>
      </c>
      <c r="T79" s="261">
        <f t="shared" si="1"/>
        <v>12.519656707388034</v>
      </c>
      <c r="U79" s="261">
        <f t="shared" si="1"/>
        <v>12.960374533821216</v>
      </c>
      <c r="V79" s="261">
        <f t="shared" si="1"/>
        <v>11.81659875420122</v>
      </c>
      <c r="W79" s="261">
        <f t="shared" si="1"/>
        <v>13.280521149399293</v>
      </c>
      <c r="X79" s="261">
        <f t="shared" si="1"/>
        <v>11.844333612377751</v>
      </c>
      <c r="Y79" s="261">
        <f t="shared" si="1"/>
        <v>10.230817204821518</v>
      </c>
      <c r="DA79" s="70"/>
    </row>
    <row r="80" spans="1:105" ht="12" customHeight="1" x14ac:dyDescent="0.25">
      <c r="A80" s="60" t="s">
        <v>190</v>
      </c>
      <c r="B80" s="262">
        <v>6.209046301107187</v>
      </c>
      <c r="C80" s="262">
        <v>4.9134462880840548</v>
      </c>
      <c r="D80" s="262">
        <v>4.404747508201118</v>
      </c>
      <c r="E80" s="262">
        <v>5.6687277582371696</v>
      </c>
      <c r="F80" s="262">
        <v>5.7566672654817923</v>
      </c>
      <c r="G80" s="262">
        <v>6.7732280261137836</v>
      </c>
      <c r="H80" s="262">
        <v>6.8013971126973507</v>
      </c>
      <c r="I80" s="262">
        <v>6.6907603634323927</v>
      </c>
      <c r="J80" s="262">
        <v>6.4465912346433463</v>
      </c>
      <c r="K80" s="262">
        <v>5.1725831572245973</v>
      </c>
      <c r="L80" s="262">
        <v>6.4561455578504363</v>
      </c>
      <c r="M80" s="262">
        <v>6.1612786472857453</v>
      </c>
      <c r="N80" s="262">
        <v>6.3898665948576179</v>
      </c>
      <c r="O80" s="262">
        <v>6.2924493846439953</v>
      </c>
      <c r="P80" s="262">
        <v>6.130944582523556</v>
      </c>
      <c r="Q80" s="262">
        <v>6.0768318648193782</v>
      </c>
      <c r="R80" s="262">
        <v>6.47448399925588</v>
      </c>
      <c r="S80" s="262">
        <v>7.0897990253278529</v>
      </c>
      <c r="T80" s="262">
        <v>6.8778033280506108</v>
      </c>
      <c r="U80" s="262">
        <v>7.2488010955761988</v>
      </c>
      <c r="V80" s="262">
        <v>6.6323164224618409</v>
      </c>
      <c r="W80" s="262">
        <v>7.4108651812581607</v>
      </c>
      <c r="X80" s="262">
        <v>6.6460557462908536</v>
      </c>
      <c r="Y80" s="262">
        <v>5.6849653848041921</v>
      </c>
      <c r="DA80" s="72" t="s">
        <v>324</v>
      </c>
    </row>
    <row r="81" spans="1:105" ht="12" customHeight="1" x14ac:dyDescent="0.25">
      <c r="A81" s="59" t="s">
        <v>31</v>
      </c>
      <c r="B81" s="230">
        <v>0.1477581001141999</v>
      </c>
      <c r="C81" s="230">
        <v>0.13626842380929899</v>
      </c>
      <c r="D81" s="230">
        <v>0.13645893140868859</v>
      </c>
      <c r="E81" s="230">
        <v>0.14938586635281759</v>
      </c>
      <c r="F81" s="230">
        <v>0.14837374358404479</v>
      </c>
      <c r="G81" s="230">
        <v>0.29737000632448107</v>
      </c>
      <c r="H81" s="230">
        <v>0.44988085022492519</v>
      </c>
      <c r="I81" s="230">
        <v>0.2972715216348632</v>
      </c>
      <c r="J81" s="230">
        <v>0.29091045841548557</v>
      </c>
      <c r="K81" s="230">
        <v>0.29462037461516039</v>
      </c>
      <c r="L81" s="230">
        <v>0.29214956959539351</v>
      </c>
      <c r="M81" s="230">
        <v>0.29428674652738013</v>
      </c>
      <c r="N81" s="230">
        <v>0.29373101679874092</v>
      </c>
      <c r="O81" s="230">
        <v>0.14496881013652679</v>
      </c>
      <c r="P81" s="230">
        <v>0.1467484240371624</v>
      </c>
      <c r="Q81" s="230">
        <v>0.1457865295144955</v>
      </c>
      <c r="R81" s="230">
        <v>0.145789659331484</v>
      </c>
      <c r="S81" s="230">
        <v>0.20939454272048841</v>
      </c>
      <c r="T81" s="230">
        <v>0.18936251152872899</v>
      </c>
      <c r="U81" s="230">
        <v>0.16565573948107529</v>
      </c>
      <c r="V81" s="230">
        <v>9.2177667089070908E-2</v>
      </c>
      <c r="W81" s="230">
        <v>9.0353575113915868E-2</v>
      </c>
      <c r="X81" s="230">
        <v>8.9713360066753331E-2</v>
      </c>
      <c r="Y81" s="230">
        <v>0.23863224434086619</v>
      </c>
      <c r="DA81" s="71" t="s">
        <v>325</v>
      </c>
    </row>
    <row r="82" spans="1:105" ht="12" customHeight="1" x14ac:dyDescent="0.25">
      <c r="A82" s="59" t="s">
        <v>159</v>
      </c>
      <c r="B82" s="230">
        <v>0.1272809044355139</v>
      </c>
      <c r="C82" s="230">
        <v>0</v>
      </c>
      <c r="D82" s="230">
        <v>0</v>
      </c>
      <c r="E82" s="230">
        <v>0</v>
      </c>
      <c r="F82" s="230">
        <v>0</v>
      </c>
      <c r="G82" s="230">
        <v>0.12806550394408339</v>
      </c>
      <c r="H82" s="230">
        <v>0.12795204141923461</v>
      </c>
      <c r="I82" s="230">
        <v>0</v>
      </c>
      <c r="J82" s="230">
        <v>0</v>
      </c>
      <c r="K82" s="230">
        <v>0.1291079857988629</v>
      </c>
      <c r="L82" s="230">
        <v>0.12804327661232701</v>
      </c>
      <c r="M82" s="230">
        <v>0.12898130121954879</v>
      </c>
      <c r="N82" s="230">
        <v>0</v>
      </c>
      <c r="O82" s="230">
        <v>0</v>
      </c>
      <c r="P82" s="230">
        <v>0</v>
      </c>
      <c r="Q82" s="230">
        <v>0</v>
      </c>
      <c r="R82" s="230">
        <v>0</v>
      </c>
      <c r="S82" s="230">
        <v>7.2284007310423393E-2</v>
      </c>
      <c r="T82" s="230">
        <v>7.7278957699718973E-2</v>
      </c>
      <c r="U82" s="230">
        <v>7.9156314939263769E-2</v>
      </c>
      <c r="V82" s="230">
        <v>4.8262721894852929E-2</v>
      </c>
      <c r="W82" s="230">
        <v>4.9934448470486288E-2</v>
      </c>
      <c r="X82" s="230">
        <v>4.6884744980440853E-2</v>
      </c>
      <c r="Y82" s="230">
        <v>4.3519162149838968E-2</v>
      </c>
      <c r="DA82" s="71" t="s">
        <v>326</v>
      </c>
    </row>
    <row r="83" spans="1:105" ht="12" customHeight="1" x14ac:dyDescent="0.25">
      <c r="A83" s="59" t="s">
        <v>35</v>
      </c>
      <c r="B83" s="230">
        <v>5.9340072965574731</v>
      </c>
      <c r="C83" s="230">
        <v>4.7771778642747558</v>
      </c>
      <c r="D83" s="230">
        <v>4.2682885767924299</v>
      </c>
      <c r="E83" s="230">
        <v>5.519341891884352</v>
      </c>
      <c r="F83" s="230">
        <v>5.6082935218977479</v>
      </c>
      <c r="G83" s="230">
        <v>6.3477925158452191</v>
      </c>
      <c r="H83" s="230">
        <v>6.2235642210531914</v>
      </c>
      <c r="I83" s="230">
        <v>6.3934888417975291</v>
      </c>
      <c r="J83" s="230">
        <v>6.1556807762278609</v>
      </c>
      <c r="K83" s="230">
        <v>4.7488547968105737</v>
      </c>
      <c r="L83" s="230">
        <v>6.0359527116427154</v>
      </c>
      <c r="M83" s="230">
        <v>5.738010599538816</v>
      </c>
      <c r="N83" s="230">
        <v>6.0961355780588766</v>
      </c>
      <c r="O83" s="230">
        <v>6.1474805745074681</v>
      </c>
      <c r="P83" s="230">
        <v>5.9841961584863936</v>
      </c>
      <c r="Q83" s="230">
        <v>5.9310453353048826</v>
      </c>
      <c r="R83" s="230">
        <v>6.3286943399243958</v>
      </c>
      <c r="S83" s="230">
        <v>6.8081204752969411</v>
      </c>
      <c r="T83" s="230">
        <v>6.6111618588221628</v>
      </c>
      <c r="U83" s="230">
        <v>7.0039890411558599</v>
      </c>
      <c r="V83" s="230">
        <v>6.4918760334779169</v>
      </c>
      <c r="W83" s="230">
        <v>7.2705771576737588</v>
      </c>
      <c r="X83" s="230">
        <v>6.5094576412436593</v>
      </c>
      <c r="Y83" s="230">
        <v>5.4028139783134872</v>
      </c>
      <c r="DA83" s="71" t="s">
        <v>327</v>
      </c>
    </row>
    <row r="84" spans="1:105" ht="12" customHeight="1" x14ac:dyDescent="0.25">
      <c r="A84" s="60" t="s">
        <v>195</v>
      </c>
      <c r="B84" s="262">
        <v>4.2624836681410319</v>
      </c>
      <c r="C84" s="262">
        <v>3.3150992103960948</v>
      </c>
      <c r="D84" s="262">
        <v>3.0305488127185631</v>
      </c>
      <c r="E84" s="262">
        <v>4.5884412477118621</v>
      </c>
      <c r="F84" s="262">
        <v>4.5105050764324108</v>
      </c>
      <c r="G84" s="262">
        <v>5.0313239684346014</v>
      </c>
      <c r="H84" s="262">
        <v>5.1166157798445164</v>
      </c>
      <c r="I84" s="262">
        <v>4.7236353870351859</v>
      </c>
      <c r="J84" s="262">
        <v>4.4982808871796021</v>
      </c>
      <c r="K84" s="262">
        <v>3.975351716434147</v>
      </c>
      <c r="L84" s="262">
        <v>4.6075588468219948</v>
      </c>
      <c r="M84" s="262">
        <v>4.3908450704919257</v>
      </c>
      <c r="N84" s="262">
        <v>4.5890411741095702</v>
      </c>
      <c r="O84" s="262">
        <v>4.1624162639967057</v>
      </c>
      <c r="P84" s="262">
        <v>4.0475554482878442</v>
      </c>
      <c r="Q84" s="262">
        <v>3.9033641275481772</v>
      </c>
      <c r="R84" s="262">
        <v>4.0962790948670413</v>
      </c>
      <c r="S84" s="262">
        <v>4.4819546827551831</v>
      </c>
      <c r="T84" s="262">
        <v>4.2983642276026348</v>
      </c>
      <c r="U84" s="262">
        <v>4.4133171212694426</v>
      </c>
      <c r="V84" s="262">
        <v>4.0270852499792413</v>
      </c>
      <c r="W84" s="262">
        <v>4.5023604578748317</v>
      </c>
      <c r="X84" s="262">
        <v>4.0182237662874973</v>
      </c>
      <c r="Y84" s="262">
        <v>3.4761734526385308</v>
      </c>
      <c r="DA84" s="72" t="s">
        <v>328</v>
      </c>
    </row>
    <row r="85" spans="1:105" ht="12" customHeight="1" x14ac:dyDescent="0.25">
      <c r="A85" s="64" t="s">
        <v>28</v>
      </c>
      <c r="B85" s="229">
        <v>1.925729881358442</v>
      </c>
      <c r="C85" s="229">
        <v>0.20301541385615801</v>
      </c>
      <c r="D85" s="229">
        <v>0.26098301273724811</v>
      </c>
      <c r="E85" s="229">
        <v>0.22788034861268269</v>
      </c>
      <c r="F85" s="229">
        <v>0</v>
      </c>
      <c r="G85" s="229">
        <v>0.30890567566700688</v>
      </c>
      <c r="H85" s="229">
        <v>0.45319377339868361</v>
      </c>
      <c r="I85" s="229">
        <v>0.37390963036007369</v>
      </c>
      <c r="J85" s="229">
        <v>0.45614118435422119</v>
      </c>
      <c r="K85" s="229">
        <v>0.19765230008081749</v>
      </c>
      <c r="L85" s="229">
        <v>0.34850916593602749</v>
      </c>
      <c r="M85" s="229">
        <v>0.40091598443033011</v>
      </c>
      <c r="N85" s="229">
        <v>0.35710671052424758</v>
      </c>
      <c r="O85" s="229">
        <v>0.39249176051789209</v>
      </c>
      <c r="P85" s="229">
        <v>0.45593596576752082</v>
      </c>
      <c r="Q85" s="229">
        <v>0.41330627682710508</v>
      </c>
      <c r="R85" s="229">
        <v>0.41358561494032853</v>
      </c>
      <c r="S85" s="229">
        <v>0.4555758335112825</v>
      </c>
      <c r="T85" s="229">
        <v>0.47128038218036539</v>
      </c>
      <c r="U85" s="229">
        <v>0.43275157999264352</v>
      </c>
      <c r="V85" s="229">
        <v>0.34539353777187082</v>
      </c>
      <c r="W85" s="229">
        <v>0.34380398114597399</v>
      </c>
      <c r="X85" s="229">
        <v>0.31965152865920632</v>
      </c>
      <c r="Y85" s="229">
        <v>0.2307855719972548</v>
      </c>
      <c r="DA85" s="73" t="s">
        <v>329</v>
      </c>
    </row>
    <row r="86" spans="1:105" ht="12" customHeight="1" x14ac:dyDescent="0.25">
      <c r="A86" s="64" t="s">
        <v>30</v>
      </c>
      <c r="B86" s="229">
        <v>0</v>
      </c>
      <c r="C86" s="229">
        <v>0</v>
      </c>
      <c r="D86" s="229">
        <v>0</v>
      </c>
      <c r="E86" s="229">
        <v>0</v>
      </c>
      <c r="F86" s="229">
        <v>0</v>
      </c>
      <c r="G86" s="229">
        <v>0</v>
      </c>
      <c r="H86" s="229">
        <v>0</v>
      </c>
      <c r="I86" s="229">
        <v>0</v>
      </c>
      <c r="J86" s="229">
        <v>0</v>
      </c>
      <c r="K86" s="229">
        <v>0</v>
      </c>
      <c r="L86" s="229">
        <v>0</v>
      </c>
      <c r="M86" s="229">
        <v>0</v>
      </c>
      <c r="N86" s="229">
        <v>0</v>
      </c>
      <c r="O86" s="229">
        <v>0</v>
      </c>
      <c r="P86" s="229">
        <v>0</v>
      </c>
      <c r="Q86" s="229">
        <v>0</v>
      </c>
      <c r="R86" s="229">
        <v>0</v>
      </c>
      <c r="S86" s="229">
        <v>0</v>
      </c>
      <c r="T86" s="229">
        <v>0</v>
      </c>
      <c r="U86" s="229">
        <v>0</v>
      </c>
      <c r="V86" s="229">
        <v>0</v>
      </c>
      <c r="W86" s="229">
        <v>0</v>
      </c>
      <c r="X86" s="229">
        <v>0</v>
      </c>
      <c r="Y86" s="229">
        <v>0</v>
      </c>
      <c r="DA86" s="73" t="s">
        <v>330</v>
      </c>
    </row>
    <row r="87" spans="1:105" ht="12" customHeight="1" x14ac:dyDescent="0.25">
      <c r="A87" s="64" t="s">
        <v>31</v>
      </c>
      <c r="B87" s="229">
        <v>5.5714464976590952E-2</v>
      </c>
      <c r="C87" s="229">
        <v>8.6511907941201477E-2</v>
      </c>
      <c r="D87" s="229">
        <v>8.6001262836740658E-2</v>
      </c>
      <c r="E87" s="229">
        <v>5.3030122087530503E-2</v>
      </c>
      <c r="F87" s="229">
        <v>5.7706770204102087E-2</v>
      </c>
      <c r="G87" s="229">
        <v>0.1137449121793512</v>
      </c>
      <c r="H87" s="229">
        <v>0.17661947225602631</v>
      </c>
      <c r="I87" s="229">
        <v>0.1056714863862012</v>
      </c>
      <c r="J87" s="229">
        <v>0.1227219651407595</v>
      </c>
      <c r="K87" s="229">
        <v>0.1127777395990963</v>
      </c>
      <c r="L87" s="229">
        <v>0.11940059603614291</v>
      </c>
      <c r="M87" s="229">
        <v>0.1224727511862225</v>
      </c>
      <c r="N87" s="229">
        <v>0.12396235404158221</v>
      </c>
      <c r="O87" s="229">
        <v>6.7082982495449889E-2</v>
      </c>
      <c r="P87" s="229">
        <v>6.837690392037879E-2</v>
      </c>
      <c r="Q87" s="229">
        <v>7.0955209080259402E-2</v>
      </c>
      <c r="R87" s="229">
        <v>7.0946819778108738E-2</v>
      </c>
      <c r="S87" s="229">
        <v>0.1006721757578934</v>
      </c>
      <c r="T87" s="229">
        <v>9.0165254672034192E-2</v>
      </c>
      <c r="U87" s="229">
        <v>7.9545303780269139E-2</v>
      </c>
      <c r="V87" s="229">
        <v>4.4414069366593117E-2</v>
      </c>
      <c r="W87" s="229">
        <v>4.4623152085512083E-2</v>
      </c>
      <c r="X87" s="229">
        <v>4.3881930844991979E-2</v>
      </c>
      <c r="Y87" s="229">
        <v>0.118661412427657</v>
      </c>
      <c r="DA87" s="73" t="s">
        <v>331</v>
      </c>
    </row>
    <row r="88" spans="1:105" ht="12" customHeight="1" x14ac:dyDescent="0.25">
      <c r="A88" s="64" t="s">
        <v>159</v>
      </c>
      <c r="B88" s="229">
        <v>4.8905902965762152E-2</v>
      </c>
      <c r="C88" s="229">
        <v>0</v>
      </c>
      <c r="D88" s="229">
        <v>0</v>
      </c>
      <c r="E88" s="229">
        <v>0</v>
      </c>
      <c r="F88" s="229">
        <v>0</v>
      </c>
      <c r="G88" s="229">
        <v>4.9916984721444117E-2</v>
      </c>
      <c r="H88" s="229">
        <v>5.1188176392996963E-2</v>
      </c>
      <c r="I88" s="229">
        <v>0</v>
      </c>
      <c r="J88" s="229">
        <v>0</v>
      </c>
      <c r="K88" s="229">
        <v>5.0361084896872708E-2</v>
      </c>
      <c r="L88" s="229">
        <v>5.332604639198886E-2</v>
      </c>
      <c r="M88" s="229">
        <v>5.4698685187014949E-2</v>
      </c>
      <c r="N88" s="229">
        <v>0</v>
      </c>
      <c r="O88" s="229">
        <v>0</v>
      </c>
      <c r="P88" s="229">
        <v>0</v>
      </c>
      <c r="Q88" s="229">
        <v>0</v>
      </c>
      <c r="R88" s="229">
        <v>0</v>
      </c>
      <c r="S88" s="229">
        <v>3.5413404512989799E-2</v>
      </c>
      <c r="T88" s="229">
        <v>3.7496249268028872E-2</v>
      </c>
      <c r="U88" s="229">
        <v>3.8732451708658751E-2</v>
      </c>
      <c r="V88" s="229">
        <v>2.3696708627453631E-2</v>
      </c>
      <c r="W88" s="229">
        <v>2.5130233492114452E-2</v>
      </c>
      <c r="X88" s="229">
        <v>2.3369075252631249E-2</v>
      </c>
      <c r="Y88" s="229">
        <v>2.205171019159153E-2</v>
      </c>
      <c r="DA88" s="73" t="s">
        <v>332</v>
      </c>
    </row>
    <row r="89" spans="1:105" ht="12" customHeight="1" x14ac:dyDescent="0.25">
      <c r="A89" s="64" t="s">
        <v>32</v>
      </c>
      <c r="B89" s="229">
        <v>0</v>
      </c>
      <c r="C89" s="229">
        <v>0</v>
      </c>
      <c r="D89" s="229">
        <v>0</v>
      </c>
      <c r="E89" s="229">
        <v>0</v>
      </c>
      <c r="F89" s="229">
        <v>0</v>
      </c>
      <c r="G89" s="229">
        <v>0</v>
      </c>
      <c r="H89" s="229">
        <v>0</v>
      </c>
      <c r="I89" s="229">
        <v>0</v>
      </c>
      <c r="J89" s="229">
        <v>0</v>
      </c>
      <c r="K89" s="229">
        <v>0</v>
      </c>
      <c r="L89" s="229">
        <v>0</v>
      </c>
      <c r="M89" s="229">
        <v>0</v>
      </c>
      <c r="N89" s="229">
        <v>0</v>
      </c>
      <c r="O89" s="229">
        <v>0</v>
      </c>
      <c r="P89" s="229">
        <v>0</v>
      </c>
      <c r="Q89" s="229">
        <v>0</v>
      </c>
      <c r="R89" s="229">
        <v>0</v>
      </c>
      <c r="S89" s="229">
        <v>0</v>
      </c>
      <c r="T89" s="229">
        <v>0</v>
      </c>
      <c r="U89" s="229">
        <v>0</v>
      </c>
      <c r="V89" s="229">
        <v>0</v>
      </c>
      <c r="W89" s="229">
        <v>0</v>
      </c>
      <c r="X89" s="229">
        <v>0</v>
      </c>
      <c r="Y89" s="229">
        <v>0</v>
      </c>
      <c r="DA89" s="73" t="s">
        <v>333</v>
      </c>
    </row>
    <row r="90" spans="1:105" ht="12" customHeight="1" x14ac:dyDescent="0.25">
      <c r="A90" s="64" t="s">
        <v>33</v>
      </c>
      <c r="B90" s="229">
        <v>0</v>
      </c>
      <c r="C90" s="229">
        <v>0</v>
      </c>
      <c r="D90" s="229">
        <v>0</v>
      </c>
      <c r="E90" s="229">
        <v>0</v>
      </c>
      <c r="F90" s="229">
        <v>0</v>
      </c>
      <c r="G90" s="229">
        <v>0</v>
      </c>
      <c r="H90" s="229">
        <v>0</v>
      </c>
      <c r="I90" s="229">
        <v>0</v>
      </c>
      <c r="J90" s="229">
        <v>0</v>
      </c>
      <c r="K90" s="229">
        <v>0</v>
      </c>
      <c r="L90" s="229">
        <v>0</v>
      </c>
      <c r="M90" s="229">
        <v>0</v>
      </c>
      <c r="N90" s="229">
        <v>0</v>
      </c>
      <c r="O90" s="229">
        <v>0</v>
      </c>
      <c r="P90" s="229">
        <v>0</v>
      </c>
      <c r="Q90" s="229">
        <v>0</v>
      </c>
      <c r="R90" s="229">
        <v>0</v>
      </c>
      <c r="S90" s="229">
        <v>0</v>
      </c>
      <c r="T90" s="229">
        <v>0</v>
      </c>
      <c r="U90" s="229">
        <v>0</v>
      </c>
      <c r="V90" s="229">
        <v>0</v>
      </c>
      <c r="W90" s="229">
        <v>0</v>
      </c>
      <c r="X90" s="229">
        <v>0</v>
      </c>
      <c r="Y90" s="229">
        <v>0</v>
      </c>
      <c r="DA90" s="73" t="s">
        <v>334</v>
      </c>
    </row>
    <row r="91" spans="1:105" ht="12" customHeight="1" x14ac:dyDescent="0.25">
      <c r="A91" s="64" t="s">
        <v>35</v>
      </c>
      <c r="B91" s="229">
        <v>2.232133418840236</v>
      </c>
      <c r="C91" s="229">
        <v>3.0255718885987348</v>
      </c>
      <c r="D91" s="229">
        <v>2.6835645371445742</v>
      </c>
      <c r="E91" s="229">
        <v>1.954590670069962</v>
      </c>
      <c r="F91" s="229">
        <v>2.175984794974732</v>
      </c>
      <c r="G91" s="229">
        <v>2.422216444000965</v>
      </c>
      <c r="H91" s="229">
        <v>2.4374496789150468</v>
      </c>
      <c r="I91" s="229">
        <v>2.2672417447913391</v>
      </c>
      <c r="J91" s="229">
        <v>2.590564821788151</v>
      </c>
      <c r="K91" s="229">
        <v>1.8134471636214029</v>
      </c>
      <c r="L91" s="229">
        <v>2.4609482437378301</v>
      </c>
      <c r="M91" s="229">
        <v>2.382240061707519</v>
      </c>
      <c r="N91" s="229">
        <v>2.5665517822030059</v>
      </c>
      <c r="O91" s="229">
        <v>2.8378560444985061</v>
      </c>
      <c r="P91" s="229">
        <v>2.781616250167986</v>
      </c>
      <c r="Q91" s="229">
        <v>2.879741716697148</v>
      </c>
      <c r="R91" s="229">
        <v>3.072385735205716</v>
      </c>
      <c r="S91" s="229">
        <v>3.2653274248221611</v>
      </c>
      <c r="T91" s="229">
        <v>3.140352546653522</v>
      </c>
      <c r="U91" s="229">
        <v>3.355126681128044</v>
      </c>
      <c r="V91" s="229">
        <v>3.1204733632874002</v>
      </c>
      <c r="W91" s="229">
        <v>3.582112312687368</v>
      </c>
      <c r="X91" s="229">
        <v>3.1763534207885789</v>
      </c>
      <c r="Y91" s="229">
        <v>2.680129691192346</v>
      </c>
      <c r="DA91" s="73" t="s">
        <v>335</v>
      </c>
    </row>
    <row r="92" spans="1:105" ht="12" customHeight="1" x14ac:dyDescent="0.25">
      <c r="A92" s="64" t="s">
        <v>36</v>
      </c>
      <c r="B92" s="229">
        <v>0</v>
      </c>
      <c r="C92" s="229">
        <v>0</v>
      </c>
      <c r="D92" s="229">
        <v>0</v>
      </c>
      <c r="E92" s="229">
        <v>0</v>
      </c>
      <c r="F92" s="229">
        <v>0</v>
      </c>
      <c r="G92" s="229">
        <v>0</v>
      </c>
      <c r="H92" s="229">
        <v>0</v>
      </c>
      <c r="I92" s="229">
        <v>0</v>
      </c>
      <c r="J92" s="229">
        <v>0</v>
      </c>
      <c r="K92" s="229">
        <v>0</v>
      </c>
      <c r="L92" s="229">
        <v>0</v>
      </c>
      <c r="M92" s="229">
        <v>0</v>
      </c>
      <c r="N92" s="229">
        <v>0</v>
      </c>
      <c r="O92" s="229">
        <v>0</v>
      </c>
      <c r="P92" s="229">
        <v>0</v>
      </c>
      <c r="Q92" s="229">
        <v>0</v>
      </c>
      <c r="R92" s="229">
        <v>0</v>
      </c>
      <c r="S92" s="229">
        <v>0</v>
      </c>
      <c r="T92" s="229">
        <v>0</v>
      </c>
      <c r="U92" s="229">
        <v>0</v>
      </c>
      <c r="V92" s="229">
        <v>0</v>
      </c>
      <c r="W92" s="229">
        <v>0</v>
      </c>
      <c r="X92" s="229">
        <v>0</v>
      </c>
      <c r="Y92" s="229">
        <v>0</v>
      </c>
      <c r="DA92" s="73" t="s">
        <v>336</v>
      </c>
    </row>
    <row r="93" spans="1:105" ht="12" customHeight="1" x14ac:dyDescent="0.25">
      <c r="A93" s="64" t="s">
        <v>38</v>
      </c>
      <c r="B93" s="229">
        <v>0</v>
      </c>
      <c r="C93" s="229">
        <v>0</v>
      </c>
      <c r="D93" s="229">
        <v>0</v>
      </c>
      <c r="E93" s="229">
        <v>0</v>
      </c>
      <c r="F93" s="229">
        <v>0</v>
      </c>
      <c r="G93" s="229">
        <v>0</v>
      </c>
      <c r="H93" s="229">
        <v>0</v>
      </c>
      <c r="I93" s="229">
        <v>0</v>
      </c>
      <c r="J93" s="229">
        <v>0</v>
      </c>
      <c r="K93" s="229">
        <v>0</v>
      </c>
      <c r="L93" s="229">
        <v>0</v>
      </c>
      <c r="M93" s="229">
        <v>0</v>
      </c>
      <c r="N93" s="229">
        <v>0</v>
      </c>
      <c r="O93" s="229">
        <v>0</v>
      </c>
      <c r="P93" s="229">
        <v>0</v>
      </c>
      <c r="Q93" s="229">
        <v>0</v>
      </c>
      <c r="R93" s="229">
        <v>0</v>
      </c>
      <c r="S93" s="229">
        <v>3.1350236753075948E-3</v>
      </c>
      <c r="T93" s="229">
        <v>2.3593477144028771E-3</v>
      </c>
      <c r="U93" s="229">
        <v>2.4886270412358301E-3</v>
      </c>
      <c r="V93" s="229">
        <v>2.10078906078256E-3</v>
      </c>
      <c r="W93" s="229">
        <v>4.3394381923444032E-4</v>
      </c>
      <c r="X93" s="229">
        <v>4.3394381923412981E-4</v>
      </c>
      <c r="Y93" s="229">
        <v>4.3394381923100563E-4</v>
      </c>
      <c r="DA93" s="73" t="s">
        <v>337</v>
      </c>
    </row>
    <row r="94" spans="1:105" ht="12" customHeight="1" x14ac:dyDescent="0.25">
      <c r="A94" s="64" t="s">
        <v>39</v>
      </c>
      <c r="B94" s="229">
        <v>0</v>
      </c>
      <c r="C94" s="229">
        <v>0</v>
      </c>
      <c r="D94" s="229">
        <v>0</v>
      </c>
      <c r="E94" s="229">
        <v>2.3529401069416869</v>
      </c>
      <c r="F94" s="229">
        <v>2.276813511253577</v>
      </c>
      <c r="G94" s="229">
        <v>2.1365399518658341</v>
      </c>
      <c r="H94" s="229">
        <v>1.998164678881762</v>
      </c>
      <c r="I94" s="229">
        <v>1.976812525497573</v>
      </c>
      <c r="J94" s="229">
        <v>1.3288529158964699</v>
      </c>
      <c r="K94" s="229">
        <v>1.8011134282359571</v>
      </c>
      <c r="L94" s="229">
        <v>1.6253747947200059</v>
      </c>
      <c r="M94" s="229">
        <v>1.4305175879808389</v>
      </c>
      <c r="N94" s="229">
        <v>1.541420327340735</v>
      </c>
      <c r="O94" s="229">
        <v>0.86498547648485835</v>
      </c>
      <c r="P94" s="229">
        <v>0.7416263284319583</v>
      </c>
      <c r="Q94" s="229">
        <v>0.53936092494366439</v>
      </c>
      <c r="R94" s="229">
        <v>0.53936092494288745</v>
      </c>
      <c r="S94" s="229">
        <v>0.62183082047554927</v>
      </c>
      <c r="T94" s="229">
        <v>0.55671044711428219</v>
      </c>
      <c r="U94" s="229">
        <v>0.50467247761859158</v>
      </c>
      <c r="V94" s="229">
        <v>0.49100678186514157</v>
      </c>
      <c r="W94" s="229">
        <v>0.50625683464462834</v>
      </c>
      <c r="X94" s="229">
        <v>0.45453386692285469</v>
      </c>
      <c r="Y94" s="229">
        <v>0.42411112301045167</v>
      </c>
      <c r="DA94" s="73" t="s">
        <v>338</v>
      </c>
    </row>
    <row r="95" spans="1:105" ht="12" customHeight="1" x14ac:dyDescent="0.25">
      <c r="A95" s="61" t="s">
        <v>207</v>
      </c>
      <c r="B95" s="263">
        <v>1.667348154048746</v>
      </c>
      <c r="C95" s="263">
        <v>2.1074972120100051</v>
      </c>
      <c r="D95" s="263">
        <v>2.000723211885147</v>
      </c>
      <c r="E95" s="263">
        <v>0.96726977021546745</v>
      </c>
      <c r="F95" s="263">
        <v>0.98355538732313974</v>
      </c>
      <c r="G95" s="263">
        <v>1.104364375362535</v>
      </c>
      <c r="H95" s="263">
        <v>1.351256791875437</v>
      </c>
      <c r="I95" s="263">
        <v>0.73350521307081462</v>
      </c>
      <c r="J95" s="263">
        <v>1.259237462923658</v>
      </c>
      <c r="K95" s="263">
        <v>0.91979622734710864</v>
      </c>
      <c r="L95" s="263">
        <v>1.1631102521583621</v>
      </c>
      <c r="M95" s="263">
        <v>1.2115899432417601</v>
      </c>
      <c r="N95" s="263">
        <v>1.2967146773662499</v>
      </c>
      <c r="O95" s="263">
        <v>1.315803984960813</v>
      </c>
      <c r="P95" s="263">
        <v>1.3487532549074051</v>
      </c>
      <c r="Q95" s="263">
        <v>1.362450222461199</v>
      </c>
      <c r="R95" s="263">
        <v>1.372078986826571</v>
      </c>
      <c r="S95" s="263">
        <v>1.4522027986301891</v>
      </c>
      <c r="T95" s="263">
        <v>1.343489151734788</v>
      </c>
      <c r="U95" s="263">
        <v>1.298256316975575</v>
      </c>
      <c r="V95" s="263">
        <v>1.157197081760138</v>
      </c>
      <c r="W95" s="263">
        <v>1.3672955102663</v>
      </c>
      <c r="X95" s="263">
        <v>1.1800540997994009</v>
      </c>
      <c r="Y95" s="263">
        <v>1.069678367378796</v>
      </c>
      <c r="DA95" s="74" t="s">
        <v>339</v>
      </c>
    </row>
    <row r="96" spans="1:105" ht="12" hidden="1" customHeight="1" x14ac:dyDescent="0.25"/>
    <row r="98" spans="1:105" ht="15" customHeight="1" x14ac:dyDescent="0.25">
      <c r="A98" s="32" t="s">
        <v>340</v>
      </c>
      <c r="B98" s="257"/>
      <c r="C98" s="257"/>
      <c r="D98" s="257"/>
      <c r="E98" s="257"/>
      <c r="F98" s="257"/>
      <c r="G98" s="257"/>
      <c r="H98" s="257"/>
      <c r="I98" s="257"/>
      <c r="J98" s="257"/>
      <c r="K98" s="257"/>
      <c r="L98" s="257"/>
      <c r="M98" s="257"/>
      <c r="N98" s="257"/>
      <c r="O98" s="257"/>
      <c r="P98" s="257"/>
      <c r="Q98" s="257"/>
      <c r="R98" s="257"/>
      <c r="S98" s="257"/>
      <c r="T98" s="257"/>
      <c r="U98" s="257"/>
      <c r="V98" s="257"/>
      <c r="W98" s="257"/>
      <c r="X98" s="257"/>
      <c r="Y98" s="257"/>
      <c r="DA98" s="88"/>
    </row>
    <row r="100" spans="1:105" ht="12" customHeight="1" x14ac:dyDescent="0.25">
      <c r="A100" s="35" t="s">
        <v>43</v>
      </c>
      <c r="B100" s="232">
        <f t="shared" ref="B100:Y100" si="2">SUM(B$101:B$105,B$109:B$110,B$112:B$114,B$107,B$106)</f>
        <v>0</v>
      </c>
      <c r="C100" s="232">
        <f t="shared" si="2"/>
        <v>0</v>
      </c>
      <c r="D100" s="232">
        <f t="shared" si="2"/>
        <v>0</v>
      </c>
      <c r="E100" s="232">
        <f t="shared" si="2"/>
        <v>0</v>
      </c>
      <c r="F100" s="232">
        <f t="shared" si="2"/>
        <v>0</v>
      </c>
      <c r="G100" s="232">
        <f t="shared" si="2"/>
        <v>0</v>
      </c>
      <c r="H100" s="232">
        <f t="shared" si="2"/>
        <v>0</v>
      </c>
      <c r="I100" s="232">
        <f t="shared" si="2"/>
        <v>0</v>
      </c>
      <c r="J100" s="232">
        <f t="shared" si="2"/>
        <v>0</v>
      </c>
      <c r="K100" s="232">
        <f t="shared" si="2"/>
        <v>0</v>
      </c>
      <c r="L100" s="232">
        <f t="shared" si="2"/>
        <v>0</v>
      </c>
      <c r="M100" s="232">
        <f t="shared" si="2"/>
        <v>0</v>
      </c>
      <c r="N100" s="232">
        <f t="shared" si="2"/>
        <v>0</v>
      </c>
      <c r="O100" s="232">
        <f t="shared" si="2"/>
        <v>0</v>
      </c>
      <c r="P100" s="232">
        <f t="shared" si="2"/>
        <v>0</v>
      </c>
      <c r="Q100" s="232">
        <f t="shared" si="2"/>
        <v>0</v>
      </c>
      <c r="R100" s="232">
        <f t="shared" si="2"/>
        <v>0</v>
      </c>
      <c r="S100" s="232">
        <f t="shared" si="2"/>
        <v>0</v>
      </c>
      <c r="T100" s="232">
        <f t="shared" si="2"/>
        <v>0</v>
      </c>
      <c r="U100" s="232">
        <f t="shared" si="2"/>
        <v>0</v>
      </c>
      <c r="V100" s="232">
        <f t="shared" si="2"/>
        <v>0</v>
      </c>
      <c r="W100" s="232">
        <f t="shared" si="2"/>
        <v>0</v>
      </c>
      <c r="X100" s="232">
        <f t="shared" si="2"/>
        <v>0</v>
      </c>
      <c r="Y100" s="232">
        <f t="shared" si="2"/>
        <v>0</v>
      </c>
      <c r="DA100" s="95"/>
    </row>
    <row r="101" spans="1:105" ht="12" customHeight="1" x14ac:dyDescent="0.25">
      <c r="A101" s="55" t="s">
        <v>91</v>
      </c>
      <c r="B101" s="266">
        <f t="shared" ref="B101:Y101" si="3">IF(B$6=0,0,B$6/B$5)</f>
        <v>0</v>
      </c>
      <c r="C101" s="266">
        <f t="shared" si="3"/>
        <v>0</v>
      </c>
      <c r="D101" s="266">
        <f t="shared" si="3"/>
        <v>0</v>
      </c>
      <c r="E101" s="266">
        <f t="shared" si="3"/>
        <v>0</v>
      </c>
      <c r="F101" s="266">
        <f t="shared" si="3"/>
        <v>0</v>
      </c>
      <c r="G101" s="266">
        <f t="shared" si="3"/>
        <v>0</v>
      </c>
      <c r="H101" s="266">
        <f t="shared" si="3"/>
        <v>0</v>
      </c>
      <c r="I101" s="266">
        <f t="shared" si="3"/>
        <v>0</v>
      </c>
      <c r="J101" s="266">
        <f t="shared" si="3"/>
        <v>0</v>
      </c>
      <c r="K101" s="266">
        <f t="shared" si="3"/>
        <v>0</v>
      </c>
      <c r="L101" s="266">
        <f t="shared" si="3"/>
        <v>0</v>
      </c>
      <c r="M101" s="266">
        <f t="shared" si="3"/>
        <v>0</v>
      </c>
      <c r="N101" s="266">
        <f t="shared" si="3"/>
        <v>0</v>
      </c>
      <c r="O101" s="266">
        <f t="shared" si="3"/>
        <v>0</v>
      </c>
      <c r="P101" s="266">
        <f t="shared" si="3"/>
        <v>0</v>
      </c>
      <c r="Q101" s="266">
        <f t="shared" si="3"/>
        <v>0</v>
      </c>
      <c r="R101" s="266">
        <f t="shared" si="3"/>
        <v>0</v>
      </c>
      <c r="S101" s="266">
        <f t="shared" si="3"/>
        <v>0</v>
      </c>
      <c r="T101" s="266">
        <f t="shared" si="3"/>
        <v>0</v>
      </c>
      <c r="U101" s="266">
        <f t="shared" si="3"/>
        <v>0</v>
      </c>
      <c r="V101" s="266">
        <f t="shared" si="3"/>
        <v>0</v>
      </c>
      <c r="W101" s="266">
        <f t="shared" si="3"/>
        <v>0</v>
      </c>
      <c r="X101" s="266">
        <f t="shared" si="3"/>
        <v>0</v>
      </c>
      <c r="Y101" s="266">
        <f t="shared" si="3"/>
        <v>0</v>
      </c>
      <c r="DA101" s="76"/>
    </row>
    <row r="102" spans="1:105" ht="12" customHeight="1" x14ac:dyDescent="0.25">
      <c r="A102" s="173" t="s">
        <v>92</v>
      </c>
      <c r="B102" s="267">
        <f t="shared" ref="B102:Y102" si="4">IF(B$7=0,0,B$7/B$5)</f>
        <v>0</v>
      </c>
      <c r="C102" s="267">
        <f t="shared" si="4"/>
        <v>0</v>
      </c>
      <c r="D102" s="267">
        <f t="shared" si="4"/>
        <v>0</v>
      </c>
      <c r="E102" s="267">
        <f t="shared" si="4"/>
        <v>0</v>
      </c>
      <c r="F102" s="267">
        <f t="shared" si="4"/>
        <v>0</v>
      </c>
      <c r="G102" s="267">
        <f t="shared" si="4"/>
        <v>0</v>
      </c>
      <c r="H102" s="267">
        <f t="shared" si="4"/>
        <v>0</v>
      </c>
      <c r="I102" s="267">
        <f t="shared" si="4"/>
        <v>0</v>
      </c>
      <c r="J102" s="267">
        <f t="shared" si="4"/>
        <v>0</v>
      </c>
      <c r="K102" s="267">
        <f t="shared" si="4"/>
        <v>0</v>
      </c>
      <c r="L102" s="267">
        <f t="shared" si="4"/>
        <v>0</v>
      </c>
      <c r="M102" s="267">
        <f t="shared" si="4"/>
        <v>0</v>
      </c>
      <c r="N102" s="267">
        <f t="shared" si="4"/>
        <v>0</v>
      </c>
      <c r="O102" s="267">
        <f t="shared" si="4"/>
        <v>0</v>
      </c>
      <c r="P102" s="267">
        <f t="shared" si="4"/>
        <v>0</v>
      </c>
      <c r="Q102" s="267">
        <f t="shared" si="4"/>
        <v>0</v>
      </c>
      <c r="R102" s="267">
        <f t="shared" si="4"/>
        <v>0</v>
      </c>
      <c r="S102" s="267">
        <f t="shared" si="4"/>
        <v>0</v>
      </c>
      <c r="T102" s="267">
        <f t="shared" si="4"/>
        <v>0</v>
      </c>
      <c r="U102" s="267">
        <f t="shared" si="4"/>
        <v>0</v>
      </c>
      <c r="V102" s="267">
        <f t="shared" si="4"/>
        <v>0</v>
      </c>
      <c r="W102" s="267">
        <f t="shared" si="4"/>
        <v>0</v>
      </c>
      <c r="X102" s="267">
        <f t="shared" si="4"/>
        <v>0</v>
      </c>
      <c r="Y102" s="267">
        <f t="shared" si="4"/>
        <v>0</v>
      </c>
      <c r="DA102" s="77"/>
    </row>
    <row r="103" spans="1:105" ht="12" customHeight="1" x14ac:dyDescent="0.25">
      <c r="A103" s="173" t="s">
        <v>93</v>
      </c>
      <c r="B103" s="267">
        <f t="shared" ref="B103:Y103" si="5">IF(B$8=0,0,B$8/B$5)</f>
        <v>0</v>
      </c>
      <c r="C103" s="267">
        <f t="shared" si="5"/>
        <v>0</v>
      </c>
      <c r="D103" s="267">
        <f t="shared" si="5"/>
        <v>0</v>
      </c>
      <c r="E103" s="267">
        <f t="shared" si="5"/>
        <v>0</v>
      </c>
      <c r="F103" s="267">
        <f t="shared" si="5"/>
        <v>0</v>
      </c>
      <c r="G103" s="267">
        <f t="shared" si="5"/>
        <v>0</v>
      </c>
      <c r="H103" s="267">
        <f t="shared" si="5"/>
        <v>0</v>
      </c>
      <c r="I103" s="267">
        <f t="shared" si="5"/>
        <v>0</v>
      </c>
      <c r="J103" s="267">
        <f t="shared" si="5"/>
        <v>0</v>
      </c>
      <c r="K103" s="267">
        <f t="shared" si="5"/>
        <v>0</v>
      </c>
      <c r="L103" s="267">
        <f t="shared" si="5"/>
        <v>0</v>
      </c>
      <c r="M103" s="267">
        <f t="shared" si="5"/>
        <v>0</v>
      </c>
      <c r="N103" s="267">
        <f t="shared" si="5"/>
        <v>0</v>
      </c>
      <c r="O103" s="267">
        <f t="shared" si="5"/>
        <v>0</v>
      </c>
      <c r="P103" s="267">
        <f t="shared" si="5"/>
        <v>0</v>
      </c>
      <c r="Q103" s="267">
        <f t="shared" si="5"/>
        <v>0</v>
      </c>
      <c r="R103" s="267">
        <f t="shared" si="5"/>
        <v>0</v>
      </c>
      <c r="S103" s="267">
        <f t="shared" si="5"/>
        <v>0</v>
      </c>
      <c r="T103" s="267">
        <f t="shared" si="5"/>
        <v>0</v>
      </c>
      <c r="U103" s="267">
        <f t="shared" si="5"/>
        <v>0</v>
      </c>
      <c r="V103" s="267">
        <f t="shared" si="5"/>
        <v>0</v>
      </c>
      <c r="W103" s="267">
        <f t="shared" si="5"/>
        <v>0</v>
      </c>
      <c r="X103" s="267">
        <f t="shared" si="5"/>
        <v>0</v>
      </c>
      <c r="Y103" s="267">
        <f t="shared" si="5"/>
        <v>0</v>
      </c>
      <c r="DA103" s="77"/>
    </row>
    <row r="104" spans="1:105" ht="12" customHeight="1" x14ac:dyDescent="0.25">
      <c r="A104" s="173" t="s">
        <v>94</v>
      </c>
      <c r="B104" s="267">
        <f t="shared" ref="B104:Y104" si="6">IF(B$9=0,0,B$9/B$5)</f>
        <v>0</v>
      </c>
      <c r="C104" s="267">
        <f t="shared" si="6"/>
        <v>0</v>
      </c>
      <c r="D104" s="267">
        <f t="shared" si="6"/>
        <v>0</v>
      </c>
      <c r="E104" s="267">
        <f t="shared" si="6"/>
        <v>0</v>
      </c>
      <c r="F104" s="267">
        <f t="shared" si="6"/>
        <v>0</v>
      </c>
      <c r="G104" s="267">
        <f t="shared" si="6"/>
        <v>0</v>
      </c>
      <c r="H104" s="267">
        <f t="shared" si="6"/>
        <v>0</v>
      </c>
      <c r="I104" s="267">
        <f t="shared" si="6"/>
        <v>0</v>
      </c>
      <c r="J104" s="267">
        <f t="shared" si="6"/>
        <v>0</v>
      </c>
      <c r="K104" s="267">
        <f t="shared" si="6"/>
        <v>0</v>
      </c>
      <c r="L104" s="267">
        <f t="shared" si="6"/>
        <v>0</v>
      </c>
      <c r="M104" s="267">
        <f t="shared" si="6"/>
        <v>0</v>
      </c>
      <c r="N104" s="267">
        <f t="shared" si="6"/>
        <v>0</v>
      </c>
      <c r="O104" s="267">
        <f t="shared" si="6"/>
        <v>0</v>
      </c>
      <c r="P104" s="267">
        <f t="shared" si="6"/>
        <v>0</v>
      </c>
      <c r="Q104" s="267">
        <f t="shared" si="6"/>
        <v>0</v>
      </c>
      <c r="R104" s="267">
        <f t="shared" si="6"/>
        <v>0</v>
      </c>
      <c r="S104" s="267">
        <f t="shared" si="6"/>
        <v>0</v>
      </c>
      <c r="T104" s="267">
        <f t="shared" si="6"/>
        <v>0</v>
      </c>
      <c r="U104" s="267">
        <f t="shared" si="6"/>
        <v>0</v>
      </c>
      <c r="V104" s="267">
        <f t="shared" si="6"/>
        <v>0</v>
      </c>
      <c r="W104" s="267">
        <f t="shared" si="6"/>
        <v>0</v>
      </c>
      <c r="X104" s="267">
        <f t="shared" si="6"/>
        <v>0</v>
      </c>
      <c r="Y104" s="267">
        <f t="shared" si="6"/>
        <v>0</v>
      </c>
      <c r="DA104" s="77"/>
    </row>
    <row r="105" spans="1:105" ht="12" customHeight="1" x14ac:dyDescent="0.25">
      <c r="A105" s="56" t="s">
        <v>95</v>
      </c>
      <c r="B105" s="268">
        <f t="shared" ref="B105:Y105" si="7">IF(B$10=0,0,B$10/B$5)</f>
        <v>0</v>
      </c>
      <c r="C105" s="268">
        <f t="shared" si="7"/>
        <v>0</v>
      </c>
      <c r="D105" s="268">
        <f t="shared" si="7"/>
        <v>0</v>
      </c>
      <c r="E105" s="268">
        <f t="shared" si="7"/>
        <v>0</v>
      </c>
      <c r="F105" s="268">
        <f t="shared" si="7"/>
        <v>0</v>
      </c>
      <c r="G105" s="268">
        <f t="shared" si="7"/>
        <v>0</v>
      </c>
      <c r="H105" s="268">
        <f t="shared" si="7"/>
        <v>0</v>
      </c>
      <c r="I105" s="268">
        <f t="shared" si="7"/>
        <v>0</v>
      </c>
      <c r="J105" s="268">
        <f t="shared" si="7"/>
        <v>0</v>
      </c>
      <c r="K105" s="268">
        <f t="shared" si="7"/>
        <v>0</v>
      </c>
      <c r="L105" s="268">
        <f t="shared" si="7"/>
        <v>0</v>
      </c>
      <c r="M105" s="268">
        <f t="shared" si="7"/>
        <v>0</v>
      </c>
      <c r="N105" s="268">
        <f t="shared" si="7"/>
        <v>0</v>
      </c>
      <c r="O105" s="268">
        <f t="shared" si="7"/>
        <v>0</v>
      </c>
      <c r="P105" s="268">
        <f t="shared" si="7"/>
        <v>0</v>
      </c>
      <c r="Q105" s="268">
        <f t="shared" si="7"/>
        <v>0</v>
      </c>
      <c r="R105" s="268">
        <f t="shared" si="7"/>
        <v>0</v>
      </c>
      <c r="S105" s="268">
        <f t="shared" si="7"/>
        <v>0</v>
      </c>
      <c r="T105" s="268">
        <f t="shared" si="7"/>
        <v>0</v>
      </c>
      <c r="U105" s="268">
        <f t="shared" si="7"/>
        <v>0</v>
      </c>
      <c r="V105" s="268">
        <f t="shared" si="7"/>
        <v>0</v>
      </c>
      <c r="W105" s="268">
        <f t="shared" si="7"/>
        <v>0</v>
      </c>
      <c r="X105" s="268">
        <f t="shared" si="7"/>
        <v>0</v>
      </c>
      <c r="Y105" s="268">
        <f t="shared" si="7"/>
        <v>0</v>
      </c>
      <c r="DA105" s="78"/>
    </row>
    <row r="106" spans="1:105" ht="12" customHeight="1" x14ac:dyDescent="0.25">
      <c r="A106" s="174" t="s">
        <v>165</v>
      </c>
      <c r="B106" s="269">
        <f t="shared" ref="B106:Y106" si="8">IF(B$16=0,0,B$16/B$5)</f>
        <v>0</v>
      </c>
      <c r="C106" s="269">
        <f t="shared" si="8"/>
        <v>0</v>
      </c>
      <c r="D106" s="269">
        <f t="shared" si="8"/>
        <v>0</v>
      </c>
      <c r="E106" s="269">
        <f t="shared" si="8"/>
        <v>0</v>
      </c>
      <c r="F106" s="269">
        <f t="shared" si="8"/>
        <v>0</v>
      </c>
      <c r="G106" s="269">
        <f t="shared" si="8"/>
        <v>0</v>
      </c>
      <c r="H106" s="269">
        <f t="shared" si="8"/>
        <v>0</v>
      </c>
      <c r="I106" s="269">
        <f t="shared" si="8"/>
        <v>0</v>
      </c>
      <c r="J106" s="269">
        <f t="shared" si="8"/>
        <v>0</v>
      </c>
      <c r="K106" s="269">
        <f t="shared" si="8"/>
        <v>0</v>
      </c>
      <c r="L106" s="269">
        <f t="shared" si="8"/>
        <v>0</v>
      </c>
      <c r="M106" s="269">
        <f t="shared" si="8"/>
        <v>0</v>
      </c>
      <c r="N106" s="269">
        <f t="shared" si="8"/>
        <v>0</v>
      </c>
      <c r="O106" s="269">
        <f t="shared" si="8"/>
        <v>0</v>
      </c>
      <c r="P106" s="269">
        <f t="shared" si="8"/>
        <v>0</v>
      </c>
      <c r="Q106" s="269">
        <f t="shared" si="8"/>
        <v>0</v>
      </c>
      <c r="R106" s="269">
        <f t="shared" si="8"/>
        <v>0</v>
      </c>
      <c r="S106" s="269">
        <f t="shared" si="8"/>
        <v>0</v>
      </c>
      <c r="T106" s="269">
        <f t="shared" si="8"/>
        <v>0</v>
      </c>
      <c r="U106" s="269">
        <f t="shared" si="8"/>
        <v>0</v>
      </c>
      <c r="V106" s="269">
        <f t="shared" si="8"/>
        <v>0</v>
      </c>
      <c r="W106" s="269">
        <f t="shared" si="8"/>
        <v>0</v>
      </c>
      <c r="X106" s="269">
        <f t="shared" si="8"/>
        <v>0</v>
      </c>
      <c r="Y106" s="269">
        <f t="shared" si="8"/>
        <v>0</v>
      </c>
      <c r="DA106" s="79"/>
    </row>
    <row r="107" spans="1:105" ht="12" customHeight="1" x14ac:dyDescent="0.25">
      <c r="A107" s="174" t="s">
        <v>172</v>
      </c>
      <c r="B107" s="269">
        <f t="shared" ref="B107:Y107" si="9">IF(B$22=0,0,B$22/B$5)</f>
        <v>0</v>
      </c>
      <c r="C107" s="269">
        <f t="shared" si="9"/>
        <v>0</v>
      </c>
      <c r="D107" s="269">
        <f t="shared" si="9"/>
        <v>0</v>
      </c>
      <c r="E107" s="269">
        <f t="shared" si="9"/>
        <v>0</v>
      </c>
      <c r="F107" s="269">
        <f t="shared" si="9"/>
        <v>0</v>
      </c>
      <c r="G107" s="269">
        <f t="shared" si="9"/>
        <v>0</v>
      </c>
      <c r="H107" s="269">
        <f t="shared" si="9"/>
        <v>0</v>
      </c>
      <c r="I107" s="269">
        <f t="shared" si="9"/>
        <v>0</v>
      </c>
      <c r="J107" s="269">
        <f t="shared" si="9"/>
        <v>0</v>
      </c>
      <c r="K107" s="269">
        <f t="shared" si="9"/>
        <v>0</v>
      </c>
      <c r="L107" s="269">
        <f t="shared" si="9"/>
        <v>0</v>
      </c>
      <c r="M107" s="269">
        <f t="shared" si="9"/>
        <v>0</v>
      </c>
      <c r="N107" s="269">
        <f t="shared" si="9"/>
        <v>0</v>
      </c>
      <c r="O107" s="269">
        <f t="shared" si="9"/>
        <v>0</v>
      </c>
      <c r="P107" s="269">
        <f t="shared" si="9"/>
        <v>0</v>
      </c>
      <c r="Q107" s="269">
        <f t="shared" si="9"/>
        <v>0</v>
      </c>
      <c r="R107" s="269">
        <f t="shared" si="9"/>
        <v>0</v>
      </c>
      <c r="S107" s="269">
        <f t="shared" si="9"/>
        <v>0</v>
      </c>
      <c r="T107" s="269">
        <f t="shared" si="9"/>
        <v>0</v>
      </c>
      <c r="U107" s="269">
        <f t="shared" si="9"/>
        <v>0</v>
      </c>
      <c r="V107" s="269">
        <f t="shared" si="9"/>
        <v>0</v>
      </c>
      <c r="W107" s="269">
        <f t="shared" si="9"/>
        <v>0</v>
      </c>
      <c r="X107" s="269">
        <f t="shared" si="9"/>
        <v>0</v>
      </c>
      <c r="Y107" s="269">
        <f t="shared" si="9"/>
        <v>0</v>
      </c>
      <c r="DA107" s="79"/>
    </row>
    <row r="108" spans="1:105" ht="12" customHeight="1" x14ac:dyDescent="0.25">
      <c r="A108" s="174" t="s">
        <v>179</v>
      </c>
      <c r="B108" s="269">
        <f t="shared" ref="B108:Y108" si="10">IF(B$28=0,0,B$28/B$5)</f>
        <v>0</v>
      </c>
      <c r="C108" s="269">
        <f t="shared" si="10"/>
        <v>0</v>
      </c>
      <c r="D108" s="269">
        <f t="shared" si="10"/>
        <v>0</v>
      </c>
      <c r="E108" s="269">
        <f t="shared" si="10"/>
        <v>0</v>
      </c>
      <c r="F108" s="269">
        <f t="shared" si="10"/>
        <v>0</v>
      </c>
      <c r="G108" s="269">
        <f t="shared" si="10"/>
        <v>0</v>
      </c>
      <c r="H108" s="269">
        <f t="shared" si="10"/>
        <v>0</v>
      </c>
      <c r="I108" s="269">
        <f t="shared" si="10"/>
        <v>0</v>
      </c>
      <c r="J108" s="269">
        <f t="shared" si="10"/>
        <v>0</v>
      </c>
      <c r="K108" s="269">
        <f t="shared" si="10"/>
        <v>0</v>
      </c>
      <c r="L108" s="269">
        <f t="shared" si="10"/>
        <v>0</v>
      </c>
      <c r="M108" s="269">
        <f t="shared" si="10"/>
        <v>0</v>
      </c>
      <c r="N108" s="269">
        <f t="shared" si="10"/>
        <v>0</v>
      </c>
      <c r="O108" s="269">
        <f t="shared" si="10"/>
        <v>0</v>
      </c>
      <c r="P108" s="269">
        <f t="shared" si="10"/>
        <v>0</v>
      </c>
      <c r="Q108" s="269">
        <f t="shared" si="10"/>
        <v>0</v>
      </c>
      <c r="R108" s="269">
        <f t="shared" si="10"/>
        <v>0</v>
      </c>
      <c r="S108" s="269">
        <f t="shared" si="10"/>
        <v>0</v>
      </c>
      <c r="T108" s="269">
        <f t="shared" si="10"/>
        <v>0</v>
      </c>
      <c r="U108" s="269">
        <f t="shared" si="10"/>
        <v>0</v>
      </c>
      <c r="V108" s="269">
        <f t="shared" si="10"/>
        <v>0</v>
      </c>
      <c r="W108" s="269">
        <f t="shared" si="10"/>
        <v>0</v>
      </c>
      <c r="X108" s="269">
        <f t="shared" si="10"/>
        <v>0</v>
      </c>
      <c r="Y108" s="269">
        <f t="shared" si="10"/>
        <v>0</v>
      </c>
      <c r="DA108" s="79"/>
    </row>
    <row r="109" spans="1:105" ht="12" customHeight="1" x14ac:dyDescent="0.25">
      <c r="A109" s="62" t="s">
        <v>181</v>
      </c>
      <c r="B109" s="270">
        <f t="shared" ref="B109:Y109" si="11">IF(B$29=0,0,B$29/B$5)</f>
        <v>0</v>
      </c>
      <c r="C109" s="270">
        <f t="shared" si="11"/>
        <v>0</v>
      </c>
      <c r="D109" s="270">
        <f t="shared" si="11"/>
        <v>0</v>
      </c>
      <c r="E109" s="270">
        <f t="shared" si="11"/>
        <v>0</v>
      </c>
      <c r="F109" s="270">
        <f t="shared" si="11"/>
        <v>0</v>
      </c>
      <c r="G109" s="270">
        <f t="shared" si="11"/>
        <v>0</v>
      </c>
      <c r="H109" s="270">
        <f t="shared" si="11"/>
        <v>0</v>
      </c>
      <c r="I109" s="270">
        <f t="shared" si="11"/>
        <v>0</v>
      </c>
      <c r="J109" s="270">
        <f t="shared" si="11"/>
        <v>0</v>
      </c>
      <c r="K109" s="270">
        <f t="shared" si="11"/>
        <v>0</v>
      </c>
      <c r="L109" s="270">
        <f t="shared" si="11"/>
        <v>0</v>
      </c>
      <c r="M109" s="270">
        <f t="shared" si="11"/>
        <v>0</v>
      </c>
      <c r="N109" s="270">
        <f t="shared" si="11"/>
        <v>0</v>
      </c>
      <c r="O109" s="270">
        <f t="shared" si="11"/>
        <v>0</v>
      </c>
      <c r="P109" s="270">
        <f t="shared" si="11"/>
        <v>0</v>
      </c>
      <c r="Q109" s="270">
        <f t="shared" si="11"/>
        <v>0</v>
      </c>
      <c r="R109" s="270">
        <f t="shared" si="11"/>
        <v>0</v>
      </c>
      <c r="S109" s="270">
        <f t="shared" si="11"/>
        <v>0</v>
      </c>
      <c r="T109" s="270">
        <f t="shared" si="11"/>
        <v>0</v>
      </c>
      <c r="U109" s="270">
        <f t="shared" si="11"/>
        <v>0</v>
      </c>
      <c r="V109" s="270">
        <f t="shared" si="11"/>
        <v>0</v>
      </c>
      <c r="W109" s="270">
        <f t="shared" si="11"/>
        <v>0</v>
      </c>
      <c r="X109" s="270">
        <f t="shared" si="11"/>
        <v>0</v>
      </c>
      <c r="Y109" s="270">
        <f t="shared" si="11"/>
        <v>0</v>
      </c>
      <c r="DA109" s="80"/>
    </row>
    <row r="110" spans="1:105" ht="12" customHeight="1" x14ac:dyDescent="0.25">
      <c r="A110" s="62" t="s">
        <v>187</v>
      </c>
      <c r="B110" s="270">
        <f t="shared" ref="B110:Y110" si="12">IF(B$34=0,0,B$34/B$5)</f>
        <v>0</v>
      </c>
      <c r="C110" s="270">
        <f t="shared" si="12"/>
        <v>0</v>
      </c>
      <c r="D110" s="270">
        <f t="shared" si="12"/>
        <v>0</v>
      </c>
      <c r="E110" s="270">
        <f t="shared" si="12"/>
        <v>0</v>
      </c>
      <c r="F110" s="270">
        <f t="shared" si="12"/>
        <v>0</v>
      </c>
      <c r="G110" s="270">
        <f t="shared" si="12"/>
        <v>0</v>
      </c>
      <c r="H110" s="270">
        <f t="shared" si="12"/>
        <v>0</v>
      </c>
      <c r="I110" s="270">
        <f t="shared" si="12"/>
        <v>0</v>
      </c>
      <c r="J110" s="270">
        <f t="shared" si="12"/>
        <v>0</v>
      </c>
      <c r="K110" s="270">
        <f t="shared" si="12"/>
        <v>0</v>
      </c>
      <c r="L110" s="270">
        <f t="shared" si="12"/>
        <v>0</v>
      </c>
      <c r="M110" s="270">
        <f t="shared" si="12"/>
        <v>0</v>
      </c>
      <c r="N110" s="270">
        <f t="shared" si="12"/>
        <v>0</v>
      </c>
      <c r="O110" s="270">
        <f t="shared" si="12"/>
        <v>0</v>
      </c>
      <c r="P110" s="270">
        <f t="shared" si="12"/>
        <v>0</v>
      </c>
      <c r="Q110" s="270">
        <f t="shared" si="12"/>
        <v>0</v>
      </c>
      <c r="R110" s="270">
        <f t="shared" si="12"/>
        <v>0</v>
      </c>
      <c r="S110" s="270">
        <f t="shared" si="12"/>
        <v>0</v>
      </c>
      <c r="T110" s="270">
        <f t="shared" si="12"/>
        <v>0</v>
      </c>
      <c r="U110" s="270">
        <f t="shared" si="12"/>
        <v>0</v>
      </c>
      <c r="V110" s="270">
        <f t="shared" si="12"/>
        <v>0</v>
      </c>
      <c r="W110" s="270">
        <f t="shared" si="12"/>
        <v>0</v>
      </c>
      <c r="X110" s="270">
        <f t="shared" si="12"/>
        <v>0</v>
      </c>
      <c r="Y110" s="270">
        <f t="shared" si="12"/>
        <v>0</v>
      </c>
      <c r="DA110" s="80"/>
    </row>
    <row r="111" spans="1:105" ht="12" customHeight="1" x14ac:dyDescent="0.25">
      <c r="A111" s="174" t="s">
        <v>189</v>
      </c>
      <c r="B111" s="269">
        <f t="shared" ref="B111:Y111" si="13">IF(B$35=0,0,B$35/B$5)</f>
        <v>0</v>
      </c>
      <c r="C111" s="269">
        <f t="shared" si="13"/>
        <v>0</v>
      </c>
      <c r="D111" s="269">
        <f t="shared" si="13"/>
        <v>0</v>
      </c>
      <c r="E111" s="269">
        <f t="shared" si="13"/>
        <v>0</v>
      </c>
      <c r="F111" s="269">
        <f t="shared" si="13"/>
        <v>0</v>
      </c>
      <c r="G111" s="269">
        <f t="shared" si="13"/>
        <v>0</v>
      </c>
      <c r="H111" s="269">
        <f t="shared" si="13"/>
        <v>0</v>
      </c>
      <c r="I111" s="269">
        <f t="shared" si="13"/>
        <v>0</v>
      </c>
      <c r="J111" s="269">
        <f t="shared" si="13"/>
        <v>0</v>
      </c>
      <c r="K111" s="269">
        <f t="shared" si="13"/>
        <v>0</v>
      </c>
      <c r="L111" s="269">
        <f t="shared" si="13"/>
        <v>0</v>
      </c>
      <c r="M111" s="269">
        <f t="shared" si="13"/>
        <v>0</v>
      </c>
      <c r="N111" s="269">
        <f t="shared" si="13"/>
        <v>0</v>
      </c>
      <c r="O111" s="269">
        <f t="shared" si="13"/>
        <v>0</v>
      </c>
      <c r="P111" s="269">
        <f t="shared" si="13"/>
        <v>0</v>
      </c>
      <c r="Q111" s="269">
        <f t="shared" si="13"/>
        <v>0</v>
      </c>
      <c r="R111" s="269">
        <f t="shared" si="13"/>
        <v>0</v>
      </c>
      <c r="S111" s="269">
        <f t="shared" si="13"/>
        <v>0</v>
      </c>
      <c r="T111" s="269">
        <f t="shared" si="13"/>
        <v>0</v>
      </c>
      <c r="U111" s="269">
        <f t="shared" si="13"/>
        <v>0</v>
      </c>
      <c r="V111" s="269">
        <f t="shared" si="13"/>
        <v>0</v>
      </c>
      <c r="W111" s="269">
        <f t="shared" si="13"/>
        <v>0</v>
      </c>
      <c r="X111" s="269">
        <f t="shared" si="13"/>
        <v>0</v>
      </c>
      <c r="Y111" s="269">
        <f t="shared" si="13"/>
        <v>0</v>
      </c>
      <c r="DA111" s="79"/>
    </row>
    <row r="112" spans="1:105" ht="12" customHeight="1" x14ac:dyDescent="0.25">
      <c r="A112" s="62" t="s">
        <v>190</v>
      </c>
      <c r="B112" s="270">
        <f t="shared" ref="B112:Y112" si="14">IF(B$36=0,0,B$36/B$5)</f>
        <v>0</v>
      </c>
      <c r="C112" s="270">
        <f t="shared" si="14"/>
        <v>0</v>
      </c>
      <c r="D112" s="270">
        <f t="shared" si="14"/>
        <v>0</v>
      </c>
      <c r="E112" s="270">
        <f t="shared" si="14"/>
        <v>0</v>
      </c>
      <c r="F112" s="270">
        <f t="shared" si="14"/>
        <v>0</v>
      </c>
      <c r="G112" s="270">
        <f t="shared" si="14"/>
        <v>0</v>
      </c>
      <c r="H112" s="270">
        <f t="shared" si="14"/>
        <v>0</v>
      </c>
      <c r="I112" s="270">
        <f t="shared" si="14"/>
        <v>0</v>
      </c>
      <c r="J112" s="270">
        <f t="shared" si="14"/>
        <v>0</v>
      </c>
      <c r="K112" s="270">
        <f t="shared" si="14"/>
        <v>0</v>
      </c>
      <c r="L112" s="270">
        <f t="shared" si="14"/>
        <v>0</v>
      </c>
      <c r="M112" s="270">
        <f t="shared" si="14"/>
        <v>0</v>
      </c>
      <c r="N112" s="270">
        <f t="shared" si="14"/>
        <v>0</v>
      </c>
      <c r="O112" s="270">
        <f t="shared" si="14"/>
        <v>0</v>
      </c>
      <c r="P112" s="270">
        <f t="shared" si="14"/>
        <v>0</v>
      </c>
      <c r="Q112" s="270">
        <f t="shared" si="14"/>
        <v>0</v>
      </c>
      <c r="R112" s="270">
        <f t="shared" si="14"/>
        <v>0</v>
      </c>
      <c r="S112" s="270">
        <f t="shared" si="14"/>
        <v>0</v>
      </c>
      <c r="T112" s="270">
        <f t="shared" si="14"/>
        <v>0</v>
      </c>
      <c r="U112" s="270">
        <f t="shared" si="14"/>
        <v>0</v>
      </c>
      <c r="V112" s="270">
        <f t="shared" si="14"/>
        <v>0</v>
      </c>
      <c r="W112" s="270">
        <f t="shared" si="14"/>
        <v>0</v>
      </c>
      <c r="X112" s="270">
        <f t="shared" si="14"/>
        <v>0</v>
      </c>
      <c r="Y112" s="270">
        <f t="shared" si="14"/>
        <v>0</v>
      </c>
      <c r="DA112" s="80"/>
    </row>
    <row r="113" spans="1:105" ht="12" customHeight="1" x14ac:dyDescent="0.25">
      <c r="A113" s="62" t="s">
        <v>195</v>
      </c>
      <c r="B113" s="270">
        <f t="shared" ref="B113:Y113" si="15">IF(B$40=0,0,B$40/B$5)</f>
        <v>0</v>
      </c>
      <c r="C113" s="270">
        <f t="shared" si="15"/>
        <v>0</v>
      </c>
      <c r="D113" s="270">
        <f t="shared" si="15"/>
        <v>0</v>
      </c>
      <c r="E113" s="270">
        <f t="shared" si="15"/>
        <v>0</v>
      </c>
      <c r="F113" s="270">
        <f t="shared" si="15"/>
        <v>0</v>
      </c>
      <c r="G113" s="270">
        <f t="shared" si="15"/>
        <v>0</v>
      </c>
      <c r="H113" s="270">
        <f t="shared" si="15"/>
        <v>0</v>
      </c>
      <c r="I113" s="270">
        <f t="shared" si="15"/>
        <v>0</v>
      </c>
      <c r="J113" s="270">
        <f t="shared" si="15"/>
        <v>0</v>
      </c>
      <c r="K113" s="270">
        <f t="shared" si="15"/>
        <v>0</v>
      </c>
      <c r="L113" s="270">
        <f t="shared" si="15"/>
        <v>0</v>
      </c>
      <c r="M113" s="270">
        <f t="shared" si="15"/>
        <v>0</v>
      </c>
      <c r="N113" s="270">
        <f t="shared" si="15"/>
        <v>0</v>
      </c>
      <c r="O113" s="270">
        <f t="shared" si="15"/>
        <v>0</v>
      </c>
      <c r="P113" s="270">
        <f t="shared" si="15"/>
        <v>0</v>
      </c>
      <c r="Q113" s="270">
        <f t="shared" si="15"/>
        <v>0</v>
      </c>
      <c r="R113" s="270">
        <f t="shared" si="15"/>
        <v>0</v>
      </c>
      <c r="S113" s="270">
        <f t="shared" si="15"/>
        <v>0</v>
      </c>
      <c r="T113" s="270">
        <f t="shared" si="15"/>
        <v>0</v>
      </c>
      <c r="U113" s="270">
        <f t="shared" si="15"/>
        <v>0</v>
      </c>
      <c r="V113" s="270">
        <f t="shared" si="15"/>
        <v>0</v>
      </c>
      <c r="W113" s="270">
        <f t="shared" si="15"/>
        <v>0</v>
      </c>
      <c r="X113" s="270">
        <f t="shared" si="15"/>
        <v>0</v>
      </c>
      <c r="Y113" s="270">
        <f t="shared" si="15"/>
        <v>0</v>
      </c>
      <c r="DA113" s="80"/>
    </row>
    <row r="114" spans="1:105" ht="12" customHeight="1" x14ac:dyDescent="0.25">
      <c r="A114" s="63" t="s">
        <v>207</v>
      </c>
      <c r="B114" s="271">
        <f t="shared" ref="B114:Y114" si="16">IF(B$51=0,0,B$51/B$5)</f>
        <v>0</v>
      </c>
      <c r="C114" s="271">
        <f t="shared" si="16"/>
        <v>0</v>
      </c>
      <c r="D114" s="271">
        <f t="shared" si="16"/>
        <v>0</v>
      </c>
      <c r="E114" s="271">
        <f t="shared" si="16"/>
        <v>0</v>
      </c>
      <c r="F114" s="271">
        <f t="shared" si="16"/>
        <v>0</v>
      </c>
      <c r="G114" s="271">
        <f t="shared" si="16"/>
        <v>0</v>
      </c>
      <c r="H114" s="271">
        <f t="shared" si="16"/>
        <v>0</v>
      </c>
      <c r="I114" s="271">
        <f t="shared" si="16"/>
        <v>0</v>
      </c>
      <c r="J114" s="271">
        <f t="shared" si="16"/>
        <v>0</v>
      </c>
      <c r="K114" s="271">
        <f t="shared" si="16"/>
        <v>0</v>
      </c>
      <c r="L114" s="271">
        <f t="shared" si="16"/>
        <v>0</v>
      </c>
      <c r="M114" s="271">
        <f t="shared" si="16"/>
        <v>0</v>
      </c>
      <c r="N114" s="271">
        <f t="shared" si="16"/>
        <v>0</v>
      </c>
      <c r="O114" s="271">
        <f t="shared" si="16"/>
        <v>0</v>
      </c>
      <c r="P114" s="271">
        <f t="shared" si="16"/>
        <v>0</v>
      </c>
      <c r="Q114" s="271">
        <f t="shared" si="16"/>
        <v>0</v>
      </c>
      <c r="R114" s="271">
        <f t="shared" si="16"/>
        <v>0</v>
      </c>
      <c r="S114" s="271">
        <f t="shared" si="16"/>
        <v>0</v>
      </c>
      <c r="T114" s="271">
        <f t="shared" si="16"/>
        <v>0</v>
      </c>
      <c r="U114" s="271">
        <f t="shared" si="16"/>
        <v>0</v>
      </c>
      <c r="V114" s="271">
        <f t="shared" si="16"/>
        <v>0</v>
      </c>
      <c r="W114" s="271">
        <f t="shared" si="16"/>
        <v>0</v>
      </c>
      <c r="X114" s="271">
        <f t="shared" si="16"/>
        <v>0</v>
      </c>
      <c r="Y114" s="271">
        <f t="shared" si="16"/>
        <v>0</v>
      </c>
      <c r="DA114" s="81"/>
    </row>
    <row r="115" spans="1:105" ht="12" hidden="1" customHeight="1" x14ac:dyDescent="0.25"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</row>
    <row r="116" spans="1:105" ht="12" customHeight="1" x14ac:dyDescent="0.25"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</row>
    <row r="117" spans="1:105" ht="12" customHeight="1" x14ac:dyDescent="0.25">
      <c r="A117" s="35" t="s">
        <v>44</v>
      </c>
      <c r="B117" s="232">
        <f t="shared" ref="B117:Y117" si="17">SUM(B$118:B$122,B$126:B$127,B$129:B$131,B$124,B$123)</f>
        <v>1</v>
      </c>
      <c r="C117" s="232">
        <f t="shared" si="17"/>
        <v>1</v>
      </c>
      <c r="D117" s="232">
        <f t="shared" si="17"/>
        <v>1</v>
      </c>
      <c r="E117" s="232">
        <f t="shared" si="17"/>
        <v>0.99999999999999978</v>
      </c>
      <c r="F117" s="232">
        <f t="shared" si="17"/>
        <v>1</v>
      </c>
      <c r="G117" s="232">
        <f t="shared" si="17"/>
        <v>0.99999999999999989</v>
      </c>
      <c r="H117" s="232">
        <f t="shared" si="17"/>
        <v>1</v>
      </c>
      <c r="I117" s="232">
        <f t="shared" si="17"/>
        <v>1</v>
      </c>
      <c r="J117" s="232">
        <f t="shared" si="17"/>
        <v>1.0000000000000002</v>
      </c>
      <c r="K117" s="232">
        <f t="shared" si="17"/>
        <v>1.0000000000000002</v>
      </c>
      <c r="L117" s="232">
        <f t="shared" si="17"/>
        <v>1.0000000000000002</v>
      </c>
      <c r="M117" s="232">
        <f t="shared" si="17"/>
        <v>1</v>
      </c>
      <c r="N117" s="232">
        <f t="shared" si="17"/>
        <v>1</v>
      </c>
      <c r="O117" s="232">
        <f t="shared" si="17"/>
        <v>0.99999999999999989</v>
      </c>
      <c r="P117" s="232">
        <f t="shared" si="17"/>
        <v>1</v>
      </c>
      <c r="Q117" s="232">
        <f t="shared" si="17"/>
        <v>0.99999999999999989</v>
      </c>
      <c r="R117" s="232">
        <f t="shared" si="17"/>
        <v>1</v>
      </c>
      <c r="S117" s="232">
        <f t="shared" si="17"/>
        <v>1</v>
      </c>
      <c r="T117" s="232">
        <f t="shared" si="17"/>
        <v>1.0000000000000002</v>
      </c>
      <c r="U117" s="232">
        <f t="shared" si="17"/>
        <v>1</v>
      </c>
      <c r="V117" s="232">
        <f t="shared" si="17"/>
        <v>1.0000000000000002</v>
      </c>
      <c r="W117" s="232">
        <f t="shared" si="17"/>
        <v>0.99999999999999989</v>
      </c>
      <c r="X117" s="232">
        <f t="shared" si="17"/>
        <v>1</v>
      </c>
      <c r="Y117" s="232">
        <f t="shared" si="17"/>
        <v>1.0000000000000002</v>
      </c>
      <c r="DA117" s="95"/>
    </row>
    <row r="118" spans="1:105" ht="12" customHeight="1" x14ac:dyDescent="0.25">
      <c r="A118" s="55" t="s">
        <v>91</v>
      </c>
      <c r="B118" s="266">
        <f t="shared" ref="B118:Y118" si="18">IF(B$55=0,0,B$55/B$54)</f>
        <v>2.1328792145189623E-3</v>
      </c>
      <c r="C118" s="266">
        <f t="shared" si="18"/>
        <v>2.3749058966733381E-3</v>
      </c>
      <c r="D118" s="266">
        <f t="shared" si="18"/>
        <v>2.385536294464329E-3</v>
      </c>
      <c r="E118" s="266">
        <f t="shared" si="18"/>
        <v>2.0297238200567319E-3</v>
      </c>
      <c r="F118" s="266">
        <f t="shared" si="18"/>
        <v>2.0533235354506891E-3</v>
      </c>
      <c r="G118" s="266">
        <f t="shared" si="18"/>
        <v>2.0303862172580678E-3</v>
      </c>
      <c r="H118" s="266">
        <f t="shared" si="18"/>
        <v>2.0911695640689928E-3</v>
      </c>
      <c r="I118" s="266">
        <f t="shared" si="18"/>
        <v>1.891238469978218E-3</v>
      </c>
      <c r="J118" s="266">
        <f t="shared" si="18"/>
        <v>2.0959307913775488E-3</v>
      </c>
      <c r="K118" s="266">
        <f t="shared" si="18"/>
        <v>2.0590454444012517E-3</v>
      </c>
      <c r="L118" s="266">
        <f t="shared" si="18"/>
        <v>2.0705133473721744E-3</v>
      </c>
      <c r="M118" s="266">
        <f t="shared" si="18"/>
        <v>2.0979174087240537E-3</v>
      </c>
      <c r="N118" s="266">
        <f t="shared" si="18"/>
        <v>2.1095173367004327E-3</v>
      </c>
      <c r="O118" s="266">
        <f t="shared" si="18"/>
        <v>2.1316946395524036E-3</v>
      </c>
      <c r="P118" s="266">
        <f t="shared" si="18"/>
        <v>2.14590692530556E-3</v>
      </c>
      <c r="Q118" s="266">
        <f t="shared" si="18"/>
        <v>2.1595047806513327E-3</v>
      </c>
      <c r="R118" s="266">
        <f t="shared" si="18"/>
        <v>2.1437279266584425E-3</v>
      </c>
      <c r="S118" s="266">
        <f t="shared" si="18"/>
        <v>2.1328758202473091E-3</v>
      </c>
      <c r="T118" s="266">
        <f t="shared" si="18"/>
        <v>2.1167403490713055E-3</v>
      </c>
      <c r="U118" s="266">
        <f t="shared" si="18"/>
        <v>2.0932693352934471E-3</v>
      </c>
      <c r="V118" s="266">
        <f t="shared" si="18"/>
        <v>2.0862594382209435E-3</v>
      </c>
      <c r="W118" s="266">
        <f t="shared" si="18"/>
        <v>2.1075889749851678E-3</v>
      </c>
      <c r="X118" s="266">
        <f t="shared" si="18"/>
        <v>2.0944328461156205E-3</v>
      </c>
      <c r="Y118" s="266">
        <f t="shared" si="18"/>
        <v>2.1165563281134955E-3</v>
      </c>
      <c r="DA118" s="76"/>
    </row>
    <row r="119" spans="1:105" ht="12" customHeight="1" x14ac:dyDescent="0.25">
      <c r="A119" s="173" t="s">
        <v>92</v>
      </c>
      <c r="B119" s="267">
        <f t="shared" ref="B119:Y119" si="19">IF(B$56=0,0,B$56/B$54)</f>
        <v>4.0897042775375357E-4</v>
      </c>
      <c r="C119" s="267">
        <f t="shared" si="19"/>
        <v>4.5537800444853647E-4</v>
      </c>
      <c r="D119" s="267">
        <f t="shared" si="19"/>
        <v>4.5741633756284485E-4</v>
      </c>
      <c r="E119" s="267">
        <f t="shared" si="19"/>
        <v>3.8919082396224677E-4</v>
      </c>
      <c r="F119" s="267">
        <f t="shared" si="19"/>
        <v>3.9371596801814675E-4</v>
      </c>
      <c r="G119" s="267">
        <f t="shared" si="19"/>
        <v>3.8931783578032296E-4</v>
      </c>
      <c r="H119" s="267">
        <f t="shared" si="19"/>
        <v>4.0097278144079481E-4</v>
      </c>
      <c r="I119" s="267">
        <f t="shared" si="19"/>
        <v>3.6263685293861698E-4</v>
      </c>
      <c r="J119" s="267">
        <f t="shared" si="19"/>
        <v>4.0188572632569885E-4</v>
      </c>
      <c r="K119" s="267">
        <f t="shared" si="19"/>
        <v>3.9481311948136636E-4</v>
      </c>
      <c r="L119" s="267">
        <f t="shared" si="19"/>
        <v>3.9701204061648308E-4</v>
      </c>
      <c r="M119" s="267">
        <f t="shared" si="19"/>
        <v>4.0226665166851838E-4</v>
      </c>
      <c r="N119" s="267">
        <f t="shared" si="19"/>
        <v>4.0449088803132732E-4</v>
      </c>
      <c r="O119" s="267">
        <f t="shared" si="19"/>
        <v>4.0874329059217314E-4</v>
      </c>
      <c r="P119" s="267">
        <f t="shared" si="19"/>
        <v>4.1146843533748287E-4</v>
      </c>
      <c r="Q119" s="267">
        <f t="shared" si="19"/>
        <v>4.1407576569141893E-4</v>
      </c>
      <c r="R119" s="267">
        <f t="shared" si="19"/>
        <v>4.1105062170663126E-4</v>
      </c>
      <c r="S119" s="267">
        <f t="shared" si="19"/>
        <v>4.0896977691674374E-4</v>
      </c>
      <c r="T119" s="267">
        <f t="shared" si="19"/>
        <v>4.0587586962750877E-4</v>
      </c>
      <c r="U119" s="267">
        <f t="shared" si="19"/>
        <v>4.0137540355366687E-4</v>
      </c>
      <c r="V119" s="267">
        <f t="shared" si="19"/>
        <v>4.0003128590052647E-4</v>
      </c>
      <c r="W119" s="267">
        <f t="shared" si="19"/>
        <v>4.0412113295556519E-4</v>
      </c>
      <c r="X119" s="267">
        <f t="shared" si="19"/>
        <v>4.0159850175604104E-4</v>
      </c>
      <c r="Y119" s="267">
        <f t="shared" si="19"/>
        <v>4.0584058439929754E-4</v>
      </c>
      <c r="DA119" s="77"/>
    </row>
    <row r="120" spans="1:105" ht="12" customHeight="1" x14ac:dyDescent="0.25">
      <c r="A120" s="173" t="s">
        <v>93</v>
      </c>
      <c r="B120" s="267">
        <f t="shared" ref="B120:Y120" si="20">IF(B$57=0,0,B$57/B$54)</f>
        <v>5.6575166443552399E-2</v>
      </c>
      <c r="C120" s="267">
        <f t="shared" si="20"/>
        <v>6.2994986062711048E-2</v>
      </c>
      <c r="D120" s="267">
        <f t="shared" si="20"/>
        <v>6.327696008181749E-2</v>
      </c>
      <c r="E120" s="267">
        <f t="shared" si="20"/>
        <v>5.3838943233384721E-2</v>
      </c>
      <c r="F120" s="267">
        <f t="shared" si="20"/>
        <v>5.4464931717563683E-2</v>
      </c>
      <c r="G120" s="267">
        <f t="shared" si="20"/>
        <v>5.3856513488494448E-2</v>
      </c>
      <c r="H120" s="267">
        <f t="shared" si="20"/>
        <v>5.5468807302140974E-2</v>
      </c>
      <c r="I120" s="267">
        <f t="shared" si="20"/>
        <v>5.0165583918261654E-2</v>
      </c>
      <c r="J120" s="267">
        <f t="shared" si="20"/>
        <v>5.5595100073725791E-2</v>
      </c>
      <c r="K120" s="267">
        <f t="shared" si="20"/>
        <v>5.4616706815304519E-2</v>
      </c>
      <c r="L120" s="267">
        <f t="shared" si="20"/>
        <v>5.4920895873419952E-2</v>
      </c>
      <c r="M120" s="267">
        <f t="shared" si="20"/>
        <v>5.5647795606727855E-2</v>
      </c>
      <c r="N120" s="267">
        <f t="shared" si="20"/>
        <v>5.5955486661865658E-2</v>
      </c>
      <c r="O120" s="267">
        <f t="shared" si="20"/>
        <v>5.6543745289723488E-2</v>
      </c>
      <c r="P120" s="267">
        <f t="shared" si="20"/>
        <v>5.6920729802749197E-2</v>
      </c>
      <c r="Q120" s="267">
        <f t="shared" si="20"/>
        <v>5.7281416392137678E-2</v>
      </c>
      <c r="R120" s="267">
        <f t="shared" si="20"/>
        <v>5.6862931306565355E-2</v>
      </c>
      <c r="S120" s="267">
        <f t="shared" si="20"/>
        <v>5.6575076409628999E-2</v>
      </c>
      <c r="T120" s="267">
        <f t="shared" si="20"/>
        <v>5.6147078911592825E-2</v>
      </c>
      <c r="U120" s="267">
        <f t="shared" si="20"/>
        <v>5.5524504270683901E-2</v>
      </c>
      <c r="V120" s="267">
        <f t="shared" si="20"/>
        <v>5.53385649587297E-2</v>
      </c>
      <c r="W120" s="267">
        <f t="shared" si="20"/>
        <v>5.5904336374375502E-2</v>
      </c>
      <c r="X120" s="267">
        <f t="shared" si="20"/>
        <v>5.5555366692697873E-2</v>
      </c>
      <c r="Y120" s="267">
        <f t="shared" si="20"/>
        <v>5.6142197708641303E-2</v>
      </c>
      <c r="DA120" s="77"/>
    </row>
    <row r="121" spans="1:105" ht="12" customHeight="1" x14ac:dyDescent="0.25">
      <c r="A121" s="173" t="s">
        <v>94</v>
      </c>
      <c r="B121" s="267">
        <f t="shared" ref="B121:Y121" si="21">IF(B$58=0,0,B$58/B$54)</f>
        <v>9.7545768139533219E-4</v>
      </c>
      <c r="C121" s="267">
        <f t="shared" si="21"/>
        <v>1.0861469246506556E-3</v>
      </c>
      <c r="D121" s="267">
        <f t="shared" si="21"/>
        <v>1.0910086641767027E-3</v>
      </c>
      <c r="E121" s="267">
        <f t="shared" si="21"/>
        <v>9.2828026918156037E-4</v>
      </c>
      <c r="F121" s="267">
        <f t="shared" si="21"/>
        <v>9.3907343716926098E-4</v>
      </c>
      <c r="G121" s="267">
        <f t="shared" si="21"/>
        <v>9.285832119988464E-4</v>
      </c>
      <c r="H121" s="267">
        <f t="shared" si="21"/>
        <v>9.5638205880837113E-4</v>
      </c>
      <c r="I121" s="267">
        <f t="shared" si="21"/>
        <v>8.6494494406082905E-4</v>
      </c>
      <c r="J121" s="267">
        <f t="shared" si="21"/>
        <v>9.5855957346526594E-4</v>
      </c>
      <c r="K121" s="267">
        <f t="shared" si="21"/>
        <v>9.4169031298673713E-4</v>
      </c>
      <c r="L121" s="267">
        <f t="shared" si="21"/>
        <v>9.4693507976318432E-4</v>
      </c>
      <c r="M121" s="267">
        <f t="shared" si="21"/>
        <v>9.594681392843938E-4</v>
      </c>
      <c r="N121" s="267">
        <f t="shared" si="21"/>
        <v>9.6477328679165362E-4</v>
      </c>
      <c r="O121" s="267">
        <f t="shared" si="21"/>
        <v>9.7491592415823607E-4</v>
      </c>
      <c r="P121" s="267">
        <f t="shared" si="21"/>
        <v>9.8141581557905809E-4</v>
      </c>
      <c r="Q121" s="267">
        <f t="shared" si="21"/>
        <v>9.876347014668497E-4</v>
      </c>
      <c r="R121" s="267">
        <f t="shared" si="21"/>
        <v>9.8041926549145256E-4</v>
      </c>
      <c r="S121" s="267">
        <f t="shared" si="21"/>
        <v>9.7545612904846926E-4</v>
      </c>
      <c r="T121" s="267">
        <f t="shared" si="21"/>
        <v>9.6807668196378547E-4</v>
      </c>
      <c r="U121" s="267">
        <f t="shared" si="21"/>
        <v>9.5734237477756643E-4</v>
      </c>
      <c r="V121" s="267">
        <f t="shared" si="21"/>
        <v>9.5413644642559242E-4</v>
      </c>
      <c r="W121" s="267">
        <f t="shared" si="21"/>
        <v>9.6389136378595419E-4</v>
      </c>
      <c r="X121" s="267">
        <f t="shared" si="21"/>
        <v>9.5787449847268668E-4</v>
      </c>
      <c r="Y121" s="267">
        <f t="shared" si="21"/>
        <v>9.6799252124075367E-4</v>
      </c>
      <c r="DA121" s="77"/>
    </row>
    <row r="122" spans="1:105" ht="12" customHeight="1" x14ac:dyDescent="0.25">
      <c r="A122" s="56" t="s">
        <v>95</v>
      </c>
      <c r="B122" s="268">
        <f t="shared" ref="B122:Y122" si="22">IF(B$59=0,0,B$59/B$54)</f>
        <v>3.6158176663930561E-3</v>
      </c>
      <c r="C122" s="268">
        <f t="shared" si="22"/>
        <v>3.460300165419958E-3</v>
      </c>
      <c r="D122" s="268">
        <f t="shared" si="22"/>
        <v>3.4382762231698312E-3</v>
      </c>
      <c r="E122" s="268">
        <f t="shared" si="22"/>
        <v>3.8018345915922722E-3</v>
      </c>
      <c r="F122" s="268">
        <f t="shared" si="22"/>
        <v>3.8099704734806299E-3</v>
      </c>
      <c r="G122" s="268">
        <f t="shared" si="22"/>
        <v>3.8331350553444912E-3</v>
      </c>
      <c r="H122" s="268">
        <f t="shared" si="22"/>
        <v>3.7194368026448495E-3</v>
      </c>
      <c r="I122" s="268">
        <f t="shared" si="22"/>
        <v>4.05139954789481E-3</v>
      </c>
      <c r="J122" s="268">
        <f t="shared" si="22"/>
        <v>3.7616718368976409E-3</v>
      </c>
      <c r="K122" s="268">
        <f t="shared" si="22"/>
        <v>3.7722202097495174E-3</v>
      </c>
      <c r="L122" s="268">
        <f t="shared" si="22"/>
        <v>3.7939941683820017E-3</v>
      </c>
      <c r="M122" s="268">
        <f t="shared" si="22"/>
        <v>3.7510020533179584E-3</v>
      </c>
      <c r="N122" s="268">
        <f t="shared" si="22"/>
        <v>3.7367680712270864E-3</v>
      </c>
      <c r="O122" s="268">
        <f t="shared" si="22"/>
        <v>3.7578071593871928E-3</v>
      </c>
      <c r="P122" s="268">
        <f t="shared" si="22"/>
        <v>3.7340027417012227E-3</v>
      </c>
      <c r="Q122" s="268">
        <f t="shared" si="22"/>
        <v>3.7308377959805873E-3</v>
      </c>
      <c r="R122" s="268">
        <f t="shared" si="22"/>
        <v>3.7611332401987262E-3</v>
      </c>
      <c r="S122" s="268">
        <f t="shared" si="22"/>
        <v>3.7720358110046003E-3</v>
      </c>
      <c r="T122" s="268">
        <f t="shared" si="22"/>
        <v>3.798561318404072E-3</v>
      </c>
      <c r="U122" s="268">
        <f t="shared" si="22"/>
        <v>3.8501975991906278E-3</v>
      </c>
      <c r="V122" s="268">
        <f t="shared" si="22"/>
        <v>3.8707418018709347E-3</v>
      </c>
      <c r="W122" s="268">
        <f t="shared" si="22"/>
        <v>3.8436929523881606E-3</v>
      </c>
      <c r="X122" s="268">
        <f t="shared" si="22"/>
        <v>3.8630333404443065E-3</v>
      </c>
      <c r="Y122" s="268">
        <f t="shared" si="22"/>
        <v>4.0440440950460328E-3</v>
      </c>
      <c r="DA122" s="78"/>
    </row>
    <row r="123" spans="1:105" ht="12" customHeight="1" x14ac:dyDescent="0.25">
      <c r="A123" s="174" t="s">
        <v>220</v>
      </c>
      <c r="B123" s="269">
        <f t="shared" ref="B123:Y123" si="23">IF(B$65=0,0,B$65/B$54)</f>
        <v>0.19371542046986284</v>
      </c>
      <c r="C123" s="269">
        <f t="shared" si="23"/>
        <v>0.16061607071931494</v>
      </c>
      <c r="D123" s="269">
        <f t="shared" si="23"/>
        <v>0.15994675430187905</v>
      </c>
      <c r="E123" s="269">
        <f t="shared" si="23"/>
        <v>0.18260888839274628</v>
      </c>
      <c r="F123" s="269">
        <f t="shared" si="23"/>
        <v>0.17909314389642217</v>
      </c>
      <c r="G123" s="269">
        <f t="shared" si="23"/>
        <v>0.18393674821350359</v>
      </c>
      <c r="H123" s="269">
        <f t="shared" si="23"/>
        <v>0.18054237184681421</v>
      </c>
      <c r="I123" s="269">
        <f t="shared" si="23"/>
        <v>0.19501754083249356</v>
      </c>
      <c r="J123" s="269">
        <f t="shared" si="23"/>
        <v>0.18231953507880197</v>
      </c>
      <c r="K123" s="269">
        <f t="shared" si="23"/>
        <v>0.1805347972988926</v>
      </c>
      <c r="L123" s="269">
        <f t="shared" si="23"/>
        <v>0.1824244884704162</v>
      </c>
      <c r="M123" s="269">
        <f t="shared" si="23"/>
        <v>0.18115334818832965</v>
      </c>
      <c r="N123" s="269">
        <f t="shared" si="23"/>
        <v>0.18000824441948834</v>
      </c>
      <c r="O123" s="269">
        <f t="shared" si="23"/>
        <v>0.18048409530459139</v>
      </c>
      <c r="P123" s="269">
        <f t="shared" si="23"/>
        <v>0.18007095440751808</v>
      </c>
      <c r="Q123" s="269">
        <f t="shared" si="23"/>
        <v>0.17914141172751261</v>
      </c>
      <c r="R123" s="269">
        <f t="shared" si="23"/>
        <v>0.18034615565971873</v>
      </c>
      <c r="S123" s="269">
        <f t="shared" si="23"/>
        <v>0.18090365755254401</v>
      </c>
      <c r="T123" s="269">
        <f t="shared" si="23"/>
        <v>0.1824793149092663</v>
      </c>
      <c r="U123" s="269">
        <f t="shared" si="23"/>
        <v>0.18418323257443475</v>
      </c>
      <c r="V123" s="269">
        <f t="shared" si="23"/>
        <v>0.18454690918270353</v>
      </c>
      <c r="W123" s="269">
        <f t="shared" si="23"/>
        <v>0.18278594497926207</v>
      </c>
      <c r="X123" s="269">
        <f t="shared" si="23"/>
        <v>0.18384456941454325</v>
      </c>
      <c r="Y123" s="269">
        <f t="shared" si="23"/>
        <v>0.18113002576867515</v>
      </c>
      <c r="DA123" s="79"/>
    </row>
    <row r="124" spans="1:105" ht="12" customHeight="1" x14ac:dyDescent="0.25">
      <c r="A124" s="174" t="s">
        <v>226</v>
      </c>
      <c r="B124" s="269">
        <f t="shared" ref="B124:Y124" si="24">IF(B$71=0,0,B$71/B$54)</f>
        <v>0.41966731482950892</v>
      </c>
      <c r="C124" s="269">
        <f t="shared" si="24"/>
        <v>0.46728871182442921</v>
      </c>
      <c r="D124" s="269">
        <f t="shared" si="24"/>
        <v>0.46938035886479917</v>
      </c>
      <c r="E124" s="269">
        <f t="shared" si="24"/>
        <v>0.39937036265825976</v>
      </c>
      <c r="F124" s="269">
        <f t="shared" si="24"/>
        <v>0.40401386479504453</v>
      </c>
      <c r="G124" s="269">
        <f t="shared" si="24"/>
        <v>0.39950069655290449</v>
      </c>
      <c r="H124" s="269">
        <f t="shared" si="24"/>
        <v>0.41146048488449288</v>
      </c>
      <c r="I124" s="269">
        <f t="shared" si="24"/>
        <v>0.37212185528144504</v>
      </c>
      <c r="J124" s="269">
        <f t="shared" si="24"/>
        <v>0.41239730843562211</v>
      </c>
      <c r="K124" s="269">
        <f t="shared" si="24"/>
        <v>0.40513971296714707</v>
      </c>
      <c r="L124" s="269">
        <f t="shared" si="24"/>
        <v>0.40739614831227666</v>
      </c>
      <c r="M124" s="269">
        <f t="shared" si="24"/>
        <v>0.41278819712811121</v>
      </c>
      <c r="N124" s="269">
        <f t="shared" si="24"/>
        <v>0.41507060983715011</v>
      </c>
      <c r="O124" s="269">
        <f t="shared" si="24"/>
        <v>0.4194342367479908</v>
      </c>
      <c r="P124" s="269">
        <f t="shared" si="24"/>
        <v>0.4222306594235064</v>
      </c>
      <c r="Q124" s="269">
        <f t="shared" si="24"/>
        <v>0.42490618619574683</v>
      </c>
      <c r="R124" s="269">
        <f t="shared" si="24"/>
        <v>0.42180191760586022</v>
      </c>
      <c r="S124" s="269">
        <f t="shared" si="24"/>
        <v>0.41966664696943445</v>
      </c>
      <c r="T124" s="269">
        <f t="shared" si="24"/>
        <v>0.41649181652622591</v>
      </c>
      <c r="U124" s="269">
        <f t="shared" si="24"/>
        <v>0.41187363784014297</v>
      </c>
      <c r="V124" s="269">
        <f t="shared" si="24"/>
        <v>0.41049436391707089</v>
      </c>
      <c r="W124" s="269">
        <f t="shared" si="24"/>
        <v>0.41469118357730578</v>
      </c>
      <c r="X124" s="269">
        <f t="shared" si="24"/>
        <v>0.41210257132085448</v>
      </c>
      <c r="Y124" s="269">
        <f t="shared" si="24"/>
        <v>0.41645560838996065</v>
      </c>
      <c r="DA124" s="79"/>
    </row>
    <row r="125" spans="1:105" ht="12" customHeight="1" x14ac:dyDescent="0.25">
      <c r="A125" s="174" t="s">
        <v>179</v>
      </c>
      <c r="B125" s="269">
        <f t="shared" ref="B125:Y125" si="25">IF(B$72=0,0,B$72/B$54)</f>
        <v>0.15606727918852162</v>
      </c>
      <c r="C125" s="269">
        <f t="shared" si="25"/>
        <v>0.149281186218473</v>
      </c>
      <c r="D125" s="269">
        <f t="shared" si="25"/>
        <v>0.14839201132370941</v>
      </c>
      <c r="E125" s="269">
        <f t="shared" si="25"/>
        <v>0.16428324488932541</v>
      </c>
      <c r="F125" s="269">
        <f t="shared" si="25"/>
        <v>0.16462398169377712</v>
      </c>
      <c r="G125" s="269">
        <f t="shared" si="25"/>
        <v>0.16639120016209247</v>
      </c>
      <c r="H125" s="269">
        <f t="shared" si="25"/>
        <v>0.1622180288040497</v>
      </c>
      <c r="I125" s="269">
        <f t="shared" si="25"/>
        <v>0.17589123113440674</v>
      </c>
      <c r="J125" s="269">
        <f t="shared" si="25"/>
        <v>0.16319195423446151</v>
      </c>
      <c r="K125" s="269">
        <f t="shared" si="25"/>
        <v>0.16425765756140101</v>
      </c>
      <c r="L125" s="269">
        <f t="shared" si="25"/>
        <v>0.1647089766043203</v>
      </c>
      <c r="M125" s="269">
        <f t="shared" si="25"/>
        <v>0.16290493897051753</v>
      </c>
      <c r="N125" s="269">
        <f t="shared" si="25"/>
        <v>0.16213777714724817</v>
      </c>
      <c r="O125" s="269">
        <f t="shared" si="25"/>
        <v>0.16220041909198379</v>
      </c>
      <c r="P125" s="269">
        <f t="shared" si="25"/>
        <v>0.16119023427719059</v>
      </c>
      <c r="Q125" s="269">
        <f t="shared" si="25"/>
        <v>0.16105051421544356</v>
      </c>
      <c r="R125" s="269">
        <f t="shared" si="25"/>
        <v>0.16231993317782548</v>
      </c>
      <c r="S125" s="269">
        <f t="shared" si="25"/>
        <v>0.16308510007605351</v>
      </c>
      <c r="T125" s="269">
        <f t="shared" si="25"/>
        <v>0.16417345128837077</v>
      </c>
      <c r="U125" s="269">
        <f t="shared" si="25"/>
        <v>0.1662504408812096</v>
      </c>
      <c r="V125" s="269">
        <f t="shared" si="25"/>
        <v>0.16679597005487851</v>
      </c>
      <c r="W125" s="269">
        <f t="shared" si="25"/>
        <v>0.16555790580052049</v>
      </c>
      <c r="X125" s="269">
        <f t="shared" si="25"/>
        <v>0.16644582352272111</v>
      </c>
      <c r="Y125" s="269">
        <f t="shared" si="25"/>
        <v>0.16518720957651631</v>
      </c>
      <c r="DA125" s="79"/>
    </row>
    <row r="126" spans="1:105" ht="12" customHeight="1" x14ac:dyDescent="0.25">
      <c r="A126" s="62" t="s">
        <v>181</v>
      </c>
      <c r="B126" s="270">
        <f t="shared" ref="B126:Y126" si="26">IF(B$73=0,0,B$73/B$54)</f>
        <v>0.12302951154700247</v>
      </c>
      <c r="C126" s="270">
        <f t="shared" si="26"/>
        <v>0.10447101451480331</v>
      </c>
      <c r="D126" s="270">
        <f t="shared" si="26"/>
        <v>0.10204235889571885</v>
      </c>
      <c r="E126" s="270">
        <f t="shared" si="26"/>
        <v>0.14033715150200576</v>
      </c>
      <c r="F126" s="270">
        <f t="shared" si="26"/>
        <v>0.14060151056515363</v>
      </c>
      <c r="G126" s="270">
        <f t="shared" si="26"/>
        <v>0.14306471860937911</v>
      </c>
      <c r="H126" s="270">
        <f t="shared" si="26"/>
        <v>0.13533129771600855</v>
      </c>
      <c r="I126" s="270">
        <f t="shared" si="26"/>
        <v>0.1585134671466997</v>
      </c>
      <c r="J126" s="270">
        <f t="shared" si="26"/>
        <v>0.13652416411285659</v>
      </c>
      <c r="K126" s="270">
        <f t="shared" si="26"/>
        <v>0.13945887793837677</v>
      </c>
      <c r="L126" s="270">
        <f t="shared" si="26"/>
        <v>0.13956548436727784</v>
      </c>
      <c r="M126" s="270">
        <f t="shared" si="26"/>
        <v>0.13613462788499603</v>
      </c>
      <c r="N126" s="270">
        <f t="shared" si="26"/>
        <v>0.13478537847527697</v>
      </c>
      <c r="O126" s="270">
        <f t="shared" si="26"/>
        <v>0.13414878260782293</v>
      </c>
      <c r="P126" s="270">
        <f t="shared" si="26"/>
        <v>0.13212410649156336</v>
      </c>
      <c r="Q126" s="270">
        <f t="shared" si="26"/>
        <v>0.13155528788231607</v>
      </c>
      <c r="R126" s="270">
        <f t="shared" si="26"/>
        <v>0.13393607009644565</v>
      </c>
      <c r="S126" s="270">
        <f t="shared" si="26"/>
        <v>0.1353594400228004</v>
      </c>
      <c r="T126" s="270">
        <f t="shared" si="26"/>
        <v>0.13734491412695557</v>
      </c>
      <c r="U126" s="270">
        <f t="shared" si="26"/>
        <v>0.14099781010362303</v>
      </c>
      <c r="V126" s="270">
        <f t="shared" si="26"/>
        <v>0.14201704006236474</v>
      </c>
      <c r="W126" s="270">
        <f t="shared" si="26"/>
        <v>0.13977043286114882</v>
      </c>
      <c r="X126" s="270">
        <f t="shared" si="26"/>
        <v>0.14134841493720285</v>
      </c>
      <c r="Y126" s="270">
        <f t="shared" si="26"/>
        <v>0.13902784556941211</v>
      </c>
      <c r="DA126" s="80"/>
    </row>
    <row r="127" spans="1:105" ht="12" customHeight="1" x14ac:dyDescent="0.25">
      <c r="A127" s="62" t="s">
        <v>187</v>
      </c>
      <c r="B127" s="270">
        <f t="shared" ref="B127:Y127" si="27">IF(B$78=0,0,B$78/B$54)</f>
        <v>3.3037767641519195E-2</v>
      </c>
      <c r="C127" s="270">
        <f t="shared" si="27"/>
        <v>4.4810171703669639E-2</v>
      </c>
      <c r="D127" s="270">
        <f t="shared" si="27"/>
        <v>4.6349652427990579E-2</v>
      </c>
      <c r="E127" s="270">
        <f t="shared" si="27"/>
        <v>2.394609338731964E-2</v>
      </c>
      <c r="F127" s="270">
        <f t="shared" si="27"/>
        <v>2.4022471128623466E-2</v>
      </c>
      <c r="G127" s="270">
        <f t="shared" si="27"/>
        <v>2.3326481552713291E-2</v>
      </c>
      <c r="H127" s="270">
        <f t="shared" si="27"/>
        <v>2.6886731088041158E-2</v>
      </c>
      <c r="I127" s="270">
        <f t="shared" si="27"/>
        <v>1.7377763987707105E-2</v>
      </c>
      <c r="J127" s="270">
        <f t="shared" si="27"/>
        <v>2.6667790121604917E-2</v>
      </c>
      <c r="K127" s="270">
        <f t="shared" si="27"/>
        <v>2.4798779623024261E-2</v>
      </c>
      <c r="L127" s="270">
        <f t="shared" si="27"/>
        <v>2.5143492237042441E-2</v>
      </c>
      <c r="M127" s="270">
        <f t="shared" si="27"/>
        <v>2.677031108552148E-2</v>
      </c>
      <c r="N127" s="270">
        <f t="shared" si="27"/>
        <v>2.7352398671971208E-2</v>
      </c>
      <c r="O127" s="270">
        <f t="shared" si="27"/>
        <v>2.805163648416089E-2</v>
      </c>
      <c r="P127" s="270">
        <f t="shared" si="27"/>
        <v>2.9066127785627217E-2</v>
      </c>
      <c r="Q127" s="270">
        <f t="shared" si="27"/>
        <v>2.9495226333127469E-2</v>
      </c>
      <c r="R127" s="270">
        <f t="shared" si="27"/>
        <v>2.8383863081379888E-2</v>
      </c>
      <c r="S127" s="270">
        <f t="shared" si="27"/>
        <v>2.7725660053253189E-2</v>
      </c>
      <c r="T127" s="270">
        <f t="shared" si="27"/>
        <v>2.6828537161415211E-2</v>
      </c>
      <c r="U127" s="270">
        <f t="shared" si="27"/>
        <v>2.5252630777586608E-2</v>
      </c>
      <c r="V127" s="270">
        <f t="shared" si="27"/>
        <v>2.4778929992513722E-2</v>
      </c>
      <c r="W127" s="270">
        <f t="shared" si="27"/>
        <v>2.5787472939371621E-2</v>
      </c>
      <c r="X127" s="270">
        <f t="shared" si="27"/>
        <v>2.5097408585518267E-2</v>
      </c>
      <c r="Y127" s="270">
        <f t="shared" si="27"/>
        <v>2.6159364007104193E-2</v>
      </c>
      <c r="DA127" s="80"/>
    </row>
    <row r="128" spans="1:105" ht="12" customHeight="1" x14ac:dyDescent="0.25">
      <c r="A128" s="174" t="s">
        <v>189</v>
      </c>
      <c r="B128" s="269">
        <f t="shared" ref="B128:Y128" si="28">IF(B$79=0,0,B$79/B$54)</f>
        <v>0.166841694078493</v>
      </c>
      <c r="C128" s="269">
        <f t="shared" si="28"/>
        <v>0.15244231418387941</v>
      </c>
      <c r="D128" s="269">
        <f t="shared" si="28"/>
        <v>0.15163167790842114</v>
      </c>
      <c r="E128" s="269">
        <f t="shared" si="28"/>
        <v>0.19274953132149081</v>
      </c>
      <c r="F128" s="269">
        <f t="shared" si="28"/>
        <v>0.19060799448307383</v>
      </c>
      <c r="G128" s="269">
        <f t="shared" si="28"/>
        <v>0.18913341926262328</v>
      </c>
      <c r="H128" s="269">
        <f t="shared" si="28"/>
        <v>0.18314234595553919</v>
      </c>
      <c r="I128" s="269">
        <f t="shared" si="28"/>
        <v>0.1996335690185205</v>
      </c>
      <c r="J128" s="269">
        <f t="shared" si="28"/>
        <v>0.17927805424932261</v>
      </c>
      <c r="K128" s="269">
        <f t="shared" si="28"/>
        <v>0.18828335627063603</v>
      </c>
      <c r="L128" s="269">
        <f t="shared" si="28"/>
        <v>0.18334103610343314</v>
      </c>
      <c r="M128" s="269">
        <f t="shared" si="28"/>
        <v>0.18029506585331886</v>
      </c>
      <c r="N128" s="269">
        <f t="shared" si="28"/>
        <v>0.17961233235149718</v>
      </c>
      <c r="O128" s="269">
        <f t="shared" si="28"/>
        <v>0.17406434255202033</v>
      </c>
      <c r="P128" s="269">
        <f t="shared" si="28"/>
        <v>0.17231462817111234</v>
      </c>
      <c r="Q128" s="269">
        <f t="shared" si="28"/>
        <v>0.17032841842536905</v>
      </c>
      <c r="R128" s="269">
        <f t="shared" si="28"/>
        <v>0.17137273119597479</v>
      </c>
      <c r="S128" s="269">
        <f t="shared" si="28"/>
        <v>0.17248018145512192</v>
      </c>
      <c r="T128" s="269">
        <f t="shared" si="28"/>
        <v>0.1734190841454776</v>
      </c>
      <c r="U128" s="269">
        <f t="shared" si="28"/>
        <v>0.17486599972071346</v>
      </c>
      <c r="V128" s="269">
        <f t="shared" si="28"/>
        <v>0.1755130229141996</v>
      </c>
      <c r="W128" s="269">
        <f t="shared" si="28"/>
        <v>0.17374133484442139</v>
      </c>
      <c r="X128" s="269">
        <f t="shared" si="28"/>
        <v>0.17473472986239461</v>
      </c>
      <c r="Y128" s="269">
        <f t="shared" si="28"/>
        <v>0.17355052502740714</v>
      </c>
      <c r="DA128" s="79"/>
    </row>
    <row r="129" spans="1:105" ht="12" customHeight="1" x14ac:dyDescent="0.25">
      <c r="A129" s="62" t="s">
        <v>190</v>
      </c>
      <c r="B129" s="270">
        <f t="shared" ref="B129:Y129" si="29">IF(B$80=0,0,B$80/B$54)</f>
        <v>8.5339665903751721E-2</v>
      </c>
      <c r="C129" s="270">
        <f t="shared" si="29"/>
        <v>7.2466527447060614E-2</v>
      </c>
      <c r="D129" s="270">
        <f t="shared" si="29"/>
        <v>7.0781885636150385E-2</v>
      </c>
      <c r="E129" s="270">
        <f t="shared" si="29"/>
        <v>9.734514485567064E-2</v>
      </c>
      <c r="F129" s="270">
        <f t="shared" si="29"/>
        <v>9.7528518046736692E-2</v>
      </c>
      <c r="G129" s="270">
        <f t="shared" si="29"/>
        <v>9.9237127216214874E-2</v>
      </c>
      <c r="H129" s="270">
        <f t="shared" si="29"/>
        <v>9.3872824399478083E-2</v>
      </c>
      <c r="I129" s="270">
        <f t="shared" si="29"/>
        <v>0.10995318243116498</v>
      </c>
      <c r="J129" s="270">
        <f t="shared" si="29"/>
        <v>9.4700258553241587E-2</v>
      </c>
      <c r="K129" s="270">
        <f t="shared" si="29"/>
        <v>9.6735928647707733E-2</v>
      </c>
      <c r="L129" s="270">
        <f t="shared" si="29"/>
        <v>9.6809876409600121E-2</v>
      </c>
      <c r="M129" s="270">
        <f t="shared" si="29"/>
        <v>9.4430055972372737E-2</v>
      </c>
      <c r="N129" s="270">
        <f t="shared" si="29"/>
        <v>9.3494146430032815E-2</v>
      </c>
      <c r="O129" s="270">
        <f t="shared" si="29"/>
        <v>9.3052570437727244E-2</v>
      </c>
      <c r="P129" s="270">
        <f t="shared" si="29"/>
        <v>9.1648149814152799E-2</v>
      </c>
      <c r="Q129" s="270">
        <f t="shared" si="29"/>
        <v>9.1253587652094251E-2</v>
      </c>
      <c r="R129" s="270">
        <f t="shared" si="29"/>
        <v>9.2905021980237493E-2</v>
      </c>
      <c r="S129" s="270">
        <f t="shared" si="29"/>
        <v>9.3892345366676705E-2</v>
      </c>
      <c r="T129" s="270">
        <f t="shared" si="29"/>
        <v>9.5269573436418578E-2</v>
      </c>
      <c r="U129" s="270">
        <f t="shared" si="29"/>
        <v>9.780341201148969E-2</v>
      </c>
      <c r="V129" s="270">
        <f t="shared" si="29"/>
        <v>9.8510402903873126E-2</v>
      </c>
      <c r="W129" s="270">
        <f t="shared" si="29"/>
        <v>9.6952039340871612E-2</v>
      </c>
      <c r="X129" s="270">
        <f t="shared" si="29"/>
        <v>9.8046609753118671E-2</v>
      </c>
      <c r="Y129" s="270">
        <f t="shared" si="29"/>
        <v>9.6436942185853025E-2</v>
      </c>
      <c r="DA129" s="80"/>
    </row>
    <row r="130" spans="1:105" ht="12" customHeight="1" x14ac:dyDescent="0.25">
      <c r="A130" s="62" t="s">
        <v>195</v>
      </c>
      <c r="B130" s="270">
        <f t="shared" ref="B130:Y130" si="30">IF(B$84=0,0,B$84/B$54)</f>
        <v>5.8585314800195465E-2</v>
      </c>
      <c r="C130" s="270">
        <f t="shared" si="30"/>
        <v>4.8893121820117444E-2</v>
      </c>
      <c r="D130" s="270">
        <f t="shared" si="30"/>
        <v>4.8699263482691865E-2</v>
      </c>
      <c r="E130" s="270">
        <f t="shared" si="30"/>
        <v>7.8794131058984931E-2</v>
      </c>
      <c r="F130" s="270">
        <f t="shared" si="30"/>
        <v>7.6416241457012382E-2</v>
      </c>
      <c r="G130" s="270">
        <f t="shared" si="30"/>
        <v>7.3715831623641828E-2</v>
      </c>
      <c r="H130" s="270">
        <f t="shared" si="30"/>
        <v>7.0619486946918969E-2</v>
      </c>
      <c r="I130" s="270">
        <f t="shared" si="30"/>
        <v>7.7626265960382204E-2</v>
      </c>
      <c r="J130" s="270">
        <f t="shared" si="30"/>
        <v>6.6079629924694738E-2</v>
      </c>
      <c r="K130" s="270">
        <f t="shared" si="30"/>
        <v>7.4345704709144853E-2</v>
      </c>
      <c r="L130" s="270">
        <f t="shared" si="30"/>
        <v>6.9090326188263787E-2</v>
      </c>
      <c r="M130" s="270">
        <f t="shared" si="30"/>
        <v>6.7295730238597015E-2</v>
      </c>
      <c r="N130" s="270">
        <f t="shared" si="30"/>
        <v>6.7145140064572839E-2</v>
      </c>
      <c r="O130" s="270">
        <f t="shared" si="30"/>
        <v>6.1553698555273852E-2</v>
      </c>
      <c r="P130" s="270">
        <f t="shared" si="30"/>
        <v>6.0504700884620906E-2</v>
      </c>
      <c r="Q130" s="270">
        <f t="shared" si="30"/>
        <v>5.8615408238194722E-2</v>
      </c>
      <c r="R130" s="270">
        <f t="shared" si="30"/>
        <v>5.8779186015371819E-2</v>
      </c>
      <c r="S130" s="270">
        <f t="shared" si="30"/>
        <v>5.9355876730452679E-2</v>
      </c>
      <c r="T130" s="270">
        <f t="shared" si="30"/>
        <v>5.9539842433111591E-2</v>
      </c>
      <c r="U130" s="270">
        <f t="shared" si="30"/>
        <v>5.9546050037474027E-2</v>
      </c>
      <c r="V130" s="270">
        <f t="shared" si="30"/>
        <v>5.9814665832310439E-2</v>
      </c>
      <c r="W130" s="270">
        <f t="shared" si="30"/>
        <v>5.8901763500244592E-2</v>
      </c>
      <c r="X130" s="270">
        <f t="shared" si="30"/>
        <v>5.9279252620439177E-2</v>
      </c>
      <c r="Y130" s="270">
        <f t="shared" si="30"/>
        <v>5.8968087857872775E-2</v>
      </c>
      <c r="DA130" s="80"/>
    </row>
    <row r="131" spans="1:105" ht="12" customHeight="1" x14ac:dyDescent="0.25">
      <c r="A131" s="63" t="s">
        <v>207</v>
      </c>
      <c r="B131" s="271">
        <f t="shared" ref="B131:Y131" si="31">IF(B$95=0,0,B$95/B$54)</f>
        <v>2.2916713374545792E-2</v>
      </c>
      <c r="C131" s="271">
        <f t="shared" si="31"/>
        <v>3.1082664916701357E-2</v>
      </c>
      <c r="D131" s="271">
        <f t="shared" si="31"/>
        <v>3.21505287895789E-2</v>
      </c>
      <c r="E131" s="271">
        <f t="shared" si="31"/>
        <v>1.6610255406835236E-2</v>
      </c>
      <c r="F131" s="271">
        <f t="shared" si="31"/>
        <v>1.6663234979324745E-2</v>
      </c>
      <c r="G131" s="271">
        <f t="shared" si="31"/>
        <v>1.618046042276659E-2</v>
      </c>
      <c r="H131" s="271">
        <f t="shared" si="31"/>
        <v>1.8650034609142139E-2</v>
      </c>
      <c r="I131" s="271">
        <f t="shared" si="31"/>
        <v>1.2054120626973306E-2</v>
      </c>
      <c r="J131" s="271">
        <f t="shared" si="31"/>
        <v>1.8498165771386282E-2</v>
      </c>
      <c r="K131" s="271">
        <f t="shared" si="31"/>
        <v>1.7201722913783444E-2</v>
      </c>
      <c r="L131" s="271">
        <f t="shared" si="31"/>
        <v>1.7440833505569235E-2</v>
      </c>
      <c r="M131" s="271">
        <f t="shared" si="31"/>
        <v>1.8569279642349085E-2</v>
      </c>
      <c r="N131" s="271">
        <f t="shared" si="31"/>
        <v>1.8973045856891531E-2</v>
      </c>
      <c r="O131" s="271">
        <f t="shared" si="31"/>
        <v>1.9458073559019243E-2</v>
      </c>
      <c r="P131" s="271">
        <f t="shared" si="31"/>
        <v>2.0161777472338643E-2</v>
      </c>
      <c r="Q131" s="271">
        <f t="shared" si="31"/>
        <v>2.0459422535080086E-2</v>
      </c>
      <c r="R131" s="271">
        <f t="shared" si="31"/>
        <v>1.9688523200365494E-2</v>
      </c>
      <c r="S131" s="271">
        <f t="shared" si="31"/>
        <v>1.923195935799251E-2</v>
      </c>
      <c r="T131" s="271">
        <f t="shared" si="31"/>
        <v>1.8609668275947427E-2</v>
      </c>
      <c r="U131" s="271">
        <f t="shared" si="31"/>
        <v>1.7516537671749745E-2</v>
      </c>
      <c r="V131" s="271">
        <f t="shared" si="31"/>
        <v>1.7187954178016041E-2</v>
      </c>
      <c r="W131" s="271">
        <f t="shared" si="31"/>
        <v>1.7887532003305187E-2</v>
      </c>
      <c r="X131" s="271">
        <f t="shared" si="31"/>
        <v>1.7408867488836764E-2</v>
      </c>
      <c r="Y131" s="271">
        <f t="shared" si="31"/>
        <v>1.8145494983681353E-2</v>
      </c>
      <c r="DA131" s="81"/>
    </row>
    <row r="132" spans="1:105" ht="12" hidden="1" customHeight="1" x14ac:dyDescent="0.25">
      <c r="A132" s="6"/>
    </row>
    <row r="133" spans="1:105" ht="12" customHeight="1" x14ac:dyDescent="0.25">
      <c r="A133" s="6"/>
    </row>
    <row r="134" spans="1:105" ht="15" customHeight="1" x14ac:dyDescent="0.25">
      <c r="A134" s="32" t="s">
        <v>341</v>
      </c>
      <c r="B134" s="257"/>
      <c r="C134" s="257"/>
      <c r="D134" s="257"/>
      <c r="E134" s="257"/>
      <c r="F134" s="257"/>
      <c r="G134" s="257"/>
      <c r="H134" s="257"/>
      <c r="I134" s="257"/>
      <c r="J134" s="257"/>
      <c r="K134" s="257"/>
      <c r="L134" s="257"/>
      <c r="M134" s="257"/>
      <c r="N134" s="257"/>
      <c r="O134" s="257"/>
      <c r="P134" s="257"/>
      <c r="Q134" s="257"/>
      <c r="R134" s="257"/>
      <c r="S134" s="257"/>
      <c r="T134" s="257"/>
      <c r="U134" s="257"/>
      <c r="V134" s="257"/>
      <c r="W134" s="257"/>
      <c r="X134" s="257"/>
      <c r="Y134" s="257"/>
      <c r="DA134" s="88"/>
    </row>
    <row r="136" spans="1:105" ht="12" customHeight="1" x14ac:dyDescent="0.25">
      <c r="A136" s="35" t="s">
        <v>43</v>
      </c>
      <c r="B136" s="272">
        <f>IF(B$5=0,0,B$5/ISI_fec!B$5)</f>
        <v>0</v>
      </c>
      <c r="C136" s="272">
        <f>IF(C$5=0,0,C$5/ISI_fec!C$5)</f>
        <v>0</v>
      </c>
      <c r="D136" s="272">
        <f>IF(D$5=0,0,D$5/ISI_fec!D$5)</f>
        <v>0</v>
      </c>
      <c r="E136" s="272">
        <f>IF(E$5=0,0,E$5/ISI_fec!E$5)</f>
        <v>0</v>
      </c>
      <c r="F136" s="272">
        <f>IF(F$5=0,0,F$5/ISI_fec!F$5)</f>
        <v>0</v>
      </c>
      <c r="G136" s="272">
        <f>IF(G$5=0,0,G$5/ISI_fec!G$5)</f>
        <v>0</v>
      </c>
      <c r="H136" s="272">
        <f>IF(H$5=0,0,H$5/ISI_fec!H$5)</f>
        <v>0</v>
      </c>
      <c r="I136" s="272">
        <f>IF(I$5=0,0,I$5/ISI_fec!I$5)</f>
        <v>0</v>
      </c>
      <c r="J136" s="272">
        <f>IF(J$5=0,0,J$5/ISI_fec!J$5)</f>
        <v>0</v>
      </c>
      <c r="K136" s="272">
        <f>IF(K$5=0,0,K$5/ISI_fec!K$5)</f>
        <v>0</v>
      </c>
      <c r="L136" s="272">
        <f>IF(L$5=0,0,L$5/ISI_fec!L$5)</f>
        <v>0</v>
      </c>
      <c r="M136" s="272">
        <f>IF(M$5=0,0,M$5/ISI_fec!M$5)</f>
        <v>0</v>
      </c>
      <c r="N136" s="272">
        <f>IF(N$5=0,0,N$5/ISI_fec!N$5)</f>
        <v>0</v>
      </c>
      <c r="O136" s="272">
        <f>IF(O$5=0,0,O$5/ISI_fec!O$5)</f>
        <v>0</v>
      </c>
      <c r="P136" s="272">
        <f>IF(P$5=0,0,P$5/ISI_fec!P$5)</f>
        <v>0</v>
      </c>
      <c r="Q136" s="272">
        <f>IF(Q$5=0,0,Q$5/ISI_fec!Q$5)</f>
        <v>0</v>
      </c>
      <c r="R136" s="272">
        <f>IF(R$5=0,0,R$5/ISI_fec!R$5)</f>
        <v>0</v>
      </c>
      <c r="S136" s="272">
        <f>IF(S$5=0,0,S$5/ISI_fec!S$5)</f>
        <v>0</v>
      </c>
      <c r="T136" s="272">
        <f>IF(T$5=0,0,T$5/ISI_fec!T$5)</f>
        <v>0</v>
      </c>
      <c r="U136" s="272">
        <f>IF(U$5=0,0,U$5/ISI_fec!U$5)</f>
        <v>0</v>
      </c>
      <c r="V136" s="272">
        <f>IF(V$5=0,0,V$5/ISI_fec!V$5)</f>
        <v>0</v>
      </c>
      <c r="W136" s="272">
        <f>IF(W$5=0,0,W$5/ISI_fec!W$5)</f>
        <v>0</v>
      </c>
      <c r="X136" s="272">
        <f>IF(X$5=0,0,X$5/ISI_fec!X$5)</f>
        <v>0</v>
      </c>
      <c r="Y136" s="272">
        <f>IF(Y$5=0,0,Y$5/ISI_fec!Y$5)</f>
        <v>0</v>
      </c>
      <c r="DA136" s="111"/>
    </row>
    <row r="137" spans="1:105" ht="12" customHeight="1" x14ac:dyDescent="0.25">
      <c r="A137" s="55" t="s">
        <v>91</v>
      </c>
      <c r="B137" s="273">
        <f>IF(B$6=0,0,B$6/ISI_fec!B$6)</f>
        <v>0</v>
      </c>
      <c r="C137" s="273">
        <f>IF(C$6=0,0,C$6/ISI_fec!C$6)</f>
        <v>0</v>
      </c>
      <c r="D137" s="273">
        <f>IF(D$6=0,0,D$6/ISI_fec!D$6)</f>
        <v>0</v>
      </c>
      <c r="E137" s="273">
        <f>IF(E$6=0,0,E$6/ISI_fec!E$6)</f>
        <v>0</v>
      </c>
      <c r="F137" s="273">
        <f>IF(F$6=0,0,F$6/ISI_fec!F$6)</f>
        <v>0</v>
      </c>
      <c r="G137" s="273">
        <f>IF(G$6=0,0,G$6/ISI_fec!G$6)</f>
        <v>0</v>
      </c>
      <c r="H137" s="273">
        <f>IF(H$6=0,0,H$6/ISI_fec!H$6)</f>
        <v>0</v>
      </c>
      <c r="I137" s="273">
        <f>IF(I$6=0,0,I$6/ISI_fec!I$6)</f>
        <v>0</v>
      </c>
      <c r="J137" s="273">
        <f>IF(J$6=0,0,J$6/ISI_fec!J$6)</f>
        <v>0</v>
      </c>
      <c r="K137" s="273">
        <f>IF(K$6=0,0,K$6/ISI_fec!K$6)</f>
        <v>0</v>
      </c>
      <c r="L137" s="273">
        <f>IF(L$6=0,0,L$6/ISI_fec!L$6)</f>
        <v>0</v>
      </c>
      <c r="M137" s="273">
        <f>IF(M$6=0,0,M$6/ISI_fec!M$6)</f>
        <v>0</v>
      </c>
      <c r="N137" s="273">
        <f>IF(N$6=0,0,N$6/ISI_fec!N$6)</f>
        <v>0</v>
      </c>
      <c r="O137" s="273">
        <f>IF(O$6=0,0,O$6/ISI_fec!O$6)</f>
        <v>0</v>
      </c>
      <c r="P137" s="273">
        <f>IF(P$6=0,0,P$6/ISI_fec!P$6)</f>
        <v>0</v>
      </c>
      <c r="Q137" s="273">
        <f>IF(Q$6=0,0,Q$6/ISI_fec!Q$6)</f>
        <v>0</v>
      </c>
      <c r="R137" s="273">
        <f>IF(R$6=0,0,R$6/ISI_fec!R$6)</f>
        <v>0</v>
      </c>
      <c r="S137" s="273">
        <f>IF(S$6=0,0,S$6/ISI_fec!S$6)</f>
        <v>0</v>
      </c>
      <c r="T137" s="273">
        <f>IF(T$6=0,0,T$6/ISI_fec!T$6)</f>
        <v>0</v>
      </c>
      <c r="U137" s="273">
        <f>IF(U$6=0,0,U$6/ISI_fec!U$6)</f>
        <v>0</v>
      </c>
      <c r="V137" s="273">
        <f>IF(V$6=0,0,V$6/ISI_fec!V$6)</f>
        <v>0</v>
      </c>
      <c r="W137" s="273">
        <f>IF(W$6=0,0,W$6/ISI_fec!W$6)</f>
        <v>0</v>
      </c>
      <c r="X137" s="273">
        <f>IF(X$6=0,0,X$6/ISI_fec!X$6)</f>
        <v>0</v>
      </c>
      <c r="Y137" s="273">
        <f>IF(Y$6=0,0,Y$6/ISI_fec!Y$6)</f>
        <v>0</v>
      </c>
      <c r="DA137" s="76"/>
    </row>
    <row r="138" spans="1:105" ht="12" customHeight="1" x14ac:dyDescent="0.25">
      <c r="A138" s="173" t="s">
        <v>92</v>
      </c>
      <c r="B138" s="274">
        <f>IF(B$7=0,0,B$7/ISI_fec!B$7)</f>
        <v>0</v>
      </c>
      <c r="C138" s="274">
        <f>IF(C$7=0,0,C$7/ISI_fec!C$7)</f>
        <v>0</v>
      </c>
      <c r="D138" s="274">
        <f>IF(D$7=0,0,D$7/ISI_fec!D$7)</f>
        <v>0</v>
      </c>
      <c r="E138" s="274">
        <f>IF(E$7=0,0,E$7/ISI_fec!E$7)</f>
        <v>0</v>
      </c>
      <c r="F138" s="274">
        <f>IF(F$7=0,0,F$7/ISI_fec!F$7)</f>
        <v>0</v>
      </c>
      <c r="G138" s="274">
        <f>IF(G$7=0,0,G$7/ISI_fec!G$7)</f>
        <v>0</v>
      </c>
      <c r="H138" s="274">
        <f>IF(H$7=0,0,H$7/ISI_fec!H$7)</f>
        <v>0</v>
      </c>
      <c r="I138" s="274">
        <f>IF(I$7=0,0,I$7/ISI_fec!I$7)</f>
        <v>0</v>
      </c>
      <c r="J138" s="274">
        <f>IF(J$7=0,0,J$7/ISI_fec!J$7)</f>
        <v>0</v>
      </c>
      <c r="K138" s="274">
        <f>IF(K$7=0,0,K$7/ISI_fec!K$7)</f>
        <v>0</v>
      </c>
      <c r="L138" s="274">
        <f>IF(L$7=0,0,L$7/ISI_fec!L$7)</f>
        <v>0</v>
      </c>
      <c r="M138" s="274">
        <f>IF(M$7=0,0,M$7/ISI_fec!M$7)</f>
        <v>0</v>
      </c>
      <c r="N138" s="274">
        <f>IF(N$7=0,0,N$7/ISI_fec!N$7)</f>
        <v>0</v>
      </c>
      <c r="O138" s="274">
        <f>IF(O$7=0,0,O$7/ISI_fec!O$7)</f>
        <v>0</v>
      </c>
      <c r="P138" s="274">
        <f>IF(P$7=0,0,P$7/ISI_fec!P$7)</f>
        <v>0</v>
      </c>
      <c r="Q138" s="274">
        <f>IF(Q$7=0,0,Q$7/ISI_fec!Q$7)</f>
        <v>0</v>
      </c>
      <c r="R138" s="274">
        <f>IF(R$7=0,0,R$7/ISI_fec!R$7)</f>
        <v>0</v>
      </c>
      <c r="S138" s="274">
        <f>IF(S$7=0,0,S$7/ISI_fec!S$7)</f>
        <v>0</v>
      </c>
      <c r="T138" s="274">
        <f>IF(T$7=0,0,T$7/ISI_fec!T$7)</f>
        <v>0</v>
      </c>
      <c r="U138" s="274">
        <f>IF(U$7=0,0,U$7/ISI_fec!U$7)</f>
        <v>0</v>
      </c>
      <c r="V138" s="274">
        <f>IF(V$7=0,0,V$7/ISI_fec!V$7)</f>
        <v>0</v>
      </c>
      <c r="W138" s="274">
        <f>IF(W$7=0,0,W$7/ISI_fec!W$7)</f>
        <v>0</v>
      </c>
      <c r="X138" s="274">
        <f>IF(X$7=0,0,X$7/ISI_fec!X$7)</f>
        <v>0</v>
      </c>
      <c r="Y138" s="274">
        <f>IF(Y$7=0,0,Y$7/ISI_fec!Y$7)</f>
        <v>0</v>
      </c>
      <c r="DA138" s="77"/>
    </row>
    <row r="139" spans="1:105" ht="12" customHeight="1" x14ac:dyDescent="0.25">
      <c r="A139" s="173" t="s">
        <v>93</v>
      </c>
      <c r="B139" s="274">
        <f>IF(B$8=0,0,B$8/ISI_fec!B$8)</f>
        <v>0</v>
      </c>
      <c r="C139" s="274">
        <f>IF(C$8=0,0,C$8/ISI_fec!C$8)</f>
        <v>0</v>
      </c>
      <c r="D139" s="274">
        <f>IF(D$8=0,0,D$8/ISI_fec!D$8)</f>
        <v>0</v>
      </c>
      <c r="E139" s="274">
        <f>IF(E$8=0,0,E$8/ISI_fec!E$8)</f>
        <v>0</v>
      </c>
      <c r="F139" s="274">
        <f>IF(F$8=0,0,F$8/ISI_fec!F$8)</f>
        <v>0</v>
      </c>
      <c r="G139" s="274">
        <f>IF(G$8=0,0,G$8/ISI_fec!G$8)</f>
        <v>0</v>
      </c>
      <c r="H139" s="274">
        <f>IF(H$8=0,0,H$8/ISI_fec!H$8)</f>
        <v>0</v>
      </c>
      <c r="I139" s="274">
        <f>IF(I$8=0,0,I$8/ISI_fec!I$8)</f>
        <v>0</v>
      </c>
      <c r="J139" s="274">
        <f>IF(J$8=0,0,J$8/ISI_fec!J$8)</f>
        <v>0</v>
      </c>
      <c r="K139" s="274">
        <f>IF(K$8=0,0,K$8/ISI_fec!K$8)</f>
        <v>0</v>
      </c>
      <c r="L139" s="274">
        <f>IF(L$8=0,0,L$8/ISI_fec!L$8)</f>
        <v>0</v>
      </c>
      <c r="M139" s="274">
        <f>IF(M$8=0,0,M$8/ISI_fec!M$8)</f>
        <v>0</v>
      </c>
      <c r="N139" s="274">
        <f>IF(N$8=0,0,N$8/ISI_fec!N$8)</f>
        <v>0</v>
      </c>
      <c r="O139" s="274">
        <f>IF(O$8=0,0,O$8/ISI_fec!O$8)</f>
        <v>0</v>
      </c>
      <c r="P139" s="274">
        <f>IF(P$8=0,0,P$8/ISI_fec!P$8)</f>
        <v>0</v>
      </c>
      <c r="Q139" s="274">
        <f>IF(Q$8=0,0,Q$8/ISI_fec!Q$8)</f>
        <v>0</v>
      </c>
      <c r="R139" s="274">
        <f>IF(R$8=0,0,R$8/ISI_fec!R$8)</f>
        <v>0</v>
      </c>
      <c r="S139" s="274">
        <f>IF(S$8=0,0,S$8/ISI_fec!S$8)</f>
        <v>0</v>
      </c>
      <c r="T139" s="274">
        <f>IF(T$8=0,0,T$8/ISI_fec!T$8)</f>
        <v>0</v>
      </c>
      <c r="U139" s="274">
        <f>IF(U$8=0,0,U$8/ISI_fec!U$8)</f>
        <v>0</v>
      </c>
      <c r="V139" s="274">
        <f>IF(V$8=0,0,V$8/ISI_fec!V$8)</f>
        <v>0</v>
      </c>
      <c r="W139" s="274">
        <f>IF(W$8=0,0,W$8/ISI_fec!W$8)</f>
        <v>0</v>
      </c>
      <c r="X139" s="274">
        <f>IF(X$8=0,0,X$8/ISI_fec!X$8)</f>
        <v>0</v>
      </c>
      <c r="Y139" s="274">
        <f>IF(Y$8=0,0,Y$8/ISI_fec!Y$8)</f>
        <v>0</v>
      </c>
      <c r="DA139" s="77"/>
    </row>
    <row r="140" spans="1:105" ht="12" customHeight="1" x14ac:dyDescent="0.25">
      <c r="A140" s="173" t="s">
        <v>94</v>
      </c>
      <c r="B140" s="274">
        <f>IF(B$9=0,0,B$9/ISI_fec!B$9)</f>
        <v>0</v>
      </c>
      <c r="C140" s="274">
        <f>IF(C$9=0,0,C$9/ISI_fec!C$9)</f>
        <v>0</v>
      </c>
      <c r="D140" s="274">
        <f>IF(D$9=0,0,D$9/ISI_fec!D$9)</f>
        <v>0</v>
      </c>
      <c r="E140" s="274">
        <f>IF(E$9=0,0,E$9/ISI_fec!E$9)</f>
        <v>0</v>
      </c>
      <c r="F140" s="274">
        <f>IF(F$9=0,0,F$9/ISI_fec!F$9)</f>
        <v>0</v>
      </c>
      <c r="G140" s="274">
        <f>IF(G$9=0,0,G$9/ISI_fec!G$9)</f>
        <v>0</v>
      </c>
      <c r="H140" s="274">
        <f>IF(H$9=0,0,H$9/ISI_fec!H$9)</f>
        <v>0</v>
      </c>
      <c r="I140" s="274">
        <f>IF(I$9=0,0,I$9/ISI_fec!I$9)</f>
        <v>0</v>
      </c>
      <c r="J140" s="274">
        <f>IF(J$9=0,0,J$9/ISI_fec!J$9)</f>
        <v>0</v>
      </c>
      <c r="K140" s="274">
        <f>IF(K$9=0,0,K$9/ISI_fec!K$9)</f>
        <v>0</v>
      </c>
      <c r="L140" s="274">
        <f>IF(L$9=0,0,L$9/ISI_fec!L$9)</f>
        <v>0</v>
      </c>
      <c r="M140" s="274">
        <f>IF(M$9=0,0,M$9/ISI_fec!M$9)</f>
        <v>0</v>
      </c>
      <c r="N140" s="274">
        <f>IF(N$9=0,0,N$9/ISI_fec!N$9)</f>
        <v>0</v>
      </c>
      <c r="O140" s="274">
        <f>IF(O$9=0,0,O$9/ISI_fec!O$9)</f>
        <v>0</v>
      </c>
      <c r="P140" s="274">
        <f>IF(P$9=0,0,P$9/ISI_fec!P$9)</f>
        <v>0</v>
      </c>
      <c r="Q140" s="274">
        <f>IF(Q$9=0,0,Q$9/ISI_fec!Q$9)</f>
        <v>0</v>
      </c>
      <c r="R140" s="274">
        <f>IF(R$9=0,0,R$9/ISI_fec!R$9)</f>
        <v>0</v>
      </c>
      <c r="S140" s="274">
        <f>IF(S$9=0,0,S$9/ISI_fec!S$9)</f>
        <v>0</v>
      </c>
      <c r="T140" s="274">
        <f>IF(T$9=0,0,T$9/ISI_fec!T$9)</f>
        <v>0</v>
      </c>
      <c r="U140" s="274">
        <f>IF(U$9=0,0,U$9/ISI_fec!U$9)</f>
        <v>0</v>
      </c>
      <c r="V140" s="274">
        <f>IF(V$9=0,0,V$9/ISI_fec!V$9)</f>
        <v>0</v>
      </c>
      <c r="W140" s="274">
        <f>IF(W$9=0,0,W$9/ISI_fec!W$9)</f>
        <v>0</v>
      </c>
      <c r="X140" s="274">
        <f>IF(X$9=0,0,X$9/ISI_fec!X$9)</f>
        <v>0</v>
      </c>
      <c r="Y140" s="274">
        <f>IF(Y$9=0,0,Y$9/ISI_fec!Y$9)</f>
        <v>0</v>
      </c>
      <c r="DA140" s="77"/>
    </row>
    <row r="141" spans="1:105" ht="12" customHeight="1" x14ac:dyDescent="0.25">
      <c r="A141" s="56" t="s">
        <v>95</v>
      </c>
      <c r="B141" s="275">
        <f>IF(B$10=0,0,B$10/ISI_fec!B$10)</f>
        <v>0</v>
      </c>
      <c r="C141" s="275">
        <f>IF(C$10=0,0,C$10/ISI_fec!C$10)</f>
        <v>0</v>
      </c>
      <c r="D141" s="275">
        <f>IF(D$10=0,0,D$10/ISI_fec!D$10)</f>
        <v>0</v>
      </c>
      <c r="E141" s="275">
        <f>IF(E$10=0,0,E$10/ISI_fec!E$10)</f>
        <v>0</v>
      </c>
      <c r="F141" s="275">
        <f>IF(F$10=0,0,F$10/ISI_fec!F$10)</f>
        <v>0</v>
      </c>
      <c r="G141" s="275">
        <f>IF(G$10=0,0,G$10/ISI_fec!G$10)</f>
        <v>0</v>
      </c>
      <c r="H141" s="275">
        <f>IF(H$10=0,0,H$10/ISI_fec!H$10)</f>
        <v>0</v>
      </c>
      <c r="I141" s="275">
        <f>IF(I$10=0,0,I$10/ISI_fec!I$10)</f>
        <v>0</v>
      </c>
      <c r="J141" s="275">
        <f>IF(J$10=0,0,J$10/ISI_fec!J$10)</f>
        <v>0</v>
      </c>
      <c r="K141" s="275">
        <f>IF(K$10=0,0,K$10/ISI_fec!K$10)</f>
        <v>0</v>
      </c>
      <c r="L141" s="275">
        <f>IF(L$10=0,0,L$10/ISI_fec!L$10)</f>
        <v>0</v>
      </c>
      <c r="M141" s="275">
        <f>IF(M$10=0,0,M$10/ISI_fec!M$10)</f>
        <v>0</v>
      </c>
      <c r="N141" s="275">
        <f>IF(N$10=0,0,N$10/ISI_fec!N$10)</f>
        <v>0</v>
      </c>
      <c r="O141" s="275">
        <f>IF(O$10=0,0,O$10/ISI_fec!O$10)</f>
        <v>0</v>
      </c>
      <c r="P141" s="275">
        <f>IF(P$10=0,0,P$10/ISI_fec!P$10)</f>
        <v>0</v>
      </c>
      <c r="Q141" s="275">
        <f>IF(Q$10=0,0,Q$10/ISI_fec!Q$10)</f>
        <v>0</v>
      </c>
      <c r="R141" s="275">
        <f>IF(R$10=0,0,R$10/ISI_fec!R$10)</f>
        <v>0</v>
      </c>
      <c r="S141" s="275">
        <f>IF(S$10=0,0,S$10/ISI_fec!S$10)</f>
        <v>0</v>
      </c>
      <c r="T141" s="275">
        <f>IF(T$10=0,0,T$10/ISI_fec!T$10)</f>
        <v>0</v>
      </c>
      <c r="U141" s="275">
        <f>IF(U$10=0,0,U$10/ISI_fec!U$10)</f>
        <v>0</v>
      </c>
      <c r="V141" s="275">
        <f>IF(V$10=0,0,V$10/ISI_fec!V$10)</f>
        <v>0</v>
      </c>
      <c r="W141" s="275">
        <f>IF(W$10=0,0,W$10/ISI_fec!W$10)</f>
        <v>0</v>
      </c>
      <c r="X141" s="275">
        <f>IF(X$10=0,0,X$10/ISI_fec!X$10)</f>
        <v>0</v>
      </c>
      <c r="Y141" s="275">
        <f>IF(Y$10=0,0,Y$10/ISI_fec!Y$10)</f>
        <v>0</v>
      </c>
      <c r="DA141" s="78"/>
    </row>
    <row r="142" spans="1:105" ht="12" customHeight="1" x14ac:dyDescent="0.25">
      <c r="A142" s="174" t="s">
        <v>165</v>
      </c>
      <c r="B142" s="276">
        <f>IF(B$16=0,0,B$16/ISI_fec!B$16)</f>
        <v>0</v>
      </c>
      <c r="C142" s="276">
        <f>IF(C$16=0,0,C$16/ISI_fec!C$16)</f>
        <v>0</v>
      </c>
      <c r="D142" s="276">
        <f>IF(D$16=0,0,D$16/ISI_fec!D$16)</f>
        <v>0</v>
      </c>
      <c r="E142" s="276">
        <f>IF(E$16=0,0,E$16/ISI_fec!E$16)</f>
        <v>0</v>
      </c>
      <c r="F142" s="276">
        <f>IF(F$16=0,0,F$16/ISI_fec!F$16)</f>
        <v>0</v>
      </c>
      <c r="G142" s="276">
        <f>IF(G$16=0,0,G$16/ISI_fec!G$16)</f>
        <v>0</v>
      </c>
      <c r="H142" s="276">
        <f>IF(H$16=0,0,H$16/ISI_fec!H$16)</f>
        <v>0</v>
      </c>
      <c r="I142" s="276">
        <f>IF(I$16=0,0,I$16/ISI_fec!I$16)</f>
        <v>0</v>
      </c>
      <c r="J142" s="276">
        <f>IF(J$16=0,0,J$16/ISI_fec!J$16)</f>
        <v>0</v>
      </c>
      <c r="K142" s="276">
        <f>IF(K$16=0,0,K$16/ISI_fec!K$16)</f>
        <v>0</v>
      </c>
      <c r="L142" s="276">
        <f>IF(L$16=0,0,L$16/ISI_fec!L$16)</f>
        <v>0</v>
      </c>
      <c r="M142" s="276">
        <f>IF(M$16=0,0,M$16/ISI_fec!M$16)</f>
        <v>0</v>
      </c>
      <c r="N142" s="276">
        <f>IF(N$16=0,0,N$16/ISI_fec!N$16)</f>
        <v>0</v>
      </c>
      <c r="O142" s="276">
        <f>IF(O$16=0,0,O$16/ISI_fec!O$16)</f>
        <v>0</v>
      </c>
      <c r="P142" s="276">
        <f>IF(P$16=0,0,P$16/ISI_fec!P$16)</f>
        <v>0</v>
      </c>
      <c r="Q142" s="276">
        <f>IF(Q$16=0,0,Q$16/ISI_fec!Q$16)</f>
        <v>0</v>
      </c>
      <c r="R142" s="276">
        <f>IF(R$16=0,0,R$16/ISI_fec!R$16)</f>
        <v>0</v>
      </c>
      <c r="S142" s="276">
        <f>IF(S$16=0,0,S$16/ISI_fec!S$16)</f>
        <v>0</v>
      </c>
      <c r="T142" s="276">
        <f>IF(T$16=0,0,T$16/ISI_fec!T$16)</f>
        <v>0</v>
      </c>
      <c r="U142" s="276">
        <f>IF(U$16=0,0,U$16/ISI_fec!U$16)</f>
        <v>0</v>
      </c>
      <c r="V142" s="276">
        <f>IF(V$16=0,0,V$16/ISI_fec!V$16)</f>
        <v>0</v>
      </c>
      <c r="W142" s="276">
        <f>IF(W$16=0,0,W$16/ISI_fec!W$16)</f>
        <v>0</v>
      </c>
      <c r="X142" s="276">
        <f>IF(X$16=0,0,X$16/ISI_fec!X$16)</f>
        <v>0</v>
      </c>
      <c r="Y142" s="276">
        <f>IF(Y$16=0,0,Y$16/ISI_fec!Y$16)</f>
        <v>0</v>
      </c>
      <c r="DA142" s="79"/>
    </row>
    <row r="143" spans="1:105" ht="12" customHeight="1" x14ac:dyDescent="0.25">
      <c r="A143" s="174" t="s">
        <v>172</v>
      </c>
      <c r="B143" s="276">
        <f>IF(B$22=0,0,B$22/ISI_fec!B$22)</f>
        <v>0</v>
      </c>
      <c r="C143" s="276">
        <f>IF(C$22=0,0,C$22/ISI_fec!C$22)</f>
        <v>0</v>
      </c>
      <c r="D143" s="276">
        <f>IF(D$22=0,0,D$22/ISI_fec!D$22)</f>
        <v>0</v>
      </c>
      <c r="E143" s="276">
        <f>IF(E$22=0,0,E$22/ISI_fec!E$22)</f>
        <v>0</v>
      </c>
      <c r="F143" s="276">
        <f>IF(F$22=0,0,F$22/ISI_fec!F$22)</f>
        <v>0</v>
      </c>
      <c r="G143" s="276">
        <f>IF(G$22=0,0,G$22/ISI_fec!G$22)</f>
        <v>0</v>
      </c>
      <c r="H143" s="276">
        <f>IF(H$22=0,0,H$22/ISI_fec!H$22)</f>
        <v>0</v>
      </c>
      <c r="I143" s="276">
        <f>IF(I$22=0,0,I$22/ISI_fec!I$22)</f>
        <v>0</v>
      </c>
      <c r="J143" s="276">
        <f>IF(J$22=0,0,J$22/ISI_fec!J$22)</f>
        <v>0</v>
      </c>
      <c r="K143" s="276">
        <f>IF(K$22=0,0,K$22/ISI_fec!K$22)</f>
        <v>0</v>
      </c>
      <c r="L143" s="276">
        <f>IF(L$22=0,0,L$22/ISI_fec!L$22)</f>
        <v>0</v>
      </c>
      <c r="M143" s="276">
        <f>IF(M$22=0,0,M$22/ISI_fec!M$22)</f>
        <v>0</v>
      </c>
      <c r="N143" s="276">
        <f>IF(N$22=0,0,N$22/ISI_fec!N$22)</f>
        <v>0</v>
      </c>
      <c r="O143" s="276">
        <f>IF(O$22=0,0,O$22/ISI_fec!O$22)</f>
        <v>0</v>
      </c>
      <c r="P143" s="276">
        <f>IF(P$22=0,0,P$22/ISI_fec!P$22)</f>
        <v>0</v>
      </c>
      <c r="Q143" s="276">
        <f>IF(Q$22=0,0,Q$22/ISI_fec!Q$22)</f>
        <v>0</v>
      </c>
      <c r="R143" s="276">
        <f>IF(R$22=0,0,R$22/ISI_fec!R$22)</f>
        <v>0</v>
      </c>
      <c r="S143" s="276">
        <f>IF(S$22=0,0,S$22/ISI_fec!S$22)</f>
        <v>0</v>
      </c>
      <c r="T143" s="276">
        <f>IF(T$22=0,0,T$22/ISI_fec!T$22)</f>
        <v>0</v>
      </c>
      <c r="U143" s="276">
        <f>IF(U$22=0,0,U$22/ISI_fec!U$22)</f>
        <v>0</v>
      </c>
      <c r="V143" s="276">
        <f>IF(V$22=0,0,V$22/ISI_fec!V$22)</f>
        <v>0</v>
      </c>
      <c r="W143" s="276">
        <f>IF(W$22=0,0,W$22/ISI_fec!W$22)</f>
        <v>0</v>
      </c>
      <c r="X143" s="276">
        <f>IF(X$22=0,0,X$22/ISI_fec!X$22)</f>
        <v>0</v>
      </c>
      <c r="Y143" s="276">
        <f>IF(Y$22=0,0,Y$22/ISI_fec!Y$22)</f>
        <v>0</v>
      </c>
      <c r="DA143" s="79"/>
    </row>
    <row r="144" spans="1:105" ht="12" customHeight="1" x14ac:dyDescent="0.25">
      <c r="A144" s="174" t="s">
        <v>179</v>
      </c>
      <c r="B144" s="276">
        <f>IF(B$28=0,0,B$28/ISI_fec!B$28)</f>
        <v>0</v>
      </c>
      <c r="C144" s="276">
        <f>IF(C$28=0,0,C$28/ISI_fec!C$28)</f>
        <v>0</v>
      </c>
      <c r="D144" s="276">
        <f>IF(D$28=0,0,D$28/ISI_fec!D$28)</f>
        <v>0</v>
      </c>
      <c r="E144" s="276">
        <f>IF(E$28=0,0,E$28/ISI_fec!E$28)</f>
        <v>0</v>
      </c>
      <c r="F144" s="276">
        <f>IF(F$28=0,0,F$28/ISI_fec!F$28)</f>
        <v>0</v>
      </c>
      <c r="G144" s="276">
        <f>IF(G$28=0,0,G$28/ISI_fec!G$28)</f>
        <v>0</v>
      </c>
      <c r="H144" s="276">
        <f>IF(H$28=0,0,H$28/ISI_fec!H$28)</f>
        <v>0</v>
      </c>
      <c r="I144" s="276">
        <f>IF(I$28=0,0,I$28/ISI_fec!I$28)</f>
        <v>0</v>
      </c>
      <c r="J144" s="276">
        <f>IF(J$28=0,0,J$28/ISI_fec!J$28)</f>
        <v>0</v>
      </c>
      <c r="K144" s="276">
        <f>IF(K$28=0,0,K$28/ISI_fec!K$28)</f>
        <v>0</v>
      </c>
      <c r="L144" s="276">
        <f>IF(L$28=0,0,L$28/ISI_fec!L$28)</f>
        <v>0</v>
      </c>
      <c r="M144" s="276">
        <f>IF(M$28=0,0,M$28/ISI_fec!M$28)</f>
        <v>0</v>
      </c>
      <c r="N144" s="276">
        <f>IF(N$28=0,0,N$28/ISI_fec!N$28)</f>
        <v>0</v>
      </c>
      <c r="O144" s="276">
        <f>IF(O$28=0,0,O$28/ISI_fec!O$28)</f>
        <v>0</v>
      </c>
      <c r="P144" s="276">
        <f>IF(P$28=0,0,P$28/ISI_fec!P$28)</f>
        <v>0</v>
      </c>
      <c r="Q144" s="276">
        <f>IF(Q$28=0,0,Q$28/ISI_fec!Q$28)</f>
        <v>0</v>
      </c>
      <c r="R144" s="276">
        <f>IF(R$28=0,0,R$28/ISI_fec!R$28)</f>
        <v>0</v>
      </c>
      <c r="S144" s="276">
        <f>IF(S$28=0,0,S$28/ISI_fec!S$28)</f>
        <v>0</v>
      </c>
      <c r="T144" s="276">
        <f>IF(T$28=0,0,T$28/ISI_fec!T$28)</f>
        <v>0</v>
      </c>
      <c r="U144" s="276">
        <f>IF(U$28=0,0,U$28/ISI_fec!U$28)</f>
        <v>0</v>
      </c>
      <c r="V144" s="276">
        <f>IF(V$28=0,0,V$28/ISI_fec!V$28)</f>
        <v>0</v>
      </c>
      <c r="W144" s="276">
        <f>IF(W$28=0,0,W$28/ISI_fec!W$28)</f>
        <v>0</v>
      </c>
      <c r="X144" s="276">
        <f>IF(X$28=0,0,X$28/ISI_fec!X$28)</f>
        <v>0</v>
      </c>
      <c r="Y144" s="276">
        <f>IF(Y$28=0,0,Y$28/ISI_fec!Y$28)</f>
        <v>0</v>
      </c>
      <c r="DA144" s="79"/>
    </row>
    <row r="145" spans="1:105" ht="12" customHeight="1" x14ac:dyDescent="0.25">
      <c r="A145" s="41" t="s">
        <v>189</v>
      </c>
      <c r="B145" s="277">
        <f>IF(B$35=0,0,B$35/ISI_fec!B$35)</f>
        <v>0</v>
      </c>
      <c r="C145" s="277">
        <f>IF(C$35=0,0,C$35/ISI_fec!C$35)</f>
        <v>0</v>
      </c>
      <c r="D145" s="277">
        <f>IF(D$35=0,0,D$35/ISI_fec!D$35)</f>
        <v>0</v>
      </c>
      <c r="E145" s="277">
        <f>IF(E$35=0,0,E$35/ISI_fec!E$35)</f>
        <v>0</v>
      </c>
      <c r="F145" s="277">
        <f>IF(F$35=0,0,F$35/ISI_fec!F$35)</f>
        <v>0</v>
      </c>
      <c r="G145" s="277">
        <f>IF(G$35=0,0,G$35/ISI_fec!G$35)</f>
        <v>0</v>
      </c>
      <c r="H145" s="277">
        <f>IF(H$35=0,0,H$35/ISI_fec!H$35)</f>
        <v>0</v>
      </c>
      <c r="I145" s="277">
        <f>IF(I$35=0,0,I$35/ISI_fec!I$35)</f>
        <v>0</v>
      </c>
      <c r="J145" s="277">
        <f>IF(J$35=0,0,J$35/ISI_fec!J$35)</f>
        <v>0</v>
      </c>
      <c r="K145" s="277">
        <f>IF(K$35=0,0,K$35/ISI_fec!K$35)</f>
        <v>0</v>
      </c>
      <c r="L145" s="277">
        <f>IF(L$35=0,0,L$35/ISI_fec!L$35)</f>
        <v>0</v>
      </c>
      <c r="M145" s="277">
        <f>IF(M$35=0,0,M$35/ISI_fec!M$35)</f>
        <v>0</v>
      </c>
      <c r="N145" s="277">
        <f>IF(N$35=0,0,N$35/ISI_fec!N$35)</f>
        <v>0</v>
      </c>
      <c r="O145" s="277">
        <f>IF(O$35=0,0,O$35/ISI_fec!O$35)</f>
        <v>0</v>
      </c>
      <c r="P145" s="277">
        <f>IF(P$35=0,0,P$35/ISI_fec!P$35)</f>
        <v>0</v>
      </c>
      <c r="Q145" s="277">
        <f>IF(Q$35=0,0,Q$35/ISI_fec!Q$35)</f>
        <v>0</v>
      </c>
      <c r="R145" s="277">
        <f>IF(R$35=0,0,R$35/ISI_fec!R$35)</f>
        <v>0</v>
      </c>
      <c r="S145" s="277">
        <f>IF(S$35=0,0,S$35/ISI_fec!S$35)</f>
        <v>0</v>
      </c>
      <c r="T145" s="277">
        <f>IF(T$35=0,0,T$35/ISI_fec!T$35)</f>
        <v>0</v>
      </c>
      <c r="U145" s="277">
        <f>IF(U$35=0,0,U$35/ISI_fec!U$35)</f>
        <v>0</v>
      </c>
      <c r="V145" s="277">
        <f>IF(V$35=0,0,V$35/ISI_fec!V$35)</f>
        <v>0</v>
      </c>
      <c r="W145" s="277">
        <f>IF(W$35=0,0,W$35/ISI_fec!W$35)</f>
        <v>0</v>
      </c>
      <c r="X145" s="277">
        <f>IF(X$35=0,0,X$35/ISI_fec!X$35)</f>
        <v>0</v>
      </c>
      <c r="Y145" s="277">
        <f>IF(Y$35=0,0,Y$35/ISI_fec!Y$35)</f>
        <v>0</v>
      </c>
      <c r="DA145" s="82"/>
    </row>
    <row r="146" spans="1:105" ht="12" customHeight="1" x14ac:dyDescent="0.25">
      <c r="A146" s="172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DA146" s="176"/>
    </row>
    <row r="147" spans="1:105" ht="12" customHeight="1" x14ac:dyDescent="0.25">
      <c r="A147" s="35" t="s">
        <v>44</v>
      </c>
      <c r="B147" s="272">
        <f>IF(B$54=0,0,B$54/ISI_fec!B$54)</f>
        <v>0.43274366996142938</v>
      </c>
      <c r="C147" s="272">
        <f>IF(C$54=0,0,C$54/ISI_fec!C$54)</f>
        <v>0.45339236841283981</v>
      </c>
      <c r="D147" s="272">
        <f>IF(D$54=0,0,D$54/ISI_fec!D$54)</f>
        <v>0.45344259809933368</v>
      </c>
      <c r="E147" s="272">
        <f>IF(E$54=0,0,E$54/ISI_fec!E$54)</f>
        <v>0.44152393852929339</v>
      </c>
      <c r="F147" s="272">
        <f>IF(F$54=0,0,F$54/ISI_fec!F$54)</f>
        <v>0.44648214213690918</v>
      </c>
      <c r="G147" s="272">
        <f>IF(G$54=0,0,G$54/ISI_fec!G$54)</f>
        <v>0.44223585780740199</v>
      </c>
      <c r="H147" s="272">
        <f>IF(H$54=0,0,H$54/ISI_fec!H$54)</f>
        <v>0.44880318988799273</v>
      </c>
      <c r="I147" s="272">
        <f>IF(I$54=0,0,I$54/ISI_fec!I$54)</f>
        <v>0.44402347785074664</v>
      </c>
      <c r="J147" s="272">
        <f>IF(J$54=0,0,J$54/ISI_fec!J$54)</f>
        <v>0.45138710744913968</v>
      </c>
      <c r="K147" s="272">
        <f>IF(K$54=0,0,K$54/ISI_fec!K$54)</f>
        <v>0.45171695066288747</v>
      </c>
      <c r="L147" s="272">
        <f>IF(L$54=0,0,L$54/ISI_fec!L$54)</f>
        <v>0.45100481253052188</v>
      </c>
      <c r="M147" s="272">
        <f>IF(M$54=0,0,M$54/ISI_fec!M$54)</f>
        <v>0.45595832006626691</v>
      </c>
      <c r="N147" s="272">
        <f>IF(N$54=0,0,N$54/ISI_fec!N$54)</f>
        <v>0.45726646294542533</v>
      </c>
      <c r="O147" s="272">
        <f>IF(O$54=0,0,O$54/ISI_fec!O$54)</f>
        <v>0.45757458824076835</v>
      </c>
      <c r="P147" s="272">
        <f>IF(P$54=0,0,P$54/ISI_fec!P$54)</f>
        <v>0.46373472394762522</v>
      </c>
      <c r="Q147" s="272">
        <f>IF(Q$54=0,0,Q$54/ISI_fec!Q$54)</f>
        <v>0.46446207747248996</v>
      </c>
      <c r="R147" s="272">
        <f>IF(R$54=0,0,R$54/ISI_fec!R$54)</f>
        <v>0.46386184239368516</v>
      </c>
      <c r="S147" s="272">
        <f>IF(S$54=0,0,S$54/ISI_fec!S$54)</f>
        <v>0.47702016704390976</v>
      </c>
      <c r="T147" s="272">
        <f>IF(T$54=0,0,T$54/ISI_fec!T$54)</f>
        <v>0.47602185632809529</v>
      </c>
      <c r="U147" s="272">
        <f>IF(U$54=0,0,U$54/ISI_fec!U$54)</f>
        <v>0.47527463553682819</v>
      </c>
      <c r="V147" s="272">
        <f>IF(V$54=0,0,V$54/ISI_fec!V$54)</f>
        <v>0.47544105675689241</v>
      </c>
      <c r="W147" s="272">
        <f>IF(W$54=0,0,W$54/ISI_fec!W$54)</f>
        <v>0.49231214410827412</v>
      </c>
      <c r="X147" s="272">
        <f>IF(X$54=0,0,X$54/ISI_fec!X$54)</f>
        <v>0.49158889800042865</v>
      </c>
      <c r="Y147" s="272">
        <f>IF(Y$54=0,0,Y$54/ISI_fec!Y$54)</f>
        <v>0.49290072275875702</v>
      </c>
      <c r="DA147" s="111"/>
    </row>
    <row r="148" spans="1:105" ht="12" customHeight="1" x14ac:dyDescent="0.25">
      <c r="A148" s="55" t="s">
        <v>91</v>
      </c>
      <c r="B148" s="273">
        <f>IF(B$55=0,0,B$55/ISI_fec!B$55)</f>
        <v>0.36961901866114766</v>
      </c>
      <c r="C148" s="273">
        <f>IF(C$55=0,0,C$55/ISI_fec!C$55)</f>
        <v>0.3696190186611476</v>
      </c>
      <c r="D148" s="273">
        <f>IF(D$55=0,0,D$55/ISI_fec!D$55)</f>
        <v>0.36961901866114766</v>
      </c>
      <c r="E148" s="273">
        <f>IF(E$55=0,0,E$55/ISI_fec!E$55)</f>
        <v>0.37099253134704008</v>
      </c>
      <c r="F148" s="273">
        <f>IF(F$55=0,0,F$55/ISI_fec!F$55)</f>
        <v>0.3725991478094266</v>
      </c>
      <c r="G148" s="273">
        <f>IF(G$55=0,0,G$55/ISI_fec!G$55)</f>
        <v>0.3725991478094266</v>
      </c>
      <c r="H148" s="273">
        <f>IF(H$55=0,0,H$55/ISI_fec!H$55)</f>
        <v>0.37703274081953309</v>
      </c>
      <c r="I148" s="273">
        <f>IF(I$55=0,0,I$55/ISI_fec!I$55)</f>
        <v>0.37921805670439773</v>
      </c>
      <c r="J148" s="273">
        <f>IF(J$55=0,0,J$55/ISI_fec!J$55)</f>
        <v>0.37921805670439757</v>
      </c>
      <c r="K148" s="273">
        <f>IF(K$55=0,0,K$55/ISI_fec!K$55)</f>
        <v>0.37921805670439745</v>
      </c>
      <c r="L148" s="273">
        <f>IF(L$55=0,0,L$55/ISI_fec!L$55)</f>
        <v>0.37921805670439745</v>
      </c>
      <c r="M148" s="273">
        <f>IF(M$55=0,0,M$55/ISI_fec!M$55)</f>
        <v>0.38291604156997888</v>
      </c>
      <c r="N148" s="273">
        <f>IF(N$55=0,0,N$55/ISI_fec!N$55)</f>
        <v>0.38291604156997883</v>
      </c>
      <c r="O148" s="273">
        <f>IF(O$55=0,0,O$55/ISI_fec!O$55)</f>
        <v>0.38291604156997877</v>
      </c>
      <c r="P148" s="273">
        <f>IF(P$55=0,0,P$55/ISI_fec!P$55)</f>
        <v>0.38801197513746677</v>
      </c>
      <c r="Q148" s="273">
        <f>IF(Q$55=0,0,Q$55/ISI_fec!Q$55)</f>
        <v>0.38801197513746671</v>
      </c>
      <c r="R148" s="273">
        <f>IF(R$55=0,0,R$55/ISI_fec!R$55)</f>
        <v>0.38801197513746677</v>
      </c>
      <c r="S148" s="273">
        <f>IF(S$55=0,0,S$55/ISI_fec!S$55)</f>
        <v>0.39962388022954409</v>
      </c>
      <c r="T148" s="273">
        <f>IF(T$55=0,0,T$55/ISI_fec!T$55)</f>
        <v>0.39962388022954409</v>
      </c>
      <c r="U148" s="273">
        <f>IF(U$55=0,0,U$55/ISI_fec!U$55)</f>
        <v>0.39962388022954404</v>
      </c>
      <c r="V148" s="273">
        <f>IF(V$55=0,0,V$55/ISI_fec!V$55)</f>
        <v>0.39962388022954387</v>
      </c>
      <c r="W148" s="273">
        <f>IF(W$55=0,0,W$55/ISI_fec!W$55)</f>
        <v>0.41273613824726663</v>
      </c>
      <c r="X148" s="273">
        <f>IF(X$55=0,0,X$55/ISI_fec!X$55)</f>
        <v>0.41273613824726674</v>
      </c>
      <c r="Y148" s="273">
        <f>IF(Y$55=0,0,Y$55/ISI_fec!Y$55)</f>
        <v>0.41273613824726652</v>
      </c>
      <c r="DA148" s="76"/>
    </row>
    <row r="149" spans="1:105" ht="12" customHeight="1" x14ac:dyDescent="0.25">
      <c r="A149" s="173" t="s">
        <v>92</v>
      </c>
      <c r="B149" s="274">
        <f>IF(B$56=0,0,B$56/ISI_fec!B$56)</f>
        <v>9.591748697123037E-2</v>
      </c>
      <c r="C149" s="274">
        <f>IF(C$56=0,0,C$56/ISI_fec!C$56)</f>
        <v>9.5917486971230384E-2</v>
      </c>
      <c r="D149" s="274">
        <f>IF(D$56=0,0,D$56/ISI_fec!D$56)</f>
        <v>9.591748697123037E-2</v>
      </c>
      <c r="E149" s="274">
        <f>IF(E$56=0,0,E$56/ISI_fec!E$56)</f>
        <v>9.6273918535902406E-2</v>
      </c>
      <c r="F149" s="274">
        <f>IF(F$56=0,0,F$56/ISI_fec!F$56)</f>
        <v>9.6690841382992096E-2</v>
      </c>
      <c r="G149" s="274">
        <f>IF(G$56=0,0,G$56/ISI_fec!G$56)</f>
        <v>9.669084138299211E-2</v>
      </c>
      <c r="H149" s="274">
        <f>IF(H$56=0,0,H$56/ISI_fec!H$56)</f>
        <v>9.7841374981947615E-2</v>
      </c>
      <c r="I149" s="274">
        <f>IF(I$56=0,0,I$56/ISI_fec!I$56)</f>
        <v>9.8408472445367601E-2</v>
      </c>
      <c r="J149" s="274">
        <f>IF(J$56=0,0,J$56/ISI_fec!J$56)</f>
        <v>9.8408472445367642E-2</v>
      </c>
      <c r="K149" s="274">
        <f>IF(K$56=0,0,K$56/ISI_fec!K$56)</f>
        <v>9.8408472445367642E-2</v>
      </c>
      <c r="L149" s="274">
        <f>IF(L$56=0,0,L$56/ISI_fec!L$56)</f>
        <v>9.8408472445367601E-2</v>
      </c>
      <c r="M149" s="274">
        <f>IF(M$56=0,0,M$56/ISI_fec!M$56)</f>
        <v>9.9368113040835371E-2</v>
      </c>
      <c r="N149" s="274">
        <f>IF(N$56=0,0,N$56/ISI_fec!N$56)</f>
        <v>9.9368113040835343E-2</v>
      </c>
      <c r="O149" s="274">
        <f>IF(O$56=0,0,O$56/ISI_fec!O$56)</f>
        <v>9.9368113040835357E-2</v>
      </c>
      <c r="P149" s="274">
        <f>IF(P$56=0,0,P$56/ISI_fec!P$56)</f>
        <v>0.10069052643648882</v>
      </c>
      <c r="Q149" s="274">
        <f>IF(Q$56=0,0,Q$56/ISI_fec!Q$56)</f>
        <v>0.10069052643648883</v>
      </c>
      <c r="R149" s="274">
        <f>IF(R$56=0,0,R$56/ISI_fec!R$56)</f>
        <v>0.10069052643648885</v>
      </c>
      <c r="S149" s="274">
        <f>IF(S$56=0,0,S$56/ISI_fec!S$56)</f>
        <v>0.10370385827048073</v>
      </c>
      <c r="T149" s="274">
        <f>IF(T$56=0,0,T$56/ISI_fec!T$56)</f>
        <v>0.10370385827048072</v>
      </c>
      <c r="U149" s="274">
        <f>IF(U$56=0,0,U$56/ISI_fec!U$56)</f>
        <v>0.10370385827048077</v>
      </c>
      <c r="V149" s="274">
        <f>IF(V$56=0,0,V$56/ISI_fec!V$56)</f>
        <v>0.1037038582704807</v>
      </c>
      <c r="W149" s="274">
        <f>IF(W$56=0,0,W$56/ISI_fec!W$56)</f>
        <v>0.10710653717519186</v>
      </c>
      <c r="X149" s="274">
        <f>IF(X$56=0,0,X$56/ISI_fec!X$56)</f>
        <v>0.10710653717519188</v>
      </c>
      <c r="Y149" s="274">
        <f>IF(Y$56=0,0,Y$56/ISI_fec!Y$56)</f>
        <v>0.10710653717519186</v>
      </c>
      <c r="DA149" s="77"/>
    </row>
    <row r="150" spans="1:105" ht="12" customHeight="1" x14ac:dyDescent="0.25">
      <c r="A150" s="173" t="s">
        <v>93</v>
      </c>
      <c r="B150" s="274">
        <f>IF(B$57=0,0,B$57/ISI_fec!B$57)</f>
        <v>0.53075209570037873</v>
      </c>
      <c r="C150" s="274">
        <f>IF(C$57=0,0,C$57/ISI_fec!C$57)</f>
        <v>0.53075209570037873</v>
      </c>
      <c r="D150" s="274">
        <f>IF(D$57=0,0,D$57/ISI_fec!D$57)</f>
        <v>0.53075209570037873</v>
      </c>
      <c r="E150" s="274">
        <f>IF(E$57=0,0,E$57/ISI_fec!E$57)</f>
        <v>0.5327243825679463</v>
      </c>
      <c r="F150" s="274">
        <f>IF(F$57=0,0,F$57/ISI_fec!F$57)</f>
        <v>0.53503139333131844</v>
      </c>
      <c r="G150" s="274">
        <f>IF(G$57=0,0,G$57/ISI_fec!G$57)</f>
        <v>0.53503139333131855</v>
      </c>
      <c r="H150" s="274">
        <f>IF(H$57=0,0,H$57/ISI_fec!H$57)</f>
        <v>0.54139778321601684</v>
      </c>
      <c r="I150" s="274">
        <f>IF(I$57=0,0,I$57/ISI_fec!I$57)</f>
        <v>0.54453577376060658</v>
      </c>
      <c r="J150" s="274">
        <f>IF(J$57=0,0,J$57/ISI_fec!J$57)</f>
        <v>0.5445357737606068</v>
      </c>
      <c r="K150" s="274">
        <f>IF(K$57=0,0,K$57/ISI_fec!K$57)</f>
        <v>0.5445357737606068</v>
      </c>
      <c r="L150" s="274">
        <f>IF(L$57=0,0,L$57/ISI_fec!L$57)</f>
        <v>0.54453577376060669</v>
      </c>
      <c r="M150" s="274">
        <f>IF(M$57=0,0,M$57/ISI_fec!M$57)</f>
        <v>0.54984587177554367</v>
      </c>
      <c r="N150" s="274">
        <f>IF(N$57=0,0,N$57/ISI_fec!N$57)</f>
        <v>0.54984587177554345</v>
      </c>
      <c r="O150" s="274">
        <f>IF(O$57=0,0,O$57/ISI_fec!O$57)</f>
        <v>0.54984587177554356</v>
      </c>
      <c r="P150" s="274">
        <f>IF(P$57=0,0,P$57/ISI_fec!P$57)</f>
        <v>0.55716334540092993</v>
      </c>
      <c r="Q150" s="274">
        <f>IF(Q$57=0,0,Q$57/ISI_fec!Q$57)</f>
        <v>0.55716334540092993</v>
      </c>
      <c r="R150" s="274">
        <f>IF(R$57=0,0,R$57/ISI_fec!R$57)</f>
        <v>0.55716334540092982</v>
      </c>
      <c r="S150" s="274">
        <f>IF(S$57=0,0,S$57/ISI_fec!S$57)</f>
        <v>0.57383738718865496</v>
      </c>
      <c r="T150" s="274">
        <f>IF(T$57=0,0,T$57/ISI_fec!T$57)</f>
        <v>0.57383738718865496</v>
      </c>
      <c r="U150" s="274">
        <f>IF(U$57=0,0,U$57/ISI_fec!U$57)</f>
        <v>0.57383738718865496</v>
      </c>
      <c r="V150" s="274">
        <f>IF(V$57=0,0,V$57/ISI_fec!V$57)</f>
        <v>0.57383738718865485</v>
      </c>
      <c r="W150" s="274">
        <f>IF(W$57=0,0,W$57/ISI_fec!W$57)</f>
        <v>0.59266585128522387</v>
      </c>
      <c r="X150" s="274">
        <f>IF(X$57=0,0,X$57/ISI_fec!X$57)</f>
        <v>0.59266585128522364</v>
      </c>
      <c r="Y150" s="274">
        <f>IF(Y$57=0,0,Y$57/ISI_fec!Y$57)</f>
        <v>0.59266585128522387</v>
      </c>
      <c r="DA150" s="77"/>
    </row>
    <row r="151" spans="1:105" ht="12" customHeight="1" x14ac:dyDescent="0.25">
      <c r="A151" s="173" t="s">
        <v>94</v>
      </c>
      <c r="B151" s="274">
        <f>IF(B$58=0,0,B$58/ISI_fec!B$58)</f>
        <v>0.36604485056825331</v>
      </c>
      <c r="C151" s="274">
        <f>IF(C$58=0,0,C$58/ISI_fec!C$58)</f>
        <v>0.36604485056825337</v>
      </c>
      <c r="D151" s="274">
        <f>IF(D$58=0,0,D$58/ISI_fec!D$58)</f>
        <v>0.36604485056825342</v>
      </c>
      <c r="E151" s="274">
        <f>IF(E$58=0,0,E$58/ISI_fec!E$58)</f>
        <v>0.36740508156416468</v>
      </c>
      <c r="F151" s="274">
        <f>IF(F$58=0,0,F$58/ISI_fec!F$58)</f>
        <v>0.36899616225320747</v>
      </c>
      <c r="G151" s="274">
        <f>IF(G$58=0,0,G$58/ISI_fec!G$58)</f>
        <v>0.36899616225320742</v>
      </c>
      <c r="H151" s="274">
        <f>IF(H$58=0,0,H$58/ISI_fec!H$58)</f>
        <v>0.37338688299247935</v>
      </c>
      <c r="I151" s="274">
        <f>IF(I$58=0,0,I$58/ISI_fec!I$58)</f>
        <v>0.37555106715545133</v>
      </c>
      <c r="J151" s="274">
        <f>IF(J$58=0,0,J$58/ISI_fec!J$58)</f>
        <v>0.37555106715545139</v>
      </c>
      <c r="K151" s="274">
        <f>IF(K$58=0,0,K$58/ISI_fec!K$58)</f>
        <v>0.37555106715545111</v>
      </c>
      <c r="L151" s="274">
        <f>IF(L$58=0,0,L$58/ISI_fec!L$58)</f>
        <v>0.3755510671554515</v>
      </c>
      <c r="M151" s="274">
        <f>IF(M$58=0,0,M$58/ISI_fec!M$58)</f>
        <v>0.37921329298578998</v>
      </c>
      <c r="N151" s="274">
        <f>IF(N$58=0,0,N$58/ISI_fec!N$58)</f>
        <v>0.37921329298578993</v>
      </c>
      <c r="O151" s="274">
        <f>IF(O$58=0,0,O$58/ISI_fec!O$58)</f>
        <v>0.37921329298579004</v>
      </c>
      <c r="P151" s="274">
        <f>IF(P$58=0,0,P$58/ISI_fec!P$58)</f>
        <v>0.38425994953494047</v>
      </c>
      <c r="Q151" s="274">
        <f>IF(Q$58=0,0,Q$58/ISI_fec!Q$58)</f>
        <v>0.38425994953494053</v>
      </c>
      <c r="R151" s="274">
        <f>IF(R$58=0,0,R$58/ISI_fec!R$58)</f>
        <v>0.38425994953494058</v>
      </c>
      <c r="S151" s="274">
        <f>IF(S$58=0,0,S$58/ISI_fec!S$58)</f>
        <v>0.39575956900700782</v>
      </c>
      <c r="T151" s="274">
        <f>IF(T$58=0,0,T$58/ISI_fec!T$58)</f>
        <v>0.39575956900700798</v>
      </c>
      <c r="U151" s="274">
        <f>IF(U$58=0,0,U$58/ISI_fec!U$58)</f>
        <v>0.39575956900700776</v>
      </c>
      <c r="V151" s="274">
        <f>IF(V$58=0,0,V$58/ISI_fec!V$58)</f>
        <v>0.39575956900700782</v>
      </c>
      <c r="W151" s="274">
        <f>IF(W$58=0,0,W$58/ISI_fec!W$58)</f>
        <v>0.40874503318603006</v>
      </c>
      <c r="X151" s="274">
        <f>IF(X$58=0,0,X$58/ISI_fec!X$58)</f>
        <v>0.40874503318603017</v>
      </c>
      <c r="Y151" s="274">
        <f>IF(Y$58=0,0,Y$58/ISI_fec!Y$58)</f>
        <v>0.40874503318603023</v>
      </c>
      <c r="DA151" s="77"/>
    </row>
    <row r="152" spans="1:105" ht="12" customHeight="1" x14ac:dyDescent="0.25">
      <c r="A152" s="56" t="s">
        <v>95</v>
      </c>
      <c r="B152" s="275">
        <f>IF(B$59=0,0,B$59/ISI_fec!B$59)</f>
        <v>0.54706275115291969</v>
      </c>
      <c r="C152" s="275">
        <f>IF(C$59=0,0,C$59/ISI_fec!C$59)</f>
        <v>0.55848683271463662</v>
      </c>
      <c r="D152" s="275">
        <f>IF(D$59=0,0,D$59/ISI_fec!D$59)</f>
        <v>0.56002271589070751</v>
      </c>
      <c r="E152" s="275">
        <f>IF(E$59=0,0,E$59/ISI_fec!E$59)</f>
        <v>0.54262112402065299</v>
      </c>
      <c r="F152" s="275">
        <f>IF(F$59=0,0,F$59/ISI_fec!F$59)</f>
        <v>0.5449809915887166</v>
      </c>
      <c r="G152" s="275">
        <f>IF(G$59=0,0,G$59/ISI_fec!G$59)</f>
        <v>0.54358695328623374</v>
      </c>
      <c r="H152" s="275">
        <f>IF(H$59=0,0,H$59/ISI_fec!H$59)</f>
        <v>0.55342153958480478</v>
      </c>
      <c r="I152" s="275">
        <f>IF(I$59=0,0,I$59/ISI_fec!I$59)</f>
        <v>0.54947302815423082</v>
      </c>
      <c r="J152" s="275">
        <f>IF(J$59=0,0,J$59/ISI_fec!J$59)</f>
        <v>0.55700444891949275</v>
      </c>
      <c r="K152" s="275">
        <f>IF(K$59=0,0,K$59/ISI_fec!K$59)</f>
        <v>0.55438054374972034</v>
      </c>
      <c r="L152" s="275">
        <f>IF(L$59=0,0,L$59/ISI_fec!L$59)</f>
        <v>0.55468165802002867</v>
      </c>
      <c r="M152" s="275">
        <f>IF(M$59=0,0,M$59/ISI_fec!M$59)</f>
        <v>0.56146817012020911</v>
      </c>
      <c r="N152" s="275">
        <f>IF(N$59=0,0,N$59/ISI_fec!N$59)</f>
        <v>0.56307922119106757</v>
      </c>
      <c r="O152" s="275">
        <f>IF(O$59=0,0,O$59/ISI_fec!O$59)</f>
        <v>0.56318342826144541</v>
      </c>
      <c r="P152" s="275">
        <f>IF(P$59=0,0,P$59/ISI_fec!P$59)</f>
        <v>0.57157237266147665</v>
      </c>
      <c r="Q152" s="275">
        <f>IF(Q$59=0,0,Q$59/ISI_fec!Q$59)</f>
        <v>0.57190983033693499</v>
      </c>
      <c r="R152" s="275">
        <f>IF(R$59=0,0,R$59/ISI_fec!R$59)</f>
        <v>0.57089740195483574</v>
      </c>
      <c r="S152" s="275">
        <f>IF(S$59=0,0,S$59/ISI_fec!S$59)</f>
        <v>0.58695440921841302</v>
      </c>
      <c r="T152" s="275">
        <f>IF(T$59=0,0,T$59/ISI_fec!T$59)</f>
        <v>0.58605187583370022</v>
      </c>
      <c r="U152" s="275">
        <f>IF(U$59=0,0,U$59/ISI_fec!U$59)</f>
        <v>0.58458387093134945</v>
      </c>
      <c r="V152" s="275">
        <f>IF(V$59=0,0,V$59/ISI_fec!V$59)</f>
        <v>0.58424296235205031</v>
      </c>
      <c r="W152" s="275">
        <f>IF(W$59=0,0,W$59/ISI_fec!W$59)</f>
        <v>0.60431531159779805</v>
      </c>
      <c r="X152" s="275">
        <f>IF(X$59=0,0,X$59/ISI_fec!X$59)</f>
        <v>0.60369695360052422</v>
      </c>
      <c r="Y152" s="275">
        <f>IF(Y$59=0,0,Y$59/ISI_fec!Y$59)</f>
        <v>0.62033599925542693</v>
      </c>
      <c r="DA152" s="78"/>
    </row>
    <row r="153" spans="1:105" ht="12" customHeight="1" x14ac:dyDescent="0.25">
      <c r="A153" s="174" t="s">
        <v>220</v>
      </c>
      <c r="B153" s="276">
        <f>IF(B$65=0,0,B$65/ISI_fec!B$65)</f>
        <v>0.34337118758523133</v>
      </c>
      <c r="C153" s="276">
        <f>IF(C$65=0,0,C$65/ISI_fec!C$65)</f>
        <v>0.37080240916787871</v>
      </c>
      <c r="D153" s="276">
        <f>IF(D$65=0,0,D$65/ISI_fec!D$65)</f>
        <v>0.36890102086038362</v>
      </c>
      <c r="E153" s="276">
        <f>IF(E$65=0,0,E$65/ISI_fec!E$65)</f>
        <v>0.36911233788983772</v>
      </c>
      <c r="F153" s="276">
        <f>IF(F$65=0,0,F$65/ISI_fec!F$65)</f>
        <v>0.37855956965925042</v>
      </c>
      <c r="G153" s="276">
        <f>IF(G$65=0,0,G$65/ISI_fec!G$65)</f>
        <v>0.37007264043707405</v>
      </c>
      <c r="H153" s="276">
        <f>IF(H$65=0,0,H$65/ISI_fec!H$65)</f>
        <v>0.37126602741232129</v>
      </c>
      <c r="I153" s="276">
        <f>IF(I$65=0,0,I$65/ISI_fec!I$65)</f>
        <v>0.37453574975649467</v>
      </c>
      <c r="J153" s="276">
        <f>IF(J$65=0,0,J$65/ISI_fec!J$65)</f>
        <v>0.37393620433153374</v>
      </c>
      <c r="K153" s="276">
        <f>IF(K$65=0,0,K$65/ISI_fec!K$65)</f>
        <v>0.37775588714336844</v>
      </c>
      <c r="L153" s="276">
        <f>IF(L$65=0,0,L$65/ISI_fec!L$65)</f>
        <v>0.3758322492327783</v>
      </c>
      <c r="M153" s="276">
        <f>IF(M$65=0,0,M$65/ISI_fec!M$65)</f>
        <v>0.37800353037358275</v>
      </c>
      <c r="N153" s="276">
        <f>IF(N$65=0,0,N$65/ISI_fec!N$65)</f>
        <v>0.37964009771888851</v>
      </c>
      <c r="O153" s="276">
        <f>IF(O$65=0,0,O$65/ISI_fec!O$65)</f>
        <v>0.37968830955005639</v>
      </c>
      <c r="P153" s="276">
        <f>IF(P$65=0,0,P$65/ISI_fec!P$65)</f>
        <v>0.38327716974267939</v>
      </c>
      <c r="Q153" s="276">
        <f>IF(Q$65=0,0,Q$65/ISI_fec!Q$65)</f>
        <v>0.38443674190914678</v>
      </c>
      <c r="R153" s="276">
        <f>IF(R$65=0,0,R$65/ISI_fec!R$65)</f>
        <v>0.38495883402059083</v>
      </c>
      <c r="S153" s="276">
        <f>IF(S$65=0,0,S$65/ISI_fec!S$65)</f>
        <v>0.39618204309003208</v>
      </c>
      <c r="T153" s="276">
        <f>IF(T$65=0,0,T$65/ISI_fec!T$65)</f>
        <v>0.39555251389519136</v>
      </c>
      <c r="U153" s="276">
        <f>IF(U$65=0,0,U$65/ISI_fec!U$65)</f>
        <v>0.39682448226206496</v>
      </c>
      <c r="V153" s="276">
        <f>IF(V$65=0,0,V$65/ISI_fec!V$65)</f>
        <v>0.3979743142682744</v>
      </c>
      <c r="W153" s="276">
        <f>IF(W$65=0,0,W$65/ISI_fec!W$65)</f>
        <v>0.41202130837853113</v>
      </c>
      <c r="X153" s="276">
        <f>IF(X$65=0,0,X$65/ISI_fec!X$65)</f>
        <v>0.4117048319110071</v>
      </c>
      <c r="Y153" s="276">
        <f>IF(Y$65=0,0,Y$65/ISI_fec!Y$65)</f>
        <v>0.41270263439949312</v>
      </c>
      <c r="DA153" s="79"/>
    </row>
    <row r="154" spans="1:105" ht="12" customHeight="1" x14ac:dyDescent="0.25">
      <c r="A154" s="174" t="s">
        <v>226</v>
      </c>
      <c r="B154" s="276">
        <f>IF(B$71=0,0,B$71/ISI_fec!B$71)</f>
        <v>0.53009563091511203</v>
      </c>
      <c r="C154" s="276">
        <f>IF(C$71=0,0,C$71/ISI_fec!C$71)</f>
        <v>0.5300956309151118</v>
      </c>
      <c r="D154" s="276">
        <f>IF(D$71=0,0,D$71/ISI_fec!D$71)</f>
        <v>0.5300956309151118</v>
      </c>
      <c r="E154" s="276">
        <f>IF(E$71=0,0,E$71/ISI_fec!E$71)</f>
        <v>0.53206547834459628</v>
      </c>
      <c r="F154" s="276">
        <f>IF(F$71=0,0,F$71/ISI_fec!F$71)</f>
        <v>0.53436963566407703</v>
      </c>
      <c r="G154" s="276">
        <f>IF(G$71=0,0,G$71/ISI_fec!G$71)</f>
        <v>0.5343696356640768</v>
      </c>
      <c r="H154" s="276">
        <f>IF(H$71=0,0,H$71/ISI_fec!H$71)</f>
        <v>0.54072815123079832</v>
      </c>
      <c r="I154" s="276">
        <f>IF(I$71=0,0,I$71/ISI_fec!I$71)</f>
        <v>0.54386226052780418</v>
      </c>
      <c r="J154" s="276">
        <f>IF(J$71=0,0,J$71/ISI_fec!J$71)</f>
        <v>0.54386226052780429</v>
      </c>
      <c r="K154" s="276">
        <f>IF(K$71=0,0,K$71/ISI_fec!K$71)</f>
        <v>0.5438622605278044</v>
      </c>
      <c r="L154" s="276">
        <f>IF(L$71=0,0,L$71/ISI_fec!L$71)</f>
        <v>0.54386226052780406</v>
      </c>
      <c r="M154" s="276">
        <f>IF(M$71=0,0,M$71/ISI_fec!M$71)</f>
        <v>0.54916579070743454</v>
      </c>
      <c r="N154" s="276">
        <f>IF(N$71=0,0,N$71/ISI_fec!N$71)</f>
        <v>0.54916579070743443</v>
      </c>
      <c r="O154" s="276">
        <f>IF(O$71=0,0,O$71/ISI_fec!O$71)</f>
        <v>0.54916579070743454</v>
      </c>
      <c r="P154" s="276">
        <f>IF(P$71=0,0,P$71/ISI_fec!P$71)</f>
        <v>0.55647421365965166</v>
      </c>
      <c r="Q154" s="276">
        <f>IF(Q$71=0,0,Q$71/ISI_fec!Q$71)</f>
        <v>0.55647421365965155</v>
      </c>
      <c r="R154" s="276">
        <f>IF(R$71=0,0,R$71/ISI_fec!R$71)</f>
        <v>0.55647421365965166</v>
      </c>
      <c r="S154" s="276">
        <f>IF(S$71=0,0,S$71/ISI_fec!S$71)</f>
        <v>0.57312763203137818</v>
      </c>
      <c r="T154" s="276">
        <f>IF(T$71=0,0,T$71/ISI_fec!T$71)</f>
        <v>0.57312763203137806</v>
      </c>
      <c r="U154" s="276">
        <f>IF(U$71=0,0,U$71/ISI_fec!U$71)</f>
        <v>0.57312763203137806</v>
      </c>
      <c r="V154" s="276">
        <f>IF(V$71=0,0,V$71/ISI_fec!V$71)</f>
        <v>0.57312763203137818</v>
      </c>
      <c r="W154" s="276">
        <f>IF(W$71=0,0,W$71/ISI_fec!W$71)</f>
        <v>0.59193280799825299</v>
      </c>
      <c r="X154" s="276">
        <f>IF(X$71=0,0,X$71/ISI_fec!X$71)</f>
        <v>0.59193280799825299</v>
      </c>
      <c r="Y154" s="276">
        <f>IF(Y$71=0,0,Y$71/ISI_fec!Y$71)</f>
        <v>0.59193280799825287</v>
      </c>
      <c r="DA154" s="79"/>
    </row>
    <row r="155" spans="1:105" ht="12" customHeight="1" x14ac:dyDescent="0.25">
      <c r="A155" s="174" t="s">
        <v>179</v>
      </c>
      <c r="B155" s="276">
        <f>IF(B$72=0,0,B$72/ISI_fec!B$72)</f>
        <v>0.40101669822241526</v>
      </c>
      <c r="C155" s="276">
        <f>IF(C$72=0,0,C$72/ISI_fec!C$72)</f>
        <v>0.40889870084390467</v>
      </c>
      <c r="D155" s="276">
        <f>IF(D$72=0,0,D$72/ISI_fec!D$72)</f>
        <v>0.40989937753275757</v>
      </c>
      <c r="E155" s="276">
        <f>IF(E$72=0,0,E$72/ISI_fec!E$72)</f>
        <v>0.39770044501672847</v>
      </c>
      <c r="F155" s="276">
        <f>IF(F$72=0,0,F$72/ISI_fec!F$72)</f>
        <v>0.39944286971652604</v>
      </c>
      <c r="G155" s="276">
        <f>IF(G$72=0,0,G$72/ISI_fec!G$72)</f>
        <v>0.39820850343119024</v>
      </c>
      <c r="H155" s="276">
        <f>IF(H$72=0,0,H$72/ISI_fec!H$72)</f>
        <v>0.40477403129192768</v>
      </c>
      <c r="I155" s="276">
        <f>IF(I$72=0,0,I$72/ISI_fec!I$72)</f>
        <v>0.40248387335919134</v>
      </c>
      <c r="J155" s="276">
        <f>IF(J$72=0,0,J$72/ISI_fec!J$72)</f>
        <v>0.40773288943561736</v>
      </c>
      <c r="K155" s="276">
        <f>IF(K$72=0,0,K$72/ISI_fec!K$72)</f>
        <v>0.4058296542059398</v>
      </c>
      <c r="L155" s="276">
        <f>IF(L$72=0,0,L$72/ISI_fec!L$72)</f>
        <v>0.40626409853732715</v>
      </c>
      <c r="M155" s="276">
        <f>IF(M$72=0,0,M$72/ISI_fec!M$72)</f>
        <v>0.41113773072163001</v>
      </c>
      <c r="N155" s="276">
        <f>IF(N$72=0,0,N$72/ISI_fec!N$72)</f>
        <v>0.41213886998173366</v>
      </c>
      <c r="O155" s="276">
        <f>IF(O$72=0,0,O$72/ISI_fec!O$72)</f>
        <v>0.41277747903149375</v>
      </c>
      <c r="P155" s="276">
        <f>IF(P$72=0,0,P$72/ISI_fec!P$72)</f>
        <v>0.41888359671718256</v>
      </c>
      <c r="Q155" s="276">
        <f>IF(Q$72=0,0,Q$72/ISI_fec!Q$72)</f>
        <v>0.41912201085057754</v>
      </c>
      <c r="R155" s="276">
        <f>IF(R$72=0,0,R$72/ISI_fec!R$72)</f>
        <v>0.4184395110052494</v>
      </c>
      <c r="S155" s="276">
        <f>IF(S$72=0,0,S$72/ISI_fec!S$72)</f>
        <v>0.43013711844597291</v>
      </c>
      <c r="T155" s="276">
        <f>IF(T$72=0,0,T$72/ISI_fec!T$72)</f>
        <v>0.4295572602817152</v>
      </c>
      <c r="U155" s="276">
        <f>IF(U$72=0,0,U$72/ISI_fec!U$72)</f>
        <v>0.4286289405243045</v>
      </c>
      <c r="V155" s="276">
        <f>IF(V$72=0,0,V$72/ISI_fec!V$72)</f>
        <v>0.42857171942179012</v>
      </c>
      <c r="W155" s="276">
        <f>IF(W$72=0,0,W$72/ISI_fec!W$72)</f>
        <v>0.44331638081212821</v>
      </c>
      <c r="X155" s="276">
        <f>IF(X$72=0,0,X$72/ISI_fec!X$72)</f>
        <v>0.44284464665227297</v>
      </c>
      <c r="Y155" s="276">
        <f>IF(Y$72=0,0,Y$72/ISI_fec!Y$72)</f>
        <v>0.44311731670364929</v>
      </c>
      <c r="DA155" s="79"/>
    </row>
    <row r="156" spans="1:105" ht="12" customHeight="1" x14ac:dyDescent="0.25">
      <c r="A156" s="41" t="s">
        <v>189</v>
      </c>
      <c r="B156" s="277">
        <f>IF(B$79=0,0,B$79/ISI_fec!B$79)</f>
        <v>0.37925884894045192</v>
      </c>
      <c r="C156" s="277">
        <f>IF(C$79=0,0,C$79/ISI_fec!C$79)</f>
        <v>0.39409908781892367</v>
      </c>
      <c r="D156" s="277">
        <f>IF(D$79=0,0,D$79/ISI_fec!D$79)</f>
        <v>0.39412893876366079</v>
      </c>
      <c r="E156" s="277">
        <f>IF(E$79=0,0,E$79/ISI_fec!E$79)</f>
        <v>0.39630898660229608</v>
      </c>
      <c r="F156" s="277">
        <f>IF(F$79=0,0,F$79/ISI_fec!F$79)</f>
        <v>0.39915149049324433</v>
      </c>
      <c r="G156" s="277">
        <f>IF(G$79=0,0,G$79/ISI_fec!G$79)</f>
        <v>0.39481492087652992</v>
      </c>
      <c r="H156" s="277">
        <f>IF(H$79=0,0,H$79/ISI_fec!H$79)</f>
        <v>0.39919563319309881</v>
      </c>
      <c r="I156" s="277">
        <f>IF(I$79=0,0,I$79/ISI_fec!I$79)</f>
        <v>0.39948075953061229</v>
      </c>
      <c r="J156" s="277">
        <f>IF(J$79=0,0,J$79/ISI_fec!J$79)</f>
        <v>0.39991156345494228</v>
      </c>
      <c r="K156" s="277">
        <f>IF(K$79=0,0,K$79/ISI_fec!K$79)</f>
        <v>0.40306195305360665</v>
      </c>
      <c r="L156" s="277">
        <f>IF(L$79=0,0,L$79/ISI_fec!L$79)</f>
        <v>0.40059987182322676</v>
      </c>
      <c r="M156" s="277">
        <f>IF(M$79=0,0,M$79/ISI_fec!M$79)</f>
        <v>0.40415117045889443</v>
      </c>
      <c r="N156" s="277">
        <f>IF(N$79=0,0,N$79/ISI_fec!N$79)</f>
        <v>0.40544375005140648</v>
      </c>
      <c r="O156" s="277">
        <f>IF(O$79=0,0,O$79/ISI_fec!O$79)</f>
        <v>0.40328737321269603</v>
      </c>
      <c r="P156" s="277">
        <f>IF(P$79=0,0,P$79/ISI_fec!P$79)</f>
        <v>0.40818251887196599</v>
      </c>
      <c r="Q156" s="277">
        <f>IF(Q$79=0,0,Q$79/ISI_fec!Q$79)</f>
        <v>0.40783728161905219</v>
      </c>
      <c r="R156" s="277">
        <f>IF(R$79=0,0,R$79/ISI_fec!R$79)</f>
        <v>0.40742830019352022</v>
      </c>
      <c r="S156" s="277">
        <f>IF(S$79=0,0,S$79/ISI_fec!S$79)</f>
        <v>0.41906752899293986</v>
      </c>
      <c r="T156" s="277">
        <f>IF(T$79=0,0,T$79/ISI_fec!T$79)</f>
        <v>0.41834026410308517</v>
      </c>
      <c r="U156" s="277">
        <f>IF(U$79=0,0,U$79/ISI_fec!U$79)</f>
        <v>0.4178175649671253</v>
      </c>
      <c r="V156" s="277">
        <f>IF(V$79=0,0,V$79/ISI_fec!V$79)</f>
        <v>0.41826799394561442</v>
      </c>
      <c r="W156" s="277">
        <f>IF(W$79=0,0,W$79/ISI_fec!W$79)</f>
        <v>0.43256912247257706</v>
      </c>
      <c r="X156" s="277">
        <f>IF(X$79=0,0,X$79/ISI_fec!X$79)</f>
        <v>0.43217293697094922</v>
      </c>
      <c r="Y156" s="277">
        <f>IF(Y$79=0,0,Y$79/ISI_fec!Y$79)</f>
        <v>0.43274115565261462</v>
      </c>
      <c r="DA156" s="82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9">
    <tabColor theme="4" tint="0.39997558519241921"/>
    <pageSetUpPr fitToPage="1"/>
  </sheetPr>
  <dimension ref="A1:DA156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Iron and steel / CO2 emissions"</f>
        <v>SI: Iron and steel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2"/>
    </row>
    <row r="3" spans="1:105" ht="15" customHeight="1" x14ac:dyDescent="0.25">
      <c r="A3" s="32" t="s">
        <v>342</v>
      </c>
      <c r="B3" s="257"/>
      <c r="C3" s="257"/>
      <c r="D3" s="257"/>
      <c r="E3" s="257"/>
      <c r="F3" s="257"/>
      <c r="G3" s="257"/>
      <c r="H3" s="257"/>
      <c r="I3" s="257"/>
      <c r="J3" s="257"/>
      <c r="K3" s="257"/>
      <c r="L3" s="257"/>
      <c r="M3" s="257"/>
      <c r="N3" s="257"/>
      <c r="O3" s="257"/>
      <c r="P3" s="257"/>
      <c r="Q3" s="257"/>
      <c r="R3" s="257"/>
      <c r="S3" s="257"/>
      <c r="T3" s="257"/>
      <c r="U3" s="257"/>
      <c r="V3" s="257"/>
      <c r="W3" s="257"/>
      <c r="X3" s="257"/>
      <c r="Y3" s="257"/>
      <c r="DA3" s="88"/>
    </row>
    <row r="4" spans="1:105" ht="12" customHeight="1" x14ac:dyDescent="0.25">
      <c r="A4" s="2"/>
      <c r="B4" s="258"/>
      <c r="C4" s="258"/>
      <c r="D4" s="258"/>
      <c r="E4" s="258"/>
      <c r="F4" s="258"/>
      <c r="G4" s="258"/>
      <c r="H4" s="258"/>
      <c r="I4" s="258"/>
      <c r="J4" s="258"/>
      <c r="K4" s="258"/>
      <c r="L4" s="258"/>
      <c r="M4" s="258"/>
      <c r="N4" s="258"/>
      <c r="O4" s="258"/>
      <c r="P4" s="258"/>
      <c r="Q4" s="258"/>
      <c r="R4" s="258"/>
      <c r="S4" s="258"/>
      <c r="T4" s="258"/>
      <c r="U4" s="258"/>
      <c r="V4" s="258"/>
      <c r="W4" s="258"/>
      <c r="X4" s="258"/>
      <c r="Y4" s="258"/>
    </row>
    <row r="5" spans="1:105" ht="15" customHeight="1" x14ac:dyDescent="0.25">
      <c r="A5" s="34" t="s">
        <v>43</v>
      </c>
      <c r="B5" s="223">
        <f t="shared" ref="B5:Y5" si="0">SUM(B6:B10)+B16+B22+B28+B35+B52</f>
        <v>0</v>
      </c>
      <c r="C5" s="223">
        <f t="shared" si="0"/>
        <v>0</v>
      </c>
      <c r="D5" s="223">
        <f t="shared" si="0"/>
        <v>0</v>
      </c>
      <c r="E5" s="223">
        <f t="shared" si="0"/>
        <v>0</v>
      </c>
      <c r="F5" s="223">
        <f t="shared" si="0"/>
        <v>0</v>
      </c>
      <c r="G5" s="223">
        <f t="shared" si="0"/>
        <v>0</v>
      </c>
      <c r="H5" s="223">
        <f t="shared" si="0"/>
        <v>0</v>
      </c>
      <c r="I5" s="223">
        <f t="shared" si="0"/>
        <v>0</v>
      </c>
      <c r="J5" s="223">
        <f t="shared" si="0"/>
        <v>0</v>
      </c>
      <c r="K5" s="223">
        <f t="shared" si="0"/>
        <v>0</v>
      </c>
      <c r="L5" s="223">
        <f t="shared" si="0"/>
        <v>0</v>
      </c>
      <c r="M5" s="223">
        <f t="shared" si="0"/>
        <v>0</v>
      </c>
      <c r="N5" s="223">
        <f t="shared" si="0"/>
        <v>0</v>
      </c>
      <c r="O5" s="223">
        <f t="shared" si="0"/>
        <v>0</v>
      </c>
      <c r="P5" s="223">
        <f t="shared" si="0"/>
        <v>0</v>
      </c>
      <c r="Q5" s="223">
        <f t="shared" si="0"/>
        <v>0</v>
      </c>
      <c r="R5" s="223">
        <f t="shared" si="0"/>
        <v>0</v>
      </c>
      <c r="S5" s="223">
        <f t="shared" si="0"/>
        <v>0</v>
      </c>
      <c r="T5" s="223">
        <f t="shared" si="0"/>
        <v>0</v>
      </c>
      <c r="U5" s="223">
        <f t="shared" si="0"/>
        <v>0</v>
      </c>
      <c r="V5" s="223">
        <f t="shared" si="0"/>
        <v>0</v>
      </c>
      <c r="W5" s="223">
        <f t="shared" si="0"/>
        <v>0</v>
      </c>
      <c r="X5" s="223">
        <f t="shared" si="0"/>
        <v>0</v>
      </c>
      <c r="Y5" s="223">
        <f t="shared" si="0"/>
        <v>0</v>
      </c>
      <c r="DA5" s="89"/>
    </row>
    <row r="6" spans="1:105" ht="12" customHeight="1" x14ac:dyDescent="0.25">
      <c r="A6" s="55" t="s">
        <v>91</v>
      </c>
      <c r="B6" s="259">
        <v>0</v>
      </c>
      <c r="C6" s="259">
        <v>0</v>
      </c>
      <c r="D6" s="259">
        <v>0</v>
      </c>
      <c r="E6" s="259">
        <v>0</v>
      </c>
      <c r="F6" s="259">
        <v>0</v>
      </c>
      <c r="G6" s="259">
        <v>0</v>
      </c>
      <c r="H6" s="259">
        <v>0</v>
      </c>
      <c r="I6" s="259">
        <v>0</v>
      </c>
      <c r="J6" s="259">
        <v>0</v>
      </c>
      <c r="K6" s="259">
        <v>0</v>
      </c>
      <c r="L6" s="259">
        <v>0</v>
      </c>
      <c r="M6" s="259">
        <v>0</v>
      </c>
      <c r="N6" s="259">
        <v>0</v>
      </c>
      <c r="O6" s="259">
        <v>0</v>
      </c>
      <c r="P6" s="259">
        <v>0</v>
      </c>
      <c r="Q6" s="259">
        <v>0</v>
      </c>
      <c r="R6" s="259">
        <v>0</v>
      </c>
      <c r="S6" s="259">
        <v>0</v>
      </c>
      <c r="T6" s="259">
        <v>0</v>
      </c>
      <c r="U6" s="259">
        <v>0</v>
      </c>
      <c r="V6" s="259">
        <v>0</v>
      </c>
      <c r="W6" s="259">
        <v>0</v>
      </c>
      <c r="X6" s="259">
        <v>0</v>
      </c>
      <c r="Y6" s="259">
        <v>0</v>
      </c>
      <c r="DA6" s="67" t="s">
        <v>343</v>
      </c>
    </row>
    <row r="7" spans="1:105" ht="12" customHeight="1" x14ac:dyDescent="0.25">
      <c r="A7" s="173" t="s">
        <v>92</v>
      </c>
      <c r="B7" s="224">
        <v>0</v>
      </c>
      <c r="C7" s="224">
        <v>0</v>
      </c>
      <c r="D7" s="224">
        <v>0</v>
      </c>
      <c r="E7" s="224">
        <v>0</v>
      </c>
      <c r="F7" s="224">
        <v>0</v>
      </c>
      <c r="G7" s="224">
        <v>0</v>
      </c>
      <c r="H7" s="224">
        <v>0</v>
      </c>
      <c r="I7" s="224">
        <v>0</v>
      </c>
      <c r="J7" s="224">
        <v>0</v>
      </c>
      <c r="K7" s="224">
        <v>0</v>
      </c>
      <c r="L7" s="224">
        <v>0</v>
      </c>
      <c r="M7" s="224">
        <v>0</v>
      </c>
      <c r="N7" s="224">
        <v>0</v>
      </c>
      <c r="O7" s="224">
        <v>0</v>
      </c>
      <c r="P7" s="224">
        <v>0</v>
      </c>
      <c r="Q7" s="224">
        <v>0</v>
      </c>
      <c r="R7" s="224">
        <v>0</v>
      </c>
      <c r="S7" s="224">
        <v>0</v>
      </c>
      <c r="T7" s="224">
        <v>0</v>
      </c>
      <c r="U7" s="224">
        <v>0</v>
      </c>
      <c r="V7" s="224">
        <v>0</v>
      </c>
      <c r="W7" s="224">
        <v>0</v>
      </c>
      <c r="X7" s="224">
        <v>0</v>
      </c>
      <c r="Y7" s="224">
        <v>0</v>
      </c>
      <c r="DA7" s="177" t="s">
        <v>344</v>
      </c>
    </row>
    <row r="8" spans="1:105" ht="12" customHeight="1" x14ac:dyDescent="0.25">
      <c r="A8" s="173" t="s">
        <v>93</v>
      </c>
      <c r="B8" s="224">
        <v>0</v>
      </c>
      <c r="C8" s="224">
        <v>0</v>
      </c>
      <c r="D8" s="224">
        <v>0</v>
      </c>
      <c r="E8" s="224">
        <v>0</v>
      </c>
      <c r="F8" s="224">
        <v>0</v>
      </c>
      <c r="G8" s="224">
        <v>0</v>
      </c>
      <c r="H8" s="224">
        <v>0</v>
      </c>
      <c r="I8" s="224">
        <v>0</v>
      </c>
      <c r="J8" s="224">
        <v>0</v>
      </c>
      <c r="K8" s="224">
        <v>0</v>
      </c>
      <c r="L8" s="224">
        <v>0</v>
      </c>
      <c r="M8" s="224">
        <v>0</v>
      </c>
      <c r="N8" s="224">
        <v>0</v>
      </c>
      <c r="O8" s="224">
        <v>0</v>
      </c>
      <c r="P8" s="224">
        <v>0</v>
      </c>
      <c r="Q8" s="224">
        <v>0</v>
      </c>
      <c r="R8" s="224">
        <v>0</v>
      </c>
      <c r="S8" s="224">
        <v>0</v>
      </c>
      <c r="T8" s="224">
        <v>0</v>
      </c>
      <c r="U8" s="224">
        <v>0</v>
      </c>
      <c r="V8" s="224">
        <v>0</v>
      </c>
      <c r="W8" s="224">
        <v>0</v>
      </c>
      <c r="X8" s="224">
        <v>0</v>
      </c>
      <c r="Y8" s="224">
        <v>0</v>
      </c>
      <c r="DA8" s="177" t="s">
        <v>345</v>
      </c>
    </row>
    <row r="9" spans="1:105" ht="12" customHeight="1" x14ac:dyDescent="0.25">
      <c r="A9" s="173" t="s">
        <v>94</v>
      </c>
      <c r="B9" s="224">
        <v>0</v>
      </c>
      <c r="C9" s="224">
        <v>0</v>
      </c>
      <c r="D9" s="224">
        <v>0</v>
      </c>
      <c r="E9" s="224">
        <v>0</v>
      </c>
      <c r="F9" s="224">
        <v>0</v>
      </c>
      <c r="G9" s="224">
        <v>0</v>
      </c>
      <c r="H9" s="224">
        <v>0</v>
      </c>
      <c r="I9" s="224">
        <v>0</v>
      </c>
      <c r="J9" s="224">
        <v>0</v>
      </c>
      <c r="K9" s="224">
        <v>0</v>
      </c>
      <c r="L9" s="224">
        <v>0</v>
      </c>
      <c r="M9" s="224">
        <v>0</v>
      </c>
      <c r="N9" s="224">
        <v>0</v>
      </c>
      <c r="O9" s="224">
        <v>0</v>
      </c>
      <c r="P9" s="224">
        <v>0</v>
      </c>
      <c r="Q9" s="224">
        <v>0</v>
      </c>
      <c r="R9" s="224">
        <v>0</v>
      </c>
      <c r="S9" s="224">
        <v>0</v>
      </c>
      <c r="T9" s="224">
        <v>0</v>
      </c>
      <c r="U9" s="224">
        <v>0</v>
      </c>
      <c r="V9" s="224">
        <v>0</v>
      </c>
      <c r="W9" s="224">
        <v>0</v>
      </c>
      <c r="X9" s="224">
        <v>0</v>
      </c>
      <c r="Y9" s="224">
        <v>0</v>
      </c>
      <c r="DA9" s="177" t="s">
        <v>346</v>
      </c>
    </row>
    <row r="10" spans="1:105" ht="12" customHeight="1" x14ac:dyDescent="0.25">
      <c r="A10" s="56" t="s">
        <v>95</v>
      </c>
      <c r="B10" s="260">
        <v>0</v>
      </c>
      <c r="C10" s="260">
        <v>0</v>
      </c>
      <c r="D10" s="260">
        <v>0</v>
      </c>
      <c r="E10" s="260">
        <v>0</v>
      </c>
      <c r="F10" s="260">
        <v>0</v>
      </c>
      <c r="G10" s="260">
        <v>0</v>
      </c>
      <c r="H10" s="260">
        <v>0</v>
      </c>
      <c r="I10" s="260">
        <v>0</v>
      </c>
      <c r="J10" s="260">
        <v>0</v>
      </c>
      <c r="K10" s="260">
        <v>0</v>
      </c>
      <c r="L10" s="260">
        <v>0</v>
      </c>
      <c r="M10" s="260">
        <v>0</v>
      </c>
      <c r="N10" s="260">
        <v>0</v>
      </c>
      <c r="O10" s="260">
        <v>0</v>
      </c>
      <c r="P10" s="260">
        <v>0</v>
      </c>
      <c r="Q10" s="260">
        <v>0</v>
      </c>
      <c r="R10" s="260">
        <v>0</v>
      </c>
      <c r="S10" s="260">
        <v>0</v>
      </c>
      <c r="T10" s="260">
        <v>0</v>
      </c>
      <c r="U10" s="260">
        <v>0</v>
      </c>
      <c r="V10" s="260">
        <v>0</v>
      </c>
      <c r="W10" s="260">
        <v>0</v>
      </c>
      <c r="X10" s="260">
        <v>0</v>
      </c>
      <c r="Y10" s="260">
        <v>0</v>
      </c>
      <c r="DA10" s="68" t="s">
        <v>347</v>
      </c>
    </row>
    <row r="11" spans="1:105" ht="12" customHeight="1" x14ac:dyDescent="0.25">
      <c r="A11" s="37" t="s">
        <v>159</v>
      </c>
      <c r="B11" s="226">
        <v>0</v>
      </c>
      <c r="C11" s="226">
        <v>0</v>
      </c>
      <c r="D11" s="226">
        <v>0</v>
      </c>
      <c r="E11" s="226">
        <v>0</v>
      </c>
      <c r="F11" s="226">
        <v>0</v>
      </c>
      <c r="G11" s="226">
        <v>0</v>
      </c>
      <c r="H11" s="226">
        <v>0</v>
      </c>
      <c r="I11" s="226">
        <v>0</v>
      </c>
      <c r="J11" s="226">
        <v>0</v>
      </c>
      <c r="K11" s="226">
        <v>0</v>
      </c>
      <c r="L11" s="226">
        <v>0</v>
      </c>
      <c r="M11" s="226">
        <v>0</v>
      </c>
      <c r="N11" s="226">
        <v>0</v>
      </c>
      <c r="O11" s="226">
        <v>0</v>
      </c>
      <c r="P11" s="226">
        <v>0</v>
      </c>
      <c r="Q11" s="226">
        <v>0</v>
      </c>
      <c r="R11" s="226">
        <v>0</v>
      </c>
      <c r="S11" s="226">
        <v>0</v>
      </c>
      <c r="T11" s="226">
        <v>0</v>
      </c>
      <c r="U11" s="226">
        <v>0</v>
      </c>
      <c r="V11" s="226">
        <v>0</v>
      </c>
      <c r="W11" s="226">
        <v>0</v>
      </c>
      <c r="X11" s="226">
        <v>0</v>
      </c>
      <c r="Y11" s="226">
        <v>0</v>
      </c>
      <c r="DA11" s="69" t="s">
        <v>348</v>
      </c>
    </row>
    <row r="12" spans="1:105" ht="12" customHeight="1" x14ac:dyDescent="0.25">
      <c r="A12" s="37" t="s">
        <v>35</v>
      </c>
      <c r="B12" s="226">
        <v>0</v>
      </c>
      <c r="C12" s="226">
        <v>0</v>
      </c>
      <c r="D12" s="226">
        <v>0</v>
      </c>
      <c r="E12" s="226">
        <v>0</v>
      </c>
      <c r="F12" s="226">
        <v>0</v>
      </c>
      <c r="G12" s="226">
        <v>0</v>
      </c>
      <c r="H12" s="226">
        <v>0</v>
      </c>
      <c r="I12" s="226">
        <v>0</v>
      </c>
      <c r="J12" s="226">
        <v>0</v>
      </c>
      <c r="K12" s="226">
        <v>0</v>
      </c>
      <c r="L12" s="226">
        <v>0</v>
      </c>
      <c r="M12" s="226">
        <v>0</v>
      </c>
      <c r="N12" s="226">
        <v>0</v>
      </c>
      <c r="O12" s="226">
        <v>0</v>
      </c>
      <c r="P12" s="226">
        <v>0</v>
      </c>
      <c r="Q12" s="226">
        <v>0</v>
      </c>
      <c r="R12" s="226">
        <v>0</v>
      </c>
      <c r="S12" s="226">
        <v>0</v>
      </c>
      <c r="T12" s="226">
        <v>0</v>
      </c>
      <c r="U12" s="226">
        <v>0</v>
      </c>
      <c r="V12" s="226">
        <v>0</v>
      </c>
      <c r="W12" s="226">
        <v>0</v>
      </c>
      <c r="X12" s="226">
        <v>0</v>
      </c>
      <c r="Y12" s="226">
        <v>0</v>
      </c>
      <c r="DA12" s="69" t="s">
        <v>349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350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 t="s">
        <v>351</v>
      </c>
    </row>
    <row r="15" spans="1:105" ht="12" customHeight="1" x14ac:dyDescent="0.25">
      <c r="A15" s="37" t="s">
        <v>40</v>
      </c>
      <c r="B15" s="226">
        <v>0</v>
      </c>
      <c r="C15" s="226">
        <v>0</v>
      </c>
      <c r="D15" s="226">
        <v>0</v>
      </c>
      <c r="E15" s="226">
        <v>0</v>
      </c>
      <c r="F15" s="226">
        <v>0</v>
      </c>
      <c r="G15" s="226">
        <v>0</v>
      </c>
      <c r="H15" s="226">
        <v>0</v>
      </c>
      <c r="I15" s="226">
        <v>0</v>
      </c>
      <c r="J15" s="226">
        <v>0</v>
      </c>
      <c r="K15" s="226">
        <v>0</v>
      </c>
      <c r="L15" s="226">
        <v>0</v>
      </c>
      <c r="M15" s="226">
        <v>0</v>
      </c>
      <c r="N15" s="226">
        <v>0</v>
      </c>
      <c r="O15" s="226">
        <v>0</v>
      </c>
      <c r="P15" s="226">
        <v>0</v>
      </c>
      <c r="Q15" s="226">
        <v>0</v>
      </c>
      <c r="R15" s="226">
        <v>0</v>
      </c>
      <c r="S15" s="226">
        <v>0</v>
      </c>
      <c r="T15" s="226">
        <v>0</v>
      </c>
      <c r="U15" s="226">
        <v>0</v>
      </c>
      <c r="V15" s="226">
        <v>0</v>
      </c>
      <c r="W15" s="226">
        <v>0</v>
      </c>
      <c r="X15" s="226">
        <v>0</v>
      </c>
      <c r="Y15" s="226">
        <v>0</v>
      </c>
      <c r="DA15" s="69" t="s">
        <v>352</v>
      </c>
    </row>
    <row r="16" spans="1:105" ht="12" customHeight="1" x14ac:dyDescent="0.25">
      <c r="A16" s="57" t="s">
        <v>165</v>
      </c>
      <c r="B16" s="261">
        <v>0</v>
      </c>
      <c r="C16" s="261">
        <v>0</v>
      </c>
      <c r="D16" s="261">
        <v>0</v>
      </c>
      <c r="E16" s="261">
        <v>0</v>
      </c>
      <c r="F16" s="261">
        <v>0</v>
      </c>
      <c r="G16" s="261">
        <v>0</v>
      </c>
      <c r="H16" s="261">
        <v>0</v>
      </c>
      <c r="I16" s="261">
        <v>0</v>
      </c>
      <c r="J16" s="261">
        <v>0</v>
      </c>
      <c r="K16" s="261">
        <v>0</v>
      </c>
      <c r="L16" s="261">
        <v>0</v>
      </c>
      <c r="M16" s="261">
        <v>0</v>
      </c>
      <c r="N16" s="261">
        <v>0</v>
      </c>
      <c r="O16" s="261">
        <v>0</v>
      </c>
      <c r="P16" s="261">
        <v>0</v>
      </c>
      <c r="Q16" s="261">
        <v>0</v>
      </c>
      <c r="R16" s="261">
        <v>0</v>
      </c>
      <c r="S16" s="261">
        <v>0</v>
      </c>
      <c r="T16" s="261">
        <v>0</v>
      </c>
      <c r="U16" s="261">
        <v>0</v>
      </c>
      <c r="V16" s="261">
        <v>0</v>
      </c>
      <c r="W16" s="261">
        <v>0</v>
      </c>
      <c r="X16" s="261">
        <v>0</v>
      </c>
      <c r="Y16" s="261">
        <v>0</v>
      </c>
      <c r="DA16" s="70" t="s">
        <v>353</v>
      </c>
    </row>
    <row r="17" spans="1:105" ht="12" customHeight="1" x14ac:dyDescent="0.25">
      <c r="A17" s="18" t="s">
        <v>28</v>
      </c>
      <c r="B17" s="230">
        <v>0</v>
      </c>
      <c r="C17" s="230">
        <v>0</v>
      </c>
      <c r="D17" s="230">
        <v>0</v>
      </c>
      <c r="E17" s="230">
        <v>0</v>
      </c>
      <c r="F17" s="230">
        <v>0</v>
      </c>
      <c r="G17" s="230">
        <v>0</v>
      </c>
      <c r="H17" s="230">
        <v>0</v>
      </c>
      <c r="I17" s="230">
        <v>0</v>
      </c>
      <c r="J17" s="230">
        <v>0</v>
      </c>
      <c r="K17" s="230">
        <v>0</v>
      </c>
      <c r="L17" s="230">
        <v>0</v>
      </c>
      <c r="M17" s="230">
        <v>0</v>
      </c>
      <c r="N17" s="230">
        <v>0</v>
      </c>
      <c r="O17" s="230">
        <v>0</v>
      </c>
      <c r="P17" s="230">
        <v>0</v>
      </c>
      <c r="Q17" s="230">
        <v>0</v>
      </c>
      <c r="R17" s="230">
        <v>0</v>
      </c>
      <c r="S17" s="230">
        <v>0</v>
      </c>
      <c r="T17" s="230">
        <v>0</v>
      </c>
      <c r="U17" s="230">
        <v>0</v>
      </c>
      <c r="V17" s="230">
        <v>0</v>
      </c>
      <c r="W17" s="230">
        <v>0</v>
      </c>
      <c r="X17" s="230">
        <v>0</v>
      </c>
      <c r="Y17" s="230">
        <v>0</v>
      </c>
      <c r="DA17" s="71" t="s">
        <v>354</v>
      </c>
    </row>
    <row r="18" spans="1:105" ht="12" customHeight="1" x14ac:dyDescent="0.25">
      <c r="A18" s="18" t="s">
        <v>32</v>
      </c>
      <c r="B18" s="230">
        <v>0</v>
      </c>
      <c r="C18" s="230">
        <v>0</v>
      </c>
      <c r="D18" s="230">
        <v>0</v>
      </c>
      <c r="E18" s="230">
        <v>0</v>
      </c>
      <c r="F18" s="230">
        <v>0</v>
      </c>
      <c r="G18" s="230">
        <v>0</v>
      </c>
      <c r="H18" s="230">
        <v>0</v>
      </c>
      <c r="I18" s="230">
        <v>0</v>
      </c>
      <c r="J18" s="230">
        <v>0</v>
      </c>
      <c r="K18" s="230">
        <v>0</v>
      </c>
      <c r="L18" s="230">
        <v>0</v>
      </c>
      <c r="M18" s="230">
        <v>0</v>
      </c>
      <c r="N18" s="230">
        <v>0</v>
      </c>
      <c r="O18" s="230">
        <v>0</v>
      </c>
      <c r="P18" s="230">
        <v>0</v>
      </c>
      <c r="Q18" s="230">
        <v>0</v>
      </c>
      <c r="R18" s="230">
        <v>0</v>
      </c>
      <c r="S18" s="230">
        <v>0</v>
      </c>
      <c r="T18" s="230">
        <v>0</v>
      </c>
      <c r="U18" s="230">
        <v>0</v>
      </c>
      <c r="V18" s="230">
        <v>0</v>
      </c>
      <c r="W18" s="230">
        <v>0</v>
      </c>
      <c r="X18" s="230">
        <v>0</v>
      </c>
      <c r="Y18" s="230">
        <v>0</v>
      </c>
      <c r="DA18" s="71" t="s">
        <v>355</v>
      </c>
    </row>
    <row r="19" spans="1:105" ht="12" customHeight="1" x14ac:dyDescent="0.25">
      <c r="A19" s="18" t="s">
        <v>35</v>
      </c>
      <c r="B19" s="230">
        <v>0</v>
      </c>
      <c r="C19" s="230">
        <v>0</v>
      </c>
      <c r="D19" s="230">
        <v>0</v>
      </c>
      <c r="E19" s="230">
        <v>0</v>
      </c>
      <c r="F19" s="230">
        <v>0</v>
      </c>
      <c r="G19" s="230">
        <v>0</v>
      </c>
      <c r="H19" s="230">
        <v>0</v>
      </c>
      <c r="I19" s="230">
        <v>0</v>
      </c>
      <c r="J19" s="230">
        <v>0</v>
      </c>
      <c r="K19" s="230">
        <v>0</v>
      </c>
      <c r="L19" s="230">
        <v>0</v>
      </c>
      <c r="M19" s="230">
        <v>0</v>
      </c>
      <c r="N19" s="230">
        <v>0</v>
      </c>
      <c r="O19" s="230">
        <v>0</v>
      </c>
      <c r="P19" s="230">
        <v>0</v>
      </c>
      <c r="Q19" s="230">
        <v>0</v>
      </c>
      <c r="R19" s="230">
        <v>0</v>
      </c>
      <c r="S19" s="230">
        <v>0</v>
      </c>
      <c r="T19" s="230">
        <v>0</v>
      </c>
      <c r="U19" s="230">
        <v>0</v>
      </c>
      <c r="V19" s="230">
        <v>0</v>
      </c>
      <c r="W19" s="230">
        <v>0</v>
      </c>
      <c r="X19" s="230">
        <v>0</v>
      </c>
      <c r="Y19" s="230">
        <v>0</v>
      </c>
      <c r="DA19" s="71" t="s">
        <v>356</v>
      </c>
    </row>
    <row r="20" spans="1:105" ht="12" customHeight="1" x14ac:dyDescent="0.25">
      <c r="A20" s="18" t="s">
        <v>36</v>
      </c>
      <c r="B20" s="230">
        <v>0</v>
      </c>
      <c r="C20" s="230">
        <v>0</v>
      </c>
      <c r="D20" s="230">
        <v>0</v>
      </c>
      <c r="E20" s="230">
        <v>0</v>
      </c>
      <c r="F20" s="230">
        <v>0</v>
      </c>
      <c r="G20" s="230">
        <v>0</v>
      </c>
      <c r="H20" s="230">
        <v>0</v>
      </c>
      <c r="I20" s="230">
        <v>0</v>
      </c>
      <c r="J20" s="230">
        <v>0</v>
      </c>
      <c r="K20" s="230">
        <v>0</v>
      </c>
      <c r="L20" s="230">
        <v>0</v>
      </c>
      <c r="M20" s="230">
        <v>0</v>
      </c>
      <c r="N20" s="230">
        <v>0</v>
      </c>
      <c r="O20" s="230">
        <v>0</v>
      </c>
      <c r="P20" s="230">
        <v>0</v>
      </c>
      <c r="Q20" s="230">
        <v>0</v>
      </c>
      <c r="R20" s="230">
        <v>0</v>
      </c>
      <c r="S20" s="230">
        <v>0</v>
      </c>
      <c r="T20" s="230">
        <v>0</v>
      </c>
      <c r="U20" s="230">
        <v>0</v>
      </c>
      <c r="V20" s="230">
        <v>0</v>
      </c>
      <c r="W20" s="230">
        <v>0</v>
      </c>
      <c r="X20" s="230">
        <v>0</v>
      </c>
      <c r="Y20" s="230">
        <v>0</v>
      </c>
      <c r="DA20" s="71" t="s">
        <v>357</v>
      </c>
    </row>
    <row r="21" spans="1:105" ht="12" customHeight="1" x14ac:dyDescent="0.25">
      <c r="A21" s="18" t="s">
        <v>40</v>
      </c>
      <c r="B21" s="230">
        <v>0</v>
      </c>
      <c r="C21" s="230">
        <v>0</v>
      </c>
      <c r="D21" s="230">
        <v>0</v>
      </c>
      <c r="E21" s="230">
        <v>0</v>
      </c>
      <c r="F21" s="230">
        <v>0</v>
      </c>
      <c r="G21" s="230">
        <v>0</v>
      </c>
      <c r="H21" s="230">
        <v>0</v>
      </c>
      <c r="I21" s="230">
        <v>0</v>
      </c>
      <c r="J21" s="230">
        <v>0</v>
      </c>
      <c r="K21" s="230">
        <v>0</v>
      </c>
      <c r="L21" s="230">
        <v>0</v>
      </c>
      <c r="M21" s="230">
        <v>0</v>
      </c>
      <c r="N21" s="230">
        <v>0</v>
      </c>
      <c r="O21" s="230">
        <v>0</v>
      </c>
      <c r="P21" s="230">
        <v>0</v>
      </c>
      <c r="Q21" s="230">
        <v>0</v>
      </c>
      <c r="R21" s="230">
        <v>0</v>
      </c>
      <c r="S21" s="230">
        <v>0</v>
      </c>
      <c r="T21" s="230">
        <v>0</v>
      </c>
      <c r="U21" s="230">
        <v>0</v>
      </c>
      <c r="V21" s="230">
        <v>0</v>
      </c>
      <c r="W21" s="230">
        <v>0</v>
      </c>
      <c r="X21" s="230">
        <v>0</v>
      </c>
      <c r="Y21" s="230">
        <v>0</v>
      </c>
      <c r="DA21" s="71" t="s">
        <v>358</v>
      </c>
    </row>
    <row r="22" spans="1:105" ht="12" customHeight="1" x14ac:dyDescent="0.25">
      <c r="A22" s="57" t="s">
        <v>172</v>
      </c>
      <c r="B22" s="261">
        <v>0</v>
      </c>
      <c r="C22" s="261">
        <v>0</v>
      </c>
      <c r="D22" s="261">
        <v>0</v>
      </c>
      <c r="E22" s="261">
        <v>0</v>
      </c>
      <c r="F22" s="261">
        <v>0</v>
      </c>
      <c r="G22" s="261">
        <v>0</v>
      </c>
      <c r="H22" s="261">
        <v>0</v>
      </c>
      <c r="I22" s="261">
        <v>0</v>
      </c>
      <c r="J22" s="261">
        <v>0</v>
      </c>
      <c r="K22" s="261">
        <v>0</v>
      </c>
      <c r="L22" s="261">
        <v>0</v>
      </c>
      <c r="M22" s="261">
        <v>0</v>
      </c>
      <c r="N22" s="261">
        <v>0</v>
      </c>
      <c r="O22" s="261">
        <v>0</v>
      </c>
      <c r="P22" s="261">
        <v>0</v>
      </c>
      <c r="Q22" s="261">
        <v>0</v>
      </c>
      <c r="R22" s="261">
        <v>0</v>
      </c>
      <c r="S22" s="261">
        <v>0</v>
      </c>
      <c r="T22" s="261">
        <v>0</v>
      </c>
      <c r="U22" s="261">
        <v>0</v>
      </c>
      <c r="V22" s="261">
        <v>0</v>
      </c>
      <c r="W22" s="261">
        <v>0</v>
      </c>
      <c r="X22" s="261">
        <v>0</v>
      </c>
      <c r="Y22" s="261">
        <v>0</v>
      </c>
      <c r="DA22" s="70" t="s">
        <v>359</v>
      </c>
    </row>
    <row r="23" spans="1:105" ht="12" customHeight="1" x14ac:dyDescent="0.25">
      <c r="A23" s="18" t="s">
        <v>28</v>
      </c>
      <c r="B23" s="230">
        <v>0</v>
      </c>
      <c r="C23" s="230">
        <v>0</v>
      </c>
      <c r="D23" s="230">
        <v>0</v>
      </c>
      <c r="E23" s="230">
        <v>0</v>
      </c>
      <c r="F23" s="230">
        <v>0</v>
      </c>
      <c r="G23" s="230">
        <v>0</v>
      </c>
      <c r="H23" s="230">
        <v>0</v>
      </c>
      <c r="I23" s="230">
        <v>0</v>
      </c>
      <c r="J23" s="230">
        <v>0</v>
      </c>
      <c r="K23" s="230">
        <v>0</v>
      </c>
      <c r="L23" s="230">
        <v>0</v>
      </c>
      <c r="M23" s="230">
        <v>0</v>
      </c>
      <c r="N23" s="230">
        <v>0</v>
      </c>
      <c r="O23" s="230">
        <v>0</v>
      </c>
      <c r="P23" s="230">
        <v>0</v>
      </c>
      <c r="Q23" s="230">
        <v>0</v>
      </c>
      <c r="R23" s="230">
        <v>0</v>
      </c>
      <c r="S23" s="230">
        <v>0</v>
      </c>
      <c r="T23" s="230">
        <v>0</v>
      </c>
      <c r="U23" s="230">
        <v>0</v>
      </c>
      <c r="V23" s="230">
        <v>0</v>
      </c>
      <c r="W23" s="230">
        <v>0</v>
      </c>
      <c r="X23" s="230">
        <v>0</v>
      </c>
      <c r="Y23" s="230">
        <v>0</v>
      </c>
      <c r="DA23" s="71" t="s">
        <v>360</v>
      </c>
    </row>
    <row r="24" spans="1:105" ht="12" customHeight="1" x14ac:dyDescent="0.25">
      <c r="A24" s="18" t="s">
        <v>42</v>
      </c>
      <c r="B24" s="230">
        <v>0</v>
      </c>
      <c r="C24" s="230">
        <v>0</v>
      </c>
      <c r="D24" s="230">
        <v>0</v>
      </c>
      <c r="E24" s="230">
        <v>0</v>
      </c>
      <c r="F24" s="230">
        <v>0</v>
      </c>
      <c r="G24" s="230">
        <v>0</v>
      </c>
      <c r="H24" s="230">
        <v>0</v>
      </c>
      <c r="I24" s="230">
        <v>0</v>
      </c>
      <c r="J24" s="230">
        <v>0</v>
      </c>
      <c r="K24" s="230">
        <v>0</v>
      </c>
      <c r="L24" s="230">
        <v>0</v>
      </c>
      <c r="M24" s="230">
        <v>0</v>
      </c>
      <c r="N24" s="230">
        <v>0</v>
      </c>
      <c r="O24" s="230">
        <v>0</v>
      </c>
      <c r="P24" s="230">
        <v>0</v>
      </c>
      <c r="Q24" s="230">
        <v>0</v>
      </c>
      <c r="R24" s="230">
        <v>0</v>
      </c>
      <c r="S24" s="230">
        <v>0</v>
      </c>
      <c r="T24" s="230">
        <v>0</v>
      </c>
      <c r="U24" s="230">
        <v>0</v>
      </c>
      <c r="V24" s="230">
        <v>0</v>
      </c>
      <c r="W24" s="230">
        <v>0</v>
      </c>
      <c r="X24" s="230">
        <v>0</v>
      </c>
      <c r="Y24" s="230">
        <v>0</v>
      </c>
      <c r="DA24" s="71" t="s">
        <v>361</v>
      </c>
    </row>
    <row r="25" spans="1:105" ht="12" customHeight="1" x14ac:dyDescent="0.25">
      <c r="A25" s="18" t="s">
        <v>32</v>
      </c>
      <c r="B25" s="230">
        <v>0</v>
      </c>
      <c r="C25" s="230">
        <v>0</v>
      </c>
      <c r="D25" s="230">
        <v>0</v>
      </c>
      <c r="E25" s="230">
        <v>0</v>
      </c>
      <c r="F25" s="230">
        <v>0</v>
      </c>
      <c r="G25" s="230">
        <v>0</v>
      </c>
      <c r="H25" s="230">
        <v>0</v>
      </c>
      <c r="I25" s="230">
        <v>0</v>
      </c>
      <c r="J25" s="230">
        <v>0</v>
      </c>
      <c r="K25" s="230">
        <v>0</v>
      </c>
      <c r="L25" s="230">
        <v>0</v>
      </c>
      <c r="M25" s="230">
        <v>0</v>
      </c>
      <c r="N25" s="230">
        <v>0</v>
      </c>
      <c r="O25" s="230">
        <v>0</v>
      </c>
      <c r="P25" s="230">
        <v>0</v>
      </c>
      <c r="Q25" s="230">
        <v>0</v>
      </c>
      <c r="R25" s="230">
        <v>0</v>
      </c>
      <c r="S25" s="230">
        <v>0</v>
      </c>
      <c r="T25" s="230">
        <v>0</v>
      </c>
      <c r="U25" s="230">
        <v>0</v>
      </c>
      <c r="V25" s="230">
        <v>0</v>
      </c>
      <c r="W25" s="230">
        <v>0</v>
      </c>
      <c r="X25" s="230">
        <v>0</v>
      </c>
      <c r="Y25" s="230">
        <v>0</v>
      </c>
      <c r="DA25" s="71" t="s">
        <v>362</v>
      </c>
    </row>
    <row r="26" spans="1:105" ht="12" customHeight="1" x14ac:dyDescent="0.25">
      <c r="A26" s="18" t="s">
        <v>35</v>
      </c>
      <c r="B26" s="230">
        <v>0</v>
      </c>
      <c r="C26" s="230">
        <v>0</v>
      </c>
      <c r="D26" s="230">
        <v>0</v>
      </c>
      <c r="E26" s="230">
        <v>0</v>
      </c>
      <c r="F26" s="230">
        <v>0</v>
      </c>
      <c r="G26" s="230">
        <v>0</v>
      </c>
      <c r="H26" s="230">
        <v>0</v>
      </c>
      <c r="I26" s="230">
        <v>0</v>
      </c>
      <c r="J26" s="230">
        <v>0</v>
      </c>
      <c r="K26" s="230">
        <v>0</v>
      </c>
      <c r="L26" s="230">
        <v>0</v>
      </c>
      <c r="M26" s="230">
        <v>0</v>
      </c>
      <c r="N26" s="230">
        <v>0</v>
      </c>
      <c r="O26" s="230">
        <v>0</v>
      </c>
      <c r="P26" s="230">
        <v>0</v>
      </c>
      <c r="Q26" s="230">
        <v>0</v>
      </c>
      <c r="R26" s="230">
        <v>0</v>
      </c>
      <c r="S26" s="230">
        <v>0</v>
      </c>
      <c r="T26" s="230">
        <v>0</v>
      </c>
      <c r="U26" s="230">
        <v>0</v>
      </c>
      <c r="V26" s="230">
        <v>0</v>
      </c>
      <c r="W26" s="230">
        <v>0</v>
      </c>
      <c r="X26" s="230">
        <v>0</v>
      </c>
      <c r="Y26" s="230">
        <v>0</v>
      </c>
      <c r="DA26" s="71" t="s">
        <v>363</v>
      </c>
    </row>
    <row r="27" spans="1:105" ht="12" customHeight="1" x14ac:dyDescent="0.25">
      <c r="A27" s="18" t="s">
        <v>36</v>
      </c>
      <c r="B27" s="230">
        <v>0</v>
      </c>
      <c r="C27" s="230">
        <v>0</v>
      </c>
      <c r="D27" s="230">
        <v>0</v>
      </c>
      <c r="E27" s="230">
        <v>0</v>
      </c>
      <c r="F27" s="230">
        <v>0</v>
      </c>
      <c r="G27" s="230">
        <v>0</v>
      </c>
      <c r="H27" s="230">
        <v>0</v>
      </c>
      <c r="I27" s="230">
        <v>0</v>
      </c>
      <c r="J27" s="230">
        <v>0</v>
      </c>
      <c r="K27" s="230">
        <v>0</v>
      </c>
      <c r="L27" s="230">
        <v>0</v>
      </c>
      <c r="M27" s="230">
        <v>0</v>
      </c>
      <c r="N27" s="230">
        <v>0</v>
      </c>
      <c r="O27" s="230">
        <v>0</v>
      </c>
      <c r="P27" s="230">
        <v>0</v>
      </c>
      <c r="Q27" s="230">
        <v>0</v>
      </c>
      <c r="R27" s="230">
        <v>0</v>
      </c>
      <c r="S27" s="230">
        <v>0</v>
      </c>
      <c r="T27" s="230">
        <v>0</v>
      </c>
      <c r="U27" s="230">
        <v>0</v>
      </c>
      <c r="V27" s="230">
        <v>0</v>
      </c>
      <c r="W27" s="230">
        <v>0</v>
      </c>
      <c r="X27" s="230">
        <v>0</v>
      </c>
      <c r="Y27" s="230">
        <v>0</v>
      </c>
      <c r="DA27" s="71" t="s">
        <v>364</v>
      </c>
    </row>
    <row r="28" spans="1:105" ht="12" customHeight="1" x14ac:dyDescent="0.25">
      <c r="A28" s="57" t="s">
        <v>179</v>
      </c>
      <c r="B28" s="261">
        <v>0</v>
      </c>
      <c r="C28" s="261">
        <v>0</v>
      </c>
      <c r="D28" s="261">
        <v>0</v>
      </c>
      <c r="E28" s="261">
        <v>0</v>
      </c>
      <c r="F28" s="261">
        <v>0</v>
      </c>
      <c r="G28" s="261">
        <v>0</v>
      </c>
      <c r="H28" s="261">
        <v>0</v>
      </c>
      <c r="I28" s="261">
        <v>0</v>
      </c>
      <c r="J28" s="261">
        <v>0</v>
      </c>
      <c r="K28" s="261">
        <v>0</v>
      </c>
      <c r="L28" s="261">
        <v>0</v>
      </c>
      <c r="M28" s="261">
        <v>0</v>
      </c>
      <c r="N28" s="261">
        <v>0</v>
      </c>
      <c r="O28" s="261">
        <v>0</v>
      </c>
      <c r="P28" s="261">
        <v>0</v>
      </c>
      <c r="Q28" s="261">
        <v>0</v>
      </c>
      <c r="R28" s="261">
        <v>0</v>
      </c>
      <c r="S28" s="261">
        <v>0</v>
      </c>
      <c r="T28" s="261">
        <v>0</v>
      </c>
      <c r="U28" s="261">
        <v>0</v>
      </c>
      <c r="V28" s="261">
        <v>0</v>
      </c>
      <c r="W28" s="261">
        <v>0</v>
      </c>
      <c r="X28" s="261">
        <v>0</v>
      </c>
      <c r="Y28" s="261">
        <v>0</v>
      </c>
      <c r="DA28" s="70" t="s">
        <v>365</v>
      </c>
    </row>
    <row r="29" spans="1:105" ht="12" customHeight="1" x14ac:dyDescent="0.25">
      <c r="A29" s="60" t="s">
        <v>181</v>
      </c>
      <c r="B29" s="262">
        <v>0</v>
      </c>
      <c r="C29" s="262">
        <v>0</v>
      </c>
      <c r="D29" s="262">
        <v>0</v>
      </c>
      <c r="E29" s="262">
        <v>0</v>
      </c>
      <c r="F29" s="262">
        <v>0</v>
      </c>
      <c r="G29" s="262">
        <v>0</v>
      </c>
      <c r="H29" s="262">
        <v>0</v>
      </c>
      <c r="I29" s="262">
        <v>0</v>
      </c>
      <c r="J29" s="262">
        <v>0</v>
      </c>
      <c r="K29" s="262">
        <v>0</v>
      </c>
      <c r="L29" s="262">
        <v>0</v>
      </c>
      <c r="M29" s="262">
        <v>0</v>
      </c>
      <c r="N29" s="262">
        <v>0</v>
      </c>
      <c r="O29" s="262">
        <v>0</v>
      </c>
      <c r="P29" s="262">
        <v>0</v>
      </c>
      <c r="Q29" s="262">
        <v>0</v>
      </c>
      <c r="R29" s="262">
        <v>0</v>
      </c>
      <c r="S29" s="262">
        <v>0</v>
      </c>
      <c r="T29" s="262">
        <v>0</v>
      </c>
      <c r="U29" s="262">
        <v>0</v>
      </c>
      <c r="V29" s="262">
        <v>0</v>
      </c>
      <c r="W29" s="262">
        <v>0</v>
      </c>
      <c r="X29" s="262">
        <v>0</v>
      </c>
      <c r="Y29" s="262">
        <v>0</v>
      </c>
      <c r="DA29" s="72" t="s">
        <v>366</v>
      </c>
    </row>
    <row r="30" spans="1:105" ht="12" customHeight="1" x14ac:dyDescent="0.25">
      <c r="A30" s="59" t="s">
        <v>31</v>
      </c>
      <c r="B30" s="230">
        <v>0</v>
      </c>
      <c r="C30" s="230">
        <v>0</v>
      </c>
      <c r="D30" s="230">
        <v>0</v>
      </c>
      <c r="E30" s="230">
        <v>0</v>
      </c>
      <c r="F30" s="230">
        <v>0</v>
      </c>
      <c r="G30" s="230">
        <v>0</v>
      </c>
      <c r="H30" s="230">
        <v>0</v>
      </c>
      <c r="I30" s="230">
        <v>0</v>
      </c>
      <c r="J30" s="230">
        <v>0</v>
      </c>
      <c r="K30" s="230">
        <v>0</v>
      </c>
      <c r="L30" s="230">
        <v>0</v>
      </c>
      <c r="M30" s="230">
        <v>0</v>
      </c>
      <c r="N30" s="230">
        <v>0</v>
      </c>
      <c r="O30" s="230">
        <v>0</v>
      </c>
      <c r="P30" s="230">
        <v>0</v>
      </c>
      <c r="Q30" s="230">
        <v>0</v>
      </c>
      <c r="R30" s="230">
        <v>0</v>
      </c>
      <c r="S30" s="230">
        <v>0</v>
      </c>
      <c r="T30" s="230">
        <v>0</v>
      </c>
      <c r="U30" s="230">
        <v>0</v>
      </c>
      <c r="V30" s="230">
        <v>0</v>
      </c>
      <c r="W30" s="230">
        <v>0</v>
      </c>
      <c r="X30" s="230">
        <v>0</v>
      </c>
      <c r="Y30" s="230">
        <v>0</v>
      </c>
      <c r="DA30" s="71" t="s">
        <v>367</v>
      </c>
    </row>
    <row r="31" spans="1:105" ht="12" customHeight="1" x14ac:dyDescent="0.25">
      <c r="A31" s="59" t="s">
        <v>159</v>
      </c>
      <c r="B31" s="230">
        <v>0</v>
      </c>
      <c r="C31" s="230">
        <v>0</v>
      </c>
      <c r="D31" s="230">
        <v>0</v>
      </c>
      <c r="E31" s="230">
        <v>0</v>
      </c>
      <c r="F31" s="230">
        <v>0</v>
      </c>
      <c r="G31" s="230">
        <v>0</v>
      </c>
      <c r="H31" s="230">
        <v>0</v>
      </c>
      <c r="I31" s="230">
        <v>0</v>
      </c>
      <c r="J31" s="230">
        <v>0</v>
      </c>
      <c r="K31" s="230">
        <v>0</v>
      </c>
      <c r="L31" s="230">
        <v>0</v>
      </c>
      <c r="M31" s="230">
        <v>0</v>
      </c>
      <c r="N31" s="230">
        <v>0</v>
      </c>
      <c r="O31" s="230">
        <v>0</v>
      </c>
      <c r="P31" s="230">
        <v>0</v>
      </c>
      <c r="Q31" s="230">
        <v>0</v>
      </c>
      <c r="R31" s="230">
        <v>0</v>
      </c>
      <c r="S31" s="230">
        <v>0</v>
      </c>
      <c r="T31" s="230">
        <v>0</v>
      </c>
      <c r="U31" s="230">
        <v>0</v>
      </c>
      <c r="V31" s="230">
        <v>0</v>
      </c>
      <c r="W31" s="230">
        <v>0</v>
      </c>
      <c r="X31" s="230">
        <v>0</v>
      </c>
      <c r="Y31" s="230">
        <v>0</v>
      </c>
      <c r="DA31" s="71" t="s">
        <v>368</v>
      </c>
    </row>
    <row r="32" spans="1:105" ht="12" customHeight="1" x14ac:dyDescent="0.25">
      <c r="A32" s="59" t="s">
        <v>32</v>
      </c>
      <c r="B32" s="230">
        <v>0</v>
      </c>
      <c r="C32" s="230">
        <v>0</v>
      </c>
      <c r="D32" s="230">
        <v>0</v>
      </c>
      <c r="E32" s="230">
        <v>0</v>
      </c>
      <c r="F32" s="230">
        <v>0</v>
      </c>
      <c r="G32" s="230">
        <v>0</v>
      </c>
      <c r="H32" s="230">
        <v>0</v>
      </c>
      <c r="I32" s="230">
        <v>0</v>
      </c>
      <c r="J32" s="230">
        <v>0</v>
      </c>
      <c r="K32" s="230">
        <v>0</v>
      </c>
      <c r="L32" s="230">
        <v>0</v>
      </c>
      <c r="M32" s="230">
        <v>0</v>
      </c>
      <c r="N32" s="230">
        <v>0</v>
      </c>
      <c r="O32" s="230">
        <v>0</v>
      </c>
      <c r="P32" s="230">
        <v>0</v>
      </c>
      <c r="Q32" s="230">
        <v>0</v>
      </c>
      <c r="R32" s="230">
        <v>0</v>
      </c>
      <c r="S32" s="230">
        <v>0</v>
      </c>
      <c r="T32" s="230">
        <v>0</v>
      </c>
      <c r="U32" s="230">
        <v>0</v>
      </c>
      <c r="V32" s="230">
        <v>0</v>
      </c>
      <c r="W32" s="230">
        <v>0</v>
      </c>
      <c r="X32" s="230">
        <v>0</v>
      </c>
      <c r="Y32" s="230">
        <v>0</v>
      </c>
      <c r="DA32" s="71" t="s">
        <v>369</v>
      </c>
    </row>
    <row r="33" spans="1:105" ht="12" customHeight="1" x14ac:dyDescent="0.25">
      <c r="A33" s="59" t="s">
        <v>35</v>
      </c>
      <c r="B33" s="230">
        <v>0</v>
      </c>
      <c r="C33" s="230">
        <v>0</v>
      </c>
      <c r="D33" s="230">
        <v>0</v>
      </c>
      <c r="E33" s="230">
        <v>0</v>
      </c>
      <c r="F33" s="230">
        <v>0</v>
      </c>
      <c r="G33" s="230">
        <v>0</v>
      </c>
      <c r="H33" s="230">
        <v>0</v>
      </c>
      <c r="I33" s="230">
        <v>0</v>
      </c>
      <c r="J33" s="230">
        <v>0</v>
      </c>
      <c r="K33" s="230">
        <v>0</v>
      </c>
      <c r="L33" s="230">
        <v>0</v>
      </c>
      <c r="M33" s="230">
        <v>0</v>
      </c>
      <c r="N33" s="230">
        <v>0</v>
      </c>
      <c r="O33" s="230">
        <v>0</v>
      </c>
      <c r="P33" s="230">
        <v>0</v>
      </c>
      <c r="Q33" s="230">
        <v>0</v>
      </c>
      <c r="R33" s="230">
        <v>0</v>
      </c>
      <c r="S33" s="230">
        <v>0</v>
      </c>
      <c r="T33" s="230">
        <v>0</v>
      </c>
      <c r="U33" s="230">
        <v>0</v>
      </c>
      <c r="V33" s="230">
        <v>0</v>
      </c>
      <c r="W33" s="230">
        <v>0</v>
      </c>
      <c r="X33" s="230">
        <v>0</v>
      </c>
      <c r="Y33" s="230">
        <v>0</v>
      </c>
      <c r="DA33" s="71" t="s">
        <v>370</v>
      </c>
    </row>
    <row r="34" spans="1:105" ht="12" customHeight="1" x14ac:dyDescent="0.25">
      <c r="A34" s="60" t="s">
        <v>187</v>
      </c>
      <c r="B34" s="262">
        <v>0</v>
      </c>
      <c r="C34" s="262">
        <v>0</v>
      </c>
      <c r="D34" s="262">
        <v>0</v>
      </c>
      <c r="E34" s="262">
        <v>0</v>
      </c>
      <c r="F34" s="262">
        <v>0</v>
      </c>
      <c r="G34" s="262">
        <v>0</v>
      </c>
      <c r="H34" s="262">
        <v>0</v>
      </c>
      <c r="I34" s="262">
        <v>0</v>
      </c>
      <c r="J34" s="262">
        <v>0</v>
      </c>
      <c r="K34" s="262">
        <v>0</v>
      </c>
      <c r="L34" s="262">
        <v>0</v>
      </c>
      <c r="M34" s="262">
        <v>0</v>
      </c>
      <c r="N34" s="262">
        <v>0</v>
      </c>
      <c r="O34" s="262">
        <v>0</v>
      </c>
      <c r="P34" s="262">
        <v>0</v>
      </c>
      <c r="Q34" s="262">
        <v>0</v>
      </c>
      <c r="R34" s="262">
        <v>0</v>
      </c>
      <c r="S34" s="262">
        <v>0</v>
      </c>
      <c r="T34" s="262">
        <v>0</v>
      </c>
      <c r="U34" s="262">
        <v>0</v>
      </c>
      <c r="V34" s="262">
        <v>0</v>
      </c>
      <c r="W34" s="262">
        <v>0</v>
      </c>
      <c r="X34" s="262">
        <v>0</v>
      </c>
      <c r="Y34" s="262">
        <v>0</v>
      </c>
      <c r="DA34" s="72" t="s">
        <v>371</v>
      </c>
    </row>
    <row r="35" spans="1:105" ht="12" customHeight="1" x14ac:dyDescent="0.25">
      <c r="A35" s="57" t="s">
        <v>189</v>
      </c>
      <c r="B35" s="261">
        <f t="shared" ref="B35:Y35" si="1">B36+B40+B51</f>
        <v>0</v>
      </c>
      <c r="C35" s="261">
        <f t="shared" si="1"/>
        <v>0</v>
      </c>
      <c r="D35" s="261">
        <f t="shared" si="1"/>
        <v>0</v>
      </c>
      <c r="E35" s="261">
        <f t="shared" si="1"/>
        <v>0</v>
      </c>
      <c r="F35" s="261">
        <f t="shared" si="1"/>
        <v>0</v>
      </c>
      <c r="G35" s="261">
        <f t="shared" si="1"/>
        <v>0</v>
      </c>
      <c r="H35" s="261">
        <f t="shared" si="1"/>
        <v>0</v>
      </c>
      <c r="I35" s="261">
        <f t="shared" si="1"/>
        <v>0</v>
      </c>
      <c r="J35" s="261">
        <f t="shared" si="1"/>
        <v>0</v>
      </c>
      <c r="K35" s="261">
        <f t="shared" si="1"/>
        <v>0</v>
      </c>
      <c r="L35" s="261">
        <f t="shared" si="1"/>
        <v>0</v>
      </c>
      <c r="M35" s="261">
        <f t="shared" si="1"/>
        <v>0</v>
      </c>
      <c r="N35" s="261">
        <f t="shared" si="1"/>
        <v>0</v>
      </c>
      <c r="O35" s="261">
        <f t="shared" si="1"/>
        <v>0</v>
      </c>
      <c r="P35" s="261">
        <f t="shared" si="1"/>
        <v>0</v>
      </c>
      <c r="Q35" s="261">
        <f t="shared" si="1"/>
        <v>0</v>
      </c>
      <c r="R35" s="261">
        <f t="shared" si="1"/>
        <v>0</v>
      </c>
      <c r="S35" s="261">
        <f t="shared" si="1"/>
        <v>0</v>
      </c>
      <c r="T35" s="261">
        <f t="shared" si="1"/>
        <v>0</v>
      </c>
      <c r="U35" s="261">
        <f t="shared" si="1"/>
        <v>0</v>
      </c>
      <c r="V35" s="261">
        <f t="shared" si="1"/>
        <v>0</v>
      </c>
      <c r="W35" s="261">
        <f t="shared" si="1"/>
        <v>0</v>
      </c>
      <c r="X35" s="261">
        <f t="shared" si="1"/>
        <v>0</v>
      </c>
      <c r="Y35" s="261">
        <f t="shared" si="1"/>
        <v>0</v>
      </c>
      <c r="DA35" s="70"/>
    </row>
    <row r="36" spans="1:105" ht="12" customHeight="1" x14ac:dyDescent="0.25">
      <c r="A36" s="60" t="s">
        <v>190</v>
      </c>
      <c r="B36" s="262">
        <v>0</v>
      </c>
      <c r="C36" s="262">
        <v>0</v>
      </c>
      <c r="D36" s="262">
        <v>0</v>
      </c>
      <c r="E36" s="262">
        <v>0</v>
      </c>
      <c r="F36" s="262">
        <v>0</v>
      </c>
      <c r="G36" s="262">
        <v>0</v>
      </c>
      <c r="H36" s="262">
        <v>0</v>
      </c>
      <c r="I36" s="262">
        <v>0</v>
      </c>
      <c r="J36" s="262">
        <v>0</v>
      </c>
      <c r="K36" s="262">
        <v>0</v>
      </c>
      <c r="L36" s="262">
        <v>0</v>
      </c>
      <c r="M36" s="262">
        <v>0</v>
      </c>
      <c r="N36" s="262">
        <v>0</v>
      </c>
      <c r="O36" s="262">
        <v>0</v>
      </c>
      <c r="P36" s="262">
        <v>0</v>
      </c>
      <c r="Q36" s="262">
        <v>0</v>
      </c>
      <c r="R36" s="262">
        <v>0</v>
      </c>
      <c r="S36" s="262">
        <v>0</v>
      </c>
      <c r="T36" s="262">
        <v>0</v>
      </c>
      <c r="U36" s="262">
        <v>0</v>
      </c>
      <c r="V36" s="262">
        <v>0</v>
      </c>
      <c r="W36" s="262">
        <v>0</v>
      </c>
      <c r="X36" s="262">
        <v>0</v>
      </c>
      <c r="Y36" s="262">
        <v>0</v>
      </c>
      <c r="DA36" s="72" t="s">
        <v>372</v>
      </c>
    </row>
    <row r="37" spans="1:105" ht="12" customHeight="1" x14ac:dyDescent="0.25">
      <c r="A37" s="59" t="s">
        <v>31</v>
      </c>
      <c r="B37" s="230">
        <v>0</v>
      </c>
      <c r="C37" s="230">
        <v>0</v>
      </c>
      <c r="D37" s="230">
        <v>0</v>
      </c>
      <c r="E37" s="230">
        <v>0</v>
      </c>
      <c r="F37" s="230">
        <v>0</v>
      </c>
      <c r="G37" s="230">
        <v>0</v>
      </c>
      <c r="H37" s="230">
        <v>0</v>
      </c>
      <c r="I37" s="230">
        <v>0</v>
      </c>
      <c r="J37" s="230">
        <v>0</v>
      </c>
      <c r="K37" s="230">
        <v>0</v>
      </c>
      <c r="L37" s="230">
        <v>0</v>
      </c>
      <c r="M37" s="230">
        <v>0</v>
      </c>
      <c r="N37" s="230">
        <v>0</v>
      </c>
      <c r="O37" s="230">
        <v>0</v>
      </c>
      <c r="P37" s="230">
        <v>0</v>
      </c>
      <c r="Q37" s="230">
        <v>0</v>
      </c>
      <c r="R37" s="230">
        <v>0</v>
      </c>
      <c r="S37" s="230">
        <v>0</v>
      </c>
      <c r="T37" s="230">
        <v>0</v>
      </c>
      <c r="U37" s="230">
        <v>0</v>
      </c>
      <c r="V37" s="230">
        <v>0</v>
      </c>
      <c r="W37" s="230">
        <v>0</v>
      </c>
      <c r="X37" s="230">
        <v>0</v>
      </c>
      <c r="Y37" s="230">
        <v>0</v>
      </c>
      <c r="DA37" s="71" t="s">
        <v>373</v>
      </c>
    </row>
    <row r="38" spans="1:105" ht="12" customHeight="1" x14ac:dyDescent="0.25">
      <c r="A38" s="59" t="s">
        <v>159</v>
      </c>
      <c r="B38" s="230">
        <v>0</v>
      </c>
      <c r="C38" s="230">
        <v>0</v>
      </c>
      <c r="D38" s="230">
        <v>0</v>
      </c>
      <c r="E38" s="230">
        <v>0</v>
      </c>
      <c r="F38" s="230">
        <v>0</v>
      </c>
      <c r="G38" s="230">
        <v>0</v>
      </c>
      <c r="H38" s="230">
        <v>0</v>
      </c>
      <c r="I38" s="230">
        <v>0</v>
      </c>
      <c r="J38" s="230">
        <v>0</v>
      </c>
      <c r="K38" s="230">
        <v>0</v>
      </c>
      <c r="L38" s="230">
        <v>0</v>
      </c>
      <c r="M38" s="230">
        <v>0</v>
      </c>
      <c r="N38" s="230">
        <v>0</v>
      </c>
      <c r="O38" s="230">
        <v>0</v>
      </c>
      <c r="P38" s="230">
        <v>0</v>
      </c>
      <c r="Q38" s="230">
        <v>0</v>
      </c>
      <c r="R38" s="230">
        <v>0</v>
      </c>
      <c r="S38" s="230">
        <v>0</v>
      </c>
      <c r="T38" s="230">
        <v>0</v>
      </c>
      <c r="U38" s="230">
        <v>0</v>
      </c>
      <c r="V38" s="230">
        <v>0</v>
      </c>
      <c r="W38" s="230">
        <v>0</v>
      </c>
      <c r="X38" s="230">
        <v>0</v>
      </c>
      <c r="Y38" s="230">
        <v>0</v>
      </c>
      <c r="DA38" s="71" t="s">
        <v>374</v>
      </c>
    </row>
    <row r="39" spans="1:105" ht="12" customHeight="1" x14ac:dyDescent="0.25">
      <c r="A39" s="59" t="s">
        <v>35</v>
      </c>
      <c r="B39" s="230">
        <v>0</v>
      </c>
      <c r="C39" s="230">
        <v>0</v>
      </c>
      <c r="D39" s="230">
        <v>0</v>
      </c>
      <c r="E39" s="230">
        <v>0</v>
      </c>
      <c r="F39" s="230">
        <v>0</v>
      </c>
      <c r="G39" s="230">
        <v>0</v>
      </c>
      <c r="H39" s="230">
        <v>0</v>
      </c>
      <c r="I39" s="230">
        <v>0</v>
      </c>
      <c r="J39" s="230">
        <v>0</v>
      </c>
      <c r="K39" s="230">
        <v>0</v>
      </c>
      <c r="L39" s="230">
        <v>0</v>
      </c>
      <c r="M39" s="230">
        <v>0</v>
      </c>
      <c r="N39" s="230">
        <v>0</v>
      </c>
      <c r="O39" s="230">
        <v>0</v>
      </c>
      <c r="P39" s="230">
        <v>0</v>
      </c>
      <c r="Q39" s="230">
        <v>0</v>
      </c>
      <c r="R39" s="230">
        <v>0</v>
      </c>
      <c r="S39" s="230">
        <v>0</v>
      </c>
      <c r="T39" s="230">
        <v>0</v>
      </c>
      <c r="U39" s="230">
        <v>0</v>
      </c>
      <c r="V39" s="230">
        <v>0</v>
      </c>
      <c r="W39" s="230">
        <v>0</v>
      </c>
      <c r="X39" s="230">
        <v>0</v>
      </c>
      <c r="Y39" s="230">
        <v>0</v>
      </c>
      <c r="DA39" s="71" t="s">
        <v>375</v>
      </c>
    </row>
    <row r="40" spans="1:105" ht="12" customHeight="1" x14ac:dyDescent="0.25">
      <c r="A40" s="60" t="s">
        <v>195</v>
      </c>
      <c r="B40" s="262">
        <v>0</v>
      </c>
      <c r="C40" s="262">
        <v>0</v>
      </c>
      <c r="D40" s="262">
        <v>0</v>
      </c>
      <c r="E40" s="262">
        <v>0</v>
      </c>
      <c r="F40" s="262">
        <v>0</v>
      </c>
      <c r="G40" s="262">
        <v>0</v>
      </c>
      <c r="H40" s="262">
        <v>0</v>
      </c>
      <c r="I40" s="262">
        <v>0</v>
      </c>
      <c r="J40" s="262">
        <v>0</v>
      </c>
      <c r="K40" s="262">
        <v>0</v>
      </c>
      <c r="L40" s="262">
        <v>0</v>
      </c>
      <c r="M40" s="262">
        <v>0</v>
      </c>
      <c r="N40" s="262">
        <v>0</v>
      </c>
      <c r="O40" s="262">
        <v>0</v>
      </c>
      <c r="P40" s="262">
        <v>0</v>
      </c>
      <c r="Q40" s="262">
        <v>0</v>
      </c>
      <c r="R40" s="262">
        <v>0</v>
      </c>
      <c r="S40" s="262">
        <v>0</v>
      </c>
      <c r="T40" s="262">
        <v>0</v>
      </c>
      <c r="U40" s="262">
        <v>0</v>
      </c>
      <c r="V40" s="262">
        <v>0</v>
      </c>
      <c r="W40" s="262">
        <v>0</v>
      </c>
      <c r="X40" s="262">
        <v>0</v>
      </c>
      <c r="Y40" s="262">
        <v>0</v>
      </c>
      <c r="DA40" s="72" t="s">
        <v>376</v>
      </c>
    </row>
    <row r="41" spans="1:105" ht="12" customHeight="1" x14ac:dyDescent="0.25">
      <c r="A41" s="64" t="s">
        <v>28</v>
      </c>
      <c r="B41" s="229">
        <v>0</v>
      </c>
      <c r="C41" s="229">
        <v>0</v>
      </c>
      <c r="D41" s="229">
        <v>0</v>
      </c>
      <c r="E41" s="229">
        <v>0</v>
      </c>
      <c r="F41" s="229">
        <v>0</v>
      </c>
      <c r="G41" s="229">
        <v>0</v>
      </c>
      <c r="H41" s="229">
        <v>0</v>
      </c>
      <c r="I41" s="229">
        <v>0</v>
      </c>
      <c r="J41" s="229">
        <v>0</v>
      </c>
      <c r="K41" s="229">
        <v>0</v>
      </c>
      <c r="L41" s="229">
        <v>0</v>
      </c>
      <c r="M41" s="229">
        <v>0</v>
      </c>
      <c r="N41" s="229">
        <v>0</v>
      </c>
      <c r="O41" s="229">
        <v>0</v>
      </c>
      <c r="P41" s="229">
        <v>0</v>
      </c>
      <c r="Q41" s="229">
        <v>0</v>
      </c>
      <c r="R41" s="229">
        <v>0</v>
      </c>
      <c r="S41" s="229">
        <v>0</v>
      </c>
      <c r="T41" s="229">
        <v>0</v>
      </c>
      <c r="U41" s="229">
        <v>0</v>
      </c>
      <c r="V41" s="229">
        <v>0</v>
      </c>
      <c r="W41" s="229">
        <v>0</v>
      </c>
      <c r="X41" s="229">
        <v>0</v>
      </c>
      <c r="Y41" s="229">
        <v>0</v>
      </c>
      <c r="DA41" s="73" t="s">
        <v>377</v>
      </c>
    </row>
    <row r="42" spans="1:105" ht="12" customHeight="1" x14ac:dyDescent="0.25">
      <c r="A42" s="64" t="s">
        <v>30</v>
      </c>
      <c r="B42" s="229">
        <v>0</v>
      </c>
      <c r="C42" s="229">
        <v>0</v>
      </c>
      <c r="D42" s="229">
        <v>0</v>
      </c>
      <c r="E42" s="229">
        <v>0</v>
      </c>
      <c r="F42" s="229">
        <v>0</v>
      </c>
      <c r="G42" s="229">
        <v>0</v>
      </c>
      <c r="H42" s="229">
        <v>0</v>
      </c>
      <c r="I42" s="229">
        <v>0</v>
      </c>
      <c r="J42" s="229">
        <v>0</v>
      </c>
      <c r="K42" s="229">
        <v>0</v>
      </c>
      <c r="L42" s="229">
        <v>0</v>
      </c>
      <c r="M42" s="229">
        <v>0</v>
      </c>
      <c r="N42" s="229">
        <v>0</v>
      </c>
      <c r="O42" s="229">
        <v>0</v>
      </c>
      <c r="P42" s="229">
        <v>0</v>
      </c>
      <c r="Q42" s="229">
        <v>0</v>
      </c>
      <c r="R42" s="229">
        <v>0</v>
      </c>
      <c r="S42" s="229">
        <v>0</v>
      </c>
      <c r="T42" s="229">
        <v>0</v>
      </c>
      <c r="U42" s="229">
        <v>0</v>
      </c>
      <c r="V42" s="229">
        <v>0</v>
      </c>
      <c r="W42" s="229">
        <v>0</v>
      </c>
      <c r="X42" s="229">
        <v>0</v>
      </c>
      <c r="Y42" s="229">
        <v>0</v>
      </c>
      <c r="DA42" s="73" t="s">
        <v>378</v>
      </c>
    </row>
    <row r="43" spans="1:105" ht="12" customHeight="1" x14ac:dyDescent="0.25">
      <c r="A43" s="64" t="s">
        <v>31</v>
      </c>
      <c r="B43" s="229">
        <v>0</v>
      </c>
      <c r="C43" s="229">
        <v>0</v>
      </c>
      <c r="D43" s="229">
        <v>0</v>
      </c>
      <c r="E43" s="229">
        <v>0</v>
      </c>
      <c r="F43" s="229">
        <v>0</v>
      </c>
      <c r="G43" s="229">
        <v>0</v>
      </c>
      <c r="H43" s="229">
        <v>0</v>
      </c>
      <c r="I43" s="229">
        <v>0</v>
      </c>
      <c r="J43" s="229">
        <v>0</v>
      </c>
      <c r="K43" s="229">
        <v>0</v>
      </c>
      <c r="L43" s="229">
        <v>0</v>
      </c>
      <c r="M43" s="229">
        <v>0</v>
      </c>
      <c r="N43" s="229">
        <v>0</v>
      </c>
      <c r="O43" s="229">
        <v>0</v>
      </c>
      <c r="P43" s="229">
        <v>0</v>
      </c>
      <c r="Q43" s="229">
        <v>0</v>
      </c>
      <c r="R43" s="229">
        <v>0</v>
      </c>
      <c r="S43" s="229">
        <v>0</v>
      </c>
      <c r="T43" s="229">
        <v>0</v>
      </c>
      <c r="U43" s="229">
        <v>0</v>
      </c>
      <c r="V43" s="229">
        <v>0</v>
      </c>
      <c r="W43" s="229">
        <v>0</v>
      </c>
      <c r="X43" s="229">
        <v>0</v>
      </c>
      <c r="Y43" s="229">
        <v>0</v>
      </c>
      <c r="DA43" s="73" t="s">
        <v>379</v>
      </c>
    </row>
    <row r="44" spans="1:105" ht="12" customHeight="1" x14ac:dyDescent="0.25">
      <c r="A44" s="64" t="s">
        <v>159</v>
      </c>
      <c r="B44" s="229">
        <v>0</v>
      </c>
      <c r="C44" s="229">
        <v>0</v>
      </c>
      <c r="D44" s="229">
        <v>0</v>
      </c>
      <c r="E44" s="229">
        <v>0</v>
      </c>
      <c r="F44" s="229">
        <v>0</v>
      </c>
      <c r="G44" s="229">
        <v>0</v>
      </c>
      <c r="H44" s="229">
        <v>0</v>
      </c>
      <c r="I44" s="229">
        <v>0</v>
      </c>
      <c r="J44" s="229">
        <v>0</v>
      </c>
      <c r="K44" s="229">
        <v>0</v>
      </c>
      <c r="L44" s="229">
        <v>0</v>
      </c>
      <c r="M44" s="229">
        <v>0</v>
      </c>
      <c r="N44" s="229">
        <v>0</v>
      </c>
      <c r="O44" s="229">
        <v>0</v>
      </c>
      <c r="P44" s="229">
        <v>0</v>
      </c>
      <c r="Q44" s="229">
        <v>0</v>
      </c>
      <c r="R44" s="229">
        <v>0</v>
      </c>
      <c r="S44" s="229">
        <v>0</v>
      </c>
      <c r="T44" s="229">
        <v>0</v>
      </c>
      <c r="U44" s="229">
        <v>0</v>
      </c>
      <c r="V44" s="229">
        <v>0</v>
      </c>
      <c r="W44" s="229">
        <v>0</v>
      </c>
      <c r="X44" s="229">
        <v>0</v>
      </c>
      <c r="Y44" s="229">
        <v>0</v>
      </c>
      <c r="DA44" s="73" t="s">
        <v>380</v>
      </c>
    </row>
    <row r="45" spans="1:105" ht="12" customHeight="1" x14ac:dyDescent="0.25">
      <c r="A45" s="64" t="s">
        <v>32</v>
      </c>
      <c r="B45" s="229">
        <v>0</v>
      </c>
      <c r="C45" s="229">
        <v>0</v>
      </c>
      <c r="D45" s="229">
        <v>0</v>
      </c>
      <c r="E45" s="229">
        <v>0</v>
      </c>
      <c r="F45" s="229">
        <v>0</v>
      </c>
      <c r="G45" s="229">
        <v>0</v>
      </c>
      <c r="H45" s="229">
        <v>0</v>
      </c>
      <c r="I45" s="229">
        <v>0</v>
      </c>
      <c r="J45" s="229">
        <v>0</v>
      </c>
      <c r="K45" s="229">
        <v>0</v>
      </c>
      <c r="L45" s="229">
        <v>0</v>
      </c>
      <c r="M45" s="229">
        <v>0</v>
      </c>
      <c r="N45" s="229">
        <v>0</v>
      </c>
      <c r="O45" s="229">
        <v>0</v>
      </c>
      <c r="P45" s="229">
        <v>0</v>
      </c>
      <c r="Q45" s="229">
        <v>0</v>
      </c>
      <c r="R45" s="229">
        <v>0</v>
      </c>
      <c r="S45" s="229">
        <v>0</v>
      </c>
      <c r="T45" s="229">
        <v>0</v>
      </c>
      <c r="U45" s="229">
        <v>0</v>
      </c>
      <c r="V45" s="229">
        <v>0</v>
      </c>
      <c r="W45" s="229">
        <v>0</v>
      </c>
      <c r="X45" s="229">
        <v>0</v>
      </c>
      <c r="Y45" s="229">
        <v>0</v>
      </c>
      <c r="DA45" s="73" t="s">
        <v>381</v>
      </c>
    </row>
    <row r="46" spans="1:105" ht="12" customHeight="1" x14ac:dyDescent="0.25">
      <c r="A46" s="64" t="s">
        <v>33</v>
      </c>
      <c r="B46" s="229">
        <v>0</v>
      </c>
      <c r="C46" s="229">
        <v>0</v>
      </c>
      <c r="D46" s="229">
        <v>0</v>
      </c>
      <c r="E46" s="229">
        <v>0</v>
      </c>
      <c r="F46" s="229">
        <v>0</v>
      </c>
      <c r="G46" s="229">
        <v>0</v>
      </c>
      <c r="H46" s="229">
        <v>0</v>
      </c>
      <c r="I46" s="229">
        <v>0</v>
      </c>
      <c r="J46" s="229">
        <v>0</v>
      </c>
      <c r="K46" s="229">
        <v>0</v>
      </c>
      <c r="L46" s="229">
        <v>0</v>
      </c>
      <c r="M46" s="229">
        <v>0</v>
      </c>
      <c r="N46" s="229">
        <v>0</v>
      </c>
      <c r="O46" s="229">
        <v>0</v>
      </c>
      <c r="P46" s="229">
        <v>0</v>
      </c>
      <c r="Q46" s="229">
        <v>0</v>
      </c>
      <c r="R46" s="229">
        <v>0</v>
      </c>
      <c r="S46" s="229">
        <v>0</v>
      </c>
      <c r="T46" s="229">
        <v>0</v>
      </c>
      <c r="U46" s="229">
        <v>0</v>
      </c>
      <c r="V46" s="229">
        <v>0</v>
      </c>
      <c r="W46" s="229">
        <v>0</v>
      </c>
      <c r="X46" s="229">
        <v>0</v>
      </c>
      <c r="Y46" s="229">
        <v>0</v>
      </c>
      <c r="DA46" s="73" t="s">
        <v>382</v>
      </c>
    </row>
    <row r="47" spans="1:105" ht="12" customHeight="1" x14ac:dyDescent="0.25">
      <c r="A47" s="64" t="s">
        <v>35</v>
      </c>
      <c r="B47" s="229">
        <v>0</v>
      </c>
      <c r="C47" s="229">
        <v>0</v>
      </c>
      <c r="D47" s="229">
        <v>0</v>
      </c>
      <c r="E47" s="229">
        <v>0</v>
      </c>
      <c r="F47" s="229">
        <v>0</v>
      </c>
      <c r="G47" s="229">
        <v>0</v>
      </c>
      <c r="H47" s="229">
        <v>0</v>
      </c>
      <c r="I47" s="229">
        <v>0</v>
      </c>
      <c r="J47" s="229">
        <v>0</v>
      </c>
      <c r="K47" s="229">
        <v>0</v>
      </c>
      <c r="L47" s="229">
        <v>0</v>
      </c>
      <c r="M47" s="229">
        <v>0</v>
      </c>
      <c r="N47" s="229">
        <v>0</v>
      </c>
      <c r="O47" s="229">
        <v>0</v>
      </c>
      <c r="P47" s="229">
        <v>0</v>
      </c>
      <c r="Q47" s="229">
        <v>0</v>
      </c>
      <c r="R47" s="229">
        <v>0</v>
      </c>
      <c r="S47" s="229">
        <v>0</v>
      </c>
      <c r="T47" s="229">
        <v>0</v>
      </c>
      <c r="U47" s="229">
        <v>0</v>
      </c>
      <c r="V47" s="229">
        <v>0</v>
      </c>
      <c r="W47" s="229">
        <v>0</v>
      </c>
      <c r="X47" s="229">
        <v>0</v>
      </c>
      <c r="Y47" s="229">
        <v>0</v>
      </c>
      <c r="DA47" s="73" t="s">
        <v>383</v>
      </c>
    </row>
    <row r="48" spans="1:105" ht="12" customHeight="1" x14ac:dyDescent="0.25">
      <c r="A48" s="64" t="s">
        <v>36</v>
      </c>
      <c r="B48" s="229">
        <v>0</v>
      </c>
      <c r="C48" s="229">
        <v>0</v>
      </c>
      <c r="D48" s="229">
        <v>0</v>
      </c>
      <c r="E48" s="229">
        <v>0</v>
      </c>
      <c r="F48" s="229">
        <v>0</v>
      </c>
      <c r="G48" s="229">
        <v>0</v>
      </c>
      <c r="H48" s="229">
        <v>0</v>
      </c>
      <c r="I48" s="229">
        <v>0</v>
      </c>
      <c r="J48" s="229">
        <v>0</v>
      </c>
      <c r="K48" s="229">
        <v>0</v>
      </c>
      <c r="L48" s="229">
        <v>0</v>
      </c>
      <c r="M48" s="229">
        <v>0</v>
      </c>
      <c r="N48" s="229">
        <v>0</v>
      </c>
      <c r="O48" s="229">
        <v>0</v>
      </c>
      <c r="P48" s="229">
        <v>0</v>
      </c>
      <c r="Q48" s="229">
        <v>0</v>
      </c>
      <c r="R48" s="229">
        <v>0</v>
      </c>
      <c r="S48" s="229">
        <v>0</v>
      </c>
      <c r="T48" s="229">
        <v>0</v>
      </c>
      <c r="U48" s="229">
        <v>0</v>
      </c>
      <c r="V48" s="229">
        <v>0</v>
      </c>
      <c r="W48" s="229">
        <v>0</v>
      </c>
      <c r="X48" s="229">
        <v>0</v>
      </c>
      <c r="Y48" s="229">
        <v>0</v>
      </c>
      <c r="DA48" s="73" t="s">
        <v>384</v>
      </c>
    </row>
    <row r="49" spans="1:105" ht="12" customHeight="1" x14ac:dyDescent="0.25">
      <c r="A49" s="64" t="s">
        <v>38</v>
      </c>
      <c r="B49" s="229">
        <v>0</v>
      </c>
      <c r="C49" s="229">
        <v>0</v>
      </c>
      <c r="D49" s="229">
        <v>0</v>
      </c>
      <c r="E49" s="229">
        <v>0</v>
      </c>
      <c r="F49" s="229">
        <v>0</v>
      </c>
      <c r="G49" s="229">
        <v>0</v>
      </c>
      <c r="H49" s="229">
        <v>0</v>
      </c>
      <c r="I49" s="229">
        <v>0</v>
      </c>
      <c r="J49" s="229">
        <v>0</v>
      </c>
      <c r="K49" s="229">
        <v>0</v>
      </c>
      <c r="L49" s="229">
        <v>0</v>
      </c>
      <c r="M49" s="229">
        <v>0</v>
      </c>
      <c r="N49" s="229">
        <v>0</v>
      </c>
      <c r="O49" s="229">
        <v>0</v>
      </c>
      <c r="P49" s="229">
        <v>0</v>
      </c>
      <c r="Q49" s="229">
        <v>0</v>
      </c>
      <c r="R49" s="229">
        <v>0</v>
      </c>
      <c r="S49" s="229">
        <v>0</v>
      </c>
      <c r="T49" s="229">
        <v>0</v>
      </c>
      <c r="U49" s="229">
        <v>0</v>
      </c>
      <c r="V49" s="229">
        <v>0</v>
      </c>
      <c r="W49" s="229">
        <v>0</v>
      </c>
      <c r="X49" s="229">
        <v>0</v>
      </c>
      <c r="Y49" s="229">
        <v>0</v>
      </c>
      <c r="DA49" s="73" t="s">
        <v>385</v>
      </c>
    </row>
    <row r="50" spans="1:105" ht="12" customHeight="1" x14ac:dyDescent="0.25">
      <c r="A50" s="64" t="s">
        <v>39</v>
      </c>
      <c r="B50" s="229">
        <v>0</v>
      </c>
      <c r="C50" s="229">
        <v>0</v>
      </c>
      <c r="D50" s="229">
        <v>0</v>
      </c>
      <c r="E50" s="229">
        <v>0</v>
      </c>
      <c r="F50" s="229">
        <v>0</v>
      </c>
      <c r="G50" s="229">
        <v>0</v>
      </c>
      <c r="H50" s="229">
        <v>0</v>
      </c>
      <c r="I50" s="229">
        <v>0</v>
      </c>
      <c r="J50" s="229">
        <v>0</v>
      </c>
      <c r="K50" s="229">
        <v>0</v>
      </c>
      <c r="L50" s="229">
        <v>0</v>
      </c>
      <c r="M50" s="229">
        <v>0</v>
      </c>
      <c r="N50" s="229">
        <v>0</v>
      </c>
      <c r="O50" s="229">
        <v>0</v>
      </c>
      <c r="P50" s="229">
        <v>0</v>
      </c>
      <c r="Q50" s="229">
        <v>0</v>
      </c>
      <c r="R50" s="229">
        <v>0</v>
      </c>
      <c r="S50" s="229">
        <v>0</v>
      </c>
      <c r="T50" s="229">
        <v>0</v>
      </c>
      <c r="U50" s="229">
        <v>0</v>
      </c>
      <c r="V50" s="229">
        <v>0</v>
      </c>
      <c r="W50" s="229">
        <v>0</v>
      </c>
      <c r="X50" s="229">
        <v>0</v>
      </c>
      <c r="Y50" s="229">
        <v>0</v>
      </c>
      <c r="DA50" s="73" t="s">
        <v>386</v>
      </c>
    </row>
    <row r="51" spans="1:105" ht="12" customHeight="1" x14ac:dyDescent="0.25">
      <c r="A51" s="101" t="s">
        <v>207</v>
      </c>
      <c r="B51" s="278">
        <v>0</v>
      </c>
      <c r="C51" s="278">
        <v>0</v>
      </c>
      <c r="D51" s="278">
        <v>0</v>
      </c>
      <c r="E51" s="278">
        <v>0</v>
      </c>
      <c r="F51" s="278">
        <v>0</v>
      </c>
      <c r="G51" s="278">
        <v>0</v>
      </c>
      <c r="H51" s="278">
        <v>0</v>
      </c>
      <c r="I51" s="278">
        <v>0</v>
      </c>
      <c r="J51" s="278">
        <v>0</v>
      </c>
      <c r="K51" s="278">
        <v>0</v>
      </c>
      <c r="L51" s="278">
        <v>0</v>
      </c>
      <c r="M51" s="278">
        <v>0</v>
      </c>
      <c r="N51" s="278">
        <v>0</v>
      </c>
      <c r="O51" s="278">
        <v>0</v>
      </c>
      <c r="P51" s="278">
        <v>0</v>
      </c>
      <c r="Q51" s="278">
        <v>0</v>
      </c>
      <c r="R51" s="278">
        <v>0</v>
      </c>
      <c r="S51" s="278">
        <v>0</v>
      </c>
      <c r="T51" s="278">
        <v>0</v>
      </c>
      <c r="U51" s="278">
        <v>0</v>
      </c>
      <c r="V51" s="278">
        <v>0</v>
      </c>
      <c r="W51" s="278">
        <v>0</v>
      </c>
      <c r="X51" s="278">
        <v>0</v>
      </c>
      <c r="Y51" s="278">
        <v>0</v>
      </c>
      <c r="DA51" s="102" t="s">
        <v>387</v>
      </c>
    </row>
    <row r="52" spans="1:105" ht="12" customHeight="1" x14ac:dyDescent="0.25">
      <c r="A52" s="100" t="s">
        <v>105</v>
      </c>
      <c r="B52" s="279">
        <v>0</v>
      </c>
      <c r="C52" s="279">
        <v>0</v>
      </c>
      <c r="D52" s="279">
        <v>0</v>
      </c>
      <c r="E52" s="279">
        <v>0</v>
      </c>
      <c r="F52" s="279">
        <v>0</v>
      </c>
      <c r="G52" s="279">
        <v>0</v>
      </c>
      <c r="H52" s="279">
        <v>0</v>
      </c>
      <c r="I52" s="279">
        <v>0</v>
      </c>
      <c r="J52" s="279">
        <v>0</v>
      </c>
      <c r="K52" s="279">
        <v>0</v>
      </c>
      <c r="L52" s="279">
        <v>0</v>
      </c>
      <c r="M52" s="279">
        <v>0</v>
      </c>
      <c r="N52" s="279">
        <v>0</v>
      </c>
      <c r="O52" s="279">
        <v>0</v>
      </c>
      <c r="P52" s="279">
        <v>0</v>
      </c>
      <c r="Q52" s="279">
        <v>0</v>
      </c>
      <c r="R52" s="279">
        <v>0</v>
      </c>
      <c r="S52" s="279">
        <v>0</v>
      </c>
      <c r="T52" s="279">
        <v>0</v>
      </c>
      <c r="U52" s="279">
        <v>0</v>
      </c>
      <c r="V52" s="279">
        <v>0</v>
      </c>
      <c r="W52" s="279">
        <v>0</v>
      </c>
      <c r="X52" s="279">
        <v>0</v>
      </c>
      <c r="Y52" s="279">
        <v>0</v>
      </c>
      <c r="DA52" s="105" t="s">
        <v>388</v>
      </c>
    </row>
    <row r="54" spans="1:105" ht="15" customHeight="1" x14ac:dyDescent="0.25">
      <c r="A54" s="34" t="s">
        <v>44</v>
      </c>
      <c r="B54" s="223">
        <f t="shared" ref="B54:Y54" si="2">SUM(B55:B59)+B65+B71+B72+B79+B96</f>
        <v>346.68015867768742</v>
      </c>
      <c r="C54" s="223">
        <f t="shared" si="2"/>
        <v>246.62101123894794</v>
      </c>
      <c r="D54" s="223">
        <f t="shared" si="2"/>
        <v>237.39885963776857</v>
      </c>
      <c r="E54" s="223">
        <f t="shared" si="2"/>
        <v>255.01825563864693</v>
      </c>
      <c r="F54" s="223">
        <f t="shared" si="2"/>
        <v>242.61081523882973</v>
      </c>
      <c r="G54" s="223">
        <f t="shared" si="2"/>
        <v>280.37397831823012</v>
      </c>
      <c r="H54" s="223">
        <f t="shared" si="2"/>
        <v>280.76248199886771</v>
      </c>
      <c r="I54" s="223">
        <f t="shared" si="2"/>
        <v>273.73330827808707</v>
      </c>
      <c r="J54" s="223">
        <f t="shared" si="2"/>
        <v>260.55922427892671</v>
      </c>
      <c r="K54" s="223">
        <f t="shared" si="2"/>
        <v>189.99725301080861</v>
      </c>
      <c r="L54" s="223">
        <f t="shared" si="2"/>
        <v>249.52484455870933</v>
      </c>
      <c r="M54" s="223">
        <f t="shared" si="2"/>
        <v>245.84928295765286</v>
      </c>
      <c r="N54" s="223">
        <f t="shared" si="2"/>
        <v>248.45397987783372</v>
      </c>
      <c r="O54" s="223">
        <f t="shared" si="2"/>
        <v>249.4161011180806</v>
      </c>
      <c r="P54" s="223">
        <f t="shared" si="2"/>
        <v>248.95806031833723</v>
      </c>
      <c r="Q54" s="223">
        <f t="shared" si="2"/>
        <v>246.43106871848997</v>
      </c>
      <c r="R54" s="223">
        <f t="shared" si="2"/>
        <v>259.61379231815357</v>
      </c>
      <c r="S54" s="223">
        <f t="shared" si="2"/>
        <v>275.30560731783328</v>
      </c>
      <c r="T54" s="223">
        <f t="shared" si="2"/>
        <v>270.67535711759172</v>
      </c>
      <c r="U54" s="223">
        <f t="shared" si="2"/>
        <v>277.08914383867989</v>
      </c>
      <c r="V54" s="223">
        <f t="shared" si="2"/>
        <v>250.25577295873404</v>
      </c>
      <c r="W54" s="223">
        <f t="shared" si="2"/>
        <v>270.14174171884088</v>
      </c>
      <c r="X54" s="223">
        <f t="shared" si="2"/>
        <v>241.68336567884239</v>
      </c>
      <c r="Y54" s="223">
        <f t="shared" si="2"/>
        <v>206.22412423804661</v>
      </c>
      <c r="DA54" s="89"/>
    </row>
    <row r="55" spans="1:105" ht="12" customHeight="1" x14ac:dyDescent="0.25">
      <c r="A55" s="55" t="s">
        <v>91</v>
      </c>
      <c r="B55" s="259">
        <v>0</v>
      </c>
      <c r="C55" s="259">
        <v>0</v>
      </c>
      <c r="D55" s="259">
        <v>0</v>
      </c>
      <c r="E55" s="259">
        <v>0</v>
      </c>
      <c r="F55" s="259">
        <v>0</v>
      </c>
      <c r="G55" s="259">
        <v>0</v>
      </c>
      <c r="H55" s="259">
        <v>0</v>
      </c>
      <c r="I55" s="259">
        <v>0</v>
      </c>
      <c r="J55" s="259">
        <v>0</v>
      </c>
      <c r="K55" s="259">
        <v>0</v>
      </c>
      <c r="L55" s="259">
        <v>0</v>
      </c>
      <c r="M55" s="259">
        <v>0</v>
      </c>
      <c r="N55" s="259">
        <v>0</v>
      </c>
      <c r="O55" s="259">
        <v>0</v>
      </c>
      <c r="P55" s="259">
        <v>0</v>
      </c>
      <c r="Q55" s="259">
        <v>0</v>
      </c>
      <c r="R55" s="259">
        <v>0</v>
      </c>
      <c r="S55" s="259">
        <v>0</v>
      </c>
      <c r="T55" s="259">
        <v>0</v>
      </c>
      <c r="U55" s="259">
        <v>0</v>
      </c>
      <c r="V55" s="259">
        <v>0</v>
      </c>
      <c r="W55" s="259">
        <v>0</v>
      </c>
      <c r="X55" s="259">
        <v>0</v>
      </c>
      <c r="Y55" s="259">
        <v>0</v>
      </c>
      <c r="DA55" s="67" t="s">
        <v>389</v>
      </c>
    </row>
    <row r="56" spans="1:105" ht="12" customHeight="1" x14ac:dyDescent="0.25">
      <c r="A56" s="173" t="s">
        <v>92</v>
      </c>
      <c r="B56" s="224">
        <v>0</v>
      </c>
      <c r="C56" s="224">
        <v>0</v>
      </c>
      <c r="D56" s="224">
        <v>0</v>
      </c>
      <c r="E56" s="224">
        <v>0</v>
      </c>
      <c r="F56" s="224">
        <v>0</v>
      </c>
      <c r="G56" s="224">
        <v>0</v>
      </c>
      <c r="H56" s="224">
        <v>0</v>
      </c>
      <c r="I56" s="224">
        <v>0</v>
      </c>
      <c r="J56" s="224">
        <v>0</v>
      </c>
      <c r="K56" s="224">
        <v>0</v>
      </c>
      <c r="L56" s="224">
        <v>0</v>
      </c>
      <c r="M56" s="224">
        <v>0</v>
      </c>
      <c r="N56" s="224">
        <v>0</v>
      </c>
      <c r="O56" s="224">
        <v>0</v>
      </c>
      <c r="P56" s="224">
        <v>0</v>
      </c>
      <c r="Q56" s="224">
        <v>0</v>
      </c>
      <c r="R56" s="224">
        <v>0</v>
      </c>
      <c r="S56" s="224">
        <v>0</v>
      </c>
      <c r="T56" s="224">
        <v>0</v>
      </c>
      <c r="U56" s="224">
        <v>0</v>
      </c>
      <c r="V56" s="224">
        <v>0</v>
      </c>
      <c r="W56" s="224">
        <v>0</v>
      </c>
      <c r="X56" s="224">
        <v>0</v>
      </c>
      <c r="Y56" s="224">
        <v>0</v>
      </c>
      <c r="DA56" s="177" t="s">
        <v>390</v>
      </c>
    </row>
    <row r="57" spans="1:105" ht="12" customHeight="1" x14ac:dyDescent="0.25">
      <c r="A57" s="173" t="s">
        <v>93</v>
      </c>
      <c r="B57" s="224">
        <v>0</v>
      </c>
      <c r="C57" s="224">
        <v>0</v>
      </c>
      <c r="D57" s="224">
        <v>0</v>
      </c>
      <c r="E57" s="224">
        <v>0</v>
      </c>
      <c r="F57" s="224">
        <v>0</v>
      </c>
      <c r="G57" s="224">
        <v>0</v>
      </c>
      <c r="H57" s="224">
        <v>0</v>
      </c>
      <c r="I57" s="224">
        <v>0</v>
      </c>
      <c r="J57" s="224">
        <v>0</v>
      </c>
      <c r="K57" s="224">
        <v>0</v>
      </c>
      <c r="L57" s="224">
        <v>0</v>
      </c>
      <c r="M57" s="224">
        <v>0</v>
      </c>
      <c r="N57" s="224">
        <v>0</v>
      </c>
      <c r="O57" s="224">
        <v>0</v>
      </c>
      <c r="P57" s="224">
        <v>0</v>
      </c>
      <c r="Q57" s="224">
        <v>0</v>
      </c>
      <c r="R57" s="224">
        <v>0</v>
      </c>
      <c r="S57" s="224">
        <v>0</v>
      </c>
      <c r="T57" s="224">
        <v>0</v>
      </c>
      <c r="U57" s="224">
        <v>0</v>
      </c>
      <c r="V57" s="224">
        <v>0</v>
      </c>
      <c r="W57" s="224">
        <v>0</v>
      </c>
      <c r="X57" s="224">
        <v>0</v>
      </c>
      <c r="Y57" s="224">
        <v>0</v>
      </c>
      <c r="DA57" s="177" t="s">
        <v>391</v>
      </c>
    </row>
    <row r="58" spans="1:105" ht="12" customHeight="1" x14ac:dyDescent="0.25">
      <c r="A58" s="173" t="s">
        <v>94</v>
      </c>
      <c r="B58" s="224">
        <v>0</v>
      </c>
      <c r="C58" s="224">
        <v>0</v>
      </c>
      <c r="D58" s="224">
        <v>0</v>
      </c>
      <c r="E58" s="224">
        <v>0</v>
      </c>
      <c r="F58" s="224">
        <v>0</v>
      </c>
      <c r="G58" s="224">
        <v>0</v>
      </c>
      <c r="H58" s="224">
        <v>0</v>
      </c>
      <c r="I58" s="224">
        <v>0</v>
      </c>
      <c r="J58" s="224">
        <v>0</v>
      </c>
      <c r="K58" s="224">
        <v>0</v>
      </c>
      <c r="L58" s="224">
        <v>0</v>
      </c>
      <c r="M58" s="224">
        <v>0</v>
      </c>
      <c r="N58" s="224">
        <v>0</v>
      </c>
      <c r="O58" s="224">
        <v>0</v>
      </c>
      <c r="P58" s="224">
        <v>0</v>
      </c>
      <c r="Q58" s="224">
        <v>0</v>
      </c>
      <c r="R58" s="224">
        <v>0</v>
      </c>
      <c r="S58" s="224">
        <v>0</v>
      </c>
      <c r="T58" s="224">
        <v>0</v>
      </c>
      <c r="U58" s="224">
        <v>0</v>
      </c>
      <c r="V58" s="224">
        <v>0</v>
      </c>
      <c r="W58" s="224">
        <v>0</v>
      </c>
      <c r="X58" s="224">
        <v>0</v>
      </c>
      <c r="Y58" s="224">
        <v>0</v>
      </c>
      <c r="DA58" s="177" t="s">
        <v>392</v>
      </c>
    </row>
    <row r="59" spans="1:105" ht="12" customHeight="1" x14ac:dyDescent="0.25">
      <c r="A59" s="56" t="s">
        <v>95</v>
      </c>
      <c r="B59" s="260">
        <v>0.93164437954469692</v>
      </c>
      <c r="C59" s="260">
        <v>0.72800455454479274</v>
      </c>
      <c r="D59" s="260">
        <v>0.65141363542527619</v>
      </c>
      <c r="E59" s="260">
        <v>0.83977105003134833</v>
      </c>
      <c r="F59" s="260">
        <v>0.84924841566218345</v>
      </c>
      <c r="G59" s="260">
        <v>1.000927038679476</v>
      </c>
      <c r="H59" s="260">
        <v>0.98346122640808253</v>
      </c>
      <c r="I59" s="260">
        <v>0.96467770064864711</v>
      </c>
      <c r="J59" s="260">
        <v>0.92704153507501197</v>
      </c>
      <c r="K59" s="260">
        <v>0.74891474088499199</v>
      </c>
      <c r="L59" s="260">
        <v>0.93694480599638585</v>
      </c>
      <c r="M59" s="260">
        <v>0.88472516442037841</v>
      </c>
      <c r="N59" s="260">
        <v>0.90947807121239976</v>
      </c>
      <c r="O59" s="260">
        <v>0.90393574318413705</v>
      </c>
      <c r="P59" s="260">
        <v>0.86875252638812561</v>
      </c>
      <c r="Q59" s="260">
        <v>0.86102375901567818</v>
      </c>
      <c r="R59" s="260">
        <v>0.91804595585974169</v>
      </c>
      <c r="S59" s="260">
        <v>0.97782592129875145</v>
      </c>
      <c r="T59" s="260">
        <v>0.94991505843293766</v>
      </c>
      <c r="U59" s="260">
        <v>1.003038439945565</v>
      </c>
      <c r="V59" s="260">
        <v>0.9194002606937588</v>
      </c>
      <c r="W59" s="260">
        <v>0.99501756338749903</v>
      </c>
      <c r="X59" s="260">
        <v>0.8920601907887894</v>
      </c>
      <c r="Y59" s="260">
        <v>0.72876454224558129</v>
      </c>
      <c r="DA59" s="68" t="s">
        <v>393</v>
      </c>
    </row>
    <row r="60" spans="1:105" ht="12" customHeight="1" x14ac:dyDescent="0.25">
      <c r="A60" s="37" t="s">
        <v>159</v>
      </c>
      <c r="B60" s="226">
        <v>2.7731074562539131E-2</v>
      </c>
      <c r="C60" s="226">
        <v>0</v>
      </c>
      <c r="D60" s="226">
        <v>0</v>
      </c>
      <c r="E60" s="226">
        <v>0</v>
      </c>
      <c r="F60" s="226">
        <v>0</v>
      </c>
      <c r="G60" s="226">
        <v>2.807256292969617E-2</v>
      </c>
      <c r="H60" s="226">
        <v>2.8093343166700851E-2</v>
      </c>
      <c r="I60" s="226">
        <v>0</v>
      </c>
      <c r="J60" s="226">
        <v>0</v>
      </c>
      <c r="K60" s="226">
        <v>2.8031969031984249E-2</v>
      </c>
      <c r="L60" s="226">
        <v>2.7591070357010999E-2</v>
      </c>
      <c r="M60" s="226">
        <v>2.7558490665379541E-2</v>
      </c>
      <c r="N60" s="226">
        <v>0</v>
      </c>
      <c r="O60" s="226">
        <v>0</v>
      </c>
      <c r="P60" s="226">
        <v>0</v>
      </c>
      <c r="Q60" s="226">
        <v>0</v>
      </c>
      <c r="R60" s="226">
        <v>0</v>
      </c>
      <c r="S60" s="226">
        <v>1.4627015190843711E-2</v>
      </c>
      <c r="T60" s="226">
        <v>1.5620397306202211E-2</v>
      </c>
      <c r="U60" s="226">
        <v>1.59557921465063E-2</v>
      </c>
      <c r="V60" s="226">
        <v>9.6733604982222696E-3</v>
      </c>
      <c r="W60" s="226">
        <v>9.6792450457137465E-3</v>
      </c>
      <c r="X60" s="226">
        <v>9.0960857199210779E-3</v>
      </c>
      <c r="Y60" s="226">
        <v>8.3003735971237998E-3</v>
      </c>
      <c r="DA60" s="69" t="s">
        <v>394</v>
      </c>
    </row>
    <row r="61" spans="1:105" ht="12" customHeight="1" x14ac:dyDescent="0.25">
      <c r="A61" s="37" t="s">
        <v>35</v>
      </c>
      <c r="B61" s="226">
        <v>0.90391330498215783</v>
      </c>
      <c r="C61" s="226">
        <v>0.72800455454479274</v>
      </c>
      <c r="D61" s="226">
        <v>0.65141363542527619</v>
      </c>
      <c r="E61" s="226">
        <v>0.83977105003134833</v>
      </c>
      <c r="F61" s="226">
        <v>0.84924841566218345</v>
      </c>
      <c r="G61" s="226">
        <v>0.97285447574977957</v>
      </c>
      <c r="H61" s="226">
        <v>0.95536788324138167</v>
      </c>
      <c r="I61" s="226">
        <v>0.96467770064864711</v>
      </c>
      <c r="J61" s="226">
        <v>0.92704153507501197</v>
      </c>
      <c r="K61" s="226">
        <v>0.72088277185300775</v>
      </c>
      <c r="L61" s="226">
        <v>0.90935373563937483</v>
      </c>
      <c r="M61" s="226">
        <v>0.85716667375499889</v>
      </c>
      <c r="N61" s="226">
        <v>0.90947807121239976</v>
      </c>
      <c r="O61" s="226">
        <v>0.90393574318413705</v>
      </c>
      <c r="P61" s="226">
        <v>0.86875252638812561</v>
      </c>
      <c r="Q61" s="226">
        <v>0.86102375901567818</v>
      </c>
      <c r="R61" s="226">
        <v>0.91804595585974169</v>
      </c>
      <c r="S61" s="226">
        <v>0.9631989061079077</v>
      </c>
      <c r="T61" s="226">
        <v>0.93429466112673543</v>
      </c>
      <c r="U61" s="226">
        <v>0.98708264779905885</v>
      </c>
      <c r="V61" s="226">
        <v>0.90972690019553648</v>
      </c>
      <c r="W61" s="226">
        <v>0.98533831834178531</v>
      </c>
      <c r="X61" s="226">
        <v>0.88296410506886835</v>
      </c>
      <c r="Y61" s="226">
        <v>0.72046416864845753</v>
      </c>
      <c r="DA61" s="69" t="s">
        <v>395</v>
      </c>
    </row>
    <row r="62" spans="1:105" ht="12" customHeight="1" x14ac:dyDescent="0.25">
      <c r="A62" s="37" t="s">
        <v>96</v>
      </c>
      <c r="B62" s="226">
        <v>0</v>
      </c>
      <c r="C62" s="226">
        <v>0</v>
      </c>
      <c r="D62" s="226">
        <v>0</v>
      </c>
      <c r="E62" s="226">
        <v>0</v>
      </c>
      <c r="F62" s="226">
        <v>0</v>
      </c>
      <c r="G62" s="226">
        <v>0</v>
      </c>
      <c r="H62" s="226">
        <v>0</v>
      </c>
      <c r="I62" s="226">
        <v>0</v>
      </c>
      <c r="J62" s="226">
        <v>0</v>
      </c>
      <c r="K62" s="226">
        <v>0</v>
      </c>
      <c r="L62" s="226">
        <v>0</v>
      </c>
      <c r="M62" s="226">
        <v>0</v>
      </c>
      <c r="N62" s="226">
        <v>0</v>
      </c>
      <c r="O62" s="226">
        <v>0</v>
      </c>
      <c r="P62" s="226">
        <v>0</v>
      </c>
      <c r="Q62" s="226">
        <v>0</v>
      </c>
      <c r="R62" s="226">
        <v>0</v>
      </c>
      <c r="S62" s="226">
        <v>0</v>
      </c>
      <c r="T62" s="226">
        <v>0</v>
      </c>
      <c r="U62" s="226">
        <v>0</v>
      </c>
      <c r="V62" s="226">
        <v>0</v>
      </c>
      <c r="W62" s="226">
        <v>0</v>
      </c>
      <c r="X62" s="226">
        <v>0</v>
      </c>
      <c r="Y62" s="226">
        <v>0</v>
      </c>
      <c r="DA62" s="69" t="s">
        <v>396</v>
      </c>
    </row>
    <row r="63" spans="1:105" ht="12" customHeight="1" x14ac:dyDescent="0.25">
      <c r="A63" s="37" t="s">
        <v>78</v>
      </c>
      <c r="B63" s="226">
        <v>0</v>
      </c>
      <c r="C63" s="226">
        <v>0</v>
      </c>
      <c r="D63" s="226">
        <v>0</v>
      </c>
      <c r="E63" s="226">
        <v>0</v>
      </c>
      <c r="F63" s="226">
        <v>0</v>
      </c>
      <c r="G63" s="226">
        <v>0</v>
      </c>
      <c r="H63" s="226">
        <v>0</v>
      </c>
      <c r="I63" s="226">
        <v>0</v>
      </c>
      <c r="J63" s="226">
        <v>0</v>
      </c>
      <c r="K63" s="226">
        <v>0</v>
      </c>
      <c r="L63" s="226">
        <v>0</v>
      </c>
      <c r="M63" s="226">
        <v>0</v>
      </c>
      <c r="N63" s="226">
        <v>0</v>
      </c>
      <c r="O63" s="226">
        <v>0</v>
      </c>
      <c r="P63" s="226">
        <v>0</v>
      </c>
      <c r="Q63" s="226">
        <v>0</v>
      </c>
      <c r="R63" s="226">
        <v>0</v>
      </c>
      <c r="S63" s="226">
        <v>0</v>
      </c>
      <c r="T63" s="226">
        <v>0</v>
      </c>
      <c r="U63" s="226">
        <v>0</v>
      </c>
      <c r="V63" s="226">
        <v>0</v>
      </c>
      <c r="W63" s="226">
        <v>0</v>
      </c>
      <c r="X63" s="226">
        <v>0</v>
      </c>
      <c r="Y63" s="226">
        <v>0</v>
      </c>
      <c r="DA63" s="69" t="s">
        <v>397</v>
      </c>
    </row>
    <row r="64" spans="1:105" ht="12" customHeight="1" x14ac:dyDescent="0.25">
      <c r="A64" s="37" t="s">
        <v>40</v>
      </c>
      <c r="B64" s="226">
        <v>0</v>
      </c>
      <c r="C64" s="226">
        <v>0</v>
      </c>
      <c r="D64" s="226">
        <v>0</v>
      </c>
      <c r="E64" s="226">
        <v>0</v>
      </c>
      <c r="F64" s="226">
        <v>0</v>
      </c>
      <c r="G64" s="226">
        <v>0</v>
      </c>
      <c r="H64" s="226">
        <v>0</v>
      </c>
      <c r="I64" s="226">
        <v>0</v>
      </c>
      <c r="J64" s="226">
        <v>0</v>
      </c>
      <c r="K64" s="226">
        <v>0</v>
      </c>
      <c r="L64" s="226">
        <v>0</v>
      </c>
      <c r="M64" s="226">
        <v>0</v>
      </c>
      <c r="N64" s="226">
        <v>0</v>
      </c>
      <c r="O64" s="226">
        <v>0</v>
      </c>
      <c r="P64" s="226">
        <v>0</v>
      </c>
      <c r="Q64" s="226">
        <v>0</v>
      </c>
      <c r="R64" s="226">
        <v>0</v>
      </c>
      <c r="S64" s="226">
        <v>0</v>
      </c>
      <c r="T64" s="226">
        <v>0</v>
      </c>
      <c r="U64" s="226">
        <v>0</v>
      </c>
      <c r="V64" s="226">
        <v>0</v>
      </c>
      <c r="W64" s="226">
        <v>0</v>
      </c>
      <c r="X64" s="226">
        <v>0</v>
      </c>
      <c r="Y64" s="226">
        <v>0</v>
      </c>
      <c r="DA64" s="69" t="s">
        <v>398</v>
      </c>
    </row>
    <row r="65" spans="1:105" ht="12" customHeight="1" x14ac:dyDescent="0.25">
      <c r="A65" s="57" t="s">
        <v>220</v>
      </c>
      <c r="B65" s="261">
        <v>141.09394645944971</v>
      </c>
      <c r="C65" s="261">
        <v>73.684434525045376</v>
      </c>
      <c r="D65" s="261">
        <v>69.429772926339098</v>
      </c>
      <c r="E65" s="261">
        <v>75.260329432196073</v>
      </c>
      <c r="F65" s="261">
        <v>65.588743449538214</v>
      </c>
      <c r="G65" s="261">
        <v>89.347524397172094</v>
      </c>
      <c r="H65" s="261">
        <v>96.549794758809853</v>
      </c>
      <c r="I65" s="261">
        <v>85.656936606292632</v>
      </c>
      <c r="J65" s="261">
        <v>90.384775446506836</v>
      </c>
      <c r="K65" s="261">
        <v>66.370020258362956</v>
      </c>
      <c r="L65" s="261">
        <v>86.125256059081153</v>
      </c>
      <c r="M65" s="261">
        <v>84.721411522961347</v>
      </c>
      <c r="N65" s="261">
        <v>86.070189938429237</v>
      </c>
      <c r="O65" s="261">
        <v>85.323856436073569</v>
      </c>
      <c r="P65" s="261">
        <v>84.909887096945894</v>
      </c>
      <c r="Q65" s="261">
        <v>82.674110731424747</v>
      </c>
      <c r="R65" s="261">
        <v>86.432432777309501</v>
      </c>
      <c r="S65" s="261">
        <v>91.600714504549103</v>
      </c>
      <c r="T65" s="261">
        <v>89.136926020403962</v>
      </c>
      <c r="U65" s="261">
        <v>90.69969642516412</v>
      </c>
      <c r="V65" s="261">
        <v>81.190695691637814</v>
      </c>
      <c r="W65" s="261">
        <v>87.170877567440002</v>
      </c>
      <c r="X65" s="261">
        <v>78.099878744970695</v>
      </c>
      <c r="Y65" s="261">
        <v>65.97364746447721</v>
      </c>
      <c r="DA65" s="70" t="s">
        <v>399</v>
      </c>
    </row>
    <row r="66" spans="1:105" ht="12" customHeight="1" x14ac:dyDescent="0.25">
      <c r="A66" s="18" t="s">
        <v>28</v>
      </c>
      <c r="B66" s="230">
        <v>93.934115428390086</v>
      </c>
      <c r="C66" s="230">
        <v>9.8837699585529162</v>
      </c>
      <c r="D66" s="230">
        <v>12.7306942508866</v>
      </c>
      <c r="E66" s="230">
        <v>15.96148151974185</v>
      </c>
      <c r="F66" s="230">
        <v>0</v>
      </c>
      <c r="G66" s="230">
        <v>20.323160343715561</v>
      </c>
      <c r="H66" s="230">
        <v>28.997673562093549</v>
      </c>
      <c r="I66" s="230">
        <v>23.620597248379951</v>
      </c>
      <c r="J66" s="230">
        <v>26.123443986083799</v>
      </c>
      <c r="K66" s="230">
        <v>13.34340732053237</v>
      </c>
      <c r="L66" s="230">
        <v>21.220813874457779</v>
      </c>
      <c r="M66" s="230">
        <v>23.706982902816041</v>
      </c>
      <c r="N66" s="230">
        <v>20.926486402688219</v>
      </c>
      <c r="O66" s="230">
        <v>20.650892923529689</v>
      </c>
      <c r="P66" s="230">
        <v>23.31078539407828</v>
      </c>
      <c r="Q66" s="230">
        <v>20.576419540972509</v>
      </c>
      <c r="R66" s="230">
        <v>20.493188697556029</v>
      </c>
      <c r="S66" s="230">
        <v>22.317201427786781</v>
      </c>
      <c r="T66" s="230">
        <v>22.93691116356386</v>
      </c>
      <c r="U66" s="230">
        <v>20.81172446654142</v>
      </c>
      <c r="V66" s="230">
        <v>16.525063761902761</v>
      </c>
      <c r="W66" s="230">
        <v>15.81226220035686</v>
      </c>
      <c r="X66" s="230">
        <v>14.724606424908179</v>
      </c>
      <c r="Y66" s="230">
        <v>10.94083445642023</v>
      </c>
      <c r="DA66" s="71" t="s">
        <v>400</v>
      </c>
    </row>
    <row r="67" spans="1:105" ht="12" customHeight="1" x14ac:dyDescent="0.25">
      <c r="A67" s="18" t="s">
        <v>32</v>
      </c>
      <c r="B67" s="230">
        <v>0</v>
      </c>
      <c r="C67" s="230">
        <v>0</v>
      </c>
      <c r="D67" s="230">
        <v>0</v>
      </c>
      <c r="E67" s="230">
        <v>0</v>
      </c>
      <c r="F67" s="230">
        <v>0</v>
      </c>
      <c r="G67" s="230">
        <v>0</v>
      </c>
      <c r="H67" s="230">
        <v>0</v>
      </c>
      <c r="I67" s="230">
        <v>0</v>
      </c>
      <c r="J67" s="230">
        <v>0</v>
      </c>
      <c r="K67" s="230">
        <v>0</v>
      </c>
      <c r="L67" s="230">
        <v>0</v>
      </c>
      <c r="M67" s="230">
        <v>0</v>
      </c>
      <c r="N67" s="230">
        <v>0</v>
      </c>
      <c r="O67" s="230">
        <v>0</v>
      </c>
      <c r="P67" s="230">
        <v>0</v>
      </c>
      <c r="Q67" s="230">
        <v>0</v>
      </c>
      <c r="R67" s="230">
        <v>0</v>
      </c>
      <c r="S67" s="230">
        <v>0</v>
      </c>
      <c r="T67" s="230">
        <v>0</v>
      </c>
      <c r="U67" s="230">
        <v>0</v>
      </c>
      <c r="V67" s="230">
        <v>0</v>
      </c>
      <c r="W67" s="230">
        <v>0</v>
      </c>
      <c r="X67" s="230">
        <v>0</v>
      </c>
      <c r="Y67" s="230">
        <v>0</v>
      </c>
      <c r="DA67" s="71" t="s">
        <v>401</v>
      </c>
    </row>
    <row r="68" spans="1:105" ht="12" customHeight="1" x14ac:dyDescent="0.25">
      <c r="A68" s="18" t="s">
        <v>35</v>
      </c>
      <c r="B68" s="230">
        <v>47.159831031059603</v>
      </c>
      <c r="C68" s="230">
        <v>63.800664566492458</v>
      </c>
      <c r="D68" s="230">
        <v>56.69907867545249</v>
      </c>
      <c r="E68" s="230">
        <v>59.298847912454221</v>
      </c>
      <c r="F68" s="230">
        <v>65.588743449538214</v>
      </c>
      <c r="G68" s="230">
        <v>69.024364053456537</v>
      </c>
      <c r="H68" s="230">
        <v>67.5521211967163</v>
      </c>
      <c r="I68" s="230">
        <v>62.036339357912667</v>
      </c>
      <c r="J68" s="230">
        <v>64.261331460423037</v>
      </c>
      <c r="K68" s="230">
        <v>53.026612937830578</v>
      </c>
      <c r="L68" s="230">
        <v>64.904442184623377</v>
      </c>
      <c r="M68" s="230">
        <v>61.01442862014531</v>
      </c>
      <c r="N68" s="230">
        <v>65.143703535741011</v>
      </c>
      <c r="O68" s="230">
        <v>64.672963512543873</v>
      </c>
      <c r="P68" s="230">
        <v>61.599101702867607</v>
      </c>
      <c r="Q68" s="230">
        <v>62.097691190452252</v>
      </c>
      <c r="R68" s="230">
        <v>65.939244079753479</v>
      </c>
      <c r="S68" s="230">
        <v>69.283513076762318</v>
      </c>
      <c r="T68" s="230">
        <v>66.200014856840099</v>
      </c>
      <c r="U68" s="230">
        <v>69.8879719586227</v>
      </c>
      <c r="V68" s="230">
        <v>64.665631929735042</v>
      </c>
      <c r="W68" s="230">
        <v>71.358615367083132</v>
      </c>
      <c r="X68" s="230">
        <v>63.375272320062507</v>
      </c>
      <c r="Y68" s="230">
        <v>55.032813008056984</v>
      </c>
      <c r="DA68" s="71" t="s">
        <v>402</v>
      </c>
    </row>
    <row r="69" spans="1:105" ht="12" customHeight="1" x14ac:dyDescent="0.25">
      <c r="A69" s="18" t="s">
        <v>36</v>
      </c>
      <c r="B69" s="230">
        <v>0</v>
      </c>
      <c r="C69" s="230">
        <v>0</v>
      </c>
      <c r="D69" s="230">
        <v>0</v>
      </c>
      <c r="E69" s="230">
        <v>0</v>
      </c>
      <c r="F69" s="230">
        <v>0</v>
      </c>
      <c r="G69" s="230">
        <v>0</v>
      </c>
      <c r="H69" s="230">
        <v>0</v>
      </c>
      <c r="I69" s="230">
        <v>0</v>
      </c>
      <c r="J69" s="230">
        <v>0</v>
      </c>
      <c r="K69" s="230">
        <v>0</v>
      </c>
      <c r="L69" s="230">
        <v>0</v>
      </c>
      <c r="M69" s="230">
        <v>0</v>
      </c>
      <c r="N69" s="230">
        <v>0</v>
      </c>
      <c r="O69" s="230">
        <v>0</v>
      </c>
      <c r="P69" s="230">
        <v>0</v>
      </c>
      <c r="Q69" s="230">
        <v>0</v>
      </c>
      <c r="R69" s="230">
        <v>0</v>
      </c>
      <c r="S69" s="230">
        <v>0</v>
      </c>
      <c r="T69" s="230">
        <v>0</v>
      </c>
      <c r="U69" s="230">
        <v>0</v>
      </c>
      <c r="V69" s="230">
        <v>0</v>
      </c>
      <c r="W69" s="230">
        <v>0</v>
      </c>
      <c r="X69" s="230">
        <v>0</v>
      </c>
      <c r="Y69" s="230">
        <v>0</v>
      </c>
      <c r="DA69" s="71" t="s">
        <v>403</v>
      </c>
    </row>
    <row r="70" spans="1:105" ht="12" hidden="1" customHeight="1" x14ac:dyDescent="0.25">
      <c r="A70" s="54"/>
      <c r="B70" s="265"/>
      <c r="C70" s="265"/>
      <c r="D70" s="265"/>
      <c r="E70" s="265"/>
      <c r="F70" s="265"/>
      <c r="G70" s="265"/>
      <c r="H70" s="265"/>
      <c r="I70" s="265"/>
      <c r="J70" s="265"/>
      <c r="K70" s="265"/>
      <c r="L70" s="265"/>
      <c r="M70" s="265"/>
      <c r="N70" s="265"/>
      <c r="O70" s="265"/>
      <c r="P70" s="265"/>
      <c r="Q70" s="265"/>
      <c r="R70" s="265"/>
      <c r="S70" s="265"/>
      <c r="T70" s="265"/>
      <c r="U70" s="265"/>
      <c r="V70" s="265"/>
      <c r="W70" s="265"/>
      <c r="X70" s="265"/>
      <c r="Y70" s="265"/>
      <c r="DA70" s="176"/>
    </row>
    <row r="71" spans="1:105" ht="12" customHeight="1" x14ac:dyDescent="0.25">
      <c r="A71" s="57" t="s">
        <v>226</v>
      </c>
      <c r="B71" s="261">
        <v>0</v>
      </c>
      <c r="C71" s="261">
        <v>0</v>
      </c>
      <c r="D71" s="261">
        <v>0</v>
      </c>
      <c r="E71" s="261">
        <v>0</v>
      </c>
      <c r="F71" s="261">
        <v>0</v>
      </c>
      <c r="G71" s="261">
        <v>0</v>
      </c>
      <c r="H71" s="261">
        <v>0</v>
      </c>
      <c r="I71" s="261">
        <v>0</v>
      </c>
      <c r="J71" s="261">
        <v>0</v>
      </c>
      <c r="K71" s="261">
        <v>0</v>
      </c>
      <c r="L71" s="261">
        <v>0</v>
      </c>
      <c r="M71" s="261">
        <v>0</v>
      </c>
      <c r="N71" s="261">
        <v>0</v>
      </c>
      <c r="O71" s="261">
        <v>0</v>
      </c>
      <c r="P71" s="261">
        <v>0</v>
      </c>
      <c r="Q71" s="261">
        <v>0</v>
      </c>
      <c r="R71" s="261">
        <v>0</v>
      </c>
      <c r="S71" s="261">
        <v>0</v>
      </c>
      <c r="T71" s="261">
        <v>0</v>
      </c>
      <c r="U71" s="261">
        <v>0</v>
      </c>
      <c r="V71" s="261">
        <v>0</v>
      </c>
      <c r="W71" s="261">
        <v>0</v>
      </c>
      <c r="X71" s="261">
        <v>0</v>
      </c>
      <c r="Y71" s="261">
        <v>0</v>
      </c>
      <c r="DA71" s="70" t="s">
        <v>404</v>
      </c>
    </row>
    <row r="72" spans="1:105" ht="12" customHeight="1" x14ac:dyDescent="0.25">
      <c r="A72" s="57" t="s">
        <v>179</v>
      </c>
      <c r="B72" s="261">
        <v>55.259932608728548</v>
      </c>
      <c r="C72" s="261">
        <v>43.376264576039937</v>
      </c>
      <c r="D72" s="261">
        <v>38.906077120030638</v>
      </c>
      <c r="E72" s="261">
        <v>49.847407619396797</v>
      </c>
      <c r="F72" s="261">
        <v>50.397654543172862</v>
      </c>
      <c r="G72" s="261">
        <v>59.953552488661963</v>
      </c>
      <c r="H72" s="261">
        <v>59.706658931756962</v>
      </c>
      <c r="I72" s="261">
        <v>57.728583408941901</v>
      </c>
      <c r="J72" s="261">
        <v>55.62818092426734</v>
      </c>
      <c r="K72" s="261">
        <v>45.196629840221107</v>
      </c>
      <c r="L72" s="261">
        <v>56.1836925057953</v>
      </c>
      <c r="M72" s="261">
        <v>53.146188663449102</v>
      </c>
      <c r="N72" s="261">
        <v>54.613698843489672</v>
      </c>
      <c r="O72" s="261">
        <v>53.580014209562783</v>
      </c>
      <c r="P72" s="261">
        <v>51.526741342657829</v>
      </c>
      <c r="Q72" s="261">
        <v>51.072416325338601</v>
      </c>
      <c r="R72" s="261">
        <v>54.4013475201278</v>
      </c>
      <c r="S72" s="261">
        <v>58.159753788771589</v>
      </c>
      <c r="T72" s="261">
        <v>56.427330671735199</v>
      </c>
      <c r="U72" s="261">
        <v>59.417787193657759</v>
      </c>
      <c r="V72" s="261">
        <v>54.200708733248653</v>
      </c>
      <c r="W72" s="261">
        <v>58.609265862471659</v>
      </c>
      <c r="X72" s="261">
        <v>52.57907648792591</v>
      </c>
      <c r="Y72" s="261">
        <v>45.196450679333623</v>
      </c>
      <c r="DA72" s="70" t="s">
        <v>405</v>
      </c>
    </row>
    <row r="73" spans="1:105" ht="12" customHeight="1" x14ac:dyDescent="0.25">
      <c r="A73" s="60" t="s">
        <v>181</v>
      </c>
      <c r="B73" s="262">
        <v>55.259932608728548</v>
      </c>
      <c r="C73" s="262">
        <v>43.376264576039937</v>
      </c>
      <c r="D73" s="262">
        <v>38.906077120030638</v>
      </c>
      <c r="E73" s="262">
        <v>49.847407619396797</v>
      </c>
      <c r="F73" s="262">
        <v>50.397654543172862</v>
      </c>
      <c r="G73" s="262">
        <v>59.953552488661963</v>
      </c>
      <c r="H73" s="262">
        <v>59.706658931756962</v>
      </c>
      <c r="I73" s="262">
        <v>57.728583408941901</v>
      </c>
      <c r="J73" s="262">
        <v>55.62818092426734</v>
      </c>
      <c r="K73" s="262">
        <v>45.196629840221107</v>
      </c>
      <c r="L73" s="262">
        <v>56.1836925057953</v>
      </c>
      <c r="M73" s="262">
        <v>53.146188663449102</v>
      </c>
      <c r="N73" s="262">
        <v>54.613698843489672</v>
      </c>
      <c r="O73" s="262">
        <v>53.580014209562783</v>
      </c>
      <c r="P73" s="262">
        <v>51.526741342657829</v>
      </c>
      <c r="Q73" s="262">
        <v>51.072416325338601</v>
      </c>
      <c r="R73" s="262">
        <v>54.4013475201278</v>
      </c>
      <c r="S73" s="262">
        <v>58.159753788771589</v>
      </c>
      <c r="T73" s="262">
        <v>56.427330671735199</v>
      </c>
      <c r="U73" s="262">
        <v>59.417787193657759</v>
      </c>
      <c r="V73" s="262">
        <v>54.200708733248653</v>
      </c>
      <c r="W73" s="262">
        <v>58.609265862471659</v>
      </c>
      <c r="X73" s="262">
        <v>52.57907648792591</v>
      </c>
      <c r="Y73" s="262">
        <v>45.196450679333623</v>
      </c>
      <c r="DA73" s="72" t="s">
        <v>406</v>
      </c>
    </row>
    <row r="74" spans="1:105" ht="12" customHeight="1" x14ac:dyDescent="0.25">
      <c r="A74" s="59" t="s">
        <v>31</v>
      </c>
      <c r="B74" s="230">
        <v>1.5118192501517069</v>
      </c>
      <c r="C74" s="230">
        <v>1.394260119367432</v>
      </c>
      <c r="D74" s="230">
        <v>1.39620933944968</v>
      </c>
      <c r="E74" s="230">
        <v>1.5228152794512291</v>
      </c>
      <c r="F74" s="230">
        <v>1.5059760994963809</v>
      </c>
      <c r="G74" s="230">
        <v>3.0182706954353149</v>
      </c>
      <c r="H74" s="230">
        <v>4.5125426994857776</v>
      </c>
      <c r="I74" s="230">
        <v>2.964607343962907</v>
      </c>
      <c r="J74" s="230">
        <v>2.901170205309771</v>
      </c>
      <c r="K74" s="230">
        <v>2.9381681819425691</v>
      </c>
      <c r="L74" s="230">
        <v>2.9135275212199492</v>
      </c>
      <c r="M74" s="230">
        <v>2.9064979790266681</v>
      </c>
      <c r="N74" s="230">
        <v>2.9010093617095949</v>
      </c>
      <c r="O74" s="230">
        <v>1.431772102059357</v>
      </c>
      <c r="P74" s="230">
        <v>1.430313372221534</v>
      </c>
      <c r="Q74" s="230">
        <v>1.420938071549898</v>
      </c>
      <c r="R74" s="230">
        <v>1.420968576947967</v>
      </c>
      <c r="S74" s="230">
        <v>1.9816037196723459</v>
      </c>
      <c r="T74" s="230">
        <v>1.792030739371848</v>
      </c>
      <c r="U74" s="230">
        <v>1.5676818759262381</v>
      </c>
      <c r="V74" s="230">
        <v>0.8723226766145783</v>
      </c>
      <c r="W74" s="230">
        <v>0.82789589146332321</v>
      </c>
      <c r="X74" s="230">
        <v>0.82202969959951888</v>
      </c>
      <c r="Y74" s="230">
        <v>2.1865504979896162</v>
      </c>
      <c r="DA74" s="71" t="s">
        <v>407</v>
      </c>
    </row>
    <row r="75" spans="1:105" ht="12" customHeight="1" x14ac:dyDescent="0.25">
      <c r="A75" s="59" t="s">
        <v>159</v>
      </c>
      <c r="B75" s="230">
        <v>1.5998518016830821</v>
      </c>
      <c r="C75" s="230">
        <v>0</v>
      </c>
      <c r="D75" s="230">
        <v>0</v>
      </c>
      <c r="E75" s="230">
        <v>0</v>
      </c>
      <c r="F75" s="230">
        <v>0</v>
      </c>
      <c r="G75" s="230">
        <v>1.596838949589177</v>
      </c>
      <c r="H75" s="230">
        <v>1.576663325873265</v>
      </c>
      <c r="I75" s="230">
        <v>0</v>
      </c>
      <c r="J75" s="230">
        <v>0</v>
      </c>
      <c r="K75" s="230">
        <v>1.581739314069758</v>
      </c>
      <c r="L75" s="230">
        <v>1.5686952535650991</v>
      </c>
      <c r="M75" s="230">
        <v>1.5649267167225609</v>
      </c>
      <c r="N75" s="230">
        <v>0</v>
      </c>
      <c r="O75" s="230">
        <v>0</v>
      </c>
      <c r="P75" s="230">
        <v>0</v>
      </c>
      <c r="Q75" s="230">
        <v>0</v>
      </c>
      <c r="R75" s="230">
        <v>0</v>
      </c>
      <c r="S75" s="230">
        <v>0.84035270139167828</v>
      </c>
      <c r="T75" s="230">
        <v>0.8984225318997705</v>
      </c>
      <c r="U75" s="230">
        <v>0.92024813740270639</v>
      </c>
      <c r="V75" s="230">
        <v>0.56108827152706187</v>
      </c>
      <c r="W75" s="230">
        <v>0.56208056983676558</v>
      </c>
      <c r="X75" s="230">
        <v>0.52775198249828581</v>
      </c>
      <c r="Y75" s="230">
        <v>0.48986774079337081</v>
      </c>
      <c r="DA75" s="71" t="s">
        <v>408</v>
      </c>
    </row>
    <row r="76" spans="1:105" ht="12" customHeight="1" x14ac:dyDescent="0.25">
      <c r="A76" s="59" t="s">
        <v>32</v>
      </c>
      <c r="B76" s="230">
        <v>0</v>
      </c>
      <c r="C76" s="230">
        <v>0</v>
      </c>
      <c r="D76" s="230">
        <v>0</v>
      </c>
      <c r="E76" s="230">
        <v>0</v>
      </c>
      <c r="F76" s="230">
        <v>0</v>
      </c>
      <c r="G76" s="230">
        <v>0</v>
      </c>
      <c r="H76" s="230">
        <v>0</v>
      </c>
      <c r="I76" s="230">
        <v>0</v>
      </c>
      <c r="J76" s="230">
        <v>0</v>
      </c>
      <c r="K76" s="230">
        <v>0</v>
      </c>
      <c r="L76" s="230">
        <v>0</v>
      </c>
      <c r="M76" s="230">
        <v>0</v>
      </c>
      <c r="N76" s="230">
        <v>0</v>
      </c>
      <c r="O76" s="230">
        <v>0</v>
      </c>
      <c r="P76" s="230">
        <v>0</v>
      </c>
      <c r="Q76" s="230">
        <v>0</v>
      </c>
      <c r="R76" s="230">
        <v>0</v>
      </c>
      <c r="S76" s="230">
        <v>0</v>
      </c>
      <c r="T76" s="230">
        <v>0</v>
      </c>
      <c r="U76" s="230">
        <v>0</v>
      </c>
      <c r="V76" s="230">
        <v>0</v>
      </c>
      <c r="W76" s="230">
        <v>0</v>
      </c>
      <c r="X76" s="230">
        <v>0</v>
      </c>
      <c r="Y76" s="230">
        <v>0</v>
      </c>
      <c r="DA76" s="71" t="s">
        <v>409</v>
      </c>
    </row>
    <row r="77" spans="1:105" ht="12" customHeight="1" x14ac:dyDescent="0.25">
      <c r="A77" s="59" t="s">
        <v>35</v>
      </c>
      <c r="B77" s="230">
        <v>52.148261556893758</v>
      </c>
      <c r="C77" s="230">
        <v>41.982004456672513</v>
      </c>
      <c r="D77" s="230">
        <v>37.509867780580947</v>
      </c>
      <c r="E77" s="230">
        <v>48.324592339945568</v>
      </c>
      <c r="F77" s="230">
        <v>48.891678443676483</v>
      </c>
      <c r="G77" s="230">
        <v>55.338442843637473</v>
      </c>
      <c r="H77" s="230">
        <v>53.617452906397922</v>
      </c>
      <c r="I77" s="230">
        <v>54.763976064978998</v>
      </c>
      <c r="J77" s="230">
        <v>52.727010718957573</v>
      </c>
      <c r="K77" s="230">
        <v>40.676722344208777</v>
      </c>
      <c r="L77" s="230">
        <v>51.701469731010249</v>
      </c>
      <c r="M77" s="230">
        <v>48.674763967699867</v>
      </c>
      <c r="N77" s="230">
        <v>51.712689481780068</v>
      </c>
      <c r="O77" s="230">
        <v>52.148242107503421</v>
      </c>
      <c r="P77" s="230">
        <v>50.096427970436302</v>
      </c>
      <c r="Q77" s="230">
        <v>49.651478253788703</v>
      </c>
      <c r="R77" s="230">
        <v>52.980378943179844</v>
      </c>
      <c r="S77" s="230">
        <v>55.337797367707573</v>
      </c>
      <c r="T77" s="230">
        <v>53.736877400463577</v>
      </c>
      <c r="U77" s="230">
        <v>56.929857180328817</v>
      </c>
      <c r="V77" s="230">
        <v>52.767297785107012</v>
      </c>
      <c r="W77" s="230">
        <v>57.219289401171572</v>
      </c>
      <c r="X77" s="230">
        <v>51.229294805828097</v>
      </c>
      <c r="Y77" s="230">
        <v>42.520032440550636</v>
      </c>
      <c r="DA77" s="71" t="s">
        <v>410</v>
      </c>
    </row>
    <row r="78" spans="1:105" ht="12" customHeight="1" x14ac:dyDescent="0.25">
      <c r="A78" s="60" t="s">
        <v>187</v>
      </c>
      <c r="B78" s="262">
        <v>0</v>
      </c>
      <c r="C78" s="262">
        <v>0</v>
      </c>
      <c r="D78" s="262">
        <v>0</v>
      </c>
      <c r="E78" s="262">
        <v>0</v>
      </c>
      <c r="F78" s="262">
        <v>0</v>
      </c>
      <c r="G78" s="262">
        <v>0</v>
      </c>
      <c r="H78" s="262">
        <v>0</v>
      </c>
      <c r="I78" s="262">
        <v>0</v>
      </c>
      <c r="J78" s="262">
        <v>0</v>
      </c>
      <c r="K78" s="262">
        <v>0</v>
      </c>
      <c r="L78" s="262">
        <v>0</v>
      </c>
      <c r="M78" s="262">
        <v>0</v>
      </c>
      <c r="N78" s="262">
        <v>0</v>
      </c>
      <c r="O78" s="262">
        <v>0</v>
      </c>
      <c r="P78" s="262">
        <v>0</v>
      </c>
      <c r="Q78" s="262">
        <v>0</v>
      </c>
      <c r="R78" s="262">
        <v>0</v>
      </c>
      <c r="S78" s="262">
        <v>0</v>
      </c>
      <c r="T78" s="262">
        <v>0</v>
      </c>
      <c r="U78" s="262">
        <v>0</v>
      </c>
      <c r="V78" s="262">
        <v>0</v>
      </c>
      <c r="W78" s="262">
        <v>0</v>
      </c>
      <c r="X78" s="262">
        <v>0</v>
      </c>
      <c r="Y78" s="262">
        <v>0</v>
      </c>
      <c r="DA78" s="72" t="s">
        <v>411</v>
      </c>
    </row>
    <row r="79" spans="1:105" ht="12" customHeight="1" x14ac:dyDescent="0.25">
      <c r="A79" s="57" t="s">
        <v>189</v>
      </c>
      <c r="B79" s="261">
        <f t="shared" ref="B79:Y79" si="3">B80+B84+B95</f>
        <v>79.12415522996443</v>
      </c>
      <c r="C79" s="261">
        <f t="shared" si="3"/>
        <v>52.144187583317816</v>
      </c>
      <c r="D79" s="261">
        <f t="shared" si="3"/>
        <v>47.690135955973545</v>
      </c>
      <c r="E79" s="261">
        <f t="shared" si="3"/>
        <v>50.832957537022722</v>
      </c>
      <c r="F79" s="261">
        <f t="shared" si="3"/>
        <v>49.484158830456458</v>
      </c>
      <c r="G79" s="261">
        <f t="shared" si="3"/>
        <v>62.642284393716579</v>
      </c>
      <c r="H79" s="261">
        <f t="shared" si="3"/>
        <v>64.60007708189282</v>
      </c>
      <c r="I79" s="261">
        <f t="shared" si="3"/>
        <v>60.22107056220387</v>
      </c>
      <c r="J79" s="261">
        <f t="shared" si="3"/>
        <v>61.641076373077539</v>
      </c>
      <c r="K79" s="261">
        <f t="shared" si="3"/>
        <v>46.728182119473509</v>
      </c>
      <c r="L79" s="261">
        <f t="shared" si="3"/>
        <v>60.343321187836494</v>
      </c>
      <c r="M79" s="261">
        <f t="shared" si="3"/>
        <v>58.199727606822016</v>
      </c>
      <c r="N79" s="261">
        <f t="shared" si="3"/>
        <v>59.317713024702378</v>
      </c>
      <c r="O79" s="261">
        <f t="shared" si="3"/>
        <v>60.137774729260101</v>
      </c>
      <c r="P79" s="261">
        <f t="shared" si="3"/>
        <v>58.858839352345399</v>
      </c>
      <c r="Q79" s="261">
        <f t="shared" si="3"/>
        <v>58.54146790271092</v>
      </c>
      <c r="R79" s="261">
        <f t="shared" si="3"/>
        <v>62.021336064856541</v>
      </c>
      <c r="S79" s="261">
        <f t="shared" si="3"/>
        <v>66.088333103213884</v>
      </c>
      <c r="T79" s="261">
        <f t="shared" si="3"/>
        <v>64.306775367019597</v>
      </c>
      <c r="U79" s="261">
        <f t="shared" si="3"/>
        <v>67.098191779912412</v>
      </c>
      <c r="V79" s="261">
        <f t="shared" si="3"/>
        <v>60.664828273153788</v>
      </c>
      <c r="W79" s="261">
        <f t="shared" si="3"/>
        <v>65.56165072554171</v>
      </c>
      <c r="X79" s="261">
        <f t="shared" si="3"/>
        <v>58.787260255156994</v>
      </c>
      <c r="Y79" s="261">
        <f t="shared" si="3"/>
        <v>50.252691551990225</v>
      </c>
      <c r="DA79" s="70"/>
    </row>
    <row r="80" spans="1:105" ht="12" customHeight="1" x14ac:dyDescent="0.25">
      <c r="A80" s="60" t="s">
        <v>190</v>
      </c>
      <c r="B80" s="262">
        <v>40.38095717725421</v>
      </c>
      <c r="C80" s="262">
        <v>31.697018068343588</v>
      </c>
      <c r="D80" s="262">
        <v>28.430447884237019</v>
      </c>
      <c r="E80" s="262">
        <v>36.425777909074988</v>
      </c>
      <c r="F80" s="262">
        <v>36.827868473014767</v>
      </c>
      <c r="G80" s="262">
        <v>43.8107996405069</v>
      </c>
      <c r="H80" s="262">
        <v>43.630383239724949</v>
      </c>
      <c r="I80" s="262">
        <v>42.184913091475948</v>
      </c>
      <c r="J80" s="262">
        <v>40.650053043976619</v>
      </c>
      <c r="K80" s="262">
        <v>33.027242125986561</v>
      </c>
      <c r="L80" s="262">
        <v>41.055990733839216</v>
      </c>
      <c r="M80" s="262">
        <v>38.836347915017647</v>
      </c>
      <c r="N80" s="262">
        <v>39.908724643324447</v>
      </c>
      <c r="O80" s="262">
        <v>39.153364059862682</v>
      </c>
      <c r="P80" s="262">
        <v>37.652943777073347</v>
      </c>
      <c r="Q80" s="262">
        <v>37.320947732148319</v>
      </c>
      <c r="R80" s="262">
        <v>39.753549830573156</v>
      </c>
      <c r="S80" s="262">
        <v>42.499988985022199</v>
      </c>
      <c r="T80" s="262">
        <v>41.234028271728079</v>
      </c>
      <c r="U80" s="262">
        <v>43.41929146426989</v>
      </c>
      <c r="V80" s="262">
        <v>39.606933903289459</v>
      </c>
      <c r="W80" s="262">
        <v>42.828467992176748</v>
      </c>
      <c r="X80" s="262">
        <v>38.421933141176901</v>
      </c>
      <c r="Y80" s="262">
        <v>33.027111204941527</v>
      </c>
      <c r="DA80" s="72" t="s">
        <v>412</v>
      </c>
    </row>
    <row r="81" spans="1:105" ht="12" customHeight="1" x14ac:dyDescent="0.25">
      <c r="A81" s="59" t="s">
        <v>31</v>
      </c>
      <c r="B81" s="230">
        <v>1.104755389992671</v>
      </c>
      <c r="C81" s="230">
        <v>1.018849562716198</v>
      </c>
      <c r="D81" s="230">
        <v>1.0202739468758311</v>
      </c>
      <c r="E81" s="230">
        <v>1.1127906909295691</v>
      </c>
      <c r="F81" s="230">
        <v>1.100485532878229</v>
      </c>
      <c r="G81" s="230">
        <v>2.205588279752682</v>
      </c>
      <c r="H81" s="230">
        <v>3.2975210954145062</v>
      </c>
      <c r="I81" s="230">
        <v>2.166374017347791</v>
      </c>
      <c r="J81" s="230">
        <v>2.1200176021574628</v>
      </c>
      <c r="K81" s="230">
        <v>2.147053713848595</v>
      </c>
      <c r="L81" s="230">
        <v>2.129047657407944</v>
      </c>
      <c r="M81" s="230">
        <v>2.123910849799211</v>
      </c>
      <c r="N81" s="230">
        <v>2.119900066391053</v>
      </c>
      <c r="O81" s="230">
        <v>1.0462612821158921</v>
      </c>
      <c r="P81" s="230">
        <v>1.0451953215847529</v>
      </c>
      <c r="Q81" s="230">
        <v>1.038344361095427</v>
      </c>
      <c r="R81" s="230">
        <v>1.038366652783363</v>
      </c>
      <c r="S81" s="230">
        <v>1.4480483628700129</v>
      </c>
      <c r="T81" s="230">
        <v>1.309518725968688</v>
      </c>
      <c r="U81" s="230">
        <v>1.1455767625987969</v>
      </c>
      <c r="V81" s="230">
        <v>0.63744602981215137</v>
      </c>
      <c r="W81" s="230">
        <v>0.60498134836893636</v>
      </c>
      <c r="X81" s="230">
        <v>0.60069465399087585</v>
      </c>
      <c r="Y81" s="230">
        <v>1.597812336297999</v>
      </c>
      <c r="DA81" s="71" t="s">
        <v>413</v>
      </c>
    </row>
    <row r="82" spans="1:105" ht="12" customHeight="1" x14ac:dyDescent="0.25">
      <c r="A82" s="59" t="s">
        <v>159</v>
      </c>
      <c r="B82" s="230">
        <v>1.1690847969567211</v>
      </c>
      <c r="C82" s="230">
        <v>0</v>
      </c>
      <c r="D82" s="230">
        <v>0</v>
      </c>
      <c r="E82" s="230">
        <v>0</v>
      </c>
      <c r="F82" s="230">
        <v>0</v>
      </c>
      <c r="G82" s="230">
        <v>1.166883168296643</v>
      </c>
      <c r="H82" s="230">
        <v>1.152139918371508</v>
      </c>
      <c r="I82" s="230">
        <v>0</v>
      </c>
      <c r="J82" s="230">
        <v>0</v>
      </c>
      <c r="K82" s="230">
        <v>1.155849174831268</v>
      </c>
      <c r="L82" s="230">
        <v>1.1463172839332869</v>
      </c>
      <c r="M82" s="230">
        <v>1.1435634419057019</v>
      </c>
      <c r="N82" s="230">
        <v>0</v>
      </c>
      <c r="O82" s="230">
        <v>0</v>
      </c>
      <c r="P82" s="230">
        <v>0</v>
      </c>
      <c r="Q82" s="230">
        <v>0</v>
      </c>
      <c r="R82" s="230">
        <v>0</v>
      </c>
      <c r="S82" s="230">
        <v>0.61408410844364991</v>
      </c>
      <c r="T82" s="230">
        <v>0.65651838637954596</v>
      </c>
      <c r="U82" s="230">
        <v>0.67246735337199781</v>
      </c>
      <c r="V82" s="230">
        <v>0.41001283200289401</v>
      </c>
      <c r="W82" s="230">
        <v>0.41073794970860922</v>
      </c>
      <c r="X82" s="230">
        <v>0.38565248271960623</v>
      </c>
      <c r="Y82" s="230">
        <v>0.35796873665334178</v>
      </c>
      <c r="DA82" s="71" t="s">
        <v>414</v>
      </c>
    </row>
    <row r="83" spans="1:105" ht="12" customHeight="1" x14ac:dyDescent="0.25">
      <c r="A83" s="59" t="s">
        <v>35</v>
      </c>
      <c r="B83" s="230">
        <v>38.107116990304817</v>
      </c>
      <c r="C83" s="230">
        <v>30.67816850562739</v>
      </c>
      <c r="D83" s="230">
        <v>27.41017393736119</v>
      </c>
      <c r="E83" s="230">
        <v>35.312987218145423</v>
      </c>
      <c r="F83" s="230">
        <v>35.727382940136543</v>
      </c>
      <c r="G83" s="230">
        <v>40.438328192457583</v>
      </c>
      <c r="H83" s="230">
        <v>39.180722225938943</v>
      </c>
      <c r="I83" s="230">
        <v>40.018539074128157</v>
      </c>
      <c r="J83" s="230">
        <v>38.530035441819159</v>
      </c>
      <c r="K83" s="230">
        <v>29.724339237306701</v>
      </c>
      <c r="L83" s="230">
        <v>37.780625792497993</v>
      </c>
      <c r="M83" s="230">
        <v>35.56887362331274</v>
      </c>
      <c r="N83" s="230">
        <v>37.788824576933393</v>
      </c>
      <c r="O83" s="230">
        <v>38.107102777746789</v>
      </c>
      <c r="P83" s="230">
        <v>36.607748455488597</v>
      </c>
      <c r="Q83" s="230">
        <v>36.282603371052893</v>
      </c>
      <c r="R83" s="230">
        <v>38.715183177789797</v>
      </c>
      <c r="S83" s="230">
        <v>40.437856513708539</v>
      </c>
      <c r="T83" s="230">
        <v>39.267991159379847</v>
      </c>
      <c r="U83" s="230">
        <v>41.601247348299097</v>
      </c>
      <c r="V83" s="230">
        <v>38.559475041474407</v>
      </c>
      <c r="W83" s="230">
        <v>41.812748694099213</v>
      </c>
      <c r="X83" s="230">
        <v>37.435586004466423</v>
      </c>
      <c r="Y83" s="230">
        <v>31.071330131990191</v>
      </c>
      <c r="DA83" s="71" t="s">
        <v>415</v>
      </c>
    </row>
    <row r="84" spans="1:105" ht="12" customHeight="1" x14ac:dyDescent="0.25">
      <c r="A84" s="60" t="s">
        <v>195</v>
      </c>
      <c r="B84" s="262">
        <v>38.743198052710213</v>
      </c>
      <c r="C84" s="262">
        <v>20.447169514974231</v>
      </c>
      <c r="D84" s="262">
        <v>19.25968807173653</v>
      </c>
      <c r="E84" s="262">
        <v>14.40717962794773</v>
      </c>
      <c r="F84" s="262">
        <v>12.656290357441691</v>
      </c>
      <c r="G84" s="262">
        <v>18.831484753209679</v>
      </c>
      <c r="H84" s="262">
        <v>20.969693842167871</v>
      </c>
      <c r="I84" s="262">
        <v>18.036157470727922</v>
      </c>
      <c r="J84" s="262">
        <v>20.991023329100919</v>
      </c>
      <c r="K84" s="262">
        <v>13.70093999348695</v>
      </c>
      <c r="L84" s="262">
        <v>19.287330453997281</v>
      </c>
      <c r="M84" s="262">
        <v>19.363379691804369</v>
      </c>
      <c r="N84" s="262">
        <v>19.408988381377931</v>
      </c>
      <c r="O84" s="262">
        <v>20.98441066939742</v>
      </c>
      <c r="P84" s="262">
        <v>21.205895575272049</v>
      </c>
      <c r="Q84" s="262">
        <v>21.220520170562601</v>
      </c>
      <c r="R84" s="262">
        <v>22.267786234283388</v>
      </c>
      <c r="S84" s="262">
        <v>23.588344118191682</v>
      </c>
      <c r="T84" s="262">
        <v>23.072747095291518</v>
      </c>
      <c r="U84" s="262">
        <v>23.678900315642519</v>
      </c>
      <c r="V84" s="262">
        <v>21.057894369864329</v>
      </c>
      <c r="W84" s="262">
        <v>22.73318273336497</v>
      </c>
      <c r="X84" s="262">
        <v>20.36532711398009</v>
      </c>
      <c r="Y84" s="262">
        <v>17.225580347048702</v>
      </c>
      <c r="DA84" s="72" t="s">
        <v>416</v>
      </c>
    </row>
    <row r="85" spans="1:105" ht="12" customHeight="1" x14ac:dyDescent="0.25">
      <c r="A85" s="64" t="s">
        <v>28</v>
      </c>
      <c r="B85" s="229">
        <v>25.28913657037538</v>
      </c>
      <c r="C85" s="229">
        <v>2.6660460413471849</v>
      </c>
      <c r="D85" s="229">
        <v>3.427290148815946</v>
      </c>
      <c r="E85" s="229">
        <v>2.981498880084692</v>
      </c>
      <c r="F85" s="229">
        <v>0</v>
      </c>
      <c r="G85" s="229">
        <v>4.024176056044519</v>
      </c>
      <c r="H85" s="229">
        <v>5.834421637691225</v>
      </c>
      <c r="I85" s="229">
        <v>4.785976751316749</v>
      </c>
      <c r="J85" s="229">
        <v>5.8385260137191164</v>
      </c>
      <c r="K85" s="229">
        <v>2.529914279341023</v>
      </c>
      <c r="L85" s="229">
        <v>4.4608553253479508</v>
      </c>
      <c r="M85" s="229">
        <v>5.0820946967711826</v>
      </c>
      <c r="N85" s="229">
        <v>4.5267591969809811</v>
      </c>
      <c r="O85" s="229">
        <v>4.9753074761752076</v>
      </c>
      <c r="P85" s="229">
        <v>5.7036342056253897</v>
      </c>
      <c r="Q85" s="229">
        <v>5.1703484587850044</v>
      </c>
      <c r="R85" s="229">
        <v>5.1738429021655188</v>
      </c>
      <c r="S85" s="229">
        <v>5.5335289718806289</v>
      </c>
      <c r="T85" s="229">
        <v>5.7242800360468262</v>
      </c>
      <c r="U85" s="229">
        <v>5.2563003332728497</v>
      </c>
      <c r="V85" s="229">
        <v>4.1952294379408972</v>
      </c>
      <c r="W85" s="229">
        <v>4.0432569995152816</v>
      </c>
      <c r="X85" s="229">
        <v>3.7592155749596969</v>
      </c>
      <c r="Y85" s="229">
        <v>2.7141203433849919</v>
      </c>
      <c r="DA85" s="73" t="s">
        <v>417</v>
      </c>
    </row>
    <row r="86" spans="1:105" ht="12" customHeight="1" x14ac:dyDescent="0.25">
      <c r="A86" s="64" t="s">
        <v>30</v>
      </c>
      <c r="B86" s="229">
        <v>0</v>
      </c>
      <c r="C86" s="229">
        <v>0</v>
      </c>
      <c r="D86" s="229">
        <v>0</v>
      </c>
      <c r="E86" s="229">
        <v>0</v>
      </c>
      <c r="F86" s="229">
        <v>0</v>
      </c>
      <c r="G86" s="229">
        <v>0</v>
      </c>
      <c r="H86" s="229">
        <v>0</v>
      </c>
      <c r="I86" s="229">
        <v>0</v>
      </c>
      <c r="J86" s="229">
        <v>0</v>
      </c>
      <c r="K86" s="229">
        <v>0</v>
      </c>
      <c r="L86" s="229">
        <v>0</v>
      </c>
      <c r="M86" s="229">
        <v>0</v>
      </c>
      <c r="N86" s="229">
        <v>0</v>
      </c>
      <c r="O86" s="229">
        <v>0</v>
      </c>
      <c r="P86" s="229">
        <v>0</v>
      </c>
      <c r="Q86" s="229">
        <v>0</v>
      </c>
      <c r="R86" s="229">
        <v>0</v>
      </c>
      <c r="S86" s="229">
        <v>0</v>
      </c>
      <c r="T86" s="229">
        <v>0</v>
      </c>
      <c r="U86" s="229">
        <v>0</v>
      </c>
      <c r="V86" s="229">
        <v>0</v>
      </c>
      <c r="W86" s="229">
        <v>0</v>
      </c>
      <c r="X86" s="229">
        <v>0</v>
      </c>
      <c r="Y86" s="229">
        <v>0</v>
      </c>
      <c r="DA86" s="73" t="s">
        <v>418</v>
      </c>
    </row>
    <row r="87" spans="1:105" ht="12" customHeight="1" x14ac:dyDescent="0.25">
      <c r="A87" s="64" t="s">
        <v>31</v>
      </c>
      <c r="B87" s="229">
        <v>0.36808059983963132</v>
      </c>
      <c r="C87" s="229">
        <v>0.57154555790220252</v>
      </c>
      <c r="D87" s="229">
        <v>0.56817195364280459</v>
      </c>
      <c r="E87" s="229">
        <v>0.34904926959947152</v>
      </c>
      <c r="F87" s="229">
        <v>0.3781936076065997</v>
      </c>
      <c r="G87" s="229">
        <v>0.7454515047689636</v>
      </c>
      <c r="H87" s="229">
        <v>1.143901925061733</v>
      </c>
      <c r="I87" s="229">
        <v>0.68045291864060342</v>
      </c>
      <c r="J87" s="229">
        <v>0.79024647250769298</v>
      </c>
      <c r="K87" s="229">
        <v>0.72621238417552847</v>
      </c>
      <c r="L87" s="229">
        <v>0.76885910134060964</v>
      </c>
      <c r="M87" s="229">
        <v>0.78102545111602772</v>
      </c>
      <c r="N87" s="229">
        <v>0.79052485184657839</v>
      </c>
      <c r="O87" s="229">
        <v>0.427797335801266</v>
      </c>
      <c r="P87" s="229">
        <v>0.43032202617327808</v>
      </c>
      <c r="Q87" s="229">
        <v>0.44654828733574298</v>
      </c>
      <c r="R87" s="229">
        <v>0.44649549024648238</v>
      </c>
      <c r="S87" s="229">
        <v>0.61515887742347797</v>
      </c>
      <c r="T87" s="229">
        <v>0.55095617462406576</v>
      </c>
      <c r="U87" s="229">
        <v>0.48606280145825909</v>
      </c>
      <c r="V87" s="229">
        <v>0.27139285356331128</v>
      </c>
      <c r="W87" s="229">
        <v>0.2640079601597019</v>
      </c>
      <c r="X87" s="229">
        <v>0.25962260640069912</v>
      </c>
      <c r="Y87" s="229">
        <v>0.70204716566551184</v>
      </c>
      <c r="DA87" s="73" t="s">
        <v>419</v>
      </c>
    </row>
    <row r="88" spans="1:105" ht="12" customHeight="1" x14ac:dyDescent="0.25">
      <c r="A88" s="64" t="s">
        <v>159</v>
      </c>
      <c r="B88" s="229">
        <v>0.38951376678060667</v>
      </c>
      <c r="C88" s="229">
        <v>0</v>
      </c>
      <c r="D88" s="229">
        <v>0</v>
      </c>
      <c r="E88" s="229">
        <v>0</v>
      </c>
      <c r="F88" s="229">
        <v>0</v>
      </c>
      <c r="G88" s="229">
        <v>0.39438675916152738</v>
      </c>
      <c r="H88" s="229">
        <v>0.39967449257514692</v>
      </c>
      <c r="I88" s="229">
        <v>0</v>
      </c>
      <c r="J88" s="229">
        <v>0</v>
      </c>
      <c r="K88" s="229">
        <v>0.39095062204891079</v>
      </c>
      <c r="L88" s="229">
        <v>0.41396747212750612</v>
      </c>
      <c r="M88" s="229">
        <v>0.42052243067482548</v>
      </c>
      <c r="N88" s="229">
        <v>0</v>
      </c>
      <c r="O88" s="229">
        <v>0</v>
      </c>
      <c r="P88" s="229">
        <v>0</v>
      </c>
      <c r="Q88" s="229">
        <v>0</v>
      </c>
      <c r="R88" s="229">
        <v>0</v>
      </c>
      <c r="S88" s="229">
        <v>0.26087477495922767</v>
      </c>
      <c r="T88" s="229">
        <v>0.27621816439659508</v>
      </c>
      <c r="U88" s="229">
        <v>0.28532471706890528</v>
      </c>
      <c r="V88" s="229">
        <v>0.17456309596536579</v>
      </c>
      <c r="W88" s="229">
        <v>0.17924203540341091</v>
      </c>
      <c r="X88" s="229">
        <v>0.166680529056424</v>
      </c>
      <c r="Y88" s="229">
        <v>0.15728438894558139</v>
      </c>
      <c r="DA88" s="73" t="s">
        <v>420</v>
      </c>
    </row>
    <row r="89" spans="1:105" ht="12" customHeight="1" x14ac:dyDescent="0.25">
      <c r="A89" s="64" t="s">
        <v>32</v>
      </c>
      <c r="B89" s="229">
        <v>0</v>
      </c>
      <c r="C89" s="229">
        <v>0</v>
      </c>
      <c r="D89" s="229">
        <v>0</v>
      </c>
      <c r="E89" s="229">
        <v>0</v>
      </c>
      <c r="F89" s="229">
        <v>0</v>
      </c>
      <c r="G89" s="229">
        <v>0</v>
      </c>
      <c r="H89" s="229">
        <v>0</v>
      </c>
      <c r="I89" s="229">
        <v>0</v>
      </c>
      <c r="J89" s="229">
        <v>0</v>
      </c>
      <c r="K89" s="229">
        <v>0</v>
      </c>
      <c r="L89" s="229">
        <v>0</v>
      </c>
      <c r="M89" s="229">
        <v>0</v>
      </c>
      <c r="N89" s="229">
        <v>0</v>
      </c>
      <c r="O89" s="229">
        <v>0</v>
      </c>
      <c r="P89" s="229">
        <v>0</v>
      </c>
      <c r="Q89" s="229">
        <v>0</v>
      </c>
      <c r="R89" s="229">
        <v>0</v>
      </c>
      <c r="S89" s="229">
        <v>0</v>
      </c>
      <c r="T89" s="229">
        <v>0</v>
      </c>
      <c r="U89" s="229">
        <v>0</v>
      </c>
      <c r="V89" s="229">
        <v>0</v>
      </c>
      <c r="W89" s="229">
        <v>0</v>
      </c>
      <c r="X89" s="229">
        <v>0</v>
      </c>
      <c r="Y89" s="229">
        <v>0</v>
      </c>
      <c r="DA89" s="73" t="s">
        <v>421</v>
      </c>
    </row>
    <row r="90" spans="1:105" ht="12" customHeight="1" x14ac:dyDescent="0.25">
      <c r="A90" s="64" t="s">
        <v>33</v>
      </c>
      <c r="B90" s="229">
        <v>0</v>
      </c>
      <c r="C90" s="229">
        <v>0</v>
      </c>
      <c r="D90" s="229">
        <v>0</v>
      </c>
      <c r="E90" s="229">
        <v>0</v>
      </c>
      <c r="F90" s="229">
        <v>0</v>
      </c>
      <c r="G90" s="229">
        <v>0</v>
      </c>
      <c r="H90" s="229">
        <v>0</v>
      </c>
      <c r="I90" s="229">
        <v>0</v>
      </c>
      <c r="J90" s="229">
        <v>0</v>
      </c>
      <c r="K90" s="229">
        <v>0</v>
      </c>
      <c r="L90" s="229">
        <v>0</v>
      </c>
      <c r="M90" s="229">
        <v>0</v>
      </c>
      <c r="N90" s="229">
        <v>0</v>
      </c>
      <c r="O90" s="229">
        <v>0</v>
      </c>
      <c r="P90" s="229">
        <v>0</v>
      </c>
      <c r="Q90" s="229">
        <v>0</v>
      </c>
      <c r="R90" s="229">
        <v>0</v>
      </c>
      <c r="S90" s="229">
        <v>0</v>
      </c>
      <c r="T90" s="229">
        <v>0</v>
      </c>
      <c r="U90" s="229">
        <v>0</v>
      </c>
      <c r="V90" s="229">
        <v>0</v>
      </c>
      <c r="W90" s="229">
        <v>0</v>
      </c>
      <c r="X90" s="229">
        <v>0</v>
      </c>
      <c r="Y90" s="229">
        <v>0</v>
      </c>
      <c r="DA90" s="73" t="s">
        <v>422</v>
      </c>
    </row>
    <row r="91" spans="1:105" ht="12" customHeight="1" x14ac:dyDescent="0.25">
      <c r="A91" s="64" t="s">
        <v>35</v>
      </c>
      <c r="B91" s="229">
        <v>12.69646711571459</v>
      </c>
      <c r="C91" s="229">
        <v>17.209577915724839</v>
      </c>
      <c r="D91" s="229">
        <v>15.26422596927778</v>
      </c>
      <c r="E91" s="229">
        <v>11.07663147826357</v>
      </c>
      <c r="F91" s="229">
        <v>12.27809674983509</v>
      </c>
      <c r="G91" s="229">
        <v>13.667470433234669</v>
      </c>
      <c r="H91" s="229">
        <v>13.591695786839759</v>
      </c>
      <c r="I91" s="229">
        <v>12.56972780077056</v>
      </c>
      <c r="J91" s="229">
        <v>14.36225084287411</v>
      </c>
      <c r="K91" s="229">
        <v>10.05386270792148</v>
      </c>
      <c r="L91" s="229">
        <v>13.643648555181221</v>
      </c>
      <c r="M91" s="229">
        <v>13.07973711324234</v>
      </c>
      <c r="N91" s="229">
        <v>14.091704332550369</v>
      </c>
      <c r="O91" s="229">
        <v>15.581305857420951</v>
      </c>
      <c r="P91" s="229">
        <v>15.07193934347338</v>
      </c>
      <c r="Q91" s="229">
        <v>15.60362342444186</v>
      </c>
      <c r="R91" s="229">
        <v>16.64744784187139</v>
      </c>
      <c r="S91" s="229">
        <v>17.178781493928341</v>
      </c>
      <c r="T91" s="229">
        <v>16.521292720224039</v>
      </c>
      <c r="U91" s="229">
        <v>17.651212463842501</v>
      </c>
      <c r="V91" s="229">
        <v>16.416708982394759</v>
      </c>
      <c r="W91" s="229">
        <v>18.24667573828658</v>
      </c>
      <c r="X91" s="229">
        <v>16.179808403563271</v>
      </c>
      <c r="Y91" s="229">
        <v>13.65212844905261</v>
      </c>
      <c r="DA91" s="73" t="s">
        <v>423</v>
      </c>
    </row>
    <row r="92" spans="1:105" ht="12" customHeight="1" x14ac:dyDescent="0.25">
      <c r="A92" s="64" t="s">
        <v>36</v>
      </c>
      <c r="B92" s="229">
        <v>0</v>
      </c>
      <c r="C92" s="229">
        <v>0</v>
      </c>
      <c r="D92" s="229">
        <v>0</v>
      </c>
      <c r="E92" s="229">
        <v>0</v>
      </c>
      <c r="F92" s="229">
        <v>0</v>
      </c>
      <c r="G92" s="229">
        <v>0</v>
      </c>
      <c r="H92" s="229">
        <v>0</v>
      </c>
      <c r="I92" s="229">
        <v>0</v>
      </c>
      <c r="J92" s="229">
        <v>0</v>
      </c>
      <c r="K92" s="229">
        <v>0</v>
      </c>
      <c r="L92" s="229">
        <v>0</v>
      </c>
      <c r="M92" s="229">
        <v>0</v>
      </c>
      <c r="N92" s="229">
        <v>0</v>
      </c>
      <c r="O92" s="229">
        <v>0</v>
      </c>
      <c r="P92" s="229">
        <v>0</v>
      </c>
      <c r="Q92" s="229">
        <v>0</v>
      </c>
      <c r="R92" s="229">
        <v>0</v>
      </c>
      <c r="S92" s="229">
        <v>0</v>
      </c>
      <c r="T92" s="229">
        <v>0</v>
      </c>
      <c r="U92" s="229">
        <v>0</v>
      </c>
      <c r="V92" s="229">
        <v>0</v>
      </c>
      <c r="W92" s="229">
        <v>0</v>
      </c>
      <c r="X92" s="229">
        <v>0</v>
      </c>
      <c r="Y92" s="229">
        <v>0</v>
      </c>
      <c r="DA92" s="73" t="s">
        <v>424</v>
      </c>
    </row>
    <row r="93" spans="1:105" ht="12" customHeight="1" x14ac:dyDescent="0.25">
      <c r="A93" s="64" t="s">
        <v>38</v>
      </c>
      <c r="B93" s="229">
        <v>0</v>
      </c>
      <c r="C93" s="229">
        <v>0</v>
      </c>
      <c r="D93" s="229">
        <v>0</v>
      </c>
      <c r="E93" s="229">
        <v>0</v>
      </c>
      <c r="F93" s="229">
        <v>0</v>
      </c>
      <c r="G93" s="229">
        <v>0</v>
      </c>
      <c r="H93" s="229">
        <v>0</v>
      </c>
      <c r="I93" s="229">
        <v>0</v>
      </c>
      <c r="J93" s="229">
        <v>0</v>
      </c>
      <c r="K93" s="229">
        <v>0</v>
      </c>
      <c r="L93" s="229">
        <v>0</v>
      </c>
      <c r="M93" s="229">
        <v>0</v>
      </c>
      <c r="N93" s="229">
        <v>0</v>
      </c>
      <c r="O93" s="229">
        <v>0</v>
      </c>
      <c r="P93" s="229">
        <v>0</v>
      </c>
      <c r="Q93" s="229">
        <v>0</v>
      </c>
      <c r="R93" s="229">
        <v>0</v>
      </c>
      <c r="S93" s="229">
        <v>0</v>
      </c>
      <c r="T93" s="229">
        <v>0</v>
      </c>
      <c r="U93" s="229">
        <v>0</v>
      </c>
      <c r="V93" s="229">
        <v>0</v>
      </c>
      <c r="W93" s="229">
        <v>0</v>
      </c>
      <c r="X93" s="229">
        <v>0</v>
      </c>
      <c r="Y93" s="229">
        <v>0</v>
      </c>
      <c r="DA93" s="73" t="s">
        <v>425</v>
      </c>
    </row>
    <row r="94" spans="1:105" ht="12" customHeight="1" x14ac:dyDescent="0.25">
      <c r="A94" s="64" t="s">
        <v>39</v>
      </c>
      <c r="B94" s="229">
        <v>0</v>
      </c>
      <c r="C94" s="229">
        <v>0</v>
      </c>
      <c r="D94" s="229">
        <v>0</v>
      </c>
      <c r="E94" s="229">
        <v>0</v>
      </c>
      <c r="F94" s="229">
        <v>0</v>
      </c>
      <c r="G94" s="229">
        <v>0</v>
      </c>
      <c r="H94" s="229">
        <v>0</v>
      </c>
      <c r="I94" s="229">
        <v>0</v>
      </c>
      <c r="J94" s="229">
        <v>0</v>
      </c>
      <c r="K94" s="229">
        <v>0</v>
      </c>
      <c r="L94" s="229">
        <v>0</v>
      </c>
      <c r="M94" s="229">
        <v>0</v>
      </c>
      <c r="N94" s="229">
        <v>0</v>
      </c>
      <c r="O94" s="229">
        <v>0</v>
      </c>
      <c r="P94" s="229">
        <v>0</v>
      </c>
      <c r="Q94" s="229">
        <v>0</v>
      </c>
      <c r="R94" s="229">
        <v>0</v>
      </c>
      <c r="S94" s="229">
        <v>0</v>
      </c>
      <c r="T94" s="229">
        <v>0</v>
      </c>
      <c r="U94" s="229">
        <v>0</v>
      </c>
      <c r="V94" s="229">
        <v>0</v>
      </c>
      <c r="W94" s="229">
        <v>0</v>
      </c>
      <c r="X94" s="229">
        <v>0</v>
      </c>
      <c r="Y94" s="229">
        <v>0</v>
      </c>
      <c r="DA94" s="73" t="s">
        <v>426</v>
      </c>
    </row>
    <row r="95" spans="1:105" ht="12" customHeight="1" x14ac:dyDescent="0.25">
      <c r="A95" s="101" t="s">
        <v>207</v>
      </c>
      <c r="B95" s="278">
        <v>0</v>
      </c>
      <c r="C95" s="278">
        <v>0</v>
      </c>
      <c r="D95" s="278">
        <v>0</v>
      </c>
      <c r="E95" s="278">
        <v>0</v>
      </c>
      <c r="F95" s="278">
        <v>0</v>
      </c>
      <c r="G95" s="278">
        <v>0</v>
      </c>
      <c r="H95" s="278">
        <v>0</v>
      </c>
      <c r="I95" s="278">
        <v>0</v>
      </c>
      <c r="J95" s="278">
        <v>0</v>
      </c>
      <c r="K95" s="278">
        <v>0</v>
      </c>
      <c r="L95" s="278">
        <v>0</v>
      </c>
      <c r="M95" s="278">
        <v>0</v>
      </c>
      <c r="N95" s="278">
        <v>0</v>
      </c>
      <c r="O95" s="278">
        <v>0</v>
      </c>
      <c r="P95" s="278">
        <v>0</v>
      </c>
      <c r="Q95" s="278">
        <v>0</v>
      </c>
      <c r="R95" s="278">
        <v>0</v>
      </c>
      <c r="S95" s="278">
        <v>0</v>
      </c>
      <c r="T95" s="278">
        <v>0</v>
      </c>
      <c r="U95" s="278">
        <v>0</v>
      </c>
      <c r="V95" s="278">
        <v>0</v>
      </c>
      <c r="W95" s="278">
        <v>0</v>
      </c>
      <c r="X95" s="278">
        <v>0</v>
      </c>
      <c r="Y95" s="278">
        <v>0</v>
      </c>
      <c r="DA95" s="102" t="s">
        <v>427</v>
      </c>
    </row>
    <row r="96" spans="1:105" ht="12" customHeight="1" x14ac:dyDescent="0.25">
      <c r="A96" s="100" t="s">
        <v>105</v>
      </c>
      <c r="B96" s="279">
        <v>70.270480000000006</v>
      </c>
      <c r="C96" s="279">
        <v>76.688119999999998</v>
      </c>
      <c r="D96" s="279">
        <v>80.721460000000008</v>
      </c>
      <c r="E96" s="279">
        <v>78.23778999999999</v>
      </c>
      <c r="F96" s="279">
        <v>76.29101</v>
      </c>
      <c r="G96" s="279">
        <v>67.429689999999994</v>
      </c>
      <c r="H96" s="279">
        <v>58.922490000000003</v>
      </c>
      <c r="I96" s="279">
        <v>69.16203999999999</v>
      </c>
      <c r="J96" s="279">
        <v>51.978149999999999</v>
      </c>
      <c r="K96" s="279">
        <v>30.953506051866029</v>
      </c>
      <c r="L96" s="279">
        <v>45.935630000000003</v>
      </c>
      <c r="M96" s="279">
        <v>48.89723</v>
      </c>
      <c r="N96" s="279">
        <v>47.542900000000003</v>
      </c>
      <c r="O96" s="279">
        <v>49.47052</v>
      </c>
      <c r="P96" s="279">
        <v>52.793840000000003</v>
      </c>
      <c r="Q96" s="279">
        <v>53.282049999999998</v>
      </c>
      <c r="R96" s="279">
        <v>55.840629999999997</v>
      </c>
      <c r="S96" s="279">
        <v>58.47898</v>
      </c>
      <c r="T96" s="279">
        <v>59.854410000000001</v>
      </c>
      <c r="U96" s="279">
        <v>58.870429999999999</v>
      </c>
      <c r="V96" s="279">
        <v>53.280140000000003</v>
      </c>
      <c r="W96" s="279">
        <v>57.804929999999999</v>
      </c>
      <c r="X96" s="279">
        <v>51.325090000000003</v>
      </c>
      <c r="Y96" s="279">
        <v>44.072569999999999</v>
      </c>
      <c r="DA96" s="105" t="s">
        <v>428</v>
      </c>
    </row>
    <row r="98" spans="1:105" ht="15" customHeight="1" x14ac:dyDescent="0.25">
      <c r="A98" s="32" t="s">
        <v>429</v>
      </c>
      <c r="B98" s="257"/>
      <c r="C98" s="257"/>
      <c r="D98" s="257"/>
      <c r="E98" s="257"/>
      <c r="F98" s="257"/>
      <c r="G98" s="257"/>
      <c r="H98" s="257"/>
      <c r="I98" s="257"/>
      <c r="J98" s="257"/>
      <c r="K98" s="257"/>
      <c r="L98" s="257"/>
      <c r="M98" s="257"/>
      <c r="N98" s="257"/>
      <c r="O98" s="257"/>
      <c r="P98" s="257"/>
      <c r="Q98" s="257"/>
      <c r="R98" s="257"/>
      <c r="S98" s="257"/>
      <c r="T98" s="257"/>
      <c r="U98" s="257"/>
      <c r="V98" s="257"/>
      <c r="W98" s="257"/>
      <c r="X98" s="257"/>
      <c r="Y98" s="257"/>
      <c r="DA98" s="88"/>
    </row>
    <row r="100" spans="1:105" ht="12" customHeight="1" x14ac:dyDescent="0.25">
      <c r="A100" s="35" t="s">
        <v>43</v>
      </c>
      <c r="B100" s="232">
        <f t="shared" ref="B100:Y100" si="4">SUM(B$101:B$105,B$109:B$110,B$112:B$114,B$107,B$106,B115)</f>
        <v>0</v>
      </c>
      <c r="C100" s="232">
        <f t="shared" si="4"/>
        <v>0</v>
      </c>
      <c r="D100" s="232">
        <f t="shared" si="4"/>
        <v>0</v>
      </c>
      <c r="E100" s="232">
        <f t="shared" si="4"/>
        <v>0</v>
      </c>
      <c r="F100" s="232">
        <f t="shared" si="4"/>
        <v>0</v>
      </c>
      <c r="G100" s="232">
        <f t="shared" si="4"/>
        <v>0</v>
      </c>
      <c r="H100" s="232">
        <f t="shared" si="4"/>
        <v>0</v>
      </c>
      <c r="I100" s="232">
        <f t="shared" si="4"/>
        <v>0</v>
      </c>
      <c r="J100" s="232">
        <f t="shared" si="4"/>
        <v>0</v>
      </c>
      <c r="K100" s="232">
        <f t="shared" si="4"/>
        <v>0</v>
      </c>
      <c r="L100" s="232">
        <f t="shared" si="4"/>
        <v>0</v>
      </c>
      <c r="M100" s="232">
        <f t="shared" si="4"/>
        <v>0</v>
      </c>
      <c r="N100" s="232">
        <f t="shared" si="4"/>
        <v>0</v>
      </c>
      <c r="O100" s="232">
        <f t="shared" si="4"/>
        <v>0</v>
      </c>
      <c r="P100" s="232">
        <f t="shared" si="4"/>
        <v>0</v>
      </c>
      <c r="Q100" s="232">
        <f t="shared" si="4"/>
        <v>0</v>
      </c>
      <c r="R100" s="232">
        <f t="shared" si="4"/>
        <v>0</v>
      </c>
      <c r="S100" s="232">
        <f t="shared" si="4"/>
        <v>0</v>
      </c>
      <c r="T100" s="232">
        <f t="shared" si="4"/>
        <v>0</v>
      </c>
      <c r="U100" s="232">
        <f t="shared" si="4"/>
        <v>0</v>
      </c>
      <c r="V100" s="232">
        <f t="shared" si="4"/>
        <v>0</v>
      </c>
      <c r="W100" s="232">
        <f t="shared" si="4"/>
        <v>0</v>
      </c>
      <c r="X100" s="232">
        <f t="shared" si="4"/>
        <v>0</v>
      </c>
      <c r="Y100" s="232">
        <f t="shared" si="4"/>
        <v>0</v>
      </c>
      <c r="DA100" s="95"/>
    </row>
    <row r="101" spans="1:105" ht="12" customHeight="1" x14ac:dyDescent="0.25">
      <c r="A101" s="55" t="s">
        <v>91</v>
      </c>
      <c r="B101" s="266">
        <f t="shared" ref="B101:Y101" si="5">IF(B$6=0,0,B$6/B$5)</f>
        <v>0</v>
      </c>
      <c r="C101" s="266">
        <f t="shared" si="5"/>
        <v>0</v>
      </c>
      <c r="D101" s="266">
        <f t="shared" si="5"/>
        <v>0</v>
      </c>
      <c r="E101" s="266">
        <f t="shared" si="5"/>
        <v>0</v>
      </c>
      <c r="F101" s="266">
        <f t="shared" si="5"/>
        <v>0</v>
      </c>
      <c r="G101" s="266">
        <f t="shared" si="5"/>
        <v>0</v>
      </c>
      <c r="H101" s="266">
        <f t="shared" si="5"/>
        <v>0</v>
      </c>
      <c r="I101" s="266">
        <f t="shared" si="5"/>
        <v>0</v>
      </c>
      <c r="J101" s="266">
        <f t="shared" si="5"/>
        <v>0</v>
      </c>
      <c r="K101" s="266">
        <f t="shared" si="5"/>
        <v>0</v>
      </c>
      <c r="L101" s="266">
        <f t="shared" si="5"/>
        <v>0</v>
      </c>
      <c r="M101" s="266">
        <f t="shared" si="5"/>
        <v>0</v>
      </c>
      <c r="N101" s="266">
        <f t="shared" si="5"/>
        <v>0</v>
      </c>
      <c r="O101" s="266">
        <f t="shared" si="5"/>
        <v>0</v>
      </c>
      <c r="P101" s="266">
        <f t="shared" si="5"/>
        <v>0</v>
      </c>
      <c r="Q101" s="266">
        <f t="shared" si="5"/>
        <v>0</v>
      </c>
      <c r="R101" s="266">
        <f t="shared" si="5"/>
        <v>0</v>
      </c>
      <c r="S101" s="266">
        <f t="shared" si="5"/>
        <v>0</v>
      </c>
      <c r="T101" s="266">
        <f t="shared" si="5"/>
        <v>0</v>
      </c>
      <c r="U101" s="266">
        <f t="shared" si="5"/>
        <v>0</v>
      </c>
      <c r="V101" s="266">
        <f t="shared" si="5"/>
        <v>0</v>
      </c>
      <c r="W101" s="266">
        <f t="shared" si="5"/>
        <v>0</v>
      </c>
      <c r="X101" s="266">
        <f t="shared" si="5"/>
        <v>0</v>
      </c>
      <c r="Y101" s="266">
        <f t="shared" si="5"/>
        <v>0</v>
      </c>
      <c r="DA101" s="76"/>
    </row>
    <row r="102" spans="1:105" ht="12" customHeight="1" x14ac:dyDescent="0.25">
      <c r="A102" s="173" t="s">
        <v>92</v>
      </c>
      <c r="B102" s="267">
        <f t="shared" ref="B102:Y102" si="6">IF(B$7=0,0,B$7/B$5)</f>
        <v>0</v>
      </c>
      <c r="C102" s="267">
        <f t="shared" si="6"/>
        <v>0</v>
      </c>
      <c r="D102" s="267">
        <f t="shared" si="6"/>
        <v>0</v>
      </c>
      <c r="E102" s="267">
        <f t="shared" si="6"/>
        <v>0</v>
      </c>
      <c r="F102" s="267">
        <f t="shared" si="6"/>
        <v>0</v>
      </c>
      <c r="G102" s="267">
        <f t="shared" si="6"/>
        <v>0</v>
      </c>
      <c r="H102" s="267">
        <f t="shared" si="6"/>
        <v>0</v>
      </c>
      <c r="I102" s="267">
        <f t="shared" si="6"/>
        <v>0</v>
      </c>
      <c r="J102" s="267">
        <f t="shared" si="6"/>
        <v>0</v>
      </c>
      <c r="K102" s="267">
        <f t="shared" si="6"/>
        <v>0</v>
      </c>
      <c r="L102" s="267">
        <f t="shared" si="6"/>
        <v>0</v>
      </c>
      <c r="M102" s="267">
        <f t="shared" si="6"/>
        <v>0</v>
      </c>
      <c r="N102" s="267">
        <f t="shared" si="6"/>
        <v>0</v>
      </c>
      <c r="O102" s="267">
        <f t="shared" si="6"/>
        <v>0</v>
      </c>
      <c r="P102" s="267">
        <f t="shared" si="6"/>
        <v>0</v>
      </c>
      <c r="Q102" s="267">
        <f t="shared" si="6"/>
        <v>0</v>
      </c>
      <c r="R102" s="267">
        <f t="shared" si="6"/>
        <v>0</v>
      </c>
      <c r="S102" s="267">
        <f t="shared" si="6"/>
        <v>0</v>
      </c>
      <c r="T102" s="267">
        <f t="shared" si="6"/>
        <v>0</v>
      </c>
      <c r="U102" s="267">
        <f t="shared" si="6"/>
        <v>0</v>
      </c>
      <c r="V102" s="267">
        <f t="shared" si="6"/>
        <v>0</v>
      </c>
      <c r="W102" s="267">
        <f t="shared" si="6"/>
        <v>0</v>
      </c>
      <c r="X102" s="267">
        <f t="shared" si="6"/>
        <v>0</v>
      </c>
      <c r="Y102" s="267">
        <f t="shared" si="6"/>
        <v>0</v>
      </c>
      <c r="DA102" s="77"/>
    </row>
    <row r="103" spans="1:105" ht="12" customHeight="1" x14ac:dyDescent="0.25">
      <c r="A103" s="173" t="s">
        <v>93</v>
      </c>
      <c r="B103" s="267">
        <f t="shared" ref="B103:Y103" si="7">IF(B$8=0,0,B$8/B$5)</f>
        <v>0</v>
      </c>
      <c r="C103" s="267">
        <f t="shared" si="7"/>
        <v>0</v>
      </c>
      <c r="D103" s="267">
        <f t="shared" si="7"/>
        <v>0</v>
      </c>
      <c r="E103" s="267">
        <f t="shared" si="7"/>
        <v>0</v>
      </c>
      <c r="F103" s="267">
        <f t="shared" si="7"/>
        <v>0</v>
      </c>
      <c r="G103" s="267">
        <f t="shared" si="7"/>
        <v>0</v>
      </c>
      <c r="H103" s="267">
        <f t="shared" si="7"/>
        <v>0</v>
      </c>
      <c r="I103" s="267">
        <f t="shared" si="7"/>
        <v>0</v>
      </c>
      <c r="J103" s="267">
        <f t="shared" si="7"/>
        <v>0</v>
      </c>
      <c r="K103" s="267">
        <f t="shared" si="7"/>
        <v>0</v>
      </c>
      <c r="L103" s="267">
        <f t="shared" si="7"/>
        <v>0</v>
      </c>
      <c r="M103" s="267">
        <f t="shared" si="7"/>
        <v>0</v>
      </c>
      <c r="N103" s="267">
        <f t="shared" si="7"/>
        <v>0</v>
      </c>
      <c r="O103" s="267">
        <f t="shared" si="7"/>
        <v>0</v>
      </c>
      <c r="P103" s="267">
        <f t="shared" si="7"/>
        <v>0</v>
      </c>
      <c r="Q103" s="267">
        <f t="shared" si="7"/>
        <v>0</v>
      </c>
      <c r="R103" s="267">
        <f t="shared" si="7"/>
        <v>0</v>
      </c>
      <c r="S103" s="267">
        <f t="shared" si="7"/>
        <v>0</v>
      </c>
      <c r="T103" s="267">
        <f t="shared" si="7"/>
        <v>0</v>
      </c>
      <c r="U103" s="267">
        <f t="shared" si="7"/>
        <v>0</v>
      </c>
      <c r="V103" s="267">
        <f t="shared" si="7"/>
        <v>0</v>
      </c>
      <c r="W103" s="267">
        <f t="shared" si="7"/>
        <v>0</v>
      </c>
      <c r="X103" s="267">
        <f t="shared" si="7"/>
        <v>0</v>
      </c>
      <c r="Y103" s="267">
        <f t="shared" si="7"/>
        <v>0</v>
      </c>
      <c r="DA103" s="77"/>
    </row>
    <row r="104" spans="1:105" ht="12" customHeight="1" x14ac:dyDescent="0.25">
      <c r="A104" s="173" t="s">
        <v>94</v>
      </c>
      <c r="B104" s="267">
        <f t="shared" ref="B104:Y104" si="8">IF(B$9=0,0,B$9/B$5)</f>
        <v>0</v>
      </c>
      <c r="C104" s="267">
        <f t="shared" si="8"/>
        <v>0</v>
      </c>
      <c r="D104" s="267">
        <f t="shared" si="8"/>
        <v>0</v>
      </c>
      <c r="E104" s="267">
        <f t="shared" si="8"/>
        <v>0</v>
      </c>
      <c r="F104" s="267">
        <f t="shared" si="8"/>
        <v>0</v>
      </c>
      <c r="G104" s="267">
        <f t="shared" si="8"/>
        <v>0</v>
      </c>
      <c r="H104" s="267">
        <f t="shared" si="8"/>
        <v>0</v>
      </c>
      <c r="I104" s="267">
        <f t="shared" si="8"/>
        <v>0</v>
      </c>
      <c r="J104" s="267">
        <f t="shared" si="8"/>
        <v>0</v>
      </c>
      <c r="K104" s="267">
        <f t="shared" si="8"/>
        <v>0</v>
      </c>
      <c r="L104" s="267">
        <f t="shared" si="8"/>
        <v>0</v>
      </c>
      <c r="M104" s="267">
        <f t="shared" si="8"/>
        <v>0</v>
      </c>
      <c r="N104" s="267">
        <f t="shared" si="8"/>
        <v>0</v>
      </c>
      <c r="O104" s="267">
        <f t="shared" si="8"/>
        <v>0</v>
      </c>
      <c r="P104" s="267">
        <f t="shared" si="8"/>
        <v>0</v>
      </c>
      <c r="Q104" s="267">
        <f t="shared" si="8"/>
        <v>0</v>
      </c>
      <c r="R104" s="267">
        <f t="shared" si="8"/>
        <v>0</v>
      </c>
      <c r="S104" s="267">
        <f t="shared" si="8"/>
        <v>0</v>
      </c>
      <c r="T104" s="267">
        <f t="shared" si="8"/>
        <v>0</v>
      </c>
      <c r="U104" s="267">
        <f t="shared" si="8"/>
        <v>0</v>
      </c>
      <c r="V104" s="267">
        <f t="shared" si="8"/>
        <v>0</v>
      </c>
      <c r="W104" s="267">
        <f t="shared" si="8"/>
        <v>0</v>
      </c>
      <c r="X104" s="267">
        <f t="shared" si="8"/>
        <v>0</v>
      </c>
      <c r="Y104" s="267">
        <f t="shared" si="8"/>
        <v>0</v>
      </c>
      <c r="DA104" s="77"/>
    </row>
    <row r="105" spans="1:105" ht="12" customHeight="1" x14ac:dyDescent="0.25">
      <c r="A105" s="56" t="s">
        <v>95</v>
      </c>
      <c r="B105" s="268">
        <f t="shared" ref="B105:Y105" si="9">IF(B$10=0,0,B$10/B$5)</f>
        <v>0</v>
      </c>
      <c r="C105" s="268">
        <f t="shared" si="9"/>
        <v>0</v>
      </c>
      <c r="D105" s="268">
        <f t="shared" si="9"/>
        <v>0</v>
      </c>
      <c r="E105" s="268">
        <f t="shared" si="9"/>
        <v>0</v>
      </c>
      <c r="F105" s="268">
        <f t="shared" si="9"/>
        <v>0</v>
      </c>
      <c r="G105" s="268">
        <f t="shared" si="9"/>
        <v>0</v>
      </c>
      <c r="H105" s="268">
        <f t="shared" si="9"/>
        <v>0</v>
      </c>
      <c r="I105" s="268">
        <f t="shared" si="9"/>
        <v>0</v>
      </c>
      <c r="J105" s="268">
        <f t="shared" si="9"/>
        <v>0</v>
      </c>
      <c r="K105" s="268">
        <f t="shared" si="9"/>
        <v>0</v>
      </c>
      <c r="L105" s="268">
        <f t="shared" si="9"/>
        <v>0</v>
      </c>
      <c r="M105" s="268">
        <f t="shared" si="9"/>
        <v>0</v>
      </c>
      <c r="N105" s="268">
        <f t="shared" si="9"/>
        <v>0</v>
      </c>
      <c r="O105" s="268">
        <f t="shared" si="9"/>
        <v>0</v>
      </c>
      <c r="P105" s="268">
        <f t="shared" si="9"/>
        <v>0</v>
      </c>
      <c r="Q105" s="268">
        <f t="shared" si="9"/>
        <v>0</v>
      </c>
      <c r="R105" s="268">
        <f t="shared" si="9"/>
        <v>0</v>
      </c>
      <c r="S105" s="268">
        <f t="shared" si="9"/>
        <v>0</v>
      </c>
      <c r="T105" s="268">
        <f t="shared" si="9"/>
        <v>0</v>
      </c>
      <c r="U105" s="268">
        <f t="shared" si="9"/>
        <v>0</v>
      </c>
      <c r="V105" s="268">
        <f t="shared" si="9"/>
        <v>0</v>
      </c>
      <c r="W105" s="268">
        <f t="shared" si="9"/>
        <v>0</v>
      </c>
      <c r="X105" s="268">
        <f t="shared" si="9"/>
        <v>0</v>
      </c>
      <c r="Y105" s="268">
        <f t="shared" si="9"/>
        <v>0</v>
      </c>
      <c r="DA105" s="78"/>
    </row>
    <row r="106" spans="1:105" ht="12" customHeight="1" x14ac:dyDescent="0.25">
      <c r="A106" s="174" t="s">
        <v>165</v>
      </c>
      <c r="B106" s="269">
        <f t="shared" ref="B106:Y106" si="10">IF(B$16=0,0,B$16/B$5)</f>
        <v>0</v>
      </c>
      <c r="C106" s="269">
        <f t="shared" si="10"/>
        <v>0</v>
      </c>
      <c r="D106" s="269">
        <f t="shared" si="10"/>
        <v>0</v>
      </c>
      <c r="E106" s="269">
        <f t="shared" si="10"/>
        <v>0</v>
      </c>
      <c r="F106" s="269">
        <f t="shared" si="10"/>
        <v>0</v>
      </c>
      <c r="G106" s="269">
        <f t="shared" si="10"/>
        <v>0</v>
      </c>
      <c r="H106" s="269">
        <f t="shared" si="10"/>
        <v>0</v>
      </c>
      <c r="I106" s="269">
        <f t="shared" si="10"/>
        <v>0</v>
      </c>
      <c r="J106" s="269">
        <f t="shared" si="10"/>
        <v>0</v>
      </c>
      <c r="K106" s="269">
        <f t="shared" si="10"/>
        <v>0</v>
      </c>
      <c r="L106" s="269">
        <f t="shared" si="10"/>
        <v>0</v>
      </c>
      <c r="M106" s="269">
        <f t="shared" si="10"/>
        <v>0</v>
      </c>
      <c r="N106" s="269">
        <f t="shared" si="10"/>
        <v>0</v>
      </c>
      <c r="O106" s="269">
        <f t="shared" si="10"/>
        <v>0</v>
      </c>
      <c r="P106" s="269">
        <f t="shared" si="10"/>
        <v>0</v>
      </c>
      <c r="Q106" s="269">
        <f t="shared" si="10"/>
        <v>0</v>
      </c>
      <c r="R106" s="269">
        <f t="shared" si="10"/>
        <v>0</v>
      </c>
      <c r="S106" s="269">
        <f t="shared" si="10"/>
        <v>0</v>
      </c>
      <c r="T106" s="269">
        <f t="shared" si="10"/>
        <v>0</v>
      </c>
      <c r="U106" s="269">
        <f t="shared" si="10"/>
        <v>0</v>
      </c>
      <c r="V106" s="269">
        <f t="shared" si="10"/>
        <v>0</v>
      </c>
      <c r="W106" s="269">
        <f t="shared" si="10"/>
        <v>0</v>
      </c>
      <c r="X106" s="269">
        <f t="shared" si="10"/>
        <v>0</v>
      </c>
      <c r="Y106" s="269">
        <f t="shared" si="10"/>
        <v>0</v>
      </c>
      <c r="DA106" s="79"/>
    </row>
    <row r="107" spans="1:105" ht="12" customHeight="1" x14ac:dyDescent="0.25">
      <c r="A107" s="174" t="s">
        <v>172</v>
      </c>
      <c r="B107" s="269">
        <f t="shared" ref="B107:Y107" si="11">IF(B$22=0,0,B$22/B$5)</f>
        <v>0</v>
      </c>
      <c r="C107" s="269">
        <f t="shared" si="11"/>
        <v>0</v>
      </c>
      <c r="D107" s="269">
        <f t="shared" si="11"/>
        <v>0</v>
      </c>
      <c r="E107" s="269">
        <f t="shared" si="11"/>
        <v>0</v>
      </c>
      <c r="F107" s="269">
        <f t="shared" si="11"/>
        <v>0</v>
      </c>
      <c r="G107" s="269">
        <f t="shared" si="11"/>
        <v>0</v>
      </c>
      <c r="H107" s="269">
        <f t="shared" si="11"/>
        <v>0</v>
      </c>
      <c r="I107" s="269">
        <f t="shared" si="11"/>
        <v>0</v>
      </c>
      <c r="J107" s="269">
        <f t="shared" si="11"/>
        <v>0</v>
      </c>
      <c r="K107" s="269">
        <f t="shared" si="11"/>
        <v>0</v>
      </c>
      <c r="L107" s="269">
        <f t="shared" si="11"/>
        <v>0</v>
      </c>
      <c r="M107" s="269">
        <f t="shared" si="11"/>
        <v>0</v>
      </c>
      <c r="N107" s="269">
        <f t="shared" si="11"/>
        <v>0</v>
      </c>
      <c r="O107" s="269">
        <f t="shared" si="11"/>
        <v>0</v>
      </c>
      <c r="P107" s="269">
        <f t="shared" si="11"/>
        <v>0</v>
      </c>
      <c r="Q107" s="269">
        <f t="shared" si="11"/>
        <v>0</v>
      </c>
      <c r="R107" s="269">
        <f t="shared" si="11"/>
        <v>0</v>
      </c>
      <c r="S107" s="269">
        <f t="shared" si="11"/>
        <v>0</v>
      </c>
      <c r="T107" s="269">
        <f t="shared" si="11"/>
        <v>0</v>
      </c>
      <c r="U107" s="269">
        <f t="shared" si="11"/>
        <v>0</v>
      </c>
      <c r="V107" s="269">
        <f t="shared" si="11"/>
        <v>0</v>
      </c>
      <c r="W107" s="269">
        <f t="shared" si="11"/>
        <v>0</v>
      </c>
      <c r="X107" s="269">
        <f t="shared" si="11"/>
        <v>0</v>
      </c>
      <c r="Y107" s="269">
        <f t="shared" si="11"/>
        <v>0</v>
      </c>
      <c r="DA107" s="79"/>
    </row>
    <row r="108" spans="1:105" ht="12" customHeight="1" x14ac:dyDescent="0.25">
      <c r="A108" s="174" t="s">
        <v>179</v>
      </c>
      <c r="B108" s="269">
        <f t="shared" ref="B108:Y108" si="12">IF(B$28=0,0,B$28/B$5)</f>
        <v>0</v>
      </c>
      <c r="C108" s="269">
        <f t="shared" si="12"/>
        <v>0</v>
      </c>
      <c r="D108" s="269">
        <f t="shared" si="12"/>
        <v>0</v>
      </c>
      <c r="E108" s="269">
        <f t="shared" si="12"/>
        <v>0</v>
      </c>
      <c r="F108" s="269">
        <f t="shared" si="12"/>
        <v>0</v>
      </c>
      <c r="G108" s="269">
        <f t="shared" si="12"/>
        <v>0</v>
      </c>
      <c r="H108" s="269">
        <f t="shared" si="12"/>
        <v>0</v>
      </c>
      <c r="I108" s="269">
        <f t="shared" si="12"/>
        <v>0</v>
      </c>
      <c r="J108" s="269">
        <f t="shared" si="12"/>
        <v>0</v>
      </c>
      <c r="K108" s="269">
        <f t="shared" si="12"/>
        <v>0</v>
      </c>
      <c r="L108" s="269">
        <f t="shared" si="12"/>
        <v>0</v>
      </c>
      <c r="M108" s="269">
        <f t="shared" si="12"/>
        <v>0</v>
      </c>
      <c r="N108" s="269">
        <f t="shared" si="12"/>
        <v>0</v>
      </c>
      <c r="O108" s="269">
        <f t="shared" si="12"/>
        <v>0</v>
      </c>
      <c r="P108" s="269">
        <f t="shared" si="12"/>
        <v>0</v>
      </c>
      <c r="Q108" s="269">
        <f t="shared" si="12"/>
        <v>0</v>
      </c>
      <c r="R108" s="269">
        <f t="shared" si="12"/>
        <v>0</v>
      </c>
      <c r="S108" s="269">
        <f t="shared" si="12"/>
        <v>0</v>
      </c>
      <c r="T108" s="269">
        <f t="shared" si="12"/>
        <v>0</v>
      </c>
      <c r="U108" s="269">
        <f t="shared" si="12"/>
        <v>0</v>
      </c>
      <c r="V108" s="269">
        <f t="shared" si="12"/>
        <v>0</v>
      </c>
      <c r="W108" s="269">
        <f t="shared" si="12"/>
        <v>0</v>
      </c>
      <c r="X108" s="269">
        <f t="shared" si="12"/>
        <v>0</v>
      </c>
      <c r="Y108" s="269">
        <f t="shared" si="12"/>
        <v>0</v>
      </c>
      <c r="DA108" s="79"/>
    </row>
    <row r="109" spans="1:105" ht="12" customHeight="1" x14ac:dyDescent="0.25">
      <c r="A109" s="62" t="s">
        <v>181</v>
      </c>
      <c r="B109" s="270">
        <f t="shared" ref="B109:Y109" si="13">IF(B$29=0,0,B$29/B$5)</f>
        <v>0</v>
      </c>
      <c r="C109" s="270">
        <f t="shared" si="13"/>
        <v>0</v>
      </c>
      <c r="D109" s="270">
        <f t="shared" si="13"/>
        <v>0</v>
      </c>
      <c r="E109" s="270">
        <f t="shared" si="13"/>
        <v>0</v>
      </c>
      <c r="F109" s="270">
        <f t="shared" si="13"/>
        <v>0</v>
      </c>
      <c r="G109" s="270">
        <f t="shared" si="13"/>
        <v>0</v>
      </c>
      <c r="H109" s="270">
        <f t="shared" si="13"/>
        <v>0</v>
      </c>
      <c r="I109" s="270">
        <f t="shared" si="13"/>
        <v>0</v>
      </c>
      <c r="J109" s="270">
        <f t="shared" si="13"/>
        <v>0</v>
      </c>
      <c r="K109" s="270">
        <f t="shared" si="13"/>
        <v>0</v>
      </c>
      <c r="L109" s="270">
        <f t="shared" si="13"/>
        <v>0</v>
      </c>
      <c r="M109" s="270">
        <f t="shared" si="13"/>
        <v>0</v>
      </c>
      <c r="N109" s="270">
        <f t="shared" si="13"/>
        <v>0</v>
      </c>
      <c r="O109" s="270">
        <f t="shared" si="13"/>
        <v>0</v>
      </c>
      <c r="P109" s="270">
        <f t="shared" si="13"/>
        <v>0</v>
      </c>
      <c r="Q109" s="270">
        <f t="shared" si="13"/>
        <v>0</v>
      </c>
      <c r="R109" s="270">
        <f t="shared" si="13"/>
        <v>0</v>
      </c>
      <c r="S109" s="270">
        <f t="shared" si="13"/>
        <v>0</v>
      </c>
      <c r="T109" s="270">
        <f t="shared" si="13"/>
        <v>0</v>
      </c>
      <c r="U109" s="270">
        <f t="shared" si="13"/>
        <v>0</v>
      </c>
      <c r="V109" s="270">
        <f t="shared" si="13"/>
        <v>0</v>
      </c>
      <c r="W109" s="270">
        <f t="shared" si="13"/>
        <v>0</v>
      </c>
      <c r="X109" s="270">
        <f t="shared" si="13"/>
        <v>0</v>
      </c>
      <c r="Y109" s="270">
        <f t="shared" si="13"/>
        <v>0</v>
      </c>
      <c r="DA109" s="80"/>
    </row>
    <row r="110" spans="1:105" ht="12" customHeight="1" x14ac:dyDescent="0.25">
      <c r="A110" s="62" t="s">
        <v>187</v>
      </c>
      <c r="B110" s="270">
        <f t="shared" ref="B110:Y110" si="14">IF(B$34=0,0,B$34/B$5)</f>
        <v>0</v>
      </c>
      <c r="C110" s="270">
        <f t="shared" si="14"/>
        <v>0</v>
      </c>
      <c r="D110" s="270">
        <f t="shared" si="14"/>
        <v>0</v>
      </c>
      <c r="E110" s="270">
        <f t="shared" si="14"/>
        <v>0</v>
      </c>
      <c r="F110" s="270">
        <f t="shared" si="14"/>
        <v>0</v>
      </c>
      <c r="G110" s="270">
        <f t="shared" si="14"/>
        <v>0</v>
      </c>
      <c r="H110" s="270">
        <f t="shared" si="14"/>
        <v>0</v>
      </c>
      <c r="I110" s="270">
        <f t="shared" si="14"/>
        <v>0</v>
      </c>
      <c r="J110" s="270">
        <f t="shared" si="14"/>
        <v>0</v>
      </c>
      <c r="K110" s="270">
        <f t="shared" si="14"/>
        <v>0</v>
      </c>
      <c r="L110" s="270">
        <f t="shared" si="14"/>
        <v>0</v>
      </c>
      <c r="M110" s="270">
        <f t="shared" si="14"/>
        <v>0</v>
      </c>
      <c r="N110" s="270">
        <f t="shared" si="14"/>
        <v>0</v>
      </c>
      <c r="O110" s="270">
        <f t="shared" si="14"/>
        <v>0</v>
      </c>
      <c r="P110" s="270">
        <f t="shared" si="14"/>
        <v>0</v>
      </c>
      <c r="Q110" s="270">
        <f t="shared" si="14"/>
        <v>0</v>
      </c>
      <c r="R110" s="270">
        <f t="shared" si="14"/>
        <v>0</v>
      </c>
      <c r="S110" s="270">
        <f t="shared" si="14"/>
        <v>0</v>
      </c>
      <c r="T110" s="270">
        <f t="shared" si="14"/>
        <v>0</v>
      </c>
      <c r="U110" s="270">
        <f t="shared" si="14"/>
        <v>0</v>
      </c>
      <c r="V110" s="270">
        <f t="shared" si="14"/>
        <v>0</v>
      </c>
      <c r="W110" s="270">
        <f t="shared" si="14"/>
        <v>0</v>
      </c>
      <c r="X110" s="270">
        <f t="shared" si="14"/>
        <v>0</v>
      </c>
      <c r="Y110" s="270">
        <f t="shared" si="14"/>
        <v>0</v>
      </c>
      <c r="DA110" s="80"/>
    </row>
    <row r="111" spans="1:105" ht="12" customHeight="1" x14ac:dyDescent="0.25">
      <c r="A111" s="174" t="s">
        <v>189</v>
      </c>
      <c r="B111" s="269">
        <f t="shared" ref="B111:Y111" si="15">IF(B$35=0,0,B$35/B$5)</f>
        <v>0</v>
      </c>
      <c r="C111" s="269">
        <f t="shared" si="15"/>
        <v>0</v>
      </c>
      <c r="D111" s="269">
        <f t="shared" si="15"/>
        <v>0</v>
      </c>
      <c r="E111" s="269">
        <f t="shared" si="15"/>
        <v>0</v>
      </c>
      <c r="F111" s="269">
        <f t="shared" si="15"/>
        <v>0</v>
      </c>
      <c r="G111" s="269">
        <f t="shared" si="15"/>
        <v>0</v>
      </c>
      <c r="H111" s="269">
        <f t="shared" si="15"/>
        <v>0</v>
      </c>
      <c r="I111" s="269">
        <f t="shared" si="15"/>
        <v>0</v>
      </c>
      <c r="J111" s="269">
        <f t="shared" si="15"/>
        <v>0</v>
      </c>
      <c r="K111" s="269">
        <f t="shared" si="15"/>
        <v>0</v>
      </c>
      <c r="L111" s="269">
        <f t="shared" si="15"/>
        <v>0</v>
      </c>
      <c r="M111" s="269">
        <f t="shared" si="15"/>
        <v>0</v>
      </c>
      <c r="N111" s="269">
        <f t="shared" si="15"/>
        <v>0</v>
      </c>
      <c r="O111" s="269">
        <f t="shared" si="15"/>
        <v>0</v>
      </c>
      <c r="P111" s="269">
        <f t="shared" si="15"/>
        <v>0</v>
      </c>
      <c r="Q111" s="269">
        <f t="shared" si="15"/>
        <v>0</v>
      </c>
      <c r="R111" s="269">
        <f t="shared" si="15"/>
        <v>0</v>
      </c>
      <c r="S111" s="269">
        <f t="shared" si="15"/>
        <v>0</v>
      </c>
      <c r="T111" s="269">
        <f t="shared" si="15"/>
        <v>0</v>
      </c>
      <c r="U111" s="269">
        <f t="shared" si="15"/>
        <v>0</v>
      </c>
      <c r="V111" s="269">
        <f t="shared" si="15"/>
        <v>0</v>
      </c>
      <c r="W111" s="269">
        <f t="shared" si="15"/>
        <v>0</v>
      </c>
      <c r="X111" s="269">
        <f t="shared" si="15"/>
        <v>0</v>
      </c>
      <c r="Y111" s="269">
        <f t="shared" si="15"/>
        <v>0</v>
      </c>
      <c r="DA111" s="79"/>
    </row>
    <row r="112" spans="1:105" ht="12" customHeight="1" x14ac:dyDescent="0.25">
      <c r="A112" s="62" t="s">
        <v>190</v>
      </c>
      <c r="B112" s="270">
        <f t="shared" ref="B112:Y112" si="16">IF(B$36=0,0,B$36/B$5)</f>
        <v>0</v>
      </c>
      <c r="C112" s="270">
        <f t="shared" si="16"/>
        <v>0</v>
      </c>
      <c r="D112" s="270">
        <f t="shared" si="16"/>
        <v>0</v>
      </c>
      <c r="E112" s="270">
        <f t="shared" si="16"/>
        <v>0</v>
      </c>
      <c r="F112" s="270">
        <f t="shared" si="16"/>
        <v>0</v>
      </c>
      <c r="G112" s="270">
        <f t="shared" si="16"/>
        <v>0</v>
      </c>
      <c r="H112" s="270">
        <f t="shared" si="16"/>
        <v>0</v>
      </c>
      <c r="I112" s="270">
        <f t="shared" si="16"/>
        <v>0</v>
      </c>
      <c r="J112" s="270">
        <f t="shared" si="16"/>
        <v>0</v>
      </c>
      <c r="K112" s="270">
        <f t="shared" si="16"/>
        <v>0</v>
      </c>
      <c r="L112" s="270">
        <f t="shared" si="16"/>
        <v>0</v>
      </c>
      <c r="M112" s="270">
        <f t="shared" si="16"/>
        <v>0</v>
      </c>
      <c r="N112" s="270">
        <f t="shared" si="16"/>
        <v>0</v>
      </c>
      <c r="O112" s="270">
        <f t="shared" si="16"/>
        <v>0</v>
      </c>
      <c r="P112" s="270">
        <f t="shared" si="16"/>
        <v>0</v>
      </c>
      <c r="Q112" s="270">
        <f t="shared" si="16"/>
        <v>0</v>
      </c>
      <c r="R112" s="270">
        <f t="shared" si="16"/>
        <v>0</v>
      </c>
      <c r="S112" s="270">
        <f t="shared" si="16"/>
        <v>0</v>
      </c>
      <c r="T112" s="270">
        <f t="shared" si="16"/>
        <v>0</v>
      </c>
      <c r="U112" s="270">
        <f t="shared" si="16"/>
        <v>0</v>
      </c>
      <c r="V112" s="270">
        <f t="shared" si="16"/>
        <v>0</v>
      </c>
      <c r="W112" s="270">
        <f t="shared" si="16"/>
        <v>0</v>
      </c>
      <c r="X112" s="270">
        <f t="shared" si="16"/>
        <v>0</v>
      </c>
      <c r="Y112" s="270">
        <f t="shared" si="16"/>
        <v>0</v>
      </c>
      <c r="DA112" s="80"/>
    </row>
    <row r="113" spans="1:105" ht="12" customHeight="1" x14ac:dyDescent="0.25">
      <c r="A113" s="62" t="s">
        <v>195</v>
      </c>
      <c r="B113" s="270">
        <f t="shared" ref="B113:Y113" si="17">IF(B$40=0,0,B$40/B$5)</f>
        <v>0</v>
      </c>
      <c r="C113" s="270">
        <f t="shared" si="17"/>
        <v>0</v>
      </c>
      <c r="D113" s="270">
        <f t="shared" si="17"/>
        <v>0</v>
      </c>
      <c r="E113" s="270">
        <f t="shared" si="17"/>
        <v>0</v>
      </c>
      <c r="F113" s="270">
        <f t="shared" si="17"/>
        <v>0</v>
      </c>
      <c r="G113" s="270">
        <f t="shared" si="17"/>
        <v>0</v>
      </c>
      <c r="H113" s="270">
        <f t="shared" si="17"/>
        <v>0</v>
      </c>
      <c r="I113" s="270">
        <f t="shared" si="17"/>
        <v>0</v>
      </c>
      <c r="J113" s="270">
        <f t="shared" si="17"/>
        <v>0</v>
      </c>
      <c r="K113" s="270">
        <f t="shared" si="17"/>
        <v>0</v>
      </c>
      <c r="L113" s="270">
        <f t="shared" si="17"/>
        <v>0</v>
      </c>
      <c r="M113" s="270">
        <f t="shared" si="17"/>
        <v>0</v>
      </c>
      <c r="N113" s="270">
        <f t="shared" si="17"/>
        <v>0</v>
      </c>
      <c r="O113" s="270">
        <f t="shared" si="17"/>
        <v>0</v>
      </c>
      <c r="P113" s="270">
        <f t="shared" si="17"/>
        <v>0</v>
      </c>
      <c r="Q113" s="270">
        <f t="shared" si="17"/>
        <v>0</v>
      </c>
      <c r="R113" s="270">
        <f t="shared" si="17"/>
        <v>0</v>
      </c>
      <c r="S113" s="270">
        <f t="shared" si="17"/>
        <v>0</v>
      </c>
      <c r="T113" s="270">
        <f t="shared" si="17"/>
        <v>0</v>
      </c>
      <c r="U113" s="270">
        <f t="shared" si="17"/>
        <v>0</v>
      </c>
      <c r="V113" s="270">
        <f t="shared" si="17"/>
        <v>0</v>
      </c>
      <c r="W113" s="270">
        <f t="shared" si="17"/>
        <v>0</v>
      </c>
      <c r="X113" s="270">
        <f t="shared" si="17"/>
        <v>0</v>
      </c>
      <c r="Y113" s="270">
        <f t="shared" si="17"/>
        <v>0</v>
      </c>
      <c r="DA113" s="80"/>
    </row>
    <row r="114" spans="1:105" ht="12" customHeight="1" x14ac:dyDescent="0.25">
      <c r="A114" s="103" t="s">
        <v>207</v>
      </c>
      <c r="B114" s="280">
        <f t="shared" ref="B114:Y114" si="18">IF(B$51=0,0,B$51/B$5)</f>
        <v>0</v>
      </c>
      <c r="C114" s="280">
        <f t="shared" si="18"/>
        <v>0</v>
      </c>
      <c r="D114" s="280">
        <f t="shared" si="18"/>
        <v>0</v>
      </c>
      <c r="E114" s="280">
        <f t="shared" si="18"/>
        <v>0</v>
      </c>
      <c r="F114" s="280">
        <f t="shared" si="18"/>
        <v>0</v>
      </c>
      <c r="G114" s="280">
        <f t="shared" si="18"/>
        <v>0</v>
      </c>
      <c r="H114" s="280">
        <f t="shared" si="18"/>
        <v>0</v>
      </c>
      <c r="I114" s="280">
        <f t="shared" si="18"/>
        <v>0</v>
      </c>
      <c r="J114" s="280">
        <f t="shared" si="18"/>
        <v>0</v>
      </c>
      <c r="K114" s="280">
        <f t="shared" si="18"/>
        <v>0</v>
      </c>
      <c r="L114" s="280">
        <f t="shared" si="18"/>
        <v>0</v>
      </c>
      <c r="M114" s="280">
        <f t="shared" si="18"/>
        <v>0</v>
      </c>
      <c r="N114" s="280">
        <f t="shared" si="18"/>
        <v>0</v>
      </c>
      <c r="O114" s="280">
        <f t="shared" si="18"/>
        <v>0</v>
      </c>
      <c r="P114" s="280">
        <f t="shared" si="18"/>
        <v>0</v>
      </c>
      <c r="Q114" s="280">
        <f t="shared" si="18"/>
        <v>0</v>
      </c>
      <c r="R114" s="280">
        <f t="shared" si="18"/>
        <v>0</v>
      </c>
      <c r="S114" s="280">
        <f t="shared" si="18"/>
        <v>0</v>
      </c>
      <c r="T114" s="280">
        <f t="shared" si="18"/>
        <v>0</v>
      </c>
      <c r="U114" s="280">
        <f t="shared" si="18"/>
        <v>0</v>
      </c>
      <c r="V114" s="280">
        <f t="shared" si="18"/>
        <v>0</v>
      </c>
      <c r="W114" s="280">
        <f t="shared" si="18"/>
        <v>0</v>
      </c>
      <c r="X114" s="280">
        <f t="shared" si="18"/>
        <v>0</v>
      </c>
      <c r="Y114" s="280">
        <f t="shared" si="18"/>
        <v>0</v>
      </c>
      <c r="DA114" s="104"/>
    </row>
    <row r="115" spans="1:105" ht="12" customHeight="1" x14ac:dyDescent="0.25">
      <c r="A115" s="100" t="s">
        <v>105</v>
      </c>
      <c r="B115" s="281">
        <f t="shared" ref="B115:Y115" si="19">IF(B$52=0,0,B$52/B$5)</f>
        <v>0</v>
      </c>
      <c r="C115" s="281">
        <f t="shared" si="19"/>
        <v>0</v>
      </c>
      <c r="D115" s="281">
        <f t="shared" si="19"/>
        <v>0</v>
      </c>
      <c r="E115" s="281">
        <f t="shared" si="19"/>
        <v>0</v>
      </c>
      <c r="F115" s="281">
        <f t="shared" si="19"/>
        <v>0</v>
      </c>
      <c r="G115" s="281">
        <f t="shared" si="19"/>
        <v>0</v>
      </c>
      <c r="H115" s="281">
        <f t="shared" si="19"/>
        <v>0</v>
      </c>
      <c r="I115" s="281">
        <f t="shared" si="19"/>
        <v>0</v>
      </c>
      <c r="J115" s="281">
        <f t="shared" si="19"/>
        <v>0</v>
      </c>
      <c r="K115" s="281">
        <f t="shared" si="19"/>
        <v>0</v>
      </c>
      <c r="L115" s="281">
        <f t="shared" si="19"/>
        <v>0</v>
      </c>
      <c r="M115" s="281">
        <f t="shared" si="19"/>
        <v>0</v>
      </c>
      <c r="N115" s="281">
        <f t="shared" si="19"/>
        <v>0</v>
      </c>
      <c r="O115" s="281">
        <f t="shared" si="19"/>
        <v>0</v>
      </c>
      <c r="P115" s="281">
        <f t="shared" si="19"/>
        <v>0</v>
      </c>
      <c r="Q115" s="281">
        <f t="shared" si="19"/>
        <v>0</v>
      </c>
      <c r="R115" s="281">
        <f t="shared" si="19"/>
        <v>0</v>
      </c>
      <c r="S115" s="281">
        <f t="shared" si="19"/>
        <v>0</v>
      </c>
      <c r="T115" s="281">
        <f t="shared" si="19"/>
        <v>0</v>
      </c>
      <c r="U115" s="281">
        <f t="shared" si="19"/>
        <v>0</v>
      </c>
      <c r="V115" s="281">
        <f t="shared" si="19"/>
        <v>0</v>
      </c>
      <c r="W115" s="281">
        <f t="shared" si="19"/>
        <v>0</v>
      </c>
      <c r="X115" s="281">
        <f t="shared" si="19"/>
        <v>0</v>
      </c>
      <c r="Y115" s="281">
        <f t="shared" si="19"/>
        <v>0</v>
      </c>
      <c r="DA115" s="106"/>
    </row>
    <row r="116" spans="1:105" ht="12" customHeight="1" x14ac:dyDescent="0.25"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</row>
    <row r="117" spans="1:105" ht="12" customHeight="1" x14ac:dyDescent="0.25">
      <c r="A117" s="35" t="s">
        <v>44</v>
      </c>
      <c r="B117" s="232">
        <f t="shared" ref="B117:Y117" si="20">SUM(B$118:B$122,B$126:B$127,B$129:B$131,B$124,B$123,B132)</f>
        <v>0.99999999999999989</v>
      </c>
      <c r="C117" s="232">
        <f t="shared" si="20"/>
        <v>1</v>
      </c>
      <c r="D117" s="232">
        <f t="shared" si="20"/>
        <v>0.99999999999999989</v>
      </c>
      <c r="E117" s="232">
        <f t="shared" si="20"/>
        <v>1</v>
      </c>
      <c r="F117" s="232">
        <f t="shared" si="20"/>
        <v>1</v>
      </c>
      <c r="G117" s="232">
        <f t="shared" si="20"/>
        <v>1</v>
      </c>
      <c r="H117" s="232">
        <f t="shared" si="20"/>
        <v>1</v>
      </c>
      <c r="I117" s="232">
        <f t="shared" si="20"/>
        <v>0.99999999999999978</v>
      </c>
      <c r="J117" s="232">
        <f t="shared" si="20"/>
        <v>1</v>
      </c>
      <c r="K117" s="232">
        <f t="shared" si="20"/>
        <v>1</v>
      </c>
      <c r="L117" s="232">
        <f t="shared" si="20"/>
        <v>1</v>
      </c>
      <c r="M117" s="232">
        <f t="shared" si="20"/>
        <v>0.99999999999999989</v>
      </c>
      <c r="N117" s="232">
        <f t="shared" si="20"/>
        <v>0.99999999999999989</v>
      </c>
      <c r="O117" s="232">
        <f t="shared" si="20"/>
        <v>0.99999999999999989</v>
      </c>
      <c r="P117" s="232">
        <f t="shared" si="20"/>
        <v>1</v>
      </c>
      <c r="Q117" s="232">
        <f t="shared" si="20"/>
        <v>0.99999999999999989</v>
      </c>
      <c r="R117" s="232">
        <f t="shared" si="20"/>
        <v>1</v>
      </c>
      <c r="S117" s="232">
        <f t="shared" si="20"/>
        <v>1.0000000000000002</v>
      </c>
      <c r="T117" s="232">
        <f t="shared" si="20"/>
        <v>0.99999999999999989</v>
      </c>
      <c r="U117" s="232">
        <f t="shared" si="20"/>
        <v>0.99999999999999978</v>
      </c>
      <c r="V117" s="232">
        <f t="shared" si="20"/>
        <v>0.99999999999999989</v>
      </c>
      <c r="W117" s="232">
        <f t="shared" si="20"/>
        <v>1</v>
      </c>
      <c r="X117" s="232">
        <f t="shared" si="20"/>
        <v>0.99999999999999989</v>
      </c>
      <c r="Y117" s="232">
        <f t="shared" si="20"/>
        <v>1.0000000000000002</v>
      </c>
      <c r="DA117" s="95"/>
    </row>
    <row r="118" spans="1:105" ht="12" customHeight="1" x14ac:dyDescent="0.25">
      <c r="A118" s="55" t="s">
        <v>91</v>
      </c>
      <c r="B118" s="266">
        <f t="shared" ref="B118:Y118" si="21">IF(B$55=0,0,B$55/B$54)</f>
        <v>0</v>
      </c>
      <c r="C118" s="266">
        <f t="shared" si="21"/>
        <v>0</v>
      </c>
      <c r="D118" s="266">
        <f t="shared" si="21"/>
        <v>0</v>
      </c>
      <c r="E118" s="266">
        <f t="shared" si="21"/>
        <v>0</v>
      </c>
      <c r="F118" s="266">
        <f t="shared" si="21"/>
        <v>0</v>
      </c>
      <c r="G118" s="266">
        <f t="shared" si="21"/>
        <v>0</v>
      </c>
      <c r="H118" s="266">
        <f t="shared" si="21"/>
        <v>0</v>
      </c>
      <c r="I118" s="266">
        <f t="shared" si="21"/>
        <v>0</v>
      </c>
      <c r="J118" s="266">
        <f t="shared" si="21"/>
        <v>0</v>
      </c>
      <c r="K118" s="266">
        <f t="shared" si="21"/>
        <v>0</v>
      </c>
      <c r="L118" s="266">
        <f t="shared" si="21"/>
        <v>0</v>
      </c>
      <c r="M118" s="266">
        <f t="shared" si="21"/>
        <v>0</v>
      </c>
      <c r="N118" s="266">
        <f t="shared" si="21"/>
        <v>0</v>
      </c>
      <c r="O118" s="266">
        <f t="shared" si="21"/>
        <v>0</v>
      </c>
      <c r="P118" s="266">
        <f t="shared" si="21"/>
        <v>0</v>
      </c>
      <c r="Q118" s="266">
        <f t="shared" si="21"/>
        <v>0</v>
      </c>
      <c r="R118" s="266">
        <f t="shared" si="21"/>
        <v>0</v>
      </c>
      <c r="S118" s="266">
        <f t="shared" si="21"/>
        <v>0</v>
      </c>
      <c r="T118" s="266">
        <f t="shared" si="21"/>
        <v>0</v>
      </c>
      <c r="U118" s="266">
        <f t="shared" si="21"/>
        <v>0</v>
      </c>
      <c r="V118" s="266">
        <f t="shared" si="21"/>
        <v>0</v>
      </c>
      <c r="W118" s="266">
        <f t="shared" si="21"/>
        <v>0</v>
      </c>
      <c r="X118" s="266">
        <f t="shared" si="21"/>
        <v>0</v>
      </c>
      <c r="Y118" s="266">
        <f t="shared" si="21"/>
        <v>0</v>
      </c>
      <c r="DA118" s="76"/>
    </row>
    <row r="119" spans="1:105" ht="12" customHeight="1" x14ac:dyDescent="0.25">
      <c r="A119" s="173" t="s">
        <v>92</v>
      </c>
      <c r="B119" s="267">
        <f t="shared" ref="B119:Y119" si="22">IF(B$56=0,0,B$56/B$54)</f>
        <v>0</v>
      </c>
      <c r="C119" s="267">
        <f t="shared" si="22"/>
        <v>0</v>
      </c>
      <c r="D119" s="267">
        <f t="shared" si="22"/>
        <v>0</v>
      </c>
      <c r="E119" s="267">
        <f t="shared" si="22"/>
        <v>0</v>
      </c>
      <c r="F119" s="267">
        <f t="shared" si="22"/>
        <v>0</v>
      </c>
      <c r="G119" s="267">
        <f t="shared" si="22"/>
        <v>0</v>
      </c>
      <c r="H119" s="267">
        <f t="shared" si="22"/>
        <v>0</v>
      </c>
      <c r="I119" s="267">
        <f t="shared" si="22"/>
        <v>0</v>
      </c>
      <c r="J119" s="267">
        <f t="shared" si="22"/>
        <v>0</v>
      </c>
      <c r="K119" s="267">
        <f t="shared" si="22"/>
        <v>0</v>
      </c>
      <c r="L119" s="267">
        <f t="shared" si="22"/>
        <v>0</v>
      </c>
      <c r="M119" s="267">
        <f t="shared" si="22"/>
        <v>0</v>
      </c>
      <c r="N119" s="267">
        <f t="shared" si="22"/>
        <v>0</v>
      </c>
      <c r="O119" s="267">
        <f t="shared" si="22"/>
        <v>0</v>
      </c>
      <c r="P119" s="267">
        <f t="shared" si="22"/>
        <v>0</v>
      </c>
      <c r="Q119" s="267">
        <f t="shared" si="22"/>
        <v>0</v>
      </c>
      <c r="R119" s="267">
        <f t="shared" si="22"/>
        <v>0</v>
      </c>
      <c r="S119" s="267">
        <f t="shared" si="22"/>
        <v>0</v>
      </c>
      <c r="T119" s="267">
        <f t="shared" si="22"/>
        <v>0</v>
      </c>
      <c r="U119" s="267">
        <f t="shared" si="22"/>
        <v>0</v>
      </c>
      <c r="V119" s="267">
        <f t="shared" si="22"/>
        <v>0</v>
      </c>
      <c r="W119" s="267">
        <f t="shared" si="22"/>
        <v>0</v>
      </c>
      <c r="X119" s="267">
        <f t="shared" si="22"/>
        <v>0</v>
      </c>
      <c r="Y119" s="267">
        <f t="shared" si="22"/>
        <v>0</v>
      </c>
      <c r="DA119" s="77"/>
    </row>
    <row r="120" spans="1:105" ht="12" customHeight="1" x14ac:dyDescent="0.25">
      <c r="A120" s="173" t="s">
        <v>93</v>
      </c>
      <c r="B120" s="267">
        <f t="shared" ref="B120:Y120" si="23">IF(B$57=0,0,B$57/B$54)</f>
        <v>0</v>
      </c>
      <c r="C120" s="267">
        <f t="shared" si="23"/>
        <v>0</v>
      </c>
      <c r="D120" s="267">
        <f t="shared" si="23"/>
        <v>0</v>
      </c>
      <c r="E120" s="267">
        <f t="shared" si="23"/>
        <v>0</v>
      </c>
      <c r="F120" s="267">
        <f t="shared" si="23"/>
        <v>0</v>
      </c>
      <c r="G120" s="267">
        <f t="shared" si="23"/>
        <v>0</v>
      </c>
      <c r="H120" s="267">
        <f t="shared" si="23"/>
        <v>0</v>
      </c>
      <c r="I120" s="267">
        <f t="shared" si="23"/>
        <v>0</v>
      </c>
      <c r="J120" s="267">
        <f t="shared" si="23"/>
        <v>0</v>
      </c>
      <c r="K120" s="267">
        <f t="shared" si="23"/>
        <v>0</v>
      </c>
      <c r="L120" s="267">
        <f t="shared" si="23"/>
        <v>0</v>
      </c>
      <c r="M120" s="267">
        <f t="shared" si="23"/>
        <v>0</v>
      </c>
      <c r="N120" s="267">
        <f t="shared" si="23"/>
        <v>0</v>
      </c>
      <c r="O120" s="267">
        <f t="shared" si="23"/>
        <v>0</v>
      </c>
      <c r="P120" s="267">
        <f t="shared" si="23"/>
        <v>0</v>
      </c>
      <c r="Q120" s="267">
        <f t="shared" si="23"/>
        <v>0</v>
      </c>
      <c r="R120" s="267">
        <f t="shared" si="23"/>
        <v>0</v>
      </c>
      <c r="S120" s="267">
        <f t="shared" si="23"/>
        <v>0</v>
      </c>
      <c r="T120" s="267">
        <f t="shared" si="23"/>
        <v>0</v>
      </c>
      <c r="U120" s="267">
        <f t="shared" si="23"/>
        <v>0</v>
      </c>
      <c r="V120" s="267">
        <f t="shared" si="23"/>
        <v>0</v>
      </c>
      <c r="W120" s="267">
        <f t="shared" si="23"/>
        <v>0</v>
      </c>
      <c r="X120" s="267">
        <f t="shared" si="23"/>
        <v>0</v>
      </c>
      <c r="Y120" s="267">
        <f t="shared" si="23"/>
        <v>0</v>
      </c>
      <c r="DA120" s="77"/>
    </row>
    <row r="121" spans="1:105" ht="12" customHeight="1" x14ac:dyDescent="0.25">
      <c r="A121" s="173" t="s">
        <v>94</v>
      </c>
      <c r="B121" s="267">
        <f t="shared" ref="B121:Y121" si="24">IF(B$58=0,0,B$58/B$54)</f>
        <v>0</v>
      </c>
      <c r="C121" s="267">
        <f t="shared" si="24"/>
        <v>0</v>
      </c>
      <c r="D121" s="267">
        <f t="shared" si="24"/>
        <v>0</v>
      </c>
      <c r="E121" s="267">
        <f t="shared" si="24"/>
        <v>0</v>
      </c>
      <c r="F121" s="267">
        <f t="shared" si="24"/>
        <v>0</v>
      </c>
      <c r="G121" s="267">
        <f t="shared" si="24"/>
        <v>0</v>
      </c>
      <c r="H121" s="267">
        <f t="shared" si="24"/>
        <v>0</v>
      </c>
      <c r="I121" s="267">
        <f t="shared" si="24"/>
        <v>0</v>
      </c>
      <c r="J121" s="267">
        <f t="shared" si="24"/>
        <v>0</v>
      </c>
      <c r="K121" s="267">
        <f t="shared" si="24"/>
        <v>0</v>
      </c>
      <c r="L121" s="267">
        <f t="shared" si="24"/>
        <v>0</v>
      </c>
      <c r="M121" s="267">
        <f t="shared" si="24"/>
        <v>0</v>
      </c>
      <c r="N121" s="267">
        <f t="shared" si="24"/>
        <v>0</v>
      </c>
      <c r="O121" s="267">
        <f t="shared" si="24"/>
        <v>0</v>
      </c>
      <c r="P121" s="267">
        <f t="shared" si="24"/>
        <v>0</v>
      </c>
      <c r="Q121" s="267">
        <f t="shared" si="24"/>
        <v>0</v>
      </c>
      <c r="R121" s="267">
        <f t="shared" si="24"/>
        <v>0</v>
      </c>
      <c r="S121" s="267">
        <f t="shared" si="24"/>
        <v>0</v>
      </c>
      <c r="T121" s="267">
        <f t="shared" si="24"/>
        <v>0</v>
      </c>
      <c r="U121" s="267">
        <f t="shared" si="24"/>
        <v>0</v>
      </c>
      <c r="V121" s="267">
        <f t="shared" si="24"/>
        <v>0</v>
      </c>
      <c r="W121" s="267">
        <f t="shared" si="24"/>
        <v>0</v>
      </c>
      <c r="X121" s="267">
        <f t="shared" si="24"/>
        <v>0</v>
      </c>
      <c r="Y121" s="267">
        <f t="shared" si="24"/>
        <v>0</v>
      </c>
      <c r="DA121" s="77"/>
    </row>
    <row r="122" spans="1:105" ht="12" customHeight="1" x14ac:dyDescent="0.25">
      <c r="A122" s="56" t="s">
        <v>95</v>
      </c>
      <c r="B122" s="268">
        <f t="shared" ref="B122:Y122" si="25">IF(B$59=0,0,B$59/B$54)</f>
        <v>2.687331121279593E-3</v>
      </c>
      <c r="C122" s="268">
        <f t="shared" si="25"/>
        <v>2.9519161846248308E-3</v>
      </c>
      <c r="D122" s="268">
        <f t="shared" si="25"/>
        <v>2.7439627823790972E-3</v>
      </c>
      <c r="E122" s="268">
        <f t="shared" si="25"/>
        <v>3.2929840568797484E-3</v>
      </c>
      <c r="F122" s="268">
        <f t="shared" si="25"/>
        <v>3.5004557188688004E-3</v>
      </c>
      <c r="G122" s="268">
        <f t="shared" si="25"/>
        <v>3.5699712387124729E-3</v>
      </c>
      <c r="H122" s="268">
        <f t="shared" si="25"/>
        <v>3.5028228109625016E-3</v>
      </c>
      <c r="I122" s="268">
        <f t="shared" si="25"/>
        <v>3.5241516887985955E-3</v>
      </c>
      <c r="J122" s="268">
        <f t="shared" si="25"/>
        <v>3.5578918291628812E-3</v>
      </c>
      <c r="K122" s="268">
        <f t="shared" si="25"/>
        <v>3.9417135196285575E-3</v>
      </c>
      <c r="L122" s="268">
        <f t="shared" si="25"/>
        <v>3.7549158988692899E-3</v>
      </c>
      <c r="M122" s="268">
        <f t="shared" si="25"/>
        <v>3.5986485450631594E-3</v>
      </c>
      <c r="N122" s="268">
        <f t="shared" si="25"/>
        <v>3.660549417077543E-3</v>
      </c>
      <c r="O122" s="268">
        <f t="shared" si="25"/>
        <v>3.6242076559291109E-3</v>
      </c>
      <c r="P122" s="268">
        <f t="shared" si="25"/>
        <v>3.4895537235358869E-3</v>
      </c>
      <c r="Q122" s="268">
        <f t="shared" si="25"/>
        <v>3.4939740491864153E-3</v>
      </c>
      <c r="R122" s="268">
        <f t="shared" si="25"/>
        <v>3.5361987037063401E-3</v>
      </c>
      <c r="S122" s="268">
        <f t="shared" si="25"/>
        <v>3.5517835282224252E-3</v>
      </c>
      <c r="T122" s="268">
        <f t="shared" si="25"/>
        <v>3.5094257140677134E-3</v>
      </c>
      <c r="U122" s="268">
        <f t="shared" si="25"/>
        <v>3.6199124442404342E-3</v>
      </c>
      <c r="V122" s="268">
        <f t="shared" si="25"/>
        <v>3.6738423646489205E-3</v>
      </c>
      <c r="W122" s="268">
        <f t="shared" si="25"/>
        <v>3.6833166065209466E-3</v>
      </c>
      <c r="X122" s="268">
        <f t="shared" si="25"/>
        <v>3.6910285003817402E-3</v>
      </c>
      <c r="Y122" s="268">
        <f t="shared" si="25"/>
        <v>3.5338471914389655E-3</v>
      </c>
      <c r="DA122" s="78"/>
    </row>
    <row r="123" spans="1:105" ht="12" customHeight="1" x14ac:dyDescent="0.25">
      <c r="A123" s="174" t="s">
        <v>220</v>
      </c>
      <c r="B123" s="269">
        <f t="shared" ref="B123:Y123" si="26">IF(B$65=0,0,B$65/B$54)</f>
        <v>0.4069859290407975</v>
      </c>
      <c r="C123" s="269">
        <f t="shared" si="26"/>
        <v>0.29877598082530554</v>
      </c>
      <c r="D123" s="269">
        <f t="shared" si="26"/>
        <v>0.29246043149607986</v>
      </c>
      <c r="E123" s="269">
        <f t="shared" si="26"/>
        <v>0.29511741911856559</v>
      </c>
      <c r="F123" s="269">
        <f t="shared" si="26"/>
        <v>0.27034550535173657</v>
      </c>
      <c r="G123" s="269">
        <f t="shared" si="26"/>
        <v>0.31867267045646031</v>
      </c>
      <c r="H123" s="269">
        <f t="shared" si="26"/>
        <v>0.34388424718085814</v>
      </c>
      <c r="I123" s="269">
        <f t="shared" si="26"/>
        <v>0.31292113168512659</v>
      </c>
      <c r="J123" s="269">
        <f t="shared" si="26"/>
        <v>0.34688764405343259</v>
      </c>
      <c r="K123" s="269">
        <f t="shared" si="26"/>
        <v>0.34932094652224938</v>
      </c>
      <c r="L123" s="269">
        <f t="shared" si="26"/>
        <v>0.34515703721365193</v>
      </c>
      <c r="M123" s="269">
        <f t="shared" si="26"/>
        <v>0.34460711255177617</v>
      </c>
      <c r="N123" s="269">
        <f t="shared" si="26"/>
        <v>0.34642306788867078</v>
      </c>
      <c r="O123" s="269">
        <f t="shared" si="26"/>
        <v>0.34209441994155321</v>
      </c>
      <c r="P123" s="269">
        <f t="shared" si="26"/>
        <v>0.34106100838178721</v>
      </c>
      <c r="Q123" s="269">
        <f t="shared" si="26"/>
        <v>0.33548574520799301</v>
      </c>
      <c r="R123" s="269">
        <f t="shared" si="26"/>
        <v>0.33292696819199652</v>
      </c>
      <c r="S123" s="269">
        <f t="shared" si="26"/>
        <v>0.33272375160451573</v>
      </c>
      <c r="T123" s="269">
        <f t="shared" si="26"/>
        <v>0.32931304485793833</v>
      </c>
      <c r="U123" s="269">
        <f t="shared" si="26"/>
        <v>0.32733038605788572</v>
      </c>
      <c r="V123" s="269">
        <f t="shared" si="26"/>
        <v>0.3244308602024768</v>
      </c>
      <c r="W123" s="269">
        <f t="shared" si="26"/>
        <v>0.32268570200515712</v>
      </c>
      <c r="X123" s="269">
        <f t="shared" si="26"/>
        <v>0.3231495826185764</v>
      </c>
      <c r="Y123" s="269">
        <f t="shared" si="26"/>
        <v>0.3199123657730904</v>
      </c>
      <c r="DA123" s="79"/>
    </row>
    <row r="124" spans="1:105" ht="12" customHeight="1" x14ac:dyDescent="0.25">
      <c r="A124" s="174" t="s">
        <v>226</v>
      </c>
      <c r="B124" s="269">
        <f t="shared" ref="B124:Y124" si="27">IF(B$71=0,0,B$71/B$54)</f>
        <v>0</v>
      </c>
      <c r="C124" s="269">
        <f t="shared" si="27"/>
        <v>0</v>
      </c>
      <c r="D124" s="269">
        <f t="shared" si="27"/>
        <v>0</v>
      </c>
      <c r="E124" s="269">
        <f t="shared" si="27"/>
        <v>0</v>
      </c>
      <c r="F124" s="269">
        <f t="shared" si="27"/>
        <v>0</v>
      </c>
      <c r="G124" s="269">
        <f t="shared" si="27"/>
        <v>0</v>
      </c>
      <c r="H124" s="269">
        <f t="shared" si="27"/>
        <v>0</v>
      </c>
      <c r="I124" s="269">
        <f t="shared" si="27"/>
        <v>0</v>
      </c>
      <c r="J124" s="269">
        <f t="shared" si="27"/>
        <v>0</v>
      </c>
      <c r="K124" s="269">
        <f t="shared" si="27"/>
        <v>0</v>
      </c>
      <c r="L124" s="269">
        <f t="shared" si="27"/>
        <v>0</v>
      </c>
      <c r="M124" s="269">
        <f t="shared" si="27"/>
        <v>0</v>
      </c>
      <c r="N124" s="269">
        <f t="shared" si="27"/>
        <v>0</v>
      </c>
      <c r="O124" s="269">
        <f t="shared" si="27"/>
        <v>0</v>
      </c>
      <c r="P124" s="269">
        <f t="shared" si="27"/>
        <v>0</v>
      </c>
      <c r="Q124" s="269">
        <f t="shared" si="27"/>
        <v>0</v>
      </c>
      <c r="R124" s="269">
        <f t="shared" si="27"/>
        <v>0</v>
      </c>
      <c r="S124" s="269">
        <f t="shared" si="27"/>
        <v>0</v>
      </c>
      <c r="T124" s="269">
        <f t="shared" si="27"/>
        <v>0</v>
      </c>
      <c r="U124" s="269">
        <f t="shared" si="27"/>
        <v>0</v>
      </c>
      <c r="V124" s="269">
        <f t="shared" si="27"/>
        <v>0</v>
      </c>
      <c r="W124" s="269">
        <f t="shared" si="27"/>
        <v>0</v>
      </c>
      <c r="X124" s="269">
        <f t="shared" si="27"/>
        <v>0</v>
      </c>
      <c r="Y124" s="269">
        <f t="shared" si="27"/>
        <v>0</v>
      </c>
      <c r="DA124" s="79"/>
    </row>
    <row r="125" spans="1:105" ht="12" customHeight="1" x14ac:dyDescent="0.25">
      <c r="A125" s="174" t="s">
        <v>179</v>
      </c>
      <c r="B125" s="269">
        <f t="shared" ref="B125:Y125" si="28">IF(B$72=0,0,B$72/B$54)</f>
        <v>0.1593974481248128</v>
      </c>
      <c r="C125" s="269">
        <f t="shared" si="28"/>
        <v>0.17588227522923108</v>
      </c>
      <c r="D125" s="269">
        <f t="shared" si="28"/>
        <v>0.16388485260373567</v>
      </c>
      <c r="E125" s="269">
        <f t="shared" si="28"/>
        <v>0.19546603632184298</v>
      </c>
      <c r="F125" s="269">
        <f t="shared" si="28"/>
        <v>0.20773045296253861</v>
      </c>
      <c r="G125" s="269">
        <f t="shared" si="28"/>
        <v>0.21383422544517833</v>
      </c>
      <c r="H125" s="269">
        <f t="shared" si="28"/>
        <v>0.21265896535277728</v>
      </c>
      <c r="I125" s="269">
        <f t="shared" si="28"/>
        <v>0.21089352907792697</v>
      </c>
      <c r="J125" s="269">
        <f t="shared" si="28"/>
        <v>0.21349534286576546</v>
      </c>
      <c r="K125" s="269">
        <f t="shared" si="28"/>
        <v>0.23788043839586434</v>
      </c>
      <c r="L125" s="269">
        <f t="shared" si="28"/>
        <v>0.22516271918797306</v>
      </c>
      <c r="M125" s="269">
        <f t="shared" si="28"/>
        <v>0.21617386076575804</v>
      </c>
      <c r="N125" s="269">
        <f t="shared" si="28"/>
        <v>0.21981414373134031</v>
      </c>
      <c r="O125" s="269">
        <f t="shared" si="28"/>
        <v>0.21482179365876822</v>
      </c>
      <c r="P125" s="269">
        <f t="shared" si="28"/>
        <v>0.20696956457955895</v>
      </c>
      <c r="Q125" s="269">
        <f t="shared" si="28"/>
        <v>0.20724828484869767</v>
      </c>
      <c r="R125" s="269">
        <f t="shared" si="28"/>
        <v>0.20954721640312393</v>
      </c>
      <c r="S125" s="269">
        <f t="shared" si="28"/>
        <v>0.21125524596245379</v>
      </c>
      <c r="T125" s="269">
        <f t="shared" si="28"/>
        <v>0.20846866620082083</v>
      </c>
      <c r="U125" s="269">
        <f t="shared" si="28"/>
        <v>0.2144356374649255</v>
      </c>
      <c r="V125" s="269">
        <f t="shared" si="28"/>
        <v>0.21658125242204138</v>
      </c>
      <c r="W125" s="269">
        <f t="shared" si="28"/>
        <v>0.21695745903449171</v>
      </c>
      <c r="X125" s="269">
        <f t="shared" si="28"/>
        <v>0.21755355955194239</v>
      </c>
      <c r="Y125" s="269">
        <f t="shared" si="28"/>
        <v>0.21916180197794366</v>
      </c>
      <c r="DA125" s="79"/>
    </row>
    <row r="126" spans="1:105" ht="12" customHeight="1" x14ac:dyDescent="0.25">
      <c r="A126" s="62" t="s">
        <v>181</v>
      </c>
      <c r="B126" s="270">
        <f t="shared" ref="B126:Y126" si="29">IF(B$73=0,0,B$73/B$54)</f>
        <v>0.1593974481248128</v>
      </c>
      <c r="C126" s="270">
        <f t="shared" si="29"/>
        <v>0.17588227522923108</v>
      </c>
      <c r="D126" s="270">
        <f t="shared" si="29"/>
        <v>0.16388485260373567</v>
      </c>
      <c r="E126" s="270">
        <f t="shared" si="29"/>
        <v>0.19546603632184298</v>
      </c>
      <c r="F126" s="270">
        <f t="shared" si="29"/>
        <v>0.20773045296253861</v>
      </c>
      <c r="G126" s="270">
        <f t="shared" si="29"/>
        <v>0.21383422544517833</v>
      </c>
      <c r="H126" s="270">
        <f t="shared" si="29"/>
        <v>0.21265896535277728</v>
      </c>
      <c r="I126" s="270">
        <f t="shared" si="29"/>
        <v>0.21089352907792697</v>
      </c>
      <c r="J126" s="270">
        <f t="shared" si="29"/>
        <v>0.21349534286576546</v>
      </c>
      <c r="K126" s="270">
        <f t="shared" si="29"/>
        <v>0.23788043839586434</v>
      </c>
      <c r="L126" s="270">
        <f t="shared" si="29"/>
        <v>0.22516271918797306</v>
      </c>
      <c r="M126" s="270">
        <f t="shared" si="29"/>
        <v>0.21617386076575804</v>
      </c>
      <c r="N126" s="270">
        <f t="shared" si="29"/>
        <v>0.21981414373134031</v>
      </c>
      <c r="O126" s="270">
        <f t="shared" si="29"/>
        <v>0.21482179365876822</v>
      </c>
      <c r="P126" s="270">
        <f t="shared" si="29"/>
        <v>0.20696956457955895</v>
      </c>
      <c r="Q126" s="270">
        <f t="shared" si="29"/>
        <v>0.20724828484869767</v>
      </c>
      <c r="R126" s="270">
        <f t="shared" si="29"/>
        <v>0.20954721640312393</v>
      </c>
      <c r="S126" s="270">
        <f t="shared" si="29"/>
        <v>0.21125524596245379</v>
      </c>
      <c r="T126" s="270">
        <f t="shared" si="29"/>
        <v>0.20846866620082083</v>
      </c>
      <c r="U126" s="270">
        <f t="shared" si="29"/>
        <v>0.2144356374649255</v>
      </c>
      <c r="V126" s="270">
        <f t="shared" si="29"/>
        <v>0.21658125242204138</v>
      </c>
      <c r="W126" s="270">
        <f t="shared" si="29"/>
        <v>0.21695745903449171</v>
      </c>
      <c r="X126" s="270">
        <f t="shared" si="29"/>
        <v>0.21755355955194239</v>
      </c>
      <c r="Y126" s="270">
        <f t="shared" si="29"/>
        <v>0.21916180197794366</v>
      </c>
      <c r="DA126" s="80"/>
    </row>
    <row r="127" spans="1:105" ht="12" customHeight="1" x14ac:dyDescent="0.25">
      <c r="A127" s="62" t="s">
        <v>187</v>
      </c>
      <c r="B127" s="270">
        <f t="shared" ref="B127:Y127" si="30">IF(B$78=0,0,B$78/B$54)</f>
        <v>0</v>
      </c>
      <c r="C127" s="270">
        <f t="shared" si="30"/>
        <v>0</v>
      </c>
      <c r="D127" s="270">
        <f t="shared" si="30"/>
        <v>0</v>
      </c>
      <c r="E127" s="270">
        <f t="shared" si="30"/>
        <v>0</v>
      </c>
      <c r="F127" s="270">
        <f t="shared" si="30"/>
        <v>0</v>
      </c>
      <c r="G127" s="270">
        <f t="shared" si="30"/>
        <v>0</v>
      </c>
      <c r="H127" s="270">
        <f t="shared" si="30"/>
        <v>0</v>
      </c>
      <c r="I127" s="270">
        <f t="shared" si="30"/>
        <v>0</v>
      </c>
      <c r="J127" s="270">
        <f t="shared" si="30"/>
        <v>0</v>
      </c>
      <c r="K127" s="270">
        <f t="shared" si="30"/>
        <v>0</v>
      </c>
      <c r="L127" s="270">
        <f t="shared" si="30"/>
        <v>0</v>
      </c>
      <c r="M127" s="270">
        <f t="shared" si="30"/>
        <v>0</v>
      </c>
      <c r="N127" s="270">
        <f t="shared" si="30"/>
        <v>0</v>
      </c>
      <c r="O127" s="270">
        <f t="shared" si="30"/>
        <v>0</v>
      </c>
      <c r="P127" s="270">
        <f t="shared" si="30"/>
        <v>0</v>
      </c>
      <c r="Q127" s="270">
        <f t="shared" si="30"/>
        <v>0</v>
      </c>
      <c r="R127" s="270">
        <f t="shared" si="30"/>
        <v>0</v>
      </c>
      <c r="S127" s="270">
        <f t="shared" si="30"/>
        <v>0</v>
      </c>
      <c r="T127" s="270">
        <f t="shared" si="30"/>
        <v>0</v>
      </c>
      <c r="U127" s="270">
        <f t="shared" si="30"/>
        <v>0</v>
      </c>
      <c r="V127" s="270">
        <f t="shared" si="30"/>
        <v>0</v>
      </c>
      <c r="W127" s="270">
        <f t="shared" si="30"/>
        <v>0</v>
      </c>
      <c r="X127" s="270">
        <f t="shared" si="30"/>
        <v>0</v>
      </c>
      <c r="Y127" s="270">
        <f t="shared" si="30"/>
        <v>0</v>
      </c>
      <c r="DA127" s="80"/>
    </row>
    <row r="128" spans="1:105" ht="12" customHeight="1" x14ac:dyDescent="0.25">
      <c r="A128" s="174" t="s">
        <v>189</v>
      </c>
      <c r="B128" s="269">
        <f t="shared" ref="B128:Y128" si="31">IF(B$79=0,0,B$79/B$54)</f>
        <v>0.22823387277703158</v>
      </c>
      <c r="C128" s="269">
        <f t="shared" si="31"/>
        <v>0.21143448938661588</v>
      </c>
      <c r="D128" s="269">
        <f t="shared" si="31"/>
        <v>0.20088612063571329</v>
      </c>
      <c r="E128" s="269">
        <f t="shared" si="31"/>
        <v>0.19933066128823132</v>
      </c>
      <c r="F128" s="269">
        <f t="shared" si="31"/>
        <v>0.20396518094934685</v>
      </c>
      <c r="G128" s="269">
        <f t="shared" si="31"/>
        <v>0.22342403089425197</v>
      </c>
      <c r="H128" s="269">
        <f t="shared" si="31"/>
        <v>0.23008799687898951</v>
      </c>
      <c r="I128" s="269">
        <f t="shared" si="31"/>
        <v>0.21999906018388152</v>
      </c>
      <c r="J128" s="269">
        <f t="shared" si="31"/>
        <v>0.23657222861199198</v>
      </c>
      <c r="K128" s="269">
        <f t="shared" si="31"/>
        <v>0.24594135640905937</v>
      </c>
      <c r="L128" s="269">
        <f t="shared" si="31"/>
        <v>0.24183291765817991</v>
      </c>
      <c r="M128" s="269">
        <f t="shared" si="31"/>
        <v>0.23672929571589121</v>
      </c>
      <c r="N128" s="269">
        <f t="shared" si="31"/>
        <v>0.23874728452274843</v>
      </c>
      <c r="O128" s="269">
        <f t="shared" si="31"/>
        <v>0.24111424426761119</v>
      </c>
      <c r="P128" s="269">
        <f t="shared" si="31"/>
        <v>0.23642070185268912</v>
      </c>
      <c r="Q128" s="269">
        <f t="shared" si="31"/>
        <v>0.23755717250727687</v>
      </c>
      <c r="R128" s="269">
        <f t="shared" si="31"/>
        <v>0.23889846341002616</v>
      </c>
      <c r="S128" s="269">
        <f t="shared" si="31"/>
        <v>0.24005443894543199</v>
      </c>
      <c r="T128" s="269">
        <f t="shared" si="31"/>
        <v>0.2375789804133602</v>
      </c>
      <c r="U128" s="269">
        <f t="shared" si="31"/>
        <v>0.24215380960207047</v>
      </c>
      <c r="V128" s="269">
        <f t="shared" si="31"/>
        <v>0.24241130406672826</v>
      </c>
      <c r="W128" s="269">
        <f t="shared" si="31"/>
        <v>0.24269352195773286</v>
      </c>
      <c r="X128" s="269">
        <f t="shared" si="31"/>
        <v>0.24324082085680498</v>
      </c>
      <c r="Y128" s="269">
        <f t="shared" si="31"/>
        <v>0.24367998524742446</v>
      </c>
      <c r="DA128" s="79"/>
    </row>
    <row r="129" spans="1:105" ht="12" customHeight="1" x14ac:dyDescent="0.25">
      <c r="A129" s="62" t="s">
        <v>190</v>
      </c>
      <c r="B129" s="270">
        <f t="shared" ref="B129:Y129" si="32">IF(B$80=0,0,B$80/B$54)</f>
        <v>0.11647899704233393</v>
      </c>
      <c r="C129" s="270">
        <f t="shared" si="32"/>
        <v>0.12852521327808827</v>
      </c>
      <c r="D129" s="270">
        <f t="shared" si="32"/>
        <v>0.11975814849160263</v>
      </c>
      <c r="E129" s="270">
        <f t="shared" si="32"/>
        <v>0.1428359621465265</v>
      </c>
      <c r="F129" s="270">
        <f t="shared" si="32"/>
        <v>0.15179813165691258</v>
      </c>
      <c r="G129" s="270">
        <f t="shared" si="32"/>
        <v>0.15625843704646783</v>
      </c>
      <c r="H129" s="270">
        <f t="shared" si="32"/>
        <v>0.15539962080795719</v>
      </c>
      <c r="I129" s="270">
        <f t="shared" si="32"/>
        <v>0.15410953587212003</v>
      </c>
      <c r="J129" s="270">
        <f t="shared" si="32"/>
        <v>0.15601080006463727</v>
      </c>
      <c r="K129" s="270">
        <f t="shared" si="32"/>
        <v>0.17383010334421889</v>
      </c>
      <c r="L129" s="270">
        <f t="shared" si="32"/>
        <v>0.16453668493992138</v>
      </c>
      <c r="M129" s="270">
        <f t="shared" si="32"/>
        <v>0.15796811545595252</v>
      </c>
      <c r="N129" s="270">
        <f t="shared" si="32"/>
        <v>0.16062823651666921</v>
      </c>
      <c r="O129" s="270">
        <f t="shared" si="32"/>
        <v>0.15698009825486919</v>
      </c>
      <c r="P129" s="270">
        <f t="shared" si="32"/>
        <v>0.15124211575607294</v>
      </c>
      <c r="Q129" s="270">
        <f t="shared" si="32"/>
        <v>0.15144578938941269</v>
      </c>
      <c r="R129" s="270">
        <f t="shared" si="32"/>
        <v>0.15312572369751321</v>
      </c>
      <c r="S129" s="270">
        <f t="shared" si="32"/>
        <v>0.15437385892382879</v>
      </c>
      <c r="T129" s="270">
        <f t="shared" si="32"/>
        <v>0.15233757779366092</v>
      </c>
      <c r="U129" s="270">
        <f t="shared" si="32"/>
        <v>0.15669791628339078</v>
      </c>
      <c r="V129" s="270">
        <f t="shared" si="32"/>
        <v>0.15826581514992843</v>
      </c>
      <c r="W129" s="270">
        <f t="shared" si="32"/>
        <v>0.15854072650776022</v>
      </c>
      <c r="X129" s="270">
        <f t="shared" si="32"/>
        <v>0.1589763243873116</v>
      </c>
      <c r="Y129" s="270">
        <f t="shared" si="32"/>
        <v>0.16015154059676354</v>
      </c>
      <c r="DA129" s="80"/>
    </row>
    <row r="130" spans="1:105" ht="12" customHeight="1" x14ac:dyDescent="0.25">
      <c r="A130" s="62" t="s">
        <v>195</v>
      </c>
      <c r="B130" s="270">
        <f t="shared" ref="B130:Y130" si="33">IF(B$84=0,0,B$84/B$54)</f>
        <v>0.11175487573469763</v>
      </c>
      <c r="C130" s="270">
        <f t="shared" si="33"/>
        <v>8.2909276108527635E-2</v>
      </c>
      <c r="D130" s="270">
        <f t="shared" si="33"/>
        <v>8.1127972144110688E-2</v>
      </c>
      <c r="E130" s="270">
        <f t="shared" si="33"/>
        <v>5.6494699141704831E-2</v>
      </c>
      <c r="F130" s="270">
        <f t="shared" si="33"/>
        <v>5.2167049292434257E-2</v>
      </c>
      <c r="G130" s="270">
        <f t="shared" si="33"/>
        <v>6.716559384778413E-2</v>
      </c>
      <c r="H130" s="270">
        <f t="shared" si="33"/>
        <v>7.4688376071032306E-2</v>
      </c>
      <c r="I130" s="270">
        <f t="shared" si="33"/>
        <v>6.5889524311761496E-2</v>
      </c>
      <c r="J130" s="270">
        <f t="shared" si="33"/>
        <v>8.0561428547354694E-2</v>
      </c>
      <c r="K130" s="270">
        <f t="shared" si="33"/>
        <v>7.2111253064840508E-2</v>
      </c>
      <c r="L130" s="270">
        <f t="shared" si="33"/>
        <v>7.7296232718258528E-2</v>
      </c>
      <c r="M130" s="270">
        <f t="shared" si="33"/>
        <v>7.8761180259938682E-2</v>
      </c>
      <c r="N130" s="270">
        <f t="shared" si="33"/>
        <v>7.8119048006079217E-2</v>
      </c>
      <c r="O130" s="270">
        <f t="shared" si="33"/>
        <v>8.4134146012742009E-2</v>
      </c>
      <c r="P130" s="270">
        <f t="shared" si="33"/>
        <v>8.517858609661616E-2</v>
      </c>
      <c r="Q130" s="270">
        <f t="shared" si="33"/>
        <v>8.6111383117864163E-2</v>
      </c>
      <c r="R130" s="270">
        <f t="shared" si="33"/>
        <v>8.577273971251298E-2</v>
      </c>
      <c r="S130" s="270">
        <f t="shared" si="33"/>
        <v>8.5680580021603198E-2</v>
      </c>
      <c r="T130" s="270">
        <f t="shared" si="33"/>
        <v>8.5241402619699272E-2</v>
      </c>
      <c r="U130" s="270">
        <f t="shared" si="33"/>
        <v>8.5455893318679685E-2</v>
      </c>
      <c r="V130" s="270">
        <f t="shared" si="33"/>
        <v>8.4145488916799821E-2</v>
      </c>
      <c r="W130" s="270">
        <f t="shared" si="33"/>
        <v>8.4152795449972687E-2</v>
      </c>
      <c r="X130" s="270">
        <f t="shared" si="33"/>
        <v>8.4264496469493369E-2</v>
      </c>
      <c r="Y130" s="270">
        <f t="shared" si="33"/>
        <v>8.3528444650660935E-2</v>
      </c>
      <c r="DA130" s="80"/>
    </row>
    <row r="131" spans="1:105" ht="12" customHeight="1" x14ac:dyDescent="0.25">
      <c r="A131" s="103" t="s">
        <v>207</v>
      </c>
      <c r="B131" s="280">
        <f t="shared" ref="B131:Y131" si="34">IF(B$95=0,0,B$95/B$54)</f>
        <v>0</v>
      </c>
      <c r="C131" s="280">
        <f t="shared" si="34"/>
        <v>0</v>
      </c>
      <c r="D131" s="280">
        <f t="shared" si="34"/>
        <v>0</v>
      </c>
      <c r="E131" s="280">
        <f t="shared" si="34"/>
        <v>0</v>
      </c>
      <c r="F131" s="280">
        <f t="shared" si="34"/>
        <v>0</v>
      </c>
      <c r="G131" s="280">
        <f t="shared" si="34"/>
        <v>0</v>
      </c>
      <c r="H131" s="280">
        <f t="shared" si="34"/>
        <v>0</v>
      </c>
      <c r="I131" s="280">
        <f t="shared" si="34"/>
        <v>0</v>
      </c>
      <c r="J131" s="280">
        <f t="shared" si="34"/>
        <v>0</v>
      </c>
      <c r="K131" s="280">
        <f t="shared" si="34"/>
        <v>0</v>
      </c>
      <c r="L131" s="280">
        <f t="shared" si="34"/>
        <v>0</v>
      </c>
      <c r="M131" s="280">
        <f t="shared" si="34"/>
        <v>0</v>
      </c>
      <c r="N131" s="280">
        <f t="shared" si="34"/>
        <v>0</v>
      </c>
      <c r="O131" s="280">
        <f t="shared" si="34"/>
        <v>0</v>
      </c>
      <c r="P131" s="280">
        <f t="shared" si="34"/>
        <v>0</v>
      </c>
      <c r="Q131" s="280">
        <f t="shared" si="34"/>
        <v>0</v>
      </c>
      <c r="R131" s="280">
        <f t="shared" si="34"/>
        <v>0</v>
      </c>
      <c r="S131" s="280">
        <f t="shared" si="34"/>
        <v>0</v>
      </c>
      <c r="T131" s="280">
        <f t="shared" si="34"/>
        <v>0</v>
      </c>
      <c r="U131" s="280">
        <f t="shared" si="34"/>
        <v>0</v>
      </c>
      <c r="V131" s="280">
        <f t="shared" si="34"/>
        <v>0</v>
      </c>
      <c r="W131" s="280">
        <f t="shared" si="34"/>
        <v>0</v>
      </c>
      <c r="X131" s="280">
        <f t="shared" si="34"/>
        <v>0</v>
      </c>
      <c r="Y131" s="280">
        <f t="shared" si="34"/>
        <v>0</v>
      </c>
      <c r="DA131" s="104"/>
    </row>
    <row r="132" spans="1:105" ht="12" customHeight="1" x14ac:dyDescent="0.25">
      <c r="A132" s="100" t="s">
        <v>105</v>
      </c>
      <c r="B132" s="281">
        <f t="shared" ref="B132:Y132" si="35">IF(B$96=0,0,B$96/B$54)</f>
        <v>0.20269541893607845</v>
      </c>
      <c r="C132" s="281">
        <f t="shared" si="35"/>
        <v>0.31095533837422257</v>
      </c>
      <c r="D132" s="281">
        <f t="shared" si="35"/>
        <v>0.34002463248209203</v>
      </c>
      <c r="E132" s="281">
        <f t="shared" si="35"/>
        <v>0.30679289921448033</v>
      </c>
      <c r="F132" s="281">
        <f t="shared" si="35"/>
        <v>0.31445840501750916</v>
      </c>
      <c r="G132" s="281">
        <f t="shared" si="35"/>
        <v>0.24049910196539687</v>
      </c>
      <c r="H132" s="281">
        <f t="shared" si="35"/>
        <v>0.20986596777641264</v>
      </c>
      <c r="I132" s="281">
        <f t="shared" si="35"/>
        <v>0.25266212736426624</v>
      </c>
      <c r="J132" s="281">
        <f t="shared" si="35"/>
        <v>0.19948689263964717</v>
      </c>
      <c r="K132" s="281">
        <f t="shared" si="35"/>
        <v>0.16291554515319828</v>
      </c>
      <c r="L132" s="281">
        <f t="shared" si="35"/>
        <v>0.18409241004132582</v>
      </c>
      <c r="M132" s="281">
        <f t="shared" si="35"/>
        <v>0.19889108242151135</v>
      </c>
      <c r="N132" s="281">
        <f t="shared" si="35"/>
        <v>0.19135495444016282</v>
      </c>
      <c r="O132" s="281">
        <f t="shared" si="35"/>
        <v>0.1983453344761382</v>
      </c>
      <c r="P132" s="281">
        <f t="shared" si="35"/>
        <v>0.21205917146242895</v>
      </c>
      <c r="Q132" s="281">
        <f t="shared" si="35"/>
        <v>0.21621482338684592</v>
      </c>
      <c r="R132" s="281">
        <f t="shared" si="35"/>
        <v>0.21509115329114711</v>
      </c>
      <c r="S132" s="281">
        <f t="shared" si="35"/>
        <v>0.21241477995937624</v>
      </c>
      <c r="T132" s="281">
        <f t="shared" si="35"/>
        <v>0.22112988281381285</v>
      </c>
      <c r="U132" s="281">
        <f t="shared" si="35"/>
        <v>0.21246025443087771</v>
      </c>
      <c r="V132" s="281">
        <f t="shared" si="35"/>
        <v>0.21290274094410458</v>
      </c>
      <c r="W132" s="281">
        <f t="shared" si="35"/>
        <v>0.21398000039609735</v>
      </c>
      <c r="X132" s="281">
        <f t="shared" si="35"/>
        <v>0.21236500847229445</v>
      </c>
      <c r="Y132" s="281">
        <f t="shared" si="35"/>
        <v>0.21371199981010264</v>
      </c>
      <c r="DA132" s="106"/>
    </row>
    <row r="133" spans="1:105" ht="12" customHeight="1" x14ac:dyDescent="0.25">
      <c r="A133" s="6"/>
    </row>
    <row r="134" spans="1:105" ht="15" customHeight="1" x14ac:dyDescent="0.25">
      <c r="A134" s="32" t="s">
        <v>430</v>
      </c>
      <c r="B134" s="257"/>
      <c r="C134" s="257"/>
      <c r="D134" s="257"/>
      <c r="E134" s="257"/>
      <c r="F134" s="257"/>
      <c r="G134" s="257"/>
      <c r="H134" s="257"/>
      <c r="I134" s="257"/>
      <c r="J134" s="257"/>
      <c r="K134" s="257"/>
      <c r="L134" s="257"/>
      <c r="M134" s="257"/>
      <c r="N134" s="257"/>
      <c r="O134" s="257"/>
      <c r="P134" s="257"/>
      <c r="Q134" s="257"/>
      <c r="R134" s="257"/>
      <c r="S134" s="257"/>
      <c r="T134" s="257"/>
      <c r="U134" s="257"/>
      <c r="V134" s="257"/>
      <c r="W134" s="257"/>
      <c r="X134" s="257"/>
      <c r="Y134" s="257"/>
      <c r="DA134" s="88"/>
    </row>
    <row r="136" spans="1:105" ht="12" customHeight="1" x14ac:dyDescent="0.25">
      <c r="A136" s="35" t="s">
        <v>431</v>
      </c>
      <c r="B136" s="272">
        <f>IF(B$5=0,0,(B$5-B$52)/ISI_fec!B$5)</f>
        <v>0</v>
      </c>
      <c r="C136" s="272">
        <f>IF(C$5=0,0,(C$5-C$52)/ISI_fec!C$5)</f>
        <v>0</v>
      </c>
      <c r="D136" s="272">
        <f>IF(D$5=0,0,(D$5-D$52)/ISI_fec!D$5)</f>
        <v>0</v>
      </c>
      <c r="E136" s="272">
        <f>IF(E$5=0,0,(E$5-E$52)/ISI_fec!E$5)</f>
        <v>0</v>
      </c>
      <c r="F136" s="272">
        <f>IF(F$5=0,0,(F$5-F$52)/ISI_fec!F$5)</f>
        <v>0</v>
      </c>
      <c r="G136" s="272">
        <f>IF(G$5=0,0,(G$5-G$52)/ISI_fec!G$5)</f>
        <v>0</v>
      </c>
      <c r="H136" s="272">
        <f>IF(H$5=0,0,(H$5-H$52)/ISI_fec!H$5)</f>
        <v>0</v>
      </c>
      <c r="I136" s="272">
        <f>IF(I$5=0,0,(I$5-I$52)/ISI_fec!I$5)</f>
        <v>0</v>
      </c>
      <c r="J136" s="272">
        <f>IF(J$5=0,0,(J$5-J$52)/ISI_fec!J$5)</f>
        <v>0</v>
      </c>
      <c r="K136" s="272">
        <f>IF(K$5=0,0,(K$5-K$52)/ISI_fec!K$5)</f>
        <v>0</v>
      </c>
      <c r="L136" s="272">
        <f>IF(L$5=0,0,(L$5-L$52)/ISI_fec!L$5)</f>
        <v>0</v>
      </c>
      <c r="M136" s="272">
        <f>IF(M$5=0,0,(M$5-M$52)/ISI_fec!M$5)</f>
        <v>0</v>
      </c>
      <c r="N136" s="272">
        <f>IF(N$5=0,0,(N$5-N$52)/ISI_fec!N$5)</f>
        <v>0</v>
      </c>
      <c r="O136" s="272">
        <f>IF(O$5=0,0,(O$5-O$52)/ISI_fec!O$5)</f>
        <v>0</v>
      </c>
      <c r="P136" s="272">
        <f>IF(P$5=0,0,(P$5-P$52)/ISI_fec!P$5)</f>
        <v>0</v>
      </c>
      <c r="Q136" s="272">
        <f>IF(Q$5=0,0,(Q$5-Q$52)/ISI_fec!Q$5)</f>
        <v>0</v>
      </c>
      <c r="R136" s="272">
        <f>IF(R$5=0,0,(R$5-R$52)/ISI_fec!R$5)</f>
        <v>0</v>
      </c>
      <c r="S136" s="272">
        <f>IF(S$5=0,0,(S$5-S$52)/ISI_fec!S$5)</f>
        <v>0</v>
      </c>
      <c r="T136" s="272">
        <f>IF(T$5=0,0,(T$5-T$52)/ISI_fec!T$5)</f>
        <v>0</v>
      </c>
      <c r="U136" s="272">
        <f>IF(U$5=0,0,(U$5-U$52)/ISI_fec!U$5)</f>
        <v>0</v>
      </c>
      <c r="V136" s="272">
        <f>IF(V$5=0,0,(V$5-V$52)/ISI_fec!V$5)</f>
        <v>0</v>
      </c>
      <c r="W136" s="272">
        <f>IF(W$5=0,0,(W$5-W$52)/ISI_fec!W$5)</f>
        <v>0</v>
      </c>
      <c r="X136" s="272">
        <f>IF(X$5=0,0,(X$5-X$52)/ISI_fec!X$5)</f>
        <v>0</v>
      </c>
      <c r="Y136" s="272">
        <f>IF(Y$5=0,0,(Y$5-Y$52)/ISI_fec!Y$5)</f>
        <v>0</v>
      </c>
      <c r="DA136" s="111"/>
    </row>
    <row r="137" spans="1:105" ht="12" customHeight="1" x14ac:dyDescent="0.25">
      <c r="A137" s="55" t="s">
        <v>91</v>
      </c>
      <c r="B137" s="273">
        <f>IF(B$6=0,0,B$6/ISI_fec!B$6)</f>
        <v>0</v>
      </c>
      <c r="C137" s="273">
        <f>IF(C$6=0,0,C$6/ISI_fec!C$6)</f>
        <v>0</v>
      </c>
      <c r="D137" s="273">
        <f>IF(D$6=0,0,D$6/ISI_fec!D$6)</f>
        <v>0</v>
      </c>
      <c r="E137" s="273">
        <f>IF(E$6=0,0,E$6/ISI_fec!E$6)</f>
        <v>0</v>
      </c>
      <c r="F137" s="273">
        <f>IF(F$6=0,0,F$6/ISI_fec!F$6)</f>
        <v>0</v>
      </c>
      <c r="G137" s="273">
        <f>IF(G$6=0,0,G$6/ISI_fec!G$6)</f>
        <v>0</v>
      </c>
      <c r="H137" s="273">
        <f>IF(H$6=0,0,H$6/ISI_fec!H$6)</f>
        <v>0</v>
      </c>
      <c r="I137" s="273">
        <f>IF(I$6=0,0,I$6/ISI_fec!I$6)</f>
        <v>0</v>
      </c>
      <c r="J137" s="273">
        <f>IF(J$6=0,0,J$6/ISI_fec!J$6)</f>
        <v>0</v>
      </c>
      <c r="K137" s="273">
        <f>IF(K$6=0,0,K$6/ISI_fec!K$6)</f>
        <v>0</v>
      </c>
      <c r="L137" s="273">
        <f>IF(L$6=0,0,L$6/ISI_fec!L$6)</f>
        <v>0</v>
      </c>
      <c r="M137" s="273">
        <f>IF(M$6=0,0,M$6/ISI_fec!M$6)</f>
        <v>0</v>
      </c>
      <c r="N137" s="273">
        <f>IF(N$6=0,0,N$6/ISI_fec!N$6)</f>
        <v>0</v>
      </c>
      <c r="O137" s="273">
        <f>IF(O$6=0,0,O$6/ISI_fec!O$6)</f>
        <v>0</v>
      </c>
      <c r="P137" s="273">
        <f>IF(P$6=0,0,P$6/ISI_fec!P$6)</f>
        <v>0</v>
      </c>
      <c r="Q137" s="273">
        <f>IF(Q$6=0,0,Q$6/ISI_fec!Q$6)</f>
        <v>0</v>
      </c>
      <c r="R137" s="273">
        <f>IF(R$6=0,0,R$6/ISI_fec!R$6)</f>
        <v>0</v>
      </c>
      <c r="S137" s="273">
        <f>IF(S$6=0,0,S$6/ISI_fec!S$6)</f>
        <v>0</v>
      </c>
      <c r="T137" s="273">
        <f>IF(T$6=0,0,T$6/ISI_fec!T$6)</f>
        <v>0</v>
      </c>
      <c r="U137" s="273">
        <f>IF(U$6=0,0,U$6/ISI_fec!U$6)</f>
        <v>0</v>
      </c>
      <c r="V137" s="273">
        <f>IF(V$6=0,0,V$6/ISI_fec!V$6)</f>
        <v>0</v>
      </c>
      <c r="W137" s="273">
        <f>IF(W$6=0,0,W$6/ISI_fec!W$6)</f>
        <v>0</v>
      </c>
      <c r="X137" s="273">
        <f>IF(X$6=0,0,X$6/ISI_fec!X$6)</f>
        <v>0</v>
      </c>
      <c r="Y137" s="273">
        <f>IF(Y$6=0,0,Y$6/ISI_fec!Y$6)</f>
        <v>0</v>
      </c>
      <c r="DA137" s="76"/>
    </row>
    <row r="138" spans="1:105" ht="12" customHeight="1" x14ac:dyDescent="0.25">
      <c r="A138" s="173" t="s">
        <v>92</v>
      </c>
      <c r="B138" s="274">
        <f>IF(B$7=0,0,B$7/ISI_fec!B$7)</f>
        <v>0</v>
      </c>
      <c r="C138" s="274">
        <f>IF(C$7=0,0,C$7/ISI_fec!C$7)</f>
        <v>0</v>
      </c>
      <c r="D138" s="274">
        <f>IF(D$7=0,0,D$7/ISI_fec!D$7)</f>
        <v>0</v>
      </c>
      <c r="E138" s="274">
        <f>IF(E$7=0,0,E$7/ISI_fec!E$7)</f>
        <v>0</v>
      </c>
      <c r="F138" s="274">
        <f>IF(F$7=0,0,F$7/ISI_fec!F$7)</f>
        <v>0</v>
      </c>
      <c r="G138" s="274">
        <f>IF(G$7=0,0,G$7/ISI_fec!G$7)</f>
        <v>0</v>
      </c>
      <c r="H138" s="274">
        <f>IF(H$7=0,0,H$7/ISI_fec!H$7)</f>
        <v>0</v>
      </c>
      <c r="I138" s="274">
        <f>IF(I$7=0,0,I$7/ISI_fec!I$7)</f>
        <v>0</v>
      </c>
      <c r="J138" s="274">
        <f>IF(J$7=0,0,J$7/ISI_fec!J$7)</f>
        <v>0</v>
      </c>
      <c r="K138" s="274">
        <f>IF(K$7=0,0,K$7/ISI_fec!K$7)</f>
        <v>0</v>
      </c>
      <c r="L138" s="274">
        <f>IF(L$7=0,0,L$7/ISI_fec!L$7)</f>
        <v>0</v>
      </c>
      <c r="M138" s="274">
        <f>IF(M$7=0,0,M$7/ISI_fec!M$7)</f>
        <v>0</v>
      </c>
      <c r="N138" s="274">
        <f>IF(N$7=0,0,N$7/ISI_fec!N$7)</f>
        <v>0</v>
      </c>
      <c r="O138" s="274">
        <f>IF(O$7=0,0,O$7/ISI_fec!O$7)</f>
        <v>0</v>
      </c>
      <c r="P138" s="274">
        <f>IF(P$7=0,0,P$7/ISI_fec!P$7)</f>
        <v>0</v>
      </c>
      <c r="Q138" s="274">
        <f>IF(Q$7=0,0,Q$7/ISI_fec!Q$7)</f>
        <v>0</v>
      </c>
      <c r="R138" s="274">
        <f>IF(R$7=0,0,R$7/ISI_fec!R$7)</f>
        <v>0</v>
      </c>
      <c r="S138" s="274">
        <f>IF(S$7=0,0,S$7/ISI_fec!S$7)</f>
        <v>0</v>
      </c>
      <c r="T138" s="274">
        <f>IF(T$7=0,0,T$7/ISI_fec!T$7)</f>
        <v>0</v>
      </c>
      <c r="U138" s="274">
        <f>IF(U$7=0,0,U$7/ISI_fec!U$7)</f>
        <v>0</v>
      </c>
      <c r="V138" s="274">
        <f>IF(V$7=0,0,V$7/ISI_fec!V$7)</f>
        <v>0</v>
      </c>
      <c r="W138" s="274">
        <f>IF(W$7=0,0,W$7/ISI_fec!W$7)</f>
        <v>0</v>
      </c>
      <c r="X138" s="274">
        <f>IF(X$7=0,0,X$7/ISI_fec!X$7)</f>
        <v>0</v>
      </c>
      <c r="Y138" s="274">
        <f>IF(Y$7=0,0,Y$7/ISI_fec!Y$7)</f>
        <v>0</v>
      </c>
      <c r="DA138" s="77"/>
    </row>
    <row r="139" spans="1:105" ht="12" customHeight="1" x14ac:dyDescent="0.25">
      <c r="A139" s="173" t="s">
        <v>93</v>
      </c>
      <c r="B139" s="274">
        <f>IF(B$8=0,0,B$8/ISI_fec!B$8)</f>
        <v>0</v>
      </c>
      <c r="C139" s="274">
        <f>IF(C$8=0,0,C$8/ISI_fec!C$8)</f>
        <v>0</v>
      </c>
      <c r="D139" s="274">
        <f>IF(D$8=0,0,D$8/ISI_fec!D$8)</f>
        <v>0</v>
      </c>
      <c r="E139" s="274">
        <f>IF(E$8=0,0,E$8/ISI_fec!E$8)</f>
        <v>0</v>
      </c>
      <c r="F139" s="274">
        <f>IF(F$8=0,0,F$8/ISI_fec!F$8)</f>
        <v>0</v>
      </c>
      <c r="G139" s="274">
        <f>IF(G$8=0,0,G$8/ISI_fec!G$8)</f>
        <v>0</v>
      </c>
      <c r="H139" s="274">
        <f>IF(H$8=0,0,H$8/ISI_fec!H$8)</f>
        <v>0</v>
      </c>
      <c r="I139" s="274">
        <f>IF(I$8=0,0,I$8/ISI_fec!I$8)</f>
        <v>0</v>
      </c>
      <c r="J139" s="274">
        <f>IF(J$8=0,0,J$8/ISI_fec!J$8)</f>
        <v>0</v>
      </c>
      <c r="K139" s="274">
        <f>IF(K$8=0,0,K$8/ISI_fec!K$8)</f>
        <v>0</v>
      </c>
      <c r="L139" s="274">
        <f>IF(L$8=0,0,L$8/ISI_fec!L$8)</f>
        <v>0</v>
      </c>
      <c r="M139" s="274">
        <f>IF(M$8=0,0,M$8/ISI_fec!M$8)</f>
        <v>0</v>
      </c>
      <c r="N139" s="274">
        <f>IF(N$8=0,0,N$8/ISI_fec!N$8)</f>
        <v>0</v>
      </c>
      <c r="O139" s="274">
        <f>IF(O$8=0,0,O$8/ISI_fec!O$8)</f>
        <v>0</v>
      </c>
      <c r="P139" s="274">
        <f>IF(P$8=0,0,P$8/ISI_fec!P$8)</f>
        <v>0</v>
      </c>
      <c r="Q139" s="274">
        <f>IF(Q$8=0,0,Q$8/ISI_fec!Q$8)</f>
        <v>0</v>
      </c>
      <c r="R139" s="274">
        <f>IF(R$8=0,0,R$8/ISI_fec!R$8)</f>
        <v>0</v>
      </c>
      <c r="S139" s="274">
        <f>IF(S$8=0,0,S$8/ISI_fec!S$8)</f>
        <v>0</v>
      </c>
      <c r="T139" s="274">
        <f>IF(T$8=0,0,T$8/ISI_fec!T$8)</f>
        <v>0</v>
      </c>
      <c r="U139" s="274">
        <f>IF(U$8=0,0,U$8/ISI_fec!U$8)</f>
        <v>0</v>
      </c>
      <c r="V139" s="274">
        <f>IF(V$8=0,0,V$8/ISI_fec!V$8)</f>
        <v>0</v>
      </c>
      <c r="W139" s="274">
        <f>IF(W$8=0,0,W$8/ISI_fec!W$8)</f>
        <v>0</v>
      </c>
      <c r="X139" s="274">
        <f>IF(X$8=0,0,X$8/ISI_fec!X$8)</f>
        <v>0</v>
      </c>
      <c r="Y139" s="274">
        <f>IF(Y$8=0,0,Y$8/ISI_fec!Y$8)</f>
        <v>0</v>
      </c>
      <c r="DA139" s="77"/>
    </row>
    <row r="140" spans="1:105" ht="12" customHeight="1" x14ac:dyDescent="0.25">
      <c r="A140" s="173" t="s">
        <v>94</v>
      </c>
      <c r="B140" s="274">
        <f>IF(B$9=0,0,B$9/ISI_fec!B$9)</f>
        <v>0</v>
      </c>
      <c r="C140" s="274">
        <f>IF(C$9=0,0,C$9/ISI_fec!C$9)</f>
        <v>0</v>
      </c>
      <c r="D140" s="274">
        <f>IF(D$9=0,0,D$9/ISI_fec!D$9)</f>
        <v>0</v>
      </c>
      <c r="E140" s="274">
        <f>IF(E$9=0,0,E$9/ISI_fec!E$9)</f>
        <v>0</v>
      </c>
      <c r="F140" s="274">
        <f>IF(F$9=0,0,F$9/ISI_fec!F$9)</f>
        <v>0</v>
      </c>
      <c r="G140" s="274">
        <f>IF(G$9=0,0,G$9/ISI_fec!G$9)</f>
        <v>0</v>
      </c>
      <c r="H140" s="274">
        <f>IF(H$9=0,0,H$9/ISI_fec!H$9)</f>
        <v>0</v>
      </c>
      <c r="I140" s="274">
        <f>IF(I$9=0,0,I$9/ISI_fec!I$9)</f>
        <v>0</v>
      </c>
      <c r="J140" s="274">
        <f>IF(J$9=0,0,J$9/ISI_fec!J$9)</f>
        <v>0</v>
      </c>
      <c r="K140" s="274">
        <f>IF(K$9=0,0,K$9/ISI_fec!K$9)</f>
        <v>0</v>
      </c>
      <c r="L140" s="274">
        <f>IF(L$9=0,0,L$9/ISI_fec!L$9)</f>
        <v>0</v>
      </c>
      <c r="M140" s="274">
        <f>IF(M$9=0,0,M$9/ISI_fec!M$9)</f>
        <v>0</v>
      </c>
      <c r="N140" s="274">
        <f>IF(N$9=0,0,N$9/ISI_fec!N$9)</f>
        <v>0</v>
      </c>
      <c r="O140" s="274">
        <f>IF(O$9=0,0,O$9/ISI_fec!O$9)</f>
        <v>0</v>
      </c>
      <c r="P140" s="274">
        <f>IF(P$9=0,0,P$9/ISI_fec!P$9)</f>
        <v>0</v>
      </c>
      <c r="Q140" s="274">
        <f>IF(Q$9=0,0,Q$9/ISI_fec!Q$9)</f>
        <v>0</v>
      </c>
      <c r="R140" s="274">
        <f>IF(R$9=0,0,R$9/ISI_fec!R$9)</f>
        <v>0</v>
      </c>
      <c r="S140" s="274">
        <f>IF(S$9=0,0,S$9/ISI_fec!S$9)</f>
        <v>0</v>
      </c>
      <c r="T140" s="274">
        <f>IF(T$9=0,0,T$9/ISI_fec!T$9)</f>
        <v>0</v>
      </c>
      <c r="U140" s="274">
        <f>IF(U$9=0,0,U$9/ISI_fec!U$9)</f>
        <v>0</v>
      </c>
      <c r="V140" s="274">
        <f>IF(V$9=0,0,V$9/ISI_fec!V$9)</f>
        <v>0</v>
      </c>
      <c r="W140" s="274">
        <f>IF(W$9=0,0,W$9/ISI_fec!W$9)</f>
        <v>0</v>
      </c>
      <c r="X140" s="274">
        <f>IF(X$9=0,0,X$9/ISI_fec!X$9)</f>
        <v>0</v>
      </c>
      <c r="Y140" s="274">
        <f>IF(Y$9=0,0,Y$9/ISI_fec!Y$9)</f>
        <v>0</v>
      </c>
      <c r="DA140" s="77"/>
    </row>
    <row r="141" spans="1:105" ht="12" customHeight="1" x14ac:dyDescent="0.25">
      <c r="A141" s="56" t="s">
        <v>95</v>
      </c>
      <c r="B141" s="275">
        <f>IF(B$10=0,0,B$10/ISI_fec!B$10)</f>
        <v>0</v>
      </c>
      <c r="C141" s="275">
        <f>IF(C$10=0,0,C$10/ISI_fec!C$10)</f>
        <v>0</v>
      </c>
      <c r="D141" s="275">
        <f>IF(D$10=0,0,D$10/ISI_fec!D$10)</f>
        <v>0</v>
      </c>
      <c r="E141" s="275">
        <f>IF(E$10=0,0,E$10/ISI_fec!E$10)</f>
        <v>0</v>
      </c>
      <c r="F141" s="275">
        <f>IF(F$10=0,0,F$10/ISI_fec!F$10)</f>
        <v>0</v>
      </c>
      <c r="G141" s="275">
        <f>IF(G$10=0,0,G$10/ISI_fec!G$10)</f>
        <v>0</v>
      </c>
      <c r="H141" s="275">
        <f>IF(H$10=0,0,H$10/ISI_fec!H$10)</f>
        <v>0</v>
      </c>
      <c r="I141" s="275">
        <f>IF(I$10=0,0,I$10/ISI_fec!I$10)</f>
        <v>0</v>
      </c>
      <c r="J141" s="275">
        <f>IF(J$10=0,0,J$10/ISI_fec!J$10)</f>
        <v>0</v>
      </c>
      <c r="K141" s="275">
        <f>IF(K$10=0,0,K$10/ISI_fec!K$10)</f>
        <v>0</v>
      </c>
      <c r="L141" s="275">
        <f>IF(L$10=0,0,L$10/ISI_fec!L$10)</f>
        <v>0</v>
      </c>
      <c r="M141" s="275">
        <f>IF(M$10=0,0,M$10/ISI_fec!M$10)</f>
        <v>0</v>
      </c>
      <c r="N141" s="275">
        <f>IF(N$10=0,0,N$10/ISI_fec!N$10)</f>
        <v>0</v>
      </c>
      <c r="O141" s="275">
        <f>IF(O$10=0,0,O$10/ISI_fec!O$10)</f>
        <v>0</v>
      </c>
      <c r="P141" s="275">
        <f>IF(P$10=0,0,P$10/ISI_fec!P$10)</f>
        <v>0</v>
      </c>
      <c r="Q141" s="275">
        <f>IF(Q$10=0,0,Q$10/ISI_fec!Q$10)</f>
        <v>0</v>
      </c>
      <c r="R141" s="275">
        <f>IF(R$10=0,0,R$10/ISI_fec!R$10)</f>
        <v>0</v>
      </c>
      <c r="S141" s="275">
        <f>IF(S$10=0,0,S$10/ISI_fec!S$10)</f>
        <v>0</v>
      </c>
      <c r="T141" s="275">
        <f>IF(T$10=0,0,T$10/ISI_fec!T$10)</f>
        <v>0</v>
      </c>
      <c r="U141" s="275">
        <f>IF(U$10=0,0,U$10/ISI_fec!U$10)</f>
        <v>0</v>
      </c>
      <c r="V141" s="275">
        <f>IF(V$10=0,0,V$10/ISI_fec!V$10)</f>
        <v>0</v>
      </c>
      <c r="W141" s="275">
        <f>IF(W$10=0,0,W$10/ISI_fec!W$10)</f>
        <v>0</v>
      </c>
      <c r="X141" s="275">
        <f>IF(X$10=0,0,X$10/ISI_fec!X$10)</f>
        <v>0</v>
      </c>
      <c r="Y141" s="275">
        <f>IF(Y$10=0,0,Y$10/ISI_fec!Y$10)</f>
        <v>0</v>
      </c>
      <c r="DA141" s="78"/>
    </row>
    <row r="142" spans="1:105" ht="12" customHeight="1" x14ac:dyDescent="0.25">
      <c r="A142" s="174" t="s">
        <v>165</v>
      </c>
      <c r="B142" s="276">
        <f>IF(B$16=0,0,B$16/ISI_fec!B$16)</f>
        <v>0</v>
      </c>
      <c r="C142" s="276">
        <f>IF(C$16=0,0,C$16/ISI_fec!C$16)</f>
        <v>0</v>
      </c>
      <c r="D142" s="276">
        <f>IF(D$16=0,0,D$16/ISI_fec!D$16)</f>
        <v>0</v>
      </c>
      <c r="E142" s="276">
        <f>IF(E$16=0,0,E$16/ISI_fec!E$16)</f>
        <v>0</v>
      </c>
      <c r="F142" s="276">
        <f>IF(F$16=0,0,F$16/ISI_fec!F$16)</f>
        <v>0</v>
      </c>
      <c r="G142" s="276">
        <f>IF(G$16=0,0,G$16/ISI_fec!G$16)</f>
        <v>0</v>
      </c>
      <c r="H142" s="276">
        <f>IF(H$16=0,0,H$16/ISI_fec!H$16)</f>
        <v>0</v>
      </c>
      <c r="I142" s="276">
        <f>IF(I$16=0,0,I$16/ISI_fec!I$16)</f>
        <v>0</v>
      </c>
      <c r="J142" s="276">
        <f>IF(J$16=0,0,J$16/ISI_fec!J$16)</f>
        <v>0</v>
      </c>
      <c r="K142" s="276">
        <f>IF(K$16=0,0,K$16/ISI_fec!K$16)</f>
        <v>0</v>
      </c>
      <c r="L142" s="276">
        <f>IF(L$16=0,0,L$16/ISI_fec!L$16)</f>
        <v>0</v>
      </c>
      <c r="M142" s="276">
        <f>IF(M$16=0,0,M$16/ISI_fec!M$16)</f>
        <v>0</v>
      </c>
      <c r="N142" s="276">
        <f>IF(N$16=0,0,N$16/ISI_fec!N$16)</f>
        <v>0</v>
      </c>
      <c r="O142" s="276">
        <f>IF(O$16=0,0,O$16/ISI_fec!O$16)</f>
        <v>0</v>
      </c>
      <c r="P142" s="276">
        <f>IF(P$16=0,0,P$16/ISI_fec!P$16)</f>
        <v>0</v>
      </c>
      <c r="Q142" s="276">
        <f>IF(Q$16=0,0,Q$16/ISI_fec!Q$16)</f>
        <v>0</v>
      </c>
      <c r="R142" s="276">
        <f>IF(R$16=0,0,R$16/ISI_fec!R$16)</f>
        <v>0</v>
      </c>
      <c r="S142" s="276">
        <f>IF(S$16=0,0,S$16/ISI_fec!S$16)</f>
        <v>0</v>
      </c>
      <c r="T142" s="276">
        <f>IF(T$16=0,0,T$16/ISI_fec!T$16)</f>
        <v>0</v>
      </c>
      <c r="U142" s="276">
        <f>IF(U$16=0,0,U$16/ISI_fec!U$16)</f>
        <v>0</v>
      </c>
      <c r="V142" s="276">
        <f>IF(V$16=0,0,V$16/ISI_fec!V$16)</f>
        <v>0</v>
      </c>
      <c r="W142" s="276">
        <f>IF(W$16=0,0,W$16/ISI_fec!W$16)</f>
        <v>0</v>
      </c>
      <c r="X142" s="276">
        <f>IF(X$16=0,0,X$16/ISI_fec!X$16)</f>
        <v>0</v>
      </c>
      <c r="Y142" s="276">
        <f>IF(Y$16=0,0,Y$16/ISI_fec!Y$16)</f>
        <v>0</v>
      </c>
      <c r="DA142" s="79"/>
    </row>
    <row r="143" spans="1:105" ht="12" customHeight="1" x14ac:dyDescent="0.25">
      <c r="A143" s="174" t="s">
        <v>172</v>
      </c>
      <c r="B143" s="276">
        <f>IF(B$22=0,0,B$22/ISI_fec!B$22)</f>
        <v>0</v>
      </c>
      <c r="C143" s="276">
        <f>IF(C$22=0,0,C$22/ISI_fec!C$22)</f>
        <v>0</v>
      </c>
      <c r="D143" s="276">
        <f>IF(D$22=0,0,D$22/ISI_fec!D$22)</f>
        <v>0</v>
      </c>
      <c r="E143" s="276">
        <f>IF(E$22=0,0,E$22/ISI_fec!E$22)</f>
        <v>0</v>
      </c>
      <c r="F143" s="276">
        <f>IF(F$22=0,0,F$22/ISI_fec!F$22)</f>
        <v>0</v>
      </c>
      <c r="G143" s="276">
        <f>IF(G$22=0,0,G$22/ISI_fec!G$22)</f>
        <v>0</v>
      </c>
      <c r="H143" s="276">
        <f>IF(H$22=0,0,H$22/ISI_fec!H$22)</f>
        <v>0</v>
      </c>
      <c r="I143" s="276">
        <f>IF(I$22=0,0,I$22/ISI_fec!I$22)</f>
        <v>0</v>
      </c>
      <c r="J143" s="276">
        <f>IF(J$22=0,0,J$22/ISI_fec!J$22)</f>
        <v>0</v>
      </c>
      <c r="K143" s="276">
        <f>IF(K$22=0,0,K$22/ISI_fec!K$22)</f>
        <v>0</v>
      </c>
      <c r="L143" s="276">
        <f>IF(L$22=0,0,L$22/ISI_fec!L$22)</f>
        <v>0</v>
      </c>
      <c r="M143" s="276">
        <f>IF(M$22=0,0,M$22/ISI_fec!M$22)</f>
        <v>0</v>
      </c>
      <c r="N143" s="276">
        <f>IF(N$22=0,0,N$22/ISI_fec!N$22)</f>
        <v>0</v>
      </c>
      <c r="O143" s="276">
        <f>IF(O$22=0,0,O$22/ISI_fec!O$22)</f>
        <v>0</v>
      </c>
      <c r="P143" s="276">
        <f>IF(P$22=0,0,P$22/ISI_fec!P$22)</f>
        <v>0</v>
      </c>
      <c r="Q143" s="276">
        <f>IF(Q$22=0,0,Q$22/ISI_fec!Q$22)</f>
        <v>0</v>
      </c>
      <c r="R143" s="276">
        <f>IF(R$22=0,0,R$22/ISI_fec!R$22)</f>
        <v>0</v>
      </c>
      <c r="S143" s="276">
        <f>IF(S$22=0,0,S$22/ISI_fec!S$22)</f>
        <v>0</v>
      </c>
      <c r="T143" s="276">
        <f>IF(T$22=0,0,T$22/ISI_fec!T$22)</f>
        <v>0</v>
      </c>
      <c r="U143" s="276">
        <f>IF(U$22=0,0,U$22/ISI_fec!U$22)</f>
        <v>0</v>
      </c>
      <c r="V143" s="276">
        <f>IF(V$22=0,0,V$22/ISI_fec!V$22)</f>
        <v>0</v>
      </c>
      <c r="W143" s="276">
        <f>IF(W$22=0,0,W$22/ISI_fec!W$22)</f>
        <v>0</v>
      </c>
      <c r="X143" s="276">
        <f>IF(X$22=0,0,X$22/ISI_fec!X$22)</f>
        <v>0</v>
      </c>
      <c r="Y143" s="276">
        <f>IF(Y$22=0,0,Y$22/ISI_fec!Y$22)</f>
        <v>0</v>
      </c>
      <c r="DA143" s="79"/>
    </row>
    <row r="144" spans="1:105" ht="12" customHeight="1" x14ac:dyDescent="0.25">
      <c r="A144" s="174" t="s">
        <v>179</v>
      </c>
      <c r="B144" s="276">
        <f>IF(B$28=0,0,B$28/ISI_fec!B$28)</f>
        <v>0</v>
      </c>
      <c r="C144" s="276">
        <f>IF(C$28=0,0,C$28/ISI_fec!C$28)</f>
        <v>0</v>
      </c>
      <c r="D144" s="276">
        <f>IF(D$28=0,0,D$28/ISI_fec!D$28)</f>
        <v>0</v>
      </c>
      <c r="E144" s="276">
        <f>IF(E$28=0,0,E$28/ISI_fec!E$28)</f>
        <v>0</v>
      </c>
      <c r="F144" s="276">
        <f>IF(F$28=0,0,F$28/ISI_fec!F$28)</f>
        <v>0</v>
      </c>
      <c r="G144" s="276">
        <f>IF(G$28=0,0,G$28/ISI_fec!G$28)</f>
        <v>0</v>
      </c>
      <c r="H144" s="276">
        <f>IF(H$28=0,0,H$28/ISI_fec!H$28)</f>
        <v>0</v>
      </c>
      <c r="I144" s="276">
        <f>IF(I$28=0,0,I$28/ISI_fec!I$28)</f>
        <v>0</v>
      </c>
      <c r="J144" s="276">
        <f>IF(J$28=0,0,J$28/ISI_fec!J$28)</f>
        <v>0</v>
      </c>
      <c r="K144" s="276">
        <f>IF(K$28=0,0,K$28/ISI_fec!K$28)</f>
        <v>0</v>
      </c>
      <c r="L144" s="276">
        <f>IF(L$28=0,0,L$28/ISI_fec!L$28)</f>
        <v>0</v>
      </c>
      <c r="M144" s="276">
        <f>IF(M$28=0,0,M$28/ISI_fec!M$28)</f>
        <v>0</v>
      </c>
      <c r="N144" s="276">
        <f>IF(N$28=0,0,N$28/ISI_fec!N$28)</f>
        <v>0</v>
      </c>
      <c r="O144" s="276">
        <f>IF(O$28=0,0,O$28/ISI_fec!O$28)</f>
        <v>0</v>
      </c>
      <c r="P144" s="276">
        <f>IF(P$28=0,0,P$28/ISI_fec!P$28)</f>
        <v>0</v>
      </c>
      <c r="Q144" s="276">
        <f>IF(Q$28=0,0,Q$28/ISI_fec!Q$28)</f>
        <v>0</v>
      </c>
      <c r="R144" s="276">
        <f>IF(R$28=0,0,R$28/ISI_fec!R$28)</f>
        <v>0</v>
      </c>
      <c r="S144" s="276">
        <f>IF(S$28=0,0,S$28/ISI_fec!S$28)</f>
        <v>0</v>
      </c>
      <c r="T144" s="276">
        <f>IF(T$28=0,0,T$28/ISI_fec!T$28)</f>
        <v>0</v>
      </c>
      <c r="U144" s="276">
        <f>IF(U$28=0,0,U$28/ISI_fec!U$28)</f>
        <v>0</v>
      </c>
      <c r="V144" s="276">
        <f>IF(V$28=0,0,V$28/ISI_fec!V$28)</f>
        <v>0</v>
      </c>
      <c r="W144" s="276">
        <f>IF(W$28=0,0,W$28/ISI_fec!W$28)</f>
        <v>0</v>
      </c>
      <c r="X144" s="276">
        <f>IF(X$28=0,0,X$28/ISI_fec!X$28)</f>
        <v>0</v>
      </c>
      <c r="Y144" s="276">
        <f>IF(Y$28=0,0,Y$28/ISI_fec!Y$28)</f>
        <v>0</v>
      </c>
      <c r="DA144" s="79"/>
    </row>
    <row r="145" spans="1:105" ht="12" customHeight="1" x14ac:dyDescent="0.25">
      <c r="A145" s="41" t="s">
        <v>189</v>
      </c>
      <c r="B145" s="277">
        <f>IF(B$35=0,0,B$35/ISI_fec!B$35)</f>
        <v>0</v>
      </c>
      <c r="C145" s="277">
        <f>IF(C$35=0,0,C$35/ISI_fec!C$35)</f>
        <v>0</v>
      </c>
      <c r="D145" s="277">
        <f>IF(D$35=0,0,D$35/ISI_fec!D$35)</f>
        <v>0</v>
      </c>
      <c r="E145" s="277">
        <f>IF(E$35=0,0,E$35/ISI_fec!E$35)</f>
        <v>0</v>
      </c>
      <c r="F145" s="277">
        <f>IF(F$35=0,0,F$35/ISI_fec!F$35)</f>
        <v>0</v>
      </c>
      <c r="G145" s="277">
        <f>IF(G$35=0,0,G$35/ISI_fec!G$35)</f>
        <v>0</v>
      </c>
      <c r="H145" s="277">
        <f>IF(H$35=0,0,H$35/ISI_fec!H$35)</f>
        <v>0</v>
      </c>
      <c r="I145" s="277">
        <f>IF(I$35=0,0,I$35/ISI_fec!I$35)</f>
        <v>0</v>
      </c>
      <c r="J145" s="277">
        <f>IF(J$35=0,0,J$35/ISI_fec!J$35)</f>
        <v>0</v>
      </c>
      <c r="K145" s="277">
        <f>IF(K$35=0,0,K$35/ISI_fec!K$35)</f>
        <v>0</v>
      </c>
      <c r="L145" s="277">
        <f>IF(L$35=0,0,L$35/ISI_fec!L$35)</f>
        <v>0</v>
      </c>
      <c r="M145" s="277">
        <f>IF(M$35=0,0,M$35/ISI_fec!M$35)</f>
        <v>0</v>
      </c>
      <c r="N145" s="277">
        <f>IF(N$35=0,0,N$35/ISI_fec!N$35)</f>
        <v>0</v>
      </c>
      <c r="O145" s="277">
        <f>IF(O$35=0,0,O$35/ISI_fec!O$35)</f>
        <v>0</v>
      </c>
      <c r="P145" s="277">
        <f>IF(P$35=0,0,P$35/ISI_fec!P$35)</f>
        <v>0</v>
      </c>
      <c r="Q145" s="277">
        <f>IF(Q$35=0,0,Q$35/ISI_fec!Q$35)</f>
        <v>0</v>
      </c>
      <c r="R145" s="277">
        <f>IF(R$35=0,0,R$35/ISI_fec!R$35)</f>
        <v>0</v>
      </c>
      <c r="S145" s="277">
        <f>IF(S$35=0,0,S$35/ISI_fec!S$35)</f>
        <v>0</v>
      </c>
      <c r="T145" s="277">
        <f>IF(T$35=0,0,T$35/ISI_fec!T$35)</f>
        <v>0</v>
      </c>
      <c r="U145" s="277">
        <f>IF(U$35=0,0,U$35/ISI_fec!U$35)</f>
        <v>0</v>
      </c>
      <c r="V145" s="277">
        <f>IF(V$35=0,0,V$35/ISI_fec!V$35)</f>
        <v>0</v>
      </c>
      <c r="W145" s="277">
        <f>IF(W$35=0,0,W$35/ISI_fec!W$35)</f>
        <v>0</v>
      </c>
      <c r="X145" s="277">
        <f>IF(X$35=0,0,X$35/ISI_fec!X$35)</f>
        <v>0</v>
      </c>
      <c r="Y145" s="277">
        <f>IF(Y$35=0,0,Y$35/ISI_fec!Y$35)</f>
        <v>0</v>
      </c>
      <c r="DA145" s="82"/>
    </row>
    <row r="146" spans="1:105" ht="12" customHeight="1" x14ac:dyDescent="0.25">
      <c r="A146" s="172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DA146" s="176"/>
    </row>
    <row r="147" spans="1:105" ht="12" customHeight="1" x14ac:dyDescent="0.25">
      <c r="A147" s="35" t="s">
        <v>432</v>
      </c>
      <c r="B147" s="272">
        <f>IF(B$54=0,0,(B$54-B$96)/ISI_fec!B$54)</f>
        <v>1.6440310283267461</v>
      </c>
      <c r="C147" s="272">
        <f>IF(C$54=0,0,(C$54-C$96)/ISI_fec!C$54)</f>
        <v>1.136325859543257</v>
      </c>
      <c r="D147" s="272">
        <f>IF(D$54=0,0,(D$54-D$96)/ISI_fec!D$54)</f>
        <v>1.1416415893549905</v>
      </c>
      <c r="E147" s="272">
        <f>IF(E$54=0,0,(E$54-E$96)/ISI_fec!E$54)</f>
        <v>1.340346929867914</v>
      </c>
      <c r="F147" s="272">
        <f>IF(F$54=0,0,(F$54-F$96)/ISI_fec!F$54)</f>
        <v>1.2580808682455871</v>
      </c>
      <c r="G147" s="272">
        <f>IF(G$54=0,0,(G$54-G$96)/ISI_fec!G$54)</f>
        <v>1.3797437520598406</v>
      </c>
      <c r="H147" s="272">
        <f>IF(H$54=0,0,(H$54-H$96)/ISI_fec!H$54)</f>
        <v>1.3741607134489535</v>
      </c>
      <c r="I147" s="272">
        <f>IF(I$54=0,0,(I$54-I$96)/ISI_fec!I$54)</f>
        <v>1.4927356340045179</v>
      </c>
      <c r="J147" s="272">
        <f>IF(J$54=0,0,(J$54-J$96)/ISI_fec!J$54)</f>
        <v>1.3830729320247499</v>
      </c>
      <c r="K147" s="272">
        <f>IF(K$54=0,0,(K$54-K$96)/ISI_fec!K$54)</f>
        <v>1.3435793191827454</v>
      </c>
      <c r="L147" s="272">
        <f>IF(L$54=0,0,(L$54-L$96)/ISI_fec!L$54)</f>
        <v>1.3768362615516154</v>
      </c>
      <c r="M147" s="272">
        <f>IF(M$54=0,0,(M$54-M$96)/ISI_fec!M$54)</f>
        <v>1.3763378508574819</v>
      </c>
      <c r="N147" s="272">
        <f>IF(N$54=0,0,(N$54-N$96)/ISI_fec!N$54)</f>
        <v>1.3442061190534085</v>
      </c>
      <c r="O147" s="272">
        <f>IF(O$54=0,0,(O$54-O$96)/ISI_fec!O$54)</f>
        <v>1.352951883479067</v>
      </c>
      <c r="P147" s="272">
        <f>IF(P$54=0,0,(P$54-P$96)/ISI_fec!P$54)</f>
        <v>1.3598334636521365</v>
      </c>
      <c r="Q147" s="272">
        <f>IF(Q$54=0,0,(Q$54-Q$96)/ISI_fec!Q$54)</f>
        <v>1.3471485684533351</v>
      </c>
      <c r="R147" s="272">
        <f>IF(R$54=0,0,(R$54-R$96)/ISI_fec!R$54)</f>
        <v>1.3563434122265434</v>
      </c>
      <c r="S147" s="272">
        <f>IF(S$54=0,0,(S$54-S$96)/ISI_fec!S$54)</f>
        <v>1.3697635896871767</v>
      </c>
      <c r="T147" s="272">
        <f>IF(T$54=0,0,(T$54-T$96)/ISI_fec!T$54)</f>
        <v>1.3900970491925322</v>
      </c>
      <c r="U147" s="272">
        <f>IF(U$54=0,0,(U$54-U$96)/ISI_fec!U$54)</f>
        <v>1.399343878303247</v>
      </c>
      <c r="V147" s="272">
        <f>IF(V$54=0,0,(V$54-V$96)/ISI_fec!V$54)</f>
        <v>1.390996523951771</v>
      </c>
      <c r="W147" s="272">
        <f>IF(W$54=0,0,(W$54-W$96)/ISI_fec!W$54)</f>
        <v>1.3675835774867566</v>
      </c>
      <c r="X147" s="272">
        <f>IF(X$54=0,0,(X$54-X$96)/ISI_fec!X$54)</f>
        <v>1.3805191327179891</v>
      </c>
      <c r="Y147" s="272">
        <f>IF(Y$54=0,0,(Y$54-Y$96)/ISI_fec!Y$54)</f>
        <v>1.3558017104087821</v>
      </c>
      <c r="DA147" s="111"/>
    </row>
    <row r="148" spans="1:105" ht="12" customHeight="1" x14ac:dyDescent="0.25">
      <c r="A148" s="55" t="s">
        <v>91</v>
      </c>
      <c r="B148" s="273">
        <f>IF(B$55=0,0,B$55/ISI_fec!B$55)</f>
        <v>0</v>
      </c>
      <c r="C148" s="273">
        <f>IF(C$55=0,0,C$55/ISI_fec!C$55)</f>
        <v>0</v>
      </c>
      <c r="D148" s="273">
        <f>IF(D$55=0,0,D$55/ISI_fec!D$55)</f>
        <v>0</v>
      </c>
      <c r="E148" s="273">
        <f>IF(E$55=0,0,E$55/ISI_fec!E$55)</f>
        <v>0</v>
      </c>
      <c r="F148" s="273">
        <f>IF(F$55=0,0,F$55/ISI_fec!F$55)</f>
        <v>0</v>
      </c>
      <c r="G148" s="273">
        <f>IF(G$55=0,0,G$55/ISI_fec!G$55)</f>
        <v>0</v>
      </c>
      <c r="H148" s="273">
        <f>IF(H$55=0,0,H$55/ISI_fec!H$55)</f>
        <v>0</v>
      </c>
      <c r="I148" s="273">
        <f>IF(I$55=0,0,I$55/ISI_fec!I$55)</f>
        <v>0</v>
      </c>
      <c r="J148" s="273">
        <f>IF(J$55=0,0,J$55/ISI_fec!J$55)</f>
        <v>0</v>
      </c>
      <c r="K148" s="273">
        <f>IF(K$55=0,0,K$55/ISI_fec!K$55)</f>
        <v>0</v>
      </c>
      <c r="L148" s="273">
        <f>IF(L$55=0,0,L$55/ISI_fec!L$55)</f>
        <v>0</v>
      </c>
      <c r="M148" s="273">
        <f>IF(M$55=0,0,M$55/ISI_fec!M$55)</f>
        <v>0</v>
      </c>
      <c r="N148" s="273">
        <f>IF(N$55=0,0,N$55/ISI_fec!N$55)</f>
        <v>0</v>
      </c>
      <c r="O148" s="273">
        <f>IF(O$55=0,0,O$55/ISI_fec!O$55)</f>
        <v>0</v>
      </c>
      <c r="P148" s="273">
        <f>IF(P$55=0,0,P$55/ISI_fec!P$55)</f>
        <v>0</v>
      </c>
      <c r="Q148" s="273">
        <f>IF(Q$55=0,0,Q$55/ISI_fec!Q$55)</f>
        <v>0</v>
      </c>
      <c r="R148" s="273">
        <f>IF(R$55=0,0,R$55/ISI_fec!R$55)</f>
        <v>0</v>
      </c>
      <c r="S148" s="273">
        <f>IF(S$55=0,0,S$55/ISI_fec!S$55)</f>
        <v>0</v>
      </c>
      <c r="T148" s="273">
        <f>IF(T$55=0,0,T$55/ISI_fec!T$55)</f>
        <v>0</v>
      </c>
      <c r="U148" s="273">
        <f>IF(U$55=0,0,U$55/ISI_fec!U$55)</f>
        <v>0</v>
      </c>
      <c r="V148" s="273">
        <f>IF(V$55=0,0,V$55/ISI_fec!V$55)</f>
        <v>0</v>
      </c>
      <c r="W148" s="273">
        <f>IF(W$55=0,0,W$55/ISI_fec!W$55)</f>
        <v>0</v>
      </c>
      <c r="X148" s="273">
        <f>IF(X$55=0,0,X$55/ISI_fec!X$55)</f>
        <v>0</v>
      </c>
      <c r="Y148" s="273">
        <f>IF(Y$55=0,0,Y$55/ISI_fec!Y$55)</f>
        <v>0</v>
      </c>
      <c r="DA148" s="76"/>
    </row>
    <row r="149" spans="1:105" ht="12" customHeight="1" x14ac:dyDescent="0.25">
      <c r="A149" s="173" t="s">
        <v>92</v>
      </c>
      <c r="B149" s="274">
        <f>IF(B$56=0,0,B$56/ISI_fec!B$56)</f>
        <v>0</v>
      </c>
      <c r="C149" s="274">
        <f>IF(C$56=0,0,C$56/ISI_fec!C$56)</f>
        <v>0</v>
      </c>
      <c r="D149" s="274">
        <f>IF(D$56=0,0,D$56/ISI_fec!D$56)</f>
        <v>0</v>
      </c>
      <c r="E149" s="274">
        <f>IF(E$56=0,0,E$56/ISI_fec!E$56)</f>
        <v>0</v>
      </c>
      <c r="F149" s="274">
        <f>IF(F$56=0,0,F$56/ISI_fec!F$56)</f>
        <v>0</v>
      </c>
      <c r="G149" s="274">
        <f>IF(G$56=0,0,G$56/ISI_fec!G$56)</f>
        <v>0</v>
      </c>
      <c r="H149" s="274">
        <f>IF(H$56=0,0,H$56/ISI_fec!H$56)</f>
        <v>0</v>
      </c>
      <c r="I149" s="274">
        <f>IF(I$56=0,0,I$56/ISI_fec!I$56)</f>
        <v>0</v>
      </c>
      <c r="J149" s="274">
        <f>IF(J$56=0,0,J$56/ISI_fec!J$56)</f>
        <v>0</v>
      </c>
      <c r="K149" s="274">
        <f>IF(K$56=0,0,K$56/ISI_fec!K$56)</f>
        <v>0</v>
      </c>
      <c r="L149" s="274">
        <f>IF(L$56=0,0,L$56/ISI_fec!L$56)</f>
        <v>0</v>
      </c>
      <c r="M149" s="274">
        <f>IF(M$56=0,0,M$56/ISI_fec!M$56)</f>
        <v>0</v>
      </c>
      <c r="N149" s="274">
        <f>IF(N$56=0,0,N$56/ISI_fec!N$56)</f>
        <v>0</v>
      </c>
      <c r="O149" s="274">
        <f>IF(O$56=0,0,O$56/ISI_fec!O$56)</f>
        <v>0</v>
      </c>
      <c r="P149" s="274">
        <f>IF(P$56=0,0,P$56/ISI_fec!P$56)</f>
        <v>0</v>
      </c>
      <c r="Q149" s="274">
        <f>IF(Q$56=0,0,Q$56/ISI_fec!Q$56)</f>
        <v>0</v>
      </c>
      <c r="R149" s="274">
        <f>IF(R$56=0,0,R$56/ISI_fec!R$56)</f>
        <v>0</v>
      </c>
      <c r="S149" s="274">
        <f>IF(S$56=0,0,S$56/ISI_fec!S$56)</f>
        <v>0</v>
      </c>
      <c r="T149" s="274">
        <f>IF(T$56=0,0,T$56/ISI_fec!T$56)</f>
        <v>0</v>
      </c>
      <c r="U149" s="274">
        <f>IF(U$56=0,0,U$56/ISI_fec!U$56)</f>
        <v>0</v>
      </c>
      <c r="V149" s="274">
        <f>IF(V$56=0,0,V$56/ISI_fec!V$56)</f>
        <v>0</v>
      </c>
      <c r="W149" s="274">
        <f>IF(W$56=0,0,W$56/ISI_fec!W$56)</f>
        <v>0</v>
      </c>
      <c r="X149" s="274">
        <f>IF(X$56=0,0,X$56/ISI_fec!X$56)</f>
        <v>0</v>
      </c>
      <c r="Y149" s="274">
        <f>IF(Y$56=0,0,Y$56/ISI_fec!Y$56)</f>
        <v>0</v>
      </c>
      <c r="DA149" s="77"/>
    </row>
    <row r="150" spans="1:105" ht="12" customHeight="1" x14ac:dyDescent="0.25">
      <c r="A150" s="173" t="s">
        <v>93</v>
      </c>
      <c r="B150" s="274">
        <f>IF(B$57=0,0,B$57/ISI_fec!B$57)</f>
        <v>0</v>
      </c>
      <c r="C150" s="274">
        <f>IF(C$57=0,0,C$57/ISI_fec!C$57)</f>
        <v>0</v>
      </c>
      <c r="D150" s="274">
        <f>IF(D$57=0,0,D$57/ISI_fec!D$57)</f>
        <v>0</v>
      </c>
      <c r="E150" s="274">
        <f>IF(E$57=0,0,E$57/ISI_fec!E$57)</f>
        <v>0</v>
      </c>
      <c r="F150" s="274">
        <f>IF(F$57=0,0,F$57/ISI_fec!F$57)</f>
        <v>0</v>
      </c>
      <c r="G150" s="274">
        <f>IF(G$57=0,0,G$57/ISI_fec!G$57)</f>
        <v>0</v>
      </c>
      <c r="H150" s="274">
        <f>IF(H$57=0,0,H$57/ISI_fec!H$57)</f>
        <v>0</v>
      </c>
      <c r="I150" s="274">
        <f>IF(I$57=0,0,I$57/ISI_fec!I$57)</f>
        <v>0</v>
      </c>
      <c r="J150" s="274">
        <f>IF(J$57=0,0,J$57/ISI_fec!J$57)</f>
        <v>0</v>
      </c>
      <c r="K150" s="274">
        <f>IF(K$57=0,0,K$57/ISI_fec!K$57)</f>
        <v>0</v>
      </c>
      <c r="L150" s="274">
        <f>IF(L$57=0,0,L$57/ISI_fec!L$57)</f>
        <v>0</v>
      </c>
      <c r="M150" s="274">
        <f>IF(M$57=0,0,M$57/ISI_fec!M$57)</f>
        <v>0</v>
      </c>
      <c r="N150" s="274">
        <f>IF(N$57=0,0,N$57/ISI_fec!N$57)</f>
        <v>0</v>
      </c>
      <c r="O150" s="274">
        <f>IF(O$57=0,0,O$57/ISI_fec!O$57)</f>
        <v>0</v>
      </c>
      <c r="P150" s="274">
        <f>IF(P$57=0,0,P$57/ISI_fec!P$57)</f>
        <v>0</v>
      </c>
      <c r="Q150" s="274">
        <f>IF(Q$57=0,0,Q$57/ISI_fec!Q$57)</f>
        <v>0</v>
      </c>
      <c r="R150" s="274">
        <f>IF(R$57=0,0,R$57/ISI_fec!R$57)</f>
        <v>0</v>
      </c>
      <c r="S150" s="274">
        <f>IF(S$57=0,0,S$57/ISI_fec!S$57)</f>
        <v>0</v>
      </c>
      <c r="T150" s="274">
        <f>IF(T$57=0,0,T$57/ISI_fec!T$57)</f>
        <v>0</v>
      </c>
      <c r="U150" s="274">
        <f>IF(U$57=0,0,U$57/ISI_fec!U$57)</f>
        <v>0</v>
      </c>
      <c r="V150" s="274">
        <f>IF(V$57=0,0,V$57/ISI_fec!V$57)</f>
        <v>0</v>
      </c>
      <c r="W150" s="274">
        <f>IF(W$57=0,0,W$57/ISI_fec!W$57)</f>
        <v>0</v>
      </c>
      <c r="X150" s="274">
        <f>IF(X$57=0,0,X$57/ISI_fec!X$57)</f>
        <v>0</v>
      </c>
      <c r="Y150" s="274">
        <f>IF(Y$57=0,0,Y$57/ISI_fec!Y$57)</f>
        <v>0</v>
      </c>
      <c r="DA150" s="77"/>
    </row>
    <row r="151" spans="1:105" ht="12" customHeight="1" x14ac:dyDescent="0.25">
      <c r="A151" s="173" t="s">
        <v>94</v>
      </c>
      <c r="B151" s="274">
        <f>IF(B$58=0,0,B$58/ISI_fec!B$58)</f>
        <v>0</v>
      </c>
      <c r="C151" s="274">
        <f>IF(C$58=0,0,C$58/ISI_fec!C$58)</f>
        <v>0</v>
      </c>
      <c r="D151" s="274">
        <f>IF(D$58=0,0,D$58/ISI_fec!D$58)</f>
        <v>0</v>
      </c>
      <c r="E151" s="274">
        <f>IF(E$58=0,0,E$58/ISI_fec!E$58)</f>
        <v>0</v>
      </c>
      <c r="F151" s="274">
        <f>IF(F$58=0,0,F$58/ISI_fec!F$58)</f>
        <v>0</v>
      </c>
      <c r="G151" s="274">
        <f>IF(G$58=0,0,G$58/ISI_fec!G$58)</f>
        <v>0</v>
      </c>
      <c r="H151" s="274">
        <f>IF(H$58=0,0,H$58/ISI_fec!H$58)</f>
        <v>0</v>
      </c>
      <c r="I151" s="274">
        <f>IF(I$58=0,0,I$58/ISI_fec!I$58)</f>
        <v>0</v>
      </c>
      <c r="J151" s="274">
        <f>IF(J$58=0,0,J$58/ISI_fec!J$58)</f>
        <v>0</v>
      </c>
      <c r="K151" s="274">
        <f>IF(K$58=0,0,K$58/ISI_fec!K$58)</f>
        <v>0</v>
      </c>
      <c r="L151" s="274">
        <f>IF(L$58=0,0,L$58/ISI_fec!L$58)</f>
        <v>0</v>
      </c>
      <c r="M151" s="274">
        <f>IF(M$58=0,0,M$58/ISI_fec!M$58)</f>
        <v>0</v>
      </c>
      <c r="N151" s="274">
        <f>IF(N$58=0,0,N$58/ISI_fec!N$58)</f>
        <v>0</v>
      </c>
      <c r="O151" s="274">
        <f>IF(O$58=0,0,O$58/ISI_fec!O$58)</f>
        <v>0</v>
      </c>
      <c r="P151" s="274">
        <f>IF(P$58=0,0,P$58/ISI_fec!P$58)</f>
        <v>0</v>
      </c>
      <c r="Q151" s="274">
        <f>IF(Q$58=0,0,Q$58/ISI_fec!Q$58)</f>
        <v>0</v>
      </c>
      <c r="R151" s="274">
        <f>IF(R$58=0,0,R$58/ISI_fec!R$58)</f>
        <v>0</v>
      </c>
      <c r="S151" s="274">
        <f>IF(S$58=0,0,S$58/ISI_fec!S$58)</f>
        <v>0</v>
      </c>
      <c r="T151" s="274">
        <f>IF(T$58=0,0,T$58/ISI_fec!T$58)</f>
        <v>0</v>
      </c>
      <c r="U151" s="274">
        <f>IF(U$58=0,0,U$58/ISI_fec!U$58)</f>
        <v>0</v>
      </c>
      <c r="V151" s="274">
        <f>IF(V$58=0,0,V$58/ISI_fec!V$58)</f>
        <v>0</v>
      </c>
      <c r="W151" s="274">
        <f>IF(W$58=0,0,W$58/ISI_fec!W$58)</f>
        <v>0</v>
      </c>
      <c r="X151" s="274">
        <f>IF(X$58=0,0,X$58/ISI_fec!X$58)</f>
        <v>0</v>
      </c>
      <c r="Y151" s="274">
        <f>IF(Y$58=0,0,Y$58/ISI_fec!Y$58)</f>
        <v>0</v>
      </c>
      <c r="DA151" s="77"/>
    </row>
    <row r="152" spans="1:105" ht="12" customHeight="1" x14ac:dyDescent="0.25">
      <c r="A152" s="56" t="s">
        <v>95</v>
      </c>
      <c r="B152" s="275">
        <f>IF(B$59=0,0,B$59/ISI_fec!B$59)</f>
        <v>1.9373443969246189</v>
      </c>
      <c r="C152" s="275">
        <f>IF(C$59=0,0,C$59/ISI_fec!C$59)</f>
        <v>1.732943881301596</v>
      </c>
      <c r="D152" s="275">
        <f>IF(D$59=0,0,D$59/ISI_fec!D$59)</f>
        <v>1.7049939174576674</v>
      </c>
      <c r="E152" s="275">
        <f>IF(E$59=0,0,E$59/ISI_fec!E$59)</f>
        <v>2.058226061298464</v>
      </c>
      <c r="F152" s="275">
        <f>IF(F$59=0,0,F$59/ISI_fec!F$59)</f>
        <v>2.0580455717690906</v>
      </c>
      <c r="G152" s="275">
        <f>IF(G$59=0,0,G$59/ISI_fec!G$59)</f>
        <v>2.0796766293556912</v>
      </c>
      <c r="H152" s="275">
        <f>IF(H$59=0,0,H$59/ISI_fec!H$59)</f>
        <v>2.0196581605915114</v>
      </c>
      <c r="I152" s="275">
        <f>IF(I$59=0,0,I$59/ISI_fec!I$59)</f>
        <v>2.1500862006204122</v>
      </c>
      <c r="J152" s="275">
        <f>IF(J$59=0,0,J$59/ISI_fec!J$59)</f>
        <v>2.0164988674784903</v>
      </c>
      <c r="K152" s="275">
        <f>IF(K$59=0,0,K$59/ISI_fec!K$59)</f>
        <v>2.0583709562467249</v>
      </c>
      <c r="L152" s="275">
        <f>IF(L$59=0,0,L$59/ISI_fec!L$59)</f>
        <v>2.0540334246986522</v>
      </c>
      <c r="M152" s="275">
        <f>IF(M$59=0,0,M$59/ISI_fec!M$59)</f>
        <v>2.0296708567382207</v>
      </c>
      <c r="N152" s="275">
        <f>IF(N$59=0,0,N$59/ISI_fec!N$59)</f>
        <v>2.0052024180177046</v>
      </c>
      <c r="O152" s="275">
        <f>IF(O$59=0,0,O$59/ISI_fec!O$59)</f>
        <v>2.0033719126669545</v>
      </c>
      <c r="P152" s="275">
        <f>IF(P$59=0,0,P$59/ISI_fec!P$59)</f>
        <v>1.9878746161116179</v>
      </c>
      <c r="Q152" s="275">
        <f>IF(Q$59=0,0,Q$59/ISI_fec!Q$59)</f>
        <v>1.9820246741401497</v>
      </c>
      <c r="R152" s="275">
        <f>IF(R$59=0,0,R$59/ISI_fec!R$59)</f>
        <v>1.9995754596646134</v>
      </c>
      <c r="S152" s="275">
        <f>IF(S$59=0,0,S$59/ISI_fec!S$59)</f>
        <v>2.0150525256333887</v>
      </c>
      <c r="T152" s="275">
        <f>IF(T$59=0,0,T$59/ISI_fec!T$59)</f>
        <v>2.030047309278419</v>
      </c>
      <c r="U152" s="275">
        <f>IF(U$59=0,0,U$59/ISI_fec!U$59)</f>
        <v>2.0547983573111579</v>
      </c>
      <c r="V152" s="275">
        <f>IF(V$59=0,0,V$59/ISI_fec!V$59)</f>
        <v>2.0612030055429327</v>
      </c>
      <c r="W152" s="275">
        <f>IF(W$59=0,0,W$59/ISI_fec!W$59)</f>
        <v>2.0466034103376476</v>
      </c>
      <c r="X152" s="275">
        <f>IF(X$59=0,0,X$59/ISI_fec!X$59)</f>
        <v>2.0566163699655053</v>
      </c>
      <c r="Y152" s="275">
        <f>IF(Y$59=0,0,Y$59/ISI_fec!Y$59)</f>
        <v>1.8963301202818108</v>
      </c>
      <c r="DA152" s="78"/>
    </row>
    <row r="153" spans="1:105" ht="12" customHeight="1" x14ac:dyDescent="0.25">
      <c r="A153" s="174" t="s">
        <v>220</v>
      </c>
      <c r="B153" s="276">
        <f>IF(B$65=0,0,B$65/ISI_fec!B$65)</f>
        <v>3.437431701561882</v>
      </c>
      <c r="C153" s="276">
        <f>IF(C$65=0,0,C$65/ISI_fec!C$65)</f>
        <v>2.5088837739819687</v>
      </c>
      <c r="D153" s="276">
        <f>IF(D$65=0,0,D$65/ISI_fec!D$65)</f>
        <v>2.5732458428431721</v>
      </c>
      <c r="E153" s="276">
        <f>IF(E$65=0,0,E$65/ISI_fec!E$65)</f>
        <v>2.6123505821823572</v>
      </c>
      <c r="F153" s="276">
        <f>IF(F$65=0,0,F$65/ISI_fec!F$65)</f>
        <v>2.3487948000000007</v>
      </c>
      <c r="G153" s="276">
        <f>IF(G$65=0,0,G$65/ISI_fec!G$65)</f>
        <v>2.6337799362725414</v>
      </c>
      <c r="H153" s="276">
        <f>IF(H$65=0,0,H$65/ISI_fec!H$65)</f>
        <v>2.7403067124638252</v>
      </c>
      <c r="I153" s="276">
        <f>IF(I$65=0,0,I$65/ISI_fec!I$65)</f>
        <v>2.7034258923374397</v>
      </c>
      <c r="J153" s="276">
        <f>IF(J$65=0,0,J$65/ISI_fec!J$65)</f>
        <v>2.7232068161996432</v>
      </c>
      <c r="K153" s="276">
        <f>IF(K$65=0,0,K$65/ISI_fec!K$65)</f>
        <v>2.5971832461196818</v>
      </c>
      <c r="L153" s="276">
        <f>IF(L$65=0,0,L$65/ISI_fec!L$65)</f>
        <v>2.660650222037849</v>
      </c>
      <c r="M153" s="276">
        <f>IF(M$65=0,0,M$65/ISI_fec!M$65)</f>
        <v>2.709455796600297</v>
      </c>
      <c r="N153" s="276">
        <f>IF(N$65=0,0,N$65/ISI_fec!N$65)</f>
        <v>2.6559816568059915</v>
      </c>
      <c r="O153" s="276">
        <f>IF(O$65=0,0,O$65/ISI_fec!O$65)</f>
        <v>2.6544063557913296</v>
      </c>
      <c r="P153" s="276">
        <f>IF(P$65=0,0,P$65/ISI_fec!P$65)</f>
        <v>2.7016174898178869</v>
      </c>
      <c r="Q153" s="276">
        <f>IF(Q$65=0,0,Q$65/ISI_fec!Q$65)</f>
        <v>2.6642265708244772</v>
      </c>
      <c r="R153" s="276">
        <f>IF(R$65=0,0,R$65/ISI_fec!R$65)</f>
        <v>2.647391479046123</v>
      </c>
      <c r="S153" s="276">
        <f>IF(S$65=0,0,S$65/ISI_fec!S$65)</f>
        <v>2.6567002958439443</v>
      </c>
      <c r="T153" s="276">
        <f>IF(T$65=0,0,T$65/ISI_fec!T$65)</f>
        <v>2.6764099012510596</v>
      </c>
      <c r="U153" s="276">
        <f>IF(U$65=0,0,U$65/ISI_fec!U$65)</f>
        <v>2.6365864986084593</v>
      </c>
      <c r="V153" s="276">
        <f>IF(V$65=0,0,V$65/ISI_fec!V$65)</f>
        <v>2.6005870003920224</v>
      </c>
      <c r="W153" s="276">
        <f>IF(W$65=0,0,W$65/ISI_fec!W$65)</f>
        <v>2.5706108291606915</v>
      </c>
      <c r="X153" s="276">
        <f>IF(X$65=0,0,X$65/ISI_fec!X$65)</f>
        <v>2.5802044469558671</v>
      </c>
      <c r="Y153" s="276">
        <f>IF(Y$65=0,0,Y$65/ISI_fec!Y$65)</f>
        <v>2.5499572194621551</v>
      </c>
      <c r="DA153" s="79"/>
    </row>
    <row r="154" spans="1:105" ht="12" customHeight="1" x14ac:dyDescent="0.25">
      <c r="A154" s="174" t="s">
        <v>226</v>
      </c>
      <c r="B154" s="276">
        <f>IF(B$71=0,0,B$71/ISI_fec!B$71)</f>
        <v>0</v>
      </c>
      <c r="C154" s="276">
        <f>IF(C$71=0,0,C$71/ISI_fec!C$71)</f>
        <v>0</v>
      </c>
      <c r="D154" s="276">
        <f>IF(D$71=0,0,D$71/ISI_fec!D$71)</f>
        <v>0</v>
      </c>
      <c r="E154" s="276">
        <f>IF(E$71=0,0,E$71/ISI_fec!E$71)</f>
        <v>0</v>
      </c>
      <c r="F154" s="276">
        <f>IF(F$71=0,0,F$71/ISI_fec!F$71)</f>
        <v>0</v>
      </c>
      <c r="G154" s="276">
        <f>IF(G$71=0,0,G$71/ISI_fec!G$71)</f>
        <v>0</v>
      </c>
      <c r="H154" s="276">
        <f>IF(H$71=0,0,H$71/ISI_fec!H$71)</f>
        <v>0</v>
      </c>
      <c r="I154" s="276">
        <f>IF(I$71=0,0,I$71/ISI_fec!I$71)</f>
        <v>0</v>
      </c>
      <c r="J154" s="276">
        <f>IF(J$71=0,0,J$71/ISI_fec!J$71)</f>
        <v>0</v>
      </c>
      <c r="K154" s="276">
        <f>IF(K$71=0,0,K$71/ISI_fec!K$71)</f>
        <v>0</v>
      </c>
      <c r="L154" s="276">
        <f>IF(L$71=0,0,L$71/ISI_fec!L$71)</f>
        <v>0</v>
      </c>
      <c r="M154" s="276">
        <f>IF(M$71=0,0,M$71/ISI_fec!M$71)</f>
        <v>0</v>
      </c>
      <c r="N154" s="276">
        <f>IF(N$71=0,0,N$71/ISI_fec!N$71)</f>
        <v>0</v>
      </c>
      <c r="O154" s="276">
        <f>IF(O$71=0,0,O$71/ISI_fec!O$71)</f>
        <v>0</v>
      </c>
      <c r="P154" s="276">
        <f>IF(P$71=0,0,P$71/ISI_fec!P$71)</f>
        <v>0</v>
      </c>
      <c r="Q154" s="276">
        <f>IF(Q$71=0,0,Q$71/ISI_fec!Q$71)</f>
        <v>0</v>
      </c>
      <c r="R154" s="276">
        <f>IF(R$71=0,0,R$71/ISI_fec!R$71)</f>
        <v>0</v>
      </c>
      <c r="S154" s="276">
        <f>IF(S$71=0,0,S$71/ISI_fec!S$71)</f>
        <v>0</v>
      </c>
      <c r="T154" s="276">
        <f>IF(T$71=0,0,T$71/ISI_fec!T$71)</f>
        <v>0</v>
      </c>
      <c r="U154" s="276">
        <f>IF(U$71=0,0,U$71/ISI_fec!U$71)</f>
        <v>0</v>
      </c>
      <c r="V154" s="276">
        <f>IF(V$71=0,0,V$71/ISI_fec!V$71)</f>
        <v>0</v>
      </c>
      <c r="W154" s="276">
        <f>IF(W$71=0,0,W$71/ISI_fec!W$71)</f>
        <v>0</v>
      </c>
      <c r="X154" s="276">
        <f>IF(X$71=0,0,X$71/ISI_fec!X$71)</f>
        <v>0</v>
      </c>
      <c r="Y154" s="276">
        <f>IF(Y$71=0,0,Y$71/ISI_fec!Y$71)</f>
        <v>0</v>
      </c>
      <c r="DA154" s="79"/>
    </row>
    <row r="155" spans="1:105" ht="12" customHeight="1" x14ac:dyDescent="0.25">
      <c r="A155" s="174" t="s">
        <v>179</v>
      </c>
      <c r="B155" s="276">
        <f>IF(B$72=0,0,B$72/ISI_fec!B$72)</f>
        <v>1.9515828302990543</v>
      </c>
      <c r="C155" s="276">
        <f>IF(C$72=0,0,C$72/ISI_fec!C$72)</f>
        <v>1.7523225120385859</v>
      </c>
      <c r="D155" s="276">
        <f>IF(D$72=0,0,D$72/ISI_fec!D$72)</f>
        <v>1.7269719764044287</v>
      </c>
      <c r="E155" s="276">
        <f>IF(E$72=0,0,E$72/ISI_fec!E$72)</f>
        <v>2.0722114881405487</v>
      </c>
      <c r="F155" s="276">
        <f>IF(F$72=0,0,F$72/ISI_fec!F$72)</f>
        <v>2.0717263697910151</v>
      </c>
      <c r="G155" s="276">
        <f>IF(G$72=0,0,G$72/ISI_fec!G$72)</f>
        <v>2.1021978337901039</v>
      </c>
      <c r="H155" s="276">
        <f>IF(H$72=0,0,H$72/ISI_fec!H$72)</f>
        <v>2.0562600793870041</v>
      </c>
      <c r="I155" s="276">
        <f>IF(I$72=0,0,I$72/ISI_fec!I$72)</f>
        <v>2.1708385444011356</v>
      </c>
      <c r="J155" s="276">
        <f>IF(J$72=0,0,J$72/ISI_fec!J$72)</f>
        <v>2.0417045262553222</v>
      </c>
      <c r="K155" s="276">
        <f>IF(K$72=0,0,K$72/ISI_fec!K$72)</f>
        <v>2.0883559731061747</v>
      </c>
      <c r="L155" s="276">
        <f>IF(L$72=0,0,L$72/ISI_fec!L$72)</f>
        <v>2.0780108349860074</v>
      </c>
      <c r="M155" s="276">
        <f>IF(M$72=0,0,M$72/ISI_fec!M$72)</f>
        <v>2.055723045440264</v>
      </c>
      <c r="N155" s="276">
        <f>IF(N$72=0,0,N$72/ISI_fec!N$72)</f>
        <v>2.0312041830394527</v>
      </c>
      <c r="O155" s="276">
        <f>IF(O$72=0,0,O$72/ISI_fec!O$72)</f>
        <v>2.0163944356290644</v>
      </c>
      <c r="P155" s="276">
        <f>IF(P$72=0,0,P$72/ISI_fec!P$72)</f>
        <v>2.0016291468162897</v>
      </c>
      <c r="Q155" s="276">
        <f>IF(Q$72=0,0,Q$72/ISI_fec!Q$72)</f>
        <v>1.9958940630960689</v>
      </c>
      <c r="R155" s="276">
        <f>IF(R$72=0,0,R$72/ISI_fec!R$72)</f>
        <v>2.0123546262023981</v>
      </c>
      <c r="S155" s="276">
        <f>IF(S$72=0,0,S$72/ISI_fec!S$72)</f>
        <v>2.0314748937786957</v>
      </c>
      <c r="T155" s="276">
        <f>IF(T$72=0,0,T$72/ISI_fec!T$72)</f>
        <v>2.0450885143071655</v>
      </c>
      <c r="U155" s="276">
        <f>IF(U$72=0,0,U$72/ISI_fec!U$72)</f>
        <v>2.0669167372853554</v>
      </c>
      <c r="V155" s="276">
        <f>IF(V$72=0,0,V$72/ISI_fec!V$72)</f>
        <v>2.068520259707967</v>
      </c>
      <c r="W155" s="276">
        <f>IF(W$72=0,0,W$72/ISI_fec!W$72)</f>
        <v>2.0531381476601269</v>
      </c>
      <c r="X155" s="276">
        <f>IF(X$72=0,0,X$72/ISI_fec!X$72)</f>
        <v>2.063764093431502</v>
      </c>
      <c r="Y155" s="276">
        <f>IF(Y$72=0,0,Y$72/ISI_fec!Y$72)</f>
        <v>2.0566587738938025</v>
      </c>
      <c r="DA155" s="79"/>
    </row>
    <row r="156" spans="1:105" ht="12" customHeight="1" x14ac:dyDescent="0.25">
      <c r="A156" s="41" t="s">
        <v>189</v>
      </c>
      <c r="B156" s="277">
        <f>IF(B$79=0,0,B$79/ISI_fec!B$79)</f>
        <v>2.4721012708999432</v>
      </c>
      <c r="C156" s="277">
        <f>IF(C$79=0,0,C$79/ISI_fec!C$79)</f>
        <v>1.9881861305379493</v>
      </c>
      <c r="D156" s="277">
        <f>IF(D$79=0,0,D$79/ISI_fec!D$79)</f>
        <v>1.9919482583177193</v>
      </c>
      <c r="E156" s="277">
        <f>IF(E$79=0,0,E$79/ISI_fec!E$79)</f>
        <v>1.7947942243914095</v>
      </c>
      <c r="F156" s="277">
        <f>IF(F$79=0,0,F$79/ISI_fec!F$79)</f>
        <v>1.7555909473884359</v>
      </c>
      <c r="G156" s="277">
        <f>IF(G$79=0,0,G$79/ISI_fec!G$79)</f>
        <v>1.9158934683377273</v>
      </c>
      <c r="H156" s="277">
        <f>IF(H$79=0,0,H$79/ISI_fec!H$79)</f>
        <v>1.9434429541599623</v>
      </c>
      <c r="I156" s="277">
        <f>IF(I$79=0,0,I$79/ISI_fec!I$79)</f>
        <v>1.9803552136408364</v>
      </c>
      <c r="J156" s="277">
        <f>IF(J$79=0,0,J$79/ISI_fec!J$79)</f>
        <v>2.0198916647072021</v>
      </c>
      <c r="K156" s="277">
        <f>IF(K$79=0,0,K$79/ISI_fec!K$79)</f>
        <v>1.8707643419119429</v>
      </c>
      <c r="L156" s="277">
        <f>IF(L$79=0,0,L$79/ISI_fec!L$79)</f>
        <v>1.977091124034501</v>
      </c>
      <c r="M156" s="277">
        <f>IF(M$79=0,0,M$79/ISI_fec!M$79)</f>
        <v>1.9994951178238387</v>
      </c>
      <c r="N156" s="277">
        <f>IF(N$79=0,0,N$79/ISI_fec!N$79)</f>
        <v>1.9591671313084329</v>
      </c>
      <c r="O156" s="277">
        <f>IF(O$79=0,0,O$79/ISI_fec!O$79)</f>
        <v>2.0604439642232522</v>
      </c>
      <c r="P156" s="277">
        <f>IF(P$79=0,0,P$79/ISI_fec!P$79)</f>
        <v>2.0842041646196554</v>
      </c>
      <c r="Q156" s="277">
        <f>IF(Q$79=0,0,Q$79/ISI_fec!Q$79)</f>
        <v>2.1049226678883133</v>
      </c>
      <c r="R156" s="277">
        <f>IF(R$79=0,0,R$79/ISI_fec!R$79)</f>
        <v>2.1158487533669703</v>
      </c>
      <c r="S156" s="277">
        <f>IF(S$79=0,0,S$79/ISI_fec!S$79)</f>
        <v>2.1265023754149102</v>
      </c>
      <c r="T156" s="277">
        <f>IF(T$79=0,0,T$79/ISI_fec!T$79)</f>
        <v>2.1487900203191206</v>
      </c>
      <c r="U156" s="277">
        <f>IF(U$79=0,0,U$79/ISI_fec!U$79)</f>
        <v>2.1631167394137374</v>
      </c>
      <c r="V156" s="277">
        <f>IF(V$79=0,0,V$79/ISI_fec!V$79)</f>
        <v>2.1473316097701818</v>
      </c>
      <c r="W156" s="277">
        <f>IF(W$79=0,0,W$79/ISI_fec!W$79)</f>
        <v>2.1354542794793829</v>
      </c>
      <c r="X156" s="277">
        <f>IF(X$79=0,0,X$79/ISI_fec!X$79)</f>
        <v>2.1450141267885514</v>
      </c>
      <c r="Y156" s="277">
        <f>IF(Y$79=0,0,Y$79/ISI_fec!Y$79)</f>
        <v>2.1255787667298089</v>
      </c>
      <c r="DA156" s="82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tabColor theme="4" tint="0.79998168889431442"/>
    <pageSetUpPr fitToPage="1"/>
  </sheetPr>
  <dimension ref="A1:DA101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Non-ferrous metals"</f>
        <v>SI: Non-ferrous metals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0.15" customHeight="1" x14ac:dyDescent="0.25"/>
    <row r="3" spans="1:105" ht="12" customHeight="1" x14ac:dyDescent="0.25">
      <c r="A3" s="30" t="s">
        <v>57</v>
      </c>
      <c r="B3" s="203">
        <f t="shared" ref="B3:Y3" si="0">SUM(B4:B5,B8)</f>
        <v>120.23977142162559</v>
      </c>
      <c r="C3" s="203">
        <f t="shared" si="0"/>
        <v>119.61089712299315</v>
      </c>
      <c r="D3" s="203">
        <f t="shared" si="0"/>
        <v>121.47156645128953</v>
      </c>
      <c r="E3" s="203">
        <f t="shared" si="0"/>
        <v>124.23259383993152</v>
      </c>
      <c r="F3" s="203">
        <f t="shared" si="0"/>
        <v>127.52919468165075</v>
      </c>
      <c r="G3" s="203">
        <f t="shared" si="0"/>
        <v>159.27435748812962</v>
      </c>
      <c r="H3" s="203">
        <f t="shared" si="0"/>
        <v>155.88486277868964</v>
      </c>
      <c r="I3" s="203">
        <f t="shared" si="0"/>
        <v>190.10866619762015</v>
      </c>
      <c r="J3" s="203">
        <f t="shared" si="0"/>
        <v>185.13003828069407</v>
      </c>
      <c r="K3" s="203">
        <f t="shared" si="0"/>
        <v>133.27473838849764</v>
      </c>
      <c r="L3" s="203">
        <f t="shared" si="0"/>
        <v>115.56528007077148</v>
      </c>
      <c r="M3" s="203">
        <f t="shared" si="0"/>
        <v>136.18949520807581</v>
      </c>
      <c r="N3" s="203">
        <f t="shared" si="0"/>
        <v>138.38149195911097</v>
      </c>
      <c r="O3" s="203">
        <f t="shared" si="0"/>
        <v>153.06604741582464</v>
      </c>
      <c r="P3" s="203">
        <f t="shared" si="0"/>
        <v>191.75451408037611</v>
      </c>
      <c r="Q3" s="203">
        <f t="shared" si="0"/>
        <v>263.42077093196178</v>
      </c>
      <c r="R3" s="203">
        <f t="shared" si="0"/>
        <v>317.66069789067808</v>
      </c>
      <c r="S3" s="203">
        <f t="shared" si="0"/>
        <v>323.42259754449617</v>
      </c>
      <c r="T3" s="203">
        <f t="shared" si="0"/>
        <v>322.24312980434473</v>
      </c>
      <c r="U3" s="203">
        <f t="shared" si="0"/>
        <v>367.09883684982935</v>
      </c>
      <c r="V3" s="203">
        <f t="shared" si="0"/>
        <v>307.15283495176675</v>
      </c>
      <c r="W3" s="203">
        <f t="shared" si="0"/>
        <v>220.53989455812933</v>
      </c>
      <c r="X3" s="203">
        <f t="shared" si="0"/>
        <v>281.54343779501414</v>
      </c>
      <c r="Y3" s="203">
        <f t="shared" si="0"/>
        <v>188.52302133586326</v>
      </c>
      <c r="DA3" s="112"/>
    </row>
    <row r="4" spans="1:105" ht="12" customHeight="1" x14ac:dyDescent="0.25">
      <c r="A4" s="50" t="s">
        <v>45</v>
      </c>
      <c r="B4" s="241">
        <v>0</v>
      </c>
      <c r="C4" s="241">
        <v>0</v>
      </c>
      <c r="D4" s="241">
        <v>0</v>
      </c>
      <c r="E4" s="241">
        <v>0</v>
      </c>
      <c r="F4" s="241">
        <v>0</v>
      </c>
      <c r="G4" s="241">
        <v>0</v>
      </c>
      <c r="H4" s="241">
        <v>0</v>
      </c>
      <c r="I4" s="241">
        <v>0</v>
      </c>
      <c r="J4" s="241">
        <v>0</v>
      </c>
      <c r="K4" s="241">
        <v>0</v>
      </c>
      <c r="L4" s="241">
        <v>0</v>
      </c>
      <c r="M4" s="241">
        <v>0</v>
      </c>
      <c r="N4" s="241">
        <v>0</v>
      </c>
      <c r="O4" s="241">
        <v>0</v>
      </c>
      <c r="P4" s="241">
        <v>0</v>
      </c>
      <c r="Q4" s="241">
        <v>0</v>
      </c>
      <c r="R4" s="241">
        <v>0</v>
      </c>
      <c r="S4" s="241">
        <v>0</v>
      </c>
      <c r="T4" s="241">
        <v>0</v>
      </c>
      <c r="U4" s="241">
        <v>0</v>
      </c>
      <c r="V4" s="241">
        <v>0</v>
      </c>
      <c r="W4" s="241">
        <v>0</v>
      </c>
      <c r="X4" s="241">
        <v>0</v>
      </c>
      <c r="Y4" s="241">
        <v>0</v>
      </c>
      <c r="DA4" s="83" t="s">
        <v>433</v>
      </c>
    </row>
    <row r="5" spans="1:105" ht="12" customHeight="1" x14ac:dyDescent="0.25">
      <c r="A5" s="107" t="s">
        <v>58</v>
      </c>
      <c r="B5" s="282">
        <f t="shared" ref="B5:Y5" si="1">SUM(B6:B7)</f>
        <v>50.632587448776093</v>
      </c>
      <c r="C5" s="282">
        <f t="shared" si="1"/>
        <v>50.367770470638803</v>
      </c>
      <c r="D5" s="282">
        <f t="shared" si="1"/>
        <v>51.151292439820438</v>
      </c>
      <c r="E5" s="282">
        <f t="shared" si="1"/>
        <v>52.313952340542251</v>
      </c>
      <c r="F5" s="282">
        <f t="shared" si="1"/>
        <v>53.702140528431961</v>
      </c>
      <c r="G5" s="282">
        <f t="shared" si="1"/>
        <v>67.069928181973594</v>
      </c>
      <c r="H5" s="282">
        <f t="shared" si="1"/>
        <v>65.642622680193341</v>
      </c>
      <c r="I5" s="282">
        <f t="shared" si="1"/>
        <v>80.054158056141844</v>
      </c>
      <c r="J5" s="282">
        <f t="shared" si="1"/>
        <v>77.957673586833067</v>
      </c>
      <c r="K5" s="282">
        <f t="shared" si="1"/>
        <v>77.844897093071722</v>
      </c>
      <c r="L5" s="282">
        <f t="shared" si="1"/>
        <v>62.030589393933639</v>
      </c>
      <c r="M5" s="282">
        <f t="shared" si="1"/>
        <v>83.696941136749999</v>
      </c>
      <c r="N5" s="282">
        <f t="shared" si="1"/>
        <v>91.019607381177892</v>
      </c>
      <c r="O5" s="282">
        <f t="shared" si="1"/>
        <v>105.49793595091749</v>
      </c>
      <c r="P5" s="282">
        <f t="shared" si="1"/>
        <v>130.64061453989146</v>
      </c>
      <c r="Q5" s="282">
        <f t="shared" si="1"/>
        <v>187.97424803103931</v>
      </c>
      <c r="R5" s="282">
        <f t="shared" si="1"/>
        <v>248.16990032035991</v>
      </c>
      <c r="S5" s="282">
        <f t="shared" si="1"/>
        <v>229.36369860244744</v>
      </c>
      <c r="T5" s="282">
        <f t="shared" si="1"/>
        <v>210.60274190438162</v>
      </c>
      <c r="U5" s="282">
        <f t="shared" si="1"/>
        <v>235.33140746215403</v>
      </c>
      <c r="V5" s="282">
        <f t="shared" si="1"/>
        <v>170.45422351527716</v>
      </c>
      <c r="W5" s="282">
        <f t="shared" si="1"/>
        <v>61.984394817314438</v>
      </c>
      <c r="X5" s="282">
        <f t="shared" si="1"/>
        <v>121.98378298964917</v>
      </c>
      <c r="Y5" s="282">
        <f t="shared" si="1"/>
        <v>77.47831493106716</v>
      </c>
      <c r="DA5" s="94"/>
    </row>
    <row r="6" spans="1:105" ht="12" customHeight="1" x14ac:dyDescent="0.25">
      <c r="A6" s="99" t="s">
        <v>46</v>
      </c>
      <c r="B6" s="282">
        <v>50.632587448776093</v>
      </c>
      <c r="C6" s="282">
        <v>50.367770470638803</v>
      </c>
      <c r="D6" s="282">
        <v>51.151292439820438</v>
      </c>
      <c r="E6" s="282">
        <v>52.313952340542251</v>
      </c>
      <c r="F6" s="282">
        <v>53.702140528431961</v>
      </c>
      <c r="G6" s="282">
        <v>67.069928181973594</v>
      </c>
      <c r="H6" s="282">
        <v>59.220802696243297</v>
      </c>
      <c r="I6" s="282">
        <v>71.296056524334873</v>
      </c>
      <c r="J6" s="282">
        <v>66.253431046818918</v>
      </c>
      <c r="K6" s="282">
        <v>63.342475814575067</v>
      </c>
      <c r="L6" s="282">
        <v>46.554928483517962</v>
      </c>
      <c r="M6" s="282">
        <v>71.774976197895029</v>
      </c>
      <c r="N6" s="282">
        <v>78.147927708470391</v>
      </c>
      <c r="O6" s="282">
        <v>90.721224165648749</v>
      </c>
      <c r="P6" s="282">
        <v>122.8149681971593</v>
      </c>
      <c r="Q6" s="282">
        <v>174.95664082667369</v>
      </c>
      <c r="R6" s="282">
        <v>225.02150747593711</v>
      </c>
      <c r="S6" s="282">
        <v>193.4090194300025</v>
      </c>
      <c r="T6" s="282">
        <v>181.83530242869301</v>
      </c>
      <c r="U6" s="282">
        <v>219.08667798452569</v>
      </c>
      <c r="V6" s="282">
        <v>130.14535072125639</v>
      </c>
      <c r="W6" s="282">
        <v>41.39653002040577</v>
      </c>
      <c r="X6" s="282">
        <v>76.564196326745019</v>
      </c>
      <c r="Y6" s="282">
        <v>54.730702004988643</v>
      </c>
      <c r="DA6" s="94" t="s">
        <v>434</v>
      </c>
    </row>
    <row r="7" spans="1:105" ht="12" customHeight="1" x14ac:dyDescent="0.25">
      <c r="A7" s="99" t="s">
        <v>80</v>
      </c>
      <c r="B7" s="282">
        <v>0</v>
      </c>
      <c r="C7" s="282">
        <v>0</v>
      </c>
      <c r="D7" s="282">
        <v>0</v>
      </c>
      <c r="E7" s="282">
        <v>0</v>
      </c>
      <c r="F7" s="282">
        <v>0</v>
      </c>
      <c r="G7" s="282">
        <v>0</v>
      </c>
      <c r="H7" s="282">
        <v>6.4218199839500514</v>
      </c>
      <c r="I7" s="282">
        <v>8.7581015318069717</v>
      </c>
      <c r="J7" s="282">
        <v>11.70424254001415</v>
      </c>
      <c r="K7" s="282">
        <v>14.50242127849666</v>
      </c>
      <c r="L7" s="282">
        <v>15.47566091041568</v>
      </c>
      <c r="M7" s="282">
        <v>11.92196493885497</v>
      </c>
      <c r="N7" s="282">
        <v>12.871679672707501</v>
      </c>
      <c r="O7" s="282">
        <v>14.77671178526874</v>
      </c>
      <c r="P7" s="282">
        <v>7.8256463427321563</v>
      </c>
      <c r="Q7" s="282">
        <v>13.017607204365619</v>
      </c>
      <c r="R7" s="282">
        <v>23.148392844422801</v>
      </c>
      <c r="S7" s="282">
        <v>35.954679172444941</v>
      </c>
      <c r="T7" s="282">
        <v>28.767439475688601</v>
      </c>
      <c r="U7" s="282">
        <v>16.24472947762834</v>
      </c>
      <c r="V7" s="282">
        <v>40.308872794020772</v>
      </c>
      <c r="W7" s="282">
        <v>20.587864796908669</v>
      </c>
      <c r="X7" s="282">
        <v>45.419586662904152</v>
      </c>
      <c r="Y7" s="282">
        <v>22.747612926078521</v>
      </c>
      <c r="DA7" s="94" t="s">
        <v>435</v>
      </c>
    </row>
    <row r="8" spans="1:105" ht="12" customHeight="1" x14ac:dyDescent="0.25">
      <c r="A8" s="49" t="s">
        <v>47</v>
      </c>
      <c r="B8" s="242">
        <v>69.607183972849498</v>
      </c>
      <c r="C8" s="242">
        <v>69.243126652354348</v>
      </c>
      <c r="D8" s="242">
        <v>70.320274011469095</v>
      </c>
      <c r="E8" s="242">
        <v>71.918641499389267</v>
      </c>
      <c r="F8" s="242">
        <v>73.827054153218796</v>
      </c>
      <c r="G8" s="242">
        <v>92.20442930615603</v>
      </c>
      <c r="H8" s="242">
        <v>90.242240098496282</v>
      </c>
      <c r="I8" s="242">
        <v>110.05450814147829</v>
      </c>
      <c r="J8" s="242">
        <v>107.172364693861</v>
      </c>
      <c r="K8" s="242">
        <v>55.429841295425923</v>
      </c>
      <c r="L8" s="242">
        <v>53.53469067683784</v>
      </c>
      <c r="M8" s="242">
        <v>52.492554071325813</v>
      </c>
      <c r="N8" s="242">
        <v>47.361884577933083</v>
      </c>
      <c r="O8" s="242">
        <v>47.568111464907133</v>
      </c>
      <c r="P8" s="242">
        <v>61.113899540484653</v>
      </c>
      <c r="Q8" s="242">
        <v>75.446522900922503</v>
      </c>
      <c r="R8" s="242">
        <v>69.490797570318136</v>
      </c>
      <c r="S8" s="242">
        <v>94.0588989420487</v>
      </c>
      <c r="T8" s="242">
        <v>111.6403878999631</v>
      </c>
      <c r="U8" s="242">
        <v>131.76742938767529</v>
      </c>
      <c r="V8" s="242">
        <v>136.69861143648961</v>
      </c>
      <c r="W8" s="242">
        <v>158.55549974081489</v>
      </c>
      <c r="X8" s="242">
        <v>159.559654805365</v>
      </c>
      <c r="Y8" s="242">
        <v>111.0447064047961</v>
      </c>
      <c r="DA8" s="84" t="s">
        <v>436</v>
      </c>
    </row>
    <row r="9" spans="1:105" ht="12" customHeight="1" x14ac:dyDescent="0.25">
      <c r="A9" s="4"/>
      <c r="B9" s="243"/>
      <c r="C9" s="243"/>
      <c r="D9" s="243"/>
      <c r="E9" s="243"/>
      <c r="F9" s="243"/>
      <c r="G9" s="243"/>
      <c r="H9" s="243"/>
      <c r="I9" s="243"/>
      <c r="J9" s="243"/>
      <c r="K9" s="243"/>
      <c r="L9" s="243"/>
      <c r="M9" s="243"/>
      <c r="N9" s="243"/>
      <c r="O9" s="243"/>
      <c r="P9" s="243"/>
      <c r="Q9" s="243"/>
      <c r="R9" s="243"/>
      <c r="S9" s="243"/>
      <c r="T9" s="243"/>
      <c r="U9" s="243"/>
      <c r="V9" s="243"/>
      <c r="W9" s="243"/>
      <c r="X9" s="243"/>
      <c r="Y9" s="243"/>
    </row>
    <row r="10" spans="1:105" ht="12" customHeight="1" x14ac:dyDescent="0.25">
      <c r="A10" s="30" t="s">
        <v>437</v>
      </c>
      <c r="B10" s="203"/>
      <c r="C10" s="203"/>
      <c r="D10" s="203"/>
      <c r="E10" s="203"/>
      <c r="F10" s="203"/>
      <c r="G10" s="203"/>
      <c r="H10" s="203"/>
      <c r="I10" s="203"/>
      <c r="J10" s="203"/>
      <c r="K10" s="203"/>
      <c r="L10" s="203"/>
      <c r="M10" s="203"/>
      <c r="N10" s="203"/>
      <c r="O10" s="203"/>
      <c r="P10" s="203"/>
      <c r="Q10" s="203"/>
      <c r="R10" s="203"/>
      <c r="S10" s="203"/>
      <c r="T10" s="203"/>
      <c r="U10" s="203"/>
      <c r="V10" s="203"/>
      <c r="W10" s="203"/>
      <c r="X10" s="203"/>
      <c r="Y10" s="203"/>
      <c r="DA10" s="112"/>
    </row>
    <row r="11" spans="1:105" ht="12" customHeight="1" x14ac:dyDescent="0.25">
      <c r="A11" s="50" t="s">
        <v>438</v>
      </c>
      <c r="B11" s="241">
        <v>0</v>
      </c>
      <c r="C11" s="241">
        <v>0</v>
      </c>
      <c r="D11" s="241">
        <v>0</v>
      </c>
      <c r="E11" s="241">
        <v>0</v>
      </c>
      <c r="F11" s="241">
        <v>0</v>
      </c>
      <c r="G11" s="241">
        <v>0</v>
      </c>
      <c r="H11" s="241">
        <v>0</v>
      </c>
      <c r="I11" s="241">
        <v>0</v>
      </c>
      <c r="J11" s="241">
        <v>0</v>
      </c>
      <c r="K11" s="241">
        <v>0</v>
      </c>
      <c r="L11" s="241">
        <v>0</v>
      </c>
      <c r="M11" s="241">
        <v>0</v>
      </c>
      <c r="N11" s="241">
        <v>0</v>
      </c>
      <c r="O11" s="241">
        <v>0</v>
      </c>
      <c r="P11" s="241">
        <v>0</v>
      </c>
      <c r="Q11" s="241">
        <v>0</v>
      </c>
      <c r="R11" s="241">
        <v>0</v>
      </c>
      <c r="S11" s="241">
        <v>0</v>
      </c>
      <c r="T11" s="241">
        <v>0</v>
      </c>
      <c r="U11" s="241">
        <v>0</v>
      </c>
      <c r="V11" s="241">
        <v>0</v>
      </c>
      <c r="W11" s="241">
        <v>0</v>
      </c>
      <c r="X11" s="241">
        <v>0</v>
      </c>
      <c r="Y11" s="241">
        <v>0</v>
      </c>
      <c r="DA11" s="83" t="s">
        <v>439</v>
      </c>
    </row>
    <row r="12" spans="1:105" ht="12" customHeight="1" x14ac:dyDescent="0.25">
      <c r="A12" s="107" t="s">
        <v>440</v>
      </c>
      <c r="B12" s="282">
        <f t="shared" ref="B12:Y12" si="2">SUM(B13:B14)</f>
        <v>83.8</v>
      </c>
      <c r="C12" s="282">
        <f t="shared" si="2"/>
        <v>76.632000000000005</v>
      </c>
      <c r="D12" s="282">
        <f t="shared" si="2"/>
        <v>87.6</v>
      </c>
      <c r="E12" s="282">
        <f t="shared" si="2"/>
        <v>109.8</v>
      </c>
      <c r="F12" s="282">
        <f t="shared" si="2"/>
        <v>120.7</v>
      </c>
      <c r="G12" s="282">
        <f t="shared" si="2"/>
        <v>138.5</v>
      </c>
      <c r="H12" s="282">
        <f t="shared" si="2"/>
        <v>138.1</v>
      </c>
      <c r="I12" s="282">
        <f t="shared" si="2"/>
        <v>131.01600000000002</v>
      </c>
      <c r="J12" s="282">
        <f t="shared" si="2"/>
        <v>103.328</v>
      </c>
      <c r="K12" s="282">
        <f t="shared" si="2"/>
        <v>44.958000000000006</v>
      </c>
      <c r="L12" s="282">
        <f t="shared" si="2"/>
        <v>56.977000000000004</v>
      </c>
      <c r="M12" s="282">
        <f t="shared" si="2"/>
        <v>102.9</v>
      </c>
      <c r="N12" s="282">
        <f t="shared" si="2"/>
        <v>101.3</v>
      </c>
      <c r="O12" s="282">
        <f t="shared" si="2"/>
        <v>102</v>
      </c>
      <c r="P12" s="282">
        <f t="shared" si="2"/>
        <v>91.2</v>
      </c>
      <c r="Q12" s="282">
        <f t="shared" si="2"/>
        <v>91.5</v>
      </c>
      <c r="R12" s="282">
        <f t="shared" si="2"/>
        <v>93.8</v>
      </c>
      <c r="S12" s="282">
        <f t="shared" si="2"/>
        <v>103.024</v>
      </c>
      <c r="T12" s="282">
        <f t="shared" si="2"/>
        <v>95.61099999999999</v>
      </c>
      <c r="U12" s="282">
        <f t="shared" si="2"/>
        <v>73.554999999999993</v>
      </c>
      <c r="V12" s="282">
        <f t="shared" si="2"/>
        <v>68.484999999999999</v>
      </c>
      <c r="W12" s="282">
        <f t="shared" si="2"/>
        <v>61.366999999999997</v>
      </c>
      <c r="X12" s="282">
        <f t="shared" si="2"/>
        <v>53.762919645287667</v>
      </c>
      <c r="Y12" s="282">
        <f t="shared" si="2"/>
        <v>33.625214248272741</v>
      </c>
      <c r="DA12" s="94"/>
    </row>
    <row r="13" spans="1:105" ht="12" customHeight="1" x14ac:dyDescent="0.25">
      <c r="A13" s="99" t="s">
        <v>46</v>
      </c>
      <c r="B13" s="282">
        <v>83.8</v>
      </c>
      <c r="C13" s="282">
        <v>76.632000000000005</v>
      </c>
      <c r="D13" s="282">
        <v>87.6</v>
      </c>
      <c r="E13" s="282">
        <v>109.8</v>
      </c>
      <c r="F13" s="282">
        <v>120.7</v>
      </c>
      <c r="G13" s="282">
        <v>138.5</v>
      </c>
      <c r="H13" s="282">
        <v>118.1</v>
      </c>
      <c r="I13" s="282">
        <v>111.01600000000001</v>
      </c>
      <c r="J13" s="282">
        <v>83.328000000000003</v>
      </c>
      <c r="K13" s="282">
        <v>35.148000000000003</v>
      </c>
      <c r="L13" s="282">
        <v>40.177</v>
      </c>
      <c r="M13" s="282">
        <v>84</v>
      </c>
      <c r="N13" s="282">
        <v>83</v>
      </c>
      <c r="O13" s="282">
        <v>84</v>
      </c>
      <c r="P13" s="282">
        <v>84</v>
      </c>
      <c r="Q13" s="282">
        <v>84</v>
      </c>
      <c r="R13" s="282">
        <v>84</v>
      </c>
      <c r="S13" s="282">
        <v>84.424000000000007</v>
      </c>
      <c r="T13" s="282">
        <v>80.510999999999996</v>
      </c>
      <c r="U13" s="282">
        <v>68.254999999999995</v>
      </c>
      <c r="V13" s="282">
        <v>50.185000000000002</v>
      </c>
      <c r="W13" s="282">
        <v>37.866999999999997</v>
      </c>
      <c r="X13" s="282">
        <v>31.516398121384238</v>
      </c>
      <c r="Y13" s="282">
        <v>22.51578540120385</v>
      </c>
      <c r="DA13" s="94" t="s">
        <v>441</v>
      </c>
    </row>
    <row r="14" spans="1:105" ht="12" customHeight="1" x14ac:dyDescent="0.25">
      <c r="A14" s="99" t="s">
        <v>80</v>
      </c>
      <c r="B14" s="282">
        <v>0</v>
      </c>
      <c r="C14" s="282">
        <v>0</v>
      </c>
      <c r="D14" s="282">
        <v>0</v>
      </c>
      <c r="E14" s="282">
        <v>0</v>
      </c>
      <c r="F14" s="282">
        <v>0</v>
      </c>
      <c r="G14" s="282">
        <v>0</v>
      </c>
      <c r="H14" s="282">
        <v>20</v>
      </c>
      <c r="I14" s="282">
        <v>20</v>
      </c>
      <c r="J14" s="282">
        <v>20</v>
      </c>
      <c r="K14" s="282">
        <v>9.81</v>
      </c>
      <c r="L14" s="282">
        <v>16.8</v>
      </c>
      <c r="M14" s="282">
        <v>18.899999999999999</v>
      </c>
      <c r="N14" s="282">
        <v>18.3</v>
      </c>
      <c r="O14" s="282">
        <v>18</v>
      </c>
      <c r="P14" s="282">
        <v>7.2</v>
      </c>
      <c r="Q14" s="282">
        <v>7.5</v>
      </c>
      <c r="R14" s="282">
        <v>9.8000000000000007</v>
      </c>
      <c r="S14" s="282">
        <v>18.600000000000001</v>
      </c>
      <c r="T14" s="282">
        <v>15.1</v>
      </c>
      <c r="U14" s="282">
        <v>5.3000000000000007</v>
      </c>
      <c r="V14" s="282">
        <v>18.3</v>
      </c>
      <c r="W14" s="282">
        <v>23.5</v>
      </c>
      <c r="X14" s="282">
        <v>22.246521523903429</v>
      </c>
      <c r="Y14" s="282">
        <v>11.109428847068889</v>
      </c>
      <c r="DA14" s="94" t="s">
        <v>442</v>
      </c>
    </row>
    <row r="15" spans="1:105" ht="12" customHeight="1" x14ac:dyDescent="0.25">
      <c r="A15" s="49" t="s">
        <v>443</v>
      </c>
      <c r="B15" s="242">
        <v>15.3</v>
      </c>
      <c r="C15" s="242">
        <v>45</v>
      </c>
      <c r="D15" s="242">
        <v>75</v>
      </c>
      <c r="E15" s="242">
        <v>75</v>
      </c>
      <c r="F15" s="242">
        <v>45</v>
      </c>
      <c r="G15" s="242">
        <v>15</v>
      </c>
      <c r="H15" s="242">
        <v>45</v>
      </c>
      <c r="I15" s="242">
        <v>90</v>
      </c>
      <c r="J15" s="242">
        <v>45</v>
      </c>
      <c r="K15" s="242">
        <v>98</v>
      </c>
      <c r="L15" s="242">
        <v>84</v>
      </c>
      <c r="M15" s="242">
        <v>15</v>
      </c>
      <c r="N15" s="242">
        <v>84</v>
      </c>
      <c r="O15" s="242">
        <v>72</v>
      </c>
      <c r="P15" s="242">
        <v>66</v>
      </c>
      <c r="Q15" s="242">
        <v>72</v>
      </c>
      <c r="R15" s="242">
        <v>72</v>
      </c>
      <c r="S15" s="242">
        <v>96</v>
      </c>
      <c r="T15" s="242">
        <v>96</v>
      </c>
      <c r="U15" s="242">
        <v>108</v>
      </c>
      <c r="V15" s="242">
        <v>88</v>
      </c>
      <c r="W15" s="242">
        <v>96</v>
      </c>
      <c r="X15" s="242">
        <v>96</v>
      </c>
      <c r="Y15" s="242">
        <v>68.583833412389751</v>
      </c>
      <c r="DA15" s="84" t="s">
        <v>444</v>
      </c>
    </row>
    <row r="16" spans="1:105" ht="12" customHeight="1" x14ac:dyDescent="0.25">
      <c r="A16" s="4"/>
      <c r="B16" s="243"/>
      <c r="C16" s="243"/>
      <c r="D16" s="243"/>
      <c r="E16" s="243"/>
      <c r="F16" s="243"/>
      <c r="G16" s="243"/>
      <c r="H16" s="243"/>
      <c r="I16" s="243"/>
      <c r="J16" s="243"/>
      <c r="K16" s="243"/>
      <c r="L16" s="243"/>
      <c r="M16" s="243"/>
      <c r="N16" s="243"/>
      <c r="O16" s="243"/>
      <c r="P16" s="243"/>
      <c r="Q16" s="243"/>
      <c r="R16" s="243"/>
      <c r="S16" s="243"/>
      <c r="T16" s="243"/>
      <c r="U16" s="243"/>
      <c r="V16" s="243"/>
      <c r="W16" s="243"/>
      <c r="X16" s="243"/>
      <c r="Y16" s="243"/>
    </row>
    <row r="17" spans="1:105" ht="12" customHeight="1" x14ac:dyDescent="0.25">
      <c r="A17" s="30" t="s">
        <v>445</v>
      </c>
      <c r="B17" s="203"/>
      <c r="C17" s="203"/>
      <c r="D17" s="203"/>
      <c r="E17" s="203"/>
      <c r="F17" s="203"/>
      <c r="G17" s="203"/>
      <c r="H17" s="203"/>
      <c r="I17" s="203"/>
      <c r="J17" s="203"/>
      <c r="K17" s="203"/>
      <c r="L17" s="203"/>
      <c r="M17" s="203"/>
      <c r="N17" s="203"/>
      <c r="O17" s="203"/>
      <c r="P17" s="203"/>
      <c r="Q17" s="203"/>
      <c r="R17" s="203"/>
      <c r="S17" s="203"/>
      <c r="T17" s="203"/>
      <c r="U17" s="203"/>
      <c r="V17" s="203"/>
      <c r="W17" s="203"/>
      <c r="X17" s="203"/>
      <c r="Y17" s="203"/>
      <c r="DA17" s="112"/>
    </row>
    <row r="18" spans="1:105" ht="12" customHeight="1" x14ac:dyDescent="0.25">
      <c r="A18" s="50" t="s">
        <v>438</v>
      </c>
      <c r="B18" s="241">
        <v>0</v>
      </c>
      <c r="C18" s="241">
        <v>0</v>
      </c>
      <c r="D18" s="241">
        <v>0</v>
      </c>
      <c r="E18" s="241">
        <v>0</v>
      </c>
      <c r="F18" s="241">
        <v>0</v>
      </c>
      <c r="G18" s="241">
        <v>0</v>
      </c>
      <c r="H18" s="241">
        <v>0</v>
      </c>
      <c r="I18" s="241">
        <v>0</v>
      </c>
      <c r="J18" s="241">
        <v>0</v>
      </c>
      <c r="K18" s="241">
        <v>0</v>
      </c>
      <c r="L18" s="241">
        <v>0</v>
      </c>
      <c r="M18" s="241">
        <v>0</v>
      </c>
      <c r="N18" s="241">
        <v>0</v>
      </c>
      <c r="O18" s="241">
        <v>0</v>
      </c>
      <c r="P18" s="241">
        <v>0</v>
      </c>
      <c r="Q18" s="241">
        <v>0</v>
      </c>
      <c r="R18" s="241">
        <v>0</v>
      </c>
      <c r="S18" s="241">
        <v>0</v>
      </c>
      <c r="T18" s="241">
        <v>0</v>
      </c>
      <c r="U18" s="241">
        <v>0</v>
      </c>
      <c r="V18" s="241">
        <v>0</v>
      </c>
      <c r="W18" s="241">
        <v>0</v>
      </c>
      <c r="X18" s="241">
        <v>0</v>
      </c>
      <c r="Y18" s="241">
        <v>0</v>
      </c>
      <c r="DA18" s="83" t="s">
        <v>446</v>
      </c>
    </row>
    <row r="19" spans="1:105" ht="12" customHeight="1" x14ac:dyDescent="0.25">
      <c r="A19" s="107" t="s">
        <v>440</v>
      </c>
      <c r="B19" s="282">
        <f t="shared" ref="B19:Y19" si="3">SUM(B20:B21)</f>
        <v>88.541666666666671</v>
      </c>
      <c r="C19" s="282">
        <f t="shared" si="3"/>
        <v>78.450592373207201</v>
      </c>
      <c r="D19" s="282">
        <f t="shared" si="3"/>
        <v>98.632740960126142</v>
      </c>
      <c r="E19" s="282">
        <f t="shared" si="3"/>
        <v>118.8148895470451</v>
      </c>
      <c r="F19" s="282">
        <f t="shared" si="3"/>
        <v>128.9059638405046</v>
      </c>
      <c r="G19" s="282">
        <f t="shared" si="3"/>
        <v>149.08811242742351</v>
      </c>
      <c r="H19" s="282">
        <f t="shared" si="3"/>
        <v>174.08811242742351</v>
      </c>
      <c r="I19" s="282">
        <f t="shared" si="3"/>
        <v>163.997038133964</v>
      </c>
      <c r="J19" s="282">
        <f t="shared" si="3"/>
        <v>163.997038133964</v>
      </c>
      <c r="K19" s="282">
        <f t="shared" si="3"/>
        <v>163.997038133964</v>
      </c>
      <c r="L19" s="282">
        <f t="shared" si="3"/>
        <v>153.90596384050451</v>
      </c>
      <c r="M19" s="282">
        <f t="shared" si="3"/>
        <v>153.90596384050451</v>
      </c>
      <c r="N19" s="282">
        <f t="shared" si="3"/>
        <v>153.90596384050451</v>
      </c>
      <c r="O19" s="282">
        <f t="shared" si="3"/>
        <v>143.81488954704508</v>
      </c>
      <c r="P19" s="282">
        <f t="shared" si="3"/>
        <v>143.81488954704508</v>
      </c>
      <c r="Q19" s="282">
        <f t="shared" si="3"/>
        <v>133.7238152535856</v>
      </c>
      <c r="R19" s="282">
        <f t="shared" si="3"/>
        <v>133.7238152535856</v>
      </c>
      <c r="S19" s="282">
        <f t="shared" si="3"/>
        <v>133.7238152535856</v>
      </c>
      <c r="T19" s="282">
        <f t="shared" si="3"/>
        <v>123.63274096012613</v>
      </c>
      <c r="U19" s="282">
        <f t="shared" si="3"/>
        <v>123.63274096012613</v>
      </c>
      <c r="V19" s="282">
        <f t="shared" si="3"/>
        <v>123.63274096012613</v>
      </c>
      <c r="W19" s="282">
        <f t="shared" si="3"/>
        <v>113.54166666666666</v>
      </c>
      <c r="X19" s="282">
        <f t="shared" si="3"/>
        <v>113.54166666666666</v>
      </c>
      <c r="Y19" s="282">
        <f t="shared" si="3"/>
        <v>113.54166666666666</v>
      </c>
      <c r="DA19" s="94"/>
    </row>
    <row r="20" spans="1:105" ht="12" customHeight="1" x14ac:dyDescent="0.25">
      <c r="A20" s="99" t="s">
        <v>46</v>
      </c>
      <c r="B20" s="282">
        <v>88.541666666666671</v>
      </c>
      <c r="C20" s="282">
        <v>78.450592373207201</v>
      </c>
      <c r="D20" s="282">
        <v>98.632740960126142</v>
      </c>
      <c r="E20" s="282">
        <v>118.8148895470451</v>
      </c>
      <c r="F20" s="282">
        <v>128.9059638405046</v>
      </c>
      <c r="G20" s="282">
        <v>149.08811242742351</v>
      </c>
      <c r="H20" s="282">
        <v>149.08811242742351</v>
      </c>
      <c r="I20" s="282">
        <v>138.997038133964</v>
      </c>
      <c r="J20" s="282">
        <v>138.997038133964</v>
      </c>
      <c r="K20" s="282">
        <v>138.997038133964</v>
      </c>
      <c r="L20" s="282">
        <v>128.90596384050451</v>
      </c>
      <c r="M20" s="282">
        <v>128.90596384050451</v>
      </c>
      <c r="N20" s="282">
        <v>128.90596384050451</v>
      </c>
      <c r="O20" s="282">
        <v>118.8148895470451</v>
      </c>
      <c r="P20" s="282">
        <v>118.8148895470451</v>
      </c>
      <c r="Q20" s="282">
        <v>108.7238152535856</v>
      </c>
      <c r="R20" s="282">
        <v>108.7238152535856</v>
      </c>
      <c r="S20" s="282">
        <v>108.7238152535856</v>
      </c>
      <c r="T20" s="282">
        <v>98.632740960126128</v>
      </c>
      <c r="U20" s="282">
        <v>98.632740960126128</v>
      </c>
      <c r="V20" s="282">
        <v>98.632740960126128</v>
      </c>
      <c r="W20" s="282">
        <v>88.541666666666657</v>
      </c>
      <c r="X20" s="282">
        <v>88.541666666666657</v>
      </c>
      <c r="Y20" s="282">
        <v>88.541666666666657</v>
      </c>
      <c r="DA20" s="94" t="s">
        <v>447</v>
      </c>
    </row>
    <row r="21" spans="1:105" ht="12" customHeight="1" x14ac:dyDescent="0.25">
      <c r="A21" s="99" t="s">
        <v>80</v>
      </c>
      <c r="B21" s="282">
        <v>0</v>
      </c>
      <c r="C21" s="282">
        <v>0</v>
      </c>
      <c r="D21" s="282">
        <v>0</v>
      </c>
      <c r="E21" s="282">
        <v>0</v>
      </c>
      <c r="F21" s="282">
        <v>0</v>
      </c>
      <c r="G21" s="282">
        <v>0</v>
      </c>
      <c r="H21" s="282">
        <v>25</v>
      </c>
      <c r="I21" s="282">
        <v>25</v>
      </c>
      <c r="J21" s="282">
        <v>25</v>
      </c>
      <c r="K21" s="282">
        <v>25</v>
      </c>
      <c r="L21" s="282">
        <v>25</v>
      </c>
      <c r="M21" s="282">
        <v>25</v>
      </c>
      <c r="N21" s="282">
        <v>25</v>
      </c>
      <c r="O21" s="282">
        <v>25</v>
      </c>
      <c r="P21" s="282">
        <v>25</v>
      </c>
      <c r="Q21" s="282">
        <v>25</v>
      </c>
      <c r="R21" s="282">
        <v>25</v>
      </c>
      <c r="S21" s="282">
        <v>25</v>
      </c>
      <c r="T21" s="282">
        <v>25</v>
      </c>
      <c r="U21" s="282">
        <v>25</v>
      </c>
      <c r="V21" s="282">
        <v>25</v>
      </c>
      <c r="W21" s="282">
        <v>25</v>
      </c>
      <c r="X21" s="282">
        <v>25</v>
      </c>
      <c r="Y21" s="282">
        <v>25</v>
      </c>
      <c r="DA21" s="94" t="s">
        <v>448</v>
      </c>
    </row>
    <row r="22" spans="1:105" ht="12" customHeight="1" x14ac:dyDescent="0.25">
      <c r="A22" s="49" t="s">
        <v>443</v>
      </c>
      <c r="B22" s="242">
        <v>17.58620689655173</v>
      </c>
      <c r="C22" s="242">
        <v>48.11980502480246</v>
      </c>
      <c r="D22" s="242">
        <v>80.18008305946573</v>
      </c>
      <c r="E22" s="242">
        <v>80.18008305946573</v>
      </c>
      <c r="F22" s="242">
        <v>80.18008305946573</v>
      </c>
      <c r="G22" s="242">
        <v>78.653403153053191</v>
      </c>
      <c r="H22" s="242">
        <v>78.653403153053191</v>
      </c>
      <c r="I22" s="242">
        <v>95.446882123591095</v>
      </c>
      <c r="J22" s="242">
        <v>95.446882123591095</v>
      </c>
      <c r="K22" s="242">
        <v>104.6069615620663</v>
      </c>
      <c r="L22" s="242">
        <v>104.6069615620663</v>
      </c>
      <c r="M22" s="242">
        <v>103.08028165565381</v>
      </c>
      <c r="N22" s="242">
        <v>103.08028165565381</v>
      </c>
      <c r="O22" s="242">
        <v>101.5536017492412</v>
      </c>
      <c r="P22" s="242">
        <v>101.5536017492412</v>
      </c>
      <c r="Q22" s="242">
        <v>101.5536017492412</v>
      </c>
      <c r="R22" s="242">
        <v>100.0269218428287</v>
      </c>
      <c r="S22" s="242">
        <v>101.5536017492412</v>
      </c>
      <c r="T22" s="242">
        <v>101.5536017492412</v>
      </c>
      <c r="U22" s="242">
        <v>113.7670410005415</v>
      </c>
      <c r="V22" s="242">
        <v>112.240361094129</v>
      </c>
      <c r="W22" s="242">
        <v>112.240361094129</v>
      </c>
      <c r="X22" s="242">
        <v>110.7136811877164</v>
      </c>
      <c r="Y22" s="242">
        <v>110.7136811877164</v>
      </c>
      <c r="DA22" s="84" t="s">
        <v>449</v>
      </c>
    </row>
    <row r="23" spans="1:105" ht="12" customHeight="1" x14ac:dyDescent="0.25">
      <c r="A23" s="108" t="s">
        <v>450</v>
      </c>
      <c r="B23" s="245"/>
      <c r="C23" s="210"/>
      <c r="D23" s="210"/>
      <c r="E23" s="210"/>
      <c r="F23" s="210"/>
      <c r="G23" s="210"/>
      <c r="H23" s="210"/>
      <c r="I23" s="210"/>
      <c r="J23" s="210"/>
      <c r="K23" s="210"/>
      <c r="L23" s="210"/>
      <c r="M23" s="210"/>
      <c r="N23" s="210"/>
      <c r="O23" s="210"/>
      <c r="P23" s="210"/>
      <c r="Q23" s="210"/>
      <c r="R23" s="210"/>
      <c r="S23" s="210"/>
      <c r="T23" s="210"/>
      <c r="U23" s="210"/>
      <c r="V23" s="210"/>
      <c r="W23" s="210"/>
      <c r="X23" s="210"/>
      <c r="Y23" s="210"/>
      <c r="DA23" s="109"/>
    </row>
    <row r="24" spans="1:105" ht="12" customHeight="1" x14ac:dyDescent="0.25">
      <c r="A24" s="51" t="s">
        <v>438</v>
      </c>
      <c r="B24" s="246">
        <v>0</v>
      </c>
      <c r="C24" s="241">
        <v>0</v>
      </c>
      <c r="D24" s="241">
        <v>0</v>
      </c>
      <c r="E24" s="241">
        <v>0</v>
      </c>
      <c r="F24" s="241">
        <v>0</v>
      </c>
      <c r="G24" s="241">
        <v>0</v>
      </c>
      <c r="H24" s="241">
        <v>0</v>
      </c>
      <c r="I24" s="241">
        <v>0</v>
      </c>
      <c r="J24" s="241">
        <v>0</v>
      </c>
      <c r="K24" s="241">
        <v>0</v>
      </c>
      <c r="L24" s="241">
        <v>0</v>
      </c>
      <c r="M24" s="241">
        <v>0</v>
      </c>
      <c r="N24" s="241">
        <v>0</v>
      </c>
      <c r="O24" s="241">
        <v>0</v>
      </c>
      <c r="P24" s="241">
        <v>0</v>
      </c>
      <c r="Q24" s="241">
        <v>0</v>
      </c>
      <c r="R24" s="241">
        <v>0</v>
      </c>
      <c r="S24" s="241">
        <v>0</v>
      </c>
      <c r="T24" s="241">
        <v>0</v>
      </c>
      <c r="U24" s="241">
        <v>0</v>
      </c>
      <c r="V24" s="241">
        <v>0</v>
      </c>
      <c r="W24" s="241">
        <v>0</v>
      </c>
      <c r="X24" s="241">
        <v>0</v>
      </c>
      <c r="Y24" s="241">
        <v>0</v>
      </c>
      <c r="DA24" s="83" t="s">
        <v>451</v>
      </c>
    </row>
    <row r="25" spans="1:105" ht="12" customHeight="1" x14ac:dyDescent="0.25">
      <c r="A25" s="99" t="s">
        <v>440</v>
      </c>
      <c r="B25" s="283"/>
      <c r="C25" s="282">
        <f t="shared" ref="C25:Y25" si="4">SUM(C26:C27)</f>
        <v>0</v>
      </c>
      <c r="D25" s="282">
        <f t="shared" si="4"/>
        <v>20.182148586918949</v>
      </c>
      <c r="E25" s="282">
        <f t="shared" si="4"/>
        <v>20.182148586918949</v>
      </c>
      <c r="F25" s="282">
        <f t="shared" si="4"/>
        <v>20.182148586918949</v>
      </c>
      <c r="G25" s="282">
        <f t="shared" si="4"/>
        <v>20.182148586918949</v>
      </c>
      <c r="H25" s="282">
        <f t="shared" si="4"/>
        <v>25</v>
      </c>
      <c r="I25" s="282">
        <f t="shared" si="4"/>
        <v>0</v>
      </c>
      <c r="J25" s="282">
        <f t="shared" si="4"/>
        <v>0</v>
      </c>
      <c r="K25" s="282">
        <f t="shared" si="4"/>
        <v>0</v>
      </c>
      <c r="L25" s="282">
        <f t="shared" si="4"/>
        <v>0</v>
      </c>
      <c r="M25" s="282">
        <f t="shared" si="4"/>
        <v>0</v>
      </c>
      <c r="N25" s="282">
        <f t="shared" si="4"/>
        <v>0</v>
      </c>
      <c r="O25" s="282">
        <f t="shared" si="4"/>
        <v>0</v>
      </c>
      <c r="P25" s="282">
        <f t="shared" si="4"/>
        <v>0</v>
      </c>
      <c r="Q25" s="282">
        <f t="shared" si="4"/>
        <v>0</v>
      </c>
      <c r="R25" s="282">
        <f t="shared" si="4"/>
        <v>0</v>
      </c>
      <c r="S25" s="282">
        <f t="shared" si="4"/>
        <v>0</v>
      </c>
      <c r="T25" s="282">
        <f t="shared" si="4"/>
        <v>0</v>
      </c>
      <c r="U25" s="282">
        <f t="shared" si="4"/>
        <v>0</v>
      </c>
      <c r="V25" s="282">
        <f t="shared" si="4"/>
        <v>0</v>
      </c>
      <c r="W25" s="282">
        <f t="shared" si="4"/>
        <v>0</v>
      </c>
      <c r="X25" s="282">
        <f t="shared" si="4"/>
        <v>0</v>
      </c>
      <c r="Y25" s="282">
        <f t="shared" si="4"/>
        <v>0</v>
      </c>
      <c r="DA25" s="94"/>
    </row>
    <row r="26" spans="1:105" ht="12" customHeight="1" x14ac:dyDescent="0.25">
      <c r="A26" s="44" t="s">
        <v>46</v>
      </c>
      <c r="B26" s="283">
        <v>0</v>
      </c>
      <c r="C26" s="282">
        <v>0</v>
      </c>
      <c r="D26" s="282">
        <v>20.182148586918949</v>
      </c>
      <c r="E26" s="282">
        <v>20.182148586918949</v>
      </c>
      <c r="F26" s="282">
        <v>20.182148586918949</v>
      </c>
      <c r="G26" s="282">
        <v>20.182148586918949</v>
      </c>
      <c r="H26" s="282">
        <v>0</v>
      </c>
      <c r="I26" s="282">
        <v>0</v>
      </c>
      <c r="J26" s="282">
        <v>0</v>
      </c>
      <c r="K26" s="282">
        <v>0</v>
      </c>
      <c r="L26" s="282">
        <v>0</v>
      </c>
      <c r="M26" s="282">
        <v>0</v>
      </c>
      <c r="N26" s="282">
        <v>0</v>
      </c>
      <c r="O26" s="282">
        <v>0</v>
      </c>
      <c r="P26" s="282">
        <v>0</v>
      </c>
      <c r="Q26" s="282">
        <v>0</v>
      </c>
      <c r="R26" s="282">
        <v>0</v>
      </c>
      <c r="S26" s="282">
        <v>0</v>
      </c>
      <c r="T26" s="282">
        <v>0</v>
      </c>
      <c r="U26" s="282">
        <v>0</v>
      </c>
      <c r="V26" s="282">
        <v>0</v>
      </c>
      <c r="W26" s="282">
        <v>0</v>
      </c>
      <c r="X26" s="282">
        <v>0</v>
      </c>
      <c r="Y26" s="282">
        <v>0</v>
      </c>
      <c r="DA26" s="94" t="s">
        <v>452</v>
      </c>
    </row>
    <row r="27" spans="1:105" ht="12" customHeight="1" x14ac:dyDescent="0.25">
      <c r="A27" s="44" t="s">
        <v>80</v>
      </c>
      <c r="B27" s="283">
        <v>0</v>
      </c>
      <c r="C27" s="282">
        <v>0</v>
      </c>
      <c r="D27" s="282">
        <v>0</v>
      </c>
      <c r="E27" s="282">
        <v>0</v>
      </c>
      <c r="F27" s="282">
        <v>0</v>
      </c>
      <c r="G27" s="282">
        <v>0</v>
      </c>
      <c r="H27" s="282">
        <v>25</v>
      </c>
      <c r="I27" s="282">
        <v>0</v>
      </c>
      <c r="J27" s="282">
        <v>0</v>
      </c>
      <c r="K27" s="282">
        <v>0</v>
      </c>
      <c r="L27" s="282">
        <v>0</v>
      </c>
      <c r="M27" s="282">
        <v>0</v>
      </c>
      <c r="N27" s="282">
        <v>0</v>
      </c>
      <c r="O27" s="282">
        <v>0</v>
      </c>
      <c r="P27" s="282">
        <v>0</v>
      </c>
      <c r="Q27" s="282">
        <v>0</v>
      </c>
      <c r="R27" s="282">
        <v>0</v>
      </c>
      <c r="S27" s="282">
        <v>0</v>
      </c>
      <c r="T27" s="282">
        <v>0</v>
      </c>
      <c r="U27" s="282">
        <v>0</v>
      </c>
      <c r="V27" s="282">
        <v>0</v>
      </c>
      <c r="W27" s="282">
        <v>0</v>
      </c>
      <c r="X27" s="282">
        <v>0</v>
      </c>
      <c r="Y27" s="282">
        <v>0</v>
      </c>
      <c r="DA27" s="94" t="s">
        <v>453</v>
      </c>
    </row>
    <row r="28" spans="1:105" ht="12" customHeight="1" x14ac:dyDescent="0.25">
      <c r="A28" s="52" t="s">
        <v>443</v>
      </c>
      <c r="B28" s="247">
        <v>0</v>
      </c>
      <c r="C28" s="242">
        <v>30.53359812825073</v>
      </c>
      <c r="D28" s="242">
        <v>32.06027803466327</v>
      </c>
      <c r="E28" s="242">
        <v>1.5266799064125369</v>
      </c>
      <c r="F28" s="242">
        <v>0</v>
      </c>
      <c r="G28" s="242">
        <v>0</v>
      </c>
      <c r="H28" s="242">
        <v>0</v>
      </c>
      <c r="I28" s="242">
        <v>18.32015887695044</v>
      </c>
      <c r="J28" s="242">
        <v>0</v>
      </c>
      <c r="K28" s="242">
        <v>10.68675934488776</v>
      </c>
      <c r="L28" s="242">
        <v>0</v>
      </c>
      <c r="M28" s="242">
        <v>0</v>
      </c>
      <c r="N28" s="242">
        <v>0</v>
      </c>
      <c r="O28" s="242">
        <v>0</v>
      </c>
      <c r="P28" s="242">
        <v>0</v>
      </c>
      <c r="Q28" s="242">
        <v>0</v>
      </c>
      <c r="R28" s="242">
        <v>0</v>
      </c>
      <c r="S28" s="242">
        <v>1.5266799064125369</v>
      </c>
      <c r="T28" s="242">
        <v>1.5266799064125369</v>
      </c>
      <c r="U28" s="242">
        <v>12.21343925130029</v>
      </c>
      <c r="V28" s="242">
        <v>0</v>
      </c>
      <c r="W28" s="242">
        <v>0</v>
      </c>
      <c r="X28" s="242">
        <v>0</v>
      </c>
      <c r="Y28" s="242">
        <v>0</v>
      </c>
      <c r="DA28" s="84" t="s">
        <v>454</v>
      </c>
    </row>
    <row r="29" spans="1:105" ht="12" customHeight="1" x14ac:dyDescent="0.25">
      <c r="A29" s="108" t="s">
        <v>455</v>
      </c>
      <c r="B29" s="245"/>
      <c r="C29" s="210"/>
      <c r="D29" s="210"/>
      <c r="E29" s="210"/>
      <c r="F29" s="210"/>
      <c r="G29" s="210"/>
      <c r="H29" s="210"/>
      <c r="I29" s="210"/>
      <c r="J29" s="210"/>
      <c r="K29" s="210"/>
      <c r="L29" s="210"/>
      <c r="M29" s="210"/>
      <c r="N29" s="210"/>
      <c r="O29" s="210"/>
      <c r="P29" s="210"/>
      <c r="Q29" s="210"/>
      <c r="R29" s="210"/>
      <c r="S29" s="210"/>
      <c r="T29" s="210"/>
      <c r="U29" s="210"/>
      <c r="V29" s="210"/>
      <c r="W29" s="210"/>
      <c r="X29" s="210"/>
      <c r="Y29" s="210"/>
      <c r="DA29" s="109"/>
    </row>
    <row r="30" spans="1:105" ht="12" customHeight="1" x14ac:dyDescent="0.25">
      <c r="A30" s="51" t="s">
        <v>438</v>
      </c>
      <c r="B30" s="246"/>
      <c r="C30" s="241">
        <f t="shared" ref="C30:Y30" si="5">B18+C24-C18</f>
        <v>0</v>
      </c>
      <c r="D30" s="241">
        <f t="shared" si="5"/>
        <v>0</v>
      </c>
      <c r="E30" s="241">
        <f t="shared" si="5"/>
        <v>0</v>
      </c>
      <c r="F30" s="241">
        <f t="shared" si="5"/>
        <v>0</v>
      </c>
      <c r="G30" s="241">
        <f t="shared" si="5"/>
        <v>0</v>
      </c>
      <c r="H30" s="241">
        <f t="shared" si="5"/>
        <v>0</v>
      </c>
      <c r="I30" s="241">
        <f t="shared" si="5"/>
        <v>0</v>
      </c>
      <c r="J30" s="241">
        <f t="shared" si="5"/>
        <v>0</v>
      </c>
      <c r="K30" s="241">
        <f t="shared" si="5"/>
        <v>0</v>
      </c>
      <c r="L30" s="241">
        <f t="shared" si="5"/>
        <v>0</v>
      </c>
      <c r="M30" s="241">
        <f t="shared" si="5"/>
        <v>0</v>
      </c>
      <c r="N30" s="241">
        <f t="shared" si="5"/>
        <v>0</v>
      </c>
      <c r="O30" s="241">
        <f t="shared" si="5"/>
        <v>0</v>
      </c>
      <c r="P30" s="241">
        <f t="shared" si="5"/>
        <v>0</v>
      </c>
      <c r="Q30" s="241">
        <f t="shared" si="5"/>
        <v>0</v>
      </c>
      <c r="R30" s="241">
        <f t="shared" si="5"/>
        <v>0</v>
      </c>
      <c r="S30" s="241">
        <f t="shared" si="5"/>
        <v>0</v>
      </c>
      <c r="T30" s="241">
        <f t="shared" si="5"/>
        <v>0</v>
      </c>
      <c r="U30" s="241">
        <f t="shared" si="5"/>
        <v>0</v>
      </c>
      <c r="V30" s="241">
        <f t="shared" si="5"/>
        <v>0</v>
      </c>
      <c r="W30" s="241">
        <f t="shared" si="5"/>
        <v>0</v>
      </c>
      <c r="X30" s="241">
        <f t="shared" si="5"/>
        <v>0</v>
      </c>
      <c r="Y30" s="241">
        <f t="shared" si="5"/>
        <v>0</v>
      </c>
      <c r="DA30" s="83"/>
    </row>
    <row r="31" spans="1:105" ht="12" customHeight="1" x14ac:dyDescent="0.25">
      <c r="A31" s="99" t="s">
        <v>440</v>
      </c>
      <c r="B31" s="283"/>
      <c r="C31" s="282">
        <f t="shared" ref="C31:Y31" si="6">SUM(C32:C33)</f>
        <v>10.091074293459471</v>
      </c>
      <c r="D31" s="282">
        <f t="shared" si="6"/>
        <v>0</v>
      </c>
      <c r="E31" s="282">
        <f t="shared" si="6"/>
        <v>0</v>
      </c>
      <c r="F31" s="282">
        <f t="shared" si="6"/>
        <v>10.091074293459457</v>
      </c>
      <c r="G31" s="282">
        <f t="shared" si="6"/>
        <v>0</v>
      </c>
      <c r="H31" s="282">
        <f t="shared" si="6"/>
        <v>0</v>
      </c>
      <c r="I31" s="282">
        <f t="shared" si="6"/>
        <v>10.091074293459513</v>
      </c>
      <c r="J31" s="282">
        <f t="shared" si="6"/>
        <v>0</v>
      </c>
      <c r="K31" s="282">
        <f t="shared" si="6"/>
        <v>0</v>
      </c>
      <c r="L31" s="282">
        <f t="shared" si="6"/>
        <v>10.091074293459485</v>
      </c>
      <c r="M31" s="282">
        <f t="shared" si="6"/>
        <v>0</v>
      </c>
      <c r="N31" s="282">
        <f t="shared" si="6"/>
        <v>0</v>
      </c>
      <c r="O31" s="282">
        <f t="shared" si="6"/>
        <v>10.091074293459414</v>
      </c>
      <c r="P31" s="282">
        <f t="shared" si="6"/>
        <v>0</v>
      </c>
      <c r="Q31" s="282">
        <f t="shared" si="6"/>
        <v>10.091074293459499</v>
      </c>
      <c r="R31" s="282">
        <f t="shared" si="6"/>
        <v>0</v>
      </c>
      <c r="S31" s="282">
        <f t="shared" si="6"/>
        <v>0</v>
      </c>
      <c r="T31" s="282">
        <f t="shared" si="6"/>
        <v>10.091074293459471</v>
      </c>
      <c r="U31" s="282">
        <f t="shared" si="6"/>
        <v>0</v>
      </c>
      <c r="V31" s="282">
        <f t="shared" si="6"/>
        <v>0</v>
      </c>
      <c r="W31" s="282">
        <f t="shared" si="6"/>
        <v>10.091074293459471</v>
      </c>
      <c r="X31" s="282">
        <f t="shared" si="6"/>
        <v>0</v>
      </c>
      <c r="Y31" s="282">
        <f t="shared" si="6"/>
        <v>0</v>
      </c>
      <c r="DA31" s="94"/>
    </row>
    <row r="32" spans="1:105" ht="12" customHeight="1" x14ac:dyDescent="0.25">
      <c r="A32" s="44" t="s">
        <v>46</v>
      </c>
      <c r="B32" s="283"/>
      <c r="C32" s="282">
        <f t="shared" ref="C32:Y32" si="7">B20+C26-C20</f>
        <v>10.091074293459471</v>
      </c>
      <c r="D32" s="282">
        <f t="shared" si="7"/>
        <v>0</v>
      </c>
      <c r="E32" s="282">
        <f t="shared" si="7"/>
        <v>0</v>
      </c>
      <c r="F32" s="282">
        <f t="shared" si="7"/>
        <v>10.091074293459457</v>
      </c>
      <c r="G32" s="282">
        <f t="shared" si="7"/>
        <v>0</v>
      </c>
      <c r="H32" s="282">
        <f t="shared" si="7"/>
        <v>0</v>
      </c>
      <c r="I32" s="282">
        <f t="shared" si="7"/>
        <v>10.091074293459513</v>
      </c>
      <c r="J32" s="282">
        <f t="shared" si="7"/>
        <v>0</v>
      </c>
      <c r="K32" s="282">
        <f t="shared" si="7"/>
        <v>0</v>
      </c>
      <c r="L32" s="282">
        <f t="shared" si="7"/>
        <v>10.091074293459485</v>
      </c>
      <c r="M32" s="282">
        <f t="shared" si="7"/>
        <v>0</v>
      </c>
      <c r="N32" s="282">
        <f t="shared" si="7"/>
        <v>0</v>
      </c>
      <c r="O32" s="282">
        <f t="shared" si="7"/>
        <v>10.091074293459414</v>
      </c>
      <c r="P32" s="282">
        <f t="shared" si="7"/>
        <v>0</v>
      </c>
      <c r="Q32" s="282">
        <f t="shared" si="7"/>
        <v>10.091074293459499</v>
      </c>
      <c r="R32" s="282">
        <f t="shared" si="7"/>
        <v>0</v>
      </c>
      <c r="S32" s="282">
        <f t="shared" si="7"/>
        <v>0</v>
      </c>
      <c r="T32" s="282">
        <f t="shared" si="7"/>
        <v>10.091074293459471</v>
      </c>
      <c r="U32" s="282">
        <f t="shared" si="7"/>
        <v>0</v>
      </c>
      <c r="V32" s="282">
        <f t="shared" si="7"/>
        <v>0</v>
      </c>
      <c r="W32" s="282">
        <f t="shared" si="7"/>
        <v>10.091074293459471</v>
      </c>
      <c r="X32" s="282">
        <f t="shared" si="7"/>
        <v>0</v>
      </c>
      <c r="Y32" s="282">
        <f t="shared" si="7"/>
        <v>0</v>
      </c>
      <c r="DA32" s="94"/>
    </row>
    <row r="33" spans="1:105" ht="12" customHeight="1" x14ac:dyDescent="0.25">
      <c r="A33" s="44" t="s">
        <v>80</v>
      </c>
      <c r="B33" s="283"/>
      <c r="C33" s="282">
        <f t="shared" ref="C33:Y33" si="8">B21+C27-C21</f>
        <v>0</v>
      </c>
      <c r="D33" s="282">
        <f t="shared" si="8"/>
        <v>0</v>
      </c>
      <c r="E33" s="282">
        <f t="shared" si="8"/>
        <v>0</v>
      </c>
      <c r="F33" s="282">
        <f t="shared" si="8"/>
        <v>0</v>
      </c>
      <c r="G33" s="282">
        <f t="shared" si="8"/>
        <v>0</v>
      </c>
      <c r="H33" s="282">
        <f t="shared" si="8"/>
        <v>0</v>
      </c>
      <c r="I33" s="282">
        <f t="shared" si="8"/>
        <v>0</v>
      </c>
      <c r="J33" s="282">
        <f t="shared" si="8"/>
        <v>0</v>
      </c>
      <c r="K33" s="282">
        <f t="shared" si="8"/>
        <v>0</v>
      </c>
      <c r="L33" s="282">
        <f t="shared" si="8"/>
        <v>0</v>
      </c>
      <c r="M33" s="282">
        <f t="shared" si="8"/>
        <v>0</v>
      </c>
      <c r="N33" s="282">
        <f t="shared" si="8"/>
        <v>0</v>
      </c>
      <c r="O33" s="282">
        <f t="shared" si="8"/>
        <v>0</v>
      </c>
      <c r="P33" s="282">
        <f t="shared" si="8"/>
        <v>0</v>
      </c>
      <c r="Q33" s="282">
        <f t="shared" si="8"/>
        <v>0</v>
      </c>
      <c r="R33" s="282">
        <f t="shared" si="8"/>
        <v>0</v>
      </c>
      <c r="S33" s="282">
        <f t="shared" si="8"/>
        <v>0</v>
      </c>
      <c r="T33" s="282">
        <f t="shared" si="8"/>
        <v>0</v>
      </c>
      <c r="U33" s="282">
        <f t="shared" si="8"/>
        <v>0</v>
      </c>
      <c r="V33" s="282">
        <f t="shared" si="8"/>
        <v>0</v>
      </c>
      <c r="W33" s="282">
        <f t="shared" si="8"/>
        <v>0</v>
      </c>
      <c r="X33" s="282">
        <f t="shared" si="8"/>
        <v>0</v>
      </c>
      <c r="Y33" s="282">
        <f t="shared" si="8"/>
        <v>0</v>
      </c>
      <c r="DA33" s="94"/>
    </row>
    <row r="34" spans="1:105" ht="12" customHeight="1" x14ac:dyDescent="0.25">
      <c r="A34" s="52" t="s">
        <v>443</v>
      </c>
      <c r="B34" s="247"/>
      <c r="C34" s="242">
        <f t="shared" ref="C34:Y34" si="9">B22+C28-C22</f>
        <v>0</v>
      </c>
      <c r="D34" s="242">
        <f t="shared" si="9"/>
        <v>0</v>
      </c>
      <c r="E34" s="242">
        <f t="shared" si="9"/>
        <v>1.5266799064125394</v>
      </c>
      <c r="F34" s="242">
        <f t="shared" si="9"/>
        <v>0</v>
      </c>
      <c r="G34" s="242">
        <f t="shared" si="9"/>
        <v>1.5266799064125394</v>
      </c>
      <c r="H34" s="242">
        <f t="shared" si="9"/>
        <v>0</v>
      </c>
      <c r="I34" s="242">
        <f t="shared" si="9"/>
        <v>1.5266799064125394</v>
      </c>
      <c r="J34" s="242">
        <f t="shared" si="9"/>
        <v>0</v>
      </c>
      <c r="K34" s="242">
        <f t="shared" si="9"/>
        <v>1.5266799064125536</v>
      </c>
      <c r="L34" s="242">
        <f t="shared" si="9"/>
        <v>0</v>
      </c>
      <c r="M34" s="242">
        <f t="shared" si="9"/>
        <v>1.5266799064124967</v>
      </c>
      <c r="N34" s="242">
        <f t="shared" si="9"/>
        <v>0</v>
      </c>
      <c r="O34" s="242">
        <f t="shared" si="9"/>
        <v>1.5266799064126104</v>
      </c>
      <c r="P34" s="242">
        <f t="shared" si="9"/>
        <v>0</v>
      </c>
      <c r="Q34" s="242">
        <f t="shared" si="9"/>
        <v>0</v>
      </c>
      <c r="R34" s="242">
        <f t="shared" si="9"/>
        <v>1.5266799064124967</v>
      </c>
      <c r="S34" s="242">
        <f t="shared" si="9"/>
        <v>0</v>
      </c>
      <c r="T34" s="242">
        <f t="shared" si="9"/>
        <v>1.5266799064125394</v>
      </c>
      <c r="U34" s="242">
        <f t="shared" si="9"/>
        <v>0</v>
      </c>
      <c r="V34" s="242">
        <f t="shared" si="9"/>
        <v>1.5266799064124967</v>
      </c>
      <c r="W34" s="242">
        <f t="shared" si="9"/>
        <v>0</v>
      </c>
      <c r="X34" s="242">
        <f t="shared" si="9"/>
        <v>1.5266799064125962</v>
      </c>
      <c r="Y34" s="242">
        <f t="shared" si="9"/>
        <v>0</v>
      </c>
      <c r="DA34" s="84"/>
    </row>
    <row r="35" spans="1:105" ht="12" customHeight="1" x14ac:dyDescent="0.25">
      <c r="A35" s="30" t="s">
        <v>456</v>
      </c>
      <c r="B35" s="203"/>
      <c r="C35" s="203"/>
      <c r="D35" s="203"/>
      <c r="E35" s="203"/>
      <c r="F35" s="203"/>
      <c r="G35" s="203"/>
      <c r="H35" s="203"/>
      <c r="I35" s="203"/>
      <c r="J35" s="203"/>
      <c r="K35" s="203"/>
      <c r="L35" s="203"/>
      <c r="M35" s="203"/>
      <c r="N35" s="203"/>
      <c r="O35" s="203"/>
      <c r="P35" s="203"/>
      <c r="Q35" s="203"/>
      <c r="R35" s="203"/>
      <c r="S35" s="203"/>
      <c r="T35" s="203"/>
      <c r="U35" s="203"/>
      <c r="V35" s="203"/>
      <c r="W35" s="203"/>
      <c r="X35" s="203"/>
      <c r="Y35" s="203"/>
      <c r="DA35" s="112"/>
    </row>
    <row r="36" spans="1:105" ht="12" customHeight="1" x14ac:dyDescent="0.25">
      <c r="A36" s="50" t="s">
        <v>438</v>
      </c>
      <c r="B36" s="241">
        <f t="shared" ref="B36:Y36" si="10">B18-B11</f>
        <v>0</v>
      </c>
      <c r="C36" s="241">
        <f t="shared" si="10"/>
        <v>0</v>
      </c>
      <c r="D36" s="241">
        <f t="shared" si="10"/>
        <v>0</v>
      </c>
      <c r="E36" s="241">
        <f t="shared" si="10"/>
        <v>0</v>
      </c>
      <c r="F36" s="241">
        <f t="shared" si="10"/>
        <v>0</v>
      </c>
      <c r="G36" s="241">
        <f t="shared" si="10"/>
        <v>0</v>
      </c>
      <c r="H36" s="241">
        <f t="shared" si="10"/>
        <v>0</v>
      </c>
      <c r="I36" s="241">
        <f t="shared" si="10"/>
        <v>0</v>
      </c>
      <c r="J36" s="241">
        <f t="shared" si="10"/>
        <v>0</v>
      </c>
      <c r="K36" s="241">
        <f t="shared" si="10"/>
        <v>0</v>
      </c>
      <c r="L36" s="241">
        <f t="shared" si="10"/>
        <v>0</v>
      </c>
      <c r="M36" s="241">
        <f t="shared" si="10"/>
        <v>0</v>
      </c>
      <c r="N36" s="241">
        <f t="shared" si="10"/>
        <v>0</v>
      </c>
      <c r="O36" s="241">
        <f t="shared" si="10"/>
        <v>0</v>
      </c>
      <c r="P36" s="241">
        <f t="shared" si="10"/>
        <v>0</v>
      </c>
      <c r="Q36" s="241">
        <f t="shared" si="10"/>
        <v>0</v>
      </c>
      <c r="R36" s="241">
        <f t="shared" si="10"/>
        <v>0</v>
      </c>
      <c r="S36" s="241">
        <f t="shared" si="10"/>
        <v>0</v>
      </c>
      <c r="T36" s="241">
        <f t="shared" si="10"/>
        <v>0</v>
      </c>
      <c r="U36" s="241">
        <f t="shared" si="10"/>
        <v>0</v>
      </c>
      <c r="V36" s="241">
        <f t="shared" si="10"/>
        <v>0</v>
      </c>
      <c r="W36" s="241">
        <f t="shared" si="10"/>
        <v>0</v>
      </c>
      <c r="X36" s="241">
        <f t="shared" si="10"/>
        <v>0</v>
      </c>
      <c r="Y36" s="241">
        <f t="shared" si="10"/>
        <v>0</v>
      </c>
      <c r="DA36" s="83"/>
    </row>
    <row r="37" spans="1:105" ht="12" customHeight="1" x14ac:dyDescent="0.25">
      <c r="A37" s="107" t="s">
        <v>440</v>
      </c>
      <c r="B37" s="282">
        <f t="shared" ref="B37:Y37" si="11">SUM(B38:B39)</f>
        <v>4.7416666666666742</v>
      </c>
      <c r="C37" s="282">
        <f t="shared" si="11"/>
        <v>1.8185923732071956</v>
      </c>
      <c r="D37" s="282">
        <f t="shared" si="11"/>
        <v>11.032740960126148</v>
      </c>
      <c r="E37" s="282">
        <f t="shared" si="11"/>
        <v>9.0148895470451009</v>
      </c>
      <c r="F37" s="282">
        <f t="shared" si="11"/>
        <v>8.2059638405045945</v>
      </c>
      <c r="G37" s="282">
        <f t="shared" si="11"/>
        <v>10.588112427423511</v>
      </c>
      <c r="H37" s="282">
        <f t="shared" si="11"/>
        <v>35.988112427423516</v>
      </c>
      <c r="I37" s="282">
        <f t="shared" si="11"/>
        <v>32.981038133963992</v>
      </c>
      <c r="J37" s="282">
        <f t="shared" si="11"/>
        <v>60.669038133963994</v>
      </c>
      <c r="K37" s="282">
        <f t="shared" si="11"/>
        <v>119.039038133964</v>
      </c>
      <c r="L37" s="282">
        <f t="shared" si="11"/>
        <v>96.928963840504522</v>
      </c>
      <c r="M37" s="282">
        <f t="shared" si="11"/>
        <v>51.005963840504513</v>
      </c>
      <c r="N37" s="282">
        <f t="shared" si="11"/>
        <v>52.605963840504515</v>
      </c>
      <c r="O37" s="282">
        <f t="shared" si="11"/>
        <v>41.814889547045098</v>
      </c>
      <c r="P37" s="282">
        <f t="shared" si="11"/>
        <v>52.614889547045095</v>
      </c>
      <c r="Q37" s="282">
        <f t="shared" si="11"/>
        <v>42.223815253585599</v>
      </c>
      <c r="R37" s="282">
        <f t="shared" si="11"/>
        <v>39.923815253585602</v>
      </c>
      <c r="S37" s="282">
        <f t="shared" si="11"/>
        <v>30.699815253585591</v>
      </c>
      <c r="T37" s="282">
        <f t="shared" si="11"/>
        <v>28.021740960126131</v>
      </c>
      <c r="U37" s="282">
        <f t="shared" si="11"/>
        <v>50.077740960126135</v>
      </c>
      <c r="V37" s="282">
        <f t="shared" si="11"/>
        <v>55.147740960126129</v>
      </c>
      <c r="W37" s="282">
        <f t="shared" si="11"/>
        <v>52.17466666666666</v>
      </c>
      <c r="X37" s="282">
        <f t="shared" si="11"/>
        <v>59.77874702137899</v>
      </c>
      <c r="Y37" s="282">
        <f t="shared" si="11"/>
        <v>79.916452418393916</v>
      </c>
      <c r="DA37" s="94"/>
    </row>
    <row r="38" spans="1:105" ht="12" customHeight="1" x14ac:dyDescent="0.25">
      <c r="A38" s="99" t="s">
        <v>46</v>
      </c>
      <c r="B38" s="282">
        <f t="shared" ref="B38:Y38" si="12">B20-B13</f>
        <v>4.7416666666666742</v>
      </c>
      <c r="C38" s="282">
        <f t="shared" si="12"/>
        <v>1.8185923732071956</v>
      </c>
      <c r="D38" s="282">
        <f t="shared" si="12"/>
        <v>11.032740960126148</v>
      </c>
      <c r="E38" s="282">
        <f t="shared" si="12"/>
        <v>9.0148895470451009</v>
      </c>
      <c r="F38" s="282">
        <f t="shared" si="12"/>
        <v>8.2059638405045945</v>
      </c>
      <c r="G38" s="282">
        <f t="shared" si="12"/>
        <v>10.588112427423511</v>
      </c>
      <c r="H38" s="282">
        <f t="shared" si="12"/>
        <v>30.988112427423516</v>
      </c>
      <c r="I38" s="282">
        <f t="shared" si="12"/>
        <v>27.981038133963992</v>
      </c>
      <c r="J38" s="282">
        <f t="shared" si="12"/>
        <v>55.669038133963994</v>
      </c>
      <c r="K38" s="282">
        <f t="shared" si="12"/>
        <v>103.849038133964</v>
      </c>
      <c r="L38" s="282">
        <f t="shared" si="12"/>
        <v>88.72896384050452</v>
      </c>
      <c r="M38" s="282">
        <f t="shared" si="12"/>
        <v>44.905963840504512</v>
      </c>
      <c r="N38" s="282">
        <f t="shared" si="12"/>
        <v>45.905963840504512</v>
      </c>
      <c r="O38" s="282">
        <f t="shared" si="12"/>
        <v>34.814889547045098</v>
      </c>
      <c r="P38" s="282">
        <f t="shared" si="12"/>
        <v>34.814889547045098</v>
      </c>
      <c r="Q38" s="282">
        <f t="shared" si="12"/>
        <v>24.723815253585599</v>
      </c>
      <c r="R38" s="282">
        <f t="shared" si="12"/>
        <v>24.723815253585599</v>
      </c>
      <c r="S38" s="282">
        <f t="shared" si="12"/>
        <v>24.299815253585592</v>
      </c>
      <c r="T38" s="282">
        <f t="shared" si="12"/>
        <v>18.121740960126132</v>
      </c>
      <c r="U38" s="282">
        <f t="shared" si="12"/>
        <v>30.377740960126133</v>
      </c>
      <c r="V38" s="282">
        <f t="shared" si="12"/>
        <v>48.447740960126126</v>
      </c>
      <c r="W38" s="282">
        <f t="shared" si="12"/>
        <v>50.67466666666666</v>
      </c>
      <c r="X38" s="282">
        <f t="shared" si="12"/>
        <v>57.025268545282415</v>
      </c>
      <c r="Y38" s="282">
        <f t="shared" si="12"/>
        <v>66.0258812654628</v>
      </c>
      <c r="DA38" s="94"/>
    </row>
    <row r="39" spans="1:105" ht="12" customHeight="1" x14ac:dyDescent="0.25">
      <c r="A39" s="99" t="s">
        <v>80</v>
      </c>
      <c r="B39" s="282">
        <f t="shared" ref="B39:Y39" si="13">B21-B14</f>
        <v>0</v>
      </c>
      <c r="C39" s="282">
        <f t="shared" si="13"/>
        <v>0</v>
      </c>
      <c r="D39" s="282">
        <f t="shared" si="13"/>
        <v>0</v>
      </c>
      <c r="E39" s="282">
        <f t="shared" si="13"/>
        <v>0</v>
      </c>
      <c r="F39" s="282">
        <f t="shared" si="13"/>
        <v>0</v>
      </c>
      <c r="G39" s="282">
        <f t="shared" si="13"/>
        <v>0</v>
      </c>
      <c r="H39" s="282">
        <f t="shared" si="13"/>
        <v>5</v>
      </c>
      <c r="I39" s="282">
        <f t="shared" si="13"/>
        <v>5</v>
      </c>
      <c r="J39" s="282">
        <f t="shared" si="13"/>
        <v>5</v>
      </c>
      <c r="K39" s="282">
        <f t="shared" si="13"/>
        <v>15.19</v>
      </c>
      <c r="L39" s="282">
        <f t="shared" si="13"/>
        <v>8.1999999999999993</v>
      </c>
      <c r="M39" s="282">
        <f t="shared" si="13"/>
        <v>6.1000000000000014</v>
      </c>
      <c r="N39" s="282">
        <f t="shared" si="13"/>
        <v>6.6999999999999993</v>
      </c>
      <c r="O39" s="282">
        <f t="shared" si="13"/>
        <v>7</v>
      </c>
      <c r="P39" s="282">
        <f t="shared" si="13"/>
        <v>17.8</v>
      </c>
      <c r="Q39" s="282">
        <f t="shared" si="13"/>
        <v>17.5</v>
      </c>
      <c r="R39" s="282">
        <f t="shared" si="13"/>
        <v>15.2</v>
      </c>
      <c r="S39" s="282">
        <f t="shared" si="13"/>
        <v>6.3999999999999986</v>
      </c>
      <c r="T39" s="282">
        <f t="shared" si="13"/>
        <v>9.9</v>
      </c>
      <c r="U39" s="282">
        <f t="shared" si="13"/>
        <v>19.7</v>
      </c>
      <c r="V39" s="282">
        <f t="shared" si="13"/>
        <v>6.6999999999999993</v>
      </c>
      <c r="W39" s="282">
        <f t="shared" si="13"/>
        <v>1.5</v>
      </c>
      <c r="X39" s="282">
        <f t="shared" si="13"/>
        <v>2.7534784760965714</v>
      </c>
      <c r="Y39" s="282">
        <f t="shared" si="13"/>
        <v>13.890571152931111</v>
      </c>
      <c r="DA39" s="94"/>
    </row>
    <row r="40" spans="1:105" ht="12" customHeight="1" x14ac:dyDescent="0.25">
      <c r="A40" s="49" t="s">
        <v>443</v>
      </c>
      <c r="B40" s="242">
        <f t="shared" ref="B40:Y40" si="14">B22-B15</f>
        <v>2.2862068965517288</v>
      </c>
      <c r="C40" s="242">
        <f t="shared" si="14"/>
        <v>3.11980502480246</v>
      </c>
      <c r="D40" s="242">
        <f t="shared" si="14"/>
        <v>5.1800830594657299</v>
      </c>
      <c r="E40" s="242">
        <f t="shared" si="14"/>
        <v>5.1800830594657299</v>
      </c>
      <c r="F40" s="242">
        <f t="shared" si="14"/>
        <v>35.18008305946573</v>
      </c>
      <c r="G40" s="242">
        <f t="shared" si="14"/>
        <v>63.653403153053191</v>
      </c>
      <c r="H40" s="242">
        <f t="shared" si="14"/>
        <v>33.653403153053191</v>
      </c>
      <c r="I40" s="242">
        <f t="shared" si="14"/>
        <v>5.4468821235910951</v>
      </c>
      <c r="J40" s="242">
        <f t="shared" si="14"/>
        <v>50.446882123591095</v>
      </c>
      <c r="K40" s="242">
        <f t="shared" si="14"/>
        <v>6.6069615620663029</v>
      </c>
      <c r="L40" s="242">
        <f t="shared" si="14"/>
        <v>20.606961562066303</v>
      </c>
      <c r="M40" s="242">
        <f t="shared" si="14"/>
        <v>88.080281655653806</v>
      </c>
      <c r="N40" s="242">
        <f t="shared" si="14"/>
        <v>19.080281655653806</v>
      </c>
      <c r="O40" s="242">
        <f t="shared" si="14"/>
        <v>29.553601749241196</v>
      </c>
      <c r="P40" s="242">
        <f t="shared" si="14"/>
        <v>35.553601749241196</v>
      </c>
      <c r="Q40" s="242">
        <f t="shared" si="14"/>
        <v>29.553601749241196</v>
      </c>
      <c r="R40" s="242">
        <f t="shared" si="14"/>
        <v>28.026921842828699</v>
      </c>
      <c r="S40" s="242">
        <f t="shared" si="14"/>
        <v>5.5536017492411958</v>
      </c>
      <c r="T40" s="242">
        <f t="shared" si="14"/>
        <v>5.5536017492411958</v>
      </c>
      <c r="U40" s="242">
        <f t="shared" si="14"/>
        <v>5.7670410005414965</v>
      </c>
      <c r="V40" s="242">
        <f t="shared" si="14"/>
        <v>24.240361094129</v>
      </c>
      <c r="W40" s="242">
        <f t="shared" si="14"/>
        <v>16.240361094129</v>
      </c>
      <c r="X40" s="242">
        <f t="shared" si="14"/>
        <v>14.713681187716404</v>
      </c>
      <c r="Y40" s="242">
        <f t="shared" si="14"/>
        <v>42.129847775326652</v>
      </c>
      <c r="DA40" s="84"/>
    </row>
    <row r="41" spans="1:105" ht="12" customHeight="1" x14ac:dyDescent="0.25">
      <c r="A41" s="4"/>
      <c r="B41" s="243"/>
      <c r="C41" s="243"/>
      <c r="D41" s="243"/>
      <c r="E41" s="243"/>
      <c r="F41" s="243"/>
      <c r="G41" s="243"/>
      <c r="H41" s="243"/>
      <c r="I41" s="243"/>
      <c r="J41" s="243"/>
      <c r="K41" s="243"/>
      <c r="L41" s="243"/>
      <c r="M41" s="243"/>
      <c r="N41" s="243"/>
      <c r="O41" s="243"/>
      <c r="P41" s="243"/>
      <c r="Q41" s="243"/>
      <c r="R41" s="243"/>
      <c r="S41" s="243"/>
      <c r="T41" s="243"/>
      <c r="U41" s="243"/>
      <c r="V41" s="243"/>
      <c r="W41" s="243"/>
      <c r="X41" s="243"/>
      <c r="Y41" s="243"/>
    </row>
    <row r="42" spans="1:105" ht="12" customHeight="1" x14ac:dyDescent="0.25">
      <c r="A42" s="30" t="s">
        <v>69</v>
      </c>
      <c r="B42" s="113"/>
      <c r="C42" s="113"/>
      <c r="D42" s="113"/>
      <c r="E42" s="113"/>
      <c r="F42" s="113"/>
      <c r="G42" s="113"/>
      <c r="H42" s="113"/>
      <c r="I42" s="113"/>
      <c r="J42" s="113"/>
      <c r="K42" s="113"/>
      <c r="L42" s="113"/>
      <c r="M42" s="113"/>
      <c r="N42" s="113"/>
      <c r="O42" s="113"/>
      <c r="P42" s="113"/>
      <c r="Q42" s="113"/>
      <c r="R42" s="113"/>
      <c r="S42" s="113"/>
      <c r="T42" s="113"/>
      <c r="U42" s="113"/>
      <c r="V42" s="113"/>
      <c r="W42" s="113"/>
      <c r="X42" s="113"/>
      <c r="Y42" s="113"/>
      <c r="DA42" s="112"/>
    </row>
    <row r="43" spans="1:105" ht="12" customHeight="1" x14ac:dyDescent="0.25">
      <c r="A43" s="31" t="s">
        <v>70</v>
      </c>
      <c r="B43" s="210">
        <v>119.2390369733448</v>
      </c>
      <c r="C43" s="210">
        <v>120.57179707652629</v>
      </c>
      <c r="D43" s="210">
        <v>145.49535683576951</v>
      </c>
      <c r="E43" s="210">
        <v>173.10834049871019</v>
      </c>
      <c r="F43" s="210">
        <v>177.5628546861565</v>
      </c>
      <c r="G43" s="210">
        <v>187.23843508168531</v>
      </c>
      <c r="H43" s="210">
        <v>184.1621668099742</v>
      </c>
      <c r="I43" s="210">
        <v>203.23361994840931</v>
      </c>
      <c r="J43" s="210">
        <v>148.75812553740329</v>
      </c>
      <c r="K43" s="210">
        <v>103.01969045571801</v>
      </c>
      <c r="L43" s="210">
        <v>94.289251934651759</v>
      </c>
      <c r="M43" s="210">
        <v>138.84015477214101</v>
      </c>
      <c r="N43" s="210">
        <v>149.96809974204641</v>
      </c>
      <c r="O43" s="210">
        <v>150.3697334479794</v>
      </c>
      <c r="P43" s="210">
        <v>151.77119518486671</v>
      </c>
      <c r="Q43" s="210">
        <v>158.02029234737739</v>
      </c>
      <c r="R43" s="210">
        <v>159.54213241616509</v>
      </c>
      <c r="S43" s="210">
        <v>169.63233018056749</v>
      </c>
      <c r="T43" s="210">
        <v>165.0315563198624</v>
      </c>
      <c r="U43" s="210">
        <v>142.27712811693891</v>
      </c>
      <c r="V43" s="210">
        <v>127.9913155631986</v>
      </c>
      <c r="W43" s="210">
        <v>122.4992261392949</v>
      </c>
      <c r="X43" s="210">
        <v>101.95511607910581</v>
      </c>
      <c r="Y43" s="210">
        <v>72.838257257398425</v>
      </c>
      <c r="DA43" s="109" t="s">
        <v>457</v>
      </c>
    </row>
    <row r="44" spans="1:105" ht="12" customHeight="1" x14ac:dyDescent="0.25">
      <c r="A44" s="24" t="s">
        <v>28</v>
      </c>
      <c r="B44" s="213">
        <v>0</v>
      </c>
      <c r="C44" s="213">
        <v>0</v>
      </c>
      <c r="D44" s="213">
        <v>0</v>
      </c>
      <c r="E44" s="213">
        <v>0</v>
      </c>
      <c r="F44" s="213">
        <v>0</v>
      </c>
      <c r="G44" s="213">
        <v>0</v>
      </c>
      <c r="H44" s="213">
        <v>0</v>
      </c>
      <c r="I44" s="213">
        <v>0</v>
      </c>
      <c r="J44" s="213">
        <v>1.4269131556319861</v>
      </c>
      <c r="K44" s="213">
        <v>1.2794496990541699</v>
      </c>
      <c r="L44" s="213">
        <v>1.208082545141874</v>
      </c>
      <c r="M44" s="213">
        <v>1.210490111779879</v>
      </c>
      <c r="N44" s="213">
        <v>1.214015477214101</v>
      </c>
      <c r="O44" s="213">
        <v>1.2503869303525359</v>
      </c>
      <c r="P44" s="213">
        <v>1.2040412725709371</v>
      </c>
      <c r="Q44" s="213">
        <v>1.1942390369733451</v>
      </c>
      <c r="R44" s="213">
        <v>1.301977644024076</v>
      </c>
      <c r="S44" s="213">
        <v>1.5754084264832331</v>
      </c>
      <c r="T44" s="213">
        <v>1.5277730008598449</v>
      </c>
      <c r="U44" s="213">
        <v>1.4328460877042131</v>
      </c>
      <c r="V44" s="213">
        <v>1.3956147893379189</v>
      </c>
      <c r="W44" s="213">
        <v>1.261736887360275</v>
      </c>
      <c r="X44" s="213">
        <v>0.74935511607910565</v>
      </c>
      <c r="Y44" s="213">
        <v>0.75141874462596736</v>
      </c>
      <c r="DA44" s="85" t="s">
        <v>458</v>
      </c>
    </row>
    <row r="45" spans="1:105" ht="12" customHeight="1" x14ac:dyDescent="0.25">
      <c r="A45" s="14" t="s">
        <v>29</v>
      </c>
      <c r="B45" s="204">
        <f t="shared" ref="B45:Y45" si="15">B46+B47+B48+B49+B50</f>
        <v>5.0515907136715388</v>
      </c>
      <c r="C45" s="204">
        <f t="shared" si="15"/>
        <v>5.0515907136715388</v>
      </c>
      <c r="D45" s="204">
        <f t="shared" si="15"/>
        <v>3.9218400687876178</v>
      </c>
      <c r="E45" s="204">
        <f t="shared" si="15"/>
        <v>5.0515907136715388</v>
      </c>
      <c r="F45" s="204">
        <f t="shared" si="15"/>
        <v>4.9489251934651755</v>
      </c>
      <c r="G45" s="204">
        <f t="shared" si="15"/>
        <v>3.9839208942390369</v>
      </c>
      <c r="H45" s="204">
        <f t="shared" si="15"/>
        <v>5.8947549441100611</v>
      </c>
      <c r="I45" s="204">
        <f t="shared" si="15"/>
        <v>7.1029234737747204</v>
      </c>
      <c r="J45" s="204">
        <f t="shared" si="15"/>
        <v>9.3809974204643165</v>
      </c>
      <c r="K45" s="204">
        <f t="shared" si="15"/>
        <v>9.3427343078245908</v>
      </c>
      <c r="L45" s="204">
        <f t="shared" si="15"/>
        <v>9.5830610490111763</v>
      </c>
      <c r="M45" s="204">
        <f t="shared" si="15"/>
        <v>10.68065348237317</v>
      </c>
      <c r="N45" s="204">
        <f t="shared" si="15"/>
        <v>10.679621668099742</v>
      </c>
      <c r="O45" s="204">
        <f t="shared" si="15"/>
        <v>9.6619948409286316</v>
      </c>
      <c r="P45" s="204">
        <f t="shared" si="15"/>
        <v>8.5613069647463451</v>
      </c>
      <c r="Q45" s="204">
        <f t="shared" si="15"/>
        <v>8.6795356835769546</v>
      </c>
      <c r="R45" s="204">
        <f t="shared" si="15"/>
        <v>6.5993121238177119</v>
      </c>
      <c r="S45" s="204">
        <f t="shared" si="15"/>
        <v>7.0999140154772133</v>
      </c>
      <c r="T45" s="204">
        <f t="shared" si="15"/>
        <v>6.9819432502149619</v>
      </c>
      <c r="U45" s="204">
        <f t="shared" si="15"/>
        <v>1.3254514187446258</v>
      </c>
      <c r="V45" s="204">
        <f t="shared" si="15"/>
        <v>1.3246775580395533</v>
      </c>
      <c r="W45" s="204">
        <f t="shared" si="15"/>
        <v>1.4048151332760102</v>
      </c>
      <c r="X45" s="204">
        <f t="shared" si="15"/>
        <v>3.2716251074806526</v>
      </c>
      <c r="Y45" s="204">
        <f t="shared" si="15"/>
        <v>3.2312983662940664</v>
      </c>
      <c r="DA45" s="71"/>
    </row>
    <row r="46" spans="1:105" ht="12" customHeight="1" x14ac:dyDescent="0.25">
      <c r="A46" s="18" t="s">
        <v>30</v>
      </c>
      <c r="B46" s="204">
        <v>0</v>
      </c>
      <c r="C46" s="204">
        <v>0</v>
      </c>
      <c r="D46" s="204">
        <v>0</v>
      </c>
      <c r="E46" s="204">
        <v>0</v>
      </c>
      <c r="F46" s="204">
        <v>0</v>
      </c>
      <c r="G46" s="204">
        <v>0</v>
      </c>
      <c r="H46" s="204">
        <v>0</v>
      </c>
      <c r="I46" s="204">
        <v>0</v>
      </c>
      <c r="J46" s="204">
        <v>0</v>
      </c>
      <c r="K46" s="204">
        <v>0</v>
      </c>
      <c r="L46" s="204">
        <v>0</v>
      </c>
      <c r="M46" s="204">
        <v>0</v>
      </c>
      <c r="N46" s="204">
        <v>0</v>
      </c>
      <c r="O46" s="204">
        <v>0</v>
      </c>
      <c r="P46" s="204">
        <v>0</v>
      </c>
      <c r="Q46" s="204">
        <v>0</v>
      </c>
      <c r="R46" s="204">
        <v>0</v>
      </c>
      <c r="S46" s="204">
        <v>0</v>
      </c>
      <c r="T46" s="204">
        <v>0</v>
      </c>
      <c r="U46" s="204">
        <v>0</v>
      </c>
      <c r="V46" s="204">
        <v>0</v>
      </c>
      <c r="W46" s="204">
        <v>0</v>
      </c>
      <c r="X46" s="204">
        <v>0</v>
      </c>
      <c r="Y46" s="204">
        <v>0</v>
      </c>
      <c r="DA46" s="71" t="s">
        <v>459</v>
      </c>
    </row>
    <row r="47" spans="1:105" ht="12" customHeight="1" x14ac:dyDescent="0.25">
      <c r="A47" s="18" t="s">
        <v>31</v>
      </c>
      <c r="B47" s="204">
        <v>1.129750644883921</v>
      </c>
      <c r="C47" s="204">
        <v>1.129750644883921</v>
      </c>
      <c r="D47" s="204">
        <v>0</v>
      </c>
      <c r="E47" s="204">
        <v>1.129750644883921</v>
      </c>
      <c r="F47" s="204">
        <v>0</v>
      </c>
      <c r="G47" s="204">
        <v>0</v>
      </c>
      <c r="H47" s="204">
        <v>0</v>
      </c>
      <c r="I47" s="204">
        <v>1.099914015477214</v>
      </c>
      <c r="J47" s="204">
        <v>4.3995700773860706</v>
      </c>
      <c r="K47" s="204">
        <v>6.5993121238177119</v>
      </c>
      <c r="L47" s="204">
        <v>6.5993121238177119</v>
      </c>
      <c r="M47" s="204">
        <v>7.6992261392949262</v>
      </c>
      <c r="N47" s="204">
        <v>7.6992261392949262</v>
      </c>
      <c r="O47" s="204">
        <v>7.6992261392949262</v>
      </c>
      <c r="P47" s="204">
        <v>6.5993121238177119</v>
      </c>
      <c r="Q47" s="204">
        <v>7.6992261392949262</v>
      </c>
      <c r="R47" s="204">
        <v>6.5993121238177119</v>
      </c>
      <c r="S47" s="204">
        <v>6.7071367153912291</v>
      </c>
      <c r="T47" s="204">
        <v>6.4101461736887364</v>
      </c>
      <c r="U47" s="204">
        <v>1.000859845227859</v>
      </c>
      <c r="V47" s="204">
        <v>1.017368873602752</v>
      </c>
      <c r="W47" s="204">
        <v>1.1361994840928631</v>
      </c>
      <c r="X47" s="204">
        <v>2.164574376612209</v>
      </c>
      <c r="Y47" s="204">
        <v>2.6177128116938948</v>
      </c>
      <c r="DA47" s="71" t="s">
        <v>460</v>
      </c>
    </row>
    <row r="48" spans="1:105" ht="12" customHeight="1" x14ac:dyDescent="0.25">
      <c r="A48" s="18" t="s">
        <v>71</v>
      </c>
      <c r="B48" s="204">
        <v>1.026999140154772</v>
      </c>
      <c r="C48" s="204">
        <v>1.026999140154772</v>
      </c>
      <c r="D48" s="204">
        <v>1.026999140154772</v>
      </c>
      <c r="E48" s="204">
        <v>1.026999140154772</v>
      </c>
      <c r="F48" s="204">
        <v>2.0540842648323299</v>
      </c>
      <c r="G48" s="204">
        <v>2.0540842648323299</v>
      </c>
      <c r="H48" s="204">
        <v>2.034995700773861</v>
      </c>
      <c r="I48" s="204">
        <v>3.0524505588993982</v>
      </c>
      <c r="J48" s="204">
        <v>2.034995700773861</v>
      </c>
      <c r="K48" s="204">
        <v>0</v>
      </c>
      <c r="L48" s="204">
        <v>1.0174548581255369</v>
      </c>
      <c r="M48" s="204">
        <v>1.0174548581255369</v>
      </c>
      <c r="N48" s="204">
        <v>1.0174548581255369</v>
      </c>
      <c r="O48" s="204">
        <v>0</v>
      </c>
      <c r="P48" s="204">
        <v>0</v>
      </c>
      <c r="Q48" s="204">
        <v>0</v>
      </c>
      <c r="R48" s="204">
        <v>0</v>
      </c>
      <c r="S48" s="204">
        <v>0.39277730008598438</v>
      </c>
      <c r="T48" s="204">
        <v>0.57179707652622525</v>
      </c>
      <c r="U48" s="204">
        <v>0.32459157351676687</v>
      </c>
      <c r="V48" s="204">
        <v>0.30524505588993978</v>
      </c>
      <c r="W48" s="204">
        <v>0.26758383490971632</v>
      </c>
      <c r="X48" s="204">
        <v>1.1060189165950129</v>
      </c>
      <c r="Y48" s="204">
        <v>0.61255374032674115</v>
      </c>
      <c r="DA48" s="71" t="s">
        <v>461</v>
      </c>
    </row>
    <row r="49" spans="1:105" ht="12" customHeight="1" x14ac:dyDescent="0.25">
      <c r="A49" s="18" t="s">
        <v>32</v>
      </c>
      <c r="B49" s="204">
        <v>2.894840928632846</v>
      </c>
      <c r="C49" s="204">
        <v>2.894840928632846</v>
      </c>
      <c r="D49" s="204">
        <v>2.894840928632846</v>
      </c>
      <c r="E49" s="204">
        <v>2.894840928632846</v>
      </c>
      <c r="F49" s="204">
        <v>2.894840928632846</v>
      </c>
      <c r="G49" s="204">
        <v>1.9298366294067071</v>
      </c>
      <c r="H49" s="204">
        <v>3.8597592433362</v>
      </c>
      <c r="I49" s="204">
        <v>2.950558899398108</v>
      </c>
      <c r="J49" s="204">
        <v>2.9464316423043848</v>
      </c>
      <c r="K49" s="204">
        <v>1.9672398968185729</v>
      </c>
      <c r="L49" s="204">
        <v>1.966294067067927</v>
      </c>
      <c r="M49" s="204">
        <v>1.963972484952708</v>
      </c>
      <c r="N49" s="204">
        <v>1.962940670679278</v>
      </c>
      <c r="O49" s="204">
        <v>1.9627687016337061</v>
      </c>
      <c r="P49" s="204">
        <v>1.961994840928633</v>
      </c>
      <c r="Q49" s="204">
        <v>0.9803095442820291</v>
      </c>
      <c r="R49" s="204">
        <v>0</v>
      </c>
      <c r="S49" s="204">
        <v>0</v>
      </c>
      <c r="T49" s="204">
        <v>0</v>
      </c>
      <c r="U49" s="204">
        <v>0</v>
      </c>
      <c r="V49" s="204">
        <v>0</v>
      </c>
      <c r="W49" s="204">
        <v>0</v>
      </c>
      <c r="X49" s="204">
        <v>0</v>
      </c>
      <c r="Y49" s="204">
        <v>0</v>
      </c>
      <c r="DA49" s="71" t="s">
        <v>462</v>
      </c>
    </row>
    <row r="50" spans="1:105" ht="12" customHeight="1" x14ac:dyDescent="0.25">
      <c r="A50" s="18" t="s">
        <v>33</v>
      </c>
      <c r="B50" s="204">
        <v>0</v>
      </c>
      <c r="C50" s="204">
        <v>0</v>
      </c>
      <c r="D50" s="204">
        <v>0</v>
      </c>
      <c r="E50" s="204">
        <v>0</v>
      </c>
      <c r="F50" s="204">
        <v>0</v>
      </c>
      <c r="G50" s="204">
        <v>0</v>
      </c>
      <c r="H50" s="204">
        <v>0</v>
      </c>
      <c r="I50" s="204">
        <v>0</v>
      </c>
      <c r="J50" s="204">
        <v>0</v>
      </c>
      <c r="K50" s="204">
        <v>0.77618228718830595</v>
      </c>
      <c r="L50" s="204">
        <v>0</v>
      </c>
      <c r="M50" s="204">
        <v>0</v>
      </c>
      <c r="N50" s="204">
        <v>0</v>
      </c>
      <c r="O50" s="204">
        <v>0</v>
      </c>
      <c r="P50" s="204">
        <v>0</v>
      </c>
      <c r="Q50" s="204">
        <v>0</v>
      </c>
      <c r="R50" s="204">
        <v>0</v>
      </c>
      <c r="S50" s="204">
        <v>0</v>
      </c>
      <c r="T50" s="204">
        <v>0</v>
      </c>
      <c r="U50" s="204">
        <v>0</v>
      </c>
      <c r="V50" s="204">
        <v>2.0636285468615648E-3</v>
      </c>
      <c r="W50" s="204">
        <v>1.031814273430782E-3</v>
      </c>
      <c r="X50" s="204">
        <v>1.031814273430782E-3</v>
      </c>
      <c r="Y50" s="204">
        <v>1.031814273430782E-3</v>
      </c>
      <c r="DA50" s="71" t="s">
        <v>463</v>
      </c>
    </row>
    <row r="51" spans="1:105" ht="12" customHeight="1" x14ac:dyDescent="0.25">
      <c r="A51" s="14" t="s">
        <v>34</v>
      </c>
      <c r="B51" s="204">
        <f t="shared" ref="B51:Y51" si="16">B52+B53</f>
        <v>12.209802235597589</v>
      </c>
      <c r="C51" s="204">
        <f t="shared" si="16"/>
        <v>13.886500429922609</v>
      </c>
      <c r="D51" s="204">
        <f t="shared" si="16"/>
        <v>13.112639724849529</v>
      </c>
      <c r="E51" s="204">
        <f t="shared" si="16"/>
        <v>16.981943250214961</v>
      </c>
      <c r="F51" s="204">
        <f t="shared" si="16"/>
        <v>18.01375752364574</v>
      </c>
      <c r="G51" s="204">
        <f t="shared" si="16"/>
        <v>18.93809114359415</v>
      </c>
      <c r="H51" s="204">
        <f t="shared" si="16"/>
        <v>20.227858985382628</v>
      </c>
      <c r="I51" s="204">
        <f t="shared" si="16"/>
        <v>26.913155631986239</v>
      </c>
      <c r="J51" s="204">
        <f t="shared" si="16"/>
        <v>27.235597592433361</v>
      </c>
      <c r="K51" s="204">
        <f t="shared" si="16"/>
        <v>33.985382631126392</v>
      </c>
      <c r="L51" s="204">
        <f t="shared" si="16"/>
        <v>22.42046431642304</v>
      </c>
      <c r="M51" s="204">
        <f t="shared" si="16"/>
        <v>22.46345657781599</v>
      </c>
      <c r="N51" s="204">
        <f t="shared" si="16"/>
        <v>24.570077386070501</v>
      </c>
      <c r="O51" s="204">
        <f t="shared" si="16"/>
        <v>25.88134135855546</v>
      </c>
      <c r="P51" s="204">
        <f t="shared" si="16"/>
        <v>28.095442820292341</v>
      </c>
      <c r="Q51" s="204">
        <f t="shared" si="16"/>
        <v>32.889079965606193</v>
      </c>
      <c r="R51" s="204">
        <f t="shared" si="16"/>
        <v>34.544282029234743</v>
      </c>
      <c r="S51" s="204">
        <f t="shared" si="16"/>
        <v>44.03714531384351</v>
      </c>
      <c r="T51" s="204">
        <f t="shared" si="16"/>
        <v>42.696388650042991</v>
      </c>
      <c r="U51" s="204">
        <f t="shared" si="16"/>
        <v>38.014617368873601</v>
      </c>
      <c r="V51" s="204">
        <f t="shared" si="16"/>
        <v>45.075494411006012</v>
      </c>
      <c r="W51" s="204">
        <f t="shared" si="16"/>
        <v>54.365606190885643</v>
      </c>
      <c r="X51" s="204">
        <f t="shared" si="16"/>
        <v>50.191143594153047</v>
      </c>
      <c r="Y51" s="204">
        <f t="shared" si="16"/>
        <v>44.702407566638001</v>
      </c>
      <c r="DA51" s="71"/>
    </row>
    <row r="52" spans="1:105" ht="12" customHeight="1" x14ac:dyDescent="0.25">
      <c r="A52" s="18" t="s">
        <v>73</v>
      </c>
      <c r="B52" s="204">
        <v>12.209802235597589</v>
      </c>
      <c r="C52" s="204">
        <v>13.886500429922609</v>
      </c>
      <c r="D52" s="204">
        <v>13.112639724849529</v>
      </c>
      <c r="E52" s="204">
        <v>16.981943250214961</v>
      </c>
      <c r="F52" s="204">
        <v>18.01375752364574</v>
      </c>
      <c r="G52" s="204">
        <v>18.93809114359415</v>
      </c>
      <c r="H52" s="204">
        <v>20.227858985382628</v>
      </c>
      <c r="I52" s="204">
        <v>26.913155631986239</v>
      </c>
      <c r="J52" s="204">
        <v>27.235597592433361</v>
      </c>
      <c r="K52" s="204">
        <v>33.985382631126392</v>
      </c>
      <c r="L52" s="204">
        <v>22.42046431642304</v>
      </c>
      <c r="M52" s="204">
        <v>22.46345657781599</v>
      </c>
      <c r="N52" s="204">
        <v>24.570077386070501</v>
      </c>
      <c r="O52" s="204">
        <v>25.88134135855546</v>
      </c>
      <c r="P52" s="204">
        <v>28.095442820292341</v>
      </c>
      <c r="Q52" s="204">
        <v>32.889079965606193</v>
      </c>
      <c r="R52" s="204">
        <v>34.544282029234743</v>
      </c>
      <c r="S52" s="204">
        <v>44.03714531384351</v>
      </c>
      <c r="T52" s="204">
        <v>42.696388650042991</v>
      </c>
      <c r="U52" s="204">
        <v>38.014617368873601</v>
      </c>
      <c r="V52" s="204">
        <v>45.075494411006012</v>
      </c>
      <c r="W52" s="204">
        <v>54.365606190885643</v>
      </c>
      <c r="X52" s="204">
        <v>50.191143594153047</v>
      </c>
      <c r="Y52" s="204">
        <v>44.702407566638001</v>
      </c>
      <c r="DA52" s="71" t="s">
        <v>464</v>
      </c>
    </row>
    <row r="53" spans="1:105" ht="12" customHeight="1" x14ac:dyDescent="0.25">
      <c r="A53" s="18" t="s">
        <v>36</v>
      </c>
      <c r="B53" s="204">
        <v>0</v>
      </c>
      <c r="C53" s="204">
        <v>0</v>
      </c>
      <c r="D53" s="204">
        <v>0</v>
      </c>
      <c r="E53" s="204">
        <v>0</v>
      </c>
      <c r="F53" s="204">
        <v>0</v>
      </c>
      <c r="G53" s="204">
        <v>0</v>
      </c>
      <c r="H53" s="204">
        <v>0</v>
      </c>
      <c r="I53" s="204">
        <v>0</v>
      </c>
      <c r="J53" s="204">
        <v>0</v>
      </c>
      <c r="K53" s="204">
        <v>0</v>
      </c>
      <c r="L53" s="204">
        <v>0</v>
      </c>
      <c r="M53" s="204">
        <v>0</v>
      </c>
      <c r="N53" s="204">
        <v>0</v>
      </c>
      <c r="O53" s="204">
        <v>0</v>
      </c>
      <c r="P53" s="204">
        <v>0</v>
      </c>
      <c r="Q53" s="204">
        <v>0</v>
      </c>
      <c r="R53" s="204">
        <v>0</v>
      </c>
      <c r="S53" s="204">
        <v>0</v>
      </c>
      <c r="T53" s="204">
        <v>0</v>
      </c>
      <c r="U53" s="204">
        <v>0</v>
      </c>
      <c r="V53" s="204">
        <v>0</v>
      </c>
      <c r="W53" s="204">
        <v>0</v>
      </c>
      <c r="X53" s="204">
        <v>0</v>
      </c>
      <c r="Y53" s="204">
        <v>0</v>
      </c>
      <c r="DA53" s="71" t="s">
        <v>465</v>
      </c>
    </row>
    <row r="54" spans="1:105" ht="12" customHeight="1" x14ac:dyDescent="0.25">
      <c r="A54" s="14" t="s">
        <v>37</v>
      </c>
      <c r="B54" s="204">
        <f t="shared" ref="B54:Y54" si="17">B55+B56+B57+B58+B59+B60</f>
        <v>0</v>
      </c>
      <c r="C54" s="204">
        <f t="shared" si="17"/>
        <v>0</v>
      </c>
      <c r="D54" s="204">
        <f t="shared" si="17"/>
        <v>0</v>
      </c>
      <c r="E54" s="204">
        <f t="shared" si="17"/>
        <v>0</v>
      </c>
      <c r="F54" s="204">
        <f t="shared" si="17"/>
        <v>0</v>
      </c>
      <c r="G54" s="204">
        <f t="shared" si="17"/>
        <v>0</v>
      </c>
      <c r="H54" s="204">
        <f t="shared" si="17"/>
        <v>0</v>
      </c>
      <c r="I54" s="204">
        <f t="shared" si="17"/>
        <v>0.1194325021496131</v>
      </c>
      <c r="J54" s="204">
        <f t="shared" si="17"/>
        <v>0</v>
      </c>
      <c r="K54" s="204">
        <f t="shared" si="17"/>
        <v>0</v>
      </c>
      <c r="L54" s="204">
        <f t="shared" si="17"/>
        <v>0</v>
      </c>
      <c r="M54" s="204">
        <f t="shared" si="17"/>
        <v>0</v>
      </c>
      <c r="N54" s="204">
        <f t="shared" si="17"/>
        <v>0</v>
      </c>
      <c r="O54" s="204">
        <f t="shared" si="17"/>
        <v>0</v>
      </c>
      <c r="P54" s="204">
        <f t="shared" si="17"/>
        <v>0</v>
      </c>
      <c r="Q54" s="204">
        <f t="shared" si="17"/>
        <v>0</v>
      </c>
      <c r="R54" s="204">
        <f t="shared" si="17"/>
        <v>0</v>
      </c>
      <c r="S54" s="204">
        <f t="shared" si="17"/>
        <v>0</v>
      </c>
      <c r="T54" s="204">
        <f t="shared" si="17"/>
        <v>0</v>
      </c>
      <c r="U54" s="204">
        <f t="shared" si="17"/>
        <v>0</v>
      </c>
      <c r="V54" s="204">
        <f t="shared" si="17"/>
        <v>0</v>
      </c>
      <c r="W54" s="204">
        <f t="shared" si="17"/>
        <v>0</v>
      </c>
      <c r="X54" s="204">
        <f t="shared" si="17"/>
        <v>0.25339638865004299</v>
      </c>
      <c r="Y54" s="204">
        <f t="shared" si="17"/>
        <v>0.21684711122473538</v>
      </c>
      <c r="DA54" s="71"/>
    </row>
    <row r="55" spans="1:105" ht="12" customHeight="1" x14ac:dyDescent="0.25">
      <c r="A55" s="18" t="s">
        <v>38</v>
      </c>
      <c r="B55" s="204">
        <v>0</v>
      </c>
      <c r="C55" s="204">
        <v>0</v>
      </c>
      <c r="D55" s="204">
        <v>0</v>
      </c>
      <c r="E55" s="204">
        <v>0</v>
      </c>
      <c r="F55" s="204">
        <v>0</v>
      </c>
      <c r="G55" s="204">
        <v>0</v>
      </c>
      <c r="H55" s="204">
        <v>0</v>
      </c>
      <c r="I55" s="204">
        <v>0.1194325021496131</v>
      </c>
      <c r="J55" s="204">
        <v>0</v>
      </c>
      <c r="K55" s="204">
        <v>0</v>
      </c>
      <c r="L55" s="204">
        <v>0</v>
      </c>
      <c r="M55" s="204">
        <v>0</v>
      </c>
      <c r="N55" s="204">
        <v>0</v>
      </c>
      <c r="O55" s="204">
        <v>0</v>
      </c>
      <c r="P55" s="204">
        <v>0</v>
      </c>
      <c r="Q55" s="204">
        <v>0</v>
      </c>
      <c r="R55" s="204">
        <v>0</v>
      </c>
      <c r="S55" s="204">
        <v>0</v>
      </c>
      <c r="T55" s="204">
        <v>0</v>
      </c>
      <c r="U55" s="204">
        <v>0</v>
      </c>
      <c r="V55" s="204">
        <v>0</v>
      </c>
      <c r="W55" s="204">
        <v>0</v>
      </c>
      <c r="X55" s="204">
        <v>0.25339638865004299</v>
      </c>
      <c r="Y55" s="204">
        <v>0.20103181427343081</v>
      </c>
      <c r="DA55" s="71" t="s">
        <v>466</v>
      </c>
    </row>
    <row r="56" spans="1:105" ht="12" customHeight="1" x14ac:dyDescent="0.25">
      <c r="A56" s="18" t="s">
        <v>74</v>
      </c>
      <c r="B56" s="204">
        <v>0</v>
      </c>
      <c r="C56" s="204">
        <v>0</v>
      </c>
      <c r="D56" s="204">
        <v>0</v>
      </c>
      <c r="E56" s="204">
        <v>0</v>
      </c>
      <c r="F56" s="204">
        <v>0</v>
      </c>
      <c r="G56" s="204">
        <v>0</v>
      </c>
      <c r="H56" s="204">
        <v>0</v>
      </c>
      <c r="I56" s="204">
        <v>0</v>
      </c>
      <c r="J56" s="204">
        <v>0</v>
      </c>
      <c r="K56" s="204">
        <v>0</v>
      </c>
      <c r="L56" s="204">
        <v>0</v>
      </c>
      <c r="M56" s="204">
        <v>0</v>
      </c>
      <c r="N56" s="204">
        <v>0</v>
      </c>
      <c r="O56" s="204">
        <v>0</v>
      </c>
      <c r="P56" s="204">
        <v>0</v>
      </c>
      <c r="Q56" s="204">
        <v>0</v>
      </c>
      <c r="R56" s="204">
        <v>0</v>
      </c>
      <c r="S56" s="204">
        <v>0</v>
      </c>
      <c r="T56" s="204">
        <v>0</v>
      </c>
      <c r="U56" s="204">
        <v>0</v>
      </c>
      <c r="V56" s="204">
        <v>0</v>
      </c>
      <c r="W56" s="204">
        <v>0</v>
      </c>
      <c r="X56" s="204">
        <v>0</v>
      </c>
      <c r="Y56" s="204">
        <v>0</v>
      </c>
      <c r="DA56" s="71" t="s">
        <v>467</v>
      </c>
    </row>
    <row r="57" spans="1:105" ht="12" customHeight="1" x14ac:dyDescent="0.25">
      <c r="A57" s="18" t="s">
        <v>75</v>
      </c>
      <c r="B57" s="204">
        <v>0</v>
      </c>
      <c r="C57" s="204">
        <v>0</v>
      </c>
      <c r="D57" s="204">
        <v>0</v>
      </c>
      <c r="E57" s="204">
        <v>0</v>
      </c>
      <c r="F57" s="204">
        <v>0</v>
      </c>
      <c r="G57" s="204">
        <v>0</v>
      </c>
      <c r="H57" s="204">
        <v>0</v>
      </c>
      <c r="I57" s="204">
        <v>0</v>
      </c>
      <c r="J57" s="204">
        <v>0</v>
      </c>
      <c r="K57" s="204">
        <v>0</v>
      </c>
      <c r="L57" s="204">
        <v>0</v>
      </c>
      <c r="M57" s="204">
        <v>0</v>
      </c>
      <c r="N57" s="204">
        <v>0</v>
      </c>
      <c r="O57" s="204">
        <v>0</v>
      </c>
      <c r="P57" s="204">
        <v>0</v>
      </c>
      <c r="Q57" s="204">
        <v>0</v>
      </c>
      <c r="R57" s="204">
        <v>0</v>
      </c>
      <c r="S57" s="204">
        <v>0</v>
      </c>
      <c r="T57" s="204">
        <v>0</v>
      </c>
      <c r="U57" s="204">
        <v>0</v>
      </c>
      <c r="V57" s="204">
        <v>0</v>
      </c>
      <c r="W57" s="204">
        <v>0</v>
      </c>
      <c r="X57" s="204">
        <v>0</v>
      </c>
      <c r="Y57" s="204">
        <v>0</v>
      </c>
      <c r="DA57" s="71" t="s">
        <v>468</v>
      </c>
    </row>
    <row r="58" spans="1:105" ht="12" customHeight="1" x14ac:dyDescent="0.25">
      <c r="A58" s="18" t="s">
        <v>76</v>
      </c>
      <c r="B58" s="204">
        <v>0</v>
      </c>
      <c r="C58" s="204">
        <v>0</v>
      </c>
      <c r="D58" s="204">
        <v>0</v>
      </c>
      <c r="E58" s="204">
        <v>0</v>
      </c>
      <c r="F58" s="204">
        <v>0</v>
      </c>
      <c r="G58" s="204">
        <v>0</v>
      </c>
      <c r="H58" s="204">
        <v>0</v>
      </c>
      <c r="I58" s="204">
        <v>0</v>
      </c>
      <c r="J58" s="204">
        <v>0</v>
      </c>
      <c r="K58" s="204">
        <v>0</v>
      </c>
      <c r="L58" s="204">
        <v>0</v>
      </c>
      <c r="M58" s="204">
        <v>0</v>
      </c>
      <c r="N58" s="204">
        <v>0</v>
      </c>
      <c r="O58" s="204">
        <v>0</v>
      </c>
      <c r="P58" s="204">
        <v>0</v>
      </c>
      <c r="Q58" s="204">
        <v>0</v>
      </c>
      <c r="R58" s="204">
        <v>0</v>
      </c>
      <c r="S58" s="204">
        <v>0</v>
      </c>
      <c r="T58" s="204">
        <v>0</v>
      </c>
      <c r="U58" s="204">
        <v>0</v>
      </c>
      <c r="V58" s="204">
        <v>0</v>
      </c>
      <c r="W58" s="204">
        <v>0</v>
      </c>
      <c r="X58" s="204">
        <v>0</v>
      </c>
      <c r="Y58" s="204">
        <v>0</v>
      </c>
      <c r="DA58" s="71" t="s">
        <v>469</v>
      </c>
    </row>
    <row r="59" spans="1:105" ht="12" customHeight="1" x14ac:dyDescent="0.25">
      <c r="A59" s="18" t="s">
        <v>77</v>
      </c>
      <c r="B59" s="204">
        <v>0</v>
      </c>
      <c r="C59" s="204">
        <v>0</v>
      </c>
      <c r="D59" s="204">
        <v>0</v>
      </c>
      <c r="E59" s="204">
        <v>0</v>
      </c>
      <c r="F59" s="204">
        <v>0</v>
      </c>
      <c r="G59" s="204">
        <v>0</v>
      </c>
      <c r="H59" s="204">
        <v>0</v>
      </c>
      <c r="I59" s="204">
        <v>0</v>
      </c>
      <c r="J59" s="204">
        <v>0</v>
      </c>
      <c r="K59" s="204">
        <v>0</v>
      </c>
      <c r="L59" s="204">
        <v>0</v>
      </c>
      <c r="M59" s="204">
        <v>0</v>
      </c>
      <c r="N59" s="204">
        <v>0</v>
      </c>
      <c r="O59" s="204">
        <v>0</v>
      </c>
      <c r="P59" s="204">
        <v>0</v>
      </c>
      <c r="Q59" s="204">
        <v>0</v>
      </c>
      <c r="R59" s="204">
        <v>0</v>
      </c>
      <c r="S59" s="204">
        <v>0</v>
      </c>
      <c r="T59" s="204">
        <v>0</v>
      </c>
      <c r="U59" s="204">
        <v>0</v>
      </c>
      <c r="V59" s="204">
        <v>0</v>
      </c>
      <c r="W59" s="204">
        <v>0</v>
      </c>
      <c r="X59" s="204">
        <v>0</v>
      </c>
      <c r="Y59" s="204">
        <v>0</v>
      </c>
      <c r="DA59" s="71" t="s">
        <v>470</v>
      </c>
    </row>
    <row r="60" spans="1:105" ht="12" customHeight="1" x14ac:dyDescent="0.25">
      <c r="A60" s="18" t="s">
        <v>78</v>
      </c>
      <c r="B60" s="204">
        <v>0</v>
      </c>
      <c r="C60" s="204">
        <v>0</v>
      </c>
      <c r="D60" s="204">
        <v>0</v>
      </c>
      <c r="E60" s="204">
        <v>0</v>
      </c>
      <c r="F60" s="204">
        <v>0</v>
      </c>
      <c r="G60" s="204">
        <v>0</v>
      </c>
      <c r="H60" s="204">
        <v>0</v>
      </c>
      <c r="I60" s="204">
        <v>0</v>
      </c>
      <c r="J60" s="204">
        <v>0</v>
      </c>
      <c r="K60" s="204">
        <v>0</v>
      </c>
      <c r="L60" s="204">
        <v>0</v>
      </c>
      <c r="M60" s="204">
        <v>0</v>
      </c>
      <c r="N60" s="204">
        <v>0</v>
      </c>
      <c r="O60" s="204">
        <v>0</v>
      </c>
      <c r="P60" s="204">
        <v>0</v>
      </c>
      <c r="Q60" s="204">
        <v>0</v>
      </c>
      <c r="R60" s="204">
        <v>0</v>
      </c>
      <c r="S60" s="204">
        <v>0</v>
      </c>
      <c r="T60" s="204">
        <v>0</v>
      </c>
      <c r="U60" s="204">
        <v>0</v>
      </c>
      <c r="V60" s="204">
        <v>0</v>
      </c>
      <c r="W60" s="204">
        <v>0</v>
      </c>
      <c r="X60" s="204">
        <v>0</v>
      </c>
      <c r="Y60" s="204">
        <v>1.5815296951304569E-2</v>
      </c>
      <c r="DA60" s="71" t="s">
        <v>471</v>
      </c>
    </row>
    <row r="61" spans="1:105" ht="12" customHeight="1" x14ac:dyDescent="0.25">
      <c r="A61" s="14" t="s">
        <v>39</v>
      </c>
      <c r="B61" s="204">
        <v>0</v>
      </c>
      <c r="C61" s="204">
        <v>0</v>
      </c>
      <c r="D61" s="204">
        <v>0</v>
      </c>
      <c r="E61" s="204">
        <v>0</v>
      </c>
      <c r="F61" s="204">
        <v>0</v>
      </c>
      <c r="G61" s="204">
        <v>0</v>
      </c>
      <c r="H61" s="204">
        <v>0</v>
      </c>
      <c r="I61" s="204">
        <v>0.31049011177987962</v>
      </c>
      <c r="J61" s="204">
        <v>0.31049011177987962</v>
      </c>
      <c r="K61" s="204">
        <v>1.146431642304385</v>
      </c>
      <c r="L61" s="204">
        <v>0.28658641444539978</v>
      </c>
      <c r="M61" s="204">
        <v>1.218142734307825</v>
      </c>
      <c r="N61" s="204">
        <v>1.5525365434221841</v>
      </c>
      <c r="O61" s="204">
        <v>1.6241616509028369</v>
      </c>
      <c r="P61" s="204">
        <v>1.098710232158211</v>
      </c>
      <c r="Q61" s="204">
        <v>0.81203783319002576</v>
      </c>
      <c r="R61" s="204">
        <v>0.93147033533963886</v>
      </c>
      <c r="S61" s="204">
        <v>0.71668099742046432</v>
      </c>
      <c r="T61" s="204">
        <v>5.1934651762682707E-2</v>
      </c>
      <c r="U61" s="204">
        <v>4.4539982803095443E-2</v>
      </c>
      <c r="V61" s="204">
        <v>4.9613069647463447E-2</v>
      </c>
      <c r="W61" s="204">
        <v>5.7523645743766123E-2</v>
      </c>
      <c r="X61" s="204">
        <v>0.11951848667239889</v>
      </c>
      <c r="Y61" s="204">
        <v>8.073946689595872E-2</v>
      </c>
      <c r="DA61" s="71" t="s">
        <v>472</v>
      </c>
    </row>
    <row r="62" spans="1:105" ht="12" customHeight="1" x14ac:dyDescent="0.25">
      <c r="A62" s="21" t="s">
        <v>40</v>
      </c>
      <c r="B62" s="207">
        <v>101.9776440240757</v>
      </c>
      <c r="C62" s="207">
        <v>101.6337059329321</v>
      </c>
      <c r="D62" s="207">
        <v>128.46087704213241</v>
      </c>
      <c r="E62" s="207">
        <v>151.07480653482369</v>
      </c>
      <c r="F62" s="207">
        <v>154.60017196904559</v>
      </c>
      <c r="G62" s="207">
        <v>164.3164230438521</v>
      </c>
      <c r="H62" s="207">
        <v>158.03955288048149</v>
      </c>
      <c r="I62" s="207">
        <v>168.7876182287188</v>
      </c>
      <c r="J62" s="207">
        <v>110.40412725709371</v>
      </c>
      <c r="K62" s="207">
        <v>57.265692175408432</v>
      </c>
      <c r="L62" s="207">
        <v>60.791057609630258</v>
      </c>
      <c r="M62" s="207">
        <v>103.2674118658641</v>
      </c>
      <c r="N62" s="207">
        <v>111.9518486672399</v>
      </c>
      <c r="O62" s="207">
        <v>111.9518486672399</v>
      </c>
      <c r="P62" s="207">
        <v>112.8116938950989</v>
      </c>
      <c r="Q62" s="207">
        <v>114.4453998280309</v>
      </c>
      <c r="R62" s="207">
        <v>116.1650902837489</v>
      </c>
      <c r="S62" s="207">
        <v>116.2031814273431</v>
      </c>
      <c r="T62" s="207">
        <v>113.7735167669819</v>
      </c>
      <c r="U62" s="207">
        <v>101.4596732588134</v>
      </c>
      <c r="V62" s="207">
        <v>80.145915735167662</v>
      </c>
      <c r="W62" s="207">
        <v>65.409544282029231</v>
      </c>
      <c r="X62" s="207">
        <v>47.370077386070513</v>
      </c>
      <c r="Y62" s="207">
        <v>23.855546001719691</v>
      </c>
      <c r="DA62" s="86" t="s">
        <v>473</v>
      </c>
    </row>
    <row r="63" spans="1:105" ht="12" customHeight="1" x14ac:dyDescent="0.25">
      <c r="A63" s="114" t="s">
        <v>144</v>
      </c>
      <c r="B63" s="284">
        <f t="shared" ref="B63:Y63" si="18">SUM(B64:B65,B68)</f>
        <v>119.23903697334481</v>
      </c>
      <c r="C63" s="284">
        <f t="shared" si="18"/>
        <v>120.57179707652627</v>
      </c>
      <c r="D63" s="284">
        <f t="shared" si="18"/>
        <v>145.4953568357696</v>
      </c>
      <c r="E63" s="284">
        <f t="shared" si="18"/>
        <v>173.10834049871016</v>
      </c>
      <c r="F63" s="284">
        <f t="shared" si="18"/>
        <v>177.5628546861565</v>
      </c>
      <c r="G63" s="284">
        <f t="shared" si="18"/>
        <v>187.23843508168528</v>
      </c>
      <c r="H63" s="284">
        <f t="shared" si="18"/>
        <v>184.16216680997417</v>
      </c>
      <c r="I63" s="284">
        <f t="shared" si="18"/>
        <v>203.2336199484092</v>
      </c>
      <c r="J63" s="284">
        <f t="shared" si="18"/>
        <v>148.75812553740329</v>
      </c>
      <c r="K63" s="284">
        <f t="shared" si="18"/>
        <v>103.01969045571798</v>
      </c>
      <c r="L63" s="284">
        <f t="shared" si="18"/>
        <v>94.289251934651787</v>
      </c>
      <c r="M63" s="284">
        <f t="shared" si="18"/>
        <v>138.84015477214101</v>
      </c>
      <c r="N63" s="284">
        <f t="shared" si="18"/>
        <v>149.96809974204646</v>
      </c>
      <c r="O63" s="284">
        <f t="shared" si="18"/>
        <v>150.36973344797934</v>
      </c>
      <c r="P63" s="284">
        <f t="shared" si="18"/>
        <v>151.77119518486677</v>
      </c>
      <c r="Q63" s="284">
        <f t="shared" si="18"/>
        <v>158.02029234737745</v>
      </c>
      <c r="R63" s="284">
        <f t="shared" si="18"/>
        <v>159.54213241616503</v>
      </c>
      <c r="S63" s="284">
        <f t="shared" si="18"/>
        <v>169.63233018056752</v>
      </c>
      <c r="T63" s="284">
        <f t="shared" si="18"/>
        <v>165.03155631986237</v>
      </c>
      <c r="U63" s="284">
        <f t="shared" si="18"/>
        <v>142.27712811693897</v>
      </c>
      <c r="V63" s="284">
        <f t="shared" si="18"/>
        <v>127.99131556319864</v>
      </c>
      <c r="W63" s="284">
        <f t="shared" si="18"/>
        <v>122.49922613929495</v>
      </c>
      <c r="X63" s="284">
        <f t="shared" si="18"/>
        <v>101.95511607910578</v>
      </c>
      <c r="Y63" s="284">
        <f t="shared" si="18"/>
        <v>72.838257257398425</v>
      </c>
      <c r="DA63" s="118"/>
    </row>
    <row r="64" spans="1:105" ht="12" customHeight="1" x14ac:dyDescent="0.25">
      <c r="A64" s="51" t="s">
        <v>45</v>
      </c>
      <c r="B64" s="241">
        <f>NFM_fec!B5</f>
        <v>0</v>
      </c>
      <c r="C64" s="241">
        <f>NFM_fec!C5</f>
        <v>0</v>
      </c>
      <c r="D64" s="241">
        <f>NFM_fec!D5</f>
        <v>0</v>
      </c>
      <c r="E64" s="241">
        <f>NFM_fec!E5</f>
        <v>0</v>
      </c>
      <c r="F64" s="241">
        <f>NFM_fec!F5</f>
        <v>0</v>
      </c>
      <c r="G64" s="241">
        <f>NFM_fec!G5</f>
        <v>0</v>
      </c>
      <c r="H64" s="241">
        <f>NFM_fec!H5</f>
        <v>0</v>
      </c>
      <c r="I64" s="241">
        <f>NFM_fec!I5</f>
        <v>0</v>
      </c>
      <c r="J64" s="241">
        <f>NFM_fec!J5</f>
        <v>0</v>
      </c>
      <c r="K64" s="241">
        <f>NFM_fec!K5</f>
        <v>0</v>
      </c>
      <c r="L64" s="241">
        <f>NFM_fec!L5</f>
        <v>0</v>
      </c>
      <c r="M64" s="241">
        <f>NFM_fec!M5</f>
        <v>0</v>
      </c>
      <c r="N64" s="241">
        <f>NFM_fec!N5</f>
        <v>0</v>
      </c>
      <c r="O64" s="241">
        <f>NFM_fec!O5</f>
        <v>0</v>
      </c>
      <c r="P64" s="241">
        <f>NFM_fec!P5</f>
        <v>0</v>
      </c>
      <c r="Q64" s="241">
        <f>NFM_fec!Q5</f>
        <v>0</v>
      </c>
      <c r="R64" s="241">
        <f>NFM_fec!R5</f>
        <v>0</v>
      </c>
      <c r="S64" s="241">
        <f>NFM_fec!S5</f>
        <v>0</v>
      </c>
      <c r="T64" s="241">
        <f>NFM_fec!T5</f>
        <v>0</v>
      </c>
      <c r="U64" s="241">
        <f>NFM_fec!U5</f>
        <v>0</v>
      </c>
      <c r="V64" s="241">
        <f>NFM_fec!V5</f>
        <v>0</v>
      </c>
      <c r="W64" s="241">
        <f>NFM_fec!W5</f>
        <v>0</v>
      </c>
      <c r="X64" s="241">
        <f>NFM_fec!X5</f>
        <v>0</v>
      </c>
      <c r="Y64" s="241">
        <f>NFM_fec!Y5</f>
        <v>0</v>
      </c>
      <c r="DA64" s="83"/>
    </row>
    <row r="65" spans="1:105" ht="12" customHeight="1" x14ac:dyDescent="0.25">
      <c r="A65" s="99" t="s">
        <v>58</v>
      </c>
      <c r="B65" s="282">
        <f t="shared" ref="B65:Y65" si="19">SUM(B66:B67)</f>
        <v>112.649521549394</v>
      </c>
      <c r="C65" s="282">
        <f t="shared" si="19"/>
        <v>103.7673143228939</v>
      </c>
      <c r="D65" s="282">
        <f t="shared" si="19"/>
        <v>117.5302823366538</v>
      </c>
      <c r="E65" s="282">
        <f t="shared" si="19"/>
        <v>144.48360829461541</v>
      </c>
      <c r="F65" s="282">
        <f t="shared" si="19"/>
        <v>159.5810313213232</v>
      </c>
      <c r="G65" s="282">
        <f t="shared" si="19"/>
        <v>181.07825420820009</v>
      </c>
      <c r="H65" s="282">
        <f t="shared" si="19"/>
        <v>167.53422992449083</v>
      </c>
      <c r="I65" s="282">
        <f t="shared" si="19"/>
        <v>164.63639764507087</v>
      </c>
      <c r="J65" s="282">
        <f t="shared" si="19"/>
        <v>128.77606454214398</v>
      </c>
      <c r="K65" s="282">
        <f t="shared" si="19"/>
        <v>58.248481041225688</v>
      </c>
      <c r="L65" s="282">
        <f t="shared" si="19"/>
        <v>60.135597498001999</v>
      </c>
      <c r="M65" s="282">
        <f t="shared" si="19"/>
        <v>132.29019625954027</v>
      </c>
      <c r="N65" s="282">
        <f t="shared" si="19"/>
        <v>117.09452303327143</v>
      </c>
      <c r="O65" s="282">
        <f t="shared" si="19"/>
        <v>121.46859586031553</v>
      </c>
      <c r="P65" s="282">
        <f t="shared" si="19"/>
        <v>124.28514618131314</v>
      </c>
      <c r="Q65" s="282">
        <f t="shared" si="19"/>
        <v>127.31617731864532</v>
      </c>
      <c r="R65" s="282">
        <f t="shared" si="19"/>
        <v>128.61648653021206</v>
      </c>
      <c r="S65" s="282">
        <f t="shared" si="19"/>
        <v>129.15610735434294</v>
      </c>
      <c r="T65" s="282">
        <f t="shared" si="19"/>
        <v>124.3056212731758</v>
      </c>
      <c r="U65" s="282">
        <f t="shared" si="19"/>
        <v>100.27635000543646</v>
      </c>
      <c r="V65" s="282">
        <f t="shared" si="19"/>
        <v>88.263209593306669</v>
      </c>
      <c r="W65" s="282">
        <f t="shared" si="19"/>
        <v>74.985454019617464</v>
      </c>
      <c r="X65" s="282">
        <f t="shared" si="19"/>
        <v>58.10386911380413</v>
      </c>
      <c r="Y65" s="282">
        <f t="shared" si="19"/>
        <v>41.118962161332213</v>
      </c>
      <c r="DA65" s="94"/>
    </row>
    <row r="66" spans="1:105" ht="12" customHeight="1" x14ac:dyDescent="0.25">
      <c r="A66" s="44" t="s">
        <v>46</v>
      </c>
      <c r="B66" s="282">
        <f>NFM_fec!B34</f>
        <v>112.649521549394</v>
      </c>
      <c r="C66" s="282">
        <f>NFM_fec!C34</f>
        <v>103.7673143228939</v>
      </c>
      <c r="D66" s="282">
        <f>NFM_fec!D34</f>
        <v>117.5302823366538</v>
      </c>
      <c r="E66" s="282">
        <f>NFM_fec!E34</f>
        <v>144.48360829461541</v>
      </c>
      <c r="F66" s="282">
        <f>NFM_fec!F34</f>
        <v>159.5810313213232</v>
      </c>
      <c r="G66" s="282">
        <f>NFM_fec!G34</f>
        <v>181.07825420820009</v>
      </c>
      <c r="H66" s="282">
        <f>NFM_fec!H34</f>
        <v>164.47641817102689</v>
      </c>
      <c r="I66" s="282">
        <f>NFM_fec!I34</f>
        <v>161.44344956346899</v>
      </c>
      <c r="J66" s="282">
        <f>NFM_fec!J34</f>
        <v>125.4700399365471</v>
      </c>
      <c r="K66" s="282">
        <f>NFM_fec!K34</f>
        <v>56.516780426591922</v>
      </c>
      <c r="L66" s="282">
        <f>NFM_fec!L34</f>
        <v>57.496239939893549</v>
      </c>
      <c r="M66" s="282">
        <f>NFM_fec!M34</f>
        <v>129.1013017889104</v>
      </c>
      <c r="N66" s="282">
        <f>NFM_fec!N34</f>
        <v>114.32726398873611</v>
      </c>
      <c r="O66" s="282">
        <f>NFM_fec!O34</f>
        <v>118.6767849550059</v>
      </c>
      <c r="P66" s="282">
        <f>NFM_fec!P34</f>
        <v>123.12655043282921</v>
      </c>
      <c r="Q66" s="282">
        <f>NFM_fec!Q34</f>
        <v>126.0803539461355</v>
      </c>
      <c r="R66" s="282">
        <f>NFM_fec!R34</f>
        <v>126.9900264399448</v>
      </c>
      <c r="S66" s="282">
        <f>NFM_fec!S34</f>
        <v>126.1060366732127</v>
      </c>
      <c r="T66" s="282">
        <f>NFM_fec!T34</f>
        <v>121.7978475489942</v>
      </c>
      <c r="U66" s="282">
        <f>NFM_fec!U34</f>
        <v>99.428770444411654</v>
      </c>
      <c r="V66" s="282">
        <f>NFM_fec!V34</f>
        <v>84.865882964512465</v>
      </c>
      <c r="W66" s="282">
        <f>NFM_fec!W34</f>
        <v>70.202599571105793</v>
      </c>
      <c r="X66" s="282">
        <f>NFM_fec!X34</f>
        <v>53.925143514219833</v>
      </c>
      <c r="Y66" s="282">
        <f>NFM_fec!Y34</f>
        <v>39.006132290347637</v>
      </c>
      <c r="DA66" s="94"/>
    </row>
    <row r="67" spans="1:105" ht="12" customHeight="1" x14ac:dyDescent="0.25">
      <c r="A67" s="44" t="s">
        <v>80</v>
      </c>
      <c r="B67" s="282">
        <f>NFM_fec!B72</f>
        <v>0</v>
      </c>
      <c r="C67" s="282">
        <f>NFM_fec!C72</f>
        <v>0</v>
      </c>
      <c r="D67" s="282">
        <f>NFM_fec!D72</f>
        <v>0</v>
      </c>
      <c r="E67" s="282">
        <f>NFM_fec!E72</f>
        <v>0</v>
      </c>
      <c r="F67" s="282">
        <f>NFM_fec!F72</f>
        <v>0</v>
      </c>
      <c r="G67" s="282">
        <f>NFM_fec!G72</f>
        <v>0</v>
      </c>
      <c r="H67" s="282">
        <f>NFM_fec!H72</f>
        <v>3.0578117534639269</v>
      </c>
      <c r="I67" s="282">
        <f>NFM_fec!I72</f>
        <v>3.192948081601878</v>
      </c>
      <c r="J67" s="282">
        <f>NFM_fec!J72</f>
        <v>3.306024605596896</v>
      </c>
      <c r="K67" s="282">
        <f>NFM_fec!K72</f>
        <v>1.731700614633769</v>
      </c>
      <c r="L67" s="282">
        <f>NFM_fec!L72</f>
        <v>2.6393575581084492</v>
      </c>
      <c r="M67" s="282">
        <f>NFM_fec!M72</f>
        <v>3.188894470629863</v>
      </c>
      <c r="N67" s="282">
        <f>NFM_fec!N72</f>
        <v>2.767259044535316</v>
      </c>
      <c r="O67" s="282">
        <f>NFM_fec!O72</f>
        <v>2.7918109053096352</v>
      </c>
      <c r="P67" s="282">
        <f>NFM_fec!P72</f>
        <v>1.158595748483932</v>
      </c>
      <c r="Q67" s="282">
        <f>NFM_fec!Q72</f>
        <v>1.235823372509806</v>
      </c>
      <c r="R67" s="282">
        <f>NFM_fec!R72</f>
        <v>1.6264600902672599</v>
      </c>
      <c r="S67" s="282">
        <f>NFM_fec!S72</f>
        <v>3.0500706811302418</v>
      </c>
      <c r="T67" s="282">
        <f>NFM_fec!T72</f>
        <v>2.5077737241815972</v>
      </c>
      <c r="U67" s="282">
        <f>NFM_fec!U72</f>
        <v>0.84757956102480148</v>
      </c>
      <c r="V67" s="282">
        <f>NFM_fec!V72</f>
        <v>3.3973266287941968</v>
      </c>
      <c r="W67" s="282">
        <f>NFM_fec!W72</f>
        <v>4.7828544485116673</v>
      </c>
      <c r="X67" s="282">
        <f>NFM_fec!X72</f>
        <v>4.178725599584296</v>
      </c>
      <c r="Y67" s="282">
        <f>NFM_fec!Y72</f>
        <v>2.112829870984577</v>
      </c>
      <c r="DA67" s="94"/>
    </row>
    <row r="68" spans="1:105" ht="12" customHeight="1" x14ac:dyDescent="0.25">
      <c r="A68" s="52" t="s">
        <v>47</v>
      </c>
      <c r="B68" s="242">
        <f>NFM_fec!B115</f>
        <v>6.5895154239508109</v>
      </c>
      <c r="C68" s="242">
        <f>NFM_fec!C115</f>
        <v>16.804482753632371</v>
      </c>
      <c r="D68" s="242">
        <f>NFM_fec!D115</f>
        <v>27.96507449911579</v>
      </c>
      <c r="E68" s="242">
        <f>NFM_fec!E115</f>
        <v>28.624732204094752</v>
      </c>
      <c r="F68" s="242">
        <f>NFM_fec!F115</f>
        <v>17.9818233648333</v>
      </c>
      <c r="G68" s="242">
        <f>NFM_fec!G115</f>
        <v>6.1601808734851868</v>
      </c>
      <c r="H68" s="242">
        <f>NFM_fec!H115</f>
        <v>16.627936885483329</v>
      </c>
      <c r="I68" s="242">
        <f>NFM_fec!I115</f>
        <v>38.597222303338327</v>
      </c>
      <c r="J68" s="242">
        <f>NFM_fec!J115</f>
        <v>19.9820609952593</v>
      </c>
      <c r="K68" s="242">
        <f>NFM_fec!K115</f>
        <v>44.771209414492297</v>
      </c>
      <c r="L68" s="242">
        <f>NFM_fec!L115</f>
        <v>34.153654436649781</v>
      </c>
      <c r="M68" s="242">
        <f>NFM_fec!M115</f>
        <v>6.5499585126007389</v>
      </c>
      <c r="N68" s="242">
        <f>NFM_fec!N115</f>
        <v>32.87357670877504</v>
      </c>
      <c r="O68" s="242">
        <f>NFM_fec!O115</f>
        <v>28.901137587663811</v>
      </c>
      <c r="P68" s="242">
        <f>NFM_fec!P115</f>
        <v>27.486049003553621</v>
      </c>
      <c r="Q68" s="242">
        <f>NFM_fec!Q115</f>
        <v>30.70411502873214</v>
      </c>
      <c r="R68" s="242">
        <f>NFM_fec!R115</f>
        <v>30.925645885952971</v>
      </c>
      <c r="S68" s="242">
        <f>NFM_fec!S115</f>
        <v>40.476222826224593</v>
      </c>
      <c r="T68" s="242">
        <f>NFM_fec!T115</f>
        <v>40.725935046686573</v>
      </c>
      <c r="U68" s="242">
        <f>NFM_fec!U115</f>
        <v>42.000778111502498</v>
      </c>
      <c r="V68" s="242">
        <f>NFM_fec!V115</f>
        <v>39.728105969891963</v>
      </c>
      <c r="W68" s="242">
        <f>NFM_fec!W115</f>
        <v>47.513772119677483</v>
      </c>
      <c r="X68" s="242">
        <f>NFM_fec!X115</f>
        <v>43.851246965301641</v>
      </c>
      <c r="Y68" s="242">
        <f>NFM_fec!Y115</f>
        <v>31.719295096066212</v>
      </c>
      <c r="DA68" s="84"/>
    </row>
    <row r="69" spans="1:105" ht="12" customHeight="1" x14ac:dyDescent="0.25">
      <c r="A69" s="4"/>
      <c r="B69" s="243"/>
      <c r="C69" s="243"/>
      <c r="D69" s="243"/>
      <c r="E69" s="243"/>
      <c r="F69" s="243"/>
      <c r="G69" s="243"/>
      <c r="H69" s="243"/>
      <c r="I69" s="243"/>
      <c r="J69" s="243"/>
      <c r="K69" s="243"/>
      <c r="L69" s="243"/>
      <c r="M69" s="243"/>
      <c r="N69" s="243"/>
      <c r="O69" s="243"/>
      <c r="P69" s="243"/>
      <c r="Q69" s="243"/>
      <c r="R69" s="285"/>
      <c r="S69" s="285"/>
      <c r="T69" s="285"/>
      <c r="U69" s="285"/>
      <c r="V69" s="285"/>
      <c r="W69" s="285"/>
      <c r="X69" s="285"/>
      <c r="Y69" s="285"/>
    </row>
    <row r="70" spans="1:105" ht="12" customHeight="1" x14ac:dyDescent="0.25">
      <c r="A70" s="30" t="s">
        <v>84</v>
      </c>
      <c r="B70" s="203">
        <f t="shared" ref="B70:Y70" si="20">SUM(B71:B72)</f>
        <v>178.19548955815719</v>
      </c>
      <c r="C70" s="203">
        <f t="shared" si="20"/>
        <v>181.97966955822383</v>
      </c>
      <c r="D70" s="203">
        <f t="shared" si="20"/>
        <v>234.05334431849977</v>
      </c>
      <c r="E70" s="203">
        <f t="shared" si="20"/>
        <v>266.62250955783765</v>
      </c>
      <c r="F70" s="203">
        <f t="shared" si="20"/>
        <v>273.63285251875334</v>
      </c>
      <c r="G70" s="203">
        <f t="shared" si="20"/>
        <v>271.76893579905607</v>
      </c>
      <c r="H70" s="203">
        <f t="shared" si="20"/>
        <v>276.4521198780368</v>
      </c>
      <c r="I70" s="203">
        <f t="shared" si="20"/>
        <v>279.35191951823231</v>
      </c>
      <c r="J70" s="203">
        <f t="shared" si="20"/>
        <v>241.77105551856414</v>
      </c>
      <c r="K70" s="203">
        <f t="shared" si="20"/>
        <v>173.71560723835725</v>
      </c>
      <c r="L70" s="203">
        <f t="shared" si="20"/>
        <v>155.73820859767727</v>
      </c>
      <c r="M70" s="203">
        <f t="shared" si="20"/>
        <v>212.91696171767344</v>
      </c>
      <c r="N70" s="203">
        <f t="shared" si="20"/>
        <v>232.39756099869004</v>
      </c>
      <c r="O70" s="203">
        <f t="shared" si="20"/>
        <v>232.43367951790793</v>
      </c>
      <c r="P70" s="203">
        <f t="shared" si="20"/>
        <v>233.1817491979352</v>
      </c>
      <c r="Q70" s="203">
        <f t="shared" si="20"/>
        <v>244.90790319811327</v>
      </c>
      <c r="R70" s="203">
        <f t="shared" si="20"/>
        <v>245.96279951866896</v>
      </c>
      <c r="S70" s="203">
        <f t="shared" si="20"/>
        <v>275.21499655844462</v>
      </c>
      <c r="T70" s="203">
        <f t="shared" si="20"/>
        <v>267.36901771842588</v>
      </c>
      <c r="U70" s="203">
        <f t="shared" si="20"/>
        <v>218.1216088387456</v>
      </c>
      <c r="V70" s="203">
        <f t="shared" si="20"/>
        <v>195.98635887779494</v>
      </c>
      <c r="W70" s="203">
        <f t="shared" si="20"/>
        <v>200.75907367765274</v>
      </c>
      <c r="X70" s="203">
        <f t="shared" si="20"/>
        <v>164.13485095827667</v>
      </c>
      <c r="Y70" s="203">
        <f t="shared" si="20"/>
        <v>123.48788731764681</v>
      </c>
      <c r="DA70" s="112"/>
    </row>
    <row r="71" spans="1:105" ht="12" customHeight="1" x14ac:dyDescent="0.25">
      <c r="A71" s="24" t="s">
        <v>145</v>
      </c>
      <c r="B71" s="213">
        <f>NFM_emi!B5+(NFM_emi!B34-NFM_emi!B70)+NFM_emi!B72+(NFM_emi!B115-NFM_emi!B158)</f>
        <v>44.230129558157188</v>
      </c>
      <c r="C71" s="213">
        <f>NFM_emi!C5+(NFM_emi!C34-NFM_emi!C70)+NFM_emi!C72+(NFM_emi!C115-NFM_emi!C158)</f>
        <v>48.168349558223817</v>
      </c>
      <c r="D71" s="213">
        <f>NFM_emi!D5+(NFM_emi!D34-NFM_emi!D70)+NFM_emi!D72+(NFM_emi!D115-NFM_emi!D158)</f>
        <v>43.366054318499749</v>
      </c>
      <c r="E71" s="213">
        <f>NFM_emi!E5+(NFM_emi!E34-NFM_emi!E70)+NFM_emi!E72+(NFM_emi!E115-NFM_emi!E158)</f>
        <v>55.438909557837661</v>
      </c>
      <c r="F71" s="213">
        <f>NFM_emi!F5+(NFM_emi!F34-NFM_emi!F70)+NFM_emi!F72+(NFM_emi!F115-NFM_emi!F158)</f>
        <v>58.06422251875334</v>
      </c>
      <c r="G71" s="213">
        <f>NFM_emi!G5+(NFM_emi!G34-NFM_emi!G70)+NFM_emi!G72+(NFM_emi!G115-NFM_emi!G158)</f>
        <v>57.108115799056094</v>
      </c>
      <c r="H71" s="213">
        <f>NFM_emi!H5+(NFM_emi!H34-NFM_emi!H70)+NFM_emi!H72+(NFM_emi!H115-NFM_emi!H158)</f>
        <v>66.332369878036772</v>
      </c>
      <c r="I71" s="213">
        <f>NFM_emi!I5+(NFM_emi!I34-NFM_emi!I70)+NFM_emi!I72+(NFM_emi!I115-NFM_emi!I158)</f>
        <v>85.86587951823229</v>
      </c>
      <c r="J71" s="213">
        <f>NFM_emi!J5+(NFM_emi!J34-NFM_emi!J70)+NFM_emi!J72+(NFM_emi!J115-NFM_emi!J158)</f>
        <v>97.847885518564141</v>
      </c>
      <c r="K71" s="213">
        <f>NFM_emi!K5+(NFM_emi!K34-NFM_emi!K70)+NFM_emi!K72+(NFM_emi!K115-NFM_emi!K158)</f>
        <v>112.23815723835726</v>
      </c>
      <c r="L71" s="213">
        <f>NFM_emi!L5+(NFM_emi!L34-NFM_emi!L70)+NFM_emi!L72+(NFM_emi!L115-NFM_emi!L158)</f>
        <v>84.408978597677248</v>
      </c>
      <c r="M71" s="213">
        <f>NFM_emi!M5+(NFM_emi!M34-NFM_emi!M70)+NFM_emi!M72+(NFM_emi!M115-NFM_emi!M158)</f>
        <v>87.417801717673441</v>
      </c>
      <c r="N71" s="213">
        <f>NFM_emi!N5+(NFM_emi!N34-NFM_emi!N70)+NFM_emi!N72+(NFM_emi!N115-NFM_emi!N158)</f>
        <v>92.376440998690043</v>
      </c>
      <c r="O71" s="213">
        <f>NFM_emi!O5+(NFM_emi!O34-NFM_emi!O70)+NFM_emi!O72+(NFM_emi!O115-NFM_emi!O158)</f>
        <v>92.443259517907919</v>
      </c>
      <c r="P71" s="213">
        <f>NFM_emi!P5+(NFM_emi!P34-NFM_emi!P70)+NFM_emi!P72+(NFM_emi!P115-NFM_emi!P158)</f>
        <v>94.551829197935206</v>
      </c>
      <c r="Q71" s="213">
        <f>NFM_emi!Q5+(NFM_emi!Q34-NFM_emi!Q70)+NFM_emi!Q72+(NFM_emi!Q115-NFM_emi!Q158)</f>
        <v>105.49687319811326</v>
      </c>
      <c r="R71" s="213">
        <f>NFM_emi!R5+(NFM_emi!R34-NFM_emi!R70)+NFM_emi!R72+(NFM_emi!R115-NFM_emi!R158)</f>
        <v>103.72871951866898</v>
      </c>
      <c r="S71" s="213">
        <f>NFM_emi!S5+(NFM_emi!S34-NFM_emi!S70)+NFM_emi!S72+(NFM_emi!S115-NFM_emi!S158)</f>
        <v>128.61190655844462</v>
      </c>
      <c r="T71" s="213">
        <f>NFM_emi!T5+(NFM_emi!T34-NFM_emi!T70)+NFM_emi!T72+(NFM_emi!T115-NFM_emi!T158)</f>
        <v>125.04485771842587</v>
      </c>
      <c r="U71" s="213">
        <f>NFM_emi!U5+(NFM_emi!U34-NFM_emi!U70)+NFM_emi!U72+(NFM_emi!U115-NFM_emi!U158)</f>
        <v>98.614788838745625</v>
      </c>
      <c r="V71" s="213">
        <f>NFM_emi!V5+(NFM_emi!V34-NFM_emi!V70)+NFM_emi!V72+(NFM_emi!V115-NFM_emi!V158)</f>
        <v>115.04145887779494</v>
      </c>
      <c r="W71" s="213">
        <f>NFM_emi!W5+(NFM_emi!W34-NFM_emi!W70)+NFM_emi!W72+(NFM_emi!W115-NFM_emi!W158)</f>
        <v>136.52587367765273</v>
      </c>
      <c r="X71" s="213">
        <f>NFM_emi!X5+(NFM_emi!X34-NFM_emi!X70)+NFM_emi!X72+(NFM_emi!X115-NFM_emi!X158)</f>
        <v>130.00953095827668</v>
      </c>
      <c r="Y71" s="213">
        <f>NFM_emi!Y5+(NFM_emi!Y34-NFM_emi!Y70)+NFM_emi!Y72+(NFM_emi!Y115-NFM_emi!Y158)</f>
        <v>116.79198731764681</v>
      </c>
      <c r="DA71" s="85"/>
    </row>
    <row r="72" spans="1:105" ht="12" customHeight="1" x14ac:dyDescent="0.25">
      <c r="A72" s="14" t="s">
        <v>146</v>
      </c>
      <c r="B72" s="204">
        <f>NFM_emi!B70+NFM_emi!B158</f>
        <v>133.96536</v>
      </c>
      <c r="C72" s="204">
        <f>NFM_emi!C70+NFM_emi!C158</f>
        <v>133.81132000000002</v>
      </c>
      <c r="D72" s="204">
        <f>NFM_emi!D70+NFM_emi!D158</f>
        <v>190.68729000000002</v>
      </c>
      <c r="E72" s="204">
        <f>NFM_emi!E70+NFM_emi!E158</f>
        <v>211.18359999999998</v>
      </c>
      <c r="F72" s="204">
        <f>NFM_emi!F70+NFM_emi!F158</f>
        <v>215.56863000000001</v>
      </c>
      <c r="G72" s="204">
        <f>NFM_emi!G70+NFM_emi!G158</f>
        <v>214.66081999999997</v>
      </c>
      <c r="H72" s="204">
        <f>NFM_emi!H70+NFM_emi!H158</f>
        <v>210.11975000000001</v>
      </c>
      <c r="I72" s="204">
        <f>NFM_emi!I70+NFM_emi!I158</f>
        <v>193.48604</v>
      </c>
      <c r="J72" s="204">
        <f>NFM_emi!J70+NFM_emi!J158</f>
        <v>143.92317</v>
      </c>
      <c r="K72" s="204">
        <f>NFM_emi!K70+NFM_emi!K158</f>
        <v>61.477449999999997</v>
      </c>
      <c r="L72" s="204">
        <f>NFM_emi!L70+NFM_emi!L158</f>
        <v>71.32923000000001</v>
      </c>
      <c r="M72" s="204">
        <f>NFM_emi!M70+NFM_emi!M158</f>
        <v>125.49916</v>
      </c>
      <c r="N72" s="204">
        <f>NFM_emi!N70+NFM_emi!N158</f>
        <v>140.02112</v>
      </c>
      <c r="O72" s="204">
        <f>NFM_emi!O70+NFM_emi!O158</f>
        <v>139.99042000000003</v>
      </c>
      <c r="P72" s="204">
        <f>NFM_emi!P70+NFM_emi!P158</f>
        <v>138.62992</v>
      </c>
      <c r="Q72" s="204">
        <f>NFM_emi!Q70+NFM_emi!Q158</f>
        <v>139.41103000000001</v>
      </c>
      <c r="R72" s="204">
        <f>NFM_emi!R70+NFM_emi!R158</f>
        <v>142.23407999999998</v>
      </c>
      <c r="S72" s="204">
        <f>NFM_emi!S70+NFM_emi!S158</f>
        <v>146.60309000000001</v>
      </c>
      <c r="T72" s="204">
        <f>NFM_emi!T70+NFM_emi!T158</f>
        <v>142.32415999999998</v>
      </c>
      <c r="U72" s="204">
        <f>NFM_emi!U70+NFM_emi!U158</f>
        <v>119.50681999999999</v>
      </c>
      <c r="V72" s="204">
        <f>NFM_emi!V70+NFM_emi!V158</f>
        <v>80.944900000000004</v>
      </c>
      <c r="W72" s="204">
        <f>NFM_emi!W70+NFM_emi!W158</f>
        <v>64.233199999999997</v>
      </c>
      <c r="X72" s="204">
        <f>NFM_emi!X70+NFM_emi!X158</f>
        <v>34.125319999999995</v>
      </c>
      <c r="Y72" s="204">
        <f>NFM_emi!Y70+NFM_emi!Y158</f>
        <v>6.6959</v>
      </c>
      <c r="DA72" s="71"/>
    </row>
    <row r="73" spans="1:105" ht="12" customHeight="1" x14ac:dyDescent="0.25">
      <c r="A73" s="31" t="s">
        <v>144</v>
      </c>
      <c r="B73" s="210">
        <f t="shared" ref="B73:Y73" si="21">SUM(B74:B75,B78)</f>
        <v>178.19548955815719</v>
      </c>
      <c r="C73" s="210">
        <f t="shared" si="21"/>
        <v>181.97966955822383</v>
      </c>
      <c r="D73" s="210">
        <f t="shared" si="21"/>
        <v>234.05334431849977</v>
      </c>
      <c r="E73" s="210">
        <f t="shared" si="21"/>
        <v>266.62250955783765</v>
      </c>
      <c r="F73" s="210">
        <f t="shared" si="21"/>
        <v>273.63285251875334</v>
      </c>
      <c r="G73" s="210">
        <f t="shared" si="21"/>
        <v>271.76893579905607</v>
      </c>
      <c r="H73" s="210">
        <f t="shared" si="21"/>
        <v>276.4521198780368</v>
      </c>
      <c r="I73" s="210">
        <f t="shared" si="21"/>
        <v>279.35191951823231</v>
      </c>
      <c r="J73" s="210">
        <f t="shared" si="21"/>
        <v>241.77105551856414</v>
      </c>
      <c r="K73" s="210">
        <f t="shared" si="21"/>
        <v>173.71560723835728</v>
      </c>
      <c r="L73" s="210">
        <f t="shared" si="21"/>
        <v>155.73820859767727</v>
      </c>
      <c r="M73" s="210">
        <f t="shared" si="21"/>
        <v>212.91696171767344</v>
      </c>
      <c r="N73" s="210">
        <f t="shared" si="21"/>
        <v>232.39756099869004</v>
      </c>
      <c r="O73" s="210">
        <f t="shared" si="21"/>
        <v>232.43367951790796</v>
      </c>
      <c r="P73" s="210">
        <f t="shared" si="21"/>
        <v>233.1817491979352</v>
      </c>
      <c r="Q73" s="210">
        <f t="shared" si="21"/>
        <v>244.90790319811327</v>
      </c>
      <c r="R73" s="210">
        <f t="shared" si="21"/>
        <v>245.96279951866896</v>
      </c>
      <c r="S73" s="210">
        <f t="shared" si="21"/>
        <v>275.21499655844457</v>
      </c>
      <c r="T73" s="210">
        <f t="shared" si="21"/>
        <v>267.36901771842588</v>
      </c>
      <c r="U73" s="210">
        <f t="shared" si="21"/>
        <v>218.12160883874563</v>
      </c>
      <c r="V73" s="210">
        <f t="shared" si="21"/>
        <v>195.98635887779494</v>
      </c>
      <c r="W73" s="210">
        <f t="shared" si="21"/>
        <v>200.75907367765274</v>
      </c>
      <c r="X73" s="210">
        <f t="shared" si="21"/>
        <v>164.13485095827667</v>
      </c>
      <c r="Y73" s="210">
        <f t="shared" si="21"/>
        <v>123.48788731764682</v>
      </c>
      <c r="DA73" s="109"/>
    </row>
    <row r="74" spans="1:105" ht="12" customHeight="1" x14ac:dyDescent="0.25">
      <c r="A74" s="51" t="s">
        <v>45</v>
      </c>
      <c r="B74" s="241">
        <f>NFM_emi!B$5</f>
        <v>0</v>
      </c>
      <c r="C74" s="241">
        <f>NFM_emi!C$5</f>
        <v>0</v>
      </c>
      <c r="D74" s="241">
        <f>NFM_emi!D$5</f>
        <v>0</v>
      </c>
      <c r="E74" s="241">
        <f>NFM_emi!E$5</f>
        <v>0</v>
      </c>
      <c r="F74" s="241">
        <f>NFM_emi!F$5</f>
        <v>0</v>
      </c>
      <c r="G74" s="241">
        <f>NFM_emi!G$5</f>
        <v>0</v>
      </c>
      <c r="H74" s="241">
        <f>NFM_emi!H$5</f>
        <v>0</v>
      </c>
      <c r="I74" s="241">
        <f>NFM_emi!I$5</f>
        <v>0</v>
      </c>
      <c r="J74" s="241">
        <f>NFM_emi!J$5</f>
        <v>0</v>
      </c>
      <c r="K74" s="241">
        <f>NFM_emi!K$5</f>
        <v>0</v>
      </c>
      <c r="L74" s="241">
        <f>NFM_emi!L$5</f>
        <v>0</v>
      </c>
      <c r="M74" s="241">
        <f>NFM_emi!M$5</f>
        <v>0</v>
      </c>
      <c r="N74" s="241">
        <f>NFM_emi!N$5</f>
        <v>0</v>
      </c>
      <c r="O74" s="241">
        <f>NFM_emi!O$5</f>
        <v>0</v>
      </c>
      <c r="P74" s="241">
        <f>NFM_emi!P$5</f>
        <v>0</v>
      </c>
      <c r="Q74" s="241">
        <f>NFM_emi!Q$5</f>
        <v>0</v>
      </c>
      <c r="R74" s="241">
        <f>NFM_emi!R$5</f>
        <v>0</v>
      </c>
      <c r="S74" s="241">
        <f>NFM_emi!S$5</f>
        <v>0</v>
      </c>
      <c r="T74" s="241">
        <f>NFM_emi!T$5</f>
        <v>0</v>
      </c>
      <c r="U74" s="241">
        <f>NFM_emi!U$5</f>
        <v>0</v>
      </c>
      <c r="V74" s="241">
        <f>NFM_emi!V$5</f>
        <v>0</v>
      </c>
      <c r="W74" s="241">
        <f>NFM_emi!W$5</f>
        <v>0</v>
      </c>
      <c r="X74" s="241">
        <f>NFM_emi!X$5</f>
        <v>0</v>
      </c>
      <c r="Y74" s="241">
        <f>NFM_emi!Y$5</f>
        <v>0</v>
      </c>
      <c r="DA74" s="83"/>
    </row>
    <row r="75" spans="1:105" ht="12" customHeight="1" x14ac:dyDescent="0.25">
      <c r="A75" s="99" t="s">
        <v>58</v>
      </c>
      <c r="B75" s="282">
        <f t="shared" ref="B75:Y75" si="22">SUM(B76:B77)</f>
        <v>162.95177876619204</v>
      </c>
      <c r="C75" s="282">
        <f t="shared" si="22"/>
        <v>153.96320510918736</v>
      </c>
      <c r="D75" s="282">
        <f t="shared" si="22"/>
        <v>203.66649618177451</v>
      </c>
      <c r="E75" s="282">
        <f t="shared" si="22"/>
        <v>230.99806891028763</v>
      </c>
      <c r="F75" s="282">
        <f t="shared" si="22"/>
        <v>245.29934938022336</v>
      </c>
      <c r="G75" s="282">
        <f t="shared" si="22"/>
        <v>257.63076859499563</v>
      </c>
      <c r="H75" s="282">
        <f t="shared" si="22"/>
        <v>247.55429179626037</v>
      </c>
      <c r="I75" s="282">
        <f t="shared" si="22"/>
        <v>225.40433318543981</v>
      </c>
      <c r="J75" s="282">
        <f t="shared" si="22"/>
        <v>195.36110419784805</v>
      </c>
      <c r="K75" s="282">
        <f t="shared" si="22"/>
        <v>79.748642950683788</v>
      </c>
      <c r="L75" s="282">
        <f t="shared" si="22"/>
        <v>86.878855068636568</v>
      </c>
      <c r="M75" s="282">
        <f t="shared" si="22"/>
        <v>191.59693879675874</v>
      </c>
      <c r="N75" s="282">
        <f t="shared" si="22"/>
        <v>169.92619137856991</v>
      </c>
      <c r="O75" s="282">
        <f t="shared" si="22"/>
        <v>172.97776059721321</v>
      </c>
      <c r="P75" s="282">
        <f t="shared" si="22"/>
        <v>174.73402738931779</v>
      </c>
      <c r="Q75" s="282">
        <f t="shared" si="22"/>
        <v>178.57390471949313</v>
      </c>
      <c r="R75" s="282">
        <f t="shared" si="22"/>
        <v>181.07209477151414</v>
      </c>
      <c r="S75" s="282">
        <f t="shared" si="22"/>
        <v>190.06662353300186</v>
      </c>
      <c r="T75" s="282">
        <f t="shared" si="22"/>
        <v>181.89312721975915</v>
      </c>
      <c r="U75" s="282">
        <f t="shared" si="22"/>
        <v>140.11675511990327</v>
      </c>
      <c r="V75" s="282">
        <f t="shared" si="22"/>
        <v>111.74471989517393</v>
      </c>
      <c r="W75" s="282">
        <f t="shared" si="22"/>
        <v>95.964816284092734</v>
      </c>
      <c r="X75" s="282">
        <f t="shared" si="22"/>
        <v>66.344780786078005</v>
      </c>
      <c r="Y75" s="282">
        <f t="shared" si="22"/>
        <v>45.55179884736264</v>
      </c>
      <c r="DA75" s="94"/>
    </row>
    <row r="76" spans="1:105" ht="12" customHeight="1" x14ac:dyDescent="0.25">
      <c r="A76" s="44" t="s">
        <v>46</v>
      </c>
      <c r="B76" s="282">
        <f>NFM_emi!B$34</f>
        <v>162.95177876619204</v>
      </c>
      <c r="C76" s="282">
        <f>NFM_emi!C$34</f>
        <v>153.96320510918736</v>
      </c>
      <c r="D76" s="282">
        <f>NFM_emi!D$34</f>
        <v>203.66649618177451</v>
      </c>
      <c r="E76" s="282">
        <f>NFM_emi!E$34</f>
        <v>230.99806891028763</v>
      </c>
      <c r="F76" s="282">
        <f>NFM_emi!F$34</f>
        <v>245.29934938022336</v>
      </c>
      <c r="G76" s="282">
        <f>NFM_emi!G$34</f>
        <v>257.63076859499563</v>
      </c>
      <c r="H76" s="282">
        <f>NFM_emi!H$34</f>
        <v>242.95263961311477</v>
      </c>
      <c r="I76" s="282">
        <f>NFM_emi!I$34</f>
        <v>220.98723579594221</v>
      </c>
      <c r="J76" s="282">
        <f>NFM_emi!J$34</f>
        <v>188.81043369257941</v>
      </c>
      <c r="K76" s="282">
        <f>NFM_emi!K$34</f>
        <v>76.398831697846504</v>
      </c>
      <c r="L76" s="282">
        <f>NFM_emi!L$34</f>
        <v>82.107359735613045</v>
      </c>
      <c r="M76" s="282">
        <f>NFM_emi!M$34</f>
        <v>185.009552822746</v>
      </c>
      <c r="N76" s="282">
        <f>NFM_emi!N$34</f>
        <v>165.37430771708708</v>
      </c>
      <c r="O76" s="282">
        <f>NFM_emi!O$34</f>
        <v>168.23366011245298</v>
      </c>
      <c r="P76" s="282">
        <f>NFM_emi!P$34</f>
        <v>172.66295557037071</v>
      </c>
      <c r="Q76" s="282">
        <f>NFM_emi!Q$34</f>
        <v>176.29486952872765</v>
      </c>
      <c r="R76" s="282">
        <f>NFM_emi!R$34</f>
        <v>178.14731299172297</v>
      </c>
      <c r="S76" s="282">
        <f>NFM_emi!S$34</f>
        <v>184.37371452697556</v>
      </c>
      <c r="T76" s="282">
        <f>NFM_emi!T$34</f>
        <v>177.179783255567</v>
      </c>
      <c r="U76" s="282">
        <f>NFM_emi!U$34</f>
        <v>138.69902725663314</v>
      </c>
      <c r="V76" s="282">
        <f>NFM_emi!V$34</f>
        <v>105.23101526358455</v>
      </c>
      <c r="W76" s="282">
        <f>NFM_emi!W$34</f>
        <v>86.284129760038468</v>
      </c>
      <c r="X76" s="282">
        <f>NFM_emi!X$34</f>
        <v>57.500626143883906</v>
      </c>
      <c r="Y76" s="282">
        <f>NFM_emi!Y$34</f>
        <v>40.736665272103316</v>
      </c>
      <c r="DA76" s="94"/>
    </row>
    <row r="77" spans="1:105" ht="12" customHeight="1" x14ac:dyDescent="0.25">
      <c r="A77" s="44" t="s">
        <v>80</v>
      </c>
      <c r="B77" s="282">
        <f>NFM_emi!B$72</f>
        <v>0</v>
      </c>
      <c r="C77" s="282">
        <f>NFM_emi!C$72</f>
        <v>0</v>
      </c>
      <c r="D77" s="282">
        <f>NFM_emi!D$72</f>
        <v>0</v>
      </c>
      <c r="E77" s="282">
        <f>NFM_emi!E$72</f>
        <v>0</v>
      </c>
      <c r="F77" s="282">
        <f>NFM_emi!F$72</f>
        <v>0</v>
      </c>
      <c r="G77" s="282">
        <f>NFM_emi!G$72</f>
        <v>0</v>
      </c>
      <c r="H77" s="282">
        <f>NFM_emi!H$72</f>
        <v>4.6016521831456023</v>
      </c>
      <c r="I77" s="282">
        <f>NFM_emi!I$72</f>
        <v>4.4170973894975987</v>
      </c>
      <c r="J77" s="282">
        <f>NFM_emi!J$72</f>
        <v>6.5506705052686414</v>
      </c>
      <c r="K77" s="282">
        <f>NFM_emi!K$72</f>
        <v>3.3498112528372812</v>
      </c>
      <c r="L77" s="282">
        <f>NFM_emi!L$72</f>
        <v>4.7714953330235268</v>
      </c>
      <c r="M77" s="282">
        <f>NFM_emi!M$72</f>
        <v>6.5873859740127276</v>
      </c>
      <c r="N77" s="282">
        <f>NFM_emi!N$72</f>
        <v>4.5518836614828384</v>
      </c>
      <c r="O77" s="282">
        <f>NFM_emi!O$72</f>
        <v>4.7441004847602164</v>
      </c>
      <c r="P77" s="282">
        <f>NFM_emi!P$72</f>
        <v>2.0710718189470652</v>
      </c>
      <c r="Q77" s="282">
        <f>NFM_emi!Q$72</f>
        <v>2.2790351907654909</v>
      </c>
      <c r="R77" s="282">
        <f>NFM_emi!R$72</f>
        <v>2.9247817797911728</v>
      </c>
      <c r="S77" s="282">
        <f>NFM_emi!S$72</f>
        <v>5.6929090060263086</v>
      </c>
      <c r="T77" s="282">
        <f>NFM_emi!T$72</f>
        <v>4.7133439641921377</v>
      </c>
      <c r="U77" s="282">
        <f>NFM_emi!U$72</f>
        <v>1.4177278632701249</v>
      </c>
      <c r="V77" s="282">
        <f>NFM_emi!V$72</f>
        <v>6.5137046315893787</v>
      </c>
      <c r="W77" s="282">
        <f>NFM_emi!W$72</f>
        <v>9.6806865240542699</v>
      </c>
      <c r="X77" s="282">
        <f>NFM_emi!X$72</f>
        <v>8.8441546421941002</v>
      </c>
      <c r="Y77" s="282">
        <f>NFM_emi!Y$72</f>
        <v>4.8151335752593223</v>
      </c>
      <c r="DA77" s="94"/>
    </row>
    <row r="78" spans="1:105" ht="12" customHeight="1" x14ac:dyDescent="0.25">
      <c r="A78" s="52" t="s">
        <v>47</v>
      </c>
      <c r="B78" s="242">
        <f>NFM_emi!B$115</f>
        <v>15.243710791965158</v>
      </c>
      <c r="C78" s="242">
        <f>NFM_emi!C$115</f>
        <v>28.016464449036484</v>
      </c>
      <c r="D78" s="242">
        <f>NFM_emi!D$115</f>
        <v>30.386848136725259</v>
      </c>
      <c r="E78" s="242">
        <f>NFM_emi!E$115</f>
        <v>35.624440647550017</v>
      </c>
      <c r="F78" s="242">
        <f>NFM_emi!F$115</f>
        <v>28.333503138529991</v>
      </c>
      <c r="G78" s="242">
        <f>NFM_emi!G$115</f>
        <v>14.138167204060439</v>
      </c>
      <c r="H78" s="242">
        <f>NFM_emi!H$115</f>
        <v>28.897828081776407</v>
      </c>
      <c r="I78" s="242">
        <f>NFM_emi!I$115</f>
        <v>53.947586332792483</v>
      </c>
      <c r="J78" s="242">
        <f>NFM_emi!J$115</f>
        <v>46.409951320716083</v>
      </c>
      <c r="K78" s="242">
        <f>NFM_emi!K$115</f>
        <v>93.966964287673477</v>
      </c>
      <c r="L78" s="242">
        <f>NFM_emi!L$115</f>
        <v>68.859353529040689</v>
      </c>
      <c r="M78" s="242">
        <f>NFM_emi!M$115</f>
        <v>21.32002292091471</v>
      </c>
      <c r="N78" s="242">
        <f>NFM_emi!N$115</f>
        <v>62.471369620120129</v>
      </c>
      <c r="O78" s="242">
        <f>NFM_emi!O$115</f>
        <v>59.455918920694749</v>
      </c>
      <c r="P78" s="242">
        <f>NFM_emi!P$115</f>
        <v>58.447721808617416</v>
      </c>
      <c r="Q78" s="242">
        <f>NFM_emi!Q$115</f>
        <v>66.333998478620131</v>
      </c>
      <c r="R78" s="242">
        <f>NFM_emi!R$115</f>
        <v>64.890704747154814</v>
      </c>
      <c r="S78" s="242">
        <f>NFM_emi!S$115</f>
        <v>85.148373025442737</v>
      </c>
      <c r="T78" s="242">
        <f>NFM_emi!T$115</f>
        <v>85.475890498666715</v>
      </c>
      <c r="U78" s="242">
        <f>NFM_emi!U$115</f>
        <v>78.004853718842355</v>
      </c>
      <c r="V78" s="242">
        <f>NFM_emi!V$115</f>
        <v>84.241638982621012</v>
      </c>
      <c r="W78" s="242">
        <f>NFM_emi!W$115</f>
        <v>104.79425739356</v>
      </c>
      <c r="X78" s="242">
        <f>NFM_emi!X$115</f>
        <v>97.790070172198682</v>
      </c>
      <c r="Y78" s="242">
        <f>NFM_emi!Y$115</f>
        <v>77.936088470284176</v>
      </c>
      <c r="DA78" s="84"/>
    </row>
    <row r="79" spans="1:105" ht="12" customHeight="1" x14ac:dyDescent="0.25">
      <c r="A79" s="3"/>
      <c r="B79" s="248"/>
      <c r="C79" s="248"/>
      <c r="D79" s="248"/>
      <c r="E79" s="248"/>
      <c r="F79" s="248"/>
      <c r="G79" s="248"/>
      <c r="H79" s="248"/>
      <c r="I79" s="248"/>
      <c r="J79" s="248"/>
      <c r="K79" s="248"/>
      <c r="L79" s="248"/>
      <c r="M79" s="248"/>
      <c r="N79" s="248"/>
      <c r="O79" s="248"/>
      <c r="P79" s="248"/>
      <c r="Q79" s="248"/>
      <c r="R79" s="248"/>
      <c r="S79" s="248"/>
      <c r="T79" s="248"/>
      <c r="U79" s="248"/>
      <c r="V79" s="248"/>
      <c r="W79" s="248"/>
      <c r="X79" s="248"/>
      <c r="Y79" s="248"/>
      <c r="DA79" s="87"/>
    </row>
    <row r="80" spans="1:105" ht="12" customHeight="1" x14ac:dyDescent="0.25">
      <c r="A80" s="110" t="s">
        <v>147</v>
      </c>
      <c r="B80" s="286"/>
      <c r="C80" s="286"/>
      <c r="D80" s="286"/>
      <c r="E80" s="286"/>
      <c r="F80" s="286"/>
      <c r="G80" s="286"/>
      <c r="H80" s="286"/>
      <c r="I80" s="286"/>
      <c r="J80" s="286"/>
      <c r="K80" s="286"/>
      <c r="L80" s="286"/>
      <c r="M80" s="286"/>
      <c r="N80" s="286"/>
      <c r="O80" s="286"/>
      <c r="P80" s="286"/>
      <c r="Q80" s="286"/>
      <c r="R80" s="286"/>
      <c r="S80" s="286"/>
      <c r="T80" s="286"/>
      <c r="U80" s="286"/>
      <c r="V80" s="286"/>
      <c r="W80" s="286"/>
      <c r="X80" s="286"/>
      <c r="Y80" s="286"/>
      <c r="DA80" s="118"/>
    </row>
    <row r="81" spans="1:105" ht="12" customHeight="1" x14ac:dyDescent="0.25">
      <c r="A81" s="50" t="s">
        <v>45</v>
      </c>
      <c r="B81" s="287" t="str">
        <f t="shared" ref="B81:Y81" si="23">IF(B$4=0,"",B$4/B$11*1000)</f>
        <v/>
      </c>
      <c r="C81" s="287" t="str">
        <f t="shared" si="23"/>
        <v/>
      </c>
      <c r="D81" s="287" t="str">
        <f t="shared" si="23"/>
        <v/>
      </c>
      <c r="E81" s="287" t="str">
        <f t="shared" si="23"/>
        <v/>
      </c>
      <c r="F81" s="287" t="str">
        <f t="shared" si="23"/>
        <v/>
      </c>
      <c r="G81" s="287" t="str">
        <f t="shared" si="23"/>
        <v/>
      </c>
      <c r="H81" s="287" t="str">
        <f t="shared" si="23"/>
        <v/>
      </c>
      <c r="I81" s="287" t="str">
        <f t="shared" si="23"/>
        <v/>
      </c>
      <c r="J81" s="287" t="str">
        <f t="shared" si="23"/>
        <v/>
      </c>
      <c r="K81" s="287" t="str">
        <f t="shared" si="23"/>
        <v/>
      </c>
      <c r="L81" s="287" t="str">
        <f t="shared" si="23"/>
        <v/>
      </c>
      <c r="M81" s="287" t="str">
        <f t="shared" si="23"/>
        <v/>
      </c>
      <c r="N81" s="287" t="str">
        <f t="shared" si="23"/>
        <v/>
      </c>
      <c r="O81" s="287" t="str">
        <f t="shared" si="23"/>
        <v/>
      </c>
      <c r="P81" s="287" t="str">
        <f t="shared" si="23"/>
        <v/>
      </c>
      <c r="Q81" s="287" t="str">
        <f t="shared" si="23"/>
        <v/>
      </c>
      <c r="R81" s="287" t="str">
        <f t="shared" si="23"/>
        <v/>
      </c>
      <c r="S81" s="287" t="str">
        <f t="shared" si="23"/>
        <v/>
      </c>
      <c r="T81" s="287" t="str">
        <f t="shared" si="23"/>
        <v/>
      </c>
      <c r="U81" s="287" t="str">
        <f t="shared" si="23"/>
        <v/>
      </c>
      <c r="V81" s="287" t="str">
        <f t="shared" si="23"/>
        <v/>
      </c>
      <c r="W81" s="287" t="str">
        <f t="shared" si="23"/>
        <v/>
      </c>
      <c r="X81" s="287" t="str">
        <f t="shared" si="23"/>
        <v/>
      </c>
      <c r="Y81" s="287" t="str">
        <f t="shared" si="23"/>
        <v/>
      </c>
      <c r="DA81" s="83"/>
    </row>
    <row r="82" spans="1:105" ht="12" customHeight="1" x14ac:dyDescent="0.25">
      <c r="A82" s="107" t="s">
        <v>58</v>
      </c>
      <c r="B82" s="288">
        <f t="shared" ref="B82:Y82" si="24">IF(B$5=0,"",B$5/B$12*1000)</f>
        <v>604.20748745556193</v>
      </c>
      <c r="C82" s="288">
        <f t="shared" si="24"/>
        <v>657.26811867938716</v>
      </c>
      <c r="D82" s="288">
        <f t="shared" si="24"/>
        <v>583.91886346826982</v>
      </c>
      <c r="E82" s="288">
        <f t="shared" si="24"/>
        <v>476.44765337470176</v>
      </c>
      <c r="F82" s="288">
        <f t="shared" si="24"/>
        <v>444.92245673928716</v>
      </c>
      <c r="G82" s="288">
        <f t="shared" si="24"/>
        <v>484.25940925612701</v>
      </c>
      <c r="H82" s="288">
        <f t="shared" si="24"/>
        <v>475.3267391759112</v>
      </c>
      <c r="I82" s="288">
        <f t="shared" si="24"/>
        <v>611.02581406959325</v>
      </c>
      <c r="J82" s="288">
        <f t="shared" si="24"/>
        <v>754.46803951332708</v>
      </c>
      <c r="K82" s="288">
        <f t="shared" si="24"/>
        <v>1731.5026712280733</v>
      </c>
      <c r="L82" s="288">
        <f t="shared" si="24"/>
        <v>1088.6952523638247</v>
      </c>
      <c r="M82" s="288">
        <f t="shared" si="24"/>
        <v>813.38135215500483</v>
      </c>
      <c r="N82" s="288">
        <f t="shared" si="24"/>
        <v>898.51537395042351</v>
      </c>
      <c r="O82" s="288">
        <f t="shared" si="24"/>
        <v>1034.2934897148775</v>
      </c>
      <c r="P82" s="288">
        <f t="shared" si="24"/>
        <v>1432.46287872688</v>
      </c>
      <c r="Q82" s="288">
        <f t="shared" si="24"/>
        <v>2054.3633664594458</v>
      </c>
      <c r="R82" s="288">
        <f t="shared" si="24"/>
        <v>2645.7345449931759</v>
      </c>
      <c r="S82" s="288">
        <f t="shared" si="24"/>
        <v>2226.3132726592585</v>
      </c>
      <c r="T82" s="288">
        <f t="shared" si="24"/>
        <v>2202.7041020842962</v>
      </c>
      <c r="U82" s="288">
        <f t="shared" si="24"/>
        <v>3199.3937524594394</v>
      </c>
      <c r="V82" s="288">
        <f t="shared" si="24"/>
        <v>2488.9278457366895</v>
      </c>
      <c r="W82" s="288">
        <f t="shared" si="24"/>
        <v>1010.060697399489</v>
      </c>
      <c r="X82" s="288">
        <f t="shared" si="24"/>
        <v>2268.920359877462</v>
      </c>
      <c r="Y82" s="288">
        <f t="shared" si="24"/>
        <v>2304.1731231510907</v>
      </c>
      <c r="DA82" s="94"/>
    </row>
    <row r="83" spans="1:105" ht="12" customHeight="1" x14ac:dyDescent="0.25">
      <c r="A83" s="49" t="s">
        <v>47</v>
      </c>
      <c r="B83" s="289">
        <f t="shared" ref="B83:Y83" si="25">IF(B$8=0,"",B$8/B$15*1000)</f>
        <v>4549.4891485522548</v>
      </c>
      <c r="C83" s="289">
        <f t="shared" si="25"/>
        <v>1538.7361478300968</v>
      </c>
      <c r="D83" s="289">
        <f t="shared" si="25"/>
        <v>937.60365348625464</v>
      </c>
      <c r="E83" s="289">
        <f t="shared" si="25"/>
        <v>958.91521999185693</v>
      </c>
      <c r="F83" s="289">
        <f t="shared" si="25"/>
        <v>1640.601203404862</v>
      </c>
      <c r="G83" s="289">
        <f t="shared" si="25"/>
        <v>6146.9619537437356</v>
      </c>
      <c r="H83" s="289">
        <f t="shared" si="25"/>
        <v>2005.3831132999176</v>
      </c>
      <c r="I83" s="289">
        <f t="shared" si="25"/>
        <v>1222.8278682386479</v>
      </c>
      <c r="J83" s="289">
        <f t="shared" si="25"/>
        <v>2381.6081043080221</v>
      </c>
      <c r="K83" s="289">
        <f t="shared" si="25"/>
        <v>565.6106254635298</v>
      </c>
      <c r="L83" s="289">
        <f t="shared" si="25"/>
        <v>637.31774615283143</v>
      </c>
      <c r="M83" s="289">
        <f t="shared" si="25"/>
        <v>3499.5036047550543</v>
      </c>
      <c r="N83" s="289">
        <f t="shared" si="25"/>
        <v>563.83195926110807</v>
      </c>
      <c r="O83" s="289">
        <f t="shared" si="25"/>
        <v>660.66821479037685</v>
      </c>
      <c r="P83" s="289">
        <f t="shared" si="25"/>
        <v>925.96817485582801</v>
      </c>
      <c r="Q83" s="289">
        <f t="shared" si="25"/>
        <v>1047.8683736239236</v>
      </c>
      <c r="R83" s="289">
        <f t="shared" si="25"/>
        <v>965.14996625441847</v>
      </c>
      <c r="S83" s="289">
        <f t="shared" si="25"/>
        <v>979.78019731300731</v>
      </c>
      <c r="T83" s="289">
        <f t="shared" si="25"/>
        <v>1162.9207072912825</v>
      </c>
      <c r="U83" s="289">
        <f t="shared" si="25"/>
        <v>1220.068790626623</v>
      </c>
      <c r="V83" s="289">
        <f t="shared" si="25"/>
        <v>1553.393311778291</v>
      </c>
      <c r="W83" s="289">
        <f t="shared" si="25"/>
        <v>1651.6197889668217</v>
      </c>
      <c r="X83" s="289">
        <f t="shared" si="25"/>
        <v>1662.0797375558852</v>
      </c>
      <c r="Y83" s="289">
        <f t="shared" si="25"/>
        <v>1619.1090652091741</v>
      </c>
      <c r="DA83" s="84"/>
    </row>
    <row r="84" spans="1:105" ht="12" customHeight="1" x14ac:dyDescent="0.25">
      <c r="A84" s="115" t="s">
        <v>148</v>
      </c>
      <c r="B84" s="290"/>
      <c r="C84" s="290"/>
      <c r="D84" s="290"/>
      <c r="E84" s="290"/>
      <c r="F84" s="290"/>
      <c r="G84" s="290"/>
      <c r="H84" s="290"/>
      <c r="I84" s="290"/>
      <c r="J84" s="290"/>
      <c r="K84" s="290"/>
      <c r="L84" s="290"/>
      <c r="M84" s="290"/>
      <c r="N84" s="290"/>
      <c r="O84" s="290"/>
      <c r="P84" s="290"/>
      <c r="Q84" s="290"/>
      <c r="R84" s="290"/>
      <c r="S84" s="290"/>
      <c r="T84" s="290"/>
      <c r="U84" s="290"/>
      <c r="V84" s="290"/>
      <c r="W84" s="290"/>
      <c r="X84" s="290"/>
      <c r="Y84" s="290"/>
      <c r="DA84" s="119"/>
    </row>
    <row r="85" spans="1:105" ht="12" customHeight="1" x14ac:dyDescent="0.25">
      <c r="A85" s="50" t="s">
        <v>45</v>
      </c>
      <c r="B85" s="252" t="str">
        <f t="shared" ref="B85:Y85" si="26">IF(B$64=0,"",B$64/B$11)</f>
        <v/>
      </c>
      <c r="C85" s="252" t="str">
        <f t="shared" si="26"/>
        <v/>
      </c>
      <c r="D85" s="252" t="str">
        <f t="shared" si="26"/>
        <v/>
      </c>
      <c r="E85" s="252" t="str">
        <f t="shared" si="26"/>
        <v/>
      </c>
      <c r="F85" s="252" t="str">
        <f t="shared" si="26"/>
        <v/>
      </c>
      <c r="G85" s="252" t="str">
        <f t="shared" si="26"/>
        <v/>
      </c>
      <c r="H85" s="252" t="str">
        <f t="shared" si="26"/>
        <v/>
      </c>
      <c r="I85" s="252" t="str">
        <f t="shared" si="26"/>
        <v/>
      </c>
      <c r="J85" s="252" t="str">
        <f t="shared" si="26"/>
        <v/>
      </c>
      <c r="K85" s="252" t="str">
        <f t="shared" si="26"/>
        <v/>
      </c>
      <c r="L85" s="252" t="str">
        <f t="shared" si="26"/>
        <v/>
      </c>
      <c r="M85" s="252" t="str">
        <f t="shared" si="26"/>
        <v/>
      </c>
      <c r="N85" s="252" t="str">
        <f t="shared" si="26"/>
        <v/>
      </c>
      <c r="O85" s="252" t="str">
        <f t="shared" si="26"/>
        <v/>
      </c>
      <c r="P85" s="252" t="str">
        <f t="shared" si="26"/>
        <v/>
      </c>
      <c r="Q85" s="252" t="str">
        <f t="shared" si="26"/>
        <v/>
      </c>
      <c r="R85" s="252" t="str">
        <f t="shared" si="26"/>
        <v/>
      </c>
      <c r="S85" s="252" t="str">
        <f t="shared" si="26"/>
        <v/>
      </c>
      <c r="T85" s="252" t="str">
        <f t="shared" si="26"/>
        <v/>
      </c>
      <c r="U85" s="252" t="str">
        <f t="shared" si="26"/>
        <v/>
      </c>
      <c r="V85" s="252" t="str">
        <f t="shared" si="26"/>
        <v/>
      </c>
      <c r="W85" s="252" t="str">
        <f t="shared" si="26"/>
        <v/>
      </c>
      <c r="X85" s="252" t="str">
        <f t="shared" si="26"/>
        <v/>
      </c>
      <c r="Y85" s="252" t="str">
        <f t="shared" si="26"/>
        <v/>
      </c>
      <c r="DA85" s="83"/>
    </row>
    <row r="86" spans="1:105" ht="12" customHeight="1" x14ac:dyDescent="0.25">
      <c r="A86" s="107" t="s">
        <v>58</v>
      </c>
      <c r="B86" s="291">
        <f t="shared" ref="B86:Y86" si="27">IF(B$65=0,"",B$65/B$12)</f>
        <v>1.3442663669378758</v>
      </c>
      <c r="C86" s="291">
        <f t="shared" si="27"/>
        <v>1.3540989968015176</v>
      </c>
      <c r="D86" s="291">
        <f t="shared" si="27"/>
        <v>1.3416698896878287</v>
      </c>
      <c r="E86" s="291">
        <f t="shared" si="27"/>
        <v>1.3158798569637105</v>
      </c>
      <c r="F86" s="291">
        <f t="shared" si="27"/>
        <v>1.3221295055619153</v>
      </c>
      <c r="G86" s="291">
        <f t="shared" si="27"/>
        <v>1.307424218109748</v>
      </c>
      <c r="H86" s="291">
        <f t="shared" si="27"/>
        <v>1.2131370740368634</v>
      </c>
      <c r="I86" s="291">
        <f t="shared" si="27"/>
        <v>1.2566129147972067</v>
      </c>
      <c r="J86" s="291">
        <f t="shared" si="27"/>
        <v>1.2462843037912665</v>
      </c>
      <c r="K86" s="291">
        <f t="shared" si="27"/>
        <v>1.2956199350777544</v>
      </c>
      <c r="L86" s="291">
        <f t="shared" si="27"/>
        <v>1.0554363602506625</v>
      </c>
      <c r="M86" s="291">
        <f t="shared" si="27"/>
        <v>1.2856190112686128</v>
      </c>
      <c r="N86" s="291">
        <f t="shared" si="27"/>
        <v>1.1559182925298266</v>
      </c>
      <c r="O86" s="291">
        <f t="shared" si="27"/>
        <v>1.1908685868658386</v>
      </c>
      <c r="P86" s="291">
        <f t="shared" si="27"/>
        <v>1.3627757256722932</v>
      </c>
      <c r="Q86" s="291">
        <f t="shared" si="27"/>
        <v>1.3914336318977629</v>
      </c>
      <c r="R86" s="291">
        <f t="shared" si="27"/>
        <v>1.3711778947783801</v>
      </c>
      <c r="S86" s="291">
        <f t="shared" si="27"/>
        <v>1.2536506770688669</v>
      </c>
      <c r="T86" s="291">
        <f t="shared" si="27"/>
        <v>1.3001184097350285</v>
      </c>
      <c r="U86" s="291">
        <f t="shared" si="27"/>
        <v>1.3632839372637682</v>
      </c>
      <c r="V86" s="291">
        <f t="shared" si="27"/>
        <v>1.2887962268132682</v>
      </c>
      <c r="W86" s="291">
        <f t="shared" si="27"/>
        <v>1.2219181973962792</v>
      </c>
      <c r="X86" s="291">
        <f t="shared" si="27"/>
        <v>1.0807424428799031</v>
      </c>
      <c r="Y86" s="291">
        <f t="shared" si="27"/>
        <v>1.2228609714641272</v>
      </c>
      <c r="DA86" s="94"/>
    </row>
    <row r="87" spans="1:105" ht="12" customHeight="1" x14ac:dyDescent="0.25">
      <c r="A87" s="99" t="s">
        <v>46</v>
      </c>
      <c r="B87" s="291">
        <f t="shared" ref="B87:Y87" si="28">IF(B$66=0,"",B$66/B$13)</f>
        <v>1.3442663669378758</v>
      </c>
      <c r="C87" s="291">
        <f t="shared" si="28"/>
        <v>1.3540989968015176</v>
      </c>
      <c r="D87" s="291">
        <f t="shared" si="28"/>
        <v>1.3416698896878287</v>
      </c>
      <c r="E87" s="291">
        <f t="shared" si="28"/>
        <v>1.3158798569637105</v>
      </c>
      <c r="F87" s="291">
        <f t="shared" si="28"/>
        <v>1.3221295055619153</v>
      </c>
      <c r="G87" s="291">
        <f t="shared" si="28"/>
        <v>1.307424218109748</v>
      </c>
      <c r="H87" s="291">
        <f t="shared" si="28"/>
        <v>1.3926877067826156</v>
      </c>
      <c r="I87" s="291">
        <f t="shared" si="28"/>
        <v>1.4542358719776336</v>
      </c>
      <c r="J87" s="291">
        <f t="shared" si="28"/>
        <v>1.5057368463967344</v>
      </c>
      <c r="K87" s="291">
        <f t="shared" si="28"/>
        <v>1.6079657569873653</v>
      </c>
      <c r="L87" s="291">
        <f t="shared" si="28"/>
        <v>1.4310734982675051</v>
      </c>
      <c r="M87" s="291">
        <f t="shared" si="28"/>
        <v>1.5369202593917906</v>
      </c>
      <c r="N87" s="291">
        <f t="shared" si="28"/>
        <v>1.377436915526941</v>
      </c>
      <c r="O87" s="291">
        <f t="shared" si="28"/>
        <v>1.4128188685119749</v>
      </c>
      <c r="P87" s="291">
        <f t="shared" si="28"/>
        <v>1.4657922670574905</v>
      </c>
      <c r="Q87" s="291">
        <f t="shared" si="28"/>
        <v>1.5009565945968513</v>
      </c>
      <c r="R87" s="291">
        <f t="shared" si="28"/>
        <v>1.5117860290469618</v>
      </c>
      <c r="S87" s="291">
        <f t="shared" si="28"/>
        <v>1.4937225987066793</v>
      </c>
      <c r="T87" s="291">
        <f t="shared" si="28"/>
        <v>1.5128100203573946</v>
      </c>
      <c r="U87" s="291">
        <f t="shared" si="28"/>
        <v>1.4567250815971236</v>
      </c>
      <c r="V87" s="291">
        <f t="shared" si="28"/>
        <v>1.6910607345723316</v>
      </c>
      <c r="W87" s="291">
        <f t="shared" si="28"/>
        <v>1.8539255703146751</v>
      </c>
      <c r="X87" s="291">
        <f t="shared" si="28"/>
        <v>1.7110186039194308</v>
      </c>
      <c r="Y87" s="291">
        <f t="shared" si="28"/>
        <v>1.7323904805142663</v>
      </c>
      <c r="DA87" s="94"/>
    </row>
    <row r="88" spans="1:105" ht="12" customHeight="1" x14ac:dyDescent="0.25">
      <c r="A88" s="99" t="s">
        <v>80</v>
      </c>
      <c r="B88" s="291" t="str">
        <f t="shared" ref="B88:Y88" si="29">IF(B$67=0,"",B$67/B$14)</f>
        <v/>
      </c>
      <c r="C88" s="291" t="str">
        <f t="shared" si="29"/>
        <v/>
      </c>
      <c r="D88" s="291" t="str">
        <f t="shared" si="29"/>
        <v/>
      </c>
      <c r="E88" s="291" t="str">
        <f t="shared" si="29"/>
        <v/>
      </c>
      <c r="F88" s="291" t="str">
        <f t="shared" si="29"/>
        <v/>
      </c>
      <c r="G88" s="291" t="str">
        <f t="shared" si="29"/>
        <v/>
      </c>
      <c r="H88" s="291">
        <f t="shared" si="29"/>
        <v>0.15289058767319635</v>
      </c>
      <c r="I88" s="291">
        <f t="shared" si="29"/>
        <v>0.1596474040800939</v>
      </c>
      <c r="J88" s="291">
        <f t="shared" si="29"/>
        <v>0.16530123027984481</v>
      </c>
      <c r="K88" s="291">
        <f t="shared" si="29"/>
        <v>0.17652401780160742</v>
      </c>
      <c r="L88" s="291">
        <f t="shared" si="29"/>
        <v>0.15710461655407434</v>
      </c>
      <c r="M88" s="291">
        <f t="shared" si="29"/>
        <v>0.16872457516560121</v>
      </c>
      <c r="N88" s="291">
        <f t="shared" si="29"/>
        <v>0.15121634123143804</v>
      </c>
      <c r="O88" s="291">
        <f t="shared" si="29"/>
        <v>0.15510060585053528</v>
      </c>
      <c r="P88" s="291">
        <f t="shared" si="29"/>
        <v>0.16091607617832387</v>
      </c>
      <c r="Q88" s="291">
        <f t="shared" si="29"/>
        <v>0.16477644966797414</v>
      </c>
      <c r="R88" s="291">
        <f t="shared" si="29"/>
        <v>0.16596531533339384</v>
      </c>
      <c r="S88" s="291">
        <f t="shared" si="29"/>
        <v>0.1639822946844216</v>
      </c>
      <c r="T88" s="291">
        <f t="shared" si="29"/>
        <v>0.16607773007825147</v>
      </c>
      <c r="U88" s="291">
        <f t="shared" si="29"/>
        <v>0.15992067189147197</v>
      </c>
      <c r="V88" s="291">
        <f t="shared" si="29"/>
        <v>0.18564626386853533</v>
      </c>
      <c r="W88" s="291">
        <f t="shared" si="29"/>
        <v>0.20352572121326243</v>
      </c>
      <c r="X88" s="291">
        <f t="shared" si="29"/>
        <v>0.18783725784250546</v>
      </c>
      <c r="Y88" s="291">
        <f t="shared" si="29"/>
        <v>0.1901834828837331</v>
      </c>
      <c r="DA88" s="94"/>
    </row>
    <row r="89" spans="1:105" ht="12" customHeight="1" x14ac:dyDescent="0.25">
      <c r="A89" s="49" t="s">
        <v>47</v>
      </c>
      <c r="B89" s="253">
        <f t="shared" ref="B89:Y89" si="30">IF(B$68=0,"",B$68/B$15)</f>
        <v>0.43068728261116407</v>
      </c>
      <c r="C89" s="253">
        <f t="shared" si="30"/>
        <v>0.37343295008071936</v>
      </c>
      <c r="D89" s="253">
        <f t="shared" si="30"/>
        <v>0.37286765998821053</v>
      </c>
      <c r="E89" s="253">
        <f t="shared" si="30"/>
        <v>0.3816630960545967</v>
      </c>
      <c r="F89" s="253">
        <f t="shared" si="30"/>
        <v>0.39959607477407333</v>
      </c>
      <c r="G89" s="253">
        <f t="shared" si="30"/>
        <v>0.41067872489901247</v>
      </c>
      <c r="H89" s="253">
        <f t="shared" si="30"/>
        <v>0.36950970856629622</v>
      </c>
      <c r="I89" s="253">
        <f t="shared" si="30"/>
        <v>0.42885802559264807</v>
      </c>
      <c r="J89" s="253">
        <f t="shared" si="30"/>
        <v>0.44404579989465109</v>
      </c>
      <c r="K89" s="253">
        <f t="shared" si="30"/>
        <v>0.45684907565808469</v>
      </c>
      <c r="L89" s="253">
        <f t="shared" si="30"/>
        <v>0.40659112424583072</v>
      </c>
      <c r="M89" s="253">
        <f t="shared" si="30"/>
        <v>0.43666390084004925</v>
      </c>
      <c r="N89" s="253">
        <f t="shared" si="30"/>
        <v>0.39135210367589335</v>
      </c>
      <c r="O89" s="253">
        <f t="shared" si="30"/>
        <v>0.40140468871755292</v>
      </c>
      <c r="P89" s="253">
        <f t="shared" si="30"/>
        <v>0.41645528793263065</v>
      </c>
      <c r="Q89" s="253">
        <f t="shared" si="30"/>
        <v>0.42644604206572417</v>
      </c>
      <c r="R89" s="253">
        <f t="shared" si="30"/>
        <v>0.4295228595271246</v>
      </c>
      <c r="S89" s="253">
        <f t="shared" si="30"/>
        <v>0.42162732110650619</v>
      </c>
      <c r="T89" s="253">
        <f t="shared" si="30"/>
        <v>0.4242284900696518</v>
      </c>
      <c r="U89" s="253">
        <f t="shared" si="30"/>
        <v>0.38889609362502314</v>
      </c>
      <c r="V89" s="253">
        <f t="shared" si="30"/>
        <v>0.45145574965786323</v>
      </c>
      <c r="W89" s="253">
        <f t="shared" si="30"/>
        <v>0.49493512624664043</v>
      </c>
      <c r="X89" s="253">
        <f t="shared" si="30"/>
        <v>0.45678382255522543</v>
      </c>
      <c r="Y89" s="253">
        <f t="shared" si="30"/>
        <v>0.46248938733623024</v>
      </c>
      <c r="DA89" s="84"/>
    </row>
    <row r="90" spans="1:105" ht="12" customHeight="1" x14ac:dyDescent="0.25">
      <c r="A90" s="115" t="s">
        <v>149</v>
      </c>
      <c r="B90" s="290"/>
      <c r="C90" s="290"/>
      <c r="D90" s="290"/>
      <c r="E90" s="290"/>
      <c r="F90" s="290"/>
      <c r="G90" s="290"/>
      <c r="H90" s="290"/>
      <c r="I90" s="290"/>
      <c r="J90" s="290"/>
      <c r="K90" s="290"/>
      <c r="L90" s="290"/>
      <c r="M90" s="290"/>
      <c r="N90" s="290"/>
      <c r="O90" s="290"/>
      <c r="P90" s="290"/>
      <c r="Q90" s="290"/>
      <c r="R90" s="290"/>
      <c r="S90" s="290"/>
      <c r="T90" s="290"/>
      <c r="U90" s="290"/>
      <c r="V90" s="290"/>
      <c r="W90" s="290"/>
      <c r="X90" s="290"/>
      <c r="Y90" s="290"/>
      <c r="DA90" s="119"/>
    </row>
    <row r="91" spans="1:105" ht="12" customHeight="1" x14ac:dyDescent="0.25">
      <c r="A91" s="50" t="s">
        <v>45</v>
      </c>
      <c r="B91" s="252" t="str">
        <f>IF(NFM_ued!B$5=0,"",NFM_ued!B$5/B$11)</f>
        <v/>
      </c>
      <c r="C91" s="252" t="str">
        <f>IF(NFM_ued!C$5=0,"",NFM_ued!C$5/C$11)</f>
        <v/>
      </c>
      <c r="D91" s="252" t="str">
        <f>IF(NFM_ued!D$5=0,"",NFM_ued!D$5/D$11)</f>
        <v/>
      </c>
      <c r="E91" s="252" t="str">
        <f>IF(NFM_ued!E$5=0,"",NFM_ued!E$5/E$11)</f>
        <v/>
      </c>
      <c r="F91" s="252" t="str">
        <f>IF(NFM_ued!F$5=0,"",NFM_ued!F$5/F$11)</f>
        <v/>
      </c>
      <c r="G91" s="252" t="str">
        <f>IF(NFM_ued!G$5=0,"",NFM_ued!G$5/G$11)</f>
        <v/>
      </c>
      <c r="H91" s="252" t="str">
        <f>IF(NFM_ued!H$5=0,"",NFM_ued!H$5/H$11)</f>
        <v/>
      </c>
      <c r="I91" s="252" t="str">
        <f>IF(NFM_ued!I$5=0,"",NFM_ued!I$5/I$11)</f>
        <v/>
      </c>
      <c r="J91" s="252" t="str">
        <f>IF(NFM_ued!J$5=0,"",NFM_ued!J$5/J$11)</f>
        <v/>
      </c>
      <c r="K91" s="252" t="str">
        <f>IF(NFM_ued!K$5=0,"",NFM_ued!K$5/K$11)</f>
        <v/>
      </c>
      <c r="L91" s="252" t="str">
        <f>IF(NFM_ued!L$5=0,"",NFM_ued!L$5/L$11)</f>
        <v/>
      </c>
      <c r="M91" s="252" t="str">
        <f>IF(NFM_ued!M$5=0,"",NFM_ued!M$5/M$11)</f>
        <v/>
      </c>
      <c r="N91" s="252" t="str">
        <f>IF(NFM_ued!N$5=0,"",NFM_ued!N$5/N$11)</f>
        <v/>
      </c>
      <c r="O91" s="252" t="str">
        <f>IF(NFM_ued!O$5=0,"",NFM_ued!O$5/O$11)</f>
        <v/>
      </c>
      <c r="P91" s="252" t="str">
        <f>IF(NFM_ued!P$5=0,"",NFM_ued!P$5/P$11)</f>
        <v/>
      </c>
      <c r="Q91" s="252" t="str">
        <f>IF(NFM_ued!Q$5=0,"",NFM_ued!Q$5/Q$11)</f>
        <v/>
      </c>
      <c r="R91" s="252" t="str">
        <f>IF(NFM_ued!R$5=0,"",NFM_ued!R$5/R$11)</f>
        <v/>
      </c>
      <c r="S91" s="252" t="str">
        <f>IF(NFM_ued!S$5=0,"",NFM_ued!S$5/S$11)</f>
        <v/>
      </c>
      <c r="T91" s="252" t="str">
        <f>IF(NFM_ued!T$5=0,"",NFM_ued!T$5/T$11)</f>
        <v/>
      </c>
      <c r="U91" s="252" t="str">
        <f>IF(NFM_ued!U$5=0,"",NFM_ued!U$5/U$11)</f>
        <v/>
      </c>
      <c r="V91" s="252" t="str">
        <f>IF(NFM_ued!V$5=0,"",NFM_ued!V$5/V$11)</f>
        <v/>
      </c>
      <c r="W91" s="252" t="str">
        <f>IF(NFM_ued!W$5=0,"",NFM_ued!W$5/W$11)</f>
        <v/>
      </c>
      <c r="X91" s="252" t="str">
        <f>IF(NFM_ued!X$5=0,"",NFM_ued!X$5/X$11)</f>
        <v/>
      </c>
      <c r="Y91" s="252" t="str">
        <f>IF(NFM_ued!Y$5=0,"",NFM_ued!Y$5/Y$11)</f>
        <v/>
      </c>
      <c r="DA91" s="83"/>
    </row>
    <row r="92" spans="1:105" ht="12" customHeight="1" x14ac:dyDescent="0.25">
      <c r="A92" s="107" t="s">
        <v>58</v>
      </c>
      <c r="B92" s="291">
        <f>IF(SUM(NFM_ued!B$34,NFM_ued!B$72)=0,"",SUM(NFM_ued!B$34,NFM_ued!B$72)/B$12)</f>
        <v>0.67335825122596371</v>
      </c>
      <c r="C92" s="291">
        <f>IF(SUM(NFM_ued!C$34,NFM_ued!C$72)=0,"",SUM(NFM_ued!C$34,NFM_ued!C$72)/C$12)</f>
        <v>0.68186527046105183</v>
      </c>
      <c r="D92" s="291">
        <f>IF(SUM(NFM_ued!D$34,NFM_ued!D$72)=0,"",SUM(NFM_ued!D$34,NFM_ued!D$72)/D$12)</f>
        <v>0.68540491422121885</v>
      </c>
      <c r="E92" s="291">
        <f>IF(SUM(NFM_ued!E$34,NFM_ued!E$72)=0,"",SUM(NFM_ued!E$34,NFM_ued!E$72)/E$12)</f>
        <v>0.67535626546944383</v>
      </c>
      <c r="F92" s="291">
        <f>IF(SUM(NFM_ued!F$34,NFM_ued!F$72)=0,"",SUM(NFM_ued!F$34,NFM_ued!F$72)/F$12)</f>
        <v>0.68101021304420917</v>
      </c>
      <c r="G92" s="291">
        <f>IF(SUM(NFM_ued!G$34,NFM_ued!G$72)=0,"",SUM(NFM_ued!G$34,NFM_ued!G$72)/G$12)</f>
        <v>0.67602142575006019</v>
      </c>
      <c r="H92" s="291">
        <f>IF(SUM(NFM_ued!H$34,NFM_ued!H$72)=0,"",SUM(NFM_ued!H$34,NFM_ued!H$72)/H$12)</f>
        <v>0.62912113405089265</v>
      </c>
      <c r="I92" s="291">
        <f>IF(SUM(NFM_ued!I$34,NFM_ued!I$72)=0,"",SUM(NFM_ued!I$34,NFM_ued!I$72)/I$12)</f>
        <v>0.65360384527657966</v>
      </c>
      <c r="J92" s="291">
        <f>IF(SUM(NFM_ued!J$34,NFM_ued!J$72)=0,"",SUM(NFM_ued!J$34,NFM_ued!J$72)/J$12)</f>
        <v>0.63606236059533283</v>
      </c>
      <c r="K92" s="291">
        <f>IF(SUM(NFM_ued!K$34,NFM_ued!K$72)=0,"",SUM(NFM_ued!K$34,NFM_ued!K$72)/K$12)</f>
        <v>0.66272258597445111</v>
      </c>
      <c r="L92" s="291">
        <f>IF(SUM(NFM_ued!L$34,NFM_ued!L$72)=0,"",SUM(NFM_ued!L$34,NFM_ued!L$72)/L$12)</f>
        <v>0.5432542720025012</v>
      </c>
      <c r="M92" s="291">
        <f>IF(SUM(NFM_ued!M$34,NFM_ued!M$72)=0,"",SUM(NFM_ued!M$34,NFM_ued!M$72)/M$12)</f>
        <v>0.64924257951296949</v>
      </c>
      <c r="N92" s="291">
        <f>IF(SUM(NFM_ued!N$34,NFM_ued!N$72)=0,"",SUM(NFM_ued!N$34,NFM_ued!N$72)/N$12)</f>
        <v>0.59610517614156899</v>
      </c>
      <c r="O92" s="291">
        <f>IF(SUM(NFM_ued!O$34,NFM_ued!O$72)=0,"",SUM(NFM_ued!O$34,NFM_ued!O$72)/O$12)</f>
        <v>0.61259867206499941</v>
      </c>
      <c r="P92" s="291">
        <f>IF(SUM(NFM_ued!P$34,NFM_ued!P$72)=0,"",SUM(NFM_ued!P$34,NFM_ued!P$72)/P$12)</f>
        <v>0.69889397794475716</v>
      </c>
      <c r="Q92" s="291">
        <f>IF(SUM(NFM_ued!Q$34,NFM_ued!Q$72)=0,"",SUM(NFM_ued!Q$34,NFM_ued!Q$72)/Q$12)</f>
        <v>0.7123874533205018</v>
      </c>
      <c r="R92" s="291">
        <f>IF(SUM(NFM_ued!R$34,NFM_ued!R$72)=0,"",SUM(NFM_ued!R$34,NFM_ued!R$72)/R$12)</f>
        <v>0.70312145720697994</v>
      </c>
      <c r="S92" s="291">
        <f>IF(SUM(NFM_ued!S$34,NFM_ued!S$72)=0,"",SUM(NFM_ued!S$34,NFM_ued!S$72)/S$12)</f>
        <v>0.64178338109637034</v>
      </c>
      <c r="T92" s="291">
        <f>IF(SUM(NFM_ued!T$34,NFM_ued!T$72)=0,"",SUM(NFM_ued!T$34,NFM_ued!T$72)/T$12)</f>
        <v>0.66616394677040669</v>
      </c>
      <c r="U92" s="291">
        <f>IF(SUM(NFM_ued!U$34,NFM_ued!U$72)=0,"",SUM(NFM_ued!U$34,NFM_ued!U$72)/U$12)</f>
        <v>0.70351514766424883</v>
      </c>
      <c r="V92" s="291">
        <f>IF(SUM(NFM_ued!V$34,NFM_ued!V$72)=0,"",SUM(NFM_ued!V$34,NFM_ued!V$72)/V$12)</f>
        <v>0.6593427705867837</v>
      </c>
      <c r="W92" s="291">
        <f>IF(SUM(NFM_ued!W$34,NFM_ued!W$72)=0,"",SUM(NFM_ued!W$34,NFM_ued!W$72)/W$12)</f>
        <v>0.6219434966682138</v>
      </c>
      <c r="X92" s="291">
        <f>IF(SUM(NFM_ued!X$34,NFM_ued!X$72)=0,"",SUM(NFM_ued!X$34,NFM_ued!X$72)/X$12)</f>
        <v>0.54542879881450057</v>
      </c>
      <c r="Y92" s="291">
        <f>IF(SUM(NFM_ued!Y$34,NFM_ued!Y$72)=0,"",SUM(NFM_ued!Y$34,NFM_ued!Y$72)/Y$12)</f>
        <v>0.58817685897203231</v>
      </c>
      <c r="DA92" s="94"/>
    </row>
    <row r="93" spans="1:105" ht="12" customHeight="1" x14ac:dyDescent="0.25">
      <c r="A93" s="99" t="s">
        <v>46</v>
      </c>
      <c r="B93" s="291">
        <f>IF(NFM_ued!B$34=0,"",NFM_ued!B$34/B$13)</f>
        <v>0.67335825122596371</v>
      </c>
      <c r="C93" s="291">
        <f>IF(NFM_ued!C$34=0,"",NFM_ued!C$34/C$13)</f>
        <v>0.68186527046105183</v>
      </c>
      <c r="D93" s="291">
        <f>IF(NFM_ued!D$34=0,"",NFM_ued!D$34/D$13)</f>
        <v>0.68540491422121885</v>
      </c>
      <c r="E93" s="291">
        <f>IF(NFM_ued!E$34=0,"",NFM_ued!E$34/E$13)</f>
        <v>0.67535626546944383</v>
      </c>
      <c r="F93" s="291">
        <f>IF(NFM_ued!F$34=0,"",NFM_ued!F$34/F$13)</f>
        <v>0.68101021304420917</v>
      </c>
      <c r="G93" s="291">
        <f>IF(NFM_ued!G$34=0,"",NFM_ued!G$34/G$13)</f>
        <v>0.67602142575006019</v>
      </c>
      <c r="H93" s="291">
        <f>IF(NFM_ued!H$34=0,"",NFM_ued!H$34/H$13)</f>
        <v>0.72159351597612309</v>
      </c>
      <c r="I93" s="291">
        <f>IF(NFM_ued!I$34=0,"",NFM_ued!I$34/I$13)</f>
        <v>0.75558079100495712</v>
      </c>
      <c r="J93" s="291">
        <f>IF(NFM_ued!J$34=0,"",NFM_ued!J$34/J$13)</f>
        <v>0.76811599898224103</v>
      </c>
      <c r="K93" s="291">
        <f>IF(NFM_ued!K$34=0,"",NFM_ued!K$34/K$13)</f>
        <v>0.82215190724409271</v>
      </c>
      <c r="L93" s="291">
        <f>IF(NFM_ued!L$34=0,"",NFM_ued!L$34/L$13)</f>
        <v>0.73595683897921904</v>
      </c>
      <c r="M93" s="291">
        <f>IF(NFM_ued!M$34=0,"",NFM_ued!M$34/M$13)</f>
        <v>0.77577589556571847</v>
      </c>
      <c r="N93" s="291">
        <f>IF(NFM_ued!N$34=0,"",NFM_ued!N$34/N$13)</f>
        <v>0.70974812619769967</v>
      </c>
      <c r="O93" s="291">
        <f>IF(NFM_ued!O$34=0,"",NFM_ued!O$34/O$13)</f>
        <v>0.72621931649760463</v>
      </c>
      <c r="P93" s="291">
        <f>IF(NFM_ued!P$34=0,"",NFM_ued!P$34/P$13)</f>
        <v>0.75152249605236876</v>
      </c>
      <c r="Q93" s="291">
        <f>IF(NFM_ued!Q$34=0,"",NFM_ued!Q$34/Q$13)</f>
        <v>0.76826381784791276</v>
      </c>
      <c r="R93" s="291">
        <f>IF(NFM_ued!R$34=0,"",NFM_ued!R$34/R$13)</f>
        <v>0.77492796519821894</v>
      </c>
      <c r="S93" s="291">
        <f>IF(NFM_ued!S$34=0,"",NFM_ued!S$34/S$13)</f>
        <v>0.76423968545758014</v>
      </c>
      <c r="T93" s="291">
        <f>IF(NFM_ued!T$34=0,"",NFM_ued!T$34/T$13)</f>
        <v>0.7747779271892814</v>
      </c>
      <c r="U93" s="291">
        <f>IF(NFM_ued!U$34=0,"",NFM_ued!U$34/U$13)</f>
        <v>0.75151103801771368</v>
      </c>
      <c r="V93" s="291">
        <f>IF(NFM_ued!V$34=0,"",NFM_ued!V$34/V$13)</f>
        <v>0.86447379483711884</v>
      </c>
      <c r="W93" s="291">
        <f>IF(NFM_ued!W$34=0,"",NFM_ued!W$34/W$13)</f>
        <v>0.94286091568833208</v>
      </c>
      <c r="X93" s="291">
        <f>IF(NFM_ued!X$34=0,"",NFM_ued!X$34/X$13)</f>
        <v>0.86299155733568655</v>
      </c>
      <c r="Y93" s="291">
        <f>IF(NFM_ued!Y$34=0,"",NFM_ued!Y$34/Y$13)</f>
        <v>0.83149245270582861</v>
      </c>
      <c r="DA93" s="94"/>
    </row>
    <row r="94" spans="1:105" ht="12" customHeight="1" x14ac:dyDescent="0.25">
      <c r="A94" s="99" t="s">
        <v>80</v>
      </c>
      <c r="B94" s="291" t="str">
        <f>IF(NFM_ued!B$72=0,"",NFM_ued!B$72/B$14)</f>
        <v/>
      </c>
      <c r="C94" s="291" t="str">
        <f>IF(NFM_ued!C$72=0,"",NFM_ued!C$72/C$14)</f>
        <v/>
      </c>
      <c r="D94" s="291" t="str">
        <f>IF(NFM_ued!D$72=0,"",NFM_ued!D$72/D$14)</f>
        <v/>
      </c>
      <c r="E94" s="291" t="str">
        <f>IF(NFM_ued!E$72=0,"",NFM_ued!E$72/E$14)</f>
        <v/>
      </c>
      <c r="F94" s="291" t="str">
        <f>IF(NFM_ued!F$72=0,"",NFM_ued!F$72/F$14)</f>
        <v/>
      </c>
      <c r="G94" s="291" t="str">
        <f>IF(NFM_ued!G$72=0,"",NFM_ued!G$72/G$14)</f>
        <v/>
      </c>
      <c r="H94" s="291">
        <f>IF(NFM_ued!H$72=0,"",NFM_ued!H$72/H$14)</f>
        <v>8.3071718782406795E-2</v>
      </c>
      <c r="I94" s="291">
        <f>IF(NFM_ued!I$72=0,"",NFM_ued!I$72/I$14)</f>
        <v>8.7550214927501896E-2</v>
      </c>
      <c r="J94" s="291">
        <f>IF(NFM_ued!J$72=0,"",NFM_ued!J$72/J$14)</f>
        <v>8.58740816201186E-2</v>
      </c>
      <c r="K94" s="291">
        <f>IF(NFM_ued!K$72=0,"",NFM_ued!K$72/K$14)</f>
        <v>9.1507317474414721E-2</v>
      </c>
      <c r="L94" s="291">
        <f>IF(NFM_ued!L$72=0,"",NFM_ued!L$72/L$14)</f>
        <v>8.2408377155858858E-2</v>
      </c>
      <c r="M94" s="291">
        <f>IF(NFM_ued!M$72=0,"",NFM_ued!M$72/M$14)</f>
        <v>8.687228594519604E-2</v>
      </c>
      <c r="N94" s="291">
        <f>IF(NFM_ued!N$72=0,"",NFM_ued!N$72/N$14)</f>
        <v>8.0675402662943665E-2</v>
      </c>
      <c r="O94" s="291">
        <f>IF(NFM_ued!O$72=0,"",NFM_ued!O$72/O$14)</f>
        <v>8.236899804617466E-2</v>
      </c>
      <c r="P94" s="291">
        <f>IF(NFM_ued!P$72=0,"",NFM_ued!P$72/P$14)</f>
        <v>8.4894600022621905E-2</v>
      </c>
      <c r="Q94" s="291">
        <f>IF(NFM_ued!Q$72=0,"",NFM_ued!Q$72/Q$14)</f>
        <v>8.6572170613499574E-2</v>
      </c>
      <c r="R94" s="291">
        <f>IF(NFM_ued!R$72=0,"",NFM_ued!R$72/R$14)</f>
        <v>8.7637102996360391E-2</v>
      </c>
      <c r="S94" s="291">
        <f>IF(NFM_ued!S$72=0,"",NFM_ued!S$72/S$14)</f>
        <v>8.5963432742027349E-2</v>
      </c>
      <c r="T94" s="291">
        <f>IF(NFM_ued!T$72=0,"",NFM_ued!T$72/T$14)</f>
        <v>8.7050027730405377E-2</v>
      </c>
      <c r="U94" s="291">
        <f>IF(NFM_ued!U$72=0,"",NFM_ued!U$72/U$14)</f>
        <v>8.5409582366937964E-2</v>
      </c>
      <c r="V94" s="291">
        <f>IF(NFM_ued!V$72=0,"",NFM_ued!V$72/V$14)</f>
        <v>9.6801762280605011E-2</v>
      </c>
      <c r="W94" s="291">
        <f>IF(NFM_ued!W$72=0,"",NFM_ued!W$72/W$14)</f>
        <v>0.1048294581135409</v>
      </c>
      <c r="X94" s="291">
        <f>IF(NFM_ued!X$72=0,"",NFM_ued!X$72/X$14)</f>
        <v>9.5541192101475991E-2</v>
      </c>
      <c r="Y94" s="291">
        <f>IF(NFM_ued!Y$72=0,"",NFM_ued!Y$72/Y$14)</f>
        <v>9.5042444170672993E-2</v>
      </c>
      <c r="DA94" s="94"/>
    </row>
    <row r="95" spans="1:105" ht="12" customHeight="1" x14ac:dyDescent="0.25">
      <c r="A95" s="49" t="s">
        <v>47</v>
      </c>
      <c r="B95" s="253">
        <f>IF(NFM_ued!B$115=0,"",NFM_ued!B$115/B$15)</f>
        <v>0.14011372286401738</v>
      </c>
      <c r="C95" s="253">
        <f>IF(NFM_ued!C$115=0,"",NFM_ued!C$115/C$15)</f>
        <v>0.12444125797058199</v>
      </c>
      <c r="D95" s="253">
        <f>IF(NFM_ued!D$115=0,"",NFM_ued!D$115/D$15)</f>
        <v>0.12987670958486741</v>
      </c>
      <c r="E95" s="253">
        <f>IF(NFM_ued!E$115=0,"",NFM_ued!E$115/E$15)</f>
        <v>0.13181290469803944</v>
      </c>
      <c r="F95" s="253">
        <f>IF(NFM_ued!F$115=0,"",NFM_ued!F$115/F$15)</f>
        <v>0.13599021044705978</v>
      </c>
      <c r="G95" s="253">
        <f>IF(NFM_ued!G$115=0,"",NFM_ued!G$115/G$15)</f>
        <v>0.1385586661522992</v>
      </c>
      <c r="H95" s="253">
        <f>IF(NFM_ued!H$115=0,"",NFM_ued!H$115/H$15)</f>
        <v>0.12469147784744315</v>
      </c>
      <c r="I95" s="253">
        <f>IF(NFM_ued!I$115=0,"",NFM_ued!I$115/I$15)</f>
        <v>0.14844807849540256</v>
      </c>
      <c r="J95" s="253">
        <f>IF(NFM_ued!J$115=0,"",NFM_ued!J$115/J$15)</f>
        <v>0.1437729689545108</v>
      </c>
      <c r="K95" s="253">
        <f>IF(NFM_ued!K$115=0,"",NFM_ued!K$115/K$15)</f>
        <v>0.14941033484075775</v>
      </c>
      <c r="L95" s="253">
        <f>IF(NFM_ued!L$115=0,"",NFM_ued!L$115/L$15)</f>
        <v>0.13447877456346713</v>
      </c>
      <c r="M95" s="253">
        <f>IF(NFM_ued!M$115=0,"",NFM_ued!M$115/M$15)</f>
        <v>0.14096775376719087</v>
      </c>
      <c r="N95" s="253">
        <f>IF(NFM_ued!N$115=0,"",NFM_ued!N$115/N$15)</f>
        <v>0.13208564583207988</v>
      </c>
      <c r="O95" s="253">
        <f>IF(NFM_ued!O$115=0,"",NFM_ued!O$115/O$15)</f>
        <v>0.13472570751843804</v>
      </c>
      <c r="P95" s="253">
        <f>IF(NFM_ued!P$115=0,"",NFM_ued!P$115/P$15)</f>
        <v>0.13880193139143993</v>
      </c>
      <c r="Q95" s="253">
        <f>IF(NFM_ued!Q$115=0,"",NFM_ued!Q$115/Q$15)</f>
        <v>0.14152631144910974</v>
      </c>
      <c r="R95" s="253">
        <f>IF(NFM_ued!R$115=0,"",NFM_ued!R$115/R$15)</f>
        <v>0.14325962334559236</v>
      </c>
      <c r="S95" s="253">
        <f>IF(NFM_ued!S$115=0,"",NFM_ued!S$115/S$15)</f>
        <v>0.13992693182814478</v>
      </c>
      <c r="T95" s="253">
        <f>IF(NFM_ued!T$115=0,"",NFM_ued!T$115/T$15)</f>
        <v>0.14134504804005207</v>
      </c>
      <c r="U95" s="253">
        <f>IF(NFM_ued!U$115=0,"",NFM_ued!U$115/U$15)</f>
        <v>0.13593001997947399</v>
      </c>
      <c r="V95" s="253">
        <f>IF(NFM_ued!V$115=0,"",NFM_ued!V$115/V$15)</f>
        <v>0.15362299273761421</v>
      </c>
      <c r="W95" s="253">
        <f>IF(NFM_ued!W$115=0,"",NFM_ued!W$115/W$15)</f>
        <v>0.16623416155194543</v>
      </c>
      <c r="X95" s="253">
        <f>IF(NFM_ued!X$115=0,"",NFM_ued!X$115/X$15)</f>
        <v>0.15160879475893405</v>
      </c>
      <c r="Y95" s="253">
        <f>IF(NFM_ued!Y$115=0,"",NFM_ued!Y$115/Y$15)</f>
        <v>0.15040641653686351</v>
      </c>
      <c r="DA95" s="84"/>
    </row>
    <row r="96" spans="1:105" ht="12" customHeight="1" x14ac:dyDescent="0.25">
      <c r="A96" s="110" t="s">
        <v>87</v>
      </c>
      <c r="B96" s="292">
        <f t="shared" ref="B96:Y96" si="31">IF(B$63=0,"",B$73/B$63)</f>
        <v>1.4944391877132635</v>
      </c>
      <c r="C96" s="292">
        <f t="shared" si="31"/>
        <v>1.5093054426544072</v>
      </c>
      <c r="D96" s="292">
        <f t="shared" si="31"/>
        <v>1.6086653856775068</v>
      </c>
      <c r="E96" s="292">
        <f t="shared" si="31"/>
        <v>1.5402060281423833</v>
      </c>
      <c r="F96" s="292">
        <f t="shared" si="31"/>
        <v>1.5410478334694562</v>
      </c>
      <c r="G96" s="292">
        <f t="shared" si="31"/>
        <v>1.4514591284662961</v>
      </c>
      <c r="H96" s="292">
        <f t="shared" si="31"/>
        <v>1.5011341616288163</v>
      </c>
      <c r="I96" s="292">
        <f t="shared" si="31"/>
        <v>1.3745359630416745</v>
      </c>
      <c r="J96" s="292">
        <f t="shared" si="31"/>
        <v>1.6252628530047857</v>
      </c>
      <c r="K96" s="292">
        <f t="shared" si="31"/>
        <v>1.6862369365497876</v>
      </c>
      <c r="L96" s="292">
        <f t="shared" si="31"/>
        <v>1.6517069061658625</v>
      </c>
      <c r="M96" s="292">
        <f t="shared" si="31"/>
        <v>1.5335402216102709</v>
      </c>
      <c r="N96" s="292">
        <f t="shared" si="31"/>
        <v>1.5496466341737134</v>
      </c>
      <c r="O96" s="292">
        <f t="shared" si="31"/>
        <v>1.5457477657784022</v>
      </c>
      <c r="P96" s="292">
        <f t="shared" si="31"/>
        <v>1.5364031950457089</v>
      </c>
      <c r="Q96" s="292">
        <f t="shared" si="31"/>
        <v>1.5498509688852493</v>
      </c>
      <c r="R96" s="292">
        <f t="shared" si="31"/>
        <v>1.5416792780296802</v>
      </c>
      <c r="S96" s="292">
        <f t="shared" si="31"/>
        <v>1.6224206568729445</v>
      </c>
      <c r="T96" s="292">
        <f t="shared" si="31"/>
        <v>1.6201084427769326</v>
      </c>
      <c r="U96" s="292">
        <f t="shared" si="31"/>
        <v>1.5330757074283179</v>
      </c>
      <c r="V96" s="292">
        <f t="shared" si="31"/>
        <v>1.5312473195185043</v>
      </c>
      <c r="W96" s="292">
        <f t="shared" si="31"/>
        <v>1.6388599340976067</v>
      </c>
      <c r="X96" s="292">
        <f t="shared" si="31"/>
        <v>1.6098736117462351</v>
      </c>
      <c r="Y96" s="292">
        <f t="shared" si="31"/>
        <v>1.695371250869731</v>
      </c>
      <c r="DA96" s="119"/>
    </row>
    <row r="97" spans="1:105" ht="12" customHeight="1" x14ac:dyDescent="0.25">
      <c r="A97" s="50" t="s">
        <v>45</v>
      </c>
      <c r="B97" s="255" t="str">
        <f t="shared" ref="B97:Y97" si="32">IF(B$64=0,"",B$74/B$64)</f>
        <v/>
      </c>
      <c r="C97" s="255" t="str">
        <f t="shared" si="32"/>
        <v/>
      </c>
      <c r="D97" s="255" t="str">
        <f t="shared" si="32"/>
        <v/>
      </c>
      <c r="E97" s="255" t="str">
        <f t="shared" si="32"/>
        <v/>
      </c>
      <c r="F97" s="255" t="str">
        <f t="shared" si="32"/>
        <v/>
      </c>
      <c r="G97" s="255" t="str">
        <f t="shared" si="32"/>
        <v/>
      </c>
      <c r="H97" s="255" t="str">
        <f t="shared" si="32"/>
        <v/>
      </c>
      <c r="I97" s="255" t="str">
        <f t="shared" si="32"/>
        <v/>
      </c>
      <c r="J97" s="255" t="str">
        <f t="shared" si="32"/>
        <v/>
      </c>
      <c r="K97" s="255" t="str">
        <f t="shared" si="32"/>
        <v/>
      </c>
      <c r="L97" s="255" t="str">
        <f t="shared" si="32"/>
        <v/>
      </c>
      <c r="M97" s="255" t="str">
        <f t="shared" si="32"/>
        <v/>
      </c>
      <c r="N97" s="255" t="str">
        <f t="shared" si="32"/>
        <v/>
      </c>
      <c r="O97" s="255" t="str">
        <f t="shared" si="32"/>
        <v/>
      </c>
      <c r="P97" s="255" t="str">
        <f t="shared" si="32"/>
        <v/>
      </c>
      <c r="Q97" s="255" t="str">
        <f t="shared" si="32"/>
        <v/>
      </c>
      <c r="R97" s="255" t="str">
        <f t="shared" si="32"/>
        <v/>
      </c>
      <c r="S97" s="255" t="str">
        <f t="shared" si="32"/>
        <v/>
      </c>
      <c r="T97" s="255" t="str">
        <f t="shared" si="32"/>
        <v/>
      </c>
      <c r="U97" s="255" t="str">
        <f t="shared" si="32"/>
        <v/>
      </c>
      <c r="V97" s="255" t="str">
        <f t="shared" si="32"/>
        <v/>
      </c>
      <c r="W97" s="255" t="str">
        <f t="shared" si="32"/>
        <v/>
      </c>
      <c r="X97" s="255" t="str">
        <f t="shared" si="32"/>
        <v/>
      </c>
      <c r="Y97" s="255" t="str">
        <f t="shared" si="32"/>
        <v/>
      </c>
      <c r="DA97" s="83"/>
    </row>
    <row r="98" spans="1:105" ht="12" customHeight="1" x14ac:dyDescent="0.25">
      <c r="A98" s="107" t="s">
        <v>58</v>
      </c>
      <c r="B98" s="293">
        <f t="shared" ref="B98:Y98" si="33">IF(B$65=0,"",B$75/B$65)</f>
        <v>1.4465376907503487</v>
      </c>
      <c r="C98" s="293">
        <f t="shared" si="33"/>
        <v>1.4837350866583898</v>
      </c>
      <c r="D98" s="293">
        <f t="shared" si="33"/>
        <v>1.7328852797136325</v>
      </c>
      <c r="E98" s="293">
        <f t="shared" si="33"/>
        <v>1.5987839149148411</v>
      </c>
      <c r="F98" s="293">
        <f t="shared" si="33"/>
        <v>1.5371460338936067</v>
      </c>
      <c r="G98" s="293">
        <f t="shared" si="33"/>
        <v>1.4227592911227045</v>
      </c>
      <c r="H98" s="293">
        <f t="shared" si="33"/>
        <v>1.477634104432481</v>
      </c>
      <c r="I98" s="293">
        <f t="shared" si="33"/>
        <v>1.369103894458227</v>
      </c>
      <c r="J98" s="293">
        <f t="shared" si="33"/>
        <v>1.5170606812100014</v>
      </c>
      <c r="K98" s="293">
        <f t="shared" si="33"/>
        <v>1.3691111171506987</v>
      </c>
      <c r="L98" s="293">
        <f t="shared" si="33"/>
        <v>1.4447159200758437</v>
      </c>
      <c r="M98" s="293">
        <f t="shared" si="33"/>
        <v>1.4483079186069427</v>
      </c>
      <c r="N98" s="293">
        <f t="shared" si="33"/>
        <v>1.4511882108293555</v>
      </c>
      <c r="O98" s="293">
        <f t="shared" si="33"/>
        <v>1.4240533478803965</v>
      </c>
      <c r="P98" s="293">
        <f t="shared" si="33"/>
        <v>1.4059123938624765</v>
      </c>
      <c r="Q98" s="293">
        <f t="shared" si="33"/>
        <v>1.4026018411828423</v>
      </c>
      <c r="R98" s="293">
        <f t="shared" si="33"/>
        <v>1.4078451344492313</v>
      </c>
      <c r="S98" s="293">
        <f t="shared" si="33"/>
        <v>1.4716038399295315</v>
      </c>
      <c r="T98" s="293">
        <f t="shared" si="33"/>
        <v>1.4632735459326351</v>
      </c>
      <c r="U98" s="293">
        <f t="shared" si="33"/>
        <v>1.3973060957275258</v>
      </c>
      <c r="V98" s="293">
        <f t="shared" si="33"/>
        <v>1.2660396150339852</v>
      </c>
      <c r="W98" s="293">
        <f t="shared" si="33"/>
        <v>1.2797790923421857</v>
      </c>
      <c r="X98" s="293">
        <f t="shared" si="33"/>
        <v>1.1418306869742694</v>
      </c>
      <c r="Y98" s="293">
        <f t="shared" si="33"/>
        <v>1.1078051695137143</v>
      </c>
      <c r="DA98" s="94"/>
    </row>
    <row r="99" spans="1:105" ht="12" customHeight="1" x14ac:dyDescent="0.25">
      <c r="A99" s="99" t="s">
        <v>46</v>
      </c>
      <c r="B99" s="293">
        <f t="shared" ref="B99:Y99" si="34">IF(B$66=0,"",B$76/B$66)</f>
        <v>1.4465376907503487</v>
      </c>
      <c r="C99" s="293">
        <f t="shared" si="34"/>
        <v>1.4837350866583898</v>
      </c>
      <c r="D99" s="293">
        <f t="shared" si="34"/>
        <v>1.7328852797136325</v>
      </c>
      <c r="E99" s="293">
        <f t="shared" si="34"/>
        <v>1.5987839149148411</v>
      </c>
      <c r="F99" s="293">
        <f t="shared" si="34"/>
        <v>1.5371460338936067</v>
      </c>
      <c r="G99" s="293">
        <f t="shared" si="34"/>
        <v>1.4227592911227045</v>
      </c>
      <c r="H99" s="293">
        <f t="shared" si="34"/>
        <v>1.4771274953257205</v>
      </c>
      <c r="I99" s="293">
        <f t="shared" si="34"/>
        <v>1.3688213203662036</v>
      </c>
      <c r="J99" s="293">
        <f t="shared" si="34"/>
        <v>1.5048248473345902</v>
      </c>
      <c r="K99" s="293">
        <f t="shared" si="34"/>
        <v>1.3517902315238715</v>
      </c>
      <c r="L99" s="293">
        <f t="shared" si="34"/>
        <v>1.4280474657377231</v>
      </c>
      <c r="M99" s="293">
        <f t="shared" si="34"/>
        <v>1.4330572214155475</v>
      </c>
      <c r="N99" s="293">
        <f t="shared" si="34"/>
        <v>1.4464993033803406</v>
      </c>
      <c r="O99" s="293">
        <f t="shared" si="34"/>
        <v>1.4175785110477643</v>
      </c>
      <c r="P99" s="293">
        <f t="shared" si="34"/>
        <v>1.4023210669299611</v>
      </c>
      <c r="Q99" s="293">
        <f t="shared" si="34"/>
        <v>1.3982739103353483</v>
      </c>
      <c r="R99" s="293">
        <f t="shared" si="34"/>
        <v>1.4028449161397025</v>
      </c>
      <c r="S99" s="293">
        <f t="shared" si="34"/>
        <v>1.4620530419551281</v>
      </c>
      <c r="T99" s="293">
        <f t="shared" si="34"/>
        <v>1.4547037309858448</v>
      </c>
      <c r="U99" s="293">
        <f t="shared" si="34"/>
        <v>1.394958688885493</v>
      </c>
      <c r="V99" s="293">
        <f t="shared" si="34"/>
        <v>1.2399684253280907</v>
      </c>
      <c r="W99" s="293">
        <f t="shared" si="34"/>
        <v>1.2290731438320064</v>
      </c>
      <c r="X99" s="293">
        <f t="shared" si="34"/>
        <v>1.0663045547337531</v>
      </c>
      <c r="Y99" s="293">
        <f t="shared" si="34"/>
        <v>1.0443656645799746</v>
      </c>
      <c r="DA99" s="94"/>
    </row>
    <row r="100" spans="1:105" ht="12" customHeight="1" x14ac:dyDescent="0.25">
      <c r="A100" s="99" t="s">
        <v>80</v>
      </c>
      <c r="B100" s="293" t="str">
        <f t="shared" ref="B100:Y100" si="35">IF(B$67=0,"",B$77/B$67)</f>
        <v/>
      </c>
      <c r="C100" s="293" t="str">
        <f t="shared" si="35"/>
        <v/>
      </c>
      <c r="D100" s="293" t="str">
        <f t="shared" si="35"/>
        <v/>
      </c>
      <c r="E100" s="293" t="str">
        <f t="shared" si="35"/>
        <v/>
      </c>
      <c r="F100" s="293" t="str">
        <f t="shared" si="35"/>
        <v/>
      </c>
      <c r="G100" s="293" t="str">
        <f t="shared" si="35"/>
        <v/>
      </c>
      <c r="H100" s="293">
        <f t="shared" si="35"/>
        <v>1.5048840655193354</v>
      </c>
      <c r="I100" s="293">
        <f t="shared" si="35"/>
        <v>1.383391548064751</v>
      </c>
      <c r="J100" s="293">
        <f t="shared" si="35"/>
        <v>1.9814342864172152</v>
      </c>
      <c r="K100" s="293">
        <f t="shared" si="35"/>
        <v>1.934405534380272</v>
      </c>
      <c r="L100" s="293">
        <f t="shared" si="35"/>
        <v>1.8078245284974268</v>
      </c>
      <c r="M100" s="293">
        <f t="shared" si="35"/>
        <v>2.0657271774539478</v>
      </c>
      <c r="N100" s="293">
        <f t="shared" si="35"/>
        <v>1.6449069596399857</v>
      </c>
      <c r="O100" s="293">
        <f t="shared" si="35"/>
        <v>1.6992914798554581</v>
      </c>
      <c r="P100" s="293">
        <f t="shared" si="35"/>
        <v>1.7875707050169518</v>
      </c>
      <c r="Q100" s="293">
        <f t="shared" si="35"/>
        <v>1.8441431368441021</v>
      </c>
      <c r="R100" s="293">
        <f t="shared" si="35"/>
        <v>1.7982499523308764</v>
      </c>
      <c r="S100" s="293">
        <f t="shared" si="35"/>
        <v>1.8664842887892454</v>
      </c>
      <c r="T100" s="293">
        <f t="shared" si="35"/>
        <v>1.8794933206066351</v>
      </c>
      <c r="U100" s="293">
        <f t="shared" si="35"/>
        <v>1.6726782103569862</v>
      </c>
      <c r="V100" s="293">
        <f t="shared" si="35"/>
        <v>1.9173030277342715</v>
      </c>
      <c r="W100" s="293">
        <f t="shared" si="35"/>
        <v>2.0240395412966654</v>
      </c>
      <c r="X100" s="293">
        <f t="shared" si="35"/>
        <v>2.1164717403492408</v>
      </c>
      <c r="Y100" s="293">
        <f t="shared" si="35"/>
        <v>2.2789973018582295</v>
      </c>
      <c r="DA100" s="94"/>
    </row>
    <row r="101" spans="1:105" ht="12" customHeight="1" x14ac:dyDescent="0.25">
      <c r="A101" s="49" t="s">
        <v>47</v>
      </c>
      <c r="B101" s="256">
        <f t="shared" ref="B101:Y101" si="36">IF(B$68=0,"",B$78/B$68)</f>
        <v>2.3133280387445603</v>
      </c>
      <c r="C101" s="256">
        <f t="shared" si="36"/>
        <v>1.6672018329740372</v>
      </c>
      <c r="D101" s="256">
        <f t="shared" si="36"/>
        <v>1.0865999351328759</v>
      </c>
      <c r="E101" s="256">
        <f t="shared" si="36"/>
        <v>1.2445335870235308</v>
      </c>
      <c r="F101" s="256">
        <f t="shared" si="36"/>
        <v>1.5756746445380656</v>
      </c>
      <c r="G101" s="256">
        <f t="shared" si="36"/>
        <v>2.295089623896323</v>
      </c>
      <c r="H101" s="256">
        <f t="shared" si="36"/>
        <v>1.7379082131954113</v>
      </c>
      <c r="I101" s="256">
        <f t="shared" si="36"/>
        <v>1.3977064439719145</v>
      </c>
      <c r="J101" s="256">
        <f t="shared" si="36"/>
        <v>2.3225808054397765</v>
      </c>
      <c r="K101" s="256">
        <f t="shared" si="36"/>
        <v>2.0988256854472347</v>
      </c>
      <c r="L101" s="256">
        <f t="shared" si="36"/>
        <v>2.0161635603816599</v>
      </c>
      <c r="M101" s="256">
        <f t="shared" si="36"/>
        <v>3.2549859483689065</v>
      </c>
      <c r="N101" s="256">
        <f t="shared" si="36"/>
        <v>1.9003520722296234</v>
      </c>
      <c r="O101" s="256">
        <f t="shared" si="36"/>
        <v>2.0572172545233296</v>
      </c>
      <c r="P101" s="256">
        <f t="shared" si="36"/>
        <v>2.1264504695113078</v>
      </c>
      <c r="Q101" s="256">
        <f t="shared" si="36"/>
        <v>2.1604269791376969</v>
      </c>
      <c r="R101" s="256">
        <f t="shared" si="36"/>
        <v>2.0982813095143613</v>
      </c>
      <c r="S101" s="256">
        <f t="shared" si="36"/>
        <v>2.1036640051866451</v>
      </c>
      <c r="T101" s="256">
        <f t="shared" si="36"/>
        <v>2.0988073177615343</v>
      </c>
      <c r="U101" s="256">
        <f t="shared" si="36"/>
        <v>1.857224014082721</v>
      </c>
      <c r="V101" s="256">
        <f t="shared" si="36"/>
        <v>2.1204544471982563</v>
      </c>
      <c r="W101" s="256">
        <f t="shared" si="36"/>
        <v>2.2055554151668844</v>
      </c>
      <c r="X101" s="256">
        <f t="shared" si="36"/>
        <v>2.2300408070397051</v>
      </c>
      <c r="Y101" s="256">
        <f t="shared" si="36"/>
        <v>2.4570561304797001</v>
      </c>
      <c r="DA101" s="84"/>
    </row>
  </sheetData>
  <pageMargins left="0.39370078740157483" right="0.39370078740157483" top="0.39370078740157483" bottom="0.39370078740157483" header="0.31496062992125978" footer="0.31496062992125978"/>
  <pageSetup paperSize="9" scale="46" orientation="portrait"/>
  <ignoredErrors>
    <ignoredError sqref="B5:Y5 B12:Y12 B19:Y19 C25:Y25" formulaRange="1"/>
    <ignoredError sqref="C31:Y31 B37:Y37" formula="1"/>
  </ignoredError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8">
    <tabColor theme="4" tint="0.79998168889431442"/>
    <pageSetUpPr fitToPage="1"/>
  </sheetPr>
  <dimension ref="A1:DA261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Non-ferrous metals / final energy consumption"</f>
        <v>SI: Non-ferrous metals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</row>
    <row r="3" spans="1:105" ht="15" customHeight="1" x14ac:dyDescent="0.25">
      <c r="A3" s="32" t="s">
        <v>152</v>
      </c>
      <c r="B3" s="257"/>
      <c r="C3" s="257"/>
      <c r="D3" s="257"/>
      <c r="E3" s="257"/>
      <c r="F3" s="257"/>
      <c r="G3" s="257"/>
      <c r="H3" s="257"/>
      <c r="I3" s="257"/>
      <c r="J3" s="257"/>
      <c r="K3" s="257"/>
      <c r="L3" s="257"/>
      <c r="M3" s="257"/>
      <c r="N3" s="257"/>
      <c r="O3" s="257"/>
      <c r="P3" s="257"/>
      <c r="Q3" s="257"/>
      <c r="R3" s="257"/>
      <c r="S3" s="257"/>
      <c r="T3" s="257"/>
      <c r="U3" s="257"/>
      <c r="V3" s="257"/>
      <c r="W3" s="257"/>
      <c r="X3" s="257"/>
      <c r="Y3" s="257"/>
      <c r="DA3" s="88"/>
    </row>
    <row r="4" spans="1:105" ht="12" customHeight="1" x14ac:dyDescent="0.25">
      <c r="A4" s="58"/>
      <c r="B4" s="172"/>
      <c r="C4" s="172"/>
      <c r="D4" s="172"/>
      <c r="E4" s="172"/>
      <c r="F4" s="172"/>
      <c r="G4" s="172"/>
      <c r="H4" s="172"/>
      <c r="I4" s="172"/>
      <c r="J4" s="172"/>
      <c r="K4" s="172"/>
      <c r="L4" s="172"/>
      <c r="M4" s="172"/>
      <c r="N4" s="172"/>
      <c r="O4" s="172"/>
      <c r="P4" s="172"/>
      <c r="Q4" s="172"/>
      <c r="R4" s="172"/>
      <c r="S4" s="172"/>
      <c r="T4" s="172"/>
      <c r="U4" s="172"/>
      <c r="V4" s="172"/>
      <c r="W4" s="172"/>
      <c r="X4" s="172"/>
      <c r="Y4" s="172"/>
    </row>
    <row r="5" spans="1:105" ht="15" customHeight="1" x14ac:dyDescent="0.25">
      <c r="A5" s="34" t="s">
        <v>45</v>
      </c>
      <c r="B5" s="223">
        <v>0</v>
      </c>
      <c r="C5" s="223">
        <v>0</v>
      </c>
      <c r="D5" s="223">
        <v>0</v>
      </c>
      <c r="E5" s="223">
        <v>0</v>
      </c>
      <c r="F5" s="223">
        <v>0</v>
      </c>
      <c r="G5" s="223">
        <v>0</v>
      </c>
      <c r="H5" s="223">
        <v>0</v>
      </c>
      <c r="I5" s="223">
        <v>0</v>
      </c>
      <c r="J5" s="223">
        <v>0</v>
      </c>
      <c r="K5" s="223">
        <v>0</v>
      </c>
      <c r="L5" s="223">
        <v>0</v>
      </c>
      <c r="M5" s="223">
        <v>0</v>
      </c>
      <c r="N5" s="223">
        <v>0</v>
      </c>
      <c r="O5" s="223">
        <v>0</v>
      </c>
      <c r="P5" s="223">
        <v>0</v>
      </c>
      <c r="Q5" s="223">
        <v>0</v>
      </c>
      <c r="R5" s="223">
        <v>0</v>
      </c>
      <c r="S5" s="223">
        <v>0</v>
      </c>
      <c r="T5" s="223">
        <v>0</v>
      </c>
      <c r="U5" s="223">
        <v>0</v>
      </c>
      <c r="V5" s="223">
        <v>0</v>
      </c>
      <c r="W5" s="223">
        <v>0</v>
      </c>
      <c r="X5" s="223">
        <v>0</v>
      </c>
      <c r="Y5" s="223">
        <v>0</v>
      </c>
      <c r="DA5" s="89" t="s">
        <v>474</v>
      </c>
    </row>
    <row r="6" spans="1:105" ht="12" customHeight="1" x14ac:dyDescent="0.25">
      <c r="A6" s="55" t="s">
        <v>91</v>
      </c>
      <c r="B6" s="259">
        <v>0</v>
      </c>
      <c r="C6" s="259">
        <v>0</v>
      </c>
      <c r="D6" s="259">
        <v>0</v>
      </c>
      <c r="E6" s="259">
        <v>0</v>
      </c>
      <c r="F6" s="259">
        <v>0</v>
      </c>
      <c r="G6" s="259">
        <v>0</v>
      </c>
      <c r="H6" s="259">
        <v>0</v>
      </c>
      <c r="I6" s="259">
        <v>0</v>
      </c>
      <c r="J6" s="259">
        <v>0</v>
      </c>
      <c r="K6" s="259">
        <v>0</v>
      </c>
      <c r="L6" s="259">
        <v>0</v>
      </c>
      <c r="M6" s="259">
        <v>0</v>
      </c>
      <c r="N6" s="259">
        <v>0</v>
      </c>
      <c r="O6" s="259">
        <v>0</v>
      </c>
      <c r="P6" s="259">
        <v>0</v>
      </c>
      <c r="Q6" s="259">
        <v>0</v>
      </c>
      <c r="R6" s="259">
        <v>0</v>
      </c>
      <c r="S6" s="259">
        <v>0</v>
      </c>
      <c r="T6" s="259">
        <v>0</v>
      </c>
      <c r="U6" s="259">
        <v>0</v>
      </c>
      <c r="V6" s="259">
        <v>0</v>
      </c>
      <c r="W6" s="259">
        <v>0</v>
      </c>
      <c r="X6" s="259">
        <v>0</v>
      </c>
      <c r="Y6" s="259">
        <v>0</v>
      </c>
      <c r="DA6" s="67" t="s">
        <v>475</v>
      </c>
    </row>
    <row r="7" spans="1:105" ht="12" customHeight="1" x14ac:dyDescent="0.25">
      <c r="A7" s="173" t="s">
        <v>92</v>
      </c>
      <c r="B7" s="224">
        <v>0</v>
      </c>
      <c r="C7" s="224">
        <v>0</v>
      </c>
      <c r="D7" s="224">
        <v>0</v>
      </c>
      <c r="E7" s="224">
        <v>0</v>
      </c>
      <c r="F7" s="224">
        <v>0</v>
      </c>
      <c r="G7" s="224">
        <v>0</v>
      </c>
      <c r="H7" s="224">
        <v>0</v>
      </c>
      <c r="I7" s="224">
        <v>0</v>
      </c>
      <c r="J7" s="224">
        <v>0</v>
      </c>
      <c r="K7" s="224">
        <v>0</v>
      </c>
      <c r="L7" s="224">
        <v>0</v>
      </c>
      <c r="M7" s="224">
        <v>0</v>
      </c>
      <c r="N7" s="224">
        <v>0</v>
      </c>
      <c r="O7" s="224">
        <v>0</v>
      </c>
      <c r="P7" s="224">
        <v>0</v>
      </c>
      <c r="Q7" s="224">
        <v>0</v>
      </c>
      <c r="R7" s="224">
        <v>0</v>
      </c>
      <c r="S7" s="224">
        <v>0</v>
      </c>
      <c r="T7" s="224">
        <v>0</v>
      </c>
      <c r="U7" s="224">
        <v>0</v>
      </c>
      <c r="V7" s="224">
        <v>0</v>
      </c>
      <c r="W7" s="224">
        <v>0</v>
      </c>
      <c r="X7" s="224">
        <v>0</v>
      </c>
      <c r="Y7" s="224">
        <v>0</v>
      </c>
      <c r="DA7" s="177" t="s">
        <v>476</v>
      </c>
    </row>
    <row r="8" spans="1:105" ht="12" customHeight="1" x14ac:dyDescent="0.25">
      <c r="A8" s="173" t="s">
        <v>93</v>
      </c>
      <c r="B8" s="224">
        <v>0</v>
      </c>
      <c r="C8" s="224">
        <v>0</v>
      </c>
      <c r="D8" s="224">
        <v>0</v>
      </c>
      <c r="E8" s="224">
        <v>0</v>
      </c>
      <c r="F8" s="224">
        <v>0</v>
      </c>
      <c r="G8" s="224">
        <v>0</v>
      </c>
      <c r="H8" s="224">
        <v>0</v>
      </c>
      <c r="I8" s="224">
        <v>0</v>
      </c>
      <c r="J8" s="224">
        <v>0</v>
      </c>
      <c r="K8" s="224">
        <v>0</v>
      </c>
      <c r="L8" s="224">
        <v>0</v>
      </c>
      <c r="M8" s="224">
        <v>0</v>
      </c>
      <c r="N8" s="224">
        <v>0</v>
      </c>
      <c r="O8" s="224">
        <v>0</v>
      </c>
      <c r="P8" s="224">
        <v>0</v>
      </c>
      <c r="Q8" s="224">
        <v>0</v>
      </c>
      <c r="R8" s="224">
        <v>0</v>
      </c>
      <c r="S8" s="224">
        <v>0</v>
      </c>
      <c r="T8" s="224">
        <v>0</v>
      </c>
      <c r="U8" s="224">
        <v>0</v>
      </c>
      <c r="V8" s="224">
        <v>0</v>
      </c>
      <c r="W8" s="224">
        <v>0</v>
      </c>
      <c r="X8" s="224">
        <v>0</v>
      </c>
      <c r="Y8" s="224">
        <v>0</v>
      </c>
      <c r="DA8" s="177" t="s">
        <v>477</v>
      </c>
    </row>
    <row r="9" spans="1:105" ht="12" customHeight="1" x14ac:dyDescent="0.25">
      <c r="A9" s="173" t="s">
        <v>94</v>
      </c>
      <c r="B9" s="224">
        <v>0</v>
      </c>
      <c r="C9" s="224">
        <v>0</v>
      </c>
      <c r="D9" s="224">
        <v>0</v>
      </c>
      <c r="E9" s="224">
        <v>0</v>
      </c>
      <c r="F9" s="224">
        <v>0</v>
      </c>
      <c r="G9" s="224">
        <v>0</v>
      </c>
      <c r="H9" s="224">
        <v>0</v>
      </c>
      <c r="I9" s="224">
        <v>0</v>
      </c>
      <c r="J9" s="224">
        <v>0</v>
      </c>
      <c r="K9" s="224">
        <v>0</v>
      </c>
      <c r="L9" s="224">
        <v>0</v>
      </c>
      <c r="M9" s="224">
        <v>0</v>
      </c>
      <c r="N9" s="224">
        <v>0</v>
      </c>
      <c r="O9" s="224">
        <v>0</v>
      </c>
      <c r="P9" s="224">
        <v>0</v>
      </c>
      <c r="Q9" s="224">
        <v>0</v>
      </c>
      <c r="R9" s="224">
        <v>0</v>
      </c>
      <c r="S9" s="224">
        <v>0</v>
      </c>
      <c r="T9" s="224">
        <v>0</v>
      </c>
      <c r="U9" s="224">
        <v>0</v>
      </c>
      <c r="V9" s="224">
        <v>0</v>
      </c>
      <c r="W9" s="224">
        <v>0</v>
      </c>
      <c r="X9" s="224">
        <v>0</v>
      </c>
      <c r="Y9" s="224">
        <v>0</v>
      </c>
      <c r="DA9" s="177" t="s">
        <v>478</v>
      </c>
    </row>
    <row r="10" spans="1:105" ht="12" customHeight="1" x14ac:dyDescent="0.25">
      <c r="A10" s="56" t="s">
        <v>95</v>
      </c>
      <c r="B10" s="260">
        <v>0</v>
      </c>
      <c r="C10" s="260">
        <v>0</v>
      </c>
      <c r="D10" s="260">
        <v>0</v>
      </c>
      <c r="E10" s="260">
        <v>0</v>
      </c>
      <c r="F10" s="260">
        <v>0</v>
      </c>
      <c r="G10" s="260">
        <v>0</v>
      </c>
      <c r="H10" s="260">
        <v>0</v>
      </c>
      <c r="I10" s="260">
        <v>0</v>
      </c>
      <c r="J10" s="260">
        <v>0</v>
      </c>
      <c r="K10" s="260">
        <v>0</v>
      </c>
      <c r="L10" s="260">
        <v>0</v>
      </c>
      <c r="M10" s="260">
        <v>0</v>
      </c>
      <c r="N10" s="260">
        <v>0</v>
      </c>
      <c r="O10" s="260">
        <v>0</v>
      </c>
      <c r="P10" s="260">
        <v>0</v>
      </c>
      <c r="Q10" s="260">
        <v>0</v>
      </c>
      <c r="R10" s="260">
        <v>0</v>
      </c>
      <c r="S10" s="260">
        <v>0</v>
      </c>
      <c r="T10" s="260">
        <v>0</v>
      </c>
      <c r="U10" s="260">
        <v>0</v>
      </c>
      <c r="V10" s="260">
        <v>0</v>
      </c>
      <c r="W10" s="260">
        <v>0</v>
      </c>
      <c r="X10" s="260">
        <v>0</v>
      </c>
      <c r="Y10" s="260">
        <v>0</v>
      </c>
      <c r="DA10" s="68" t="s">
        <v>479</v>
      </c>
    </row>
    <row r="11" spans="1:105" ht="12" customHeight="1" x14ac:dyDescent="0.25">
      <c r="A11" s="37" t="s">
        <v>159</v>
      </c>
      <c r="B11" s="226">
        <v>0</v>
      </c>
      <c r="C11" s="226">
        <v>0</v>
      </c>
      <c r="D11" s="226">
        <v>0</v>
      </c>
      <c r="E11" s="226">
        <v>0</v>
      </c>
      <c r="F11" s="226">
        <v>0</v>
      </c>
      <c r="G11" s="226">
        <v>0</v>
      </c>
      <c r="H11" s="226">
        <v>0</v>
      </c>
      <c r="I11" s="226">
        <v>0</v>
      </c>
      <c r="J11" s="226">
        <v>0</v>
      </c>
      <c r="K11" s="226">
        <v>0</v>
      </c>
      <c r="L11" s="226">
        <v>0</v>
      </c>
      <c r="M11" s="226">
        <v>0</v>
      </c>
      <c r="N11" s="226">
        <v>0</v>
      </c>
      <c r="O11" s="226">
        <v>0</v>
      </c>
      <c r="P11" s="226">
        <v>0</v>
      </c>
      <c r="Q11" s="226">
        <v>0</v>
      </c>
      <c r="R11" s="226">
        <v>0</v>
      </c>
      <c r="S11" s="226">
        <v>0</v>
      </c>
      <c r="T11" s="226">
        <v>0</v>
      </c>
      <c r="U11" s="226">
        <v>0</v>
      </c>
      <c r="V11" s="226">
        <v>0</v>
      </c>
      <c r="W11" s="226">
        <v>0</v>
      </c>
      <c r="X11" s="226">
        <v>0</v>
      </c>
      <c r="Y11" s="226">
        <v>0</v>
      </c>
      <c r="DA11" s="69" t="s">
        <v>480</v>
      </c>
    </row>
    <row r="12" spans="1:105" ht="12" customHeight="1" x14ac:dyDescent="0.25">
      <c r="A12" s="37" t="s">
        <v>35</v>
      </c>
      <c r="B12" s="226">
        <v>0</v>
      </c>
      <c r="C12" s="226">
        <v>0</v>
      </c>
      <c r="D12" s="226">
        <v>0</v>
      </c>
      <c r="E12" s="226">
        <v>0</v>
      </c>
      <c r="F12" s="226">
        <v>0</v>
      </c>
      <c r="G12" s="226">
        <v>0</v>
      </c>
      <c r="H12" s="226">
        <v>0</v>
      </c>
      <c r="I12" s="226">
        <v>0</v>
      </c>
      <c r="J12" s="226">
        <v>0</v>
      </c>
      <c r="K12" s="226">
        <v>0</v>
      </c>
      <c r="L12" s="226">
        <v>0</v>
      </c>
      <c r="M12" s="226">
        <v>0</v>
      </c>
      <c r="N12" s="226">
        <v>0</v>
      </c>
      <c r="O12" s="226">
        <v>0</v>
      </c>
      <c r="P12" s="226">
        <v>0</v>
      </c>
      <c r="Q12" s="226">
        <v>0</v>
      </c>
      <c r="R12" s="226">
        <v>0</v>
      </c>
      <c r="S12" s="226">
        <v>0</v>
      </c>
      <c r="T12" s="226">
        <v>0</v>
      </c>
      <c r="U12" s="226">
        <v>0</v>
      </c>
      <c r="V12" s="226">
        <v>0</v>
      </c>
      <c r="W12" s="226">
        <v>0</v>
      </c>
      <c r="X12" s="226">
        <v>0</v>
      </c>
      <c r="Y12" s="226">
        <v>0</v>
      </c>
      <c r="DA12" s="69" t="s">
        <v>481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482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 t="s">
        <v>483</v>
      </c>
    </row>
    <row r="15" spans="1:105" ht="12" customHeight="1" x14ac:dyDescent="0.25">
      <c r="A15" s="37" t="s">
        <v>40</v>
      </c>
      <c r="B15" s="226">
        <v>0</v>
      </c>
      <c r="C15" s="226">
        <v>0</v>
      </c>
      <c r="D15" s="226">
        <v>0</v>
      </c>
      <c r="E15" s="226">
        <v>0</v>
      </c>
      <c r="F15" s="226">
        <v>0</v>
      </c>
      <c r="G15" s="226">
        <v>0</v>
      </c>
      <c r="H15" s="226">
        <v>0</v>
      </c>
      <c r="I15" s="226">
        <v>0</v>
      </c>
      <c r="J15" s="226">
        <v>0</v>
      </c>
      <c r="K15" s="226">
        <v>0</v>
      </c>
      <c r="L15" s="226">
        <v>0</v>
      </c>
      <c r="M15" s="226">
        <v>0</v>
      </c>
      <c r="N15" s="226">
        <v>0</v>
      </c>
      <c r="O15" s="226">
        <v>0</v>
      </c>
      <c r="P15" s="226">
        <v>0</v>
      </c>
      <c r="Q15" s="226">
        <v>0</v>
      </c>
      <c r="R15" s="226">
        <v>0</v>
      </c>
      <c r="S15" s="226">
        <v>0</v>
      </c>
      <c r="T15" s="226">
        <v>0</v>
      </c>
      <c r="U15" s="226">
        <v>0</v>
      </c>
      <c r="V15" s="226">
        <v>0</v>
      </c>
      <c r="W15" s="226">
        <v>0</v>
      </c>
      <c r="X15" s="226">
        <v>0</v>
      </c>
      <c r="Y15" s="226">
        <v>0</v>
      </c>
      <c r="DA15" s="69" t="s">
        <v>484</v>
      </c>
    </row>
    <row r="16" spans="1:105" ht="12" customHeight="1" x14ac:dyDescent="0.25">
      <c r="A16" s="57" t="s">
        <v>485</v>
      </c>
      <c r="B16" s="294">
        <v>0</v>
      </c>
      <c r="C16" s="294">
        <v>0</v>
      </c>
      <c r="D16" s="294">
        <v>0</v>
      </c>
      <c r="E16" s="294">
        <v>0</v>
      </c>
      <c r="F16" s="294">
        <v>0</v>
      </c>
      <c r="G16" s="294">
        <v>0</v>
      </c>
      <c r="H16" s="294">
        <v>0</v>
      </c>
      <c r="I16" s="294">
        <v>0</v>
      </c>
      <c r="J16" s="294">
        <v>0</v>
      </c>
      <c r="K16" s="294">
        <v>0</v>
      </c>
      <c r="L16" s="294">
        <v>0</v>
      </c>
      <c r="M16" s="294">
        <v>0</v>
      </c>
      <c r="N16" s="294">
        <v>0</v>
      </c>
      <c r="O16" s="294">
        <v>0</v>
      </c>
      <c r="P16" s="294">
        <v>0</v>
      </c>
      <c r="Q16" s="294">
        <v>0</v>
      </c>
      <c r="R16" s="294">
        <v>0</v>
      </c>
      <c r="S16" s="294">
        <v>0</v>
      </c>
      <c r="T16" s="294">
        <v>0</v>
      </c>
      <c r="U16" s="294">
        <v>0</v>
      </c>
      <c r="V16" s="294">
        <v>0</v>
      </c>
      <c r="W16" s="294">
        <v>0</v>
      </c>
      <c r="X16" s="294">
        <v>0</v>
      </c>
      <c r="Y16" s="294">
        <v>0</v>
      </c>
      <c r="DA16" s="70" t="s">
        <v>486</v>
      </c>
    </row>
    <row r="17" spans="1:105" ht="12" customHeight="1" x14ac:dyDescent="0.25">
      <c r="A17" s="46" t="s">
        <v>28</v>
      </c>
      <c r="B17" s="229">
        <v>0</v>
      </c>
      <c r="C17" s="229">
        <v>0</v>
      </c>
      <c r="D17" s="229">
        <v>0</v>
      </c>
      <c r="E17" s="229">
        <v>0</v>
      </c>
      <c r="F17" s="229">
        <v>0</v>
      </c>
      <c r="G17" s="229">
        <v>0</v>
      </c>
      <c r="H17" s="229">
        <v>0</v>
      </c>
      <c r="I17" s="229">
        <v>0</v>
      </c>
      <c r="J17" s="229">
        <v>0</v>
      </c>
      <c r="K17" s="229">
        <v>0</v>
      </c>
      <c r="L17" s="229">
        <v>0</v>
      </c>
      <c r="M17" s="229">
        <v>0</v>
      </c>
      <c r="N17" s="229">
        <v>0</v>
      </c>
      <c r="O17" s="229">
        <v>0</v>
      </c>
      <c r="P17" s="229">
        <v>0</v>
      </c>
      <c r="Q17" s="229">
        <v>0</v>
      </c>
      <c r="R17" s="229">
        <v>0</v>
      </c>
      <c r="S17" s="229">
        <v>0</v>
      </c>
      <c r="T17" s="229">
        <v>0</v>
      </c>
      <c r="U17" s="229">
        <v>0</v>
      </c>
      <c r="V17" s="229">
        <v>0</v>
      </c>
      <c r="W17" s="229">
        <v>0</v>
      </c>
      <c r="X17" s="229">
        <v>0</v>
      </c>
      <c r="Y17" s="229">
        <v>0</v>
      </c>
      <c r="DA17" s="73" t="s">
        <v>487</v>
      </c>
    </row>
    <row r="18" spans="1:105" ht="12" customHeight="1" x14ac:dyDescent="0.25">
      <c r="A18" s="46" t="s">
        <v>30</v>
      </c>
      <c r="B18" s="229">
        <v>0</v>
      </c>
      <c r="C18" s="229">
        <v>0</v>
      </c>
      <c r="D18" s="229">
        <v>0</v>
      </c>
      <c r="E18" s="229">
        <v>0</v>
      </c>
      <c r="F18" s="229">
        <v>0</v>
      </c>
      <c r="G18" s="229">
        <v>0</v>
      </c>
      <c r="H18" s="229">
        <v>0</v>
      </c>
      <c r="I18" s="229">
        <v>0</v>
      </c>
      <c r="J18" s="229">
        <v>0</v>
      </c>
      <c r="K18" s="229">
        <v>0</v>
      </c>
      <c r="L18" s="229">
        <v>0</v>
      </c>
      <c r="M18" s="229">
        <v>0</v>
      </c>
      <c r="N18" s="229">
        <v>0</v>
      </c>
      <c r="O18" s="229">
        <v>0</v>
      </c>
      <c r="P18" s="229">
        <v>0</v>
      </c>
      <c r="Q18" s="229">
        <v>0</v>
      </c>
      <c r="R18" s="229">
        <v>0</v>
      </c>
      <c r="S18" s="229">
        <v>0</v>
      </c>
      <c r="T18" s="229">
        <v>0</v>
      </c>
      <c r="U18" s="229">
        <v>0</v>
      </c>
      <c r="V18" s="229">
        <v>0</v>
      </c>
      <c r="W18" s="229">
        <v>0</v>
      </c>
      <c r="X18" s="229">
        <v>0</v>
      </c>
      <c r="Y18" s="229">
        <v>0</v>
      </c>
      <c r="DA18" s="73" t="s">
        <v>488</v>
      </c>
    </row>
    <row r="19" spans="1:105" ht="12" customHeight="1" x14ac:dyDescent="0.25">
      <c r="A19" s="46" t="s">
        <v>31</v>
      </c>
      <c r="B19" s="229">
        <v>0</v>
      </c>
      <c r="C19" s="229">
        <v>0</v>
      </c>
      <c r="D19" s="229">
        <v>0</v>
      </c>
      <c r="E19" s="229">
        <v>0</v>
      </c>
      <c r="F19" s="229">
        <v>0</v>
      </c>
      <c r="G19" s="229">
        <v>0</v>
      </c>
      <c r="H19" s="229">
        <v>0</v>
      </c>
      <c r="I19" s="229">
        <v>0</v>
      </c>
      <c r="J19" s="229">
        <v>0</v>
      </c>
      <c r="K19" s="229">
        <v>0</v>
      </c>
      <c r="L19" s="229">
        <v>0</v>
      </c>
      <c r="M19" s="229">
        <v>0</v>
      </c>
      <c r="N19" s="229">
        <v>0</v>
      </c>
      <c r="O19" s="229">
        <v>0</v>
      </c>
      <c r="P19" s="229">
        <v>0</v>
      </c>
      <c r="Q19" s="229">
        <v>0</v>
      </c>
      <c r="R19" s="229">
        <v>0</v>
      </c>
      <c r="S19" s="229">
        <v>0</v>
      </c>
      <c r="T19" s="229">
        <v>0</v>
      </c>
      <c r="U19" s="229">
        <v>0</v>
      </c>
      <c r="V19" s="229">
        <v>0</v>
      </c>
      <c r="W19" s="229">
        <v>0</v>
      </c>
      <c r="X19" s="229">
        <v>0</v>
      </c>
      <c r="Y19" s="229">
        <v>0</v>
      </c>
      <c r="DA19" s="73" t="s">
        <v>489</v>
      </c>
    </row>
    <row r="20" spans="1:105" ht="12" customHeight="1" x14ac:dyDescent="0.25">
      <c r="A20" s="46" t="s">
        <v>159</v>
      </c>
      <c r="B20" s="229">
        <v>0</v>
      </c>
      <c r="C20" s="229">
        <v>0</v>
      </c>
      <c r="D20" s="229">
        <v>0</v>
      </c>
      <c r="E20" s="229">
        <v>0</v>
      </c>
      <c r="F20" s="229">
        <v>0</v>
      </c>
      <c r="G20" s="229">
        <v>0</v>
      </c>
      <c r="H20" s="229">
        <v>0</v>
      </c>
      <c r="I20" s="229">
        <v>0</v>
      </c>
      <c r="J20" s="229">
        <v>0</v>
      </c>
      <c r="K20" s="229">
        <v>0</v>
      </c>
      <c r="L20" s="229">
        <v>0</v>
      </c>
      <c r="M20" s="229">
        <v>0</v>
      </c>
      <c r="N20" s="229">
        <v>0</v>
      </c>
      <c r="O20" s="229">
        <v>0</v>
      </c>
      <c r="P20" s="229">
        <v>0</v>
      </c>
      <c r="Q20" s="229">
        <v>0</v>
      </c>
      <c r="R20" s="229">
        <v>0</v>
      </c>
      <c r="S20" s="229">
        <v>0</v>
      </c>
      <c r="T20" s="229">
        <v>0</v>
      </c>
      <c r="U20" s="229">
        <v>0</v>
      </c>
      <c r="V20" s="229">
        <v>0</v>
      </c>
      <c r="W20" s="229">
        <v>0</v>
      </c>
      <c r="X20" s="229">
        <v>0</v>
      </c>
      <c r="Y20" s="229">
        <v>0</v>
      </c>
      <c r="DA20" s="73" t="s">
        <v>490</v>
      </c>
    </row>
    <row r="21" spans="1:105" ht="12" customHeight="1" x14ac:dyDescent="0.25">
      <c r="A21" s="46" t="s">
        <v>32</v>
      </c>
      <c r="B21" s="229">
        <v>0</v>
      </c>
      <c r="C21" s="229">
        <v>0</v>
      </c>
      <c r="D21" s="229">
        <v>0</v>
      </c>
      <c r="E21" s="229">
        <v>0</v>
      </c>
      <c r="F21" s="229">
        <v>0</v>
      </c>
      <c r="G21" s="229">
        <v>0</v>
      </c>
      <c r="H21" s="229">
        <v>0</v>
      </c>
      <c r="I21" s="229">
        <v>0</v>
      </c>
      <c r="J21" s="229">
        <v>0</v>
      </c>
      <c r="K21" s="229">
        <v>0</v>
      </c>
      <c r="L21" s="229">
        <v>0</v>
      </c>
      <c r="M21" s="229">
        <v>0</v>
      </c>
      <c r="N21" s="229">
        <v>0</v>
      </c>
      <c r="O21" s="229">
        <v>0</v>
      </c>
      <c r="P21" s="229">
        <v>0</v>
      </c>
      <c r="Q21" s="229">
        <v>0</v>
      </c>
      <c r="R21" s="229">
        <v>0</v>
      </c>
      <c r="S21" s="229">
        <v>0</v>
      </c>
      <c r="T21" s="229">
        <v>0</v>
      </c>
      <c r="U21" s="229">
        <v>0</v>
      </c>
      <c r="V21" s="229">
        <v>0</v>
      </c>
      <c r="W21" s="229">
        <v>0</v>
      </c>
      <c r="X21" s="229">
        <v>0</v>
      </c>
      <c r="Y21" s="229">
        <v>0</v>
      </c>
      <c r="DA21" s="73" t="s">
        <v>491</v>
      </c>
    </row>
    <row r="22" spans="1:105" ht="12" customHeight="1" x14ac:dyDescent="0.25">
      <c r="A22" s="46" t="s">
        <v>33</v>
      </c>
      <c r="B22" s="229">
        <v>0</v>
      </c>
      <c r="C22" s="229">
        <v>0</v>
      </c>
      <c r="D22" s="229">
        <v>0</v>
      </c>
      <c r="E22" s="229">
        <v>0</v>
      </c>
      <c r="F22" s="229">
        <v>0</v>
      </c>
      <c r="G22" s="229">
        <v>0</v>
      </c>
      <c r="H22" s="229">
        <v>0</v>
      </c>
      <c r="I22" s="229">
        <v>0</v>
      </c>
      <c r="J22" s="229">
        <v>0</v>
      </c>
      <c r="K22" s="229">
        <v>0</v>
      </c>
      <c r="L22" s="229">
        <v>0</v>
      </c>
      <c r="M22" s="229">
        <v>0</v>
      </c>
      <c r="N22" s="229">
        <v>0</v>
      </c>
      <c r="O22" s="229">
        <v>0</v>
      </c>
      <c r="P22" s="229">
        <v>0</v>
      </c>
      <c r="Q22" s="229">
        <v>0</v>
      </c>
      <c r="R22" s="229">
        <v>0</v>
      </c>
      <c r="S22" s="229">
        <v>0</v>
      </c>
      <c r="T22" s="229">
        <v>0</v>
      </c>
      <c r="U22" s="229">
        <v>0</v>
      </c>
      <c r="V22" s="229">
        <v>0</v>
      </c>
      <c r="W22" s="229">
        <v>0</v>
      </c>
      <c r="X22" s="229">
        <v>0</v>
      </c>
      <c r="Y22" s="229">
        <v>0</v>
      </c>
      <c r="DA22" s="73" t="s">
        <v>492</v>
      </c>
    </row>
    <row r="23" spans="1:105" ht="12" customHeight="1" x14ac:dyDescent="0.25">
      <c r="A23" s="46" t="s">
        <v>35</v>
      </c>
      <c r="B23" s="229">
        <v>0</v>
      </c>
      <c r="C23" s="229">
        <v>0</v>
      </c>
      <c r="D23" s="229">
        <v>0</v>
      </c>
      <c r="E23" s="229">
        <v>0</v>
      </c>
      <c r="F23" s="229">
        <v>0</v>
      </c>
      <c r="G23" s="229">
        <v>0</v>
      </c>
      <c r="H23" s="229">
        <v>0</v>
      </c>
      <c r="I23" s="229">
        <v>0</v>
      </c>
      <c r="J23" s="229">
        <v>0</v>
      </c>
      <c r="K23" s="229">
        <v>0</v>
      </c>
      <c r="L23" s="229">
        <v>0</v>
      </c>
      <c r="M23" s="229">
        <v>0</v>
      </c>
      <c r="N23" s="229">
        <v>0</v>
      </c>
      <c r="O23" s="229">
        <v>0</v>
      </c>
      <c r="P23" s="229">
        <v>0</v>
      </c>
      <c r="Q23" s="229">
        <v>0</v>
      </c>
      <c r="R23" s="229">
        <v>0</v>
      </c>
      <c r="S23" s="229">
        <v>0</v>
      </c>
      <c r="T23" s="229">
        <v>0</v>
      </c>
      <c r="U23" s="229">
        <v>0</v>
      </c>
      <c r="V23" s="229">
        <v>0</v>
      </c>
      <c r="W23" s="229">
        <v>0</v>
      </c>
      <c r="X23" s="229">
        <v>0</v>
      </c>
      <c r="Y23" s="229">
        <v>0</v>
      </c>
      <c r="DA23" s="73" t="s">
        <v>493</v>
      </c>
    </row>
    <row r="24" spans="1:105" ht="12" customHeight="1" x14ac:dyDescent="0.25">
      <c r="A24" s="46" t="s">
        <v>36</v>
      </c>
      <c r="B24" s="229">
        <v>0</v>
      </c>
      <c r="C24" s="229">
        <v>0</v>
      </c>
      <c r="D24" s="229">
        <v>0</v>
      </c>
      <c r="E24" s="229">
        <v>0</v>
      </c>
      <c r="F24" s="229">
        <v>0</v>
      </c>
      <c r="G24" s="229">
        <v>0</v>
      </c>
      <c r="H24" s="229">
        <v>0</v>
      </c>
      <c r="I24" s="229">
        <v>0</v>
      </c>
      <c r="J24" s="229">
        <v>0</v>
      </c>
      <c r="K24" s="229">
        <v>0</v>
      </c>
      <c r="L24" s="229">
        <v>0</v>
      </c>
      <c r="M24" s="229">
        <v>0</v>
      </c>
      <c r="N24" s="229">
        <v>0</v>
      </c>
      <c r="O24" s="229">
        <v>0</v>
      </c>
      <c r="P24" s="229">
        <v>0</v>
      </c>
      <c r="Q24" s="229">
        <v>0</v>
      </c>
      <c r="R24" s="229">
        <v>0</v>
      </c>
      <c r="S24" s="229">
        <v>0</v>
      </c>
      <c r="T24" s="229">
        <v>0</v>
      </c>
      <c r="U24" s="229">
        <v>0</v>
      </c>
      <c r="V24" s="229">
        <v>0</v>
      </c>
      <c r="W24" s="229">
        <v>0</v>
      </c>
      <c r="X24" s="229">
        <v>0</v>
      </c>
      <c r="Y24" s="229">
        <v>0</v>
      </c>
      <c r="DA24" s="73" t="s">
        <v>494</v>
      </c>
    </row>
    <row r="25" spans="1:105" ht="12" customHeight="1" x14ac:dyDescent="0.25">
      <c r="A25" s="46" t="s">
        <v>38</v>
      </c>
      <c r="B25" s="229">
        <v>0</v>
      </c>
      <c r="C25" s="229">
        <v>0</v>
      </c>
      <c r="D25" s="229">
        <v>0</v>
      </c>
      <c r="E25" s="229">
        <v>0</v>
      </c>
      <c r="F25" s="229">
        <v>0</v>
      </c>
      <c r="G25" s="229">
        <v>0</v>
      </c>
      <c r="H25" s="229">
        <v>0</v>
      </c>
      <c r="I25" s="229">
        <v>0</v>
      </c>
      <c r="J25" s="229">
        <v>0</v>
      </c>
      <c r="K25" s="229">
        <v>0</v>
      </c>
      <c r="L25" s="229">
        <v>0</v>
      </c>
      <c r="M25" s="229">
        <v>0</v>
      </c>
      <c r="N25" s="229">
        <v>0</v>
      </c>
      <c r="O25" s="229">
        <v>0</v>
      </c>
      <c r="P25" s="229">
        <v>0</v>
      </c>
      <c r="Q25" s="229">
        <v>0</v>
      </c>
      <c r="R25" s="229">
        <v>0</v>
      </c>
      <c r="S25" s="229">
        <v>0</v>
      </c>
      <c r="T25" s="229">
        <v>0</v>
      </c>
      <c r="U25" s="229">
        <v>0</v>
      </c>
      <c r="V25" s="229">
        <v>0</v>
      </c>
      <c r="W25" s="229">
        <v>0</v>
      </c>
      <c r="X25" s="229">
        <v>0</v>
      </c>
      <c r="Y25" s="229">
        <v>0</v>
      </c>
      <c r="DA25" s="73" t="s">
        <v>495</v>
      </c>
    </row>
    <row r="26" spans="1:105" ht="12" customHeight="1" x14ac:dyDescent="0.25">
      <c r="A26" s="46" t="s">
        <v>39</v>
      </c>
      <c r="B26" s="229">
        <v>0</v>
      </c>
      <c r="C26" s="229">
        <v>0</v>
      </c>
      <c r="D26" s="229">
        <v>0</v>
      </c>
      <c r="E26" s="229">
        <v>0</v>
      </c>
      <c r="F26" s="229">
        <v>0</v>
      </c>
      <c r="G26" s="229">
        <v>0</v>
      </c>
      <c r="H26" s="229">
        <v>0</v>
      </c>
      <c r="I26" s="229">
        <v>0</v>
      </c>
      <c r="J26" s="229">
        <v>0</v>
      </c>
      <c r="K26" s="229">
        <v>0</v>
      </c>
      <c r="L26" s="229">
        <v>0</v>
      </c>
      <c r="M26" s="229">
        <v>0</v>
      </c>
      <c r="N26" s="229">
        <v>0</v>
      </c>
      <c r="O26" s="229">
        <v>0</v>
      </c>
      <c r="P26" s="229">
        <v>0</v>
      </c>
      <c r="Q26" s="229">
        <v>0</v>
      </c>
      <c r="R26" s="229">
        <v>0</v>
      </c>
      <c r="S26" s="229">
        <v>0</v>
      </c>
      <c r="T26" s="229">
        <v>0</v>
      </c>
      <c r="U26" s="229">
        <v>0</v>
      </c>
      <c r="V26" s="229">
        <v>0</v>
      </c>
      <c r="W26" s="229">
        <v>0</v>
      </c>
      <c r="X26" s="229">
        <v>0</v>
      </c>
      <c r="Y26" s="229">
        <v>0</v>
      </c>
      <c r="DA26" s="73" t="s">
        <v>496</v>
      </c>
    </row>
    <row r="27" spans="1:105" ht="12" customHeight="1" x14ac:dyDescent="0.25">
      <c r="A27" s="57" t="s">
        <v>497</v>
      </c>
      <c r="B27" s="261">
        <v>0</v>
      </c>
      <c r="C27" s="261">
        <v>0</v>
      </c>
      <c r="D27" s="261">
        <v>0</v>
      </c>
      <c r="E27" s="261">
        <v>0</v>
      </c>
      <c r="F27" s="261">
        <v>0</v>
      </c>
      <c r="G27" s="261">
        <v>0</v>
      </c>
      <c r="H27" s="261">
        <v>0</v>
      </c>
      <c r="I27" s="261">
        <v>0</v>
      </c>
      <c r="J27" s="261">
        <v>0</v>
      </c>
      <c r="K27" s="261">
        <v>0</v>
      </c>
      <c r="L27" s="261">
        <v>0</v>
      </c>
      <c r="M27" s="261">
        <v>0</v>
      </c>
      <c r="N27" s="261">
        <v>0</v>
      </c>
      <c r="O27" s="261">
        <v>0</v>
      </c>
      <c r="P27" s="261">
        <v>0</v>
      </c>
      <c r="Q27" s="261">
        <v>0</v>
      </c>
      <c r="R27" s="261">
        <v>0</v>
      </c>
      <c r="S27" s="261">
        <v>0</v>
      </c>
      <c r="T27" s="261">
        <v>0</v>
      </c>
      <c r="U27" s="261">
        <v>0</v>
      </c>
      <c r="V27" s="261">
        <v>0</v>
      </c>
      <c r="W27" s="261">
        <v>0</v>
      </c>
      <c r="X27" s="261">
        <v>0</v>
      </c>
      <c r="Y27" s="261">
        <v>0</v>
      </c>
      <c r="DA27" s="70" t="s">
        <v>498</v>
      </c>
    </row>
    <row r="28" spans="1:105" ht="12" customHeight="1" x14ac:dyDescent="0.25">
      <c r="A28" s="18" t="s">
        <v>31</v>
      </c>
      <c r="B28" s="295">
        <v>0</v>
      </c>
      <c r="C28" s="295">
        <v>0</v>
      </c>
      <c r="D28" s="295">
        <v>0</v>
      </c>
      <c r="E28" s="295">
        <v>0</v>
      </c>
      <c r="F28" s="295">
        <v>0</v>
      </c>
      <c r="G28" s="295">
        <v>0</v>
      </c>
      <c r="H28" s="295">
        <v>0</v>
      </c>
      <c r="I28" s="295">
        <v>0</v>
      </c>
      <c r="J28" s="295">
        <v>0</v>
      </c>
      <c r="K28" s="295">
        <v>0</v>
      </c>
      <c r="L28" s="295">
        <v>0</v>
      </c>
      <c r="M28" s="295">
        <v>0</v>
      </c>
      <c r="N28" s="295">
        <v>0</v>
      </c>
      <c r="O28" s="295">
        <v>0</v>
      </c>
      <c r="P28" s="295">
        <v>0</v>
      </c>
      <c r="Q28" s="295">
        <v>0</v>
      </c>
      <c r="R28" s="295">
        <v>0</v>
      </c>
      <c r="S28" s="295">
        <v>0</v>
      </c>
      <c r="T28" s="295">
        <v>0</v>
      </c>
      <c r="U28" s="295">
        <v>0</v>
      </c>
      <c r="V28" s="295">
        <v>0</v>
      </c>
      <c r="W28" s="295">
        <v>0</v>
      </c>
      <c r="X28" s="295">
        <v>0</v>
      </c>
      <c r="Y28" s="295">
        <v>0</v>
      </c>
      <c r="DA28" s="122" t="s">
        <v>499</v>
      </c>
    </row>
    <row r="29" spans="1:105" ht="12" customHeight="1" x14ac:dyDescent="0.25">
      <c r="A29" s="18" t="s">
        <v>159</v>
      </c>
      <c r="B29" s="295">
        <v>0</v>
      </c>
      <c r="C29" s="295">
        <v>0</v>
      </c>
      <c r="D29" s="295">
        <v>0</v>
      </c>
      <c r="E29" s="295">
        <v>0</v>
      </c>
      <c r="F29" s="295">
        <v>0</v>
      </c>
      <c r="G29" s="295">
        <v>0</v>
      </c>
      <c r="H29" s="295">
        <v>0</v>
      </c>
      <c r="I29" s="295">
        <v>0</v>
      </c>
      <c r="J29" s="295">
        <v>0</v>
      </c>
      <c r="K29" s="295">
        <v>0</v>
      </c>
      <c r="L29" s="295">
        <v>0</v>
      </c>
      <c r="M29" s="295">
        <v>0</v>
      </c>
      <c r="N29" s="295">
        <v>0</v>
      </c>
      <c r="O29" s="295">
        <v>0</v>
      </c>
      <c r="P29" s="295">
        <v>0</v>
      </c>
      <c r="Q29" s="295">
        <v>0</v>
      </c>
      <c r="R29" s="295">
        <v>0</v>
      </c>
      <c r="S29" s="295">
        <v>0</v>
      </c>
      <c r="T29" s="295">
        <v>0</v>
      </c>
      <c r="U29" s="295">
        <v>0</v>
      </c>
      <c r="V29" s="295">
        <v>0</v>
      </c>
      <c r="W29" s="295">
        <v>0</v>
      </c>
      <c r="X29" s="295">
        <v>0</v>
      </c>
      <c r="Y29" s="295">
        <v>0</v>
      </c>
      <c r="DA29" s="122" t="s">
        <v>500</v>
      </c>
    </row>
    <row r="30" spans="1:105" ht="12" customHeight="1" x14ac:dyDescent="0.25">
      <c r="A30" s="18" t="s">
        <v>32</v>
      </c>
      <c r="B30" s="295">
        <v>0</v>
      </c>
      <c r="C30" s="295">
        <v>0</v>
      </c>
      <c r="D30" s="295">
        <v>0</v>
      </c>
      <c r="E30" s="295">
        <v>0</v>
      </c>
      <c r="F30" s="295">
        <v>0</v>
      </c>
      <c r="G30" s="295">
        <v>0</v>
      </c>
      <c r="H30" s="295">
        <v>0</v>
      </c>
      <c r="I30" s="295">
        <v>0</v>
      </c>
      <c r="J30" s="295">
        <v>0</v>
      </c>
      <c r="K30" s="295">
        <v>0</v>
      </c>
      <c r="L30" s="295">
        <v>0</v>
      </c>
      <c r="M30" s="295">
        <v>0</v>
      </c>
      <c r="N30" s="295">
        <v>0</v>
      </c>
      <c r="O30" s="295">
        <v>0</v>
      </c>
      <c r="P30" s="295">
        <v>0</v>
      </c>
      <c r="Q30" s="295">
        <v>0</v>
      </c>
      <c r="R30" s="295">
        <v>0</v>
      </c>
      <c r="S30" s="295">
        <v>0</v>
      </c>
      <c r="T30" s="295">
        <v>0</v>
      </c>
      <c r="U30" s="295">
        <v>0</v>
      </c>
      <c r="V30" s="295">
        <v>0</v>
      </c>
      <c r="W30" s="295">
        <v>0</v>
      </c>
      <c r="X30" s="295">
        <v>0</v>
      </c>
      <c r="Y30" s="295">
        <v>0</v>
      </c>
      <c r="DA30" s="122" t="s">
        <v>501</v>
      </c>
    </row>
    <row r="31" spans="1:105" ht="12" customHeight="1" x14ac:dyDescent="0.25">
      <c r="A31" s="18" t="s">
        <v>35</v>
      </c>
      <c r="B31" s="295">
        <v>0</v>
      </c>
      <c r="C31" s="295">
        <v>0</v>
      </c>
      <c r="D31" s="295">
        <v>0</v>
      </c>
      <c r="E31" s="295">
        <v>0</v>
      </c>
      <c r="F31" s="295">
        <v>0</v>
      </c>
      <c r="G31" s="295">
        <v>0</v>
      </c>
      <c r="H31" s="295">
        <v>0</v>
      </c>
      <c r="I31" s="295">
        <v>0</v>
      </c>
      <c r="J31" s="295">
        <v>0</v>
      </c>
      <c r="K31" s="295">
        <v>0</v>
      </c>
      <c r="L31" s="295">
        <v>0</v>
      </c>
      <c r="M31" s="295">
        <v>0</v>
      </c>
      <c r="N31" s="295">
        <v>0</v>
      </c>
      <c r="O31" s="295">
        <v>0</v>
      </c>
      <c r="P31" s="295">
        <v>0</v>
      </c>
      <c r="Q31" s="295">
        <v>0</v>
      </c>
      <c r="R31" s="295">
        <v>0</v>
      </c>
      <c r="S31" s="295">
        <v>0</v>
      </c>
      <c r="T31" s="295">
        <v>0</v>
      </c>
      <c r="U31" s="295">
        <v>0</v>
      </c>
      <c r="V31" s="295">
        <v>0</v>
      </c>
      <c r="W31" s="295">
        <v>0</v>
      </c>
      <c r="X31" s="295">
        <v>0</v>
      </c>
      <c r="Y31" s="295">
        <v>0</v>
      </c>
      <c r="DA31" s="122" t="s">
        <v>502</v>
      </c>
    </row>
    <row r="32" spans="1:105" ht="12" customHeight="1" x14ac:dyDescent="0.25">
      <c r="A32" s="47" t="s">
        <v>40</v>
      </c>
      <c r="B32" s="296">
        <v>0</v>
      </c>
      <c r="C32" s="296">
        <v>0</v>
      </c>
      <c r="D32" s="296">
        <v>0</v>
      </c>
      <c r="E32" s="296">
        <v>0</v>
      </c>
      <c r="F32" s="296">
        <v>0</v>
      </c>
      <c r="G32" s="296">
        <v>0</v>
      </c>
      <c r="H32" s="296">
        <v>0</v>
      </c>
      <c r="I32" s="296">
        <v>0</v>
      </c>
      <c r="J32" s="296">
        <v>0</v>
      </c>
      <c r="K32" s="296">
        <v>0</v>
      </c>
      <c r="L32" s="296">
        <v>0</v>
      </c>
      <c r="M32" s="296">
        <v>0</v>
      </c>
      <c r="N32" s="296">
        <v>0</v>
      </c>
      <c r="O32" s="296">
        <v>0</v>
      </c>
      <c r="P32" s="296">
        <v>0</v>
      </c>
      <c r="Q32" s="296">
        <v>0</v>
      </c>
      <c r="R32" s="296">
        <v>0</v>
      </c>
      <c r="S32" s="296">
        <v>0</v>
      </c>
      <c r="T32" s="296">
        <v>0</v>
      </c>
      <c r="U32" s="296">
        <v>0</v>
      </c>
      <c r="V32" s="296">
        <v>0</v>
      </c>
      <c r="W32" s="296">
        <v>0</v>
      </c>
      <c r="X32" s="296">
        <v>0</v>
      </c>
      <c r="Y32" s="296">
        <v>0</v>
      </c>
      <c r="DA32" s="123" t="s">
        <v>503</v>
      </c>
    </row>
    <row r="33" spans="1:105" ht="12" customHeight="1" x14ac:dyDescent="0.25">
      <c r="A33" s="128"/>
      <c r="B33" s="129"/>
      <c r="C33" s="129"/>
      <c r="D33" s="129"/>
      <c r="E33" s="129"/>
      <c r="F33" s="129"/>
      <c r="G33" s="129"/>
      <c r="H33" s="129"/>
      <c r="I33" s="129"/>
      <c r="J33" s="129"/>
      <c r="K33" s="129"/>
      <c r="L33" s="129"/>
      <c r="M33" s="129"/>
      <c r="N33" s="129"/>
      <c r="O33" s="129"/>
      <c r="P33" s="129"/>
      <c r="Q33" s="129"/>
      <c r="R33" s="129"/>
      <c r="S33" s="129"/>
      <c r="T33" s="129"/>
      <c r="U33" s="129"/>
      <c r="V33" s="129"/>
      <c r="W33" s="129"/>
      <c r="X33" s="129"/>
      <c r="Y33" s="129"/>
      <c r="DA33" s="124"/>
    </row>
    <row r="34" spans="1:105" ht="15" customHeight="1" x14ac:dyDescent="0.25">
      <c r="A34" s="34" t="s">
        <v>46</v>
      </c>
      <c r="B34" s="223">
        <v>112.649521549394</v>
      </c>
      <c r="C34" s="223">
        <v>103.7673143228939</v>
      </c>
      <c r="D34" s="223">
        <v>117.5302823366538</v>
      </c>
      <c r="E34" s="223">
        <v>144.48360829461541</v>
      </c>
      <c r="F34" s="223">
        <v>159.5810313213232</v>
      </c>
      <c r="G34" s="223">
        <v>181.07825420820009</v>
      </c>
      <c r="H34" s="223">
        <v>164.47641817102689</v>
      </c>
      <c r="I34" s="223">
        <v>161.44344956346899</v>
      </c>
      <c r="J34" s="223">
        <v>125.4700399365471</v>
      </c>
      <c r="K34" s="223">
        <v>56.516780426591922</v>
      </c>
      <c r="L34" s="223">
        <v>57.496239939893549</v>
      </c>
      <c r="M34" s="223">
        <v>129.1013017889104</v>
      </c>
      <c r="N34" s="223">
        <v>114.32726398873611</v>
      </c>
      <c r="O34" s="223">
        <v>118.6767849550059</v>
      </c>
      <c r="P34" s="223">
        <v>123.12655043282921</v>
      </c>
      <c r="Q34" s="223">
        <v>126.0803539461355</v>
      </c>
      <c r="R34" s="223">
        <v>126.9900264399448</v>
      </c>
      <c r="S34" s="223">
        <v>126.1060366732127</v>
      </c>
      <c r="T34" s="223">
        <v>121.7978475489942</v>
      </c>
      <c r="U34" s="223">
        <v>99.428770444411654</v>
      </c>
      <c r="V34" s="223">
        <v>84.865882964512465</v>
      </c>
      <c r="W34" s="223">
        <v>70.202599571105793</v>
      </c>
      <c r="X34" s="223">
        <v>53.925143514219833</v>
      </c>
      <c r="Y34" s="223">
        <v>39.006132290347637</v>
      </c>
      <c r="DA34" s="89" t="s">
        <v>504</v>
      </c>
    </row>
    <row r="35" spans="1:105" ht="12" customHeight="1" x14ac:dyDescent="0.25">
      <c r="A35" s="55" t="s">
        <v>91</v>
      </c>
      <c r="B35" s="259">
        <v>0.1319137067683058</v>
      </c>
      <c r="C35" s="259">
        <v>0.12151255403022949</v>
      </c>
      <c r="D35" s="259">
        <v>0.1376291260481422</v>
      </c>
      <c r="E35" s="259">
        <v>0.16919173801451259</v>
      </c>
      <c r="F35" s="259">
        <v>0.18687097008457071</v>
      </c>
      <c r="G35" s="259">
        <v>0.21204443125157779</v>
      </c>
      <c r="H35" s="259">
        <v>0.19260351662843009</v>
      </c>
      <c r="I35" s="259">
        <v>0.18905188031415401</v>
      </c>
      <c r="J35" s="259">
        <v>0.14692666092807249</v>
      </c>
      <c r="K35" s="259">
        <v>6.6181710300912966E-2</v>
      </c>
      <c r="L35" s="259">
        <v>6.7328667103536341E-2</v>
      </c>
      <c r="M35" s="259">
        <v>0.15117890456479111</v>
      </c>
      <c r="N35" s="259">
        <v>0.13387835980140159</v>
      </c>
      <c r="O35" s="259">
        <v>0.13897169198296641</v>
      </c>
      <c r="P35" s="259">
        <v>0.14418241148135991</v>
      </c>
      <c r="Q35" s="259">
        <v>0.14764134468534071</v>
      </c>
      <c r="R35" s="259">
        <v>0.14870658019579391</v>
      </c>
      <c r="S35" s="259">
        <v>0.14767141941336709</v>
      </c>
      <c r="T35" s="259">
        <v>0.1426264872288717</v>
      </c>
      <c r="U35" s="259">
        <v>0.11643207612740269</v>
      </c>
      <c r="V35" s="259">
        <v>9.9378790482914481E-2</v>
      </c>
      <c r="W35" s="259">
        <v>8.2207940228011242E-2</v>
      </c>
      <c r="X35" s="259">
        <v>6.3146877777813845E-2</v>
      </c>
      <c r="Y35" s="259">
        <v>4.5676567697681879E-2</v>
      </c>
      <c r="DA35" s="67" t="s">
        <v>505</v>
      </c>
    </row>
    <row r="36" spans="1:105" ht="12" customHeight="1" x14ac:dyDescent="0.25">
      <c r="A36" s="173" t="s">
        <v>92</v>
      </c>
      <c r="B36" s="224">
        <v>6.1303757591034E-2</v>
      </c>
      <c r="C36" s="224">
        <v>5.6470069252321092E-2</v>
      </c>
      <c r="D36" s="224">
        <v>6.3959862757403188E-2</v>
      </c>
      <c r="E36" s="224">
        <v>7.8627835937208762E-2</v>
      </c>
      <c r="F36" s="224">
        <v>8.6843838532921394E-2</v>
      </c>
      <c r="G36" s="224">
        <v>9.8542605847678502E-2</v>
      </c>
      <c r="H36" s="224">
        <v>8.950790318786532E-2</v>
      </c>
      <c r="I36" s="224">
        <v>8.785736468814502E-2</v>
      </c>
      <c r="J36" s="224">
        <v>6.8280670946612401E-2</v>
      </c>
      <c r="K36" s="224">
        <v>3.0756375699253751E-2</v>
      </c>
      <c r="L36" s="224">
        <v>3.1289396592366167E-2</v>
      </c>
      <c r="M36" s="224">
        <v>7.0256800035163186E-2</v>
      </c>
      <c r="N36" s="224">
        <v>6.221678335796918E-2</v>
      </c>
      <c r="O36" s="224">
        <v>6.458378834205078E-2</v>
      </c>
      <c r="P36" s="224">
        <v>6.7005346289515988E-2</v>
      </c>
      <c r="Q36" s="224">
        <v>6.8612803223713575E-2</v>
      </c>
      <c r="R36" s="224">
        <v>6.9107846090069314E-2</v>
      </c>
      <c r="S36" s="224">
        <v>6.8626779738222343E-2</v>
      </c>
      <c r="T36" s="224">
        <v>6.628226750156202E-2</v>
      </c>
      <c r="U36" s="224">
        <v>5.4109037988537917E-2</v>
      </c>
      <c r="V36" s="224">
        <v>4.6183929105678867E-2</v>
      </c>
      <c r="W36" s="224">
        <v>3.8204184866458962E-2</v>
      </c>
      <c r="X36" s="224">
        <v>2.9346009469061851E-2</v>
      </c>
      <c r="Y36" s="224">
        <v>2.1227098398859629E-2</v>
      </c>
      <c r="DA36" s="177" t="s">
        <v>506</v>
      </c>
    </row>
    <row r="37" spans="1:105" ht="12" customHeight="1" x14ac:dyDescent="0.25">
      <c r="A37" s="173" t="s">
        <v>93</v>
      </c>
      <c r="B37" s="224">
        <v>1.7977326220869521</v>
      </c>
      <c r="C37" s="224">
        <v>1.655984717016018</v>
      </c>
      <c r="D37" s="224">
        <v>1.875622903089466</v>
      </c>
      <c r="E37" s="224">
        <v>2.3057612000132028</v>
      </c>
      <c r="F37" s="224">
        <v>2.5466954668488131</v>
      </c>
      <c r="G37" s="224">
        <v>2.8897618051350529</v>
      </c>
      <c r="H37" s="224">
        <v>2.624819159844785</v>
      </c>
      <c r="I37" s="224">
        <v>2.5764171202055119</v>
      </c>
      <c r="J37" s="224">
        <v>2.0023305983557331</v>
      </c>
      <c r="K37" s="224">
        <v>0.90193068262748044</v>
      </c>
      <c r="L37" s="224">
        <v>0.91756151971571565</v>
      </c>
      <c r="M37" s="224">
        <v>2.0602805816445611</v>
      </c>
      <c r="N37" s="224">
        <v>1.8245071016706551</v>
      </c>
      <c r="O37" s="224">
        <v>1.893919520154252</v>
      </c>
      <c r="P37" s="224">
        <v>1.964931704227433</v>
      </c>
      <c r="Q37" s="224">
        <v>2.0120703770064332</v>
      </c>
      <c r="R37" s="224">
        <v>2.0265875085029408</v>
      </c>
      <c r="S37" s="224">
        <v>2.0124802382786089</v>
      </c>
      <c r="T37" s="224">
        <v>1.943727419587725</v>
      </c>
      <c r="U37" s="224">
        <v>1.586747477873421</v>
      </c>
      <c r="V37" s="224">
        <v>1.3543436688385491</v>
      </c>
      <c r="W37" s="224">
        <v>1.1203376780401291</v>
      </c>
      <c r="X37" s="224">
        <v>0.86057169452074511</v>
      </c>
      <c r="Y37" s="224">
        <v>0.62248463656102049</v>
      </c>
      <c r="DA37" s="177" t="s">
        <v>507</v>
      </c>
    </row>
    <row r="38" spans="1:105" ht="12" customHeight="1" x14ac:dyDescent="0.25">
      <c r="A38" s="173" t="s">
        <v>94</v>
      </c>
      <c r="B38" s="224">
        <v>4.3971235589435248E-2</v>
      </c>
      <c r="C38" s="224">
        <v>4.0504184676743132E-2</v>
      </c>
      <c r="D38" s="224">
        <v>4.5876375349380702E-2</v>
      </c>
      <c r="E38" s="224">
        <v>5.6397246004837517E-2</v>
      </c>
      <c r="F38" s="224">
        <v>6.2290323361523549E-2</v>
      </c>
      <c r="G38" s="224">
        <v>7.0681477083859218E-2</v>
      </c>
      <c r="H38" s="224">
        <v>6.4201172209476673E-2</v>
      </c>
      <c r="I38" s="224">
        <v>6.3017293438051306E-2</v>
      </c>
      <c r="J38" s="224">
        <v>4.8975553642690822E-2</v>
      </c>
      <c r="K38" s="224">
        <v>2.2060570100304319E-2</v>
      </c>
      <c r="L38" s="224">
        <v>2.2442889034512109E-2</v>
      </c>
      <c r="M38" s="224">
        <v>5.0392968188263672E-2</v>
      </c>
      <c r="N38" s="224">
        <v>4.4626119933800522E-2</v>
      </c>
      <c r="O38" s="224">
        <v>4.632389732765544E-2</v>
      </c>
      <c r="P38" s="224">
        <v>4.806080382711992E-2</v>
      </c>
      <c r="Q38" s="224">
        <v>4.9213781561780211E-2</v>
      </c>
      <c r="R38" s="224">
        <v>4.956886006526464E-2</v>
      </c>
      <c r="S38" s="224">
        <v>4.9223806471122372E-2</v>
      </c>
      <c r="T38" s="224">
        <v>4.7542162409623882E-2</v>
      </c>
      <c r="U38" s="224">
        <v>3.8810692042467537E-2</v>
      </c>
      <c r="V38" s="224">
        <v>3.3126263494304822E-2</v>
      </c>
      <c r="W38" s="224">
        <v>2.74026467426704E-2</v>
      </c>
      <c r="X38" s="224">
        <v>2.1048959259271281E-2</v>
      </c>
      <c r="Y38" s="224">
        <v>1.522552256589395E-2</v>
      </c>
      <c r="DA38" s="177" t="s">
        <v>508</v>
      </c>
    </row>
    <row r="39" spans="1:105" ht="12" customHeight="1" x14ac:dyDescent="0.25">
      <c r="A39" s="56" t="s">
        <v>95</v>
      </c>
      <c r="B39" s="260">
        <v>0.27830265254313608</v>
      </c>
      <c r="C39" s="260">
        <v>0.24113372820497861</v>
      </c>
      <c r="D39" s="260">
        <v>0.24787033388715721</v>
      </c>
      <c r="E39" s="260">
        <v>0.31325418879382821</v>
      </c>
      <c r="F39" s="260">
        <v>0.36820169204931991</v>
      </c>
      <c r="G39" s="260">
        <v>0.44812538650441341</v>
      </c>
      <c r="H39" s="260">
        <v>0.38600932574233587</v>
      </c>
      <c r="I39" s="260">
        <v>0.36730423220567132</v>
      </c>
      <c r="J39" s="260">
        <v>0.36301623200397992</v>
      </c>
      <c r="K39" s="260">
        <v>0.1584272954545104</v>
      </c>
      <c r="L39" s="260">
        <v>0.14502645911883111</v>
      </c>
      <c r="M39" s="260">
        <v>0.41704459869111082</v>
      </c>
      <c r="N39" s="260">
        <v>0.28322701126973349</v>
      </c>
      <c r="O39" s="260">
        <v>0.30536461988593039</v>
      </c>
      <c r="P39" s="260">
        <v>0.33281923122320661</v>
      </c>
      <c r="Q39" s="260">
        <v>0.35418816095968408</v>
      </c>
      <c r="R39" s="260">
        <v>0.35644040233189522</v>
      </c>
      <c r="S39" s="260">
        <v>0.36663886148055957</v>
      </c>
      <c r="T39" s="260">
        <v>0.3480283317229228</v>
      </c>
      <c r="U39" s="260">
        <v>0.25918276142658281</v>
      </c>
      <c r="V39" s="260">
        <v>0.25692399820159911</v>
      </c>
      <c r="W39" s="260">
        <v>0.2299281564441312</v>
      </c>
      <c r="X39" s="260">
        <v>0.19880092733548391</v>
      </c>
      <c r="Y39" s="260">
        <v>0.26604874750858948</v>
      </c>
      <c r="DA39" s="68" t="s">
        <v>509</v>
      </c>
    </row>
    <row r="40" spans="1:105" ht="12" customHeight="1" x14ac:dyDescent="0.25">
      <c r="A40" s="37" t="s">
        <v>159</v>
      </c>
      <c r="B40" s="226">
        <v>1.1146919249378689E-2</v>
      </c>
      <c r="C40" s="226">
        <v>7.2975905668829326E-3</v>
      </c>
      <c r="D40" s="226">
        <v>4.7219962644147019E-3</v>
      </c>
      <c r="E40" s="226">
        <v>5.6667406248531683E-3</v>
      </c>
      <c r="F40" s="226">
        <v>1.5792745986739461E-2</v>
      </c>
      <c r="G40" s="226">
        <v>2.2397765954595288E-2</v>
      </c>
      <c r="H40" s="226">
        <v>1.58260821697267E-2</v>
      </c>
      <c r="I40" s="226">
        <v>1.5683271334714959E-2</v>
      </c>
      <c r="J40" s="226">
        <v>1.7798219534076971E-2</v>
      </c>
      <c r="K40" s="226">
        <v>0</v>
      </c>
      <c r="L40" s="226">
        <v>3.8823258095193932E-3</v>
      </c>
      <c r="M40" s="226">
        <v>1.410445802631136E-2</v>
      </c>
      <c r="N40" s="226">
        <v>6.2580165765281038E-3</v>
      </c>
      <c r="O40" s="226">
        <v>0</v>
      </c>
      <c r="P40" s="226">
        <v>0</v>
      </c>
      <c r="Q40" s="226">
        <v>0</v>
      </c>
      <c r="R40" s="226">
        <v>0</v>
      </c>
      <c r="S40" s="226">
        <v>2.3600013492881388E-3</v>
      </c>
      <c r="T40" s="226">
        <v>3.287400842795139E-3</v>
      </c>
      <c r="U40" s="226">
        <v>1.399338657823182E-3</v>
      </c>
      <c r="V40" s="226">
        <v>1.3453726076223531E-3</v>
      </c>
      <c r="W40" s="226">
        <v>9.5047179705254423E-4</v>
      </c>
      <c r="X40" s="226">
        <v>3.8522913214983621E-3</v>
      </c>
      <c r="Y40" s="226">
        <v>3.3936835709672949E-3</v>
      </c>
      <c r="DA40" s="69" t="s">
        <v>510</v>
      </c>
    </row>
    <row r="41" spans="1:105" ht="12" customHeight="1" x14ac:dyDescent="0.25">
      <c r="A41" s="37" t="s">
        <v>35</v>
      </c>
      <c r="B41" s="226">
        <v>0.13252365484023579</v>
      </c>
      <c r="C41" s="226">
        <v>9.8673884506998752E-2</v>
      </c>
      <c r="D41" s="226">
        <v>6.0290056122173682E-2</v>
      </c>
      <c r="E41" s="226">
        <v>9.3702383908950207E-2</v>
      </c>
      <c r="F41" s="226">
        <v>0.13849806539503179</v>
      </c>
      <c r="G41" s="226">
        <v>0.206501232847738</v>
      </c>
      <c r="H41" s="226">
        <v>0.1573112701410489</v>
      </c>
      <c r="I41" s="226">
        <v>0.13827785712016291</v>
      </c>
      <c r="J41" s="226">
        <v>0.23820450574297031</v>
      </c>
      <c r="K41" s="226">
        <v>0.11758572662688641</v>
      </c>
      <c r="L41" s="226">
        <v>8.5550279289460143E-2</v>
      </c>
      <c r="M41" s="226">
        <v>0.31139944725545848</v>
      </c>
      <c r="N41" s="226">
        <v>0.15112213612295319</v>
      </c>
      <c r="O41" s="226">
        <v>0.18252221707434571</v>
      </c>
      <c r="P41" s="226">
        <v>0.21546983971780281</v>
      </c>
      <c r="Q41" s="226">
        <v>0.24337572762752829</v>
      </c>
      <c r="R41" s="226">
        <v>0.24482478545907521</v>
      </c>
      <c r="S41" s="226">
        <v>0.26459706896686069</v>
      </c>
      <c r="T41" s="226">
        <v>0.24547195114248299</v>
      </c>
      <c r="U41" s="226">
        <v>0.163883871260982</v>
      </c>
      <c r="V41" s="226">
        <v>0.19867098347849321</v>
      </c>
      <c r="W41" s="226">
        <v>0.1931094807410047</v>
      </c>
      <c r="X41" s="226">
        <v>0.17481699813876911</v>
      </c>
      <c r="Y41" s="226">
        <v>0.24766125182855361</v>
      </c>
      <c r="DA41" s="69" t="s">
        <v>511</v>
      </c>
    </row>
    <row r="42" spans="1:105" ht="12" customHeight="1" x14ac:dyDescent="0.25">
      <c r="A42" s="37" t="s">
        <v>96</v>
      </c>
      <c r="B42" s="226">
        <v>0</v>
      </c>
      <c r="C42" s="226">
        <v>0</v>
      </c>
      <c r="D42" s="226">
        <v>0</v>
      </c>
      <c r="E42" s="226">
        <v>0</v>
      </c>
      <c r="F42" s="226">
        <v>0</v>
      </c>
      <c r="G42" s="226">
        <v>0</v>
      </c>
      <c r="H42" s="226">
        <v>0</v>
      </c>
      <c r="I42" s="226">
        <v>0</v>
      </c>
      <c r="J42" s="226">
        <v>0</v>
      </c>
      <c r="K42" s="226">
        <v>0</v>
      </c>
      <c r="L42" s="226">
        <v>0</v>
      </c>
      <c r="M42" s="226">
        <v>0</v>
      </c>
      <c r="N42" s="226">
        <v>0</v>
      </c>
      <c r="O42" s="226">
        <v>0</v>
      </c>
      <c r="P42" s="226">
        <v>0</v>
      </c>
      <c r="Q42" s="226">
        <v>0</v>
      </c>
      <c r="R42" s="226">
        <v>0</v>
      </c>
      <c r="S42" s="226">
        <v>0</v>
      </c>
      <c r="T42" s="226">
        <v>0</v>
      </c>
      <c r="U42" s="226">
        <v>0</v>
      </c>
      <c r="V42" s="226">
        <v>0</v>
      </c>
      <c r="W42" s="226">
        <v>0</v>
      </c>
      <c r="X42" s="226">
        <v>0</v>
      </c>
      <c r="Y42" s="226">
        <v>0</v>
      </c>
      <c r="DA42" s="69" t="s">
        <v>512</v>
      </c>
    </row>
    <row r="43" spans="1:105" ht="12" customHeight="1" x14ac:dyDescent="0.25">
      <c r="A43" s="37" t="s">
        <v>78</v>
      </c>
      <c r="B43" s="226">
        <v>0</v>
      </c>
      <c r="C43" s="226">
        <v>0</v>
      </c>
      <c r="D43" s="226">
        <v>0</v>
      </c>
      <c r="E43" s="226">
        <v>0</v>
      </c>
      <c r="F43" s="226">
        <v>0</v>
      </c>
      <c r="G43" s="226">
        <v>0</v>
      </c>
      <c r="H43" s="226">
        <v>0</v>
      </c>
      <c r="I43" s="226">
        <v>0</v>
      </c>
      <c r="J43" s="226">
        <v>0</v>
      </c>
      <c r="K43" s="226">
        <v>0</v>
      </c>
      <c r="L43" s="226">
        <v>0</v>
      </c>
      <c r="M43" s="226">
        <v>0</v>
      </c>
      <c r="N43" s="226">
        <v>0</v>
      </c>
      <c r="O43" s="226">
        <v>0</v>
      </c>
      <c r="P43" s="226">
        <v>0</v>
      </c>
      <c r="Q43" s="226">
        <v>0</v>
      </c>
      <c r="R43" s="226">
        <v>0</v>
      </c>
      <c r="S43" s="226">
        <v>0</v>
      </c>
      <c r="T43" s="226">
        <v>0</v>
      </c>
      <c r="U43" s="226">
        <v>0</v>
      </c>
      <c r="V43" s="226">
        <v>0</v>
      </c>
      <c r="W43" s="226">
        <v>0</v>
      </c>
      <c r="X43" s="226">
        <v>0</v>
      </c>
      <c r="Y43" s="226">
        <v>1.1796205652599581E-2</v>
      </c>
      <c r="DA43" s="69" t="s">
        <v>513</v>
      </c>
    </row>
    <row r="44" spans="1:105" ht="12" customHeight="1" x14ac:dyDescent="0.25">
      <c r="A44" s="37" t="s">
        <v>40</v>
      </c>
      <c r="B44" s="226">
        <v>0.13463207845352171</v>
      </c>
      <c r="C44" s="226">
        <v>0.13516225313109689</v>
      </c>
      <c r="D44" s="226">
        <v>0.18285828150056879</v>
      </c>
      <c r="E44" s="226">
        <v>0.21388506426002479</v>
      </c>
      <c r="F44" s="226">
        <v>0.21391088066754871</v>
      </c>
      <c r="G44" s="226">
        <v>0.21922638770208011</v>
      </c>
      <c r="H44" s="226">
        <v>0.21287197343156031</v>
      </c>
      <c r="I44" s="226">
        <v>0.21334310375079341</v>
      </c>
      <c r="J44" s="226">
        <v>0.10701350672693261</v>
      </c>
      <c r="K44" s="226">
        <v>4.0841568827623978E-2</v>
      </c>
      <c r="L44" s="226">
        <v>5.5593854019851542E-2</v>
      </c>
      <c r="M44" s="226">
        <v>9.1540693409340845E-2</v>
      </c>
      <c r="N44" s="226">
        <v>0.1258468585702521</v>
      </c>
      <c r="O44" s="226">
        <v>0.12284240281158471</v>
      </c>
      <c r="P44" s="226">
        <v>0.1173493915054038</v>
      </c>
      <c r="Q44" s="226">
        <v>0.1108124333321558</v>
      </c>
      <c r="R44" s="226">
        <v>0.11161561687282</v>
      </c>
      <c r="S44" s="226">
        <v>9.9681791164410713E-2</v>
      </c>
      <c r="T44" s="226">
        <v>9.9268979737644605E-2</v>
      </c>
      <c r="U44" s="226">
        <v>9.3899551507777554E-2</v>
      </c>
      <c r="V44" s="226">
        <v>5.6907642115483603E-2</v>
      </c>
      <c r="W44" s="226">
        <v>3.5868203906073967E-2</v>
      </c>
      <c r="X44" s="226">
        <v>2.0131637875216411E-2</v>
      </c>
      <c r="Y44" s="226">
        <v>3.1976064564690058E-3</v>
      </c>
      <c r="DA44" s="69" t="s">
        <v>514</v>
      </c>
    </row>
    <row r="45" spans="1:105" ht="12" customHeight="1" x14ac:dyDescent="0.25">
      <c r="A45" s="57" t="s">
        <v>515</v>
      </c>
      <c r="B45" s="261">
        <v>90.427204362925679</v>
      </c>
      <c r="C45" s="261">
        <v>84.967711257892645</v>
      </c>
      <c r="D45" s="261">
        <v>98.584781121695158</v>
      </c>
      <c r="E45" s="261">
        <v>120.3535099248186</v>
      </c>
      <c r="F45" s="261">
        <v>131.10709934592191</v>
      </c>
      <c r="G45" s="261">
        <v>146.29135547720401</v>
      </c>
      <c r="H45" s="261">
        <v>134.5678101688581</v>
      </c>
      <c r="I45" s="261">
        <v>133.50706437527299</v>
      </c>
      <c r="J45" s="261">
        <v>97.434721451135175</v>
      </c>
      <c r="K45" s="261">
        <v>44.627558293515108</v>
      </c>
      <c r="L45" s="261">
        <v>46.452928979471011</v>
      </c>
      <c r="M45" s="261">
        <v>95.137775191698537</v>
      </c>
      <c r="N45" s="261">
        <v>91.971146166851838</v>
      </c>
      <c r="O45" s="261">
        <v>94.451738454146778</v>
      </c>
      <c r="P45" s="261">
        <v>97.073176030865426</v>
      </c>
      <c r="Q45" s="261">
        <v>98.793749716370982</v>
      </c>
      <c r="R45" s="261">
        <v>99.851233582117544</v>
      </c>
      <c r="S45" s="261">
        <v>98.787241318147437</v>
      </c>
      <c r="T45" s="261">
        <v>95.976777028478693</v>
      </c>
      <c r="U45" s="261">
        <v>80.483177064629501</v>
      </c>
      <c r="V45" s="261">
        <v>66.508949619352109</v>
      </c>
      <c r="W45" s="261">
        <v>54.070881298434749</v>
      </c>
      <c r="X45" s="261">
        <v>40.128079679575293</v>
      </c>
      <c r="Y45" s="261">
        <v>21.831005315742651</v>
      </c>
      <c r="DA45" s="70" t="s">
        <v>516</v>
      </c>
    </row>
    <row r="46" spans="1:105" ht="12" customHeight="1" x14ac:dyDescent="0.25">
      <c r="A46" s="57" t="s">
        <v>517</v>
      </c>
      <c r="B46" s="294">
        <v>15.81089378083113</v>
      </c>
      <c r="C46" s="294">
        <v>13.461802202440801</v>
      </c>
      <c r="D46" s="294">
        <v>13.512865638787691</v>
      </c>
      <c r="E46" s="294">
        <v>17.18770021019095</v>
      </c>
      <c r="F46" s="294">
        <v>20.17995037453699</v>
      </c>
      <c r="G46" s="294">
        <v>24.47423653564875</v>
      </c>
      <c r="H46" s="294">
        <v>21.287925900145432</v>
      </c>
      <c r="I46" s="294">
        <v>20.050397929906449</v>
      </c>
      <c r="J46" s="294">
        <v>20.613226270086901</v>
      </c>
      <c r="K46" s="294">
        <v>8.855225011356314</v>
      </c>
      <c r="L46" s="294">
        <v>8.2085335621112598</v>
      </c>
      <c r="M46" s="294">
        <v>24.833082595563809</v>
      </c>
      <c r="N46" s="294">
        <v>16.16132010045326</v>
      </c>
      <c r="O46" s="294">
        <v>17.52398585027073</v>
      </c>
      <c r="P46" s="294">
        <v>18.978118591116591</v>
      </c>
      <c r="Q46" s="294">
        <v>20.070819607278509</v>
      </c>
      <c r="R46" s="294">
        <v>19.89870815948052</v>
      </c>
      <c r="S46" s="294">
        <v>20.291809418115189</v>
      </c>
      <c r="T46" s="294">
        <v>19.235015300256649</v>
      </c>
      <c r="U46" s="294">
        <v>13.95775405306413</v>
      </c>
      <c r="V46" s="294">
        <v>13.835153607930931</v>
      </c>
      <c r="W46" s="294">
        <v>12.373644191763651</v>
      </c>
      <c r="X46" s="294">
        <v>10.739535041475669</v>
      </c>
      <c r="Y46" s="294">
        <v>14.07283564541817</v>
      </c>
      <c r="DA46" s="70" t="s">
        <v>518</v>
      </c>
    </row>
    <row r="47" spans="1:105" ht="12" customHeight="1" x14ac:dyDescent="0.25">
      <c r="A47" s="60" t="s">
        <v>519</v>
      </c>
      <c r="B47" s="262">
        <v>9.2327918687012218</v>
      </c>
      <c r="C47" s="262">
        <v>6.7387116925349906</v>
      </c>
      <c r="D47" s="262">
        <v>4.0686403474723676</v>
      </c>
      <c r="E47" s="262">
        <v>6.2494941765384411</v>
      </c>
      <c r="F47" s="262">
        <v>9.1502815269481363</v>
      </c>
      <c r="G47" s="262">
        <v>13.06158808489646</v>
      </c>
      <c r="H47" s="262">
        <v>10.431504513164461</v>
      </c>
      <c r="I47" s="262">
        <v>9.0471092170956169</v>
      </c>
      <c r="J47" s="262">
        <v>15.46970455625047</v>
      </c>
      <c r="K47" s="262">
        <v>6.9362636942349312</v>
      </c>
      <c r="L47" s="262">
        <v>5.6472952065657251</v>
      </c>
      <c r="M47" s="262">
        <v>20.729531145754159</v>
      </c>
      <c r="N47" s="262">
        <v>10.24137671029178</v>
      </c>
      <c r="O47" s="262">
        <v>11.77736240949092</v>
      </c>
      <c r="P47" s="262">
        <v>13.40469277379986</v>
      </c>
      <c r="Q47" s="262">
        <v>14.76563070676683</v>
      </c>
      <c r="R47" s="262">
        <v>14.395990664444559</v>
      </c>
      <c r="S47" s="262">
        <v>15.325075836353079</v>
      </c>
      <c r="T47" s="262">
        <v>14.27750724540355</v>
      </c>
      <c r="U47" s="262">
        <v>8.9842946464774798</v>
      </c>
      <c r="V47" s="262">
        <v>10.823616335604401</v>
      </c>
      <c r="W47" s="262">
        <v>10.47687029464991</v>
      </c>
      <c r="X47" s="262">
        <v>9.6919480838749337</v>
      </c>
      <c r="Y47" s="262">
        <v>13.905466913511169</v>
      </c>
      <c r="DA47" s="72" t="s">
        <v>520</v>
      </c>
    </row>
    <row r="48" spans="1:105" ht="12" customHeight="1" x14ac:dyDescent="0.25">
      <c r="A48" s="59" t="s">
        <v>31</v>
      </c>
      <c r="B48" s="297">
        <v>0.6060754936376529</v>
      </c>
      <c r="C48" s="297">
        <v>0.40265576303249551</v>
      </c>
      <c r="D48" s="297">
        <v>0</v>
      </c>
      <c r="E48" s="297">
        <v>0.32097237436953779</v>
      </c>
      <c r="F48" s="297">
        <v>0</v>
      </c>
      <c r="G48" s="297">
        <v>0</v>
      </c>
      <c r="H48" s="297">
        <v>0</v>
      </c>
      <c r="I48" s="297">
        <v>0.293409580372195</v>
      </c>
      <c r="J48" s="297">
        <v>1.8682879644234349</v>
      </c>
      <c r="K48" s="297">
        <v>1.079252499441292</v>
      </c>
      <c r="L48" s="297">
        <v>1.167341048287041</v>
      </c>
      <c r="M48" s="297">
        <v>4.8552294462589334</v>
      </c>
      <c r="N48" s="297">
        <v>2.2455709140697011</v>
      </c>
      <c r="O48" s="297">
        <v>2.562510232010287</v>
      </c>
      <c r="P48" s="297">
        <v>2.426146916412256</v>
      </c>
      <c r="Q48" s="297">
        <v>2.752389878033338</v>
      </c>
      <c r="R48" s="297">
        <v>2.3259805000144258</v>
      </c>
      <c r="S48" s="297">
        <v>2.023703233194738</v>
      </c>
      <c r="T48" s="297">
        <v>1.8544271004648649</v>
      </c>
      <c r="U48" s="297">
        <v>0.2299468149712757</v>
      </c>
      <c r="V48" s="297">
        <v>0.23880401451225711</v>
      </c>
      <c r="W48" s="297">
        <v>0.21463766618575239</v>
      </c>
      <c r="X48" s="297">
        <v>0.3945616256777067</v>
      </c>
      <c r="Y48" s="297">
        <v>0.76477973113300457</v>
      </c>
      <c r="DA48" s="71" t="s">
        <v>521</v>
      </c>
    </row>
    <row r="49" spans="1:105" ht="12" customHeight="1" x14ac:dyDescent="0.25">
      <c r="A49" s="59" t="s">
        <v>159</v>
      </c>
      <c r="B49" s="297">
        <v>0.5446366992990419</v>
      </c>
      <c r="C49" s="297">
        <v>0.36298863587160002</v>
      </c>
      <c r="D49" s="297">
        <v>0.24388064997615691</v>
      </c>
      <c r="E49" s="297">
        <v>0.2898003968082476</v>
      </c>
      <c r="F49" s="297">
        <v>0.81430527462761881</v>
      </c>
      <c r="G49" s="297">
        <v>1.165999365320012</v>
      </c>
      <c r="H49" s="297">
        <v>0.80712652854124423</v>
      </c>
      <c r="I49" s="297">
        <v>0.80887340356122062</v>
      </c>
      <c r="J49" s="297">
        <v>0.85545770287436895</v>
      </c>
      <c r="K49" s="297">
        <v>0</v>
      </c>
      <c r="L49" s="297">
        <v>0.17886081019881761</v>
      </c>
      <c r="M49" s="297">
        <v>0.63226928950423877</v>
      </c>
      <c r="N49" s="297">
        <v>0.29438242868062958</v>
      </c>
      <c r="O49" s="297">
        <v>0</v>
      </c>
      <c r="P49" s="297">
        <v>0</v>
      </c>
      <c r="Q49" s="297">
        <v>0</v>
      </c>
      <c r="R49" s="297">
        <v>0</v>
      </c>
      <c r="S49" s="297">
        <v>0.1175891586376128</v>
      </c>
      <c r="T49" s="297">
        <v>0.16417330167751809</v>
      </c>
      <c r="U49" s="297">
        <v>7.4117010134756522E-2</v>
      </c>
      <c r="V49" s="297">
        <v>7.1196760266394418E-2</v>
      </c>
      <c r="W49" s="297">
        <v>5.0262625341180263E-2</v>
      </c>
      <c r="X49" s="297">
        <v>0.20046109364247741</v>
      </c>
      <c r="Y49" s="297">
        <v>0.17763177661132079</v>
      </c>
      <c r="DA49" s="71" t="s">
        <v>522</v>
      </c>
    </row>
    <row r="50" spans="1:105" ht="12" customHeight="1" x14ac:dyDescent="0.25">
      <c r="A50" s="59" t="s">
        <v>32</v>
      </c>
      <c r="B50" s="297">
        <v>1.606995005598423</v>
      </c>
      <c r="C50" s="297">
        <v>1.064940644831214</v>
      </c>
      <c r="D50" s="297">
        <v>0.71091181392588787</v>
      </c>
      <c r="E50" s="297">
        <v>0.84672723509701664</v>
      </c>
      <c r="F50" s="297">
        <v>1.1947415822009591</v>
      </c>
      <c r="G50" s="297">
        <v>1.1453957348666319</v>
      </c>
      <c r="H50" s="297">
        <v>1.6015396088541001</v>
      </c>
      <c r="I50" s="297">
        <v>0.8130691820449607</v>
      </c>
      <c r="J50" s="297">
        <v>1.2968429306370239</v>
      </c>
      <c r="K50" s="297">
        <v>0.33218765544940237</v>
      </c>
      <c r="L50" s="297">
        <v>0.35974658400129778</v>
      </c>
      <c r="M50" s="297">
        <v>1.2827362143531651</v>
      </c>
      <c r="N50" s="297">
        <v>0.5925093985150075</v>
      </c>
      <c r="O50" s="297">
        <v>0.67637989839867363</v>
      </c>
      <c r="P50" s="297">
        <v>0.74495919681253175</v>
      </c>
      <c r="Q50" s="297">
        <v>0.36153199030978778</v>
      </c>
      <c r="R50" s="297">
        <v>0</v>
      </c>
      <c r="S50" s="297">
        <v>0</v>
      </c>
      <c r="T50" s="297">
        <v>0</v>
      </c>
      <c r="U50" s="297">
        <v>0</v>
      </c>
      <c r="V50" s="297">
        <v>0</v>
      </c>
      <c r="W50" s="297">
        <v>0</v>
      </c>
      <c r="X50" s="297">
        <v>0</v>
      </c>
      <c r="Y50" s="297">
        <v>0</v>
      </c>
      <c r="DA50" s="71" t="s">
        <v>523</v>
      </c>
    </row>
    <row r="51" spans="1:105" ht="12" customHeight="1" x14ac:dyDescent="0.25">
      <c r="A51" s="59" t="s">
        <v>35</v>
      </c>
      <c r="B51" s="297">
        <v>6.4750846701661038</v>
      </c>
      <c r="C51" s="297">
        <v>4.9081266487996809</v>
      </c>
      <c r="D51" s="297">
        <v>3.1138478835703238</v>
      </c>
      <c r="E51" s="297">
        <v>4.7919941702636386</v>
      </c>
      <c r="F51" s="297">
        <v>7.1412346701195579</v>
      </c>
      <c r="G51" s="297">
        <v>10.750192984709811</v>
      </c>
      <c r="H51" s="297">
        <v>8.0228383757691155</v>
      </c>
      <c r="I51" s="297">
        <v>7.1317570511172397</v>
      </c>
      <c r="J51" s="297">
        <v>11.449115958315639</v>
      </c>
      <c r="K51" s="297">
        <v>5.5248235393442373</v>
      </c>
      <c r="L51" s="297">
        <v>3.9413467640785691</v>
      </c>
      <c r="M51" s="297">
        <v>13.959296195637821</v>
      </c>
      <c r="N51" s="297">
        <v>7.1089139690264451</v>
      </c>
      <c r="O51" s="297">
        <v>8.5384722790819616</v>
      </c>
      <c r="P51" s="297">
        <v>10.233586660575069</v>
      </c>
      <c r="Q51" s="297">
        <v>11.6517088384237</v>
      </c>
      <c r="R51" s="297">
        <v>12.070010164430141</v>
      </c>
      <c r="S51" s="297">
        <v>13.18378344452073</v>
      </c>
      <c r="T51" s="297">
        <v>12.25890684326116</v>
      </c>
      <c r="U51" s="297">
        <v>8.6802308213714472</v>
      </c>
      <c r="V51" s="297">
        <v>10.513615560825739</v>
      </c>
      <c r="W51" s="297">
        <v>10.21197000312298</v>
      </c>
      <c r="X51" s="297">
        <v>9.0969253645547496</v>
      </c>
      <c r="Y51" s="297">
        <v>12.963055405766839</v>
      </c>
      <c r="DA51" s="71" t="s">
        <v>524</v>
      </c>
    </row>
    <row r="52" spans="1:105" ht="12" customHeight="1" x14ac:dyDescent="0.25">
      <c r="A52" s="60" t="s">
        <v>525</v>
      </c>
      <c r="B52" s="262">
        <v>6.5781019121299096</v>
      </c>
      <c r="C52" s="262">
        <v>6.7230905099058047</v>
      </c>
      <c r="D52" s="262">
        <v>9.444225291315318</v>
      </c>
      <c r="E52" s="262">
        <v>10.938206033652509</v>
      </c>
      <c r="F52" s="262">
        <v>11.02966884758885</v>
      </c>
      <c r="G52" s="262">
        <v>11.41264845075229</v>
      </c>
      <c r="H52" s="262">
        <v>10.856421386980969</v>
      </c>
      <c r="I52" s="262">
        <v>11.003288712810839</v>
      </c>
      <c r="J52" s="262">
        <v>5.1435217138364271</v>
      </c>
      <c r="K52" s="262">
        <v>1.9189613171213831</v>
      </c>
      <c r="L52" s="262">
        <v>2.561238355545536</v>
      </c>
      <c r="M52" s="262">
        <v>4.1035514498096468</v>
      </c>
      <c r="N52" s="262">
        <v>5.91994339016148</v>
      </c>
      <c r="O52" s="262">
        <v>5.7466234407798114</v>
      </c>
      <c r="P52" s="262">
        <v>5.5734258173167399</v>
      </c>
      <c r="Q52" s="262">
        <v>5.3051889005116806</v>
      </c>
      <c r="R52" s="262">
        <v>5.5027174950359559</v>
      </c>
      <c r="S52" s="262">
        <v>4.9667335817621057</v>
      </c>
      <c r="T52" s="262">
        <v>4.9575080548530988</v>
      </c>
      <c r="U52" s="262">
        <v>4.9734594065866524</v>
      </c>
      <c r="V52" s="262">
        <v>3.0115372723265321</v>
      </c>
      <c r="W52" s="262">
        <v>1.8967738971137389</v>
      </c>
      <c r="X52" s="262">
        <v>1.0475869576007391</v>
      </c>
      <c r="Y52" s="262">
        <v>0.16736873190700119</v>
      </c>
      <c r="DA52" s="72" t="s">
        <v>526</v>
      </c>
    </row>
    <row r="53" spans="1:105" ht="12" customHeight="1" x14ac:dyDescent="0.25">
      <c r="A53" s="57" t="s">
        <v>527</v>
      </c>
      <c r="B53" s="294">
        <f t="shared" ref="B53:Y53" si="0">B54+B58+B69</f>
        <v>4.0981994310583296</v>
      </c>
      <c r="C53" s="294">
        <f t="shared" si="0"/>
        <v>3.2221956093801443</v>
      </c>
      <c r="D53" s="294">
        <f t="shared" si="0"/>
        <v>3.0616769750393877</v>
      </c>
      <c r="E53" s="294">
        <f t="shared" si="0"/>
        <v>4.0191659508422815</v>
      </c>
      <c r="F53" s="294">
        <f t="shared" si="0"/>
        <v>5.0430793099871467</v>
      </c>
      <c r="G53" s="294">
        <f t="shared" si="0"/>
        <v>6.5935064895247084</v>
      </c>
      <c r="H53" s="294">
        <f t="shared" si="0"/>
        <v>5.2635410244104834</v>
      </c>
      <c r="I53" s="294">
        <f t="shared" si="0"/>
        <v>4.6023393674380557</v>
      </c>
      <c r="J53" s="294">
        <f t="shared" si="0"/>
        <v>4.7925624994479108</v>
      </c>
      <c r="K53" s="294">
        <f t="shared" si="0"/>
        <v>1.8546404875380289</v>
      </c>
      <c r="L53" s="294">
        <f t="shared" si="0"/>
        <v>1.6511284667463153</v>
      </c>
      <c r="M53" s="294">
        <f t="shared" si="0"/>
        <v>6.3812901485241644</v>
      </c>
      <c r="N53" s="294">
        <f t="shared" si="0"/>
        <v>3.8463423453974093</v>
      </c>
      <c r="O53" s="294">
        <f t="shared" si="0"/>
        <v>4.2518971328955599</v>
      </c>
      <c r="P53" s="294">
        <f t="shared" si="0"/>
        <v>4.5182563137985321</v>
      </c>
      <c r="Q53" s="294">
        <f t="shared" si="0"/>
        <v>4.5840581550490436</v>
      </c>
      <c r="R53" s="294">
        <f t="shared" si="0"/>
        <v>4.5896735011607888</v>
      </c>
      <c r="S53" s="294">
        <f t="shared" si="0"/>
        <v>4.3823448315681555</v>
      </c>
      <c r="T53" s="294">
        <f t="shared" si="0"/>
        <v>4.0378485518081719</v>
      </c>
      <c r="U53" s="294">
        <f t="shared" si="0"/>
        <v>2.9325572812596099</v>
      </c>
      <c r="V53" s="294">
        <f t="shared" si="0"/>
        <v>2.7318230871063833</v>
      </c>
      <c r="W53" s="294">
        <f t="shared" si="0"/>
        <v>2.2599934745860075</v>
      </c>
      <c r="X53" s="294">
        <f t="shared" si="0"/>
        <v>1.8846143248064986</v>
      </c>
      <c r="Y53" s="294">
        <f t="shared" si="0"/>
        <v>2.1316287564547567</v>
      </c>
      <c r="DA53" s="70"/>
    </row>
    <row r="54" spans="1:105" ht="12" customHeight="1" x14ac:dyDescent="0.25">
      <c r="A54" s="60" t="s">
        <v>528</v>
      </c>
      <c r="B54" s="262">
        <v>0.39425934308222099</v>
      </c>
      <c r="C54" s="262">
        <v>0.30959619248777998</v>
      </c>
      <c r="D54" s="262">
        <v>0.20095280980684571</v>
      </c>
      <c r="E54" s="262">
        <v>0.31140951626167152</v>
      </c>
      <c r="F54" s="262">
        <v>0.43592374826974167</v>
      </c>
      <c r="G54" s="262">
        <v>0.60295600258190118</v>
      </c>
      <c r="H54" s="262">
        <v>0.48091862109799283</v>
      </c>
      <c r="I54" s="262">
        <v>0.45046765721894289</v>
      </c>
      <c r="J54" s="262">
        <v>0.60013194719956942</v>
      </c>
      <c r="K54" s="262">
        <v>0.28547630402872809</v>
      </c>
      <c r="L54" s="262">
        <v>0.25250283283994862</v>
      </c>
      <c r="M54" s="262">
        <v>0.69495444269454554</v>
      </c>
      <c r="N54" s="262">
        <v>0.46189757810383658</v>
      </c>
      <c r="O54" s="262">
        <v>0.50975790983750036</v>
      </c>
      <c r="P54" s="262">
        <v>0.55730036631102076</v>
      </c>
      <c r="Q54" s="262">
        <v>0.60067223786924695</v>
      </c>
      <c r="R54" s="262">
        <v>0.59890958848861264</v>
      </c>
      <c r="S54" s="262">
        <v>0.62085861678508647</v>
      </c>
      <c r="T54" s="262">
        <v>0.5893515706219945</v>
      </c>
      <c r="U54" s="262">
        <v>0.41721075250563988</v>
      </c>
      <c r="V54" s="262">
        <v>0.43280923304520041</v>
      </c>
      <c r="W54" s="262">
        <v>0.38749144322761458</v>
      </c>
      <c r="X54" s="262">
        <v>0.31724288310278542</v>
      </c>
      <c r="Y54" s="262">
        <v>0.25125333122420451</v>
      </c>
      <c r="DA54" s="72" t="s">
        <v>529</v>
      </c>
    </row>
    <row r="55" spans="1:105" ht="12" customHeight="1" x14ac:dyDescent="0.25">
      <c r="A55" s="59" t="s">
        <v>31</v>
      </c>
      <c r="B55" s="230">
        <v>3.1334551689407172E-2</v>
      </c>
      <c r="C55" s="230">
        <v>2.197139963350718E-2</v>
      </c>
      <c r="D55" s="230">
        <v>0</v>
      </c>
      <c r="E55" s="230">
        <v>1.850049297316364E-2</v>
      </c>
      <c r="F55" s="230">
        <v>0</v>
      </c>
      <c r="G55" s="230">
        <v>0</v>
      </c>
      <c r="H55" s="230">
        <v>0</v>
      </c>
      <c r="I55" s="230">
        <v>1.6051844017423791E-2</v>
      </c>
      <c r="J55" s="230">
        <v>7.9110297104197286E-2</v>
      </c>
      <c r="K55" s="230">
        <v>4.6653159782655357E-2</v>
      </c>
      <c r="L55" s="230">
        <v>5.5745477275607129E-2</v>
      </c>
      <c r="M55" s="230">
        <v>0.17350742299085581</v>
      </c>
      <c r="N55" s="230">
        <v>0.1074969458231896</v>
      </c>
      <c r="O55" s="230">
        <v>0.11767065289054721</v>
      </c>
      <c r="P55" s="230">
        <v>0.1068026082080209</v>
      </c>
      <c r="Q55" s="230">
        <v>0.114778732086724</v>
      </c>
      <c r="R55" s="230">
        <v>9.6766666259152173E-2</v>
      </c>
      <c r="S55" s="230">
        <v>8.1985472930865902E-2</v>
      </c>
      <c r="T55" s="230">
        <v>7.6547642769700344E-2</v>
      </c>
      <c r="U55" s="230">
        <v>1.0678220994015971E-2</v>
      </c>
      <c r="V55" s="230">
        <v>9.5491727685480064E-3</v>
      </c>
      <c r="W55" s="230">
        <v>7.9384641312010562E-3</v>
      </c>
      <c r="X55" s="230">
        <v>1.2915036957324761E-2</v>
      </c>
      <c r="Y55" s="230">
        <v>1.381855469471608E-2</v>
      </c>
      <c r="DA55" s="71" t="s">
        <v>530</v>
      </c>
    </row>
    <row r="56" spans="1:105" ht="12" customHeight="1" x14ac:dyDescent="0.25">
      <c r="A56" s="59" t="s">
        <v>159</v>
      </c>
      <c r="B56" s="230">
        <v>2.8158120539909091E-2</v>
      </c>
      <c r="C56" s="230">
        <v>1.980691477278796E-2</v>
      </c>
      <c r="D56" s="230">
        <v>1.459573082832431E-2</v>
      </c>
      <c r="E56" s="230">
        <v>1.670377463263659E-2</v>
      </c>
      <c r="F56" s="230">
        <v>4.4619851074454528E-2</v>
      </c>
      <c r="G56" s="230">
        <v>5.8999242012456168E-2</v>
      </c>
      <c r="H56" s="230">
        <v>4.3959651183685097E-2</v>
      </c>
      <c r="I56" s="230">
        <v>4.4251826021962502E-2</v>
      </c>
      <c r="J56" s="230">
        <v>3.6223277312258738E-2</v>
      </c>
      <c r="K56" s="230">
        <v>0</v>
      </c>
      <c r="L56" s="230">
        <v>8.5413609373763202E-3</v>
      </c>
      <c r="M56" s="230">
        <v>2.2594898196349682E-2</v>
      </c>
      <c r="N56" s="230">
        <v>1.4092279067611031E-2</v>
      </c>
      <c r="O56" s="230">
        <v>0</v>
      </c>
      <c r="P56" s="230">
        <v>0</v>
      </c>
      <c r="Q56" s="230">
        <v>0</v>
      </c>
      <c r="R56" s="230">
        <v>0</v>
      </c>
      <c r="S56" s="230">
        <v>4.7638421604081103E-3</v>
      </c>
      <c r="T56" s="230">
        <v>6.7767987460831489E-3</v>
      </c>
      <c r="U56" s="230">
        <v>3.4418298584979979E-3</v>
      </c>
      <c r="V56" s="230">
        <v>2.8469796277641661E-3</v>
      </c>
      <c r="W56" s="230">
        <v>1.8589842850119599E-3</v>
      </c>
      <c r="X56" s="230">
        <v>6.5616174113523641E-3</v>
      </c>
      <c r="Y56" s="230">
        <v>3.209570443226401E-3</v>
      </c>
      <c r="DA56" s="71" t="s">
        <v>531</v>
      </c>
    </row>
    <row r="57" spans="1:105" ht="12" customHeight="1" x14ac:dyDescent="0.25">
      <c r="A57" s="59" t="s">
        <v>35</v>
      </c>
      <c r="B57" s="230">
        <v>0.33476667085290468</v>
      </c>
      <c r="C57" s="230">
        <v>0.26781787808148477</v>
      </c>
      <c r="D57" s="230">
        <v>0.18635707897852141</v>
      </c>
      <c r="E57" s="230">
        <v>0.27620524865587132</v>
      </c>
      <c r="F57" s="230">
        <v>0.39130389719528708</v>
      </c>
      <c r="G57" s="230">
        <v>0.54395676056944497</v>
      </c>
      <c r="H57" s="230">
        <v>0.43695896991430772</v>
      </c>
      <c r="I57" s="230">
        <v>0.39016398717955658</v>
      </c>
      <c r="J57" s="230">
        <v>0.48479837278311338</v>
      </c>
      <c r="K57" s="230">
        <v>0.2388231442460727</v>
      </c>
      <c r="L57" s="230">
        <v>0.18821599462696509</v>
      </c>
      <c r="M57" s="230">
        <v>0.49885212150733999</v>
      </c>
      <c r="N57" s="230">
        <v>0.34030835321303587</v>
      </c>
      <c r="O57" s="230">
        <v>0.39208725694695312</v>
      </c>
      <c r="P57" s="230">
        <v>0.45049775810299991</v>
      </c>
      <c r="Q57" s="230">
        <v>0.48589350578252288</v>
      </c>
      <c r="R57" s="230">
        <v>0.50214292222946044</v>
      </c>
      <c r="S57" s="230">
        <v>0.53410930169381243</v>
      </c>
      <c r="T57" s="230">
        <v>0.50602712910621106</v>
      </c>
      <c r="U57" s="230">
        <v>0.40309070165312599</v>
      </c>
      <c r="V57" s="230">
        <v>0.42041308064888822</v>
      </c>
      <c r="W57" s="230">
        <v>0.37769399481140159</v>
      </c>
      <c r="X57" s="230">
        <v>0.2977662287341083</v>
      </c>
      <c r="Y57" s="230">
        <v>0.23422520608626199</v>
      </c>
      <c r="DA57" s="71" t="s">
        <v>532</v>
      </c>
    </row>
    <row r="58" spans="1:105" ht="12" customHeight="1" x14ac:dyDescent="0.25">
      <c r="A58" s="60" t="s">
        <v>533</v>
      </c>
      <c r="B58" s="262">
        <v>3.3638473494515999</v>
      </c>
      <c r="C58" s="262">
        <v>2.545745836422292</v>
      </c>
      <c r="D58" s="262">
        <v>2.2955076536004482</v>
      </c>
      <c r="E58" s="262">
        <v>3.0772903258941868</v>
      </c>
      <c r="F58" s="262">
        <v>4.0027849445615464</v>
      </c>
      <c r="G58" s="262">
        <v>5.413073664934231</v>
      </c>
      <c r="H58" s="262">
        <v>4.1913340731700934</v>
      </c>
      <c r="I58" s="262">
        <v>3.5499040652885352</v>
      </c>
      <c r="J58" s="262">
        <v>3.9746346135644122</v>
      </c>
      <c r="K58" s="262">
        <v>1.4862126879225459</v>
      </c>
      <c r="L58" s="262">
        <v>1.2763156588086959</v>
      </c>
      <c r="M58" s="262">
        <v>5.5396903937907664</v>
      </c>
      <c r="N58" s="262">
        <v>3.1010532119873901</v>
      </c>
      <c r="O58" s="262">
        <v>3.4782538641839218</v>
      </c>
      <c r="P58" s="262">
        <v>3.7156054248474382</v>
      </c>
      <c r="Q58" s="262">
        <v>3.762151687123557</v>
      </c>
      <c r="R58" s="262">
        <v>3.7618369602075101</v>
      </c>
      <c r="S58" s="262">
        <v>3.560270940259072</v>
      </c>
      <c r="T58" s="262">
        <v>3.2438593572452432</v>
      </c>
      <c r="U58" s="262">
        <v>2.2843900849565908</v>
      </c>
      <c r="V58" s="262">
        <v>2.1785900422123592</v>
      </c>
      <c r="W58" s="262">
        <v>1.8023490530167221</v>
      </c>
      <c r="X58" s="262">
        <v>1.5330811727243461</v>
      </c>
      <c r="Y58" s="262">
        <v>1.877351294383601</v>
      </c>
      <c r="DA58" s="72" t="s">
        <v>534</v>
      </c>
    </row>
    <row r="59" spans="1:105" ht="12" customHeight="1" x14ac:dyDescent="0.25">
      <c r="A59" s="64" t="s">
        <v>28</v>
      </c>
      <c r="B59" s="229">
        <v>0</v>
      </c>
      <c r="C59" s="229">
        <v>0</v>
      </c>
      <c r="D59" s="229">
        <v>0</v>
      </c>
      <c r="E59" s="229">
        <v>0</v>
      </c>
      <c r="F59" s="229">
        <v>0</v>
      </c>
      <c r="G59" s="229">
        <v>0</v>
      </c>
      <c r="H59" s="229">
        <v>0</v>
      </c>
      <c r="I59" s="229">
        <v>0</v>
      </c>
      <c r="J59" s="229">
        <v>0.35278847331840268</v>
      </c>
      <c r="K59" s="229">
        <v>5.5396367350196783E-2</v>
      </c>
      <c r="L59" s="229">
        <v>7.873863799837251E-2</v>
      </c>
      <c r="M59" s="229">
        <v>0.61281651773726065</v>
      </c>
      <c r="N59" s="229">
        <v>0.16764237952904629</v>
      </c>
      <c r="O59" s="229">
        <v>0.20155322746137111</v>
      </c>
      <c r="P59" s="229">
        <v>0.22135827178515699</v>
      </c>
      <c r="Q59" s="229">
        <v>0.20512290257704349</v>
      </c>
      <c r="R59" s="229">
        <v>0.22116469493083629</v>
      </c>
      <c r="S59" s="229">
        <v>0.20307445824763601</v>
      </c>
      <c r="T59" s="229">
        <v>0.19419433535832031</v>
      </c>
      <c r="U59" s="229">
        <v>0.14504260896573801</v>
      </c>
      <c r="V59" s="229">
        <v>0.12256855892825599</v>
      </c>
      <c r="W59" s="229">
        <v>7.4812441628359816E-2</v>
      </c>
      <c r="X59" s="229">
        <v>3.7917760436622261E-2</v>
      </c>
      <c r="Y59" s="229">
        <v>5.8762561101176287E-2</v>
      </c>
      <c r="DA59" s="73" t="s">
        <v>535</v>
      </c>
    </row>
    <row r="60" spans="1:105" ht="12" customHeight="1" x14ac:dyDescent="0.25">
      <c r="A60" s="64" t="s">
        <v>30</v>
      </c>
      <c r="B60" s="229">
        <v>0</v>
      </c>
      <c r="C60" s="229">
        <v>0</v>
      </c>
      <c r="D60" s="229">
        <v>0</v>
      </c>
      <c r="E60" s="229">
        <v>0</v>
      </c>
      <c r="F60" s="229">
        <v>0</v>
      </c>
      <c r="G60" s="229">
        <v>0</v>
      </c>
      <c r="H60" s="229">
        <v>0</v>
      </c>
      <c r="I60" s="229">
        <v>0</v>
      </c>
      <c r="J60" s="229">
        <v>0</v>
      </c>
      <c r="K60" s="229">
        <v>0</v>
      </c>
      <c r="L60" s="229">
        <v>0</v>
      </c>
      <c r="M60" s="229">
        <v>0</v>
      </c>
      <c r="N60" s="229">
        <v>0</v>
      </c>
      <c r="O60" s="229">
        <v>0</v>
      </c>
      <c r="P60" s="229">
        <v>0</v>
      </c>
      <c r="Q60" s="229">
        <v>0</v>
      </c>
      <c r="R60" s="229">
        <v>0</v>
      </c>
      <c r="S60" s="229">
        <v>0</v>
      </c>
      <c r="T60" s="229">
        <v>0</v>
      </c>
      <c r="U60" s="229">
        <v>0</v>
      </c>
      <c r="V60" s="229">
        <v>0</v>
      </c>
      <c r="W60" s="229">
        <v>0</v>
      </c>
      <c r="X60" s="229">
        <v>0</v>
      </c>
      <c r="Y60" s="229">
        <v>0</v>
      </c>
      <c r="DA60" s="73" t="s">
        <v>536</v>
      </c>
    </row>
    <row r="61" spans="1:105" ht="12" customHeight="1" x14ac:dyDescent="0.25">
      <c r="A61" s="64" t="s">
        <v>31</v>
      </c>
      <c r="B61" s="229">
        <v>0.2208157047005305</v>
      </c>
      <c r="C61" s="229">
        <v>0.15211501530581231</v>
      </c>
      <c r="D61" s="229">
        <v>0</v>
      </c>
      <c r="E61" s="229">
        <v>0.1580488203724931</v>
      </c>
      <c r="F61" s="229">
        <v>0</v>
      </c>
      <c r="G61" s="229">
        <v>0</v>
      </c>
      <c r="H61" s="229">
        <v>0</v>
      </c>
      <c r="I61" s="229">
        <v>0.1094858995717795</v>
      </c>
      <c r="J61" s="229">
        <v>0.41677432366481898</v>
      </c>
      <c r="K61" s="229">
        <v>0.1574201638043887</v>
      </c>
      <c r="L61" s="229">
        <v>0.23337102642302829</v>
      </c>
      <c r="M61" s="229">
        <v>0.93654590769191903</v>
      </c>
      <c r="N61" s="229">
        <v>0.50848476917491037</v>
      </c>
      <c r="O61" s="229">
        <v>0.55618860915948476</v>
      </c>
      <c r="P61" s="229">
        <v>0.53347891503610256</v>
      </c>
      <c r="Q61" s="229">
        <v>0.5899382010684483</v>
      </c>
      <c r="R61" s="229">
        <v>0.50068458358232937</v>
      </c>
      <c r="S61" s="229">
        <v>0.40536584826367938</v>
      </c>
      <c r="T61" s="229">
        <v>0.39346726065909748</v>
      </c>
      <c r="U61" s="229">
        <v>5.4383741515174902E-2</v>
      </c>
      <c r="V61" s="229">
        <v>4.5008238768820069E-2</v>
      </c>
      <c r="W61" s="229">
        <v>3.5097374853170722E-2</v>
      </c>
      <c r="X61" s="229">
        <v>5.7292741506642909E-2</v>
      </c>
      <c r="Y61" s="229">
        <v>9.4311254398924821E-2</v>
      </c>
      <c r="DA61" s="73" t="s">
        <v>537</v>
      </c>
    </row>
    <row r="62" spans="1:105" ht="12" customHeight="1" x14ac:dyDescent="0.25">
      <c r="A62" s="64" t="s">
        <v>159</v>
      </c>
      <c r="B62" s="229">
        <v>0.19843128096083329</v>
      </c>
      <c r="C62" s="229">
        <v>0.1371295954777835</v>
      </c>
      <c r="D62" s="229">
        <v>0.13759631001376479</v>
      </c>
      <c r="E62" s="229">
        <v>0.1426995421303488</v>
      </c>
      <c r="F62" s="229">
        <v>0.35621733429262231</v>
      </c>
      <c r="G62" s="229">
        <v>0.48322152074617492</v>
      </c>
      <c r="H62" s="229">
        <v>0.3243000006533262</v>
      </c>
      <c r="I62" s="229">
        <v>0.30183142662297252</v>
      </c>
      <c r="J62" s="229">
        <v>0.19083396795812099</v>
      </c>
      <c r="K62" s="229">
        <v>0</v>
      </c>
      <c r="L62" s="229">
        <v>3.5757271556759923E-2</v>
      </c>
      <c r="M62" s="229">
        <v>0.1219611188716811</v>
      </c>
      <c r="N62" s="229">
        <v>6.6659654504312507E-2</v>
      </c>
      <c r="O62" s="229">
        <v>0</v>
      </c>
      <c r="P62" s="229">
        <v>0</v>
      </c>
      <c r="Q62" s="229">
        <v>0</v>
      </c>
      <c r="R62" s="229">
        <v>0</v>
      </c>
      <c r="S62" s="229">
        <v>2.3554159649435781E-2</v>
      </c>
      <c r="T62" s="229">
        <v>3.4833841280802948E-2</v>
      </c>
      <c r="U62" s="229">
        <v>1.7529098289748909E-2</v>
      </c>
      <c r="V62" s="229">
        <v>1.341870567871817E-2</v>
      </c>
      <c r="W62" s="229">
        <v>8.2189032058203586E-3</v>
      </c>
      <c r="X62" s="229">
        <v>2.9108166817973229E-2</v>
      </c>
      <c r="Y62" s="229">
        <v>2.1905229690782409E-2</v>
      </c>
      <c r="DA62" s="73" t="s">
        <v>538</v>
      </c>
    </row>
    <row r="63" spans="1:105" ht="12" customHeight="1" x14ac:dyDescent="0.25">
      <c r="A63" s="64" t="s">
        <v>32</v>
      </c>
      <c r="B63" s="229">
        <v>0.58548767989553197</v>
      </c>
      <c r="C63" s="229">
        <v>0.40231253929726679</v>
      </c>
      <c r="D63" s="229">
        <v>0.40109308528970111</v>
      </c>
      <c r="E63" s="229">
        <v>0.41693382786355748</v>
      </c>
      <c r="F63" s="229">
        <v>0.52263895966386331</v>
      </c>
      <c r="G63" s="229">
        <v>0.47468282172394821</v>
      </c>
      <c r="H63" s="229">
        <v>0.64349179197022566</v>
      </c>
      <c r="I63" s="229">
        <v>0.30339708300376778</v>
      </c>
      <c r="J63" s="229">
        <v>0.28929739184106251</v>
      </c>
      <c r="K63" s="229">
        <v>4.8453012767366153E-2</v>
      </c>
      <c r="L63" s="229">
        <v>7.1919367252403207E-2</v>
      </c>
      <c r="M63" s="229">
        <v>0.24743245720886409</v>
      </c>
      <c r="N63" s="229">
        <v>0.13416721905782439</v>
      </c>
      <c r="O63" s="229">
        <v>0.1468071386621029</v>
      </c>
      <c r="P63" s="229">
        <v>0.16380707259452101</v>
      </c>
      <c r="Q63" s="229">
        <v>7.74895786727888E-2</v>
      </c>
      <c r="R63" s="229">
        <v>0</v>
      </c>
      <c r="S63" s="229">
        <v>0</v>
      </c>
      <c r="T63" s="229">
        <v>0</v>
      </c>
      <c r="U63" s="229">
        <v>0</v>
      </c>
      <c r="V63" s="229">
        <v>0</v>
      </c>
      <c r="W63" s="229">
        <v>0</v>
      </c>
      <c r="X63" s="229">
        <v>0</v>
      </c>
      <c r="Y63" s="229">
        <v>0</v>
      </c>
      <c r="DA63" s="73" t="s">
        <v>539</v>
      </c>
    </row>
    <row r="64" spans="1:105" ht="12" customHeight="1" x14ac:dyDescent="0.25">
      <c r="A64" s="64" t="s">
        <v>33</v>
      </c>
      <c r="B64" s="229">
        <v>0</v>
      </c>
      <c r="C64" s="229">
        <v>0</v>
      </c>
      <c r="D64" s="229">
        <v>0</v>
      </c>
      <c r="E64" s="229">
        <v>0</v>
      </c>
      <c r="F64" s="229">
        <v>0</v>
      </c>
      <c r="G64" s="229">
        <v>0</v>
      </c>
      <c r="H64" s="229">
        <v>0</v>
      </c>
      <c r="I64" s="229">
        <v>0</v>
      </c>
      <c r="J64" s="229">
        <v>0</v>
      </c>
      <c r="K64" s="229">
        <v>0.16919180319932961</v>
      </c>
      <c r="L64" s="229">
        <v>0</v>
      </c>
      <c r="M64" s="229">
        <v>0</v>
      </c>
      <c r="N64" s="229">
        <v>0</v>
      </c>
      <c r="O64" s="229">
        <v>0</v>
      </c>
      <c r="P64" s="229">
        <v>0</v>
      </c>
      <c r="Q64" s="229">
        <v>0</v>
      </c>
      <c r="R64" s="229">
        <v>0</v>
      </c>
      <c r="S64" s="229">
        <v>0</v>
      </c>
      <c r="T64" s="229">
        <v>0</v>
      </c>
      <c r="U64" s="229">
        <v>0</v>
      </c>
      <c r="V64" s="229">
        <v>6.4117781905352242E-4</v>
      </c>
      <c r="W64" s="229">
        <v>2.5316982192311488E-4</v>
      </c>
      <c r="X64" s="229">
        <v>2.423557359960223E-4</v>
      </c>
      <c r="Y64" s="229">
        <v>3.7868658781329818E-4</v>
      </c>
      <c r="DA64" s="73" t="s">
        <v>540</v>
      </c>
    </row>
    <row r="65" spans="1:105" ht="12" customHeight="1" x14ac:dyDescent="0.25">
      <c r="A65" s="64" t="s">
        <v>35</v>
      </c>
      <c r="B65" s="229">
        <v>2.359112683894705</v>
      </c>
      <c r="C65" s="229">
        <v>1.854188686341429</v>
      </c>
      <c r="D65" s="229">
        <v>1.756818258296982</v>
      </c>
      <c r="E65" s="229">
        <v>2.3596081355277869</v>
      </c>
      <c r="F65" s="229">
        <v>3.1239286506050612</v>
      </c>
      <c r="G65" s="229">
        <v>4.4551693224641076</v>
      </c>
      <c r="H65" s="229">
        <v>3.2235422805465408</v>
      </c>
      <c r="I65" s="229">
        <v>2.6612179305067718</v>
      </c>
      <c r="J65" s="229">
        <v>2.5540482254081538</v>
      </c>
      <c r="K65" s="229">
        <v>0.80585277958971491</v>
      </c>
      <c r="L65" s="229">
        <v>0.78794122863391802</v>
      </c>
      <c r="M65" s="229">
        <v>2.692668157291191</v>
      </c>
      <c r="N65" s="229">
        <v>1.6097351706758469</v>
      </c>
      <c r="O65" s="229">
        <v>1.8532612911847079</v>
      </c>
      <c r="P65" s="229">
        <v>2.250235825242104</v>
      </c>
      <c r="Q65" s="229">
        <v>2.4973889805264569</v>
      </c>
      <c r="R65" s="229">
        <v>2.5981593624601351</v>
      </c>
      <c r="S65" s="229">
        <v>2.640829678804256</v>
      </c>
      <c r="T65" s="229">
        <v>2.6010612620382312</v>
      </c>
      <c r="U65" s="229">
        <v>2.0529244092399712</v>
      </c>
      <c r="V65" s="229">
        <v>1.981538377617766</v>
      </c>
      <c r="W65" s="229">
        <v>1.669852945935234</v>
      </c>
      <c r="X65" s="229">
        <v>1.3209287459758829</v>
      </c>
      <c r="Y65" s="229">
        <v>1.598580566916223</v>
      </c>
      <c r="DA65" s="73" t="s">
        <v>541</v>
      </c>
    </row>
    <row r="66" spans="1:105" ht="12" customHeight="1" x14ac:dyDescent="0.25">
      <c r="A66" s="64" t="s">
        <v>36</v>
      </c>
      <c r="B66" s="229">
        <v>0</v>
      </c>
      <c r="C66" s="229">
        <v>0</v>
      </c>
      <c r="D66" s="229">
        <v>0</v>
      </c>
      <c r="E66" s="229">
        <v>0</v>
      </c>
      <c r="F66" s="229">
        <v>0</v>
      </c>
      <c r="G66" s="229">
        <v>0</v>
      </c>
      <c r="H66" s="229">
        <v>0</v>
      </c>
      <c r="I66" s="229">
        <v>0</v>
      </c>
      <c r="J66" s="229">
        <v>0</v>
      </c>
      <c r="K66" s="229">
        <v>0</v>
      </c>
      <c r="L66" s="229">
        <v>0</v>
      </c>
      <c r="M66" s="229">
        <v>0</v>
      </c>
      <c r="N66" s="229">
        <v>0</v>
      </c>
      <c r="O66" s="229">
        <v>0</v>
      </c>
      <c r="P66" s="229">
        <v>0</v>
      </c>
      <c r="Q66" s="229">
        <v>0</v>
      </c>
      <c r="R66" s="229">
        <v>0</v>
      </c>
      <c r="S66" s="229">
        <v>0</v>
      </c>
      <c r="T66" s="229">
        <v>0</v>
      </c>
      <c r="U66" s="229">
        <v>0</v>
      </c>
      <c r="V66" s="229">
        <v>0</v>
      </c>
      <c r="W66" s="229">
        <v>0</v>
      </c>
      <c r="X66" s="229">
        <v>0</v>
      </c>
      <c r="Y66" s="229">
        <v>0</v>
      </c>
      <c r="DA66" s="73" t="s">
        <v>542</v>
      </c>
    </row>
    <row r="67" spans="1:105" ht="12" customHeight="1" x14ac:dyDescent="0.25">
      <c r="A67" s="64" t="s">
        <v>38</v>
      </c>
      <c r="B67" s="229">
        <v>0</v>
      </c>
      <c r="C67" s="229">
        <v>0</v>
      </c>
      <c r="D67" s="229">
        <v>0</v>
      </c>
      <c r="E67" s="229">
        <v>0</v>
      </c>
      <c r="F67" s="229">
        <v>0</v>
      </c>
      <c r="G67" s="229">
        <v>0</v>
      </c>
      <c r="H67" s="229">
        <v>0</v>
      </c>
      <c r="I67" s="229">
        <v>4.8329345367024892E-2</v>
      </c>
      <c r="J67" s="229">
        <v>0</v>
      </c>
      <c r="K67" s="229">
        <v>0</v>
      </c>
      <c r="L67" s="229">
        <v>0</v>
      </c>
      <c r="M67" s="229">
        <v>0</v>
      </c>
      <c r="N67" s="229">
        <v>0</v>
      </c>
      <c r="O67" s="229">
        <v>0</v>
      </c>
      <c r="P67" s="229">
        <v>0</v>
      </c>
      <c r="Q67" s="229">
        <v>0</v>
      </c>
      <c r="R67" s="229">
        <v>0</v>
      </c>
      <c r="S67" s="229">
        <v>0</v>
      </c>
      <c r="T67" s="229">
        <v>0</v>
      </c>
      <c r="U67" s="229">
        <v>0</v>
      </c>
      <c r="V67" s="229">
        <v>0</v>
      </c>
      <c r="W67" s="229">
        <v>0</v>
      </c>
      <c r="X67" s="229">
        <v>5.9518529498356502E-2</v>
      </c>
      <c r="Y67" s="229">
        <v>7.378077019229097E-2</v>
      </c>
      <c r="DA67" s="73" t="s">
        <v>543</v>
      </c>
    </row>
    <row r="68" spans="1:105" ht="12" customHeight="1" x14ac:dyDescent="0.25">
      <c r="A68" s="64" t="s">
        <v>39</v>
      </c>
      <c r="B68" s="229">
        <v>0</v>
      </c>
      <c r="C68" s="229">
        <v>0</v>
      </c>
      <c r="D68" s="229">
        <v>0</v>
      </c>
      <c r="E68" s="229">
        <v>0</v>
      </c>
      <c r="F68" s="229">
        <v>0</v>
      </c>
      <c r="G68" s="229">
        <v>0</v>
      </c>
      <c r="H68" s="229">
        <v>0</v>
      </c>
      <c r="I68" s="229">
        <v>0.12564238021621801</v>
      </c>
      <c r="J68" s="229">
        <v>0.17089223137385201</v>
      </c>
      <c r="K68" s="229">
        <v>0.24989856121154991</v>
      </c>
      <c r="L68" s="229">
        <v>6.85881269442144E-2</v>
      </c>
      <c r="M68" s="229">
        <v>0.92826623498984928</v>
      </c>
      <c r="N68" s="229">
        <v>0.61436401904544891</v>
      </c>
      <c r="O68" s="229">
        <v>0.72044359771625532</v>
      </c>
      <c r="P68" s="229">
        <v>0.54672534018955399</v>
      </c>
      <c r="Q68" s="229">
        <v>0.39221202427881879</v>
      </c>
      <c r="R68" s="229">
        <v>0.4418283192342089</v>
      </c>
      <c r="S68" s="229">
        <v>0.28744679529406469</v>
      </c>
      <c r="T68" s="229">
        <v>2.0302657908790499E-2</v>
      </c>
      <c r="U68" s="229">
        <v>1.451022694595739E-2</v>
      </c>
      <c r="V68" s="229">
        <v>1.54149833997451E-2</v>
      </c>
      <c r="W68" s="229">
        <v>1.411421757221366E-2</v>
      </c>
      <c r="X68" s="229">
        <v>2.8072872752872579E-2</v>
      </c>
      <c r="Y68" s="229">
        <v>2.963222549639059E-2</v>
      </c>
      <c r="DA68" s="73" t="s">
        <v>544</v>
      </c>
    </row>
    <row r="69" spans="1:105" ht="12" customHeight="1" x14ac:dyDescent="0.25">
      <c r="A69" s="61" t="s">
        <v>545</v>
      </c>
      <c r="B69" s="263">
        <v>0.34009273852450872</v>
      </c>
      <c r="C69" s="263">
        <v>0.36685358047007233</v>
      </c>
      <c r="D69" s="263">
        <v>0.56521651163209397</v>
      </c>
      <c r="E69" s="263">
        <v>0.63046610868642339</v>
      </c>
      <c r="F69" s="263">
        <v>0.6043706171558586</v>
      </c>
      <c r="G69" s="263">
        <v>0.57747682200857609</v>
      </c>
      <c r="H69" s="263">
        <v>0.59128833014239757</v>
      </c>
      <c r="I69" s="263">
        <v>0.60196764493057786</v>
      </c>
      <c r="J69" s="263">
        <v>0.21779593868392941</v>
      </c>
      <c r="K69" s="263">
        <v>8.295149558675502E-2</v>
      </c>
      <c r="L69" s="263">
        <v>0.1223099750976709</v>
      </c>
      <c r="M69" s="263">
        <v>0.14664531203885159</v>
      </c>
      <c r="N69" s="263">
        <v>0.28339155530618232</v>
      </c>
      <c r="O69" s="263">
        <v>0.26388535887413728</v>
      </c>
      <c r="P69" s="263">
        <v>0.24535052264007301</v>
      </c>
      <c r="Q69" s="263">
        <v>0.22123423005623941</v>
      </c>
      <c r="R69" s="263">
        <v>0.22892695246466591</v>
      </c>
      <c r="S69" s="263">
        <v>0.20121527452399701</v>
      </c>
      <c r="T69" s="263">
        <v>0.20463762394093471</v>
      </c>
      <c r="U69" s="263">
        <v>0.23095644379737909</v>
      </c>
      <c r="V69" s="263">
        <v>0.12042381184882391</v>
      </c>
      <c r="W69" s="263">
        <v>7.0152978341670821E-2</v>
      </c>
      <c r="X69" s="263">
        <v>3.4290268979367197E-2</v>
      </c>
      <c r="Y69" s="263">
        <v>3.0241308469509428E-3</v>
      </c>
      <c r="DA69" s="74" t="s">
        <v>546</v>
      </c>
    </row>
    <row r="70" spans="1:105" ht="12" hidden="1" customHeight="1" x14ac:dyDescent="0.25">
      <c r="A70" s="116"/>
      <c r="B70" s="126"/>
      <c r="C70" s="126"/>
      <c r="D70" s="126"/>
      <c r="E70" s="126"/>
      <c r="F70" s="126"/>
      <c r="G70" s="126"/>
      <c r="H70" s="126"/>
      <c r="I70" s="126"/>
      <c r="J70" s="126"/>
      <c r="K70" s="126"/>
      <c r="L70" s="126"/>
      <c r="M70" s="126"/>
      <c r="N70" s="126"/>
      <c r="O70" s="126"/>
      <c r="P70" s="126"/>
      <c r="Q70" s="126"/>
      <c r="R70" s="126"/>
      <c r="S70" s="126"/>
      <c r="T70" s="126"/>
      <c r="U70" s="126"/>
      <c r="V70" s="126"/>
      <c r="W70" s="126"/>
      <c r="X70" s="126"/>
      <c r="Y70" s="126"/>
      <c r="DA70" s="125"/>
    </row>
    <row r="71" spans="1:105" ht="12" customHeight="1" x14ac:dyDescent="0.25">
      <c r="A71" s="128"/>
      <c r="B71" s="129"/>
      <c r="C71" s="129"/>
      <c r="D71" s="129"/>
      <c r="E71" s="129"/>
      <c r="F71" s="129"/>
      <c r="G71" s="129"/>
      <c r="H71" s="129"/>
      <c r="I71" s="129"/>
      <c r="J71" s="129"/>
      <c r="K71" s="129"/>
      <c r="L71" s="129"/>
      <c r="M71" s="129"/>
      <c r="N71" s="129"/>
      <c r="O71" s="129"/>
      <c r="P71" s="129"/>
      <c r="Q71" s="298"/>
      <c r="R71" s="298"/>
      <c r="S71" s="298"/>
      <c r="T71" s="298"/>
      <c r="U71" s="298"/>
      <c r="V71" s="298"/>
      <c r="W71" s="298"/>
      <c r="X71" s="298"/>
      <c r="Y71" s="298"/>
      <c r="DA71" s="124"/>
    </row>
    <row r="72" spans="1:105" ht="15" customHeight="1" x14ac:dyDescent="0.25">
      <c r="A72" s="34" t="s">
        <v>80</v>
      </c>
      <c r="B72" s="223">
        <v>0</v>
      </c>
      <c r="C72" s="223">
        <v>0</v>
      </c>
      <c r="D72" s="223">
        <v>0</v>
      </c>
      <c r="E72" s="223">
        <v>0</v>
      </c>
      <c r="F72" s="223">
        <v>0</v>
      </c>
      <c r="G72" s="223">
        <v>0</v>
      </c>
      <c r="H72" s="223">
        <v>3.0578117534639269</v>
      </c>
      <c r="I72" s="223">
        <v>3.192948081601878</v>
      </c>
      <c r="J72" s="223">
        <v>3.306024605596896</v>
      </c>
      <c r="K72" s="223">
        <v>1.731700614633769</v>
      </c>
      <c r="L72" s="223">
        <v>2.6393575581084492</v>
      </c>
      <c r="M72" s="223">
        <v>3.188894470629863</v>
      </c>
      <c r="N72" s="223">
        <v>2.767259044535316</v>
      </c>
      <c r="O72" s="223">
        <v>2.7918109053096352</v>
      </c>
      <c r="P72" s="223">
        <v>1.158595748483932</v>
      </c>
      <c r="Q72" s="223">
        <v>1.235823372509806</v>
      </c>
      <c r="R72" s="223">
        <v>1.6264600902672599</v>
      </c>
      <c r="S72" s="223">
        <v>3.0500706811302418</v>
      </c>
      <c r="T72" s="223">
        <v>2.5077737241815972</v>
      </c>
      <c r="U72" s="223">
        <v>0.84757956102480148</v>
      </c>
      <c r="V72" s="223">
        <v>3.3973266287941968</v>
      </c>
      <c r="W72" s="223">
        <v>4.7828544485116673</v>
      </c>
      <c r="X72" s="223">
        <v>4.178725599584296</v>
      </c>
      <c r="Y72" s="223">
        <v>2.112829870984577</v>
      </c>
      <c r="DA72" s="89" t="s">
        <v>547</v>
      </c>
    </row>
    <row r="73" spans="1:105" ht="12" customHeight="1" x14ac:dyDescent="0.25">
      <c r="A73" s="55" t="s">
        <v>91</v>
      </c>
      <c r="B73" s="259">
        <v>0</v>
      </c>
      <c r="C73" s="259">
        <v>0</v>
      </c>
      <c r="D73" s="259">
        <v>0</v>
      </c>
      <c r="E73" s="259">
        <v>0</v>
      </c>
      <c r="F73" s="259">
        <v>0</v>
      </c>
      <c r="G73" s="259">
        <v>0</v>
      </c>
      <c r="H73" s="259">
        <v>5.3678650945186814E-3</v>
      </c>
      <c r="I73" s="259">
        <v>5.6050914633878242E-3</v>
      </c>
      <c r="J73" s="259">
        <v>5.8035927365777638E-3</v>
      </c>
      <c r="K73" s="259">
        <v>3.039930523208197E-3</v>
      </c>
      <c r="L73" s="259">
        <v>4.6332856468877994E-3</v>
      </c>
      <c r="M73" s="259">
        <v>5.5979755129184237E-3</v>
      </c>
      <c r="N73" s="259">
        <v>4.8578115431802378E-3</v>
      </c>
      <c r="O73" s="259">
        <v>4.9009113436230484E-3</v>
      </c>
      <c r="P73" s="259">
        <v>2.0338680659286218E-3</v>
      </c>
      <c r="Q73" s="259">
        <v>2.169438042365144E-3</v>
      </c>
      <c r="R73" s="259">
        <v>2.8551850310623741E-3</v>
      </c>
      <c r="S73" s="259">
        <v>5.354275954611484E-3</v>
      </c>
      <c r="T73" s="259">
        <v>4.4022955382834296E-3</v>
      </c>
      <c r="U73" s="259">
        <v>1.487891704048241E-3</v>
      </c>
      <c r="V73" s="259">
        <v>5.9638697525856241E-3</v>
      </c>
      <c r="W73" s="259">
        <v>8.3961079087259919E-3</v>
      </c>
      <c r="X73" s="259">
        <v>7.3355841020978736E-3</v>
      </c>
      <c r="Y73" s="259">
        <v>3.7089875471811558E-3</v>
      </c>
      <c r="DA73" s="67" t="s">
        <v>548</v>
      </c>
    </row>
    <row r="74" spans="1:105" ht="12" customHeight="1" x14ac:dyDescent="0.25">
      <c r="A74" s="173" t="s">
        <v>92</v>
      </c>
      <c r="B74" s="224">
        <v>0</v>
      </c>
      <c r="C74" s="224">
        <v>0</v>
      </c>
      <c r="D74" s="224">
        <v>0</v>
      </c>
      <c r="E74" s="224">
        <v>0</v>
      </c>
      <c r="F74" s="224">
        <v>0</v>
      </c>
      <c r="G74" s="224">
        <v>0</v>
      </c>
      <c r="H74" s="224">
        <v>2.7921960295002189E-3</v>
      </c>
      <c r="I74" s="224">
        <v>2.915593788867452E-3</v>
      </c>
      <c r="J74" s="224">
        <v>3.0188479610741359E-3</v>
      </c>
      <c r="K74" s="224">
        <v>1.5812770603206741E-3</v>
      </c>
      <c r="L74" s="224">
        <v>2.410090708127323E-3</v>
      </c>
      <c r="M74" s="224">
        <v>2.91189229333861E-3</v>
      </c>
      <c r="N74" s="224">
        <v>2.5268820777144419E-3</v>
      </c>
      <c r="O74" s="224">
        <v>2.5493012498712751E-3</v>
      </c>
      <c r="P74" s="224">
        <v>1.057954743313534E-3</v>
      </c>
      <c r="Q74" s="224">
        <v>1.1284740174122871E-3</v>
      </c>
      <c r="R74" s="224">
        <v>1.4851782164498799E-3</v>
      </c>
      <c r="S74" s="224">
        <v>2.7851273826871802E-3</v>
      </c>
      <c r="T74" s="224">
        <v>2.2899368568769368E-3</v>
      </c>
      <c r="U74" s="224">
        <v>7.7395486570854921E-4</v>
      </c>
      <c r="V74" s="224">
        <v>3.1022190666882251E-3</v>
      </c>
      <c r="W74" s="224">
        <v>4.3673935080706834E-3</v>
      </c>
      <c r="X74" s="224">
        <v>3.8157420954669521E-3</v>
      </c>
      <c r="Y74" s="224">
        <v>1.929299660172176E-3</v>
      </c>
      <c r="DA74" s="177" t="s">
        <v>549</v>
      </c>
    </row>
    <row r="75" spans="1:105" ht="12" customHeight="1" x14ac:dyDescent="0.25">
      <c r="A75" s="173" t="s">
        <v>93</v>
      </c>
      <c r="B75" s="224">
        <v>0</v>
      </c>
      <c r="C75" s="224">
        <v>0</v>
      </c>
      <c r="D75" s="224">
        <v>0</v>
      </c>
      <c r="E75" s="224">
        <v>0</v>
      </c>
      <c r="F75" s="224">
        <v>0</v>
      </c>
      <c r="G75" s="224">
        <v>0</v>
      </c>
      <c r="H75" s="224">
        <v>6.5356626349772018E-2</v>
      </c>
      <c r="I75" s="224">
        <v>6.8244984174994916E-2</v>
      </c>
      <c r="J75" s="224">
        <v>7.0661843263923302E-2</v>
      </c>
      <c r="K75" s="224">
        <v>3.7012778793092997E-2</v>
      </c>
      <c r="L75" s="224">
        <v>5.6412728983189962E-2</v>
      </c>
      <c r="M75" s="224">
        <v>6.8158343674951979E-2</v>
      </c>
      <c r="N75" s="224">
        <v>5.9146451767098422E-2</v>
      </c>
      <c r="O75" s="224">
        <v>5.9671214871925123E-2</v>
      </c>
      <c r="P75" s="224">
        <v>2.4763430691536331E-2</v>
      </c>
      <c r="Q75" s="224">
        <v>2.641406760922951E-2</v>
      </c>
      <c r="R75" s="224">
        <v>3.4763403690073212E-2</v>
      </c>
      <c r="S75" s="224">
        <v>6.5191171308765825E-2</v>
      </c>
      <c r="T75" s="224">
        <v>5.360030095962344E-2</v>
      </c>
      <c r="U75" s="224">
        <v>1.8115876691779269E-2</v>
      </c>
      <c r="V75" s="224">
        <v>7.2613301592929891E-2</v>
      </c>
      <c r="W75" s="224">
        <v>0.1022271010393517</v>
      </c>
      <c r="X75" s="224">
        <v>8.9314656902927947E-2</v>
      </c>
      <c r="Y75" s="224">
        <v>4.5158905633564943E-2</v>
      </c>
      <c r="DA75" s="177" t="s">
        <v>550</v>
      </c>
    </row>
    <row r="76" spans="1:105" ht="12" customHeight="1" x14ac:dyDescent="0.25">
      <c r="A76" s="173" t="s">
        <v>94</v>
      </c>
      <c r="B76" s="224">
        <v>0</v>
      </c>
      <c r="C76" s="224">
        <v>0</v>
      </c>
      <c r="D76" s="224">
        <v>0</v>
      </c>
      <c r="E76" s="224">
        <v>0</v>
      </c>
      <c r="F76" s="224">
        <v>0</v>
      </c>
      <c r="G76" s="224">
        <v>0</v>
      </c>
      <c r="H76" s="224">
        <v>1.78928836483956E-3</v>
      </c>
      <c r="I76" s="224">
        <v>1.868363821129274E-3</v>
      </c>
      <c r="J76" s="224">
        <v>1.934530912192588E-3</v>
      </c>
      <c r="K76" s="224">
        <v>1.013310174402733E-3</v>
      </c>
      <c r="L76" s="224">
        <v>1.5444285489626E-3</v>
      </c>
      <c r="M76" s="224">
        <v>1.8659918376394749E-3</v>
      </c>
      <c r="N76" s="224">
        <v>1.619270514393413E-3</v>
      </c>
      <c r="O76" s="224">
        <v>1.6336371145410161E-3</v>
      </c>
      <c r="P76" s="224">
        <v>6.7795602197620749E-4</v>
      </c>
      <c r="Q76" s="224">
        <v>7.2314601412171457E-4</v>
      </c>
      <c r="R76" s="224">
        <v>9.5172834368745804E-4</v>
      </c>
      <c r="S76" s="224">
        <v>1.7847586515371619E-3</v>
      </c>
      <c r="T76" s="224">
        <v>1.467431846094477E-3</v>
      </c>
      <c r="U76" s="224">
        <v>4.9596390134941349E-4</v>
      </c>
      <c r="V76" s="224">
        <v>1.9879565841952082E-3</v>
      </c>
      <c r="W76" s="224">
        <v>2.7987026362419972E-3</v>
      </c>
      <c r="X76" s="224">
        <v>2.4451947006992911E-3</v>
      </c>
      <c r="Y76" s="224">
        <v>1.236329182393719E-3</v>
      </c>
      <c r="DA76" s="177" t="s">
        <v>551</v>
      </c>
    </row>
    <row r="77" spans="1:105" ht="12" customHeight="1" x14ac:dyDescent="0.25">
      <c r="A77" s="56" t="s">
        <v>95</v>
      </c>
      <c r="B77" s="260">
        <v>0</v>
      </c>
      <c r="C77" s="260">
        <v>0</v>
      </c>
      <c r="D77" s="260">
        <v>0</v>
      </c>
      <c r="E77" s="260">
        <v>0</v>
      </c>
      <c r="F77" s="260">
        <v>0</v>
      </c>
      <c r="G77" s="260">
        <v>0</v>
      </c>
      <c r="H77" s="260">
        <v>7.6287502653144606E-3</v>
      </c>
      <c r="I77" s="260">
        <v>8.2687777214580944E-3</v>
      </c>
      <c r="J77" s="260">
        <v>8.0554513287700615E-3</v>
      </c>
      <c r="K77" s="260">
        <v>4.436723779821539E-3</v>
      </c>
      <c r="L77" s="260">
        <v>6.7959605095173044E-3</v>
      </c>
      <c r="M77" s="260">
        <v>7.1183470016078047E-3</v>
      </c>
      <c r="N77" s="260">
        <v>6.7184711950136243E-3</v>
      </c>
      <c r="O77" s="260">
        <v>6.6797912012927767E-3</v>
      </c>
      <c r="P77" s="260">
        <v>2.799968607847932E-3</v>
      </c>
      <c r="Q77" s="260">
        <v>3.03952223160662E-3</v>
      </c>
      <c r="R77" s="260">
        <v>4.051496895135941E-3</v>
      </c>
      <c r="S77" s="260">
        <v>7.8082387834126346E-3</v>
      </c>
      <c r="T77" s="260">
        <v>6.4902637901580297E-3</v>
      </c>
      <c r="U77" s="260">
        <v>2.2669004528902939E-3</v>
      </c>
      <c r="V77" s="260">
        <v>9.1671989057841227E-3</v>
      </c>
      <c r="W77" s="260">
        <v>1.313491357999309E-2</v>
      </c>
      <c r="X77" s="260">
        <v>1.1480534856089139E-2</v>
      </c>
      <c r="Y77" s="260">
        <v>6.0096488936817244E-3</v>
      </c>
      <c r="DA77" s="68" t="s">
        <v>552</v>
      </c>
    </row>
    <row r="78" spans="1:105" ht="12" customHeight="1" x14ac:dyDescent="0.25">
      <c r="A78" s="37" t="s">
        <v>159</v>
      </c>
      <c r="B78" s="226">
        <v>0</v>
      </c>
      <c r="C78" s="226">
        <v>0</v>
      </c>
      <c r="D78" s="226">
        <v>0</v>
      </c>
      <c r="E78" s="226">
        <v>0</v>
      </c>
      <c r="F78" s="226">
        <v>0</v>
      </c>
      <c r="G78" s="226">
        <v>0</v>
      </c>
      <c r="H78" s="226">
        <v>3.1277282827042719E-4</v>
      </c>
      <c r="I78" s="226">
        <v>3.5306286517128532E-4</v>
      </c>
      <c r="J78" s="226">
        <v>3.9494843082925769E-4</v>
      </c>
      <c r="K78" s="226">
        <v>0</v>
      </c>
      <c r="L78" s="226">
        <v>1.8192633983399599E-4</v>
      </c>
      <c r="M78" s="226">
        <v>2.40742661135049E-4</v>
      </c>
      <c r="N78" s="226">
        <v>1.4844736707432399E-4</v>
      </c>
      <c r="O78" s="226">
        <v>0</v>
      </c>
      <c r="P78" s="226">
        <v>0</v>
      </c>
      <c r="Q78" s="226">
        <v>0</v>
      </c>
      <c r="R78" s="226">
        <v>0</v>
      </c>
      <c r="S78" s="226">
        <v>5.0260504273889908E-5</v>
      </c>
      <c r="T78" s="226">
        <v>6.1305637239656316E-5</v>
      </c>
      <c r="U78" s="226">
        <v>1.223909113286004E-5</v>
      </c>
      <c r="V78" s="226">
        <v>4.8003683512624098E-5</v>
      </c>
      <c r="W78" s="226">
        <v>5.4296807783693068E-5</v>
      </c>
      <c r="X78" s="226">
        <v>2.224655859760555E-4</v>
      </c>
      <c r="Y78" s="226">
        <v>7.6658307579933227E-5</v>
      </c>
      <c r="DA78" s="69" t="s">
        <v>553</v>
      </c>
    </row>
    <row r="79" spans="1:105" ht="12" customHeight="1" x14ac:dyDescent="0.25">
      <c r="A79" s="37" t="s">
        <v>35</v>
      </c>
      <c r="B79" s="226">
        <v>0</v>
      </c>
      <c r="C79" s="226">
        <v>0</v>
      </c>
      <c r="D79" s="226">
        <v>0</v>
      </c>
      <c r="E79" s="226">
        <v>0</v>
      </c>
      <c r="F79" s="226">
        <v>0</v>
      </c>
      <c r="G79" s="226">
        <v>0</v>
      </c>
      <c r="H79" s="226">
        <v>3.108962177319389E-3</v>
      </c>
      <c r="I79" s="226">
        <v>3.1129204732003482E-3</v>
      </c>
      <c r="J79" s="226">
        <v>5.2858374726483014E-3</v>
      </c>
      <c r="K79" s="226">
        <v>3.2929640564551411E-3</v>
      </c>
      <c r="L79" s="226">
        <v>4.0088982600958731E-3</v>
      </c>
      <c r="M79" s="226">
        <v>5.3151373465335537E-3</v>
      </c>
      <c r="N79" s="226">
        <v>3.58479127368276E-3</v>
      </c>
      <c r="O79" s="226">
        <v>3.9926377198154237E-3</v>
      </c>
      <c r="P79" s="226">
        <v>1.812722134266519E-3</v>
      </c>
      <c r="Q79" s="226">
        <v>2.0885676493334628E-3</v>
      </c>
      <c r="R79" s="226">
        <v>2.7828126431530729E-3</v>
      </c>
      <c r="S79" s="226">
        <v>5.6350739459022072E-3</v>
      </c>
      <c r="T79" s="226">
        <v>4.5777241988100032E-3</v>
      </c>
      <c r="U79" s="226">
        <v>1.4333839949003319E-3</v>
      </c>
      <c r="V79" s="226">
        <v>7.0886971832270149E-3</v>
      </c>
      <c r="W79" s="226">
        <v>1.1031603872432899E-2</v>
      </c>
      <c r="X79" s="226">
        <v>1.0095489329293401E-2</v>
      </c>
      <c r="Y79" s="226">
        <v>5.594302480267252E-3</v>
      </c>
      <c r="DA79" s="69" t="s">
        <v>554</v>
      </c>
    </row>
    <row r="80" spans="1:105" ht="12" customHeight="1" x14ac:dyDescent="0.25">
      <c r="A80" s="37" t="s">
        <v>96</v>
      </c>
      <c r="B80" s="226">
        <v>0</v>
      </c>
      <c r="C80" s="226">
        <v>0</v>
      </c>
      <c r="D80" s="226">
        <v>0</v>
      </c>
      <c r="E80" s="226">
        <v>0</v>
      </c>
      <c r="F80" s="226">
        <v>0</v>
      </c>
      <c r="G80" s="226">
        <v>0</v>
      </c>
      <c r="H80" s="226">
        <v>0</v>
      </c>
      <c r="I80" s="226">
        <v>0</v>
      </c>
      <c r="J80" s="226">
        <v>0</v>
      </c>
      <c r="K80" s="226">
        <v>0</v>
      </c>
      <c r="L80" s="226">
        <v>0</v>
      </c>
      <c r="M80" s="226">
        <v>0</v>
      </c>
      <c r="N80" s="226">
        <v>0</v>
      </c>
      <c r="O80" s="226">
        <v>0</v>
      </c>
      <c r="P80" s="226">
        <v>0</v>
      </c>
      <c r="Q80" s="226">
        <v>0</v>
      </c>
      <c r="R80" s="226">
        <v>0</v>
      </c>
      <c r="S80" s="226">
        <v>0</v>
      </c>
      <c r="T80" s="226">
        <v>0</v>
      </c>
      <c r="U80" s="226">
        <v>0</v>
      </c>
      <c r="V80" s="226">
        <v>0</v>
      </c>
      <c r="W80" s="226">
        <v>0</v>
      </c>
      <c r="X80" s="226">
        <v>0</v>
      </c>
      <c r="Y80" s="226">
        <v>0</v>
      </c>
      <c r="DA80" s="69" t="s">
        <v>555</v>
      </c>
    </row>
    <row r="81" spans="1:105" ht="12" customHeight="1" x14ac:dyDescent="0.25">
      <c r="A81" s="37" t="s">
        <v>78</v>
      </c>
      <c r="B81" s="226">
        <v>0</v>
      </c>
      <c r="C81" s="226">
        <v>0</v>
      </c>
      <c r="D81" s="226">
        <v>0</v>
      </c>
      <c r="E81" s="226">
        <v>0</v>
      </c>
      <c r="F81" s="226">
        <v>0</v>
      </c>
      <c r="G81" s="226">
        <v>0</v>
      </c>
      <c r="H81" s="226">
        <v>0</v>
      </c>
      <c r="I81" s="226">
        <v>0</v>
      </c>
      <c r="J81" s="226">
        <v>0</v>
      </c>
      <c r="K81" s="226">
        <v>0</v>
      </c>
      <c r="L81" s="226">
        <v>0</v>
      </c>
      <c r="M81" s="226">
        <v>0</v>
      </c>
      <c r="N81" s="226">
        <v>0</v>
      </c>
      <c r="O81" s="226">
        <v>0</v>
      </c>
      <c r="P81" s="226">
        <v>0</v>
      </c>
      <c r="Q81" s="226">
        <v>0</v>
      </c>
      <c r="R81" s="226">
        <v>0</v>
      </c>
      <c r="S81" s="226">
        <v>0</v>
      </c>
      <c r="T81" s="226">
        <v>0</v>
      </c>
      <c r="U81" s="226">
        <v>0</v>
      </c>
      <c r="V81" s="226">
        <v>0</v>
      </c>
      <c r="W81" s="226">
        <v>0</v>
      </c>
      <c r="X81" s="226">
        <v>0</v>
      </c>
      <c r="Y81" s="226">
        <v>2.6645889113797988E-4</v>
      </c>
      <c r="DA81" s="69" t="s">
        <v>556</v>
      </c>
    </row>
    <row r="82" spans="1:105" ht="12" customHeight="1" x14ac:dyDescent="0.25">
      <c r="A82" s="37" t="s">
        <v>40</v>
      </c>
      <c r="B82" s="226">
        <v>0</v>
      </c>
      <c r="C82" s="226">
        <v>0</v>
      </c>
      <c r="D82" s="226">
        <v>0</v>
      </c>
      <c r="E82" s="226">
        <v>0</v>
      </c>
      <c r="F82" s="226">
        <v>0</v>
      </c>
      <c r="G82" s="226">
        <v>0</v>
      </c>
      <c r="H82" s="226">
        <v>4.2070152597246443E-3</v>
      </c>
      <c r="I82" s="226">
        <v>4.8027943830864618E-3</v>
      </c>
      <c r="J82" s="226">
        <v>2.3746654252925041E-3</v>
      </c>
      <c r="K82" s="226">
        <v>1.1437597233663981E-3</v>
      </c>
      <c r="L82" s="226">
        <v>2.6051359095874351E-3</v>
      </c>
      <c r="M82" s="226">
        <v>1.562466993939202E-3</v>
      </c>
      <c r="N82" s="226">
        <v>2.98523255425654E-3</v>
      </c>
      <c r="O82" s="226">
        <v>2.6871534814773531E-3</v>
      </c>
      <c r="P82" s="226">
        <v>9.8724647358141237E-4</v>
      </c>
      <c r="Q82" s="226">
        <v>9.5095458227315694E-4</v>
      </c>
      <c r="R82" s="226">
        <v>1.2686842519828679E-3</v>
      </c>
      <c r="S82" s="226">
        <v>2.122904333236537E-3</v>
      </c>
      <c r="T82" s="226">
        <v>1.851233954108371E-3</v>
      </c>
      <c r="U82" s="226">
        <v>8.2127736685710234E-4</v>
      </c>
      <c r="V82" s="226">
        <v>2.030498039044485E-3</v>
      </c>
      <c r="W82" s="226">
        <v>2.0490128997764918E-3</v>
      </c>
      <c r="X82" s="226">
        <v>1.162579940819691E-3</v>
      </c>
      <c r="Y82" s="226">
        <v>7.2229214696558887E-5</v>
      </c>
      <c r="DA82" s="69" t="s">
        <v>557</v>
      </c>
    </row>
    <row r="83" spans="1:105" ht="12" customHeight="1" x14ac:dyDescent="0.25">
      <c r="A83" s="57" t="s">
        <v>558</v>
      </c>
      <c r="B83" s="261">
        <v>0</v>
      </c>
      <c r="C83" s="261">
        <v>0</v>
      </c>
      <c r="D83" s="261">
        <v>0</v>
      </c>
      <c r="E83" s="261">
        <v>0</v>
      </c>
      <c r="F83" s="261">
        <v>0</v>
      </c>
      <c r="G83" s="261">
        <v>0</v>
      </c>
      <c r="H83" s="261">
        <v>0.67706063603092614</v>
      </c>
      <c r="I83" s="261">
        <v>0.72640193996454561</v>
      </c>
      <c r="J83" s="261">
        <v>0.73611966176758603</v>
      </c>
      <c r="K83" s="261">
        <v>0.39908977245199467</v>
      </c>
      <c r="L83" s="261">
        <v>0.61902443895270842</v>
      </c>
      <c r="M83" s="261">
        <v>0.68212803822074819</v>
      </c>
      <c r="N83" s="261">
        <v>0.61695180085968127</v>
      </c>
      <c r="O83" s="261">
        <v>0.61690128915737563</v>
      </c>
      <c r="P83" s="261">
        <v>0.25694283954730218</v>
      </c>
      <c r="Q83" s="261">
        <v>0.27718837052707801</v>
      </c>
      <c r="R83" s="261">
        <v>0.36399220384445929</v>
      </c>
      <c r="S83" s="261">
        <v>0.69546291919045267</v>
      </c>
      <c r="T83" s="261">
        <v>0.5772698812837771</v>
      </c>
      <c r="U83" s="261">
        <v>0.19646287359307529</v>
      </c>
      <c r="V83" s="261">
        <v>0.79442807225320045</v>
      </c>
      <c r="W83" s="261">
        <v>1.137552109591752</v>
      </c>
      <c r="X83" s="261">
        <v>0.9980856441446081</v>
      </c>
      <c r="Y83" s="261">
        <v>0.51157358371457307</v>
      </c>
      <c r="DA83" s="70" t="s">
        <v>559</v>
      </c>
    </row>
    <row r="84" spans="1:105" ht="12" customHeight="1" x14ac:dyDescent="0.25">
      <c r="A84" s="60" t="s">
        <v>560</v>
      </c>
      <c r="B84" s="262">
        <v>0</v>
      </c>
      <c r="C84" s="262">
        <v>0</v>
      </c>
      <c r="D84" s="262">
        <v>0</v>
      </c>
      <c r="E84" s="262">
        <v>0</v>
      </c>
      <c r="F84" s="262">
        <v>0</v>
      </c>
      <c r="G84" s="262">
        <v>0</v>
      </c>
      <c r="H84" s="262">
        <v>0.3317730958653119</v>
      </c>
      <c r="I84" s="262">
        <v>0.32776594805467979</v>
      </c>
      <c r="J84" s="262">
        <v>0.55243917358617223</v>
      </c>
      <c r="K84" s="262">
        <v>0.31260548386395659</v>
      </c>
      <c r="L84" s="262">
        <v>0.42587555016897971</v>
      </c>
      <c r="M84" s="262">
        <v>0.56940955112093872</v>
      </c>
      <c r="N84" s="262">
        <v>0.39096037733450412</v>
      </c>
      <c r="O84" s="262">
        <v>0.41460145627635958</v>
      </c>
      <c r="P84" s="262">
        <v>0.18148478775823129</v>
      </c>
      <c r="Q84" s="262">
        <v>0.20392097560027109</v>
      </c>
      <c r="R84" s="262">
        <v>0.2633351032880436</v>
      </c>
      <c r="S84" s="262">
        <v>0.52523763447385841</v>
      </c>
      <c r="T84" s="262">
        <v>0.42848808716426667</v>
      </c>
      <c r="U84" s="262">
        <v>0.12645876526720731</v>
      </c>
      <c r="V84" s="262">
        <v>0.6215026521551128</v>
      </c>
      <c r="W84" s="262">
        <v>0.96317509384431954</v>
      </c>
      <c r="X84" s="262">
        <v>0.90072747180880131</v>
      </c>
      <c r="Y84" s="262">
        <v>0.50548942099564687</v>
      </c>
      <c r="DA84" s="72" t="s">
        <v>561</v>
      </c>
    </row>
    <row r="85" spans="1:105" ht="12" customHeight="1" x14ac:dyDescent="0.25">
      <c r="A85" s="59" t="s">
        <v>31</v>
      </c>
      <c r="B85" s="230">
        <v>0</v>
      </c>
      <c r="C85" s="230">
        <v>0</v>
      </c>
      <c r="D85" s="230">
        <v>0</v>
      </c>
      <c r="E85" s="230">
        <v>0</v>
      </c>
      <c r="F85" s="230">
        <v>0</v>
      </c>
      <c r="G85" s="230">
        <v>0</v>
      </c>
      <c r="H85" s="230">
        <v>0</v>
      </c>
      <c r="I85" s="230">
        <v>1.062987822643878E-2</v>
      </c>
      <c r="J85" s="230">
        <v>6.6718498426012407E-2</v>
      </c>
      <c r="K85" s="230">
        <v>4.8640055319644618E-2</v>
      </c>
      <c r="L85" s="230">
        <v>8.8031879508633448E-2</v>
      </c>
      <c r="M85" s="230">
        <v>0.1333659695506289</v>
      </c>
      <c r="N85" s="230">
        <v>8.5723753429929717E-2</v>
      </c>
      <c r="O85" s="230">
        <v>9.0208693336835219E-2</v>
      </c>
      <c r="P85" s="230">
        <v>3.2847359176778078E-2</v>
      </c>
      <c r="Q85" s="230">
        <v>3.8011923791623027E-2</v>
      </c>
      <c r="R85" s="230">
        <v>4.254742375806525E-2</v>
      </c>
      <c r="S85" s="230">
        <v>6.935855394326379E-2</v>
      </c>
      <c r="T85" s="230">
        <v>5.5653967279167597E-2</v>
      </c>
      <c r="U85" s="230">
        <v>3.2366247371234179E-3</v>
      </c>
      <c r="V85" s="230">
        <v>1.3712360431368529E-2</v>
      </c>
      <c r="W85" s="230">
        <v>1.9732386529263211E-2</v>
      </c>
      <c r="X85" s="230">
        <v>3.6668840205689793E-2</v>
      </c>
      <c r="Y85" s="230">
        <v>2.780115661589205E-2</v>
      </c>
      <c r="DA85" s="71" t="s">
        <v>562</v>
      </c>
    </row>
    <row r="86" spans="1:105" ht="12" customHeight="1" x14ac:dyDescent="0.25">
      <c r="A86" s="59" t="s">
        <v>159</v>
      </c>
      <c r="B86" s="230">
        <v>0</v>
      </c>
      <c r="C86" s="230">
        <v>0</v>
      </c>
      <c r="D86" s="230">
        <v>0</v>
      </c>
      <c r="E86" s="230">
        <v>0</v>
      </c>
      <c r="F86" s="230">
        <v>0</v>
      </c>
      <c r="G86" s="230">
        <v>0</v>
      </c>
      <c r="H86" s="230">
        <v>2.5670589203236331E-2</v>
      </c>
      <c r="I86" s="230">
        <v>2.9304516129138841E-2</v>
      </c>
      <c r="J86" s="230">
        <v>3.0549280672777571E-2</v>
      </c>
      <c r="K86" s="230">
        <v>0</v>
      </c>
      <c r="L86" s="230">
        <v>1.3488306022771819E-2</v>
      </c>
      <c r="M86" s="230">
        <v>1.7367501936863781E-2</v>
      </c>
      <c r="N86" s="230">
        <v>1.123792910400106E-2</v>
      </c>
      <c r="O86" s="230">
        <v>0</v>
      </c>
      <c r="P86" s="230">
        <v>0</v>
      </c>
      <c r="Q86" s="230">
        <v>0</v>
      </c>
      <c r="R86" s="230">
        <v>0</v>
      </c>
      <c r="S86" s="230">
        <v>4.0301432881710711E-3</v>
      </c>
      <c r="T86" s="230">
        <v>4.9270718473554903E-3</v>
      </c>
      <c r="U86" s="230">
        <v>1.043236665286041E-3</v>
      </c>
      <c r="V86" s="230">
        <v>4.0881877145680428E-3</v>
      </c>
      <c r="W86" s="230">
        <v>4.6208178127942392E-3</v>
      </c>
      <c r="X86" s="230">
        <v>1.8629981558921638E-2</v>
      </c>
      <c r="Y86" s="230">
        <v>6.4572433610582151E-3</v>
      </c>
      <c r="DA86" s="71" t="s">
        <v>563</v>
      </c>
    </row>
    <row r="87" spans="1:105" ht="12" customHeight="1" x14ac:dyDescent="0.25">
      <c r="A87" s="59" t="s">
        <v>32</v>
      </c>
      <c r="B87" s="230">
        <v>0</v>
      </c>
      <c r="C87" s="230">
        <v>0</v>
      </c>
      <c r="D87" s="230">
        <v>0</v>
      </c>
      <c r="E87" s="230">
        <v>0</v>
      </c>
      <c r="F87" s="230">
        <v>0</v>
      </c>
      <c r="G87" s="230">
        <v>0</v>
      </c>
      <c r="H87" s="230">
        <v>5.093682828875639E-2</v>
      </c>
      <c r="I87" s="230">
        <v>2.9456524166131669E-2</v>
      </c>
      <c r="J87" s="230">
        <v>4.6311604353343513E-2</v>
      </c>
      <c r="K87" s="230">
        <v>1.497112672514214E-2</v>
      </c>
      <c r="L87" s="230">
        <v>2.712931921902012E-2</v>
      </c>
      <c r="M87" s="230">
        <v>3.5234865993146673E-2</v>
      </c>
      <c r="N87" s="230">
        <v>2.2618804538737412E-2</v>
      </c>
      <c r="O87" s="230">
        <v>2.381077198118316E-2</v>
      </c>
      <c r="P87" s="230">
        <v>1.0085927667534279E-2</v>
      </c>
      <c r="Q87" s="230">
        <v>4.9929432503613494E-3</v>
      </c>
      <c r="R87" s="230">
        <v>0</v>
      </c>
      <c r="S87" s="230">
        <v>0</v>
      </c>
      <c r="T87" s="230">
        <v>0</v>
      </c>
      <c r="U87" s="230">
        <v>0</v>
      </c>
      <c r="V87" s="230">
        <v>0</v>
      </c>
      <c r="W87" s="230">
        <v>0</v>
      </c>
      <c r="X87" s="230">
        <v>0</v>
      </c>
      <c r="Y87" s="230">
        <v>0</v>
      </c>
      <c r="DA87" s="71" t="s">
        <v>564</v>
      </c>
    </row>
    <row r="88" spans="1:105" ht="12" customHeight="1" x14ac:dyDescent="0.25">
      <c r="A88" s="59" t="s">
        <v>35</v>
      </c>
      <c r="B88" s="230">
        <v>0</v>
      </c>
      <c r="C88" s="230">
        <v>0</v>
      </c>
      <c r="D88" s="230">
        <v>0</v>
      </c>
      <c r="E88" s="230">
        <v>0</v>
      </c>
      <c r="F88" s="230">
        <v>0</v>
      </c>
      <c r="G88" s="230">
        <v>0</v>
      </c>
      <c r="H88" s="230">
        <v>0.25516567837331922</v>
      </c>
      <c r="I88" s="230">
        <v>0.25837502953297048</v>
      </c>
      <c r="J88" s="230">
        <v>0.40885979013403873</v>
      </c>
      <c r="K88" s="230">
        <v>0.24899430181916979</v>
      </c>
      <c r="L88" s="230">
        <v>0.2972260454185543</v>
      </c>
      <c r="M88" s="230">
        <v>0.38344121364029943</v>
      </c>
      <c r="N88" s="230">
        <v>0.27137989026183579</v>
      </c>
      <c r="O88" s="230">
        <v>0.30058199095834132</v>
      </c>
      <c r="P88" s="230">
        <v>0.13855150091391891</v>
      </c>
      <c r="Q88" s="230">
        <v>0.1609161085582867</v>
      </c>
      <c r="R88" s="230">
        <v>0.22078767952997841</v>
      </c>
      <c r="S88" s="230">
        <v>0.45184893724242359</v>
      </c>
      <c r="T88" s="230">
        <v>0.3679070480377436</v>
      </c>
      <c r="U88" s="230">
        <v>0.12217890386479779</v>
      </c>
      <c r="V88" s="230">
        <v>0.60370210400917623</v>
      </c>
      <c r="W88" s="230">
        <v>0.93882188950226209</v>
      </c>
      <c r="X88" s="230">
        <v>0.84542865004418988</v>
      </c>
      <c r="Y88" s="230">
        <v>0.47123102101869663</v>
      </c>
      <c r="DA88" s="71" t="s">
        <v>565</v>
      </c>
    </row>
    <row r="89" spans="1:105" ht="12" customHeight="1" x14ac:dyDescent="0.25">
      <c r="A89" s="60" t="s">
        <v>566</v>
      </c>
      <c r="B89" s="262">
        <v>0</v>
      </c>
      <c r="C89" s="262">
        <v>0</v>
      </c>
      <c r="D89" s="262">
        <v>0</v>
      </c>
      <c r="E89" s="262">
        <v>0</v>
      </c>
      <c r="F89" s="262">
        <v>0</v>
      </c>
      <c r="G89" s="262">
        <v>0</v>
      </c>
      <c r="H89" s="262">
        <v>0.3452875401656143</v>
      </c>
      <c r="I89" s="262">
        <v>0.39863599190986593</v>
      </c>
      <c r="J89" s="262">
        <v>0.1836804881814138</v>
      </c>
      <c r="K89" s="262">
        <v>8.6484288588038125E-2</v>
      </c>
      <c r="L89" s="262">
        <v>0.19314888878372879</v>
      </c>
      <c r="M89" s="262">
        <v>0.1127184870998095</v>
      </c>
      <c r="N89" s="262">
        <v>0.22599142352517709</v>
      </c>
      <c r="O89" s="262">
        <v>0.202299832881016</v>
      </c>
      <c r="P89" s="262">
        <v>7.5458051789071001E-2</v>
      </c>
      <c r="Q89" s="262">
        <v>7.3267394926806867E-2</v>
      </c>
      <c r="R89" s="262">
        <v>0.1006571005564157</v>
      </c>
      <c r="S89" s="262">
        <v>0.17022528471659421</v>
      </c>
      <c r="T89" s="262">
        <v>0.1487817941195104</v>
      </c>
      <c r="U89" s="262">
        <v>7.0004108325867981E-2</v>
      </c>
      <c r="V89" s="262">
        <v>0.17292542009808759</v>
      </c>
      <c r="W89" s="262">
        <v>0.174377015747433</v>
      </c>
      <c r="X89" s="262">
        <v>9.7358172335806764E-2</v>
      </c>
      <c r="Y89" s="262">
        <v>6.0841627189261484E-3</v>
      </c>
      <c r="DA89" s="72" t="s">
        <v>567</v>
      </c>
    </row>
    <row r="90" spans="1:105" ht="12" customHeight="1" x14ac:dyDescent="0.25">
      <c r="A90" s="57" t="s">
        <v>517</v>
      </c>
      <c r="B90" s="294">
        <v>0</v>
      </c>
      <c r="C90" s="294">
        <v>0</v>
      </c>
      <c r="D90" s="294">
        <v>0</v>
      </c>
      <c r="E90" s="294">
        <v>0</v>
      </c>
      <c r="F90" s="294">
        <v>0</v>
      </c>
      <c r="G90" s="294">
        <v>0</v>
      </c>
      <c r="H90" s="294">
        <v>1.2985550513849999</v>
      </c>
      <c r="I90" s="294">
        <v>1.3931882290580231</v>
      </c>
      <c r="J90" s="294">
        <v>1.4118261413272499</v>
      </c>
      <c r="K90" s="294">
        <v>0.76542633317402964</v>
      </c>
      <c r="L90" s="294">
        <v>1.1872456754317759</v>
      </c>
      <c r="M90" s="294">
        <v>1.3082739751575709</v>
      </c>
      <c r="N90" s="294">
        <v>1.183270500207928</v>
      </c>
      <c r="O90" s="294">
        <v>1.1831736222878531</v>
      </c>
      <c r="P90" s="294">
        <v>0.4927984355541748</v>
      </c>
      <c r="Q90" s="294">
        <v>0.5316279511436155</v>
      </c>
      <c r="R90" s="294">
        <v>0.69811164586060981</v>
      </c>
      <c r="S90" s="294">
        <v>1.3338493462858321</v>
      </c>
      <c r="T90" s="294">
        <v>1.107163347655066</v>
      </c>
      <c r="U90" s="294">
        <v>0.37680208143462002</v>
      </c>
      <c r="V90" s="294">
        <v>1.5236576035995111</v>
      </c>
      <c r="W90" s="294">
        <v>2.1817455623820381</v>
      </c>
      <c r="X90" s="294">
        <v>1.9142586142899489</v>
      </c>
      <c r="Y90" s="294">
        <v>0.98116243351849852</v>
      </c>
      <c r="DA90" s="70" t="s">
        <v>568</v>
      </c>
    </row>
    <row r="91" spans="1:105" ht="12" customHeight="1" x14ac:dyDescent="0.25">
      <c r="A91" s="60" t="s">
        <v>519</v>
      </c>
      <c r="B91" s="262">
        <v>0</v>
      </c>
      <c r="C91" s="262">
        <v>0</v>
      </c>
      <c r="D91" s="262">
        <v>0</v>
      </c>
      <c r="E91" s="262">
        <v>0</v>
      </c>
      <c r="F91" s="262">
        <v>0</v>
      </c>
      <c r="G91" s="262">
        <v>0</v>
      </c>
      <c r="H91" s="262">
        <v>0.636317645159719</v>
      </c>
      <c r="I91" s="262">
        <v>0.62863221529682434</v>
      </c>
      <c r="J91" s="262">
        <v>1.059539783096342</v>
      </c>
      <c r="K91" s="262">
        <v>0.59955550294855886</v>
      </c>
      <c r="L91" s="262">
        <v>0.81679958559580756</v>
      </c>
      <c r="M91" s="262">
        <v>1.092087782934092</v>
      </c>
      <c r="N91" s="262">
        <v>0.74983472064666956</v>
      </c>
      <c r="O91" s="262">
        <v>0.79517666026983791</v>
      </c>
      <c r="P91" s="262">
        <v>0.34807515804569872</v>
      </c>
      <c r="Q91" s="262">
        <v>0.39110620062247148</v>
      </c>
      <c r="R91" s="262">
        <v>0.50505835132624688</v>
      </c>
      <c r="S91" s="262">
        <v>1.007369129332137</v>
      </c>
      <c r="T91" s="262">
        <v>0.82181024923746926</v>
      </c>
      <c r="U91" s="262">
        <v>0.2425390868863645</v>
      </c>
      <c r="V91" s="262">
        <v>1.191998715412445</v>
      </c>
      <c r="W91" s="262">
        <v>1.847302615038799</v>
      </c>
      <c r="X91" s="262">
        <v>1.72753243386776</v>
      </c>
      <c r="Y91" s="262">
        <v>0.96949343400550814</v>
      </c>
      <c r="DA91" s="72" t="s">
        <v>569</v>
      </c>
    </row>
    <row r="92" spans="1:105" ht="12" customHeight="1" x14ac:dyDescent="0.25">
      <c r="A92" s="59" t="s">
        <v>31</v>
      </c>
      <c r="B92" s="297">
        <v>0</v>
      </c>
      <c r="C92" s="297">
        <v>0</v>
      </c>
      <c r="D92" s="297">
        <v>0</v>
      </c>
      <c r="E92" s="297">
        <v>0</v>
      </c>
      <c r="F92" s="297">
        <v>0</v>
      </c>
      <c r="G92" s="297">
        <v>0</v>
      </c>
      <c r="H92" s="297">
        <v>0</v>
      </c>
      <c r="I92" s="297">
        <v>2.038736463467801E-2</v>
      </c>
      <c r="J92" s="297">
        <v>0.12796142404587121</v>
      </c>
      <c r="K92" s="297">
        <v>9.3288231767893415E-2</v>
      </c>
      <c r="L92" s="297">
        <v>0.16883900161289259</v>
      </c>
      <c r="M92" s="297">
        <v>0.25578662268428909</v>
      </c>
      <c r="N92" s="297">
        <v>0.16441217686599169</v>
      </c>
      <c r="O92" s="297">
        <v>0.1730139786269263</v>
      </c>
      <c r="P92" s="297">
        <v>6.2998942655579676E-2</v>
      </c>
      <c r="Q92" s="297">
        <v>7.2904217178886677E-2</v>
      </c>
      <c r="R92" s="297">
        <v>8.160298960569036E-2</v>
      </c>
      <c r="S92" s="297">
        <v>0.13302486629228619</v>
      </c>
      <c r="T92" s="297">
        <v>0.1067404254420095</v>
      </c>
      <c r="U92" s="297">
        <v>6.2076203786824253E-3</v>
      </c>
      <c r="V92" s="297">
        <v>2.6299350393414501E-2</v>
      </c>
      <c r="W92" s="297">
        <v>3.7845340343026022E-2</v>
      </c>
      <c r="X92" s="297">
        <v>7.032827658784889E-2</v>
      </c>
      <c r="Y92" s="297">
        <v>5.332067829189692E-2</v>
      </c>
      <c r="DA92" s="71" t="s">
        <v>570</v>
      </c>
    </row>
    <row r="93" spans="1:105" ht="12" customHeight="1" x14ac:dyDescent="0.25">
      <c r="A93" s="59" t="s">
        <v>159</v>
      </c>
      <c r="B93" s="297">
        <v>0</v>
      </c>
      <c r="C93" s="297">
        <v>0</v>
      </c>
      <c r="D93" s="297">
        <v>0</v>
      </c>
      <c r="E93" s="297">
        <v>0</v>
      </c>
      <c r="F93" s="297">
        <v>0</v>
      </c>
      <c r="G93" s="297">
        <v>0</v>
      </c>
      <c r="H93" s="297">
        <v>4.9234398675585003E-2</v>
      </c>
      <c r="I93" s="297">
        <v>5.6204016926702967E-2</v>
      </c>
      <c r="J93" s="297">
        <v>5.8591388455791801E-2</v>
      </c>
      <c r="K93" s="297">
        <v>0</v>
      </c>
      <c r="L93" s="297">
        <v>2.586962967331188E-2</v>
      </c>
      <c r="M93" s="297">
        <v>3.3309656727736711E-2</v>
      </c>
      <c r="N93" s="297">
        <v>2.1553563785150439E-2</v>
      </c>
      <c r="O93" s="297">
        <v>0</v>
      </c>
      <c r="P93" s="297">
        <v>0</v>
      </c>
      <c r="Q93" s="297">
        <v>0</v>
      </c>
      <c r="R93" s="297">
        <v>0</v>
      </c>
      <c r="S93" s="297">
        <v>7.7295335840804258E-3</v>
      </c>
      <c r="T93" s="297">
        <v>9.449779968640876E-3</v>
      </c>
      <c r="U93" s="297">
        <v>2.0008551219854892E-3</v>
      </c>
      <c r="V93" s="297">
        <v>7.8408587432927425E-3</v>
      </c>
      <c r="W93" s="297">
        <v>8.862406102220461E-3</v>
      </c>
      <c r="X93" s="297">
        <v>3.5731004540990742E-2</v>
      </c>
      <c r="Y93" s="297">
        <v>1.238454214925204E-2</v>
      </c>
      <c r="DA93" s="71" t="s">
        <v>571</v>
      </c>
    </row>
    <row r="94" spans="1:105" ht="12" customHeight="1" x14ac:dyDescent="0.25">
      <c r="A94" s="59" t="s">
        <v>32</v>
      </c>
      <c r="B94" s="297">
        <v>0</v>
      </c>
      <c r="C94" s="297">
        <v>0</v>
      </c>
      <c r="D94" s="297">
        <v>0</v>
      </c>
      <c r="E94" s="297">
        <v>0</v>
      </c>
      <c r="F94" s="297">
        <v>0</v>
      </c>
      <c r="G94" s="297">
        <v>0</v>
      </c>
      <c r="H94" s="297">
        <v>9.769328204287113E-2</v>
      </c>
      <c r="I94" s="297">
        <v>5.6495557733808967E-2</v>
      </c>
      <c r="J94" s="297">
        <v>8.8822425304948369E-2</v>
      </c>
      <c r="K94" s="297">
        <v>2.8713576302153099E-2</v>
      </c>
      <c r="L94" s="297">
        <v>5.203214104871632E-2</v>
      </c>
      <c r="M94" s="297">
        <v>6.7578014117755075E-2</v>
      </c>
      <c r="N94" s="297">
        <v>4.3381288657173993E-2</v>
      </c>
      <c r="O94" s="297">
        <v>4.5667399030608402E-2</v>
      </c>
      <c r="P94" s="297">
        <v>1.9344105422165071E-2</v>
      </c>
      <c r="Q94" s="297">
        <v>9.5761167227852596E-3</v>
      </c>
      <c r="R94" s="297">
        <v>0</v>
      </c>
      <c r="S94" s="297">
        <v>0</v>
      </c>
      <c r="T94" s="297">
        <v>0</v>
      </c>
      <c r="U94" s="297">
        <v>0</v>
      </c>
      <c r="V94" s="297">
        <v>0</v>
      </c>
      <c r="W94" s="297">
        <v>0</v>
      </c>
      <c r="X94" s="297">
        <v>0</v>
      </c>
      <c r="Y94" s="297">
        <v>0</v>
      </c>
      <c r="DA94" s="71" t="s">
        <v>572</v>
      </c>
    </row>
    <row r="95" spans="1:105" ht="12" customHeight="1" x14ac:dyDescent="0.25">
      <c r="A95" s="59" t="s">
        <v>35</v>
      </c>
      <c r="B95" s="297">
        <v>0</v>
      </c>
      <c r="C95" s="297">
        <v>0</v>
      </c>
      <c r="D95" s="297">
        <v>0</v>
      </c>
      <c r="E95" s="297">
        <v>0</v>
      </c>
      <c r="F95" s="297">
        <v>0</v>
      </c>
      <c r="G95" s="297">
        <v>0</v>
      </c>
      <c r="H95" s="297">
        <v>0.48938996444126293</v>
      </c>
      <c r="I95" s="297">
        <v>0.49554527600163439</v>
      </c>
      <c r="J95" s="297">
        <v>0.78416454528973045</v>
      </c>
      <c r="K95" s="297">
        <v>0.47755369487851229</v>
      </c>
      <c r="L95" s="297">
        <v>0.57005881326088681</v>
      </c>
      <c r="M95" s="297">
        <v>0.73541348940431117</v>
      </c>
      <c r="N95" s="297">
        <v>0.52048769133835338</v>
      </c>
      <c r="O95" s="297">
        <v>0.57649528261230321</v>
      </c>
      <c r="P95" s="297">
        <v>0.26573210996795388</v>
      </c>
      <c r="Q95" s="297">
        <v>0.30862586672079961</v>
      </c>
      <c r="R95" s="297">
        <v>0.42345536172055648</v>
      </c>
      <c r="S95" s="297">
        <v>0.86661472945577056</v>
      </c>
      <c r="T95" s="297">
        <v>0.70562004382681887</v>
      </c>
      <c r="U95" s="297">
        <v>0.23433061138569661</v>
      </c>
      <c r="V95" s="297">
        <v>1.1578585062757369</v>
      </c>
      <c r="W95" s="297">
        <v>1.8005948685935531</v>
      </c>
      <c r="X95" s="297">
        <v>1.6214731527389199</v>
      </c>
      <c r="Y95" s="297">
        <v>0.90378821356435912</v>
      </c>
      <c r="DA95" s="71" t="s">
        <v>573</v>
      </c>
    </row>
    <row r="96" spans="1:105" ht="12" customHeight="1" x14ac:dyDescent="0.25">
      <c r="A96" s="60" t="s">
        <v>525</v>
      </c>
      <c r="B96" s="262">
        <v>0</v>
      </c>
      <c r="C96" s="262">
        <v>0</v>
      </c>
      <c r="D96" s="262">
        <v>0</v>
      </c>
      <c r="E96" s="262">
        <v>0</v>
      </c>
      <c r="F96" s="262">
        <v>0</v>
      </c>
      <c r="G96" s="262">
        <v>0</v>
      </c>
      <c r="H96" s="262">
        <v>0.66223740622528104</v>
      </c>
      <c r="I96" s="262">
        <v>0.76455601376119831</v>
      </c>
      <c r="J96" s="262">
        <v>0.35228635823090848</v>
      </c>
      <c r="K96" s="262">
        <v>0.16587083022547081</v>
      </c>
      <c r="L96" s="262">
        <v>0.37044608983596861</v>
      </c>
      <c r="M96" s="262">
        <v>0.21618619222347871</v>
      </c>
      <c r="N96" s="262">
        <v>0.43343577956125801</v>
      </c>
      <c r="O96" s="262">
        <v>0.38799696201801559</v>
      </c>
      <c r="P96" s="262">
        <v>0.14472327750847611</v>
      </c>
      <c r="Q96" s="262">
        <v>0.14052175052114399</v>
      </c>
      <c r="R96" s="262">
        <v>0.1930532945343629</v>
      </c>
      <c r="S96" s="262">
        <v>0.32648021695369472</v>
      </c>
      <c r="T96" s="262">
        <v>0.28535309841759648</v>
      </c>
      <c r="U96" s="262">
        <v>0.13426299454825549</v>
      </c>
      <c r="V96" s="262">
        <v>0.33165888818706618</v>
      </c>
      <c r="W96" s="262">
        <v>0.33444294734323882</v>
      </c>
      <c r="X96" s="262">
        <v>0.18672618042218969</v>
      </c>
      <c r="Y96" s="262">
        <v>1.1668999512990391E-2</v>
      </c>
      <c r="DA96" s="72" t="s">
        <v>574</v>
      </c>
    </row>
    <row r="97" spans="1:105" ht="12" customHeight="1" x14ac:dyDescent="0.25">
      <c r="A97" s="57" t="s">
        <v>527</v>
      </c>
      <c r="B97" s="294">
        <f t="shared" ref="B97:Y97" si="1">B98+B102+B113</f>
        <v>0</v>
      </c>
      <c r="C97" s="294">
        <f t="shared" si="1"/>
        <v>0</v>
      </c>
      <c r="D97" s="294">
        <f t="shared" si="1"/>
        <v>0</v>
      </c>
      <c r="E97" s="294">
        <f t="shared" si="1"/>
        <v>0</v>
      </c>
      <c r="F97" s="294">
        <f t="shared" si="1"/>
        <v>0</v>
      </c>
      <c r="G97" s="294">
        <f t="shared" si="1"/>
        <v>0</v>
      </c>
      <c r="H97" s="294">
        <f t="shared" si="1"/>
        <v>0.99926133994405619</v>
      </c>
      <c r="I97" s="294">
        <f t="shared" si="1"/>
        <v>0.98645510160947292</v>
      </c>
      <c r="J97" s="294">
        <f t="shared" si="1"/>
        <v>1.068604536299522</v>
      </c>
      <c r="K97" s="294">
        <f t="shared" si="1"/>
        <v>0.52010048867689906</v>
      </c>
      <c r="L97" s="294">
        <f t="shared" si="1"/>
        <v>0.76129094932727914</v>
      </c>
      <c r="M97" s="294">
        <f t="shared" si="1"/>
        <v>1.1128399069310875</v>
      </c>
      <c r="N97" s="294">
        <f t="shared" si="1"/>
        <v>0.89216785637030704</v>
      </c>
      <c r="O97" s="294">
        <f t="shared" si="1"/>
        <v>0.91630113808315239</v>
      </c>
      <c r="P97" s="294">
        <f t="shared" si="1"/>
        <v>0.37752129525185224</v>
      </c>
      <c r="Q97" s="294">
        <f t="shared" si="1"/>
        <v>0.39353240292437763</v>
      </c>
      <c r="R97" s="294">
        <f t="shared" si="1"/>
        <v>0.52024924838578213</v>
      </c>
      <c r="S97" s="294">
        <f t="shared" si="1"/>
        <v>0.93783484357294333</v>
      </c>
      <c r="T97" s="294">
        <f t="shared" si="1"/>
        <v>0.75509026625171771</v>
      </c>
      <c r="U97" s="294">
        <f t="shared" si="1"/>
        <v>0.25117401838133041</v>
      </c>
      <c r="V97" s="294">
        <f t="shared" si="1"/>
        <v>0.98640640703930293</v>
      </c>
      <c r="W97" s="294">
        <f t="shared" si="1"/>
        <v>1.3326325578654934</v>
      </c>
      <c r="X97" s="294">
        <f t="shared" si="1"/>
        <v>1.1519896284924578</v>
      </c>
      <c r="Y97" s="294">
        <f t="shared" si="1"/>
        <v>0.56205068283451254</v>
      </c>
      <c r="DA97" s="70"/>
    </row>
    <row r="98" spans="1:105" ht="12" customHeight="1" x14ac:dyDescent="0.25">
      <c r="A98" s="60" t="s">
        <v>528</v>
      </c>
      <c r="B98" s="262">
        <v>0</v>
      </c>
      <c r="C98" s="262">
        <v>0</v>
      </c>
      <c r="D98" s="262">
        <v>0</v>
      </c>
      <c r="E98" s="262">
        <v>0</v>
      </c>
      <c r="F98" s="262">
        <v>0</v>
      </c>
      <c r="G98" s="262">
        <v>0</v>
      </c>
      <c r="H98" s="262">
        <v>0.12648417915398011</v>
      </c>
      <c r="I98" s="262">
        <v>0.12603540190923049</v>
      </c>
      <c r="J98" s="262">
        <v>0.2237022227158495</v>
      </c>
      <c r="K98" s="262">
        <v>0.1237436638084691</v>
      </c>
      <c r="L98" s="262">
        <v>0.1639768528614885</v>
      </c>
      <c r="M98" s="262">
        <v>0.2428417585154983</v>
      </c>
      <c r="N98" s="262">
        <v>0.15816238229078661</v>
      </c>
      <c r="O98" s="262">
        <v>0.1696452514590589</v>
      </c>
      <c r="P98" s="262">
        <v>7.4186871027686382E-2</v>
      </c>
      <c r="Q98" s="262">
        <v>8.3292146193089139E-2</v>
      </c>
      <c r="R98" s="262">
        <v>0.1085156987321384</v>
      </c>
      <c r="S98" s="262">
        <v>0.21243410799961279</v>
      </c>
      <c r="T98" s="262">
        <v>0.17166457674025229</v>
      </c>
      <c r="U98" s="262">
        <v>5.0313138212595337E-2</v>
      </c>
      <c r="V98" s="262">
        <v>0.2451083991760592</v>
      </c>
      <c r="W98" s="262">
        <v>0.37346817089354578</v>
      </c>
      <c r="X98" s="262">
        <v>0.34777786713080522</v>
      </c>
      <c r="Y98" s="262">
        <v>0.1925311367192975</v>
      </c>
      <c r="DA98" s="72" t="s">
        <v>575</v>
      </c>
    </row>
    <row r="99" spans="1:105" ht="12" customHeight="1" x14ac:dyDescent="0.25">
      <c r="A99" s="59" t="s">
        <v>31</v>
      </c>
      <c r="B99" s="230">
        <v>0</v>
      </c>
      <c r="C99" s="230">
        <v>0</v>
      </c>
      <c r="D99" s="230">
        <v>0</v>
      </c>
      <c r="E99" s="230">
        <v>0</v>
      </c>
      <c r="F99" s="230">
        <v>0</v>
      </c>
      <c r="G99" s="230">
        <v>0</v>
      </c>
      <c r="H99" s="230">
        <v>0</v>
      </c>
      <c r="I99" s="230">
        <v>4.4911118028102661E-3</v>
      </c>
      <c r="J99" s="230">
        <v>2.9488763903507229E-2</v>
      </c>
      <c r="K99" s="230">
        <v>2.0222459231385961E-2</v>
      </c>
      <c r="L99" s="230">
        <v>3.6201447017862869E-2</v>
      </c>
      <c r="M99" s="230">
        <v>6.0629654443566772E-2</v>
      </c>
      <c r="N99" s="230">
        <v>3.6808967715689492E-2</v>
      </c>
      <c r="O99" s="230">
        <v>3.916028984294144E-2</v>
      </c>
      <c r="P99" s="230">
        <v>1.4217380428074329E-2</v>
      </c>
      <c r="Q99" s="230">
        <v>1.5915779571796799E-2</v>
      </c>
      <c r="R99" s="230">
        <v>1.7533034376007811E-2</v>
      </c>
      <c r="S99" s="230">
        <v>2.8052297802002999E-2</v>
      </c>
      <c r="T99" s="230">
        <v>2.2296570250345302E-2</v>
      </c>
      <c r="U99" s="230">
        <v>1.287730015369869E-3</v>
      </c>
      <c r="V99" s="230">
        <v>5.4078847493301526E-3</v>
      </c>
      <c r="W99" s="230">
        <v>7.6511719951507708E-3</v>
      </c>
      <c r="X99" s="230">
        <v>1.4158123778867189E-2</v>
      </c>
      <c r="Y99" s="230">
        <v>1.058892246414591E-2</v>
      </c>
      <c r="DA99" s="71" t="s">
        <v>576</v>
      </c>
    </row>
    <row r="100" spans="1:105" ht="12" customHeight="1" x14ac:dyDescent="0.25">
      <c r="A100" s="59" t="s">
        <v>159</v>
      </c>
      <c r="B100" s="230">
        <v>0</v>
      </c>
      <c r="C100" s="230">
        <v>0</v>
      </c>
      <c r="D100" s="230">
        <v>0</v>
      </c>
      <c r="E100" s="230">
        <v>0</v>
      </c>
      <c r="F100" s="230">
        <v>0</v>
      </c>
      <c r="G100" s="230">
        <v>0</v>
      </c>
      <c r="H100" s="230">
        <v>1.1561624258110701E-2</v>
      </c>
      <c r="I100" s="230">
        <v>1.2381125677985419E-2</v>
      </c>
      <c r="J100" s="230">
        <v>1.350241007268059E-2</v>
      </c>
      <c r="K100" s="230">
        <v>0</v>
      </c>
      <c r="L100" s="230">
        <v>5.5468109799496701E-3</v>
      </c>
      <c r="M100" s="230">
        <v>7.8954597228064922E-3</v>
      </c>
      <c r="N100" s="230">
        <v>4.8254603074339682E-3</v>
      </c>
      <c r="O100" s="230">
        <v>0</v>
      </c>
      <c r="P100" s="230">
        <v>0</v>
      </c>
      <c r="Q100" s="230">
        <v>0</v>
      </c>
      <c r="R100" s="230">
        <v>0</v>
      </c>
      <c r="S100" s="230">
        <v>1.6300048555942901E-3</v>
      </c>
      <c r="T100" s="230">
        <v>1.9739258303366619E-3</v>
      </c>
      <c r="U100" s="230">
        <v>4.1506423392696778E-4</v>
      </c>
      <c r="V100" s="230">
        <v>1.6123006760700299E-3</v>
      </c>
      <c r="W100" s="230">
        <v>1.7917078500116551E-3</v>
      </c>
      <c r="X100" s="230">
        <v>7.1931804613852481E-3</v>
      </c>
      <c r="Y100" s="230">
        <v>2.4594390164069959E-3</v>
      </c>
      <c r="DA100" s="71" t="s">
        <v>577</v>
      </c>
    </row>
    <row r="101" spans="1:105" ht="12" customHeight="1" x14ac:dyDescent="0.25">
      <c r="A101" s="59" t="s">
        <v>35</v>
      </c>
      <c r="B101" s="230">
        <v>0</v>
      </c>
      <c r="C101" s="230">
        <v>0</v>
      </c>
      <c r="D101" s="230">
        <v>0</v>
      </c>
      <c r="E101" s="230">
        <v>0</v>
      </c>
      <c r="F101" s="230">
        <v>0</v>
      </c>
      <c r="G101" s="230">
        <v>0</v>
      </c>
      <c r="H101" s="230">
        <v>0.1149225548958694</v>
      </c>
      <c r="I101" s="230">
        <v>0.10916316442843479</v>
      </c>
      <c r="J101" s="230">
        <v>0.18071104873966171</v>
      </c>
      <c r="K101" s="230">
        <v>0.1035212045770831</v>
      </c>
      <c r="L101" s="230">
        <v>0.122228594863676</v>
      </c>
      <c r="M101" s="230">
        <v>0.174316644349125</v>
      </c>
      <c r="N101" s="230">
        <v>0.1165279542676631</v>
      </c>
      <c r="O101" s="230">
        <v>0.1304849616161175</v>
      </c>
      <c r="P101" s="230">
        <v>5.9969490599612048E-2</v>
      </c>
      <c r="Q101" s="230">
        <v>6.737636662129233E-2</v>
      </c>
      <c r="R101" s="230">
        <v>9.0982664356130616E-2</v>
      </c>
      <c r="S101" s="230">
        <v>0.18275180534201549</v>
      </c>
      <c r="T101" s="230">
        <v>0.1473940806595703</v>
      </c>
      <c r="U101" s="230">
        <v>4.8610343963298497E-2</v>
      </c>
      <c r="V101" s="230">
        <v>0.238088213750659</v>
      </c>
      <c r="W101" s="230">
        <v>0.36402529104838338</v>
      </c>
      <c r="X101" s="230">
        <v>0.32642656289055277</v>
      </c>
      <c r="Y101" s="230">
        <v>0.17948277523874459</v>
      </c>
      <c r="DA101" s="71" t="s">
        <v>578</v>
      </c>
    </row>
    <row r="102" spans="1:105" ht="12" customHeight="1" x14ac:dyDescent="0.25">
      <c r="A102" s="60" t="s">
        <v>533</v>
      </c>
      <c r="B102" s="262">
        <v>0</v>
      </c>
      <c r="C102" s="262">
        <v>0</v>
      </c>
      <c r="D102" s="262">
        <v>0</v>
      </c>
      <c r="E102" s="262">
        <v>0</v>
      </c>
      <c r="F102" s="262">
        <v>0</v>
      </c>
      <c r="G102" s="262">
        <v>0</v>
      </c>
      <c r="H102" s="262">
        <v>0.71726515563910531</v>
      </c>
      <c r="I102" s="262">
        <v>0.69199643368027319</v>
      </c>
      <c r="J102" s="262">
        <v>0.76371777440119504</v>
      </c>
      <c r="K102" s="262">
        <v>0.36040034849039693</v>
      </c>
      <c r="L102" s="262">
        <v>0.51788526565027337</v>
      </c>
      <c r="M102" s="262">
        <v>0.8187550693505905</v>
      </c>
      <c r="N102" s="262">
        <v>0.63696689749222157</v>
      </c>
      <c r="O102" s="262">
        <v>0.65883596819097345</v>
      </c>
      <c r="P102" s="262">
        <v>0.27067378253078428</v>
      </c>
      <c r="Q102" s="262">
        <v>0.27956283788115849</v>
      </c>
      <c r="R102" s="262">
        <v>0.37025455402090879</v>
      </c>
      <c r="S102" s="262">
        <v>0.65655255306642823</v>
      </c>
      <c r="T102" s="262">
        <v>0.52381944961992377</v>
      </c>
      <c r="U102" s="262">
        <v>0.1730089050983899</v>
      </c>
      <c r="V102" s="262">
        <v>0.67309962970650605</v>
      </c>
      <c r="W102" s="262">
        <v>0.89155023713223513</v>
      </c>
      <c r="X102" s="262">
        <v>0.76662101545633876</v>
      </c>
      <c r="Y102" s="262">
        <v>0.36720220629442751</v>
      </c>
      <c r="DA102" s="72" t="s">
        <v>579</v>
      </c>
    </row>
    <row r="103" spans="1:105" ht="12" customHeight="1" x14ac:dyDescent="0.25">
      <c r="A103" s="64" t="s">
        <v>28</v>
      </c>
      <c r="B103" s="229">
        <v>0</v>
      </c>
      <c r="C103" s="229">
        <v>0</v>
      </c>
      <c r="D103" s="229">
        <v>0</v>
      </c>
      <c r="E103" s="229">
        <v>0</v>
      </c>
      <c r="F103" s="229">
        <v>0</v>
      </c>
      <c r="G103" s="229">
        <v>0</v>
      </c>
      <c r="H103" s="229">
        <v>0</v>
      </c>
      <c r="I103" s="229">
        <v>0</v>
      </c>
      <c r="J103" s="229">
        <v>6.7787571405338073E-2</v>
      </c>
      <c r="K103" s="229">
        <v>1.34333869306554E-2</v>
      </c>
      <c r="L103" s="229">
        <v>3.1949447752438721E-2</v>
      </c>
      <c r="M103" s="229">
        <v>9.0573045569757399E-2</v>
      </c>
      <c r="N103" s="229">
        <v>3.4434316045933229E-2</v>
      </c>
      <c r="O103" s="229">
        <v>3.8177350170984017E-2</v>
      </c>
      <c r="P103" s="229">
        <v>1.612546916792866E-2</v>
      </c>
      <c r="Q103" s="229">
        <v>1.5242538187688811E-2</v>
      </c>
      <c r="R103" s="229">
        <v>2.1767885305233999E-2</v>
      </c>
      <c r="S103" s="229">
        <v>3.7449131333629662E-2</v>
      </c>
      <c r="T103" s="229">
        <v>3.135856357011961E-2</v>
      </c>
      <c r="U103" s="229">
        <v>1.0984841483521451E-2</v>
      </c>
      <c r="V103" s="229">
        <v>3.7868919819577213E-2</v>
      </c>
      <c r="W103" s="229">
        <v>3.7006732942526682E-2</v>
      </c>
      <c r="X103" s="229">
        <v>1.8960869474443781E-2</v>
      </c>
      <c r="Y103" s="229">
        <v>1.1493715719810321E-2</v>
      </c>
      <c r="DA103" s="73" t="s">
        <v>580</v>
      </c>
    </row>
    <row r="104" spans="1:105" ht="12" customHeight="1" x14ac:dyDescent="0.25">
      <c r="A104" s="64" t="s">
        <v>30</v>
      </c>
      <c r="B104" s="229">
        <v>0</v>
      </c>
      <c r="C104" s="229">
        <v>0</v>
      </c>
      <c r="D104" s="229">
        <v>0</v>
      </c>
      <c r="E104" s="229">
        <v>0</v>
      </c>
      <c r="F104" s="229">
        <v>0</v>
      </c>
      <c r="G104" s="229">
        <v>0</v>
      </c>
      <c r="H104" s="229">
        <v>0</v>
      </c>
      <c r="I104" s="229">
        <v>0</v>
      </c>
      <c r="J104" s="229">
        <v>0</v>
      </c>
      <c r="K104" s="229">
        <v>0</v>
      </c>
      <c r="L104" s="229">
        <v>0</v>
      </c>
      <c r="M104" s="229">
        <v>0</v>
      </c>
      <c r="N104" s="229">
        <v>0</v>
      </c>
      <c r="O104" s="229">
        <v>0</v>
      </c>
      <c r="P104" s="229">
        <v>0</v>
      </c>
      <c r="Q104" s="229">
        <v>0</v>
      </c>
      <c r="R104" s="229">
        <v>0</v>
      </c>
      <c r="S104" s="229">
        <v>0</v>
      </c>
      <c r="T104" s="229">
        <v>0</v>
      </c>
      <c r="U104" s="229">
        <v>0</v>
      </c>
      <c r="V104" s="229">
        <v>0</v>
      </c>
      <c r="W104" s="229">
        <v>0</v>
      </c>
      <c r="X104" s="229">
        <v>0</v>
      </c>
      <c r="Y104" s="229">
        <v>0</v>
      </c>
      <c r="DA104" s="73" t="s">
        <v>581</v>
      </c>
    </row>
    <row r="105" spans="1:105" ht="12" customHeight="1" x14ac:dyDescent="0.25">
      <c r="A105" s="64" t="s">
        <v>31</v>
      </c>
      <c r="B105" s="229">
        <v>0</v>
      </c>
      <c r="C105" s="229">
        <v>0</v>
      </c>
      <c r="D105" s="229">
        <v>0</v>
      </c>
      <c r="E105" s="229">
        <v>0</v>
      </c>
      <c r="F105" s="229">
        <v>0</v>
      </c>
      <c r="G105" s="229">
        <v>0</v>
      </c>
      <c r="H105" s="229">
        <v>0</v>
      </c>
      <c r="I105" s="229">
        <v>2.1342506909631079E-2</v>
      </c>
      <c r="J105" s="229">
        <v>8.0082319469213417E-2</v>
      </c>
      <c r="K105" s="229">
        <v>3.8173730015601759E-2</v>
      </c>
      <c r="L105" s="229">
        <v>9.4693985128237235E-2</v>
      </c>
      <c r="M105" s="229">
        <v>0.13841959660088379</v>
      </c>
      <c r="N105" s="229">
        <v>0.1044445043997872</v>
      </c>
      <c r="O105" s="229">
        <v>0.1053508671651701</v>
      </c>
      <c r="P105" s="229">
        <v>3.8862779903269667E-2</v>
      </c>
      <c r="Q105" s="229">
        <v>4.3837891552772061E-2</v>
      </c>
      <c r="R105" s="229">
        <v>4.9279314643448521E-2</v>
      </c>
      <c r="S105" s="229">
        <v>7.4753856397257887E-2</v>
      </c>
      <c r="T105" s="229">
        <v>6.3537219473330436E-2</v>
      </c>
      <c r="U105" s="229">
        <v>4.1187674717442372E-3</v>
      </c>
      <c r="V105" s="229">
        <v>1.3905796070870771E-2</v>
      </c>
      <c r="W105" s="229">
        <v>1.7361272402085019E-2</v>
      </c>
      <c r="X105" s="229">
        <v>2.8649376467163371E-2</v>
      </c>
      <c r="Y105" s="229">
        <v>1.8446894194648251E-2</v>
      </c>
      <c r="DA105" s="73" t="s">
        <v>582</v>
      </c>
    </row>
    <row r="106" spans="1:105" ht="12" customHeight="1" x14ac:dyDescent="0.25">
      <c r="A106" s="64" t="s">
        <v>159</v>
      </c>
      <c r="B106" s="229">
        <v>0</v>
      </c>
      <c r="C106" s="229">
        <v>0</v>
      </c>
      <c r="D106" s="229">
        <v>0</v>
      </c>
      <c r="E106" s="229">
        <v>0</v>
      </c>
      <c r="F106" s="229">
        <v>0</v>
      </c>
      <c r="G106" s="229">
        <v>0</v>
      </c>
      <c r="H106" s="229">
        <v>5.5497625906597639E-2</v>
      </c>
      <c r="I106" s="229">
        <v>5.8837159245527237E-2</v>
      </c>
      <c r="J106" s="229">
        <v>3.6668350039457849E-2</v>
      </c>
      <c r="K106" s="229">
        <v>0</v>
      </c>
      <c r="L106" s="229">
        <v>1.450907849582155E-2</v>
      </c>
      <c r="M106" s="229">
        <v>1.8025607433185091E-2</v>
      </c>
      <c r="N106" s="229">
        <v>1.3692120197545321E-2</v>
      </c>
      <c r="O106" s="229">
        <v>0</v>
      </c>
      <c r="P106" s="229">
        <v>0</v>
      </c>
      <c r="Q106" s="229">
        <v>0</v>
      </c>
      <c r="R106" s="229">
        <v>0</v>
      </c>
      <c r="S106" s="229">
        <v>4.3436423555017391E-3</v>
      </c>
      <c r="T106" s="229">
        <v>5.6249798645257656E-3</v>
      </c>
      <c r="U106" s="229">
        <v>1.327571031954092E-3</v>
      </c>
      <c r="V106" s="229">
        <v>4.1458583985418676E-3</v>
      </c>
      <c r="W106" s="229">
        <v>4.0655638206435933E-3</v>
      </c>
      <c r="X106" s="229">
        <v>1.4555610492830341E-2</v>
      </c>
      <c r="Y106" s="229">
        <v>4.2845730023493029E-3</v>
      </c>
      <c r="DA106" s="73" t="s">
        <v>583</v>
      </c>
    </row>
    <row r="107" spans="1:105" ht="12" customHeight="1" x14ac:dyDescent="0.25">
      <c r="A107" s="64" t="s">
        <v>32</v>
      </c>
      <c r="B107" s="229">
        <v>0</v>
      </c>
      <c r="C107" s="229">
        <v>0</v>
      </c>
      <c r="D107" s="229">
        <v>0</v>
      </c>
      <c r="E107" s="229">
        <v>0</v>
      </c>
      <c r="F107" s="229">
        <v>0</v>
      </c>
      <c r="G107" s="229">
        <v>0</v>
      </c>
      <c r="H107" s="229">
        <v>0.1101210813221854</v>
      </c>
      <c r="I107" s="229">
        <v>5.9142358657103752E-2</v>
      </c>
      <c r="J107" s="229">
        <v>5.558789215061672E-2</v>
      </c>
      <c r="K107" s="229">
        <v>1.174965254211211E-2</v>
      </c>
      <c r="L107" s="229">
        <v>2.918242078897279E-2</v>
      </c>
      <c r="M107" s="229">
        <v>3.6570018224971988E-2</v>
      </c>
      <c r="N107" s="229">
        <v>2.7558404008698838E-2</v>
      </c>
      <c r="O107" s="229">
        <v>2.7807580215392421E-2</v>
      </c>
      <c r="P107" s="229">
        <v>1.193298934487219E-2</v>
      </c>
      <c r="Q107" s="229">
        <v>5.7581959265824443E-3</v>
      </c>
      <c r="R107" s="229">
        <v>0</v>
      </c>
      <c r="S107" s="229">
        <v>0</v>
      </c>
      <c r="T107" s="229">
        <v>0</v>
      </c>
      <c r="U107" s="229">
        <v>0</v>
      </c>
      <c r="V107" s="229">
        <v>0</v>
      </c>
      <c r="W107" s="229">
        <v>0</v>
      </c>
      <c r="X107" s="229">
        <v>0</v>
      </c>
      <c r="Y107" s="229">
        <v>0</v>
      </c>
      <c r="DA107" s="73" t="s">
        <v>584</v>
      </c>
    </row>
    <row r="108" spans="1:105" ht="12" customHeight="1" x14ac:dyDescent="0.25">
      <c r="A108" s="64" t="s">
        <v>33</v>
      </c>
      <c r="B108" s="229">
        <v>0</v>
      </c>
      <c r="C108" s="229">
        <v>0</v>
      </c>
      <c r="D108" s="229">
        <v>0</v>
      </c>
      <c r="E108" s="229">
        <v>0</v>
      </c>
      <c r="F108" s="229">
        <v>0</v>
      </c>
      <c r="G108" s="229">
        <v>0</v>
      </c>
      <c r="H108" s="229">
        <v>0</v>
      </c>
      <c r="I108" s="229">
        <v>0</v>
      </c>
      <c r="J108" s="229">
        <v>0</v>
      </c>
      <c r="K108" s="229">
        <v>4.1028303236995939E-2</v>
      </c>
      <c r="L108" s="229">
        <v>0</v>
      </c>
      <c r="M108" s="229">
        <v>0</v>
      </c>
      <c r="N108" s="229">
        <v>0</v>
      </c>
      <c r="O108" s="229">
        <v>0</v>
      </c>
      <c r="P108" s="229">
        <v>0</v>
      </c>
      <c r="Q108" s="229">
        <v>0</v>
      </c>
      <c r="R108" s="229">
        <v>0</v>
      </c>
      <c r="S108" s="229">
        <v>0</v>
      </c>
      <c r="T108" s="229">
        <v>0</v>
      </c>
      <c r="U108" s="229">
        <v>0</v>
      </c>
      <c r="V108" s="229">
        <v>1.9809902010875109E-4</v>
      </c>
      <c r="W108" s="229">
        <v>1.2523301987064361E-4</v>
      </c>
      <c r="X108" s="229">
        <v>1.211905825578523E-4</v>
      </c>
      <c r="Y108" s="229">
        <v>7.4069541995233211E-5</v>
      </c>
      <c r="DA108" s="73" t="s">
        <v>585</v>
      </c>
    </row>
    <row r="109" spans="1:105" ht="12" customHeight="1" x14ac:dyDescent="0.25">
      <c r="A109" s="64" t="s">
        <v>35</v>
      </c>
      <c r="B109" s="229">
        <v>0</v>
      </c>
      <c r="C109" s="229">
        <v>0</v>
      </c>
      <c r="D109" s="229">
        <v>0</v>
      </c>
      <c r="E109" s="229">
        <v>0</v>
      </c>
      <c r="F109" s="229">
        <v>0</v>
      </c>
      <c r="G109" s="229">
        <v>0</v>
      </c>
      <c r="H109" s="229">
        <v>0.55164644841032218</v>
      </c>
      <c r="I109" s="229">
        <v>0.51876143222112758</v>
      </c>
      <c r="J109" s="229">
        <v>0.49075505450620133</v>
      </c>
      <c r="K109" s="229">
        <v>0.19541592193110391</v>
      </c>
      <c r="L109" s="229">
        <v>0.31971961614007188</v>
      </c>
      <c r="M109" s="229">
        <v>0.39797092385021571</v>
      </c>
      <c r="N109" s="229">
        <v>0.33064508970240641</v>
      </c>
      <c r="O109" s="229">
        <v>0.35103682616766219</v>
      </c>
      <c r="P109" s="229">
        <v>0.16392479091871551</v>
      </c>
      <c r="Q109" s="229">
        <v>0.1855792133737483</v>
      </c>
      <c r="R109" s="229">
        <v>0.25572090077233472</v>
      </c>
      <c r="S109" s="229">
        <v>0.4869976181381192</v>
      </c>
      <c r="T109" s="229">
        <v>0.4200202069998572</v>
      </c>
      <c r="U109" s="229">
        <v>0.15547878912244339</v>
      </c>
      <c r="V109" s="229">
        <v>0.61221832578895963</v>
      </c>
      <c r="W109" s="229">
        <v>0.82600969408932079</v>
      </c>
      <c r="X109" s="229">
        <v>0.66053367205989288</v>
      </c>
      <c r="Y109" s="229">
        <v>0.31267579640909282</v>
      </c>
      <c r="DA109" s="73" t="s">
        <v>586</v>
      </c>
    </row>
    <row r="110" spans="1:105" ht="12" customHeight="1" x14ac:dyDescent="0.25">
      <c r="A110" s="64" t="s">
        <v>36</v>
      </c>
      <c r="B110" s="229">
        <v>0</v>
      </c>
      <c r="C110" s="229">
        <v>0</v>
      </c>
      <c r="D110" s="229">
        <v>0</v>
      </c>
      <c r="E110" s="229">
        <v>0</v>
      </c>
      <c r="F110" s="229">
        <v>0</v>
      </c>
      <c r="G110" s="229">
        <v>0</v>
      </c>
      <c r="H110" s="229">
        <v>0</v>
      </c>
      <c r="I110" s="229">
        <v>0</v>
      </c>
      <c r="J110" s="229">
        <v>0</v>
      </c>
      <c r="K110" s="229">
        <v>0</v>
      </c>
      <c r="L110" s="229">
        <v>0</v>
      </c>
      <c r="M110" s="229">
        <v>0</v>
      </c>
      <c r="N110" s="229">
        <v>0</v>
      </c>
      <c r="O110" s="229">
        <v>0</v>
      </c>
      <c r="P110" s="229">
        <v>0</v>
      </c>
      <c r="Q110" s="229">
        <v>0</v>
      </c>
      <c r="R110" s="229">
        <v>0</v>
      </c>
      <c r="S110" s="229">
        <v>0</v>
      </c>
      <c r="T110" s="229">
        <v>0</v>
      </c>
      <c r="U110" s="229">
        <v>0</v>
      </c>
      <c r="V110" s="229">
        <v>0</v>
      </c>
      <c r="W110" s="229">
        <v>0</v>
      </c>
      <c r="X110" s="229">
        <v>0</v>
      </c>
      <c r="Y110" s="229">
        <v>0</v>
      </c>
      <c r="DA110" s="73" t="s">
        <v>587</v>
      </c>
    </row>
    <row r="111" spans="1:105" ht="12" customHeight="1" x14ac:dyDescent="0.25">
      <c r="A111" s="64" t="s">
        <v>38</v>
      </c>
      <c r="B111" s="229">
        <v>0</v>
      </c>
      <c r="C111" s="229">
        <v>0</v>
      </c>
      <c r="D111" s="229">
        <v>0</v>
      </c>
      <c r="E111" s="229">
        <v>0</v>
      </c>
      <c r="F111" s="229">
        <v>0</v>
      </c>
      <c r="G111" s="229">
        <v>0</v>
      </c>
      <c r="H111" s="229">
        <v>0</v>
      </c>
      <c r="I111" s="229">
        <v>9.4210249125042667E-3</v>
      </c>
      <c r="J111" s="229">
        <v>0</v>
      </c>
      <c r="K111" s="229">
        <v>0</v>
      </c>
      <c r="L111" s="229">
        <v>0</v>
      </c>
      <c r="M111" s="229">
        <v>0</v>
      </c>
      <c r="N111" s="229">
        <v>0</v>
      </c>
      <c r="O111" s="229">
        <v>0</v>
      </c>
      <c r="P111" s="229">
        <v>0</v>
      </c>
      <c r="Q111" s="229">
        <v>0</v>
      </c>
      <c r="R111" s="229">
        <v>0</v>
      </c>
      <c r="S111" s="229">
        <v>0</v>
      </c>
      <c r="T111" s="229">
        <v>0</v>
      </c>
      <c r="U111" s="229">
        <v>0</v>
      </c>
      <c r="V111" s="229">
        <v>0</v>
      </c>
      <c r="W111" s="229">
        <v>0</v>
      </c>
      <c r="X111" s="229">
        <v>2.9762387233165911E-2</v>
      </c>
      <c r="Y111" s="229">
        <v>1.443121576540461E-2</v>
      </c>
      <c r="DA111" s="73" t="s">
        <v>588</v>
      </c>
    </row>
    <row r="112" spans="1:105" ht="12" customHeight="1" x14ac:dyDescent="0.25">
      <c r="A112" s="64" t="s">
        <v>39</v>
      </c>
      <c r="B112" s="229">
        <v>0</v>
      </c>
      <c r="C112" s="229">
        <v>0</v>
      </c>
      <c r="D112" s="229">
        <v>0</v>
      </c>
      <c r="E112" s="229">
        <v>0</v>
      </c>
      <c r="F112" s="229">
        <v>0</v>
      </c>
      <c r="G112" s="229">
        <v>0</v>
      </c>
      <c r="H112" s="229">
        <v>0</v>
      </c>
      <c r="I112" s="229">
        <v>2.449195173437934E-2</v>
      </c>
      <c r="J112" s="229">
        <v>3.2836586830367581E-2</v>
      </c>
      <c r="K112" s="229">
        <v>6.0599353833927859E-2</v>
      </c>
      <c r="L112" s="229">
        <v>2.7830717344731151E-2</v>
      </c>
      <c r="M112" s="229">
        <v>0.13719587767157651</v>
      </c>
      <c r="N112" s="229">
        <v>0.12619246313785051</v>
      </c>
      <c r="O112" s="229">
        <v>0.1364633444717647</v>
      </c>
      <c r="P112" s="229">
        <v>3.9827753195998357E-2</v>
      </c>
      <c r="Q112" s="229">
        <v>2.9144998840366899E-2</v>
      </c>
      <c r="R112" s="229">
        <v>4.3486453299891523E-2</v>
      </c>
      <c r="S112" s="229">
        <v>5.3008304841919741E-2</v>
      </c>
      <c r="T112" s="229">
        <v>3.2784797120907392E-3</v>
      </c>
      <c r="U112" s="229">
        <v>1.0989359887267E-3</v>
      </c>
      <c r="V112" s="229">
        <v>4.7626306084478914E-3</v>
      </c>
      <c r="W112" s="229">
        <v>6.9817408577883822E-3</v>
      </c>
      <c r="X112" s="229">
        <v>1.403790914628456E-2</v>
      </c>
      <c r="Y112" s="229">
        <v>5.7959416611269993E-3</v>
      </c>
      <c r="DA112" s="73" t="s">
        <v>589</v>
      </c>
    </row>
    <row r="113" spans="1:105" ht="12" customHeight="1" x14ac:dyDescent="0.25">
      <c r="A113" s="61" t="s">
        <v>545</v>
      </c>
      <c r="B113" s="263">
        <v>0</v>
      </c>
      <c r="C113" s="263">
        <v>0</v>
      </c>
      <c r="D113" s="263">
        <v>0</v>
      </c>
      <c r="E113" s="263">
        <v>0</v>
      </c>
      <c r="F113" s="263">
        <v>0</v>
      </c>
      <c r="G113" s="263">
        <v>0</v>
      </c>
      <c r="H113" s="263">
        <v>0.15551200515097069</v>
      </c>
      <c r="I113" s="263">
        <v>0.16842326601996921</v>
      </c>
      <c r="J113" s="263">
        <v>8.118453918247738E-2</v>
      </c>
      <c r="K113" s="263">
        <v>3.5956476378032967E-2</v>
      </c>
      <c r="L113" s="263">
        <v>7.9428830815517243E-2</v>
      </c>
      <c r="M113" s="263">
        <v>5.1243079064998698E-2</v>
      </c>
      <c r="N113" s="263">
        <v>9.7038576587298808E-2</v>
      </c>
      <c r="O113" s="263">
        <v>8.7819918433119981E-2</v>
      </c>
      <c r="P113" s="263">
        <v>3.2660641693381551E-2</v>
      </c>
      <c r="Q113" s="263">
        <v>3.0677418850129999E-2</v>
      </c>
      <c r="R113" s="263">
        <v>4.1478995632734952E-2</v>
      </c>
      <c r="S113" s="263">
        <v>6.8848182506902278E-2</v>
      </c>
      <c r="T113" s="263">
        <v>5.96062398915417E-2</v>
      </c>
      <c r="U113" s="263">
        <v>2.7851975070345189E-2</v>
      </c>
      <c r="V113" s="263">
        <v>6.8198378156737682E-2</v>
      </c>
      <c r="W113" s="263">
        <v>6.7614149839712381E-2</v>
      </c>
      <c r="X113" s="263">
        <v>3.759074590531368E-2</v>
      </c>
      <c r="Y113" s="263">
        <v>2.3173398207874869E-3</v>
      </c>
      <c r="DA113" s="74" t="s">
        <v>590</v>
      </c>
    </row>
    <row r="114" spans="1:105" ht="12" customHeight="1" x14ac:dyDescent="0.25">
      <c r="A114" s="130"/>
      <c r="B114" s="172"/>
      <c r="C114" s="172"/>
      <c r="D114" s="172"/>
      <c r="E114" s="172"/>
      <c r="F114" s="172"/>
      <c r="G114" s="172"/>
      <c r="H114" s="172"/>
      <c r="I114" s="172"/>
      <c r="J114" s="172"/>
      <c r="K114" s="172"/>
      <c r="L114" s="172"/>
      <c r="M114" s="172"/>
      <c r="N114" s="172"/>
      <c r="O114" s="172"/>
      <c r="P114" s="172"/>
      <c r="Q114" s="172"/>
      <c r="R114" s="172"/>
      <c r="S114" s="172"/>
      <c r="T114" s="172"/>
      <c r="U114" s="172"/>
      <c r="V114" s="172"/>
      <c r="W114" s="172"/>
      <c r="X114" s="172"/>
      <c r="Y114" s="172"/>
    </row>
    <row r="115" spans="1:105" ht="15" customHeight="1" x14ac:dyDescent="0.25">
      <c r="A115" s="34" t="s">
        <v>47</v>
      </c>
      <c r="B115" s="223">
        <v>6.5895154239508109</v>
      </c>
      <c r="C115" s="223">
        <v>16.804482753632371</v>
      </c>
      <c r="D115" s="223">
        <v>27.96507449911579</v>
      </c>
      <c r="E115" s="223">
        <v>28.624732204094752</v>
      </c>
      <c r="F115" s="223">
        <v>17.9818233648333</v>
      </c>
      <c r="G115" s="223">
        <v>6.1601808734851868</v>
      </c>
      <c r="H115" s="223">
        <v>16.627936885483329</v>
      </c>
      <c r="I115" s="223">
        <v>38.597222303338327</v>
      </c>
      <c r="J115" s="223">
        <v>19.9820609952593</v>
      </c>
      <c r="K115" s="223">
        <v>44.771209414492297</v>
      </c>
      <c r="L115" s="223">
        <v>34.153654436649781</v>
      </c>
      <c r="M115" s="223">
        <v>6.5499585126007389</v>
      </c>
      <c r="N115" s="223">
        <v>32.87357670877504</v>
      </c>
      <c r="O115" s="223">
        <v>28.901137587663811</v>
      </c>
      <c r="P115" s="223">
        <v>27.486049003553621</v>
      </c>
      <c r="Q115" s="223">
        <v>30.70411502873214</v>
      </c>
      <c r="R115" s="223">
        <v>30.925645885952971</v>
      </c>
      <c r="S115" s="223">
        <v>40.476222826224593</v>
      </c>
      <c r="T115" s="223">
        <v>40.725935046686573</v>
      </c>
      <c r="U115" s="223">
        <v>42.000778111502498</v>
      </c>
      <c r="V115" s="223">
        <v>39.728105969891963</v>
      </c>
      <c r="W115" s="223">
        <v>47.513772119677483</v>
      </c>
      <c r="X115" s="223">
        <v>43.851246965301641</v>
      </c>
      <c r="Y115" s="223">
        <v>31.719295096066212</v>
      </c>
      <c r="DA115" s="89" t="s">
        <v>591</v>
      </c>
    </row>
    <row r="116" spans="1:105" ht="12" customHeight="1" x14ac:dyDescent="0.25">
      <c r="A116" s="55" t="s">
        <v>91</v>
      </c>
      <c r="B116" s="259">
        <v>1.068654464432193E-2</v>
      </c>
      <c r="C116" s="259">
        <v>2.725266481966878E-2</v>
      </c>
      <c r="D116" s="259">
        <v>4.5352351105356008E-2</v>
      </c>
      <c r="E116" s="259">
        <v>4.6422150788551317E-2</v>
      </c>
      <c r="F116" s="259">
        <v>2.916201659983057E-2</v>
      </c>
      <c r="G116" s="259">
        <v>9.9902714672420699E-3</v>
      </c>
      <c r="H116" s="259">
        <v>2.6966351611548301E-2</v>
      </c>
      <c r="I116" s="259">
        <v>6.2595033589367466E-2</v>
      </c>
      <c r="J116" s="259">
        <v>3.240590137172885E-2</v>
      </c>
      <c r="K116" s="259">
        <v>7.2607695318605309E-2</v>
      </c>
      <c r="L116" s="259">
        <v>5.538867874612622E-2</v>
      </c>
      <c r="M116" s="259">
        <v>1.062239323541363E-2</v>
      </c>
      <c r="N116" s="259">
        <v>5.3312713078735308E-2</v>
      </c>
      <c r="O116" s="259">
        <v>4.687041113600162E-2</v>
      </c>
      <c r="P116" s="259">
        <v>4.4575491652993189E-2</v>
      </c>
      <c r="Q116" s="259">
        <v>4.9794389255529377E-2</v>
      </c>
      <c r="R116" s="259">
        <v>5.0153656856355061E-2</v>
      </c>
      <c r="S116" s="259">
        <v>6.5642302118949489E-2</v>
      </c>
      <c r="T116" s="259">
        <v>6.604727283689743E-2</v>
      </c>
      <c r="U116" s="259">
        <v>6.8114749191477864E-2</v>
      </c>
      <c r="V116" s="259">
        <v>6.4429043833339292E-2</v>
      </c>
      <c r="W116" s="259">
        <v>7.7055445555604798E-2</v>
      </c>
      <c r="X116" s="259">
        <v>7.1115746495078347E-2</v>
      </c>
      <c r="Y116" s="259">
        <v>5.1440757222384337E-2</v>
      </c>
      <c r="DA116" s="67" t="s">
        <v>592</v>
      </c>
    </row>
    <row r="117" spans="1:105" ht="12" customHeight="1" x14ac:dyDescent="0.25">
      <c r="A117" s="173" t="s">
        <v>92</v>
      </c>
      <c r="B117" s="224">
        <v>5.3340913274606324E-3</v>
      </c>
      <c r="C117" s="224">
        <v>1.3602919175752929E-2</v>
      </c>
      <c r="D117" s="224">
        <v>2.263721256613703E-2</v>
      </c>
      <c r="E117" s="224">
        <v>2.3171193324387478E-2</v>
      </c>
      <c r="F117" s="224">
        <v>1.4555954708809349E-2</v>
      </c>
      <c r="G117" s="224">
        <v>4.9865529192082954E-3</v>
      </c>
      <c r="H117" s="224">
        <v>1.346000854830477E-2</v>
      </c>
      <c r="I117" s="224">
        <v>3.1243740322420849E-2</v>
      </c>
      <c r="J117" s="224">
        <v>1.617511021743839E-2</v>
      </c>
      <c r="K117" s="224">
        <v>3.624146913676702E-2</v>
      </c>
      <c r="L117" s="224">
        <v>2.7646754004456889E-2</v>
      </c>
      <c r="M117" s="224">
        <v>5.3020707365876033E-3</v>
      </c>
      <c r="N117" s="224">
        <v>2.6610554668648249E-2</v>
      </c>
      <c r="O117" s="224">
        <v>2.33949383899218E-2</v>
      </c>
      <c r="P117" s="224">
        <v>2.2249450253301339E-2</v>
      </c>
      <c r="Q117" s="224">
        <v>2.4854415409684642E-2</v>
      </c>
      <c r="R117" s="224">
        <v>2.503374055710918E-2</v>
      </c>
      <c r="S117" s="224">
        <v>3.2764756626294488E-2</v>
      </c>
      <c r="T117" s="224">
        <v>3.2966894067944487E-2</v>
      </c>
      <c r="U117" s="224">
        <v>3.3998856040662842E-2</v>
      </c>
      <c r="V117" s="224">
        <v>3.2159169814594622E-2</v>
      </c>
      <c r="W117" s="224">
        <v>3.8461523116375441E-2</v>
      </c>
      <c r="X117" s="224">
        <v>3.5496776483953503E-2</v>
      </c>
      <c r="Y117" s="224">
        <v>2.5676184970014521E-2</v>
      </c>
      <c r="DA117" s="177" t="s">
        <v>593</v>
      </c>
    </row>
    <row r="118" spans="1:105" ht="12" customHeight="1" x14ac:dyDescent="0.25">
      <c r="A118" s="173" t="s">
        <v>93</v>
      </c>
      <c r="B118" s="224">
        <v>0.13559588435091011</v>
      </c>
      <c r="C118" s="224">
        <v>0.34579457721213619</v>
      </c>
      <c r="D118" s="224">
        <v>0.57545187525054431</v>
      </c>
      <c r="E118" s="224">
        <v>0.58902599475775719</v>
      </c>
      <c r="F118" s="224">
        <v>0.37002132699749218</v>
      </c>
      <c r="G118" s="224">
        <v>0.12676124412450859</v>
      </c>
      <c r="H118" s="224">
        <v>0.34216170110965632</v>
      </c>
      <c r="I118" s="224">
        <v>0.79423510760654703</v>
      </c>
      <c r="J118" s="224">
        <v>0.4111812565179947</v>
      </c>
      <c r="K118" s="224">
        <v>0.92128044986354019</v>
      </c>
      <c r="L118" s="224">
        <v>0.70279750167889588</v>
      </c>
      <c r="M118" s="224">
        <v>0.13478190122420311</v>
      </c>
      <c r="N118" s="224">
        <v>0.67645667684534572</v>
      </c>
      <c r="O118" s="224">
        <v>0.59471373202503819</v>
      </c>
      <c r="P118" s="224">
        <v>0.56559471861428157</v>
      </c>
      <c r="Q118" s="224">
        <v>0.63181453608622173</v>
      </c>
      <c r="R118" s="224">
        <v>0.63637309169740985</v>
      </c>
      <c r="S118" s="224">
        <v>0.83290027814349088</v>
      </c>
      <c r="T118" s="224">
        <v>0.83803873631346193</v>
      </c>
      <c r="U118" s="224">
        <v>0.86427184476941943</v>
      </c>
      <c r="V118" s="224">
        <v>0.81750588868844865</v>
      </c>
      <c r="W118" s="224">
        <v>0.9777155883325831</v>
      </c>
      <c r="X118" s="224">
        <v>0.90234990431625439</v>
      </c>
      <c r="Y118" s="224">
        <v>0.65270442405869378</v>
      </c>
      <c r="DA118" s="177" t="s">
        <v>594</v>
      </c>
    </row>
    <row r="119" spans="1:105" ht="12" customHeight="1" x14ac:dyDescent="0.25">
      <c r="A119" s="173" t="s">
        <v>94</v>
      </c>
      <c r="B119" s="224">
        <v>3.5621815481073132E-3</v>
      </c>
      <c r="C119" s="224">
        <v>9.0842216065562618E-3</v>
      </c>
      <c r="D119" s="224">
        <v>1.5117450368452001E-2</v>
      </c>
      <c r="E119" s="224">
        <v>1.5474050262850441E-2</v>
      </c>
      <c r="F119" s="224">
        <v>9.7206721999435267E-3</v>
      </c>
      <c r="G119" s="224">
        <v>3.33009048908069E-3</v>
      </c>
      <c r="H119" s="224">
        <v>8.9887838705161004E-3</v>
      </c>
      <c r="I119" s="224">
        <v>2.086501119645582E-2</v>
      </c>
      <c r="J119" s="224">
        <v>1.080196712390962E-2</v>
      </c>
      <c r="K119" s="224">
        <v>2.4202565106201779E-2</v>
      </c>
      <c r="L119" s="224">
        <v>1.8462892915375409E-2</v>
      </c>
      <c r="M119" s="224">
        <v>3.5407977451378781E-3</v>
      </c>
      <c r="N119" s="224">
        <v>1.7770904359578441E-2</v>
      </c>
      <c r="O119" s="224">
        <v>1.5623470378667211E-2</v>
      </c>
      <c r="P119" s="224">
        <v>1.48584972176644E-2</v>
      </c>
      <c r="Q119" s="224">
        <v>1.6598129751843129E-2</v>
      </c>
      <c r="R119" s="224">
        <v>1.6717885618785028E-2</v>
      </c>
      <c r="S119" s="224">
        <v>2.1880767372983161E-2</v>
      </c>
      <c r="T119" s="224">
        <v>2.2015757612299149E-2</v>
      </c>
      <c r="U119" s="224">
        <v>2.270491639715929E-2</v>
      </c>
      <c r="V119" s="224">
        <v>2.1476347944446431E-2</v>
      </c>
      <c r="W119" s="224">
        <v>2.5685148518534939E-2</v>
      </c>
      <c r="X119" s="224">
        <v>2.3705248831692789E-2</v>
      </c>
      <c r="Y119" s="224">
        <v>1.714691907412811E-2</v>
      </c>
      <c r="DA119" s="177" t="s">
        <v>595</v>
      </c>
    </row>
    <row r="120" spans="1:105" ht="12" customHeight="1" x14ac:dyDescent="0.25">
      <c r="A120" s="56" t="s">
        <v>95</v>
      </c>
      <c r="B120" s="260">
        <v>1.563211630398554E-2</v>
      </c>
      <c r="C120" s="260">
        <v>4.1200284579287087E-2</v>
      </c>
      <c r="D120" s="260">
        <v>7.1108054770611301E-2</v>
      </c>
      <c r="E120" s="260">
        <v>7.1869463460065966E-2</v>
      </c>
      <c r="F120" s="260">
        <v>4.4620022500777783E-2</v>
      </c>
      <c r="G120" s="260">
        <v>1.5107355517394189E-2</v>
      </c>
      <c r="H120" s="260">
        <v>4.1051936366705753E-2</v>
      </c>
      <c r="I120" s="260">
        <v>9.7527217732699206E-2</v>
      </c>
      <c r="J120" s="260">
        <v>4.7181200908897769E-2</v>
      </c>
      <c r="K120" s="260">
        <v>0.1102527777497336</v>
      </c>
      <c r="L120" s="260">
        <v>8.3653900878851079E-2</v>
      </c>
      <c r="M120" s="260">
        <v>1.4270700974245249E-2</v>
      </c>
      <c r="N120" s="260">
        <v>7.7876370225016506E-2</v>
      </c>
      <c r="O120" s="260">
        <v>6.7656532064128E-2</v>
      </c>
      <c r="P120" s="260">
        <v>6.4862529254352735E-2</v>
      </c>
      <c r="Q120" s="260">
        <v>7.3398410568534467E-2</v>
      </c>
      <c r="R120" s="260">
        <v>7.488091250690973E-2</v>
      </c>
      <c r="S120" s="260">
        <v>9.9834615714118558E-2</v>
      </c>
      <c r="T120" s="260">
        <v>0.1011160358660062</v>
      </c>
      <c r="U120" s="260">
        <v>0.107508818315228</v>
      </c>
      <c r="V120" s="260">
        <v>0.1020666386903723</v>
      </c>
      <c r="W120" s="260">
        <v>0.1234577588246913</v>
      </c>
      <c r="X120" s="260">
        <v>0.1140426179879088</v>
      </c>
      <c r="Y120" s="260">
        <v>8.4635956786338395E-2</v>
      </c>
      <c r="DA120" s="68" t="s">
        <v>596</v>
      </c>
    </row>
    <row r="121" spans="1:105" ht="12" customHeight="1" x14ac:dyDescent="0.25">
      <c r="A121" s="37" t="s">
        <v>159</v>
      </c>
      <c r="B121" s="226">
        <v>6.2611669901498578E-4</v>
      </c>
      <c r="C121" s="226">
        <v>1.246871643949849E-3</v>
      </c>
      <c r="D121" s="226">
        <v>1.35462749305644E-3</v>
      </c>
      <c r="E121" s="226">
        <v>1.300112250194371E-3</v>
      </c>
      <c r="F121" s="226">
        <v>1.9138224959134439E-3</v>
      </c>
      <c r="G121" s="226">
        <v>7.5508110734567012E-4</v>
      </c>
      <c r="H121" s="226">
        <v>1.6830974664056449E-3</v>
      </c>
      <c r="I121" s="226">
        <v>4.1642477382762087E-3</v>
      </c>
      <c r="J121" s="226">
        <v>2.313233672836834E-3</v>
      </c>
      <c r="K121" s="226">
        <v>0</v>
      </c>
      <c r="L121" s="226">
        <v>2.2393961793056721E-3</v>
      </c>
      <c r="M121" s="226">
        <v>4.8263543882116948E-4</v>
      </c>
      <c r="N121" s="226">
        <v>1.720710230296008E-3</v>
      </c>
      <c r="O121" s="226">
        <v>0</v>
      </c>
      <c r="P121" s="226">
        <v>0</v>
      </c>
      <c r="Q121" s="226">
        <v>0</v>
      </c>
      <c r="R121" s="226">
        <v>0</v>
      </c>
      <c r="S121" s="226">
        <v>6.4262098905594467E-4</v>
      </c>
      <c r="T121" s="226">
        <v>9.5512034862338261E-4</v>
      </c>
      <c r="U121" s="226">
        <v>5.8044464337572157E-4</v>
      </c>
      <c r="V121" s="226">
        <v>5.3446801702955948E-4</v>
      </c>
      <c r="W121" s="226">
        <v>5.1034688271723889E-4</v>
      </c>
      <c r="X121" s="226">
        <v>2.2098759469788391E-3</v>
      </c>
      <c r="Y121" s="226">
        <v>1.079605368371905E-3</v>
      </c>
      <c r="DA121" s="69" t="s">
        <v>597</v>
      </c>
    </row>
    <row r="122" spans="1:105" ht="12" customHeight="1" x14ac:dyDescent="0.25">
      <c r="A122" s="37" t="s">
        <v>35</v>
      </c>
      <c r="B122" s="226">
        <v>7.4437852696021484E-3</v>
      </c>
      <c r="C122" s="226">
        <v>1.685949183672979E-2</v>
      </c>
      <c r="D122" s="226">
        <v>1.729577132376987E-2</v>
      </c>
      <c r="E122" s="226">
        <v>2.1498004806881139E-2</v>
      </c>
      <c r="F122" s="226">
        <v>1.6783700150440211E-2</v>
      </c>
      <c r="G122" s="226">
        <v>6.961639829749418E-3</v>
      </c>
      <c r="H122" s="226">
        <v>1.6729990238387969E-2</v>
      </c>
      <c r="I122" s="226">
        <v>3.6715761748745183E-2</v>
      </c>
      <c r="J122" s="226">
        <v>3.0959427298392982E-2</v>
      </c>
      <c r="K122" s="226">
        <v>8.1830299173777557E-2</v>
      </c>
      <c r="L122" s="226">
        <v>4.9346957978023673E-2</v>
      </c>
      <c r="M122" s="226">
        <v>1.065566706600444E-2</v>
      </c>
      <c r="N122" s="226">
        <v>4.1552687256577729E-2</v>
      </c>
      <c r="O122" s="226">
        <v>4.0439590665477657E-2</v>
      </c>
      <c r="P122" s="226">
        <v>4.1992521678393263E-2</v>
      </c>
      <c r="Q122" s="226">
        <v>5.043475064332955E-2</v>
      </c>
      <c r="R122" s="226">
        <v>5.1432731024732933E-2</v>
      </c>
      <c r="S122" s="226">
        <v>7.2048954638130547E-2</v>
      </c>
      <c r="T122" s="226">
        <v>7.1319339126628328E-2</v>
      </c>
      <c r="U122" s="226">
        <v>6.7978908949096764E-2</v>
      </c>
      <c r="V122" s="226">
        <v>7.8924816797569547E-2</v>
      </c>
      <c r="W122" s="226">
        <v>0.1036883175544326</v>
      </c>
      <c r="X122" s="226">
        <v>0.10028418078195819</v>
      </c>
      <c r="Y122" s="226">
        <v>7.8786490083871563E-2</v>
      </c>
      <c r="DA122" s="69" t="s">
        <v>598</v>
      </c>
    </row>
    <row r="123" spans="1:105" ht="12" customHeight="1" x14ac:dyDescent="0.25">
      <c r="A123" s="37" t="s">
        <v>96</v>
      </c>
      <c r="B123" s="226">
        <v>0</v>
      </c>
      <c r="C123" s="226">
        <v>0</v>
      </c>
      <c r="D123" s="226">
        <v>0</v>
      </c>
      <c r="E123" s="226">
        <v>0</v>
      </c>
      <c r="F123" s="226">
        <v>0</v>
      </c>
      <c r="G123" s="226">
        <v>0</v>
      </c>
      <c r="H123" s="226">
        <v>0</v>
      </c>
      <c r="I123" s="226">
        <v>0</v>
      </c>
      <c r="J123" s="226">
        <v>0</v>
      </c>
      <c r="K123" s="226">
        <v>0</v>
      </c>
      <c r="L123" s="226">
        <v>0</v>
      </c>
      <c r="M123" s="226">
        <v>0</v>
      </c>
      <c r="N123" s="226">
        <v>0</v>
      </c>
      <c r="O123" s="226">
        <v>0</v>
      </c>
      <c r="P123" s="226">
        <v>0</v>
      </c>
      <c r="Q123" s="226">
        <v>0</v>
      </c>
      <c r="R123" s="226">
        <v>0</v>
      </c>
      <c r="S123" s="226">
        <v>0</v>
      </c>
      <c r="T123" s="226">
        <v>0</v>
      </c>
      <c r="U123" s="226">
        <v>0</v>
      </c>
      <c r="V123" s="226">
        <v>0</v>
      </c>
      <c r="W123" s="226">
        <v>0</v>
      </c>
      <c r="X123" s="226">
        <v>0</v>
      </c>
      <c r="Y123" s="226">
        <v>0</v>
      </c>
      <c r="DA123" s="69" t="s">
        <v>599</v>
      </c>
    </row>
    <row r="124" spans="1:105" ht="12" customHeight="1" x14ac:dyDescent="0.25">
      <c r="A124" s="37" t="s">
        <v>78</v>
      </c>
      <c r="B124" s="226">
        <v>0</v>
      </c>
      <c r="C124" s="226">
        <v>0</v>
      </c>
      <c r="D124" s="226">
        <v>0</v>
      </c>
      <c r="E124" s="226">
        <v>0</v>
      </c>
      <c r="F124" s="226">
        <v>0</v>
      </c>
      <c r="G124" s="226">
        <v>0</v>
      </c>
      <c r="H124" s="226">
        <v>0</v>
      </c>
      <c r="I124" s="226">
        <v>0</v>
      </c>
      <c r="J124" s="226">
        <v>0</v>
      </c>
      <c r="K124" s="226">
        <v>0</v>
      </c>
      <c r="L124" s="226">
        <v>0</v>
      </c>
      <c r="M124" s="226">
        <v>0</v>
      </c>
      <c r="N124" s="226">
        <v>0</v>
      </c>
      <c r="O124" s="226">
        <v>0</v>
      </c>
      <c r="P124" s="226">
        <v>0</v>
      </c>
      <c r="Q124" s="226">
        <v>0</v>
      </c>
      <c r="R124" s="226">
        <v>0</v>
      </c>
      <c r="S124" s="226">
        <v>0</v>
      </c>
      <c r="T124" s="226">
        <v>0</v>
      </c>
      <c r="U124" s="226">
        <v>0</v>
      </c>
      <c r="V124" s="226">
        <v>0</v>
      </c>
      <c r="W124" s="226">
        <v>0</v>
      </c>
      <c r="X124" s="226">
        <v>0</v>
      </c>
      <c r="Y124" s="226">
        <v>3.752632407427309E-3</v>
      </c>
      <c r="DA124" s="69" t="s">
        <v>600</v>
      </c>
    </row>
    <row r="125" spans="1:105" ht="12" customHeight="1" x14ac:dyDescent="0.25">
      <c r="A125" s="37" t="s">
        <v>40</v>
      </c>
      <c r="B125" s="226">
        <v>7.5622143353684043E-3</v>
      </c>
      <c r="C125" s="226">
        <v>2.3093921098607448E-2</v>
      </c>
      <c r="D125" s="226">
        <v>5.2457655953784987E-2</v>
      </c>
      <c r="E125" s="226">
        <v>4.9071346402990462E-2</v>
      </c>
      <c r="F125" s="226">
        <v>2.592249985442412E-2</v>
      </c>
      <c r="G125" s="226">
        <v>7.3906345802991014E-3</v>
      </c>
      <c r="H125" s="226">
        <v>2.2638848661912139E-2</v>
      </c>
      <c r="I125" s="226">
        <v>5.664720824567783E-2</v>
      </c>
      <c r="J125" s="226">
        <v>1.390853993766795E-2</v>
      </c>
      <c r="K125" s="226">
        <v>2.8422478575955999E-2</v>
      </c>
      <c r="L125" s="226">
        <v>3.2067546721521727E-2</v>
      </c>
      <c r="M125" s="226">
        <v>3.1323984694196479E-3</v>
      </c>
      <c r="N125" s="226">
        <v>3.4602972738142779E-2</v>
      </c>
      <c r="O125" s="226">
        <v>2.721694139865035E-2</v>
      </c>
      <c r="P125" s="226">
        <v>2.287000757595949E-2</v>
      </c>
      <c r="Q125" s="226">
        <v>2.296365992520492E-2</v>
      </c>
      <c r="R125" s="226">
        <v>2.34481814821768E-2</v>
      </c>
      <c r="S125" s="226">
        <v>2.7143040086932069E-2</v>
      </c>
      <c r="T125" s="226">
        <v>2.8841576390754471E-2</v>
      </c>
      <c r="U125" s="226">
        <v>3.894946472275556E-2</v>
      </c>
      <c r="V125" s="226">
        <v>2.2607353875773249E-2</v>
      </c>
      <c r="W125" s="226">
        <v>1.925909438754151E-2</v>
      </c>
      <c r="X125" s="226">
        <v>1.154856125897172E-2</v>
      </c>
      <c r="Y125" s="226">
        <v>1.0172289266676209E-3</v>
      </c>
      <c r="DA125" s="69" t="s">
        <v>601</v>
      </c>
    </row>
    <row r="126" spans="1:105" ht="12" customHeight="1" x14ac:dyDescent="0.25">
      <c r="A126" s="57" t="s">
        <v>602</v>
      </c>
      <c r="B126" s="294">
        <v>3.5407470694446781</v>
      </c>
      <c r="C126" s="294">
        <v>9.1702993218428617</v>
      </c>
      <c r="D126" s="294">
        <v>15.45538245326283</v>
      </c>
      <c r="E126" s="294">
        <v>15.721838730852349</v>
      </c>
      <c r="F126" s="294">
        <v>9.7499446525811919</v>
      </c>
      <c r="G126" s="294">
        <v>3.2895470796545601</v>
      </c>
      <c r="H126" s="294">
        <v>9.0262477811035833</v>
      </c>
      <c r="I126" s="294">
        <v>21.225647622943232</v>
      </c>
      <c r="J126" s="294">
        <v>11.030141597846731</v>
      </c>
      <c r="K126" s="294">
        <v>24.931621080037239</v>
      </c>
      <c r="L126" s="294">
        <v>19.200414477193871</v>
      </c>
      <c r="M126" s="294">
        <v>3.582239345955732</v>
      </c>
      <c r="N126" s="294">
        <v>18.043827980791551</v>
      </c>
      <c r="O126" s="294">
        <v>15.81762026886917</v>
      </c>
      <c r="P126" s="294">
        <v>15.071548285520469</v>
      </c>
      <c r="Q126" s="294">
        <v>16.908870757589352</v>
      </c>
      <c r="R126" s="294">
        <v>17.021174853506832</v>
      </c>
      <c r="S126" s="294">
        <v>22.46742960461723</v>
      </c>
      <c r="T126" s="294">
        <v>22.699163876307541</v>
      </c>
      <c r="U126" s="294">
        <v>23.465523896760381</v>
      </c>
      <c r="V126" s="294">
        <v>22.299433486594008</v>
      </c>
      <c r="W126" s="294">
        <v>26.834700427330691</v>
      </c>
      <c r="X126" s="294">
        <v>24.76744656418516</v>
      </c>
      <c r="Y126" s="294">
        <v>18.05440594028731</v>
      </c>
      <c r="DA126" s="70" t="s">
        <v>603</v>
      </c>
    </row>
    <row r="127" spans="1:105" ht="12" customHeight="1" x14ac:dyDescent="0.25">
      <c r="A127" s="60" t="s">
        <v>604</v>
      </c>
      <c r="B127" s="262">
        <v>2.067623829813499</v>
      </c>
      <c r="C127" s="262">
        <v>4.5904703051530351</v>
      </c>
      <c r="D127" s="262">
        <v>4.653520157446275</v>
      </c>
      <c r="E127" s="262">
        <v>5.7165029871001423</v>
      </c>
      <c r="F127" s="262">
        <v>4.4209592584455208</v>
      </c>
      <c r="G127" s="262">
        <v>1.7555893470971971</v>
      </c>
      <c r="H127" s="262">
        <v>4.4230398446134886</v>
      </c>
      <c r="I127" s="262">
        <v>9.5774035467858312</v>
      </c>
      <c r="J127" s="262">
        <v>8.4739539996483302</v>
      </c>
      <c r="K127" s="262">
        <v>19.751032389752801</v>
      </c>
      <c r="L127" s="262">
        <v>13.483766661024671</v>
      </c>
      <c r="M127" s="262">
        <v>3.0574309419517709</v>
      </c>
      <c r="N127" s="262">
        <v>11.72383194648576</v>
      </c>
      <c r="O127" s="262">
        <v>10.89159744756312</v>
      </c>
      <c r="P127" s="262">
        <v>10.868347763589099</v>
      </c>
      <c r="Q127" s="262">
        <v>12.642869714972459</v>
      </c>
      <c r="R127" s="262">
        <v>12.54530555204774</v>
      </c>
      <c r="S127" s="262">
        <v>17.229855682417561</v>
      </c>
      <c r="T127" s="262">
        <v>17.114556933883811</v>
      </c>
      <c r="U127" s="262">
        <v>15.456148216052</v>
      </c>
      <c r="V127" s="262">
        <v>17.66337076702829</v>
      </c>
      <c r="W127" s="262">
        <v>22.867844478946569</v>
      </c>
      <c r="X127" s="262">
        <v>22.408857127524829</v>
      </c>
      <c r="Y127" s="262">
        <v>17.846716690942699</v>
      </c>
      <c r="DA127" s="72" t="s">
        <v>605</v>
      </c>
    </row>
    <row r="128" spans="1:105" ht="12" customHeight="1" x14ac:dyDescent="0.25">
      <c r="A128" s="59" t="s">
        <v>28</v>
      </c>
      <c r="B128" s="230">
        <v>0</v>
      </c>
      <c r="C128" s="230">
        <v>0</v>
      </c>
      <c r="D128" s="230">
        <v>0</v>
      </c>
      <c r="E128" s="230">
        <v>0</v>
      </c>
      <c r="F128" s="230">
        <v>0</v>
      </c>
      <c r="G128" s="230">
        <v>0</v>
      </c>
      <c r="H128" s="230">
        <v>0</v>
      </c>
      <c r="I128" s="230">
        <v>0</v>
      </c>
      <c r="J128" s="230">
        <v>0.78594000174760992</v>
      </c>
      <c r="K128" s="230">
        <v>1.025313988566765</v>
      </c>
      <c r="L128" s="230">
        <v>0.87908356310956204</v>
      </c>
      <c r="M128" s="230">
        <v>0.40630488945441767</v>
      </c>
      <c r="N128" s="230">
        <v>0.79037263293137694</v>
      </c>
      <c r="O128" s="230">
        <v>0.79600712364383963</v>
      </c>
      <c r="P128" s="230">
        <v>0.75919524053807519</v>
      </c>
      <c r="Q128" s="230">
        <v>0.76955150308221743</v>
      </c>
      <c r="R128" s="230">
        <v>0.835714293327672</v>
      </c>
      <c r="S128" s="230">
        <v>1.069090013215271</v>
      </c>
      <c r="T128" s="230">
        <v>1.0310195596720331</v>
      </c>
      <c r="U128" s="230">
        <v>0.98762939100313285</v>
      </c>
      <c r="V128" s="230">
        <v>1.0011283151482739</v>
      </c>
      <c r="W128" s="230">
        <v>0.95683267515603443</v>
      </c>
      <c r="X128" s="230">
        <v>0.58792264048058085</v>
      </c>
      <c r="Y128" s="230">
        <v>0.59130731938632497</v>
      </c>
      <c r="DA128" s="71" t="s">
        <v>606</v>
      </c>
    </row>
    <row r="129" spans="1:105" ht="12" customHeight="1" x14ac:dyDescent="0.25">
      <c r="A129" s="59" t="s">
        <v>31</v>
      </c>
      <c r="B129" s="230">
        <v>0.1357266741341013</v>
      </c>
      <c r="C129" s="230">
        <v>0.27429268497226328</v>
      </c>
      <c r="D129" s="230">
        <v>0</v>
      </c>
      <c r="E129" s="230">
        <v>0.29359808730574649</v>
      </c>
      <c r="F129" s="230">
        <v>0</v>
      </c>
      <c r="G129" s="230">
        <v>0</v>
      </c>
      <c r="H129" s="230">
        <v>0</v>
      </c>
      <c r="I129" s="230">
        <v>0.31060771880675131</v>
      </c>
      <c r="J129" s="230">
        <v>0.92848728754766874</v>
      </c>
      <c r="K129" s="230">
        <v>2.9136404380230179</v>
      </c>
      <c r="L129" s="230">
        <v>2.605488723829994</v>
      </c>
      <c r="M129" s="230">
        <v>0.62094145715716165</v>
      </c>
      <c r="N129" s="230">
        <v>2.397320098577127</v>
      </c>
      <c r="O129" s="230">
        <v>2.196591444140287</v>
      </c>
      <c r="P129" s="230">
        <v>1.8296793246376579</v>
      </c>
      <c r="Q129" s="230">
        <v>2.2132478804375699</v>
      </c>
      <c r="R129" s="230">
        <v>1.891935162071954</v>
      </c>
      <c r="S129" s="230">
        <v>2.134057546265947</v>
      </c>
      <c r="T129" s="230">
        <v>2.0890024473760871</v>
      </c>
      <c r="U129" s="230">
        <v>0.37031174422539231</v>
      </c>
      <c r="V129" s="230">
        <v>0.36762300740432802</v>
      </c>
      <c r="W129" s="230">
        <v>0.44888676723769838</v>
      </c>
      <c r="X129" s="230">
        <v>0.8883356896369865</v>
      </c>
      <c r="Y129" s="230">
        <v>0.94902151951089253</v>
      </c>
      <c r="DA129" s="71" t="s">
        <v>607</v>
      </c>
    </row>
    <row r="130" spans="1:105" ht="12" customHeight="1" x14ac:dyDescent="0.25">
      <c r="A130" s="59" t="s">
        <v>159</v>
      </c>
      <c r="B130" s="230">
        <v>0.12196785480230669</v>
      </c>
      <c r="C130" s="230">
        <v>0.2472710853504044</v>
      </c>
      <c r="D130" s="230">
        <v>0.27893925826602017</v>
      </c>
      <c r="E130" s="230">
        <v>0.26508462720654291</v>
      </c>
      <c r="F130" s="230">
        <v>0.39343165917504758</v>
      </c>
      <c r="G130" s="230">
        <v>0.15672030469594561</v>
      </c>
      <c r="H130" s="230">
        <v>0.34222798742762778</v>
      </c>
      <c r="I130" s="230">
        <v>0.85628534134740386</v>
      </c>
      <c r="J130" s="230">
        <v>0.42513874588851319</v>
      </c>
      <c r="K130" s="230">
        <v>0</v>
      </c>
      <c r="L130" s="230">
        <v>0.39921480084329652</v>
      </c>
      <c r="M130" s="230">
        <v>8.0861722043433892E-2</v>
      </c>
      <c r="N130" s="230">
        <v>0.31427594137519882</v>
      </c>
      <c r="O130" s="230">
        <v>0</v>
      </c>
      <c r="P130" s="230">
        <v>0</v>
      </c>
      <c r="Q130" s="230">
        <v>0</v>
      </c>
      <c r="R130" s="230">
        <v>0</v>
      </c>
      <c r="S130" s="230">
        <v>0.1240013986406046</v>
      </c>
      <c r="T130" s="230">
        <v>0.18494036724990481</v>
      </c>
      <c r="U130" s="230">
        <v>0.1193597715332621</v>
      </c>
      <c r="V130" s="230">
        <v>0.1096027099043323</v>
      </c>
      <c r="W130" s="230">
        <v>0.10511774472406039</v>
      </c>
      <c r="X130" s="230">
        <v>0.45132808736887819</v>
      </c>
      <c r="Y130" s="230">
        <v>0.22042474674812959</v>
      </c>
      <c r="DA130" s="71" t="s">
        <v>608</v>
      </c>
    </row>
    <row r="131" spans="1:105" ht="12" customHeight="1" x14ac:dyDescent="0.25">
      <c r="A131" s="59" t="s">
        <v>32</v>
      </c>
      <c r="B131" s="230">
        <v>0.35987610413165061</v>
      </c>
      <c r="C131" s="230">
        <v>0.72544703348322204</v>
      </c>
      <c r="D131" s="230">
        <v>0.81310761673148391</v>
      </c>
      <c r="E131" s="230">
        <v>0.77451368574154988</v>
      </c>
      <c r="F131" s="230">
        <v>0.57723949189165957</v>
      </c>
      <c r="G131" s="230">
        <v>0.15395100023615271</v>
      </c>
      <c r="H131" s="230">
        <v>0.67906537295256475</v>
      </c>
      <c r="I131" s="230">
        <v>0.86072705447006248</v>
      </c>
      <c r="J131" s="230">
        <v>0.64449495900602949</v>
      </c>
      <c r="K131" s="230">
        <v>0.89680161633212518</v>
      </c>
      <c r="L131" s="230">
        <v>0.80294929183477282</v>
      </c>
      <c r="M131" s="230">
        <v>0.16405076277135369</v>
      </c>
      <c r="N131" s="230">
        <v>0.63254946915997623</v>
      </c>
      <c r="O131" s="230">
        <v>0.57979487428054055</v>
      </c>
      <c r="P131" s="230">
        <v>0.56181117099132627</v>
      </c>
      <c r="Q131" s="230">
        <v>0.29071459594061999</v>
      </c>
      <c r="R131" s="230">
        <v>0</v>
      </c>
      <c r="S131" s="230">
        <v>0</v>
      </c>
      <c r="T131" s="230">
        <v>0</v>
      </c>
      <c r="U131" s="230">
        <v>0</v>
      </c>
      <c r="V131" s="230">
        <v>0</v>
      </c>
      <c r="W131" s="230">
        <v>0</v>
      </c>
      <c r="X131" s="230">
        <v>0</v>
      </c>
      <c r="Y131" s="230">
        <v>0</v>
      </c>
      <c r="DA131" s="71" t="s">
        <v>609</v>
      </c>
    </row>
    <row r="132" spans="1:105" ht="12" customHeight="1" x14ac:dyDescent="0.25">
      <c r="A132" s="59" t="s">
        <v>35</v>
      </c>
      <c r="B132" s="230">
        <v>1.4500531967454411</v>
      </c>
      <c r="C132" s="230">
        <v>3.3434595013471449</v>
      </c>
      <c r="D132" s="230">
        <v>3.56147328244877</v>
      </c>
      <c r="E132" s="230">
        <v>4.3833065868463024</v>
      </c>
      <c r="F132" s="230">
        <v>3.4502881073788139</v>
      </c>
      <c r="G132" s="230">
        <v>1.444918042165098</v>
      </c>
      <c r="H132" s="230">
        <v>3.4017464842332958</v>
      </c>
      <c r="I132" s="230">
        <v>7.5497834321616146</v>
      </c>
      <c r="J132" s="230">
        <v>5.6898930054585088</v>
      </c>
      <c r="K132" s="230">
        <v>14.91527634683089</v>
      </c>
      <c r="L132" s="230">
        <v>8.7970302814070482</v>
      </c>
      <c r="M132" s="230">
        <v>1.7852721105254039</v>
      </c>
      <c r="N132" s="230">
        <v>7.589313804442078</v>
      </c>
      <c r="O132" s="230">
        <v>7.3192040054984497</v>
      </c>
      <c r="P132" s="230">
        <v>7.7176620274220378</v>
      </c>
      <c r="Q132" s="230">
        <v>9.36935573551205</v>
      </c>
      <c r="R132" s="230">
        <v>9.8176560966481183</v>
      </c>
      <c r="S132" s="230">
        <v>13.90270672429574</v>
      </c>
      <c r="T132" s="230">
        <v>13.80959455958579</v>
      </c>
      <c r="U132" s="230">
        <v>13.978847309290209</v>
      </c>
      <c r="V132" s="230">
        <v>16.185016734571359</v>
      </c>
      <c r="W132" s="230">
        <v>21.357007291828779</v>
      </c>
      <c r="X132" s="230">
        <v>20.48127071003838</v>
      </c>
      <c r="Y132" s="230">
        <v>16.085963105297349</v>
      </c>
      <c r="DA132" s="71" t="s">
        <v>610</v>
      </c>
    </row>
    <row r="133" spans="1:105" ht="12" customHeight="1" x14ac:dyDescent="0.25">
      <c r="A133" s="60" t="s">
        <v>611</v>
      </c>
      <c r="B133" s="262">
        <v>1.4731232396311791</v>
      </c>
      <c r="C133" s="262">
        <v>4.5798290166898266</v>
      </c>
      <c r="D133" s="262">
        <v>10.80186229581655</v>
      </c>
      <c r="E133" s="262">
        <v>10.005335743752211</v>
      </c>
      <c r="F133" s="262">
        <v>5.3289853941356702</v>
      </c>
      <c r="G133" s="262">
        <v>1.5339577325573639</v>
      </c>
      <c r="H133" s="262">
        <v>4.6032079364900946</v>
      </c>
      <c r="I133" s="262">
        <v>11.6482440761574</v>
      </c>
      <c r="J133" s="262">
        <v>2.556187598198401</v>
      </c>
      <c r="K133" s="262">
        <v>5.1805886902844422</v>
      </c>
      <c r="L133" s="262">
        <v>5.7166478161691936</v>
      </c>
      <c r="M133" s="262">
        <v>0.524808404003961</v>
      </c>
      <c r="N133" s="262">
        <v>6.3199960343057882</v>
      </c>
      <c r="O133" s="262">
        <v>4.9260228213060557</v>
      </c>
      <c r="P133" s="262">
        <v>4.2032005219313708</v>
      </c>
      <c r="Q133" s="262">
        <v>4.2660010426168924</v>
      </c>
      <c r="R133" s="262">
        <v>4.4758693014590882</v>
      </c>
      <c r="S133" s="262">
        <v>5.2375739221996662</v>
      </c>
      <c r="T133" s="262">
        <v>5.5846069424237266</v>
      </c>
      <c r="U133" s="262">
        <v>8.0093756807083878</v>
      </c>
      <c r="V133" s="262">
        <v>4.6360627195657216</v>
      </c>
      <c r="W133" s="262">
        <v>3.9668559483841208</v>
      </c>
      <c r="X133" s="262">
        <v>2.3585894366603291</v>
      </c>
      <c r="Y133" s="262">
        <v>0.2076892493446193</v>
      </c>
      <c r="DA133" s="72" t="s">
        <v>612</v>
      </c>
    </row>
    <row r="134" spans="1:105" ht="12" customHeight="1" x14ac:dyDescent="0.25">
      <c r="A134" s="57" t="s">
        <v>613</v>
      </c>
      <c r="B134" s="294">
        <v>1.8143312029071701</v>
      </c>
      <c r="C134" s="294">
        <v>4.698997096741909</v>
      </c>
      <c r="D134" s="294">
        <v>7.9195667151160318</v>
      </c>
      <c r="E134" s="294">
        <v>8.0561028554162171</v>
      </c>
      <c r="F134" s="294">
        <v>4.9960159432032949</v>
      </c>
      <c r="G134" s="294">
        <v>1.685612610274781</v>
      </c>
      <c r="H134" s="294">
        <v>4.6251829552446111</v>
      </c>
      <c r="I134" s="294">
        <v>10.876335990375649</v>
      </c>
      <c r="J134" s="294">
        <v>5.4732921898735487</v>
      </c>
      <c r="K134" s="294">
        <v>12.58980053629338</v>
      </c>
      <c r="L134" s="294">
        <v>9.673068176675292</v>
      </c>
      <c r="M134" s="294">
        <v>1.7360137272713709</v>
      </c>
      <c r="N134" s="294">
        <v>9.0783637612700119</v>
      </c>
      <c r="O134" s="294">
        <v>7.9320168123676016</v>
      </c>
      <c r="P134" s="294">
        <v>7.5561111776660814</v>
      </c>
      <c r="Q134" s="294">
        <v>8.4972312827891177</v>
      </c>
      <c r="R134" s="294">
        <v>8.5402149605902302</v>
      </c>
      <c r="S134" s="294">
        <v>11.28815973630924</v>
      </c>
      <c r="T134" s="294">
        <v>11.417149512161499</v>
      </c>
      <c r="U134" s="294">
        <v>11.82805223503869</v>
      </c>
      <c r="V134" s="294">
        <v>11.22852842803902</v>
      </c>
      <c r="W134" s="294">
        <v>13.573241363046449</v>
      </c>
      <c r="X134" s="294">
        <v>12.58618087606308</v>
      </c>
      <c r="Y134" s="294">
        <v>9.1460805470226418</v>
      </c>
      <c r="DA134" s="70" t="s">
        <v>614</v>
      </c>
    </row>
    <row r="135" spans="1:105" ht="12" customHeight="1" x14ac:dyDescent="0.25">
      <c r="A135" s="60" t="s">
        <v>615</v>
      </c>
      <c r="B135" s="262">
        <v>1.0594810520858271</v>
      </c>
      <c r="C135" s="262">
        <v>2.3522249252229668</v>
      </c>
      <c r="D135" s="262">
        <v>2.3845326027019609</v>
      </c>
      <c r="E135" s="262">
        <v>2.9292207372029222</v>
      </c>
      <c r="F135" s="262">
        <v>2.2653649560563092</v>
      </c>
      <c r="G135" s="262">
        <v>0.89958996490235887</v>
      </c>
      <c r="H135" s="262">
        <v>2.266431079202313</v>
      </c>
      <c r="I135" s="262">
        <v>4.9076033269138941</v>
      </c>
      <c r="J135" s="262">
        <v>4.107567249200919</v>
      </c>
      <c r="K135" s="262">
        <v>9.8615423397553936</v>
      </c>
      <c r="L135" s="262">
        <v>6.6548636408171884</v>
      </c>
      <c r="M135" s="262">
        <v>1.4491455295750251</v>
      </c>
      <c r="N135" s="262">
        <v>5.7529299967036742</v>
      </c>
      <c r="O135" s="262">
        <v>5.3308783421543877</v>
      </c>
      <c r="P135" s="262">
        <v>5.3370595412287116</v>
      </c>
      <c r="Q135" s="262">
        <v>6.2512135332107306</v>
      </c>
      <c r="R135" s="262">
        <v>6.1785344988051909</v>
      </c>
      <c r="S135" s="262">
        <v>8.5252083955298161</v>
      </c>
      <c r="T135" s="262">
        <v>8.4745674665289421</v>
      </c>
      <c r="U135" s="262">
        <v>7.6134531364797526</v>
      </c>
      <c r="V135" s="262">
        <v>8.7843826792680613</v>
      </c>
      <c r="W135" s="262">
        <v>11.492579472526909</v>
      </c>
      <c r="X135" s="262">
        <v>11.35846302041597</v>
      </c>
      <c r="Y135" s="262">
        <v>9.0373058876971157</v>
      </c>
      <c r="DA135" s="72" t="s">
        <v>616</v>
      </c>
    </row>
    <row r="136" spans="1:105" ht="12" customHeight="1" x14ac:dyDescent="0.25">
      <c r="A136" s="59" t="s">
        <v>31</v>
      </c>
      <c r="B136" s="297">
        <v>6.9548356637328279E-2</v>
      </c>
      <c r="C136" s="297">
        <v>0.14055163142517699</v>
      </c>
      <c r="D136" s="297">
        <v>0</v>
      </c>
      <c r="E136" s="297">
        <v>0.1504440053088073</v>
      </c>
      <c r="F136" s="297">
        <v>0</v>
      </c>
      <c r="G136" s="297">
        <v>0</v>
      </c>
      <c r="H136" s="297">
        <v>0</v>
      </c>
      <c r="I136" s="297">
        <v>0.15915999223951621</v>
      </c>
      <c r="J136" s="297">
        <v>0.4960740153011684</v>
      </c>
      <c r="K136" s="297">
        <v>1.5344131491674879</v>
      </c>
      <c r="L136" s="297">
        <v>1.37561349540342</v>
      </c>
      <c r="M136" s="297">
        <v>0.33941597606023349</v>
      </c>
      <c r="N136" s="297">
        <v>1.2614136396618121</v>
      </c>
      <c r="O136" s="297">
        <v>1.159888761371922</v>
      </c>
      <c r="P136" s="297">
        <v>0.9659669764285177</v>
      </c>
      <c r="Q136" s="297">
        <v>1.1652585111958089</v>
      </c>
      <c r="R136" s="297">
        <v>0.99827452641945424</v>
      </c>
      <c r="S136" s="297">
        <v>1.1257687712557649</v>
      </c>
      <c r="T136" s="297">
        <v>1.100715083139497</v>
      </c>
      <c r="U136" s="297">
        <v>0.1948610735237841</v>
      </c>
      <c r="V136" s="297">
        <v>0.19381191865796221</v>
      </c>
      <c r="W136" s="297">
        <v>0.23544630858865551</v>
      </c>
      <c r="X136" s="297">
        <v>0.46240586471895823</v>
      </c>
      <c r="Y136" s="297">
        <v>0.49703820878133581</v>
      </c>
      <c r="DA136" s="71" t="s">
        <v>617</v>
      </c>
    </row>
    <row r="137" spans="1:105" ht="12" customHeight="1" x14ac:dyDescent="0.25">
      <c r="A137" s="59" t="s">
        <v>159</v>
      </c>
      <c r="B137" s="297">
        <v>6.2498133975489707E-2</v>
      </c>
      <c r="C137" s="297">
        <v>0.1267053638480658</v>
      </c>
      <c r="D137" s="297">
        <v>0.142932604352108</v>
      </c>
      <c r="E137" s="297">
        <v>0.13583328634295161</v>
      </c>
      <c r="F137" s="297">
        <v>0.2016002051128663</v>
      </c>
      <c r="G137" s="297">
        <v>8.0305803651648217E-2</v>
      </c>
      <c r="H137" s="297">
        <v>0.17536268587393061</v>
      </c>
      <c r="I137" s="297">
        <v>0.43877328228425849</v>
      </c>
      <c r="J137" s="297">
        <v>0.2271439658479871</v>
      </c>
      <c r="K137" s="297">
        <v>0</v>
      </c>
      <c r="L137" s="297">
        <v>0.21077245991591539</v>
      </c>
      <c r="M137" s="297">
        <v>4.4200238197877051E-2</v>
      </c>
      <c r="N137" s="297">
        <v>0.16536463332682391</v>
      </c>
      <c r="O137" s="297">
        <v>0</v>
      </c>
      <c r="P137" s="297">
        <v>0</v>
      </c>
      <c r="Q137" s="297">
        <v>0</v>
      </c>
      <c r="R137" s="297">
        <v>0</v>
      </c>
      <c r="S137" s="297">
        <v>6.5413841546067233E-2</v>
      </c>
      <c r="T137" s="297">
        <v>9.7446822989135332E-2</v>
      </c>
      <c r="U137" s="297">
        <v>6.2808089614269966E-2</v>
      </c>
      <c r="V137" s="297">
        <v>5.7782867418054301E-2</v>
      </c>
      <c r="W137" s="297">
        <v>5.5135474620349033E-2</v>
      </c>
      <c r="X137" s="297">
        <v>0.23493005734920139</v>
      </c>
      <c r="Y137" s="297">
        <v>0.11544471757735771</v>
      </c>
      <c r="DA137" s="71" t="s">
        <v>618</v>
      </c>
    </row>
    <row r="138" spans="1:105" ht="12" customHeight="1" x14ac:dyDescent="0.25">
      <c r="A138" s="59" t="s">
        <v>32</v>
      </c>
      <c r="B138" s="297">
        <v>0.18440584207251151</v>
      </c>
      <c r="C138" s="297">
        <v>0.37172979687348351</v>
      </c>
      <c r="D138" s="297">
        <v>0.41664837714284653</v>
      </c>
      <c r="E138" s="297">
        <v>0.39687227569743438</v>
      </c>
      <c r="F138" s="297">
        <v>0.29578605902894223</v>
      </c>
      <c r="G138" s="297">
        <v>7.888677105959685E-2</v>
      </c>
      <c r="H138" s="297">
        <v>0.34796314754978069</v>
      </c>
      <c r="I138" s="297">
        <v>0.44104928182750353</v>
      </c>
      <c r="J138" s="297">
        <v>0.34434203509659661</v>
      </c>
      <c r="K138" s="297">
        <v>0.47228346172610253</v>
      </c>
      <c r="L138" s="297">
        <v>0.4239311695614934</v>
      </c>
      <c r="M138" s="297">
        <v>8.9672623928815504E-2</v>
      </c>
      <c r="N138" s="297">
        <v>0.33283270291389588</v>
      </c>
      <c r="O138" s="297">
        <v>0.30615504780054842</v>
      </c>
      <c r="P138" s="297">
        <v>0.29660445459410162</v>
      </c>
      <c r="Q138" s="297">
        <v>0.1530590677360929</v>
      </c>
      <c r="R138" s="297">
        <v>0</v>
      </c>
      <c r="S138" s="297">
        <v>0</v>
      </c>
      <c r="T138" s="297">
        <v>0</v>
      </c>
      <c r="U138" s="297">
        <v>0</v>
      </c>
      <c r="V138" s="297">
        <v>0</v>
      </c>
      <c r="W138" s="297">
        <v>0</v>
      </c>
      <c r="X138" s="297">
        <v>0</v>
      </c>
      <c r="Y138" s="297">
        <v>0</v>
      </c>
      <c r="DA138" s="71" t="s">
        <v>619</v>
      </c>
    </row>
    <row r="139" spans="1:105" ht="12" customHeight="1" x14ac:dyDescent="0.25">
      <c r="A139" s="59" t="s">
        <v>35</v>
      </c>
      <c r="B139" s="297">
        <v>0.74302871940049708</v>
      </c>
      <c r="C139" s="297">
        <v>1.713238133076241</v>
      </c>
      <c r="D139" s="297">
        <v>1.8249516212070069</v>
      </c>
      <c r="E139" s="297">
        <v>2.246071169853729</v>
      </c>
      <c r="F139" s="297">
        <v>1.7679786919145</v>
      </c>
      <c r="G139" s="297">
        <v>0.74039739019111384</v>
      </c>
      <c r="H139" s="297">
        <v>1.743105245778602</v>
      </c>
      <c r="I139" s="297">
        <v>3.8686207705626159</v>
      </c>
      <c r="J139" s="297">
        <v>3.0400072329551668</v>
      </c>
      <c r="K139" s="297">
        <v>7.854845728861803</v>
      </c>
      <c r="L139" s="297">
        <v>4.6445465159363604</v>
      </c>
      <c r="M139" s="297">
        <v>0.97585669138809927</v>
      </c>
      <c r="N139" s="297">
        <v>3.9933190208011422</v>
      </c>
      <c r="O139" s="297">
        <v>3.8648345329819178</v>
      </c>
      <c r="P139" s="297">
        <v>4.0744881102060919</v>
      </c>
      <c r="Q139" s="297">
        <v>4.9328959542788287</v>
      </c>
      <c r="R139" s="297">
        <v>5.1802599723857368</v>
      </c>
      <c r="S139" s="297">
        <v>7.3340257827279833</v>
      </c>
      <c r="T139" s="297">
        <v>7.2764055604003097</v>
      </c>
      <c r="U139" s="297">
        <v>7.3557839733416994</v>
      </c>
      <c r="V139" s="297">
        <v>8.5327878931920456</v>
      </c>
      <c r="W139" s="297">
        <v>11.20199768931791</v>
      </c>
      <c r="X139" s="297">
        <v>10.66112709834781</v>
      </c>
      <c r="Y139" s="297">
        <v>8.4248229613384229</v>
      </c>
      <c r="DA139" s="71" t="s">
        <v>620</v>
      </c>
    </row>
    <row r="140" spans="1:105" ht="12" customHeight="1" x14ac:dyDescent="0.25">
      <c r="A140" s="60" t="s">
        <v>621</v>
      </c>
      <c r="B140" s="262">
        <v>0.75485015082134299</v>
      </c>
      <c r="C140" s="262">
        <v>2.3467721715189409</v>
      </c>
      <c r="D140" s="262">
        <v>5.5350341124140714</v>
      </c>
      <c r="E140" s="262">
        <v>5.1268821182132953</v>
      </c>
      <c r="F140" s="262">
        <v>2.7306509871469862</v>
      </c>
      <c r="G140" s="262">
        <v>0.78602264537242172</v>
      </c>
      <c r="H140" s="262">
        <v>2.3587518760422981</v>
      </c>
      <c r="I140" s="262">
        <v>5.9687326634617612</v>
      </c>
      <c r="J140" s="262">
        <v>1.36572494067263</v>
      </c>
      <c r="K140" s="262">
        <v>2.728258196537984</v>
      </c>
      <c r="L140" s="262">
        <v>3.0182045358581031</v>
      </c>
      <c r="M140" s="262">
        <v>0.28686819769634592</v>
      </c>
      <c r="N140" s="262">
        <v>3.3254337645663372</v>
      </c>
      <c r="O140" s="262">
        <v>2.601138470213213</v>
      </c>
      <c r="P140" s="262">
        <v>2.219051636437368</v>
      </c>
      <c r="Q140" s="262">
        <v>2.246017749578388</v>
      </c>
      <c r="R140" s="262">
        <v>2.361680461785038</v>
      </c>
      <c r="S140" s="262">
        <v>2.7629513407794288</v>
      </c>
      <c r="T140" s="262">
        <v>2.942582045632558</v>
      </c>
      <c r="U140" s="262">
        <v>4.214599098558935</v>
      </c>
      <c r="V140" s="262">
        <v>2.444145748770957</v>
      </c>
      <c r="W140" s="262">
        <v>2.0806618905195329</v>
      </c>
      <c r="X140" s="262">
        <v>1.227717855647112</v>
      </c>
      <c r="Y140" s="262">
        <v>0.10877465932552539</v>
      </c>
      <c r="DA140" s="72" t="s">
        <v>622</v>
      </c>
    </row>
    <row r="141" spans="1:105" ht="12" customHeight="1" x14ac:dyDescent="0.25">
      <c r="A141" s="57" t="s">
        <v>623</v>
      </c>
      <c r="B141" s="261">
        <f t="shared" ref="B141:Y141" si="2">B142+B146+B157</f>
        <v>1.0636263334241778</v>
      </c>
      <c r="C141" s="261">
        <f t="shared" si="2"/>
        <v>2.498251667654201</v>
      </c>
      <c r="D141" s="261">
        <f t="shared" si="2"/>
        <v>3.8604583866758366</v>
      </c>
      <c r="E141" s="261">
        <f t="shared" si="2"/>
        <v>4.1008277652325695</v>
      </c>
      <c r="F141" s="261">
        <f t="shared" si="2"/>
        <v>2.7677827760419564</v>
      </c>
      <c r="G141" s="261">
        <f t="shared" si="2"/>
        <v>1.024845669038412</v>
      </c>
      <c r="H141" s="261">
        <f t="shared" si="2"/>
        <v>2.5438773676284079</v>
      </c>
      <c r="I141" s="261">
        <f t="shared" si="2"/>
        <v>5.4887725795719451</v>
      </c>
      <c r="J141" s="261">
        <f t="shared" si="2"/>
        <v>2.960881771399055</v>
      </c>
      <c r="K141" s="261">
        <f t="shared" si="2"/>
        <v>6.0852028409868195</v>
      </c>
      <c r="L141" s="261">
        <f t="shared" si="2"/>
        <v>4.3922220545569113</v>
      </c>
      <c r="M141" s="261">
        <f t="shared" si="2"/>
        <v>1.0631875754580482</v>
      </c>
      <c r="N141" s="261">
        <f t="shared" si="2"/>
        <v>4.8993577475361638</v>
      </c>
      <c r="O141" s="261">
        <f t="shared" si="2"/>
        <v>4.4032414224332816</v>
      </c>
      <c r="P141" s="261">
        <f t="shared" si="2"/>
        <v>4.1462488533744768</v>
      </c>
      <c r="Q141" s="261">
        <f t="shared" si="2"/>
        <v>4.5015531072818575</v>
      </c>
      <c r="R141" s="261">
        <f t="shared" si="2"/>
        <v>4.5610967846193455</v>
      </c>
      <c r="S141" s="261">
        <f t="shared" si="2"/>
        <v>5.6676107653222774</v>
      </c>
      <c r="T141" s="261">
        <f t="shared" si="2"/>
        <v>5.549436961520926</v>
      </c>
      <c r="U141" s="261">
        <f t="shared" si="2"/>
        <v>5.6106027949894726</v>
      </c>
      <c r="V141" s="261">
        <f t="shared" si="2"/>
        <v>5.162506966287725</v>
      </c>
      <c r="W141" s="261">
        <f t="shared" si="2"/>
        <v>5.8634548649525504</v>
      </c>
      <c r="X141" s="261">
        <f t="shared" si="2"/>
        <v>5.3509092309385204</v>
      </c>
      <c r="Y141" s="261">
        <f t="shared" si="2"/>
        <v>3.6872043666446999</v>
      </c>
      <c r="DA141" s="70"/>
    </row>
    <row r="142" spans="1:105" ht="12" customHeight="1" x14ac:dyDescent="0.25">
      <c r="A142" s="60" t="s">
        <v>624</v>
      </c>
      <c r="B142" s="262">
        <v>8.34411365011693E-2</v>
      </c>
      <c r="C142" s="262">
        <v>0.18649628897149331</v>
      </c>
      <c r="D142" s="262">
        <v>0.18231512489459281</v>
      </c>
      <c r="E142" s="262">
        <v>0.23381853040606501</v>
      </c>
      <c r="F142" s="262">
        <v>0.18277577921894089</v>
      </c>
      <c r="G142" s="262">
        <v>7.5434040592951501E-2</v>
      </c>
      <c r="H142" s="262">
        <v>0.1799953136426167</v>
      </c>
      <c r="I142" s="262">
        <v>0.41007915229397279</v>
      </c>
      <c r="J142" s="262">
        <v>0.35058219318119321</v>
      </c>
      <c r="K142" s="262">
        <v>0.86293840901123364</v>
      </c>
      <c r="L142" s="262">
        <v>0.57498808274515267</v>
      </c>
      <c r="M142" s="262">
        <v>0.12553355861501189</v>
      </c>
      <c r="N142" s="262">
        <v>0.49631393068126928</v>
      </c>
      <c r="O142" s="262">
        <v>0.46056622462764008</v>
      </c>
      <c r="P142" s="262">
        <v>0.4621236029237395</v>
      </c>
      <c r="Q142" s="262">
        <v>0.55110936276837452</v>
      </c>
      <c r="R142" s="262">
        <v>0.55158063582660566</v>
      </c>
      <c r="S142" s="262">
        <v>0.76107689748596441</v>
      </c>
      <c r="T142" s="262">
        <v>0.75655599437818799</v>
      </c>
      <c r="U142" s="262">
        <v>0.67968113193632818</v>
      </c>
      <c r="V142" s="262">
        <v>0.78421434476280505</v>
      </c>
      <c r="W142" s="262">
        <v>1.0259850930621239</v>
      </c>
      <c r="X142" s="262">
        <v>1.014012021139572</v>
      </c>
      <c r="Y142" s="262">
        <v>0.80679373541726862</v>
      </c>
      <c r="DA142" s="72" t="s">
        <v>625</v>
      </c>
    </row>
    <row r="143" spans="1:105" ht="12" customHeight="1" x14ac:dyDescent="0.25">
      <c r="A143" s="59" t="s">
        <v>31</v>
      </c>
      <c r="B143" s="230">
        <v>6.631651603430759E-3</v>
      </c>
      <c r="C143" s="230">
        <v>1.3235254807988159E-2</v>
      </c>
      <c r="D143" s="230">
        <v>0</v>
      </c>
      <c r="E143" s="230">
        <v>1.389089880971396E-2</v>
      </c>
      <c r="F143" s="230">
        <v>0</v>
      </c>
      <c r="G143" s="230">
        <v>0</v>
      </c>
      <c r="H143" s="230">
        <v>0</v>
      </c>
      <c r="I143" s="230">
        <v>1.4612650835042949E-2</v>
      </c>
      <c r="J143" s="230">
        <v>4.6214272696904653E-2</v>
      </c>
      <c r="K143" s="230">
        <v>0.14102327552251109</v>
      </c>
      <c r="L143" s="230">
        <v>0.1269410910757264</v>
      </c>
      <c r="M143" s="230">
        <v>3.1341628912696519E-2</v>
      </c>
      <c r="N143" s="230">
        <v>0.1155066279774796</v>
      </c>
      <c r="O143" s="230">
        <v>0.1063154240579515</v>
      </c>
      <c r="P143" s="230">
        <v>8.8562665826776674E-2</v>
      </c>
      <c r="Q143" s="230">
        <v>0.10530806971213109</v>
      </c>
      <c r="R143" s="230">
        <v>8.9119660676561255E-2</v>
      </c>
      <c r="S143" s="230">
        <v>0.1005015436529603</v>
      </c>
      <c r="T143" s="230">
        <v>9.8264908213982899E-2</v>
      </c>
      <c r="U143" s="230">
        <v>1.7395969036490551E-2</v>
      </c>
      <c r="V143" s="230">
        <v>1.7302307099653819E-2</v>
      </c>
      <c r="W143" s="230">
        <v>2.101916313965255E-2</v>
      </c>
      <c r="X143" s="230">
        <v>4.1280682485621278E-2</v>
      </c>
      <c r="Y143" s="230">
        <v>4.4372439982773078E-2</v>
      </c>
      <c r="DA143" s="71" t="s">
        <v>626</v>
      </c>
    </row>
    <row r="144" spans="1:105" ht="12" customHeight="1" x14ac:dyDescent="0.25">
      <c r="A144" s="59" t="s">
        <v>159</v>
      </c>
      <c r="B144" s="230">
        <v>5.9593909968468309E-3</v>
      </c>
      <c r="C144" s="230">
        <v>1.193140029086568E-2</v>
      </c>
      <c r="D144" s="230">
        <v>1.324202677957855E-2</v>
      </c>
      <c r="E144" s="230">
        <v>1.254185191166524E-2</v>
      </c>
      <c r="F144" s="230">
        <v>1.870838209924754E-2</v>
      </c>
      <c r="G144" s="230">
        <v>7.3812205166934354E-3</v>
      </c>
      <c r="H144" s="230">
        <v>1.6452952444141591E-2</v>
      </c>
      <c r="I144" s="230">
        <v>4.028424907257392E-2</v>
      </c>
      <c r="J144" s="230">
        <v>2.1160739839965879E-2</v>
      </c>
      <c r="K144" s="230">
        <v>0</v>
      </c>
      <c r="L144" s="230">
        <v>1.945000257691902E-2</v>
      </c>
      <c r="M144" s="230">
        <v>4.081444484524843E-3</v>
      </c>
      <c r="N144" s="230">
        <v>1.514230588741272E-2</v>
      </c>
      <c r="O144" s="230">
        <v>0</v>
      </c>
      <c r="P144" s="230">
        <v>0</v>
      </c>
      <c r="Q144" s="230">
        <v>0</v>
      </c>
      <c r="R144" s="230">
        <v>0</v>
      </c>
      <c r="S144" s="230">
        <v>5.8397356717548414E-3</v>
      </c>
      <c r="T144" s="230">
        <v>8.6994384500117504E-3</v>
      </c>
      <c r="U144" s="230">
        <v>5.6071105552931502E-3</v>
      </c>
      <c r="V144" s="230">
        <v>5.1584903760751441E-3</v>
      </c>
      <c r="W144" s="230">
        <v>4.9221478254389958E-3</v>
      </c>
      <c r="X144" s="230">
        <v>2.0973075481331739E-2</v>
      </c>
      <c r="Y144" s="230">
        <v>1.030617709368715E-2</v>
      </c>
      <c r="DA144" s="71" t="s">
        <v>627</v>
      </c>
    </row>
    <row r="145" spans="1:105" ht="12" customHeight="1" x14ac:dyDescent="0.25">
      <c r="A145" s="59" t="s">
        <v>35</v>
      </c>
      <c r="B145" s="230">
        <v>7.0850093900891711E-2</v>
      </c>
      <c r="C145" s="230">
        <v>0.16132963387263949</v>
      </c>
      <c r="D145" s="230">
        <v>0.1690730981150142</v>
      </c>
      <c r="E145" s="230">
        <v>0.20738577968468569</v>
      </c>
      <c r="F145" s="230">
        <v>0.1640673971196934</v>
      </c>
      <c r="G145" s="230">
        <v>6.8052820076258069E-2</v>
      </c>
      <c r="H145" s="230">
        <v>0.16354236119847509</v>
      </c>
      <c r="I145" s="230">
        <v>0.35518225238635592</v>
      </c>
      <c r="J145" s="230">
        <v>0.28320718064432271</v>
      </c>
      <c r="K145" s="230">
        <v>0.72191513348872249</v>
      </c>
      <c r="L145" s="230">
        <v>0.42859698909250732</v>
      </c>
      <c r="M145" s="230">
        <v>9.011048521779054E-2</v>
      </c>
      <c r="N145" s="230">
        <v>0.36566499681637687</v>
      </c>
      <c r="O145" s="230">
        <v>0.35425080056968861</v>
      </c>
      <c r="P145" s="230">
        <v>0.37356093709696281</v>
      </c>
      <c r="Q145" s="230">
        <v>0.44580129305624339</v>
      </c>
      <c r="R145" s="230">
        <v>0.46246097515004442</v>
      </c>
      <c r="S145" s="230">
        <v>0.65473561816124926</v>
      </c>
      <c r="T145" s="230">
        <v>0.64959164771419331</v>
      </c>
      <c r="U145" s="230">
        <v>0.65667805234454446</v>
      </c>
      <c r="V145" s="230">
        <v>0.76175354728707612</v>
      </c>
      <c r="W145" s="230">
        <v>1.000043782097032</v>
      </c>
      <c r="X145" s="230">
        <v>0.95175826317261902</v>
      </c>
      <c r="Y145" s="230">
        <v>0.75211511834080835</v>
      </c>
      <c r="DA145" s="71" t="s">
        <v>628</v>
      </c>
    </row>
    <row r="146" spans="1:105" ht="12" customHeight="1" x14ac:dyDescent="0.25">
      <c r="A146" s="60" t="s">
        <v>629</v>
      </c>
      <c r="B146" s="262">
        <v>0.90820789285602033</v>
      </c>
      <c r="C146" s="262">
        <v>2.0907680635487398</v>
      </c>
      <c r="D146" s="262">
        <v>3.165348645922228</v>
      </c>
      <c r="E146" s="262">
        <v>3.393630448033039</v>
      </c>
      <c r="F146" s="262">
        <v>2.3316041690896179</v>
      </c>
      <c r="G146" s="262">
        <v>0.87716521270973447</v>
      </c>
      <c r="H146" s="262">
        <v>2.142578232989611</v>
      </c>
      <c r="I146" s="262">
        <v>4.5306976331613908</v>
      </c>
      <c r="J146" s="262">
        <v>2.4830685947548581</v>
      </c>
      <c r="K146" s="262">
        <v>4.9715184659652749</v>
      </c>
      <c r="L146" s="262">
        <v>3.5387152031665199</v>
      </c>
      <c r="M146" s="262">
        <v>0.91116464323306401</v>
      </c>
      <c r="N146" s="262">
        <v>4.0985365334149479</v>
      </c>
      <c r="O146" s="262">
        <v>3.7042548003469449</v>
      </c>
      <c r="P146" s="262">
        <v>3.4806761333217242</v>
      </c>
      <c r="Q146" s="262">
        <v>3.7474640696389692</v>
      </c>
      <c r="R146" s="262">
        <v>3.7986801955448342</v>
      </c>
      <c r="S146" s="262">
        <v>4.6598749784832147</v>
      </c>
      <c r="T146" s="262">
        <v>4.5301857801180754</v>
      </c>
      <c r="U146" s="262">
        <v>4.5546688071393469</v>
      </c>
      <c r="V146" s="262">
        <v>4.1600946869790034</v>
      </c>
      <c r="W146" s="262">
        <v>4.6517213862926958</v>
      </c>
      <c r="X146" s="262">
        <v>4.2272942941618394</v>
      </c>
      <c r="Y146" s="262">
        <v>2.870699914913684</v>
      </c>
      <c r="DA146" s="72" t="s">
        <v>630</v>
      </c>
    </row>
    <row r="147" spans="1:105" ht="12" customHeight="1" x14ac:dyDescent="0.25">
      <c r="A147" s="64" t="s">
        <v>28</v>
      </c>
      <c r="B147" s="229">
        <v>0</v>
      </c>
      <c r="C147" s="229">
        <v>0</v>
      </c>
      <c r="D147" s="229">
        <v>0</v>
      </c>
      <c r="E147" s="229">
        <v>0</v>
      </c>
      <c r="F147" s="229">
        <v>0</v>
      </c>
      <c r="G147" s="229">
        <v>0</v>
      </c>
      <c r="H147" s="229">
        <v>0</v>
      </c>
      <c r="I147" s="229">
        <v>0</v>
      </c>
      <c r="J147" s="229">
        <v>0.22039710913271901</v>
      </c>
      <c r="K147" s="229">
        <v>0.18530595618441639</v>
      </c>
      <c r="L147" s="229">
        <v>0.21831089624140509</v>
      </c>
      <c r="M147" s="229">
        <v>0.1007956589735166</v>
      </c>
      <c r="N147" s="229">
        <v>0.22156614868535979</v>
      </c>
      <c r="O147" s="229">
        <v>0.21464922903905809</v>
      </c>
      <c r="P147" s="229">
        <v>0.2073622910450926</v>
      </c>
      <c r="Q147" s="229">
        <v>0.20432209309860291</v>
      </c>
      <c r="R147" s="229">
        <v>0.22333077043858379</v>
      </c>
      <c r="S147" s="229">
        <v>0.265794823662587</v>
      </c>
      <c r="T147" s="229">
        <v>0.27120054223523282</v>
      </c>
      <c r="U147" s="229">
        <v>0.28918924622933229</v>
      </c>
      <c r="V147" s="229">
        <v>0.23404899540911789</v>
      </c>
      <c r="W147" s="229">
        <v>0.19308503760741089</v>
      </c>
      <c r="X147" s="229">
        <v>0.1045538456755606</v>
      </c>
      <c r="Y147" s="229">
        <v>8.9855148398661072E-2</v>
      </c>
      <c r="DA147" s="73" t="s">
        <v>631</v>
      </c>
    </row>
    <row r="148" spans="1:105" ht="12" customHeight="1" x14ac:dyDescent="0.25">
      <c r="A148" s="64" t="s">
        <v>30</v>
      </c>
      <c r="B148" s="229">
        <v>0</v>
      </c>
      <c r="C148" s="229">
        <v>0</v>
      </c>
      <c r="D148" s="229">
        <v>0</v>
      </c>
      <c r="E148" s="229">
        <v>0</v>
      </c>
      <c r="F148" s="229">
        <v>0</v>
      </c>
      <c r="G148" s="229">
        <v>0</v>
      </c>
      <c r="H148" s="229">
        <v>0</v>
      </c>
      <c r="I148" s="229">
        <v>0</v>
      </c>
      <c r="J148" s="229">
        <v>0</v>
      </c>
      <c r="K148" s="229">
        <v>0</v>
      </c>
      <c r="L148" s="229">
        <v>0</v>
      </c>
      <c r="M148" s="229">
        <v>0</v>
      </c>
      <c r="N148" s="229">
        <v>0</v>
      </c>
      <c r="O148" s="229">
        <v>0</v>
      </c>
      <c r="P148" s="229">
        <v>0</v>
      </c>
      <c r="Q148" s="229">
        <v>0</v>
      </c>
      <c r="R148" s="229">
        <v>0</v>
      </c>
      <c r="S148" s="229">
        <v>0</v>
      </c>
      <c r="T148" s="229">
        <v>0</v>
      </c>
      <c r="U148" s="229">
        <v>0</v>
      </c>
      <c r="V148" s="229">
        <v>0</v>
      </c>
      <c r="W148" s="229">
        <v>0</v>
      </c>
      <c r="X148" s="229">
        <v>0</v>
      </c>
      <c r="Y148" s="229">
        <v>0</v>
      </c>
      <c r="DA148" s="73" t="s">
        <v>632</v>
      </c>
    </row>
    <row r="149" spans="1:105" ht="12" customHeight="1" x14ac:dyDescent="0.25">
      <c r="A149" s="64" t="s">
        <v>31</v>
      </c>
      <c r="B149" s="229">
        <v>5.9618212434128633E-2</v>
      </c>
      <c r="C149" s="229">
        <v>0.12492889566484749</v>
      </c>
      <c r="D149" s="229">
        <v>0</v>
      </c>
      <c r="E149" s="229">
        <v>0.17429596570026071</v>
      </c>
      <c r="F149" s="229">
        <v>0</v>
      </c>
      <c r="G149" s="229">
        <v>0</v>
      </c>
      <c r="H149" s="229">
        <v>0</v>
      </c>
      <c r="I149" s="229">
        <v>0.13973546803837039</v>
      </c>
      <c r="J149" s="229">
        <v>0.26037091073995328</v>
      </c>
      <c r="K149" s="229">
        <v>0.52658496164687774</v>
      </c>
      <c r="L149" s="229">
        <v>0.64704494807544166</v>
      </c>
      <c r="M149" s="229">
        <v>0.1540424567427052</v>
      </c>
      <c r="N149" s="229">
        <v>0.67204374149156387</v>
      </c>
      <c r="O149" s="229">
        <v>0.5923271865208426</v>
      </c>
      <c r="P149" s="229">
        <v>0.49974825496245268</v>
      </c>
      <c r="Q149" s="229">
        <v>0.58763505452959519</v>
      </c>
      <c r="R149" s="229">
        <v>0.50558826232700216</v>
      </c>
      <c r="S149" s="229">
        <v>0.53056472531219456</v>
      </c>
      <c r="T149" s="229">
        <v>0.54949354854076582</v>
      </c>
      <c r="U149" s="229">
        <v>0.10843153834622039</v>
      </c>
      <c r="V149" s="229">
        <v>8.5944822726863268E-2</v>
      </c>
      <c r="W149" s="229">
        <v>9.0583568667767317E-2</v>
      </c>
      <c r="X149" s="229">
        <v>0.1579781185607633</v>
      </c>
      <c r="Y149" s="229">
        <v>0.14421345157315871</v>
      </c>
      <c r="DA149" s="73" t="s">
        <v>633</v>
      </c>
    </row>
    <row r="150" spans="1:105" ht="12" customHeight="1" x14ac:dyDescent="0.25">
      <c r="A150" s="64" t="s">
        <v>159</v>
      </c>
      <c r="B150" s="229">
        <v>5.3574623589129178E-2</v>
      </c>
      <c r="C150" s="229">
        <v>0.1126216822945825</v>
      </c>
      <c r="D150" s="229">
        <v>0.18973593614590281</v>
      </c>
      <c r="E150" s="229">
        <v>0.15736880820733359</v>
      </c>
      <c r="F150" s="229">
        <v>0.207494989923733</v>
      </c>
      <c r="G150" s="229">
        <v>7.8303960793481994E-2</v>
      </c>
      <c r="H150" s="229">
        <v>0.1657797040818548</v>
      </c>
      <c r="I150" s="229">
        <v>0.38522363000907661</v>
      </c>
      <c r="J150" s="229">
        <v>0.11921947014503501</v>
      </c>
      <c r="K150" s="229">
        <v>0</v>
      </c>
      <c r="L150" s="229">
        <v>9.9140678568314947E-2</v>
      </c>
      <c r="M150" s="229">
        <v>2.0060084854124399E-2</v>
      </c>
      <c r="N150" s="229">
        <v>8.8101367701346633E-2</v>
      </c>
      <c r="O150" s="229">
        <v>0</v>
      </c>
      <c r="P150" s="229">
        <v>0</v>
      </c>
      <c r="Q150" s="229">
        <v>0</v>
      </c>
      <c r="R150" s="229">
        <v>0</v>
      </c>
      <c r="S150" s="229">
        <v>3.0828956849451979E-2</v>
      </c>
      <c r="T150" s="229">
        <v>4.8646921786151043E-2</v>
      </c>
      <c r="U150" s="229">
        <v>3.4949914081384287E-2</v>
      </c>
      <c r="V150" s="229">
        <v>2.5623492772179419E-2</v>
      </c>
      <c r="W150" s="229">
        <v>2.1212343830065771E-2</v>
      </c>
      <c r="X150" s="229">
        <v>8.026240860062657E-2</v>
      </c>
      <c r="Y150" s="229">
        <v>3.3495777374015927E-2</v>
      </c>
      <c r="DA150" s="73" t="s">
        <v>634</v>
      </c>
    </row>
    <row r="151" spans="1:105" ht="12" customHeight="1" x14ac:dyDescent="0.25">
      <c r="A151" s="64" t="s">
        <v>32</v>
      </c>
      <c r="B151" s="229">
        <v>0.15807629681464899</v>
      </c>
      <c r="C151" s="229">
        <v>0.33041091404082862</v>
      </c>
      <c r="D151" s="229">
        <v>0.55308003544191542</v>
      </c>
      <c r="E151" s="229">
        <v>0.45979390411972038</v>
      </c>
      <c r="F151" s="229">
        <v>0.30443483578516489</v>
      </c>
      <c r="G151" s="229">
        <v>7.6920301488674264E-2</v>
      </c>
      <c r="H151" s="229">
        <v>0.3289481302405674</v>
      </c>
      <c r="I151" s="229">
        <v>0.38722185743391729</v>
      </c>
      <c r="J151" s="229">
        <v>0.18073240387267389</v>
      </c>
      <c r="K151" s="229">
        <v>0.16207979494598809</v>
      </c>
      <c r="L151" s="229">
        <v>0.19940377330773021</v>
      </c>
      <c r="M151" s="229">
        <v>4.0697528304053869E-2</v>
      </c>
      <c r="N151" s="229">
        <v>0.17732338380055371</v>
      </c>
      <c r="O151" s="229">
        <v>0.1563459912210533</v>
      </c>
      <c r="P151" s="229">
        <v>0.15344992345963621</v>
      </c>
      <c r="Q151" s="229">
        <v>7.7187055705816687E-2</v>
      </c>
      <c r="R151" s="229">
        <v>0</v>
      </c>
      <c r="S151" s="229">
        <v>0</v>
      </c>
      <c r="T151" s="229">
        <v>0</v>
      </c>
      <c r="U151" s="229">
        <v>0</v>
      </c>
      <c r="V151" s="229">
        <v>0</v>
      </c>
      <c r="W151" s="229">
        <v>0</v>
      </c>
      <c r="X151" s="229">
        <v>0</v>
      </c>
      <c r="Y151" s="229">
        <v>0</v>
      </c>
      <c r="DA151" s="73" t="s">
        <v>635</v>
      </c>
    </row>
    <row r="152" spans="1:105" ht="12" customHeight="1" x14ac:dyDescent="0.25">
      <c r="A152" s="64" t="s">
        <v>33</v>
      </c>
      <c r="B152" s="229">
        <v>0</v>
      </c>
      <c r="C152" s="229">
        <v>0</v>
      </c>
      <c r="D152" s="229">
        <v>0</v>
      </c>
      <c r="E152" s="229">
        <v>0</v>
      </c>
      <c r="F152" s="229">
        <v>0</v>
      </c>
      <c r="G152" s="229">
        <v>0</v>
      </c>
      <c r="H152" s="229">
        <v>0</v>
      </c>
      <c r="I152" s="229">
        <v>0</v>
      </c>
      <c r="J152" s="229">
        <v>0</v>
      </c>
      <c r="K152" s="229">
        <v>0.56596218073685678</v>
      </c>
      <c r="L152" s="229">
        <v>0</v>
      </c>
      <c r="M152" s="229">
        <v>0</v>
      </c>
      <c r="N152" s="229">
        <v>0</v>
      </c>
      <c r="O152" s="229">
        <v>0</v>
      </c>
      <c r="P152" s="229">
        <v>0</v>
      </c>
      <c r="Q152" s="229">
        <v>0</v>
      </c>
      <c r="R152" s="229">
        <v>0</v>
      </c>
      <c r="S152" s="229">
        <v>0</v>
      </c>
      <c r="T152" s="229">
        <v>0</v>
      </c>
      <c r="U152" s="229">
        <v>0</v>
      </c>
      <c r="V152" s="229">
        <v>1.224351707650622E-3</v>
      </c>
      <c r="W152" s="229">
        <v>6.5341143161614897E-4</v>
      </c>
      <c r="X152" s="229">
        <v>6.6826795486163643E-4</v>
      </c>
      <c r="Y152" s="229">
        <v>5.7905814360200455E-4</v>
      </c>
      <c r="DA152" s="73" t="s">
        <v>636</v>
      </c>
    </row>
    <row r="153" spans="1:105" ht="12" customHeight="1" x14ac:dyDescent="0.25">
      <c r="A153" s="64" t="s">
        <v>35</v>
      </c>
      <c r="B153" s="229">
        <v>0.63693876001811356</v>
      </c>
      <c r="C153" s="229">
        <v>1.522806571548482</v>
      </c>
      <c r="D153" s="229">
        <v>2.42253267433441</v>
      </c>
      <c r="E153" s="229">
        <v>2.6021717700057252</v>
      </c>
      <c r="F153" s="229">
        <v>1.819674343380721</v>
      </c>
      <c r="G153" s="229">
        <v>0.72194095042757822</v>
      </c>
      <c r="H153" s="229">
        <v>1.647850398667188</v>
      </c>
      <c r="I153" s="229">
        <v>3.3964787659955209</v>
      </c>
      <c r="J153" s="229">
        <v>1.5955874072945371</v>
      </c>
      <c r="K153" s="229">
        <v>2.6956518452145661</v>
      </c>
      <c r="L153" s="229">
        <v>2.184647336828204</v>
      </c>
      <c r="M153" s="229">
        <v>0.44288829275247182</v>
      </c>
      <c r="N153" s="229">
        <v>2.127521830529858</v>
      </c>
      <c r="O153" s="229">
        <v>1.9736776849032001</v>
      </c>
      <c r="P153" s="229">
        <v>2.107958525113657</v>
      </c>
      <c r="Q153" s="229">
        <v>2.4876390562526058</v>
      </c>
      <c r="R153" s="229">
        <v>2.6236055999891832</v>
      </c>
      <c r="S153" s="229">
        <v>3.4564605753854081</v>
      </c>
      <c r="T153" s="229">
        <v>3.6324912534149449</v>
      </c>
      <c r="U153" s="229">
        <v>4.0931672886147874</v>
      </c>
      <c r="V153" s="229">
        <v>3.783817568725091</v>
      </c>
      <c r="W153" s="229">
        <v>4.3097593374432348</v>
      </c>
      <c r="X153" s="229">
        <v>3.6423084766837839</v>
      </c>
      <c r="Y153" s="229">
        <v>2.4444253513755978</v>
      </c>
      <c r="DA153" s="73" t="s">
        <v>637</v>
      </c>
    </row>
    <row r="154" spans="1:105" ht="12" customHeight="1" x14ac:dyDescent="0.25">
      <c r="A154" s="64" t="s">
        <v>36</v>
      </c>
      <c r="B154" s="229">
        <v>0</v>
      </c>
      <c r="C154" s="229">
        <v>0</v>
      </c>
      <c r="D154" s="229">
        <v>0</v>
      </c>
      <c r="E154" s="229">
        <v>0</v>
      </c>
      <c r="F154" s="229">
        <v>0</v>
      </c>
      <c r="G154" s="229">
        <v>0</v>
      </c>
      <c r="H154" s="229">
        <v>0</v>
      </c>
      <c r="I154" s="229">
        <v>0</v>
      </c>
      <c r="J154" s="229">
        <v>0</v>
      </c>
      <c r="K154" s="229">
        <v>0</v>
      </c>
      <c r="L154" s="229">
        <v>0</v>
      </c>
      <c r="M154" s="229">
        <v>0</v>
      </c>
      <c r="N154" s="229">
        <v>0</v>
      </c>
      <c r="O154" s="229">
        <v>0</v>
      </c>
      <c r="P154" s="229">
        <v>0</v>
      </c>
      <c r="Q154" s="229">
        <v>0</v>
      </c>
      <c r="R154" s="229">
        <v>0</v>
      </c>
      <c r="S154" s="229">
        <v>0</v>
      </c>
      <c r="T154" s="229">
        <v>0</v>
      </c>
      <c r="U154" s="229">
        <v>0</v>
      </c>
      <c r="V154" s="229">
        <v>0</v>
      </c>
      <c r="W154" s="229">
        <v>0</v>
      </c>
      <c r="X154" s="229">
        <v>0</v>
      </c>
      <c r="Y154" s="229">
        <v>0</v>
      </c>
      <c r="DA154" s="73" t="s">
        <v>638</v>
      </c>
    </row>
    <row r="155" spans="1:105" ht="12" customHeight="1" x14ac:dyDescent="0.25">
      <c r="A155" s="64" t="s">
        <v>38</v>
      </c>
      <c r="B155" s="229">
        <v>0</v>
      </c>
      <c r="C155" s="229">
        <v>0</v>
      </c>
      <c r="D155" s="229">
        <v>0</v>
      </c>
      <c r="E155" s="229">
        <v>0</v>
      </c>
      <c r="F155" s="229">
        <v>0</v>
      </c>
      <c r="G155" s="229">
        <v>0</v>
      </c>
      <c r="H155" s="229">
        <v>0</v>
      </c>
      <c r="I155" s="229">
        <v>6.1682131865955572E-2</v>
      </c>
      <c r="J155" s="229">
        <v>0</v>
      </c>
      <c r="K155" s="229">
        <v>0</v>
      </c>
      <c r="L155" s="229">
        <v>0</v>
      </c>
      <c r="M155" s="229">
        <v>0</v>
      </c>
      <c r="N155" s="229">
        <v>0</v>
      </c>
      <c r="O155" s="229">
        <v>0</v>
      </c>
      <c r="P155" s="229">
        <v>0</v>
      </c>
      <c r="Q155" s="229">
        <v>0</v>
      </c>
      <c r="R155" s="229">
        <v>0</v>
      </c>
      <c r="S155" s="229">
        <v>0</v>
      </c>
      <c r="T155" s="229">
        <v>0</v>
      </c>
      <c r="U155" s="229">
        <v>0</v>
      </c>
      <c r="V155" s="229">
        <v>0</v>
      </c>
      <c r="W155" s="229">
        <v>0</v>
      </c>
      <c r="X155" s="229">
        <v>0.1641154719147703</v>
      </c>
      <c r="Y155" s="229">
        <v>0.1128198283117906</v>
      </c>
      <c r="DA155" s="73" t="s">
        <v>639</v>
      </c>
    </row>
    <row r="156" spans="1:105" ht="12" customHeight="1" x14ac:dyDescent="0.25">
      <c r="A156" s="64" t="s">
        <v>39</v>
      </c>
      <c r="B156" s="229">
        <v>0</v>
      </c>
      <c r="C156" s="229">
        <v>0</v>
      </c>
      <c r="D156" s="229">
        <v>0</v>
      </c>
      <c r="E156" s="229">
        <v>0</v>
      </c>
      <c r="F156" s="229">
        <v>0</v>
      </c>
      <c r="G156" s="229">
        <v>0</v>
      </c>
      <c r="H156" s="229">
        <v>0</v>
      </c>
      <c r="I156" s="229">
        <v>0.16035577981854959</v>
      </c>
      <c r="J156" s="229">
        <v>0.10676129356993939</v>
      </c>
      <c r="K156" s="229">
        <v>0.83593372723656911</v>
      </c>
      <c r="L156" s="229">
        <v>0.19016757014542471</v>
      </c>
      <c r="M156" s="229">
        <v>0.1526806216061922</v>
      </c>
      <c r="N156" s="229">
        <v>0.8119800612062662</v>
      </c>
      <c r="O156" s="229">
        <v>0.767254708662791</v>
      </c>
      <c r="P156" s="229">
        <v>0.51215713874088675</v>
      </c>
      <c r="Q156" s="229">
        <v>0.39068081005234839</v>
      </c>
      <c r="R156" s="229">
        <v>0.44615556279006552</v>
      </c>
      <c r="S156" s="229">
        <v>0.37622589727357347</v>
      </c>
      <c r="T156" s="229">
        <v>2.835351414098038E-2</v>
      </c>
      <c r="U156" s="229">
        <v>2.893081986762381E-2</v>
      </c>
      <c r="V156" s="229">
        <v>2.943545563810037E-2</v>
      </c>
      <c r="W156" s="229">
        <v>3.6427687312600321E-2</v>
      </c>
      <c r="X156" s="229">
        <v>7.7407704771472866E-2</v>
      </c>
      <c r="Y156" s="229">
        <v>4.5311299736856873E-2</v>
      </c>
      <c r="DA156" s="73" t="s">
        <v>640</v>
      </c>
    </row>
    <row r="157" spans="1:105" ht="12" customHeight="1" x14ac:dyDescent="0.25">
      <c r="A157" s="61" t="s">
        <v>641</v>
      </c>
      <c r="B157" s="263">
        <v>7.1977304066988115E-2</v>
      </c>
      <c r="C157" s="263">
        <v>0.2209873151339678</v>
      </c>
      <c r="D157" s="263">
        <v>0.51279461585901565</v>
      </c>
      <c r="E157" s="263">
        <v>0.47337878679346529</v>
      </c>
      <c r="F157" s="263">
        <v>0.25340282773339751</v>
      </c>
      <c r="G157" s="263">
        <v>7.2246415735726086E-2</v>
      </c>
      <c r="H157" s="263">
        <v>0.22130382099618001</v>
      </c>
      <c r="I157" s="263">
        <v>0.54799579411658128</v>
      </c>
      <c r="J157" s="263">
        <v>0.12723098346300371</v>
      </c>
      <c r="K157" s="263">
        <v>0.25074596601031129</v>
      </c>
      <c r="L157" s="263">
        <v>0.27851876864523928</v>
      </c>
      <c r="M157" s="263">
        <v>2.6489373609972281E-2</v>
      </c>
      <c r="N157" s="263">
        <v>0.3045072834399461</v>
      </c>
      <c r="O157" s="263">
        <v>0.2384203974586967</v>
      </c>
      <c r="P157" s="263">
        <v>0.20344911712901359</v>
      </c>
      <c r="Q157" s="263">
        <v>0.20297967487451329</v>
      </c>
      <c r="R157" s="263">
        <v>0.21083595324790561</v>
      </c>
      <c r="S157" s="263">
        <v>0.24665888935309829</v>
      </c>
      <c r="T157" s="263">
        <v>0.26269518702466271</v>
      </c>
      <c r="U157" s="263">
        <v>0.37625285591379748</v>
      </c>
      <c r="V157" s="263">
        <v>0.2181979345459161</v>
      </c>
      <c r="W157" s="263">
        <v>0.1857483855977311</v>
      </c>
      <c r="X157" s="263">
        <v>0.10960291563710869</v>
      </c>
      <c r="Y157" s="263">
        <v>9.7107163137469185E-3</v>
      </c>
      <c r="DA157" s="74" t="s">
        <v>642</v>
      </c>
    </row>
    <row r="158" spans="1:105" ht="12" hidden="1" customHeight="1" x14ac:dyDescent="0.25">
      <c r="A158" s="117"/>
      <c r="B158" s="98"/>
      <c r="C158" s="98"/>
      <c r="D158" s="98"/>
      <c r="E158" s="98"/>
      <c r="F158" s="98"/>
      <c r="G158" s="98"/>
      <c r="H158" s="98"/>
      <c r="I158" s="98"/>
      <c r="J158" s="98"/>
      <c r="K158" s="98"/>
      <c r="L158" s="98"/>
      <c r="M158" s="98"/>
      <c r="N158" s="98"/>
      <c r="O158" s="98"/>
      <c r="P158" s="98"/>
      <c r="Q158" s="98"/>
      <c r="R158" s="98"/>
      <c r="S158" s="98"/>
      <c r="T158" s="98"/>
      <c r="U158" s="98"/>
      <c r="V158" s="98"/>
      <c r="W158" s="98"/>
      <c r="X158" s="98"/>
      <c r="Y158" s="98"/>
      <c r="DA158" s="94"/>
    </row>
    <row r="159" spans="1:105" ht="12" customHeight="1" x14ac:dyDescent="0.25">
      <c r="A159" s="130"/>
      <c r="B159" s="172"/>
      <c r="C159" s="172"/>
      <c r="D159" s="172"/>
      <c r="E159" s="172"/>
      <c r="F159" s="172"/>
      <c r="G159" s="172"/>
      <c r="H159" s="172"/>
      <c r="I159" s="172"/>
      <c r="J159" s="172"/>
      <c r="K159" s="172"/>
      <c r="L159" s="172"/>
      <c r="M159" s="172"/>
      <c r="N159" s="172"/>
      <c r="O159" s="172"/>
      <c r="P159" s="172"/>
      <c r="Q159" s="172"/>
      <c r="R159" s="172"/>
      <c r="S159" s="172"/>
      <c r="T159" s="172"/>
      <c r="U159" s="172"/>
      <c r="V159" s="172"/>
      <c r="W159" s="172"/>
      <c r="X159" s="172"/>
      <c r="Y159" s="172"/>
    </row>
    <row r="160" spans="1:105" ht="15" customHeight="1" x14ac:dyDescent="0.25">
      <c r="A160" s="32" t="s">
        <v>251</v>
      </c>
      <c r="B160" s="257"/>
      <c r="C160" s="257"/>
      <c r="D160" s="257"/>
      <c r="E160" s="257"/>
      <c r="F160" s="257"/>
      <c r="G160" s="257"/>
      <c r="H160" s="257"/>
      <c r="I160" s="257"/>
      <c r="J160" s="257"/>
      <c r="K160" s="257"/>
      <c r="L160" s="257"/>
      <c r="M160" s="257"/>
      <c r="N160" s="257"/>
      <c r="O160" s="257"/>
      <c r="P160" s="257"/>
      <c r="Q160" s="257"/>
      <c r="R160" s="257"/>
      <c r="S160" s="257"/>
      <c r="T160" s="257"/>
      <c r="U160" s="257"/>
      <c r="V160" s="257"/>
      <c r="W160" s="257"/>
      <c r="X160" s="257"/>
      <c r="Y160" s="257"/>
      <c r="DA160" s="88"/>
    </row>
    <row r="161" spans="1:105" ht="12" customHeight="1" x14ac:dyDescent="0.25">
      <c r="A161" s="58"/>
      <c r="B161" s="172"/>
      <c r="C161" s="172"/>
      <c r="D161" s="172"/>
      <c r="E161" s="172"/>
      <c r="F161" s="172"/>
      <c r="G161" s="172"/>
      <c r="H161" s="172"/>
      <c r="I161" s="172"/>
      <c r="J161" s="172"/>
      <c r="K161" s="172"/>
      <c r="L161" s="172"/>
      <c r="M161" s="172"/>
      <c r="N161" s="172"/>
      <c r="O161" s="172"/>
      <c r="P161" s="172"/>
      <c r="Q161" s="172"/>
      <c r="R161" s="172"/>
      <c r="S161" s="172"/>
      <c r="T161" s="172"/>
      <c r="U161" s="172"/>
      <c r="V161" s="172"/>
      <c r="W161" s="172"/>
      <c r="X161" s="172"/>
      <c r="Y161" s="172"/>
    </row>
    <row r="162" spans="1:105" ht="12" customHeight="1" x14ac:dyDescent="0.25">
      <c r="A162" s="35" t="s">
        <v>45</v>
      </c>
      <c r="B162" s="232">
        <f t="shared" ref="B162:Y162" si="3">SUM(B163:B169)</f>
        <v>0</v>
      </c>
      <c r="C162" s="232">
        <f t="shared" si="3"/>
        <v>0</v>
      </c>
      <c r="D162" s="232">
        <f t="shared" si="3"/>
        <v>0</v>
      </c>
      <c r="E162" s="232">
        <f t="shared" si="3"/>
        <v>0</v>
      </c>
      <c r="F162" s="232">
        <f t="shared" si="3"/>
        <v>0</v>
      </c>
      <c r="G162" s="232">
        <f t="shared" si="3"/>
        <v>0</v>
      </c>
      <c r="H162" s="232">
        <f t="shared" si="3"/>
        <v>0</v>
      </c>
      <c r="I162" s="232">
        <f t="shared" si="3"/>
        <v>0</v>
      </c>
      <c r="J162" s="232">
        <f t="shared" si="3"/>
        <v>0</v>
      </c>
      <c r="K162" s="232">
        <f t="shared" si="3"/>
        <v>0</v>
      </c>
      <c r="L162" s="232">
        <f t="shared" si="3"/>
        <v>0</v>
      </c>
      <c r="M162" s="232">
        <f t="shared" si="3"/>
        <v>0</v>
      </c>
      <c r="N162" s="232">
        <f t="shared" si="3"/>
        <v>0</v>
      </c>
      <c r="O162" s="232">
        <f t="shared" si="3"/>
        <v>0</v>
      </c>
      <c r="P162" s="232">
        <f t="shared" si="3"/>
        <v>0</v>
      </c>
      <c r="Q162" s="232">
        <f t="shared" si="3"/>
        <v>0</v>
      </c>
      <c r="R162" s="232">
        <f t="shared" si="3"/>
        <v>0</v>
      </c>
      <c r="S162" s="232">
        <f t="shared" si="3"/>
        <v>0</v>
      </c>
      <c r="T162" s="232">
        <f t="shared" si="3"/>
        <v>0</v>
      </c>
      <c r="U162" s="232">
        <f t="shared" si="3"/>
        <v>0</v>
      </c>
      <c r="V162" s="232">
        <f t="shared" si="3"/>
        <v>0</v>
      </c>
      <c r="W162" s="232">
        <f t="shared" si="3"/>
        <v>0</v>
      </c>
      <c r="X162" s="232">
        <f t="shared" si="3"/>
        <v>0</v>
      </c>
      <c r="Y162" s="232">
        <f t="shared" si="3"/>
        <v>0</v>
      </c>
      <c r="DA162" s="95"/>
    </row>
    <row r="163" spans="1:105" ht="12" customHeight="1" x14ac:dyDescent="0.25">
      <c r="A163" s="55" t="s">
        <v>91</v>
      </c>
      <c r="B163" s="299">
        <f t="shared" ref="B163:Y163" si="4">IF(B6=0,0,B6/B$5)</f>
        <v>0</v>
      </c>
      <c r="C163" s="299">
        <f t="shared" si="4"/>
        <v>0</v>
      </c>
      <c r="D163" s="299">
        <f t="shared" si="4"/>
        <v>0</v>
      </c>
      <c r="E163" s="299">
        <f t="shared" si="4"/>
        <v>0</v>
      </c>
      <c r="F163" s="299">
        <f t="shared" si="4"/>
        <v>0</v>
      </c>
      <c r="G163" s="299">
        <f t="shared" si="4"/>
        <v>0</v>
      </c>
      <c r="H163" s="299">
        <f t="shared" si="4"/>
        <v>0</v>
      </c>
      <c r="I163" s="299">
        <f t="shared" si="4"/>
        <v>0</v>
      </c>
      <c r="J163" s="299">
        <f t="shared" si="4"/>
        <v>0</v>
      </c>
      <c r="K163" s="299">
        <f t="shared" si="4"/>
        <v>0</v>
      </c>
      <c r="L163" s="299">
        <f t="shared" si="4"/>
        <v>0</v>
      </c>
      <c r="M163" s="299">
        <f t="shared" si="4"/>
        <v>0</v>
      </c>
      <c r="N163" s="299">
        <f t="shared" si="4"/>
        <v>0</v>
      </c>
      <c r="O163" s="299">
        <f t="shared" si="4"/>
        <v>0</v>
      </c>
      <c r="P163" s="299">
        <f t="shared" si="4"/>
        <v>0</v>
      </c>
      <c r="Q163" s="299">
        <f t="shared" si="4"/>
        <v>0</v>
      </c>
      <c r="R163" s="299">
        <f t="shared" si="4"/>
        <v>0</v>
      </c>
      <c r="S163" s="299">
        <f t="shared" si="4"/>
        <v>0</v>
      </c>
      <c r="T163" s="299">
        <f t="shared" si="4"/>
        <v>0</v>
      </c>
      <c r="U163" s="299">
        <f t="shared" si="4"/>
        <v>0</v>
      </c>
      <c r="V163" s="299">
        <f t="shared" si="4"/>
        <v>0</v>
      </c>
      <c r="W163" s="299">
        <f t="shared" si="4"/>
        <v>0</v>
      </c>
      <c r="X163" s="299">
        <f t="shared" si="4"/>
        <v>0</v>
      </c>
      <c r="Y163" s="299">
        <f t="shared" si="4"/>
        <v>0</v>
      </c>
      <c r="DA163" s="67"/>
    </row>
    <row r="164" spans="1:105" ht="12" customHeight="1" x14ac:dyDescent="0.25">
      <c r="A164" s="173" t="s">
        <v>92</v>
      </c>
      <c r="B164" s="233">
        <f t="shared" ref="B164:Y164" si="5">IF(B7=0,0,B7/B$5)</f>
        <v>0</v>
      </c>
      <c r="C164" s="233">
        <f t="shared" si="5"/>
        <v>0</v>
      </c>
      <c r="D164" s="233">
        <f t="shared" si="5"/>
        <v>0</v>
      </c>
      <c r="E164" s="233">
        <f t="shared" si="5"/>
        <v>0</v>
      </c>
      <c r="F164" s="233">
        <f t="shared" si="5"/>
        <v>0</v>
      </c>
      <c r="G164" s="233">
        <f t="shared" si="5"/>
        <v>0</v>
      </c>
      <c r="H164" s="233">
        <f t="shared" si="5"/>
        <v>0</v>
      </c>
      <c r="I164" s="233">
        <f t="shared" si="5"/>
        <v>0</v>
      </c>
      <c r="J164" s="233">
        <f t="shared" si="5"/>
        <v>0</v>
      </c>
      <c r="K164" s="233">
        <f t="shared" si="5"/>
        <v>0</v>
      </c>
      <c r="L164" s="233">
        <f t="shared" si="5"/>
        <v>0</v>
      </c>
      <c r="M164" s="233">
        <f t="shared" si="5"/>
        <v>0</v>
      </c>
      <c r="N164" s="233">
        <f t="shared" si="5"/>
        <v>0</v>
      </c>
      <c r="O164" s="233">
        <f t="shared" si="5"/>
        <v>0</v>
      </c>
      <c r="P164" s="233">
        <f t="shared" si="5"/>
        <v>0</v>
      </c>
      <c r="Q164" s="233">
        <f t="shared" si="5"/>
        <v>0</v>
      </c>
      <c r="R164" s="233">
        <f t="shared" si="5"/>
        <v>0</v>
      </c>
      <c r="S164" s="233">
        <f t="shared" si="5"/>
        <v>0</v>
      </c>
      <c r="T164" s="233">
        <f t="shared" si="5"/>
        <v>0</v>
      </c>
      <c r="U164" s="233">
        <f t="shared" si="5"/>
        <v>0</v>
      </c>
      <c r="V164" s="233">
        <f t="shared" si="5"/>
        <v>0</v>
      </c>
      <c r="W164" s="233">
        <f t="shared" si="5"/>
        <v>0</v>
      </c>
      <c r="X164" s="233">
        <f t="shared" si="5"/>
        <v>0</v>
      </c>
      <c r="Y164" s="233">
        <f t="shared" si="5"/>
        <v>0</v>
      </c>
      <c r="DA164" s="177"/>
    </row>
    <row r="165" spans="1:105" ht="12" customHeight="1" x14ac:dyDescent="0.25">
      <c r="A165" s="173" t="s">
        <v>93</v>
      </c>
      <c r="B165" s="233">
        <f t="shared" ref="B165:Y165" si="6">IF(B8=0,0,B8/B$5)</f>
        <v>0</v>
      </c>
      <c r="C165" s="233">
        <f t="shared" si="6"/>
        <v>0</v>
      </c>
      <c r="D165" s="233">
        <f t="shared" si="6"/>
        <v>0</v>
      </c>
      <c r="E165" s="233">
        <f t="shared" si="6"/>
        <v>0</v>
      </c>
      <c r="F165" s="233">
        <f t="shared" si="6"/>
        <v>0</v>
      </c>
      <c r="G165" s="233">
        <f t="shared" si="6"/>
        <v>0</v>
      </c>
      <c r="H165" s="233">
        <f t="shared" si="6"/>
        <v>0</v>
      </c>
      <c r="I165" s="233">
        <f t="shared" si="6"/>
        <v>0</v>
      </c>
      <c r="J165" s="233">
        <f t="shared" si="6"/>
        <v>0</v>
      </c>
      <c r="K165" s="233">
        <f t="shared" si="6"/>
        <v>0</v>
      </c>
      <c r="L165" s="233">
        <f t="shared" si="6"/>
        <v>0</v>
      </c>
      <c r="M165" s="233">
        <f t="shared" si="6"/>
        <v>0</v>
      </c>
      <c r="N165" s="233">
        <f t="shared" si="6"/>
        <v>0</v>
      </c>
      <c r="O165" s="233">
        <f t="shared" si="6"/>
        <v>0</v>
      </c>
      <c r="P165" s="233">
        <f t="shared" si="6"/>
        <v>0</v>
      </c>
      <c r="Q165" s="233">
        <f t="shared" si="6"/>
        <v>0</v>
      </c>
      <c r="R165" s="233">
        <f t="shared" si="6"/>
        <v>0</v>
      </c>
      <c r="S165" s="233">
        <f t="shared" si="6"/>
        <v>0</v>
      </c>
      <c r="T165" s="233">
        <f t="shared" si="6"/>
        <v>0</v>
      </c>
      <c r="U165" s="233">
        <f t="shared" si="6"/>
        <v>0</v>
      </c>
      <c r="V165" s="233">
        <f t="shared" si="6"/>
        <v>0</v>
      </c>
      <c r="W165" s="233">
        <f t="shared" si="6"/>
        <v>0</v>
      </c>
      <c r="X165" s="233">
        <f t="shared" si="6"/>
        <v>0</v>
      </c>
      <c r="Y165" s="233">
        <f t="shared" si="6"/>
        <v>0</v>
      </c>
      <c r="DA165" s="177"/>
    </row>
    <row r="166" spans="1:105" ht="12" customHeight="1" x14ac:dyDescent="0.25">
      <c r="A166" s="173" t="s">
        <v>94</v>
      </c>
      <c r="B166" s="233">
        <f t="shared" ref="B166:Y166" si="7">IF(B9=0,0,B9/B$5)</f>
        <v>0</v>
      </c>
      <c r="C166" s="233">
        <f t="shared" si="7"/>
        <v>0</v>
      </c>
      <c r="D166" s="233">
        <f t="shared" si="7"/>
        <v>0</v>
      </c>
      <c r="E166" s="233">
        <f t="shared" si="7"/>
        <v>0</v>
      </c>
      <c r="F166" s="233">
        <f t="shared" si="7"/>
        <v>0</v>
      </c>
      <c r="G166" s="233">
        <f t="shared" si="7"/>
        <v>0</v>
      </c>
      <c r="H166" s="233">
        <f t="shared" si="7"/>
        <v>0</v>
      </c>
      <c r="I166" s="233">
        <f t="shared" si="7"/>
        <v>0</v>
      </c>
      <c r="J166" s="233">
        <f t="shared" si="7"/>
        <v>0</v>
      </c>
      <c r="K166" s="233">
        <f t="shared" si="7"/>
        <v>0</v>
      </c>
      <c r="L166" s="233">
        <f t="shared" si="7"/>
        <v>0</v>
      </c>
      <c r="M166" s="233">
        <f t="shared" si="7"/>
        <v>0</v>
      </c>
      <c r="N166" s="233">
        <f t="shared" si="7"/>
        <v>0</v>
      </c>
      <c r="O166" s="233">
        <f t="shared" si="7"/>
        <v>0</v>
      </c>
      <c r="P166" s="233">
        <f t="shared" si="7"/>
        <v>0</v>
      </c>
      <c r="Q166" s="233">
        <f t="shared" si="7"/>
        <v>0</v>
      </c>
      <c r="R166" s="233">
        <f t="shared" si="7"/>
        <v>0</v>
      </c>
      <c r="S166" s="233">
        <f t="shared" si="7"/>
        <v>0</v>
      </c>
      <c r="T166" s="233">
        <f t="shared" si="7"/>
        <v>0</v>
      </c>
      <c r="U166" s="233">
        <f t="shared" si="7"/>
        <v>0</v>
      </c>
      <c r="V166" s="233">
        <f t="shared" si="7"/>
        <v>0</v>
      </c>
      <c r="W166" s="233">
        <f t="shared" si="7"/>
        <v>0</v>
      </c>
      <c r="X166" s="233">
        <f t="shared" si="7"/>
        <v>0</v>
      </c>
      <c r="Y166" s="233">
        <f t="shared" si="7"/>
        <v>0</v>
      </c>
      <c r="DA166" s="177"/>
    </row>
    <row r="167" spans="1:105" ht="12" customHeight="1" x14ac:dyDescent="0.25">
      <c r="A167" s="56" t="s">
        <v>95</v>
      </c>
      <c r="B167" s="300">
        <f t="shared" ref="B167:Y167" si="8">IF(B10=0,0,B10/B$5)</f>
        <v>0</v>
      </c>
      <c r="C167" s="300">
        <f t="shared" si="8"/>
        <v>0</v>
      </c>
      <c r="D167" s="300">
        <f t="shared" si="8"/>
        <v>0</v>
      </c>
      <c r="E167" s="300">
        <f t="shared" si="8"/>
        <v>0</v>
      </c>
      <c r="F167" s="300">
        <f t="shared" si="8"/>
        <v>0</v>
      </c>
      <c r="G167" s="300">
        <f t="shared" si="8"/>
        <v>0</v>
      </c>
      <c r="H167" s="300">
        <f t="shared" si="8"/>
        <v>0</v>
      </c>
      <c r="I167" s="300">
        <f t="shared" si="8"/>
        <v>0</v>
      </c>
      <c r="J167" s="300">
        <f t="shared" si="8"/>
        <v>0</v>
      </c>
      <c r="K167" s="300">
        <f t="shared" si="8"/>
        <v>0</v>
      </c>
      <c r="L167" s="300">
        <f t="shared" si="8"/>
        <v>0</v>
      </c>
      <c r="M167" s="300">
        <f t="shared" si="8"/>
        <v>0</v>
      </c>
      <c r="N167" s="300">
        <f t="shared" si="8"/>
        <v>0</v>
      </c>
      <c r="O167" s="300">
        <f t="shared" si="8"/>
        <v>0</v>
      </c>
      <c r="P167" s="300">
        <f t="shared" si="8"/>
        <v>0</v>
      </c>
      <c r="Q167" s="300">
        <f t="shared" si="8"/>
        <v>0</v>
      </c>
      <c r="R167" s="300">
        <f t="shared" si="8"/>
        <v>0</v>
      </c>
      <c r="S167" s="300">
        <f t="shared" si="8"/>
        <v>0</v>
      </c>
      <c r="T167" s="300">
        <f t="shared" si="8"/>
        <v>0</v>
      </c>
      <c r="U167" s="300">
        <f t="shared" si="8"/>
        <v>0</v>
      </c>
      <c r="V167" s="300">
        <f t="shared" si="8"/>
        <v>0</v>
      </c>
      <c r="W167" s="300">
        <f t="shared" si="8"/>
        <v>0</v>
      </c>
      <c r="X167" s="300">
        <f t="shared" si="8"/>
        <v>0</v>
      </c>
      <c r="Y167" s="300">
        <f t="shared" si="8"/>
        <v>0</v>
      </c>
      <c r="DA167" s="68"/>
    </row>
    <row r="168" spans="1:105" ht="12" customHeight="1" x14ac:dyDescent="0.25">
      <c r="A168" s="174" t="s">
        <v>485</v>
      </c>
      <c r="B168" s="301">
        <f t="shared" ref="B168:Y168" si="9">IF(B16=0,0,B16/B$5)</f>
        <v>0</v>
      </c>
      <c r="C168" s="301">
        <f t="shared" si="9"/>
        <v>0</v>
      </c>
      <c r="D168" s="301">
        <f t="shared" si="9"/>
        <v>0</v>
      </c>
      <c r="E168" s="301">
        <f t="shared" si="9"/>
        <v>0</v>
      </c>
      <c r="F168" s="301">
        <f t="shared" si="9"/>
        <v>0</v>
      </c>
      <c r="G168" s="301">
        <f t="shared" si="9"/>
        <v>0</v>
      </c>
      <c r="H168" s="301">
        <f t="shared" si="9"/>
        <v>0</v>
      </c>
      <c r="I168" s="301">
        <f t="shared" si="9"/>
        <v>0</v>
      </c>
      <c r="J168" s="301">
        <f t="shared" si="9"/>
        <v>0</v>
      </c>
      <c r="K168" s="301">
        <f t="shared" si="9"/>
        <v>0</v>
      </c>
      <c r="L168" s="301">
        <f t="shared" si="9"/>
        <v>0</v>
      </c>
      <c r="M168" s="301">
        <f t="shared" si="9"/>
        <v>0</v>
      </c>
      <c r="N168" s="301">
        <f t="shared" si="9"/>
        <v>0</v>
      </c>
      <c r="O168" s="301">
        <f t="shared" si="9"/>
        <v>0</v>
      </c>
      <c r="P168" s="301">
        <f t="shared" si="9"/>
        <v>0</v>
      </c>
      <c r="Q168" s="301">
        <f t="shared" si="9"/>
        <v>0</v>
      </c>
      <c r="R168" s="301">
        <f t="shared" si="9"/>
        <v>0</v>
      </c>
      <c r="S168" s="301">
        <f t="shared" si="9"/>
        <v>0</v>
      </c>
      <c r="T168" s="301">
        <f t="shared" si="9"/>
        <v>0</v>
      </c>
      <c r="U168" s="301">
        <f t="shared" si="9"/>
        <v>0</v>
      </c>
      <c r="V168" s="301">
        <f t="shared" si="9"/>
        <v>0</v>
      </c>
      <c r="W168" s="301">
        <f t="shared" si="9"/>
        <v>0</v>
      </c>
      <c r="X168" s="301">
        <f t="shared" si="9"/>
        <v>0</v>
      </c>
      <c r="Y168" s="301">
        <f t="shared" si="9"/>
        <v>0</v>
      </c>
      <c r="DA168" s="178"/>
    </row>
    <row r="169" spans="1:105" ht="12" customHeight="1" x14ac:dyDescent="0.25">
      <c r="A169" s="41" t="s">
        <v>497</v>
      </c>
      <c r="B169" s="235">
        <f t="shared" ref="B169:Y169" si="10">IF(B27=0,0,B27/B$5)</f>
        <v>0</v>
      </c>
      <c r="C169" s="235">
        <f t="shared" si="10"/>
        <v>0</v>
      </c>
      <c r="D169" s="235">
        <f t="shared" si="10"/>
        <v>0</v>
      </c>
      <c r="E169" s="235">
        <f t="shared" si="10"/>
        <v>0</v>
      </c>
      <c r="F169" s="235">
        <f t="shared" si="10"/>
        <v>0</v>
      </c>
      <c r="G169" s="235">
        <f t="shared" si="10"/>
        <v>0</v>
      </c>
      <c r="H169" s="235">
        <f t="shared" si="10"/>
        <v>0</v>
      </c>
      <c r="I169" s="235">
        <f t="shared" si="10"/>
        <v>0</v>
      </c>
      <c r="J169" s="235">
        <f t="shared" si="10"/>
        <v>0</v>
      </c>
      <c r="K169" s="235">
        <f t="shared" si="10"/>
        <v>0</v>
      </c>
      <c r="L169" s="235">
        <f t="shared" si="10"/>
        <v>0</v>
      </c>
      <c r="M169" s="235">
        <f t="shared" si="10"/>
        <v>0</v>
      </c>
      <c r="N169" s="235">
        <f t="shared" si="10"/>
        <v>0</v>
      </c>
      <c r="O169" s="235">
        <f t="shared" si="10"/>
        <v>0</v>
      </c>
      <c r="P169" s="235">
        <f t="shared" si="10"/>
        <v>0</v>
      </c>
      <c r="Q169" s="235">
        <f t="shared" si="10"/>
        <v>0</v>
      </c>
      <c r="R169" s="235">
        <f t="shared" si="10"/>
        <v>0</v>
      </c>
      <c r="S169" s="235">
        <f t="shared" si="10"/>
        <v>0</v>
      </c>
      <c r="T169" s="235">
        <f t="shared" si="10"/>
        <v>0</v>
      </c>
      <c r="U169" s="235">
        <f t="shared" si="10"/>
        <v>0</v>
      </c>
      <c r="V169" s="235">
        <f t="shared" si="10"/>
        <v>0</v>
      </c>
      <c r="W169" s="235">
        <f t="shared" si="10"/>
        <v>0</v>
      </c>
      <c r="X169" s="235">
        <f t="shared" si="10"/>
        <v>0</v>
      </c>
      <c r="Y169" s="235">
        <f t="shared" si="10"/>
        <v>0</v>
      </c>
      <c r="DA169" s="97"/>
    </row>
    <row r="170" spans="1:105" ht="12" customHeight="1" x14ac:dyDescent="0.25">
      <c r="A170" s="128"/>
      <c r="B170" s="128"/>
      <c r="C170" s="128"/>
      <c r="D170" s="128"/>
      <c r="E170" s="128"/>
      <c r="F170" s="128"/>
      <c r="G170" s="128"/>
      <c r="H170" s="128"/>
      <c r="I170" s="128"/>
      <c r="J170" s="128"/>
      <c r="K170" s="128"/>
      <c r="L170" s="128"/>
      <c r="M170" s="128"/>
      <c r="N170" s="128"/>
      <c r="O170" s="128"/>
      <c r="P170" s="128"/>
      <c r="Q170" s="128"/>
      <c r="R170" s="128"/>
      <c r="S170" s="128"/>
      <c r="T170" s="128"/>
      <c r="U170" s="128"/>
      <c r="V170" s="128"/>
      <c r="W170" s="128"/>
      <c r="X170" s="128"/>
      <c r="Y170" s="128"/>
      <c r="DA170" s="124"/>
    </row>
    <row r="171" spans="1:105" ht="12" customHeight="1" x14ac:dyDescent="0.25">
      <c r="A171" s="35" t="s">
        <v>46</v>
      </c>
      <c r="B171" s="232">
        <f t="shared" ref="B171:Y171" si="11">SUM(B$172:B$177,B$179:B$180,B$182:B$184)</f>
        <v>1</v>
      </c>
      <c r="C171" s="232">
        <f t="shared" si="11"/>
        <v>0.99999999999999978</v>
      </c>
      <c r="D171" s="232">
        <f t="shared" si="11"/>
        <v>0.99999999999999967</v>
      </c>
      <c r="E171" s="232">
        <f t="shared" si="11"/>
        <v>1</v>
      </c>
      <c r="F171" s="232">
        <f t="shared" si="11"/>
        <v>1</v>
      </c>
      <c r="G171" s="232">
        <f t="shared" si="11"/>
        <v>0.99999999999999978</v>
      </c>
      <c r="H171" s="232">
        <f t="shared" si="11"/>
        <v>1</v>
      </c>
      <c r="I171" s="232">
        <f t="shared" si="11"/>
        <v>1.0000000000000002</v>
      </c>
      <c r="J171" s="232">
        <f t="shared" si="11"/>
        <v>0.99999999999999978</v>
      </c>
      <c r="K171" s="232">
        <f t="shared" si="11"/>
        <v>1</v>
      </c>
      <c r="L171" s="232">
        <f t="shared" si="11"/>
        <v>1</v>
      </c>
      <c r="M171" s="232">
        <f t="shared" si="11"/>
        <v>0.99999999999999989</v>
      </c>
      <c r="N171" s="232">
        <f t="shared" si="11"/>
        <v>0.99999999999999967</v>
      </c>
      <c r="O171" s="232">
        <f t="shared" si="11"/>
        <v>1.0000000000000002</v>
      </c>
      <c r="P171" s="232">
        <f t="shared" si="11"/>
        <v>0.99999999999999978</v>
      </c>
      <c r="Q171" s="232">
        <f t="shared" si="11"/>
        <v>1</v>
      </c>
      <c r="R171" s="232">
        <f t="shared" si="11"/>
        <v>0.99999999999999989</v>
      </c>
      <c r="S171" s="232">
        <f t="shared" si="11"/>
        <v>0.99999999999999967</v>
      </c>
      <c r="T171" s="232">
        <f t="shared" si="11"/>
        <v>1.0000000000000002</v>
      </c>
      <c r="U171" s="232">
        <f t="shared" si="11"/>
        <v>1</v>
      </c>
      <c r="V171" s="232">
        <f t="shared" si="11"/>
        <v>1</v>
      </c>
      <c r="W171" s="232">
        <f t="shared" si="11"/>
        <v>1.0000000000000002</v>
      </c>
      <c r="X171" s="232">
        <f t="shared" si="11"/>
        <v>1.0000000000000002</v>
      </c>
      <c r="Y171" s="232">
        <f t="shared" si="11"/>
        <v>0.99999999999999956</v>
      </c>
      <c r="DA171" s="95"/>
    </row>
    <row r="172" spans="1:105" ht="12" customHeight="1" x14ac:dyDescent="0.25">
      <c r="A172" s="55" t="s">
        <v>91</v>
      </c>
      <c r="B172" s="299">
        <f t="shared" ref="B172:Y172" si="12">IF(B$35=0,0,B$35/B$34)</f>
        <v>1.1710099160116268E-3</v>
      </c>
      <c r="C172" s="299">
        <f t="shared" si="12"/>
        <v>1.1710099160137993E-3</v>
      </c>
      <c r="D172" s="299">
        <f t="shared" si="12"/>
        <v>1.1710099160139619E-3</v>
      </c>
      <c r="E172" s="299">
        <f t="shared" si="12"/>
        <v>1.1710099160142445E-3</v>
      </c>
      <c r="F172" s="299">
        <f t="shared" si="12"/>
        <v>1.171009916011246E-3</v>
      </c>
      <c r="G172" s="299">
        <f t="shared" si="12"/>
        <v>1.1710099160099777E-3</v>
      </c>
      <c r="H172" s="299">
        <f t="shared" si="12"/>
        <v>1.1710099160121294E-3</v>
      </c>
      <c r="I172" s="299">
        <f t="shared" si="12"/>
        <v>1.1710099160129207E-3</v>
      </c>
      <c r="J172" s="299">
        <f t="shared" si="12"/>
        <v>1.171009916011635E-3</v>
      </c>
      <c r="K172" s="299">
        <f t="shared" si="12"/>
        <v>1.1710099160173243E-3</v>
      </c>
      <c r="L172" s="299">
        <f t="shared" si="12"/>
        <v>1.1710099160209709E-3</v>
      </c>
      <c r="M172" s="299">
        <f t="shared" si="12"/>
        <v>1.1710099160113746E-3</v>
      </c>
      <c r="N172" s="299">
        <f t="shared" si="12"/>
        <v>1.1710099160126119E-3</v>
      </c>
      <c r="O172" s="299">
        <f t="shared" si="12"/>
        <v>1.1710099160139446E-3</v>
      </c>
      <c r="P172" s="299">
        <f t="shared" si="12"/>
        <v>1.1710099160133424E-3</v>
      </c>
      <c r="Q172" s="299">
        <f t="shared" si="12"/>
        <v>1.171009916012899E-3</v>
      </c>
      <c r="R172" s="299">
        <f t="shared" si="12"/>
        <v>1.171009916011941E-3</v>
      </c>
      <c r="S172" s="299">
        <f t="shared" si="12"/>
        <v>1.1710099160124924E-3</v>
      </c>
      <c r="T172" s="299">
        <f t="shared" si="12"/>
        <v>1.1710099160126702E-3</v>
      </c>
      <c r="U172" s="299">
        <f t="shared" si="12"/>
        <v>1.1710099160131644E-3</v>
      </c>
      <c r="V172" s="299">
        <f t="shared" si="12"/>
        <v>1.171009916016201E-3</v>
      </c>
      <c r="W172" s="299">
        <f t="shared" si="12"/>
        <v>1.1710099160180765E-3</v>
      </c>
      <c r="X172" s="299">
        <f t="shared" si="12"/>
        <v>1.1710099160174192E-3</v>
      </c>
      <c r="Y172" s="299">
        <f t="shared" si="12"/>
        <v>1.1710099160224838E-3</v>
      </c>
      <c r="DA172" s="67"/>
    </row>
    <row r="173" spans="1:105" ht="12" customHeight="1" x14ac:dyDescent="0.25">
      <c r="A173" s="173" t="s">
        <v>92</v>
      </c>
      <c r="B173" s="233">
        <f t="shared" ref="B173:Y173" si="13">IF(B$36=0,0,B$36/B$34)</f>
        <v>5.4419900544498841E-4</v>
      </c>
      <c r="C173" s="233">
        <f t="shared" si="13"/>
        <v>5.441990054459977E-4</v>
      </c>
      <c r="D173" s="233">
        <f t="shared" si="13"/>
        <v>5.4419900544607326E-4</v>
      </c>
      <c r="E173" s="233">
        <f t="shared" si="13"/>
        <v>5.44199005446205E-4</v>
      </c>
      <c r="F173" s="233">
        <f t="shared" si="13"/>
        <v>5.4419900544481147E-4</v>
      </c>
      <c r="G173" s="233">
        <f t="shared" si="13"/>
        <v>5.4419900544422199E-4</v>
      </c>
      <c r="H173" s="233">
        <f t="shared" si="13"/>
        <v>5.4419900544522227E-4</v>
      </c>
      <c r="I173" s="233">
        <f t="shared" si="13"/>
        <v>5.4419900544558949E-4</v>
      </c>
      <c r="J173" s="233">
        <f t="shared" si="13"/>
        <v>5.4419900544499232E-4</v>
      </c>
      <c r="K173" s="233">
        <f t="shared" si="13"/>
        <v>5.4419900544763614E-4</v>
      </c>
      <c r="L173" s="233">
        <f t="shared" si="13"/>
        <v>5.4419900544933097E-4</v>
      </c>
      <c r="M173" s="233">
        <f t="shared" si="13"/>
        <v>5.4419900544487099E-4</v>
      </c>
      <c r="N173" s="233">
        <f t="shared" si="13"/>
        <v>5.4419900544544627E-4</v>
      </c>
      <c r="O173" s="233">
        <f t="shared" si="13"/>
        <v>5.4419900544606535E-4</v>
      </c>
      <c r="P173" s="233">
        <f t="shared" si="13"/>
        <v>5.4419900544578541E-4</v>
      </c>
      <c r="Q173" s="233">
        <f t="shared" si="13"/>
        <v>5.4419900544557941E-4</v>
      </c>
      <c r="R173" s="233">
        <f t="shared" si="13"/>
        <v>5.4419900544513467E-4</v>
      </c>
      <c r="S173" s="233">
        <f t="shared" si="13"/>
        <v>5.4419900544539087E-4</v>
      </c>
      <c r="T173" s="233">
        <f t="shared" si="13"/>
        <v>5.4419900544547327E-4</v>
      </c>
      <c r="U173" s="233">
        <f t="shared" si="13"/>
        <v>5.441990054457029E-4</v>
      </c>
      <c r="V173" s="233">
        <f t="shared" si="13"/>
        <v>5.441990054471141E-4</v>
      </c>
      <c r="W173" s="233">
        <f t="shared" si="13"/>
        <v>5.4419900544798569E-4</v>
      </c>
      <c r="X173" s="233">
        <f t="shared" si="13"/>
        <v>5.4419900544768016E-4</v>
      </c>
      <c r="Y173" s="233">
        <f t="shared" si="13"/>
        <v>5.4419900545003375E-4</v>
      </c>
      <c r="DA173" s="177"/>
    </row>
    <row r="174" spans="1:105" ht="12" customHeight="1" x14ac:dyDescent="0.25">
      <c r="A174" s="173" t="s">
        <v>93</v>
      </c>
      <c r="B174" s="233">
        <f t="shared" ref="B174:Y174" si="14">IF(B$37=0,0,B$37/B$34)</f>
        <v>1.5958635219757159E-2</v>
      </c>
      <c r="C174" s="233">
        <f t="shared" si="14"/>
        <v>1.5958635219786764E-2</v>
      </c>
      <c r="D174" s="233">
        <f t="shared" si="14"/>
        <v>1.5958635219788981E-2</v>
      </c>
      <c r="E174" s="233">
        <f t="shared" si="14"/>
        <v>1.5958635219792842E-2</v>
      </c>
      <c r="F174" s="233">
        <f t="shared" si="14"/>
        <v>1.5958635219751986E-2</v>
      </c>
      <c r="G174" s="233">
        <f t="shared" si="14"/>
        <v>1.5958635219734688E-2</v>
      </c>
      <c r="H174" s="233">
        <f t="shared" si="14"/>
        <v>1.5958635219764022E-2</v>
      </c>
      <c r="I174" s="233">
        <f t="shared" si="14"/>
        <v>1.5958635219774794E-2</v>
      </c>
      <c r="J174" s="233">
        <f t="shared" si="14"/>
        <v>1.5958635219757281E-2</v>
      </c>
      <c r="K174" s="233">
        <f t="shared" si="14"/>
        <v>1.5958635219834809E-2</v>
      </c>
      <c r="L174" s="233">
        <f t="shared" si="14"/>
        <v>1.5958635219884509E-2</v>
      </c>
      <c r="M174" s="233">
        <f t="shared" si="14"/>
        <v>1.5958635219753731E-2</v>
      </c>
      <c r="N174" s="233">
        <f t="shared" si="14"/>
        <v>1.59586352197706E-2</v>
      </c>
      <c r="O174" s="233">
        <f t="shared" si="14"/>
        <v>1.5958635219788745E-2</v>
      </c>
      <c r="P174" s="233">
        <f t="shared" si="14"/>
        <v>1.595863521978054E-2</v>
      </c>
      <c r="Q174" s="233">
        <f t="shared" si="14"/>
        <v>1.5958635219774503E-2</v>
      </c>
      <c r="R174" s="233">
        <f t="shared" si="14"/>
        <v>1.5958635219761451E-2</v>
      </c>
      <c r="S174" s="233">
        <f t="shared" si="14"/>
        <v>1.5958635219768966E-2</v>
      </c>
      <c r="T174" s="233">
        <f t="shared" si="14"/>
        <v>1.5958635219771387E-2</v>
      </c>
      <c r="U174" s="233">
        <f t="shared" si="14"/>
        <v>1.5958635219778115E-2</v>
      </c>
      <c r="V174" s="233">
        <f t="shared" si="14"/>
        <v>1.5958635219819509E-2</v>
      </c>
      <c r="W174" s="233">
        <f t="shared" si="14"/>
        <v>1.5958635219845068E-2</v>
      </c>
      <c r="X174" s="233">
        <f t="shared" si="14"/>
        <v>1.5958635219836103E-2</v>
      </c>
      <c r="Y174" s="233">
        <f t="shared" si="14"/>
        <v>1.5958635219905128E-2</v>
      </c>
      <c r="DA174" s="177"/>
    </row>
    <row r="175" spans="1:105" ht="12" customHeight="1" x14ac:dyDescent="0.25">
      <c r="A175" s="173" t="s">
        <v>94</v>
      </c>
      <c r="B175" s="233">
        <f t="shared" ref="B175:Y175" si="15">IF(B$38=0,0,B$38/B$34)</f>
        <v>3.903366386705421E-4</v>
      </c>
      <c r="C175" s="233">
        <f t="shared" si="15"/>
        <v>3.9033663867126613E-4</v>
      </c>
      <c r="D175" s="233">
        <f t="shared" si="15"/>
        <v>3.9033663867132039E-4</v>
      </c>
      <c r="E175" s="233">
        <f t="shared" si="15"/>
        <v>3.9033663867141477E-4</v>
      </c>
      <c r="F175" s="233">
        <f t="shared" si="15"/>
        <v>3.9033663867041524E-4</v>
      </c>
      <c r="G175" s="233">
        <f t="shared" si="15"/>
        <v>3.9033663866999235E-4</v>
      </c>
      <c r="H175" s="233">
        <f t="shared" si="15"/>
        <v>3.9033663867070966E-4</v>
      </c>
      <c r="I175" s="233">
        <f t="shared" si="15"/>
        <v>3.9033663867097334E-4</v>
      </c>
      <c r="J175" s="233">
        <f t="shared" si="15"/>
        <v>3.9033663867054491E-4</v>
      </c>
      <c r="K175" s="233">
        <f t="shared" si="15"/>
        <v>3.903366386724414E-4</v>
      </c>
      <c r="L175" s="233">
        <f t="shared" si="15"/>
        <v>3.903366386736569E-4</v>
      </c>
      <c r="M175" s="233">
        <f t="shared" si="15"/>
        <v>3.9033663867045796E-4</v>
      </c>
      <c r="N175" s="233">
        <f t="shared" si="15"/>
        <v>3.9033663867087061E-4</v>
      </c>
      <c r="O175" s="233">
        <f t="shared" si="15"/>
        <v>3.9033663867131459E-4</v>
      </c>
      <c r="P175" s="233">
        <f t="shared" si="15"/>
        <v>3.903366386711138E-4</v>
      </c>
      <c r="Q175" s="233">
        <f t="shared" si="15"/>
        <v>3.9033663867096613E-4</v>
      </c>
      <c r="R175" s="233">
        <f t="shared" si="15"/>
        <v>3.9033663867064699E-4</v>
      </c>
      <c r="S175" s="233">
        <f t="shared" si="15"/>
        <v>3.9033663867083087E-4</v>
      </c>
      <c r="T175" s="233">
        <f t="shared" si="15"/>
        <v>3.9033663867088991E-4</v>
      </c>
      <c r="U175" s="233">
        <f t="shared" si="15"/>
        <v>3.9033663867105454E-4</v>
      </c>
      <c r="V175" s="233">
        <f t="shared" si="15"/>
        <v>3.9033663867206692E-4</v>
      </c>
      <c r="W175" s="233">
        <f t="shared" si="15"/>
        <v>3.9033663867269196E-4</v>
      </c>
      <c r="X175" s="233">
        <f t="shared" si="15"/>
        <v>3.9033663867247306E-4</v>
      </c>
      <c r="Y175" s="233">
        <f t="shared" si="15"/>
        <v>3.90336638674161E-4</v>
      </c>
      <c r="DA175" s="177"/>
    </row>
    <row r="176" spans="1:105" ht="12" customHeight="1" x14ac:dyDescent="0.25">
      <c r="A176" s="56" t="s">
        <v>95</v>
      </c>
      <c r="B176" s="300">
        <f t="shared" ref="B176:Y176" si="16">IF(B$39=0,0,B$39/B$34)</f>
        <v>2.4705178390048228E-3</v>
      </c>
      <c r="C176" s="300">
        <f t="shared" si="16"/>
        <v>2.3237927065804182E-3</v>
      </c>
      <c r="D176" s="300">
        <f t="shared" si="16"/>
        <v>2.1089912230207813E-3</v>
      </c>
      <c r="E176" s="300">
        <f t="shared" si="16"/>
        <v>2.168095000472815E-3</v>
      </c>
      <c r="F176" s="300">
        <f t="shared" si="16"/>
        <v>2.3073023717206723E-3</v>
      </c>
      <c r="G176" s="300">
        <f t="shared" si="16"/>
        <v>2.4747609173941336E-3</v>
      </c>
      <c r="H176" s="300">
        <f t="shared" si="16"/>
        <v>2.3468976892538677E-3</v>
      </c>
      <c r="I176" s="300">
        <f t="shared" si="16"/>
        <v>2.2751262637092707E-3</v>
      </c>
      <c r="J176" s="300">
        <f t="shared" si="16"/>
        <v>2.8932503104929677E-3</v>
      </c>
      <c r="K176" s="300">
        <f t="shared" si="16"/>
        <v>2.8031903844962865E-3</v>
      </c>
      <c r="L176" s="300">
        <f t="shared" si="16"/>
        <v>2.5223642323470453E-3</v>
      </c>
      <c r="M176" s="300">
        <f t="shared" si="16"/>
        <v>3.2303671063906676E-3</v>
      </c>
      <c r="N176" s="300">
        <f t="shared" si="16"/>
        <v>2.4773356886913511E-3</v>
      </c>
      <c r="O176" s="300">
        <f t="shared" si="16"/>
        <v>2.5730779613022353E-3</v>
      </c>
      <c r="P176" s="300">
        <f t="shared" si="16"/>
        <v>2.7030663171610067E-3</v>
      </c>
      <c r="Q176" s="300">
        <f t="shared" si="16"/>
        <v>2.8092256237716592E-3</v>
      </c>
      <c r="R176" s="300">
        <f t="shared" si="16"/>
        <v>2.8068377676924135E-3</v>
      </c>
      <c r="S176" s="300">
        <f t="shared" si="16"/>
        <v>2.9073854920257007E-3</v>
      </c>
      <c r="T176" s="300">
        <f t="shared" si="16"/>
        <v>2.8574259621700253E-3</v>
      </c>
      <c r="U176" s="300">
        <f t="shared" si="16"/>
        <v>2.6067179576708729E-3</v>
      </c>
      <c r="V176" s="300">
        <f t="shared" si="16"/>
        <v>3.0274120674504087E-3</v>
      </c>
      <c r="W176" s="300">
        <f t="shared" si="16"/>
        <v>3.2752085798652643E-3</v>
      </c>
      <c r="X176" s="300">
        <f t="shared" si="16"/>
        <v>3.6866091470495752E-3</v>
      </c>
      <c r="Y176" s="300">
        <f t="shared" si="16"/>
        <v>6.8206902834717928E-3</v>
      </c>
      <c r="DA176" s="68"/>
    </row>
    <row r="177" spans="1:105" ht="12" customHeight="1" x14ac:dyDescent="0.25">
      <c r="A177" s="174" t="s">
        <v>515</v>
      </c>
      <c r="B177" s="301">
        <f t="shared" ref="B177:Y177" si="17">IF(B$45=0,0,B$45/B$34)</f>
        <v>0.80273047873776915</v>
      </c>
      <c r="C177" s="301">
        <f t="shared" si="17"/>
        <v>0.81882924129170076</v>
      </c>
      <c r="D177" s="301">
        <f t="shared" si="17"/>
        <v>0.83880323574233284</v>
      </c>
      <c r="E177" s="301">
        <f t="shared" si="17"/>
        <v>0.83299075476718909</v>
      </c>
      <c r="F177" s="301">
        <f t="shared" si="17"/>
        <v>0.82157069834905494</v>
      </c>
      <c r="G177" s="301">
        <f t="shared" si="17"/>
        <v>0.80789024677143828</v>
      </c>
      <c r="H177" s="301">
        <f t="shared" si="17"/>
        <v>0.81815868600039043</v>
      </c>
      <c r="I177" s="301">
        <f t="shared" si="17"/>
        <v>0.82695869504935693</v>
      </c>
      <c r="J177" s="301">
        <f t="shared" si="17"/>
        <v>0.7765576666781171</v>
      </c>
      <c r="K177" s="301">
        <f t="shared" si="17"/>
        <v>0.78963376817758768</v>
      </c>
      <c r="L177" s="301">
        <f t="shared" si="17"/>
        <v>0.80792985816173035</v>
      </c>
      <c r="M177" s="301">
        <f t="shared" si="17"/>
        <v>0.73692343821021578</v>
      </c>
      <c r="N177" s="301">
        <f t="shared" si="17"/>
        <v>0.80445506135713296</v>
      </c>
      <c r="O177" s="301">
        <f t="shared" si="17"/>
        <v>0.79587375483719414</v>
      </c>
      <c r="P177" s="301">
        <f t="shared" si="17"/>
        <v>0.78840165414869634</v>
      </c>
      <c r="Q177" s="301">
        <f t="shared" si="17"/>
        <v>0.78357766792578964</v>
      </c>
      <c r="R177" s="301">
        <f t="shared" si="17"/>
        <v>0.78629193473976056</v>
      </c>
      <c r="S177" s="301">
        <f t="shared" si="17"/>
        <v>0.78336647415334804</v>
      </c>
      <c r="T177" s="301">
        <f t="shared" si="17"/>
        <v>0.78800060066637245</v>
      </c>
      <c r="U177" s="301">
        <f t="shared" si="17"/>
        <v>0.80945562038932983</v>
      </c>
      <c r="V177" s="301">
        <f t="shared" si="17"/>
        <v>0.78369478164934081</v>
      </c>
      <c r="W177" s="301">
        <f t="shared" si="17"/>
        <v>0.77021195267374987</v>
      </c>
      <c r="X177" s="301">
        <f t="shared" si="17"/>
        <v>0.74414414249993954</v>
      </c>
      <c r="Y177" s="301">
        <f t="shared" si="17"/>
        <v>0.5596813637722523</v>
      </c>
      <c r="DA177" s="178"/>
    </row>
    <row r="178" spans="1:105" ht="12" customHeight="1" x14ac:dyDescent="0.25">
      <c r="A178" s="174" t="s">
        <v>517</v>
      </c>
      <c r="B178" s="301">
        <f t="shared" ref="B178:Y178" si="18">IF(B$46=0,0,B$46/B$34)</f>
        <v>0.14035473531859119</v>
      </c>
      <c r="C178" s="301">
        <f t="shared" si="18"/>
        <v>0.1297306602785494</v>
      </c>
      <c r="D178" s="301">
        <f t="shared" si="18"/>
        <v>0.11497348062247849</v>
      </c>
      <c r="E178" s="301">
        <f t="shared" si="18"/>
        <v>0.11895951667502409</v>
      </c>
      <c r="F178" s="301">
        <f t="shared" si="18"/>
        <v>0.12645582126802904</v>
      </c>
      <c r="G178" s="301">
        <f t="shared" si="18"/>
        <v>0.13515834158368223</v>
      </c>
      <c r="H178" s="301">
        <f t="shared" si="18"/>
        <v>0.12942843805128154</v>
      </c>
      <c r="I178" s="301">
        <f t="shared" si="18"/>
        <v>0.124194558429724</v>
      </c>
      <c r="J178" s="301">
        <f t="shared" si="18"/>
        <v>0.16428803466159295</v>
      </c>
      <c r="K178" s="301">
        <f t="shared" si="18"/>
        <v>0.1566831115381408</v>
      </c>
      <c r="L178" s="301">
        <f t="shared" si="18"/>
        <v>0.14276644126107105</v>
      </c>
      <c r="M178" s="301">
        <f t="shared" si="18"/>
        <v>0.19235346391911387</v>
      </c>
      <c r="N178" s="301">
        <f t="shared" si="18"/>
        <v>0.14136015799385809</v>
      </c>
      <c r="O178" s="301">
        <f t="shared" si="18"/>
        <v>0.1476614474929922</v>
      </c>
      <c r="P178" s="301">
        <f t="shared" si="18"/>
        <v>0.15413506286339082</v>
      </c>
      <c r="Q178" s="301">
        <f t="shared" si="18"/>
        <v>0.15919069846403855</v>
      </c>
      <c r="R178" s="301">
        <f t="shared" si="18"/>
        <v>0.15669504698379499</v>
      </c>
      <c r="S178" s="301">
        <f t="shared" si="18"/>
        <v>0.16091069034782815</v>
      </c>
      <c r="T178" s="301">
        <f t="shared" si="18"/>
        <v>0.15792574078551924</v>
      </c>
      <c r="U178" s="301">
        <f t="shared" si="18"/>
        <v>0.14037942932088848</v>
      </c>
      <c r="V178" s="301">
        <f t="shared" si="18"/>
        <v>0.16302373963063863</v>
      </c>
      <c r="W178" s="301">
        <f t="shared" si="18"/>
        <v>0.17625621084345763</v>
      </c>
      <c r="X178" s="301">
        <f t="shared" si="18"/>
        <v>0.19915635530285977</v>
      </c>
      <c r="Y178" s="301">
        <f t="shared" si="18"/>
        <v>0.36078521040397027</v>
      </c>
      <c r="DA178" s="178"/>
    </row>
    <row r="179" spans="1:105" ht="12" customHeight="1" x14ac:dyDescent="0.25">
      <c r="A179" s="62" t="s">
        <v>519</v>
      </c>
      <c r="B179" s="302">
        <f t="shared" ref="B179:Y179" si="19">IF(B$47=0,0,B$47/B$34)</f>
        <v>8.1960329184823696E-2</v>
      </c>
      <c r="C179" s="302">
        <f t="shared" si="19"/>
        <v>6.4940600385648098E-2</v>
      </c>
      <c r="D179" s="302">
        <f t="shared" si="19"/>
        <v>3.4617804591144878E-2</v>
      </c>
      <c r="E179" s="302">
        <f t="shared" si="19"/>
        <v>4.3254001269093074E-2</v>
      </c>
      <c r="F179" s="302">
        <f t="shared" si="19"/>
        <v>5.7339405887931974E-2</v>
      </c>
      <c r="G179" s="302">
        <f t="shared" si="19"/>
        <v>7.2132284144282244E-2</v>
      </c>
      <c r="H179" s="302">
        <f t="shared" si="19"/>
        <v>6.3422493200925065E-2</v>
      </c>
      <c r="I179" s="302">
        <f t="shared" si="19"/>
        <v>5.6038874550552058E-2</v>
      </c>
      <c r="J179" s="302">
        <f t="shared" si="19"/>
        <v>0.12329401157498501</v>
      </c>
      <c r="K179" s="302">
        <f t="shared" si="19"/>
        <v>0.12272927866519664</v>
      </c>
      <c r="L179" s="302">
        <f t="shared" si="19"/>
        <v>9.8220252532502925E-2</v>
      </c>
      <c r="M179" s="302">
        <f t="shared" si="19"/>
        <v>0.1605679482585573</v>
      </c>
      <c r="N179" s="302">
        <f t="shared" si="19"/>
        <v>8.9579478708602639E-2</v>
      </c>
      <c r="O179" s="302">
        <f t="shared" si="19"/>
        <v>9.9238974277539513E-2</v>
      </c>
      <c r="P179" s="302">
        <f t="shared" si="19"/>
        <v>0.10886923028930867</v>
      </c>
      <c r="Q179" s="302">
        <f t="shared" si="19"/>
        <v>0.11711285893974453</v>
      </c>
      <c r="R179" s="302">
        <f t="shared" si="19"/>
        <v>0.1133631598324976</v>
      </c>
      <c r="S179" s="302">
        <f t="shared" si="19"/>
        <v>0.12152531504947704</v>
      </c>
      <c r="T179" s="302">
        <f t="shared" si="19"/>
        <v>0.11722298491079905</v>
      </c>
      <c r="U179" s="302">
        <f t="shared" si="19"/>
        <v>9.0359104375130464E-2</v>
      </c>
      <c r="V179" s="302">
        <f t="shared" si="19"/>
        <v>0.12753789812250474</v>
      </c>
      <c r="W179" s="302">
        <f t="shared" si="19"/>
        <v>0.14923764018223071</v>
      </c>
      <c r="X179" s="302">
        <f t="shared" si="19"/>
        <v>0.17972966694690776</v>
      </c>
      <c r="Y179" s="302">
        <f t="shared" si="19"/>
        <v>0.35649437914028154</v>
      </c>
      <c r="DA179" s="72"/>
    </row>
    <row r="180" spans="1:105" ht="12" customHeight="1" x14ac:dyDescent="0.25">
      <c r="A180" s="62" t="s">
        <v>525</v>
      </c>
      <c r="B180" s="302">
        <f t="shared" ref="B180:Y180" si="20">IF(B$52=0,0,B$52/B$34)</f>
        <v>5.8394406133767521E-2</v>
      </c>
      <c r="C180" s="302">
        <f t="shared" si="20"/>
        <v>6.479005989290125E-2</v>
      </c>
      <c r="D180" s="302">
        <f t="shared" si="20"/>
        <v>8.0355676031333562E-2</v>
      </c>
      <c r="E180" s="302">
        <f t="shared" si="20"/>
        <v>7.5705515405931012E-2</v>
      </c>
      <c r="F180" s="302">
        <f t="shared" si="20"/>
        <v>6.9116415380097038E-2</v>
      </c>
      <c r="G180" s="302">
        <f t="shared" si="20"/>
        <v>6.3026057439399971E-2</v>
      </c>
      <c r="H180" s="302">
        <f t="shared" si="20"/>
        <v>6.6005944850356463E-2</v>
      </c>
      <c r="I180" s="302">
        <f t="shared" si="20"/>
        <v>6.8155683879171994E-2</v>
      </c>
      <c r="J180" s="302">
        <f t="shared" si="20"/>
        <v>4.0994023086607899E-2</v>
      </c>
      <c r="K180" s="302">
        <f t="shared" si="20"/>
        <v>3.3953832872944144E-2</v>
      </c>
      <c r="L180" s="302">
        <f t="shared" si="20"/>
        <v>4.4546188728568151E-2</v>
      </c>
      <c r="M180" s="302">
        <f t="shared" si="20"/>
        <v>3.1785515660556533E-2</v>
      </c>
      <c r="N180" s="302">
        <f t="shared" si="20"/>
        <v>5.1780679285255454E-2</v>
      </c>
      <c r="O180" s="302">
        <f t="shared" si="20"/>
        <v>4.8422473215452684E-2</v>
      </c>
      <c r="P180" s="302">
        <f t="shared" si="20"/>
        <v>4.5265832574082239E-2</v>
      </c>
      <c r="Q180" s="302">
        <f t="shared" si="20"/>
        <v>4.2077839524294024E-2</v>
      </c>
      <c r="R180" s="302">
        <f t="shared" si="20"/>
        <v>4.3331887151297356E-2</v>
      </c>
      <c r="S180" s="302">
        <f t="shared" si="20"/>
        <v>3.9385375298351073E-2</v>
      </c>
      <c r="T180" s="302">
        <f t="shared" si="20"/>
        <v>4.0702755874720199E-2</v>
      </c>
      <c r="U180" s="302">
        <f t="shared" si="20"/>
        <v>5.0020324945758025E-2</v>
      </c>
      <c r="V180" s="302">
        <f t="shared" si="20"/>
        <v>3.5485841508133921E-2</v>
      </c>
      <c r="W180" s="302">
        <f t="shared" si="20"/>
        <v>2.7018570661226895E-2</v>
      </c>
      <c r="X180" s="302">
        <f t="shared" si="20"/>
        <v>1.9426688355952078E-2</v>
      </c>
      <c r="Y180" s="302">
        <f t="shared" si="20"/>
        <v>4.2908312636887056E-3</v>
      </c>
      <c r="DA180" s="72"/>
    </row>
    <row r="181" spans="1:105" ht="12" customHeight="1" x14ac:dyDescent="0.25">
      <c r="A181" s="174" t="s">
        <v>527</v>
      </c>
      <c r="B181" s="301">
        <f t="shared" ref="B181:Y181" si="21">IF(B$53=0,0,B$53/B$34)</f>
        <v>3.6380087324750614E-2</v>
      </c>
      <c r="C181" s="301">
        <f t="shared" si="21"/>
        <v>3.1052124943251425E-2</v>
      </c>
      <c r="D181" s="301">
        <f t="shared" si="21"/>
        <v>2.6050111632247411E-2</v>
      </c>
      <c r="E181" s="301">
        <f t="shared" si="21"/>
        <v>2.7817452777389329E-2</v>
      </c>
      <c r="F181" s="301">
        <f t="shared" si="21"/>
        <v>3.1601997231316875E-2</v>
      </c>
      <c r="G181" s="301">
        <f t="shared" si="21"/>
        <v>3.641246994762623E-2</v>
      </c>
      <c r="H181" s="301">
        <f t="shared" si="21"/>
        <v>3.2001797479182185E-2</v>
      </c>
      <c r="I181" s="301">
        <f t="shared" si="21"/>
        <v>2.8507439477305749E-2</v>
      </c>
      <c r="J181" s="301">
        <f t="shared" si="21"/>
        <v>3.8196867569912411E-2</v>
      </c>
      <c r="K181" s="301">
        <f t="shared" si="21"/>
        <v>3.2815749119802923E-2</v>
      </c>
      <c r="L181" s="301">
        <f t="shared" si="21"/>
        <v>2.8717155564823051E-2</v>
      </c>
      <c r="M181" s="301">
        <f t="shared" si="21"/>
        <v>4.9428549984399203E-2</v>
      </c>
      <c r="N181" s="301">
        <f t="shared" si="21"/>
        <v>3.3643264180417749E-2</v>
      </c>
      <c r="O181" s="301">
        <f t="shared" si="21"/>
        <v>3.5827538928591536E-2</v>
      </c>
      <c r="P181" s="301">
        <f t="shared" si="21"/>
        <v>3.6696035890840896E-2</v>
      </c>
      <c r="Q181" s="301">
        <f t="shared" si="21"/>
        <v>3.6358227206496112E-2</v>
      </c>
      <c r="R181" s="301">
        <f t="shared" si="21"/>
        <v>3.6141999728862992E-2</v>
      </c>
      <c r="S181" s="301">
        <f t="shared" si="21"/>
        <v>3.4751269226900125E-2</v>
      </c>
      <c r="T181" s="301">
        <f t="shared" si="21"/>
        <v>3.3152051806037981E-2</v>
      </c>
      <c r="U181" s="301">
        <f t="shared" si="21"/>
        <v>2.9494051552202746E-2</v>
      </c>
      <c r="V181" s="301">
        <f t="shared" si="21"/>
        <v>3.2189885872615301E-2</v>
      </c>
      <c r="W181" s="301">
        <f t="shared" si="21"/>
        <v>3.219244712294362E-2</v>
      </c>
      <c r="X181" s="301">
        <f t="shared" si="21"/>
        <v>3.4948712270177526E-2</v>
      </c>
      <c r="Y181" s="301">
        <f t="shared" si="21"/>
        <v>5.4648554760253543E-2</v>
      </c>
      <c r="DA181" s="178"/>
    </row>
    <row r="182" spans="1:105" ht="12" customHeight="1" x14ac:dyDescent="0.25">
      <c r="A182" s="62" t="s">
        <v>528</v>
      </c>
      <c r="B182" s="302">
        <f t="shared" ref="B182:Y182" si="22">IF(B$54=0,0,B$54/B$34)</f>
        <v>3.4998758774962761E-3</v>
      </c>
      <c r="C182" s="302">
        <f t="shared" si="22"/>
        <v>2.9835617748032498E-3</v>
      </c>
      <c r="D182" s="302">
        <f t="shared" si="22"/>
        <v>1.7097960271314279E-3</v>
      </c>
      <c r="E182" s="302">
        <f t="shared" si="22"/>
        <v>2.1553276523014206E-3</v>
      </c>
      <c r="F182" s="302">
        <f t="shared" si="22"/>
        <v>2.731676469692633E-3</v>
      </c>
      <c r="G182" s="302">
        <f t="shared" si="22"/>
        <v>3.3298090111286067E-3</v>
      </c>
      <c r="H182" s="302">
        <f t="shared" si="22"/>
        <v>2.9239366131983799E-3</v>
      </c>
      <c r="I182" s="302">
        <f t="shared" si="22"/>
        <v>2.7902504464378934E-3</v>
      </c>
      <c r="J182" s="302">
        <f t="shared" si="22"/>
        <v>4.7830697073426376E-3</v>
      </c>
      <c r="K182" s="302">
        <f t="shared" si="22"/>
        <v>5.0511777541809083E-3</v>
      </c>
      <c r="L182" s="302">
        <f t="shared" si="22"/>
        <v>4.3916407943182818E-3</v>
      </c>
      <c r="M182" s="302">
        <f t="shared" si="22"/>
        <v>5.3830165386778541E-3</v>
      </c>
      <c r="N182" s="302">
        <f t="shared" si="22"/>
        <v>4.0401349773344026E-3</v>
      </c>
      <c r="O182" s="302">
        <f t="shared" si="22"/>
        <v>4.2953464742979484E-3</v>
      </c>
      <c r="P182" s="302">
        <f t="shared" si="22"/>
        <v>4.5262403953650263E-3</v>
      </c>
      <c r="Q182" s="302">
        <f t="shared" si="22"/>
        <v>4.7642017100131898E-3</v>
      </c>
      <c r="R182" s="302">
        <f t="shared" si="22"/>
        <v>4.7161939033995293E-3</v>
      </c>
      <c r="S182" s="302">
        <f t="shared" si="22"/>
        <v>4.923306077677791E-3</v>
      </c>
      <c r="T182" s="302">
        <f t="shared" si="22"/>
        <v>4.838768356599429E-3</v>
      </c>
      <c r="U182" s="302">
        <f t="shared" si="22"/>
        <v>4.1960767556599009E-3</v>
      </c>
      <c r="V182" s="302">
        <f t="shared" si="22"/>
        <v>5.0999202262019001E-3</v>
      </c>
      <c r="W182" s="302">
        <f t="shared" si="22"/>
        <v>5.5196167320718352E-3</v>
      </c>
      <c r="X182" s="302">
        <f t="shared" si="22"/>
        <v>5.8830234363517232E-3</v>
      </c>
      <c r="Y182" s="302">
        <f t="shared" si="22"/>
        <v>6.4413802771821869E-3</v>
      </c>
      <c r="DA182" s="72"/>
    </row>
    <row r="183" spans="1:105" ht="12" customHeight="1" x14ac:dyDescent="0.25">
      <c r="A183" s="62" t="s">
        <v>533</v>
      </c>
      <c r="B183" s="302">
        <f t="shared" ref="B183:Y183" si="23">IF(B$58=0,0,B$58/B$34)</f>
        <v>2.9861177421660303E-2</v>
      </c>
      <c r="C183" s="302">
        <f t="shared" si="23"/>
        <v>2.4533215040149027E-2</v>
      </c>
      <c r="D183" s="302">
        <f t="shared" si="23"/>
        <v>1.9531201729144111E-2</v>
      </c>
      <c r="E183" s="302">
        <f t="shared" si="23"/>
        <v>2.1298542874284451E-2</v>
      </c>
      <c r="F183" s="302">
        <f t="shared" si="23"/>
        <v>2.5083087328228684E-2</v>
      </c>
      <c r="G183" s="302">
        <f t="shared" si="23"/>
        <v>2.98935600445451E-2</v>
      </c>
      <c r="H183" s="302">
        <f t="shared" si="23"/>
        <v>2.5482887576089078E-2</v>
      </c>
      <c r="I183" s="302">
        <f t="shared" si="23"/>
        <v>2.1988529574208247E-2</v>
      </c>
      <c r="J183" s="302">
        <f t="shared" si="23"/>
        <v>3.1677957666822062E-2</v>
      </c>
      <c r="K183" s="302">
        <f t="shared" si="23"/>
        <v>2.6296839216680898E-2</v>
      </c>
      <c r="L183" s="302">
        <f t="shared" si="23"/>
        <v>2.2198245661680722E-2</v>
      </c>
      <c r="M183" s="302">
        <f t="shared" si="23"/>
        <v>4.2909640081310298E-2</v>
      </c>
      <c r="N183" s="302">
        <f t="shared" si="23"/>
        <v>2.712435427732195E-2</v>
      </c>
      <c r="O183" s="302">
        <f t="shared" si="23"/>
        <v>2.9308629025488322E-2</v>
      </c>
      <c r="P183" s="302">
        <f t="shared" si="23"/>
        <v>3.0177125987741041E-2</v>
      </c>
      <c r="Q183" s="302">
        <f t="shared" si="23"/>
        <v>2.9839317303398727E-2</v>
      </c>
      <c r="R183" s="302">
        <f t="shared" si="23"/>
        <v>2.9623089825770929E-2</v>
      </c>
      <c r="S183" s="302">
        <f t="shared" si="23"/>
        <v>2.8232359323805002E-2</v>
      </c>
      <c r="T183" s="302">
        <f t="shared" si="23"/>
        <v>2.663314190294187E-2</v>
      </c>
      <c r="U183" s="302">
        <f t="shared" si="23"/>
        <v>2.2975141649103876E-2</v>
      </c>
      <c r="V183" s="302">
        <f t="shared" si="23"/>
        <v>2.5670975969499531E-2</v>
      </c>
      <c r="W183" s="302">
        <f t="shared" si="23"/>
        <v>2.5673537219817407E-2</v>
      </c>
      <c r="X183" s="302">
        <f t="shared" si="23"/>
        <v>2.842980236705497E-2</v>
      </c>
      <c r="Y183" s="302">
        <f t="shared" si="23"/>
        <v>4.8129644857102784E-2</v>
      </c>
      <c r="DA183" s="72"/>
    </row>
    <row r="184" spans="1:105" ht="12" customHeight="1" x14ac:dyDescent="0.25">
      <c r="A184" s="63" t="s">
        <v>545</v>
      </c>
      <c r="B184" s="303">
        <f t="shared" ref="B184:Y184" si="24">IF(B$69=0,0,B$69/B$34)</f>
        <v>3.0190340255940328E-3</v>
      </c>
      <c r="C184" s="303">
        <f t="shared" si="24"/>
        <v>3.535348128299148E-3</v>
      </c>
      <c r="D184" s="303">
        <f t="shared" si="24"/>
        <v>4.8091138759718752E-3</v>
      </c>
      <c r="E184" s="303">
        <f t="shared" si="24"/>
        <v>4.36358225080346E-3</v>
      </c>
      <c r="F184" s="303">
        <f t="shared" si="24"/>
        <v>3.7872334333955561E-3</v>
      </c>
      <c r="G184" s="303">
        <f t="shared" si="24"/>
        <v>3.1891008919525199E-3</v>
      </c>
      <c r="H184" s="303">
        <f t="shared" si="24"/>
        <v>3.594973289894728E-3</v>
      </c>
      <c r="I184" s="303">
        <f t="shared" si="24"/>
        <v>3.7286594566596125E-3</v>
      </c>
      <c r="J184" s="303">
        <f t="shared" si="24"/>
        <v>1.735840195747714E-3</v>
      </c>
      <c r="K184" s="303">
        <f t="shared" si="24"/>
        <v>1.4677321489411171E-3</v>
      </c>
      <c r="L184" s="303">
        <f t="shared" si="24"/>
        <v>2.1272691088240463E-3</v>
      </c>
      <c r="M184" s="303">
        <f t="shared" si="24"/>
        <v>1.1358933644110487E-3</v>
      </c>
      <c r="N184" s="303">
        <f t="shared" si="24"/>
        <v>2.4787749257613912E-3</v>
      </c>
      <c r="O184" s="303">
        <f t="shared" si="24"/>
        <v>2.2235634288052587E-3</v>
      </c>
      <c r="P184" s="303">
        <f t="shared" si="24"/>
        <v>1.9926695077348263E-3</v>
      </c>
      <c r="Q184" s="303">
        <f t="shared" si="24"/>
        <v>1.7547081930841969E-3</v>
      </c>
      <c r="R184" s="303">
        <f t="shared" si="24"/>
        <v>1.80271599969253E-3</v>
      </c>
      <c r="S184" s="303">
        <f t="shared" si="24"/>
        <v>1.5956038254173357E-3</v>
      </c>
      <c r="T184" s="303">
        <f t="shared" si="24"/>
        <v>1.680141546496686E-3</v>
      </c>
      <c r="U184" s="303">
        <f t="shared" si="24"/>
        <v>2.3228331474389654E-3</v>
      </c>
      <c r="V184" s="303">
        <f t="shared" si="24"/>
        <v>1.4189896769138707E-3</v>
      </c>
      <c r="W184" s="303">
        <f t="shared" si="24"/>
        <v>9.9929317105437515E-4</v>
      </c>
      <c r="X184" s="303">
        <f t="shared" si="24"/>
        <v>6.3588646677083011E-4</v>
      </c>
      <c r="Y184" s="303">
        <f t="shared" si="24"/>
        <v>7.7529625968563072E-5</v>
      </c>
      <c r="DA184" s="74"/>
    </row>
    <row r="185" spans="1:105" ht="12" hidden="1" customHeight="1" x14ac:dyDescent="0.25">
      <c r="A185" s="116"/>
      <c r="B185" s="116"/>
      <c r="C185" s="116"/>
      <c r="D185" s="116"/>
      <c r="E185" s="116"/>
      <c r="F185" s="116"/>
      <c r="G185" s="116"/>
      <c r="H185" s="116"/>
      <c r="I185" s="116"/>
      <c r="J185" s="116"/>
      <c r="K185" s="116"/>
      <c r="L185" s="116"/>
      <c r="M185" s="116"/>
      <c r="N185" s="116"/>
      <c r="O185" s="116"/>
      <c r="P185" s="116"/>
      <c r="Q185" s="116"/>
      <c r="R185" s="116"/>
      <c r="S185" s="116"/>
      <c r="T185" s="116"/>
      <c r="U185" s="116"/>
      <c r="V185" s="116"/>
      <c r="W185" s="116"/>
      <c r="X185" s="116"/>
      <c r="Y185" s="116"/>
      <c r="DA185" s="125"/>
    </row>
    <row r="186" spans="1:105" ht="12" customHeight="1" x14ac:dyDescent="0.25">
      <c r="A186" s="128"/>
      <c r="B186" s="128"/>
      <c r="C186" s="128"/>
      <c r="D186" s="128"/>
      <c r="E186" s="128"/>
      <c r="F186" s="128"/>
      <c r="G186" s="128"/>
      <c r="H186" s="128"/>
      <c r="I186" s="128"/>
      <c r="J186" s="128"/>
      <c r="K186" s="128"/>
      <c r="L186" s="128"/>
      <c r="M186" s="128"/>
      <c r="N186" s="128"/>
      <c r="O186" s="128"/>
      <c r="P186" s="128"/>
      <c r="Q186" s="128"/>
      <c r="R186" s="128"/>
      <c r="S186" s="128"/>
      <c r="T186" s="128"/>
      <c r="U186" s="128"/>
      <c r="V186" s="128"/>
      <c r="W186" s="128"/>
      <c r="X186" s="128"/>
      <c r="Y186" s="128"/>
      <c r="DA186" s="124"/>
    </row>
    <row r="187" spans="1:105" ht="12" customHeight="1" x14ac:dyDescent="0.25">
      <c r="A187" s="35" t="s">
        <v>80</v>
      </c>
      <c r="B187" s="232">
        <f t="shared" ref="B187:Y187" si="25">SUM(B$188:B$193,B$197:B$198,B$200:B$202)</f>
        <v>0</v>
      </c>
      <c r="C187" s="232">
        <f t="shared" si="25"/>
        <v>0</v>
      </c>
      <c r="D187" s="232">
        <f t="shared" si="25"/>
        <v>0</v>
      </c>
      <c r="E187" s="232">
        <f t="shared" si="25"/>
        <v>0</v>
      </c>
      <c r="F187" s="232">
        <f t="shared" si="25"/>
        <v>0</v>
      </c>
      <c r="G187" s="232">
        <f t="shared" si="25"/>
        <v>0</v>
      </c>
      <c r="H187" s="232">
        <f t="shared" si="25"/>
        <v>1.0000000000000002</v>
      </c>
      <c r="I187" s="232">
        <f t="shared" si="25"/>
        <v>1</v>
      </c>
      <c r="J187" s="232">
        <f t="shared" si="25"/>
        <v>1</v>
      </c>
      <c r="K187" s="232">
        <f t="shared" si="25"/>
        <v>1.0000000000000002</v>
      </c>
      <c r="L187" s="232">
        <f t="shared" si="25"/>
        <v>0.99999999999999989</v>
      </c>
      <c r="M187" s="232">
        <f t="shared" si="25"/>
        <v>1</v>
      </c>
      <c r="N187" s="232">
        <f t="shared" si="25"/>
        <v>1</v>
      </c>
      <c r="O187" s="232">
        <f t="shared" si="25"/>
        <v>0.99999999999999978</v>
      </c>
      <c r="P187" s="232">
        <f t="shared" si="25"/>
        <v>0.99999999999999989</v>
      </c>
      <c r="Q187" s="232">
        <f t="shared" si="25"/>
        <v>1.0000000000000002</v>
      </c>
      <c r="R187" s="232">
        <f t="shared" si="25"/>
        <v>1</v>
      </c>
      <c r="S187" s="232">
        <f t="shared" si="25"/>
        <v>1.0000000000000002</v>
      </c>
      <c r="T187" s="232">
        <f t="shared" si="25"/>
        <v>0.99999999999999989</v>
      </c>
      <c r="U187" s="232">
        <f t="shared" si="25"/>
        <v>0.99999999999999989</v>
      </c>
      <c r="V187" s="232">
        <f t="shared" si="25"/>
        <v>1.0000000000000002</v>
      </c>
      <c r="W187" s="232">
        <f t="shared" si="25"/>
        <v>0.99999999999999989</v>
      </c>
      <c r="X187" s="232">
        <f t="shared" si="25"/>
        <v>1</v>
      </c>
      <c r="Y187" s="232">
        <f t="shared" si="25"/>
        <v>1.0000000000000002</v>
      </c>
      <c r="DA187" s="95"/>
    </row>
    <row r="188" spans="1:105" ht="12" customHeight="1" x14ac:dyDescent="0.25">
      <c r="A188" s="55" t="s">
        <v>91</v>
      </c>
      <c r="B188" s="299">
        <f t="shared" ref="B188:Y188" si="26">IF(B$73=0,0,B$73/B$72)</f>
        <v>0</v>
      </c>
      <c r="C188" s="299">
        <f t="shared" si="26"/>
        <v>0</v>
      </c>
      <c r="D188" s="299">
        <f t="shared" si="26"/>
        <v>0</v>
      </c>
      <c r="E188" s="299">
        <f t="shared" si="26"/>
        <v>0</v>
      </c>
      <c r="F188" s="299">
        <f t="shared" si="26"/>
        <v>0</v>
      </c>
      <c r="G188" s="299">
        <f t="shared" si="26"/>
        <v>0</v>
      </c>
      <c r="H188" s="299">
        <f t="shared" si="26"/>
        <v>1.7554596316918128E-3</v>
      </c>
      <c r="I188" s="299">
        <f t="shared" si="26"/>
        <v>1.7554596317068182E-3</v>
      </c>
      <c r="J188" s="299">
        <f t="shared" si="26"/>
        <v>1.7554596317137625E-3</v>
      </c>
      <c r="K188" s="299">
        <f t="shared" si="26"/>
        <v>1.7554596317164793E-3</v>
      </c>
      <c r="L188" s="299">
        <f t="shared" si="26"/>
        <v>1.7554596317023224E-3</v>
      </c>
      <c r="M188" s="299">
        <f t="shared" si="26"/>
        <v>1.7554596316925861E-3</v>
      </c>
      <c r="N188" s="299">
        <f t="shared" si="26"/>
        <v>1.7554596317150973E-3</v>
      </c>
      <c r="O188" s="299">
        <f t="shared" si="26"/>
        <v>1.7554596317043529E-3</v>
      </c>
      <c r="P188" s="299">
        <f t="shared" si="26"/>
        <v>1.7554596317050342E-3</v>
      </c>
      <c r="Q188" s="299">
        <f t="shared" si="26"/>
        <v>1.7554596317103802E-3</v>
      </c>
      <c r="R188" s="299">
        <f t="shared" si="26"/>
        <v>1.7554596317166382E-3</v>
      </c>
      <c r="S188" s="299">
        <f t="shared" si="26"/>
        <v>1.7554596317182361E-3</v>
      </c>
      <c r="T188" s="299">
        <f t="shared" si="26"/>
        <v>1.7554596317178109E-3</v>
      </c>
      <c r="U188" s="299">
        <f t="shared" si="26"/>
        <v>1.755459631717928E-3</v>
      </c>
      <c r="V188" s="299">
        <f t="shared" si="26"/>
        <v>1.7554596317111738E-3</v>
      </c>
      <c r="W188" s="299">
        <f t="shared" si="26"/>
        <v>1.7554596317140071E-3</v>
      </c>
      <c r="X188" s="299">
        <f t="shared" si="26"/>
        <v>1.7554596317182504E-3</v>
      </c>
      <c r="Y188" s="299">
        <f t="shared" si="26"/>
        <v>1.7554596317084304E-3</v>
      </c>
      <c r="DA188" s="67"/>
    </row>
    <row r="189" spans="1:105" ht="12" customHeight="1" x14ac:dyDescent="0.25">
      <c r="A189" s="173" t="s">
        <v>92</v>
      </c>
      <c r="B189" s="233">
        <f t="shared" ref="B189:Y189" si="27">IF(B$74=0,0,B$74/B$72)</f>
        <v>0</v>
      </c>
      <c r="C189" s="233">
        <f t="shared" si="27"/>
        <v>0</v>
      </c>
      <c r="D189" s="233">
        <f t="shared" si="27"/>
        <v>0</v>
      </c>
      <c r="E189" s="233">
        <f t="shared" si="27"/>
        <v>0</v>
      </c>
      <c r="F189" s="233">
        <f t="shared" si="27"/>
        <v>0</v>
      </c>
      <c r="G189" s="233">
        <f t="shared" si="27"/>
        <v>0</v>
      </c>
      <c r="H189" s="233">
        <f t="shared" si="27"/>
        <v>9.1313535777249363E-4</v>
      </c>
      <c r="I189" s="233">
        <f t="shared" si="27"/>
        <v>9.1313535778029956E-4</v>
      </c>
      <c r="J189" s="233">
        <f t="shared" si="27"/>
        <v>9.1313535778391125E-4</v>
      </c>
      <c r="K189" s="233">
        <f t="shared" si="27"/>
        <v>9.1313535778532516E-4</v>
      </c>
      <c r="L189" s="233">
        <f t="shared" si="27"/>
        <v>9.131353577779605E-4</v>
      </c>
      <c r="M189" s="233">
        <f t="shared" si="27"/>
        <v>9.1313535777289608E-4</v>
      </c>
      <c r="N189" s="233">
        <f t="shared" si="27"/>
        <v>9.1313535778460569E-4</v>
      </c>
      <c r="O189" s="233">
        <f t="shared" si="27"/>
        <v>9.1313535777901695E-4</v>
      </c>
      <c r="P189" s="233">
        <f t="shared" si="27"/>
        <v>9.1313535777937159E-4</v>
      </c>
      <c r="Q189" s="233">
        <f t="shared" si="27"/>
        <v>9.131353577821517E-4</v>
      </c>
      <c r="R189" s="233">
        <f t="shared" si="27"/>
        <v>9.1313535778540713E-4</v>
      </c>
      <c r="S189" s="233">
        <f t="shared" si="27"/>
        <v>9.1313535778623871E-4</v>
      </c>
      <c r="T189" s="233">
        <f t="shared" si="27"/>
        <v>9.1313535778601775E-4</v>
      </c>
      <c r="U189" s="233">
        <f t="shared" si="27"/>
        <v>9.1313535778607825E-4</v>
      </c>
      <c r="V189" s="233">
        <f t="shared" si="27"/>
        <v>9.1313535778256522E-4</v>
      </c>
      <c r="W189" s="233">
        <f t="shared" si="27"/>
        <v>9.1313535778403886E-4</v>
      </c>
      <c r="X189" s="233">
        <f t="shared" si="27"/>
        <v>9.1313535778624619E-4</v>
      </c>
      <c r="Y189" s="233">
        <f t="shared" si="27"/>
        <v>9.1313535778113743E-4</v>
      </c>
      <c r="DA189" s="177"/>
    </row>
    <row r="190" spans="1:105" ht="12" customHeight="1" x14ac:dyDescent="0.25">
      <c r="A190" s="173" t="s">
        <v>93</v>
      </c>
      <c r="B190" s="233">
        <f t="shared" ref="B190:Y190" si="28">IF(B$75=0,0,B$75/B$72)</f>
        <v>0</v>
      </c>
      <c r="C190" s="233">
        <f t="shared" si="28"/>
        <v>0</v>
      </c>
      <c r="D190" s="233">
        <f t="shared" si="28"/>
        <v>0</v>
      </c>
      <c r="E190" s="233">
        <f t="shared" si="28"/>
        <v>0</v>
      </c>
      <c r="F190" s="233">
        <f t="shared" si="28"/>
        <v>0</v>
      </c>
      <c r="G190" s="233">
        <f t="shared" si="28"/>
        <v>0</v>
      </c>
      <c r="H190" s="233">
        <f t="shared" si="28"/>
        <v>2.1373659210948883E-2</v>
      </c>
      <c r="I190" s="233">
        <f t="shared" si="28"/>
        <v>2.1373659211131588E-2</v>
      </c>
      <c r="J190" s="233">
        <f t="shared" si="28"/>
        <v>2.1373659211216138E-2</v>
      </c>
      <c r="K190" s="233">
        <f t="shared" si="28"/>
        <v>2.1373659211249223E-2</v>
      </c>
      <c r="L190" s="233">
        <f t="shared" si="28"/>
        <v>2.137365921107685E-2</v>
      </c>
      <c r="M190" s="233">
        <f t="shared" si="28"/>
        <v>2.1373659210958306E-2</v>
      </c>
      <c r="N190" s="233">
        <f t="shared" si="28"/>
        <v>2.1373659211232399E-2</v>
      </c>
      <c r="O190" s="233">
        <f t="shared" si="28"/>
        <v>2.137365921110158E-2</v>
      </c>
      <c r="P190" s="233">
        <f t="shared" si="28"/>
        <v>2.1373659211109872E-2</v>
      </c>
      <c r="Q190" s="233">
        <f t="shared" si="28"/>
        <v>2.1373659211174952E-2</v>
      </c>
      <c r="R190" s="233">
        <f t="shared" si="28"/>
        <v>2.1373659211251159E-2</v>
      </c>
      <c r="S190" s="233">
        <f t="shared" si="28"/>
        <v>2.1373659211270612E-2</v>
      </c>
      <c r="T190" s="233">
        <f t="shared" si="28"/>
        <v>2.1373659211265442E-2</v>
      </c>
      <c r="U190" s="233">
        <f t="shared" si="28"/>
        <v>2.1373659211266858E-2</v>
      </c>
      <c r="V190" s="233">
        <f t="shared" si="28"/>
        <v>2.1373659211184625E-2</v>
      </c>
      <c r="W190" s="233">
        <f t="shared" si="28"/>
        <v>2.1373659211219111E-2</v>
      </c>
      <c r="X190" s="233">
        <f t="shared" si="28"/>
        <v>2.1373659211270792E-2</v>
      </c>
      <c r="Y190" s="233">
        <f t="shared" si="28"/>
        <v>2.1373659211151218E-2</v>
      </c>
      <c r="DA190" s="177"/>
    </row>
    <row r="191" spans="1:105" ht="12" customHeight="1" x14ac:dyDescent="0.25">
      <c r="A191" s="173" t="s">
        <v>94</v>
      </c>
      <c r="B191" s="233">
        <f t="shared" ref="B191:Y191" si="29">IF(B$76=0,0,B$76/B$72)</f>
        <v>0</v>
      </c>
      <c r="C191" s="233">
        <f t="shared" si="29"/>
        <v>0</v>
      </c>
      <c r="D191" s="233">
        <f t="shared" si="29"/>
        <v>0</v>
      </c>
      <c r="E191" s="233">
        <f t="shared" si="29"/>
        <v>0</v>
      </c>
      <c r="F191" s="233">
        <f t="shared" si="29"/>
        <v>0</v>
      </c>
      <c r="G191" s="233">
        <f t="shared" si="29"/>
        <v>0</v>
      </c>
      <c r="H191" s="233">
        <f t="shared" si="29"/>
        <v>5.8515321056393742E-4</v>
      </c>
      <c r="I191" s="233">
        <f t="shared" si="29"/>
        <v>5.8515321056893917E-4</v>
      </c>
      <c r="J191" s="233">
        <f t="shared" si="29"/>
        <v>5.8515321057125416E-4</v>
      </c>
      <c r="K191" s="233">
        <f t="shared" si="29"/>
        <v>5.8515321057216023E-4</v>
      </c>
      <c r="L191" s="233">
        <f t="shared" si="29"/>
        <v>5.8515321056744091E-4</v>
      </c>
      <c r="M191" s="233">
        <f t="shared" si="29"/>
        <v>5.8515321056419546E-4</v>
      </c>
      <c r="N191" s="233">
        <f t="shared" si="29"/>
        <v>5.8515321057169922E-4</v>
      </c>
      <c r="O191" s="233">
        <f t="shared" si="29"/>
        <v>5.8515321056811767E-4</v>
      </c>
      <c r="P191" s="233">
        <f t="shared" si="29"/>
        <v>5.8515321056834492E-4</v>
      </c>
      <c r="Q191" s="233">
        <f t="shared" si="29"/>
        <v>5.851532105701267E-4</v>
      </c>
      <c r="R191" s="233">
        <f t="shared" si="29"/>
        <v>5.851532105722127E-4</v>
      </c>
      <c r="S191" s="233">
        <f t="shared" si="29"/>
        <v>5.8515321057274559E-4</v>
      </c>
      <c r="T191" s="233">
        <f t="shared" si="29"/>
        <v>5.8515321057260377E-4</v>
      </c>
      <c r="U191" s="233">
        <f t="shared" si="29"/>
        <v>5.8515321057264248E-4</v>
      </c>
      <c r="V191" s="233">
        <f t="shared" si="29"/>
        <v>5.8515321057039124E-4</v>
      </c>
      <c r="W191" s="233">
        <f t="shared" si="29"/>
        <v>5.8515321057133569E-4</v>
      </c>
      <c r="X191" s="233">
        <f t="shared" si="29"/>
        <v>5.8515321057275014E-4</v>
      </c>
      <c r="Y191" s="233">
        <f t="shared" si="29"/>
        <v>5.8515321056947693E-4</v>
      </c>
      <c r="DA191" s="177"/>
    </row>
    <row r="192" spans="1:105" ht="12" customHeight="1" x14ac:dyDescent="0.25">
      <c r="A192" s="56" t="s">
        <v>95</v>
      </c>
      <c r="B192" s="300">
        <f t="shared" ref="B192:Y192" si="30">IF(B$77=0,0,B$77/B$72)</f>
        <v>0</v>
      </c>
      <c r="C192" s="300">
        <f t="shared" si="30"/>
        <v>0</v>
      </c>
      <c r="D192" s="300">
        <f t="shared" si="30"/>
        <v>0</v>
      </c>
      <c r="E192" s="300">
        <f t="shared" si="30"/>
        <v>0</v>
      </c>
      <c r="F192" s="300">
        <f t="shared" si="30"/>
        <v>0</v>
      </c>
      <c r="G192" s="300">
        <f t="shared" si="30"/>
        <v>0</v>
      </c>
      <c r="H192" s="300">
        <f t="shared" si="30"/>
        <v>2.4948397352036202E-3</v>
      </c>
      <c r="I192" s="300">
        <f t="shared" si="30"/>
        <v>2.5897000233432266E-3</v>
      </c>
      <c r="J192" s="300">
        <f t="shared" si="30"/>
        <v>2.4365975120489661E-3</v>
      </c>
      <c r="K192" s="300">
        <f t="shared" si="30"/>
        <v>2.5620616764404427E-3</v>
      </c>
      <c r="L192" s="300">
        <f t="shared" si="30"/>
        <v>2.574854054403971E-3</v>
      </c>
      <c r="M192" s="300">
        <f t="shared" si="30"/>
        <v>2.2322303441423717E-3</v>
      </c>
      <c r="N192" s="300">
        <f t="shared" si="30"/>
        <v>2.4278432509891043E-3</v>
      </c>
      <c r="O192" s="300">
        <f t="shared" si="30"/>
        <v>2.3926374055595044E-3</v>
      </c>
      <c r="P192" s="300">
        <f t="shared" si="30"/>
        <v>2.4166915954178156E-3</v>
      </c>
      <c r="Q192" s="300">
        <f t="shared" si="30"/>
        <v>2.4595118519515637E-3</v>
      </c>
      <c r="R192" s="300">
        <f t="shared" si="30"/>
        <v>2.4909906608714875E-3</v>
      </c>
      <c r="S192" s="300">
        <f t="shared" si="30"/>
        <v>2.560018963402905E-3</v>
      </c>
      <c r="T192" s="300">
        <f t="shared" si="30"/>
        <v>2.588057976513054E-3</v>
      </c>
      <c r="U192" s="300">
        <f t="shared" si="30"/>
        <v>2.6745577136728063E-3</v>
      </c>
      <c r="V192" s="300">
        <f t="shared" si="30"/>
        <v>2.6983566513996949E-3</v>
      </c>
      <c r="W192" s="300">
        <f t="shared" si="30"/>
        <v>2.7462499060744829E-3</v>
      </c>
      <c r="X192" s="300">
        <f t="shared" si="30"/>
        <v>2.7473770608989583E-3</v>
      </c>
      <c r="Y192" s="300">
        <f t="shared" si="30"/>
        <v>2.844360057670537E-3</v>
      </c>
      <c r="DA192" s="68"/>
    </row>
    <row r="193" spans="1:105" ht="12" customHeight="1" x14ac:dyDescent="0.25">
      <c r="A193" s="174" t="s">
        <v>558</v>
      </c>
      <c r="B193" s="301">
        <f t="shared" ref="B193:Y193" si="31">IF(B$83=0,0,B$83/B$72)</f>
        <v>0</v>
      </c>
      <c r="C193" s="301">
        <f t="shared" si="31"/>
        <v>0</v>
      </c>
      <c r="D193" s="301">
        <f t="shared" si="31"/>
        <v>0</v>
      </c>
      <c r="E193" s="301">
        <f t="shared" si="31"/>
        <v>0</v>
      </c>
      <c r="F193" s="301">
        <f t="shared" si="31"/>
        <v>0</v>
      </c>
      <c r="G193" s="301">
        <f t="shared" si="31"/>
        <v>0</v>
      </c>
      <c r="H193" s="301">
        <f t="shared" si="31"/>
        <v>0.22141998612698885</v>
      </c>
      <c r="I193" s="301">
        <f t="shared" si="31"/>
        <v>0.22750195787715885</v>
      </c>
      <c r="J193" s="301">
        <f t="shared" si="31"/>
        <v>0.22266006747843944</v>
      </c>
      <c r="K193" s="301">
        <f t="shared" si="31"/>
        <v>0.23046118311645727</v>
      </c>
      <c r="L193" s="301">
        <f t="shared" si="31"/>
        <v>0.23453602830392759</v>
      </c>
      <c r="M193" s="301">
        <f t="shared" si="31"/>
        <v>0.21390737275981914</v>
      </c>
      <c r="N193" s="301">
        <f t="shared" si="31"/>
        <v>0.22294689110440005</v>
      </c>
      <c r="O193" s="301">
        <f t="shared" si="31"/>
        <v>0.22096814937720724</v>
      </c>
      <c r="P193" s="301">
        <f t="shared" si="31"/>
        <v>0.22177091525108905</v>
      </c>
      <c r="Q193" s="301">
        <f t="shared" si="31"/>
        <v>0.22429448794461815</v>
      </c>
      <c r="R193" s="301">
        <f t="shared" si="31"/>
        <v>0.22379411952533559</v>
      </c>
      <c r="S193" s="301">
        <f t="shared" si="31"/>
        <v>0.2280153451829976</v>
      </c>
      <c r="T193" s="301">
        <f t="shared" si="31"/>
        <v>0.23019217233092551</v>
      </c>
      <c r="U193" s="301">
        <f t="shared" si="31"/>
        <v>0.23179284002027331</v>
      </c>
      <c r="V193" s="301">
        <f t="shared" si="31"/>
        <v>0.2338391797597526</v>
      </c>
      <c r="W193" s="301">
        <f t="shared" si="31"/>
        <v>0.23783958341984177</v>
      </c>
      <c r="X193" s="301">
        <f t="shared" si="31"/>
        <v>0.23884929037788427</v>
      </c>
      <c r="Y193" s="301">
        <f t="shared" si="31"/>
        <v>0.24212720140887642</v>
      </c>
      <c r="DA193" s="178"/>
    </row>
    <row r="194" spans="1:105" ht="12" customHeight="1" x14ac:dyDescent="0.25">
      <c r="A194" s="62" t="s">
        <v>560</v>
      </c>
      <c r="B194" s="302">
        <f t="shared" ref="B194:Y194" si="32">IF(B$84=0,0,B$84/B$72)</f>
        <v>0</v>
      </c>
      <c r="C194" s="302">
        <f t="shared" si="32"/>
        <v>0</v>
      </c>
      <c r="D194" s="302">
        <f t="shared" si="32"/>
        <v>0</v>
      </c>
      <c r="E194" s="302">
        <f t="shared" si="32"/>
        <v>0</v>
      </c>
      <c r="F194" s="302">
        <f t="shared" si="32"/>
        <v>0</v>
      </c>
      <c r="G194" s="302">
        <f t="shared" si="32"/>
        <v>0</v>
      </c>
      <c r="H194" s="302">
        <f t="shared" si="32"/>
        <v>0.10850017025720279</v>
      </c>
      <c r="I194" s="302">
        <f t="shared" si="32"/>
        <v>0.10265307786972912</v>
      </c>
      <c r="J194" s="302">
        <f t="shared" si="32"/>
        <v>0.16710074469830827</v>
      </c>
      <c r="K194" s="302">
        <f t="shared" si="32"/>
        <v>0.18051935838231967</v>
      </c>
      <c r="L194" s="302">
        <f t="shared" si="32"/>
        <v>0.16135576207196131</v>
      </c>
      <c r="M194" s="302">
        <f t="shared" si="32"/>
        <v>0.17856017386755049</v>
      </c>
      <c r="N194" s="302">
        <f t="shared" si="32"/>
        <v>0.14128072979165382</v>
      </c>
      <c r="O194" s="302">
        <f t="shared" si="32"/>
        <v>0.14850628152782319</v>
      </c>
      <c r="P194" s="302">
        <f t="shared" si="32"/>
        <v>0.15664202807209612</v>
      </c>
      <c r="Q194" s="302">
        <f t="shared" si="32"/>
        <v>0.16500818817347057</v>
      </c>
      <c r="R194" s="302">
        <f t="shared" si="32"/>
        <v>0.16190689514230402</v>
      </c>
      <c r="S194" s="302">
        <f t="shared" si="32"/>
        <v>0.17220506977865346</v>
      </c>
      <c r="T194" s="302">
        <f t="shared" si="32"/>
        <v>0.17086393522370213</v>
      </c>
      <c r="U194" s="302">
        <f t="shared" si="32"/>
        <v>0.14919987583738695</v>
      </c>
      <c r="V194" s="302">
        <f t="shared" si="32"/>
        <v>0.18293873979838698</v>
      </c>
      <c r="W194" s="302">
        <f t="shared" si="32"/>
        <v>0.20138080809547554</v>
      </c>
      <c r="X194" s="302">
        <f t="shared" si="32"/>
        <v>0.21555075832172532</v>
      </c>
      <c r="Y194" s="302">
        <f t="shared" si="32"/>
        <v>0.23924757404158112</v>
      </c>
      <c r="DA194" s="72"/>
    </row>
    <row r="195" spans="1:105" ht="12" customHeight="1" x14ac:dyDescent="0.25">
      <c r="A195" s="62" t="s">
        <v>566</v>
      </c>
      <c r="B195" s="302">
        <f t="shared" ref="B195:Y195" si="33">IF(B$89=0,0,B$89/B$72)</f>
        <v>0</v>
      </c>
      <c r="C195" s="302">
        <f t="shared" si="33"/>
        <v>0</v>
      </c>
      <c r="D195" s="302">
        <f t="shared" si="33"/>
        <v>0</v>
      </c>
      <c r="E195" s="302">
        <f t="shared" si="33"/>
        <v>0</v>
      </c>
      <c r="F195" s="302">
        <f t="shared" si="33"/>
        <v>0</v>
      </c>
      <c r="G195" s="302">
        <f t="shared" si="33"/>
        <v>0</v>
      </c>
      <c r="H195" s="302">
        <f t="shared" si="33"/>
        <v>0.11291981586978607</v>
      </c>
      <c r="I195" s="302">
        <f t="shared" si="33"/>
        <v>0.12484888000742976</v>
      </c>
      <c r="J195" s="302">
        <f t="shared" si="33"/>
        <v>5.5559322780131176E-2</v>
      </c>
      <c r="K195" s="302">
        <f t="shared" si="33"/>
        <v>4.9941824734137642E-2</v>
      </c>
      <c r="L195" s="302">
        <f t="shared" si="33"/>
        <v>7.3180266231966301E-2</v>
      </c>
      <c r="M195" s="302">
        <f t="shared" si="33"/>
        <v>3.5347198892268644E-2</v>
      </c>
      <c r="N195" s="302">
        <f t="shared" si="33"/>
        <v>8.1666161312746219E-2</v>
      </c>
      <c r="O195" s="302">
        <f t="shared" si="33"/>
        <v>7.2461867849384035E-2</v>
      </c>
      <c r="P195" s="302">
        <f t="shared" si="33"/>
        <v>6.5128887178993039E-2</v>
      </c>
      <c r="Q195" s="302">
        <f t="shared" si="33"/>
        <v>5.9286299771147521E-2</v>
      </c>
      <c r="R195" s="302">
        <f t="shared" si="33"/>
        <v>6.1887224383031576E-2</v>
      </c>
      <c r="S195" s="302">
        <f t="shared" si="33"/>
        <v>5.5810275404344106E-2</v>
      </c>
      <c r="T195" s="302">
        <f t="shared" si="33"/>
        <v>5.9328237107223375E-2</v>
      </c>
      <c r="U195" s="302">
        <f t="shared" si="33"/>
        <v>8.2592964182886364E-2</v>
      </c>
      <c r="V195" s="302">
        <f t="shared" si="33"/>
        <v>5.0900439961365597E-2</v>
      </c>
      <c r="W195" s="302">
        <f t="shared" si="33"/>
        <v>3.6458775324366352E-2</v>
      </c>
      <c r="X195" s="302">
        <f t="shared" si="33"/>
        <v>2.3298532056158953E-2</v>
      </c>
      <c r="Y195" s="302">
        <f t="shared" si="33"/>
        <v>2.8796273672952824E-3</v>
      </c>
      <c r="DA195" s="72"/>
    </row>
    <row r="196" spans="1:105" ht="12" customHeight="1" x14ac:dyDescent="0.25">
      <c r="A196" s="174" t="s">
        <v>517</v>
      </c>
      <c r="B196" s="301">
        <f t="shared" ref="B196:Y196" si="34">IF(B$90=0,0,B$90/B$72)</f>
        <v>0</v>
      </c>
      <c r="C196" s="301">
        <f t="shared" si="34"/>
        <v>0</v>
      </c>
      <c r="D196" s="301">
        <f t="shared" si="34"/>
        <v>0</v>
      </c>
      <c r="E196" s="301">
        <f t="shared" si="34"/>
        <v>0</v>
      </c>
      <c r="F196" s="301">
        <f t="shared" si="34"/>
        <v>0</v>
      </c>
      <c r="G196" s="301">
        <f t="shared" si="34"/>
        <v>0</v>
      </c>
      <c r="H196" s="301">
        <f t="shared" si="34"/>
        <v>0.42466808164825082</v>
      </c>
      <c r="I196" s="301">
        <f t="shared" si="34"/>
        <v>0.43633287903606344</v>
      </c>
      <c r="J196" s="301">
        <f t="shared" si="34"/>
        <v>0.42704647114153815</v>
      </c>
      <c r="K196" s="301">
        <f t="shared" si="34"/>
        <v>0.44200846653617826</v>
      </c>
      <c r="L196" s="301">
        <f t="shared" si="34"/>
        <v>0.44982373524360236</v>
      </c>
      <c r="M196" s="301">
        <f t="shared" si="34"/>
        <v>0.41025941347603256</v>
      </c>
      <c r="N196" s="301">
        <f t="shared" si="34"/>
        <v>0.42759657884020946</v>
      </c>
      <c r="O196" s="301">
        <f t="shared" si="34"/>
        <v>0.42380149029349434</v>
      </c>
      <c r="P196" s="301">
        <f t="shared" si="34"/>
        <v>0.42534113921876626</v>
      </c>
      <c r="Q196" s="301">
        <f t="shared" si="34"/>
        <v>0.43018117553800927</v>
      </c>
      <c r="R196" s="301">
        <f t="shared" si="34"/>
        <v>0.42922150382792124</v>
      </c>
      <c r="S196" s="301">
        <f t="shared" si="34"/>
        <v>0.43731752006204577</v>
      </c>
      <c r="T196" s="301">
        <f t="shared" si="34"/>
        <v>0.44149252262238481</v>
      </c>
      <c r="U196" s="301">
        <f t="shared" si="34"/>
        <v>0.44456249154832345</v>
      </c>
      <c r="V196" s="301">
        <f t="shared" si="34"/>
        <v>0.44848722836529215</v>
      </c>
      <c r="W196" s="301">
        <f t="shared" si="34"/>
        <v>0.45615972341808469</v>
      </c>
      <c r="X196" s="301">
        <f t="shared" si="34"/>
        <v>0.45809627090143973</v>
      </c>
      <c r="Y196" s="301">
        <f t="shared" si="34"/>
        <v>0.46438307551060781</v>
      </c>
      <c r="DA196" s="178"/>
    </row>
    <row r="197" spans="1:105" ht="12" customHeight="1" x14ac:dyDescent="0.25">
      <c r="A197" s="62" t="s">
        <v>519</v>
      </c>
      <c r="B197" s="302">
        <f t="shared" ref="B197:Y197" si="35">IF(B$91=0,0,B$91/B$72)</f>
        <v>0</v>
      </c>
      <c r="C197" s="302">
        <f t="shared" si="35"/>
        <v>0</v>
      </c>
      <c r="D197" s="302">
        <f t="shared" si="35"/>
        <v>0</v>
      </c>
      <c r="E197" s="302">
        <f t="shared" si="35"/>
        <v>0</v>
      </c>
      <c r="F197" s="302">
        <f t="shared" si="35"/>
        <v>0</v>
      </c>
      <c r="G197" s="302">
        <f t="shared" si="35"/>
        <v>0</v>
      </c>
      <c r="H197" s="302">
        <f t="shared" si="35"/>
        <v>0.20809575489363938</v>
      </c>
      <c r="I197" s="302">
        <f t="shared" si="35"/>
        <v>0.19688143973247579</v>
      </c>
      <c r="J197" s="302">
        <f t="shared" si="35"/>
        <v>0.32048756724393596</v>
      </c>
      <c r="K197" s="302">
        <f t="shared" si="35"/>
        <v>0.3462235318749694</v>
      </c>
      <c r="L197" s="302">
        <f t="shared" si="35"/>
        <v>0.30946909147890672</v>
      </c>
      <c r="M197" s="302">
        <f t="shared" si="35"/>
        <v>0.34246595269688729</v>
      </c>
      <c r="N197" s="302">
        <f t="shared" si="35"/>
        <v>0.27096658049683359</v>
      </c>
      <c r="O197" s="302">
        <f t="shared" si="35"/>
        <v>0.28482468449332393</v>
      </c>
      <c r="P197" s="302">
        <f t="shared" si="35"/>
        <v>0.30042847861401939</v>
      </c>
      <c r="Q197" s="302">
        <f t="shared" si="35"/>
        <v>0.31647418985787806</v>
      </c>
      <c r="R197" s="302">
        <f t="shared" si="35"/>
        <v>0.31052612624712833</v>
      </c>
      <c r="S197" s="302">
        <f t="shared" si="35"/>
        <v>0.33027730654387449</v>
      </c>
      <c r="T197" s="302">
        <f t="shared" si="35"/>
        <v>0.32770510405824754</v>
      </c>
      <c r="U197" s="302">
        <f t="shared" si="35"/>
        <v>0.28615494997674612</v>
      </c>
      <c r="V197" s="302">
        <f t="shared" si="35"/>
        <v>0.35086373659500547</v>
      </c>
      <c r="W197" s="302">
        <f t="shared" si="35"/>
        <v>0.38623433661328421</v>
      </c>
      <c r="X197" s="302">
        <f t="shared" si="35"/>
        <v>0.41341131230048145</v>
      </c>
      <c r="Y197" s="302">
        <f t="shared" si="35"/>
        <v>0.45886015117427559</v>
      </c>
      <c r="DA197" s="72"/>
    </row>
    <row r="198" spans="1:105" ht="12" customHeight="1" x14ac:dyDescent="0.25">
      <c r="A198" s="62" t="s">
        <v>525</v>
      </c>
      <c r="B198" s="302">
        <f t="shared" ref="B198:Y198" si="36">IF(B$96=0,0,B$96/B$72)</f>
        <v>0</v>
      </c>
      <c r="C198" s="302">
        <f t="shared" si="36"/>
        <v>0</v>
      </c>
      <c r="D198" s="302">
        <f t="shared" si="36"/>
        <v>0</v>
      </c>
      <c r="E198" s="302">
        <f t="shared" si="36"/>
        <v>0</v>
      </c>
      <c r="F198" s="302">
        <f t="shared" si="36"/>
        <v>0</v>
      </c>
      <c r="G198" s="302">
        <f t="shared" si="36"/>
        <v>0</v>
      </c>
      <c r="H198" s="302">
        <f t="shared" si="36"/>
        <v>0.21657232675461147</v>
      </c>
      <c r="I198" s="302">
        <f t="shared" si="36"/>
        <v>0.2394514393035875</v>
      </c>
      <c r="J198" s="302">
        <f t="shared" si="36"/>
        <v>0.10655890389760239</v>
      </c>
      <c r="K198" s="302">
        <f t="shared" si="36"/>
        <v>9.5784934661208868E-2</v>
      </c>
      <c r="L198" s="302">
        <f t="shared" si="36"/>
        <v>0.14035464376469572</v>
      </c>
      <c r="M198" s="302">
        <f t="shared" si="36"/>
        <v>6.7793460779145234E-2</v>
      </c>
      <c r="N198" s="302">
        <f t="shared" si="36"/>
        <v>0.15662999834337571</v>
      </c>
      <c r="O198" s="302">
        <f t="shared" si="36"/>
        <v>0.13897680580017058</v>
      </c>
      <c r="P198" s="302">
        <f t="shared" si="36"/>
        <v>0.1249126606047469</v>
      </c>
      <c r="Q198" s="302">
        <f t="shared" si="36"/>
        <v>0.11370698568013123</v>
      </c>
      <c r="R198" s="302">
        <f t="shared" si="36"/>
        <v>0.11869537758079289</v>
      </c>
      <c r="S198" s="302">
        <f t="shared" si="36"/>
        <v>0.10704021351817113</v>
      </c>
      <c r="T198" s="302">
        <f t="shared" si="36"/>
        <v>0.11378741856413717</v>
      </c>
      <c r="U198" s="302">
        <f t="shared" si="36"/>
        <v>0.15840754157157733</v>
      </c>
      <c r="V198" s="302">
        <f t="shared" si="36"/>
        <v>9.7623491770286716E-2</v>
      </c>
      <c r="W198" s="302">
        <f t="shared" si="36"/>
        <v>6.9925386804800441E-2</v>
      </c>
      <c r="X198" s="302">
        <f t="shared" si="36"/>
        <v>4.4684958600958488E-2</v>
      </c>
      <c r="Y198" s="302">
        <f t="shared" si="36"/>
        <v>5.5229243363322227E-3</v>
      </c>
      <c r="DA198" s="72"/>
    </row>
    <row r="199" spans="1:105" ht="12" customHeight="1" x14ac:dyDescent="0.25">
      <c r="A199" s="174" t="s">
        <v>527</v>
      </c>
      <c r="B199" s="301">
        <f t="shared" ref="B199:Y199" si="37">IF(B$97=0,0,B$97/B$72)</f>
        <v>0</v>
      </c>
      <c r="C199" s="301">
        <f t="shared" si="37"/>
        <v>0</v>
      </c>
      <c r="D199" s="301">
        <f t="shared" si="37"/>
        <v>0</v>
      </c>
      <c r="E199" s="301">
        <f t="shared" si="37"/>
        <v>0</v>
      </c>
      <c r="F199" s="301">
        <f t="shared" si="37"/>
        <v>0</v>
      </c>
      <c r="G199" s="301">
        <f t="shared" si="37"/>
        <v>0</v>
      </c>
      <c r="H199" s="301">
        <f t="shared" si="37"/>
        <v>0.32678968507857969</v>
      </c>
      <c r="I199" s="301">
        <f t="shared" si="37"/>
        <v>0.3089480556522472</v>
      </c>
      <c r="J199" s="301">
        <f t="shared" si="37"/>
        <v>0.32322945645668832</v>
      </c>
      <c r="K199" s="301">
        <f t="shared" si="37"/>
        <v>0.30034088125960112</v>
      </c>
      <c r="L199" s="301">
        <f t="shared" si="37"/>
        <v>0.28843797498694124</v>
      </c>
      <c r="M199" s="301">
        <f t="shared" si="37"/>
        <v>0.34897357600901791</v>
      </c>
      <c r="N199" s="301">
        <f t="shared" si="37"/>
        <v>0.32240127939309771</v>
      </c>
      <c r="O199" s="301">
        <f t="shared" si="37"/>
        <v>0.3282103155125855</v>
      </c>
      <c r="P199" s="301">
        <f t="shared" si="37"/>
        <v>0.32584384652356413</v>
      </c>
      <c r="Q199" s="301">
        <f t="shared" si="37"/>
        <v>0.31843741725418373</v>
      </c>
      <c r="R199" s="301">
        <f t="shared" si="37"/>
        <v>0.31986597857454641</v>
      </c>
      <c r="S199" s="301">
        <f t="shared" si="37"/>
        <v>0.30747970838020611</v>
      </c>
      <c r="T199" s="301">
        <f t="shared" si="37"/>
        <v>0.30109983965883474</v>
      </c>
      <c r="U199" s="301">
        <f t="shared" si="37"/>
        <v>0.2963427033063869</v>
      </c>
      <c r="V199" s="301">
        <f t="shared" si="37"/>
        <v>0.290347827812307</v>
      </c>
      <c r="W199" s="301">
        <f t="shared" si="37"/>
        <v>0.27862703584471049</v>
      </c>
      <c r="X199" s="301">
        <f t="shared" si="37"/>
        <v>0.275679654248429</v>
      </c>
      <c r="Y199" s="301">
        <f t="shared" si="37"/>
        <v>0.26601795561163538</v>
      </c>
      <c r="DA199" s="178"/>
    </row>
    <row r="200" spans="1:105" ht="12" customHeight="1" x14ac:dyDescent="0.25">
      <c r="A200" s="62" t="s">
        <v>528</v>
      </c>
      <c r="B200" s="302">
        <f t="shared" ref="B200:Y200" si="38">IF(B$98=0,0,B$98/B$72)</f>
        <v>0</v>
      </c>
      <c r="C200" s="302">
        <f t="shared" si="38"/>
        <v>0</v>
      </c>
      <c r="D200" s="302">
        <f t="shared" si="38"/>
        <v>0</v>
      </c>
      <c r="E200" s="302">
        <f t="shared" si="38"/>
        <v>0</v>
      </c>
      <c r="F200" s="302">
        <f t="shared" si="38"/>
        <v>0</v>
      </c>
      <c r="G200" s="302">
        <f t="shared" si="38"/>
        <v>0</v>
      </c>
      <c r="H200" s="302">
        <f t="shared" si="38"/>
        <v>4.1364279213950063E-2</v>
      </c>
      <c r="I200" s="302">
        <f t="shared" si="38"/>
        <v>3.9473050825805933E-2</v>
      </c>
      <c r="J200" s="302">
        <f t="shared" si="38"/>
        <v>6.7665020501400816E-2</v>
      </c>
      <c r="K200" s="302">
        <f t="shared" si="38"/>
        <v>7.1457885250354999E-2</v>
      </c>
      <c r="L200" s="302">
        <f t="shared" si="38"/>
        <v>6.2127562958542812E-2</v>
      </c>
      <c r="M200" s="302">
        <f t="shared" si="38"/>
        <v>7.61523345322659E-2</v>
      </c>
      <c r="N200" s="302">
        <f t="shared" si="38"/>
        <v>5.7154888554116393E-2</v>
      </c>
      <c r="O200" s="302">
        <f t="shared" si="38"/>
        <v>6.0765308687783001E-2</v>
      </c>
      <c r="P200" s="302">
        <f t="shared" si="38"/>
        <v>6.4031713498658022E-2</v>
      </c>
      <c r="Q200" s="302">
        <f t="shared" si="38"/>
        <v>6.7398099150635896E-2</v>
      </c>
      <c r="R200" s="302">
        <f t="shared" si="38"/>
        <v>6.6718943416746918E-2</v>
      </c>
      <c r="S200" s="302">
        <f t="shared" si="38"/>
        <v>6.964891315924937E-2</v>
      </c>
      <c r="T200" s="302">
        <f t="shared" si="38"/>
        <v>6.8452976871457724E-2</v>
      </c>
      <c r="U200" s="302">
        <f t="shared" si="38"/>
        <v>5.936096211636125E-2</v>
      </c>
      <c r="V200" s="302">
        <f t="shared" si="38"/>
        <v>7.2147434132070726E-2</v>
      </c>
      <c r="W200" s="302">
        <f t="shared" si="38"/>
        <v>7.8084787006169915E-2</v>
      </c>
      <c r="X200" s="302">
        <f t="shared" si="38"/>
        <v>8.3225820610332138E-2</v>
      </c>
      <c r="Y200" s="302">
        <f t="shared" si="38"/>
        <v>9.1124770320280518E-2</v>
      </c>
      <c r="DA200" s="72"/>
    </row>
    <row r="201" spans="1:105" ht="12" customHeight="1" x14ac:dyDescent="0.25">
      <c r="A201" s="62" t="s">
        <v>533</v>
      </c>
      <c r="B201" s="302">
        <f t="shared" ref="B201:Y201" si="39">IF(B$102=0,0,B$102/B$72)</f>
        <v>0</v>
      </c>
      <c r="C201" s="302">
        <f t="shared" si="39"/>
        <v>0</v>
      </c>
      <c r="D201" s="302">
        <f t="shared" si="39"/>
        <v>0</v>
      </c>
      <c r="E201" s="302">
        <f t="shared" si="39"/>
        <v>0</v>
      </c>
      <c r="F201" s="302">
        <f t="shared" si="39"/>
        <v>0</v>
      </c>
      <c r="G201" s="302">
        <f t="shared" si="39"/>
        <v>0</v>
      </c>
      <c r="H201" s="302">
        <f t="shared" si="39"/>
        <v>0.2345681204301012</v>
      </c>
      <c r="I201" s="302">
        <f t="shared" si="39"/>
        <v>0.21672649100298047</v>
      </c>
      <c r="J201" s="302">
        <f t="shared" si="39"/>
        <v>0.23100789180705669</v>
      </c>
      <c r="K201" s="302">
        <f t="shared" si="39"/>
        <v>0.20811931660982674</v>
      </c>
      <c r="L201" s="302">
        <f t="shared" si="39"/>
        <v>0.19621641033791068</v>
      </c>
      <c r="M201" s="302">
        <f t="shared" si="39"/>
        <v>0.25675201136049886</v>
      </c>
      <c r="N201" s="302">
        <f t="shared" si="39"/>
        <v>0.23017971474339599</v>
      </c>
      <c r="O201" s="302">
        <f t="shared" si="39"/>
        <v>0.23598875086344825</v>
      </c>
      <c r="P201" s="302">
        <f t="shared" si="39"/>
        <v>0.23362228187439107</v>
      </c>
      <c r="Q201" s="302">
        <f t="shared" si="39"/>
        <v>0.2262158526047299</v>
      </c>
      <c r="R201" s="302">
        <f t="shared" si="39"/>
        <v>0.22764441392476378</v>
      </c>
      <c r="S201" s="302">
        <f t="shared" si="39"/>
        <v>0.21525814373033955</v>
      </c>
      <c r="T201" s="302">
        <f t="shared" si="39"/>
        <v>0.20887827500899042</v>
      </c>
      <c r="U201" s="302">
        <f t="shared" si="39"/>
        <v>0.20412113865653655</v>
      </c>
      <c r="V201" s="302">
        <f t="shared" si="39"/>
        <v>0.19812626316281146</v>
      </c>
      <c r="W201" s="302">
        <f t="shared" si="39"/>
        <v>0.18640547119506606</v>
      </c>
      <c r="X201" s="302">
        <f t="shared" si="39"/>
        <v>0.18345808959856158</v>
      </c>
      <c r="Y201" s="302">
        <f t="shared" si="39"/>
        <v>0.17379639096228397</v>
      </c>
      <c r="DA201" s="72"/>
    </row>
    <row r="202" spans="1:105" ht="12" customHeight="1" x14ac:dyDescent="0.25">
      <c r="A202" s="63" t="s">
        <v>545</v>
      </c>
      <c r="B202" s="303">
        <f t="shared" ref="B202:Y202" si="40">IF(B$113=0,0,B$113/B$72)</f>
        <v>0</v>
      </c>
      <c r="C202" s="303">
        <f t="shared" si="40"/>
        <v>0</v>
      </c>
      <c r="D202" s="303">
        <f t="shared" si="40"/>
        <v>0</v>
      </c>
      <c r="E202" s="303">
        <f t="shared" si="40"/>
        <v>0</v>
      </c>
      <c r="F202" s="303">
        <f t="shared" si="40"/>
        <v>0</v>
      </c>
      <c r="G202" s="303">
        <f t="shared" si="40"/>
        <v>0</v>
      </c>
      <c r="H202" s="303">
        <f t="shared" si="40"/>
        <v>5.0857285434528395E-2</v>
      </c>
      <c r="I202" s="303">
        <f t="shared" si="40"/>
        <v>5.2748513823460769E-2</v>
      </c>
      <c r="J202" s="303">
        <f t="shared" si="40"/>
        <v>2.4556544148230764E-2</v>
      </c>
      <c r="K202" s="303">
        <f t="shared" si="40"/>
        <v>2.0763679399419321E-2</v>
      </c>
      <c r="L202" s="303">
        <f t="shared" si="40"/>
        <v>3.0094001690487732E-2</v>
      </c>
      <c r="M202" s="303">
        <f t="shared" si="40"/>
        <v>1.6069230116253198E-2</v>
      </c>
      <c r="N202" s="303">
        <f t="shared" si="40"/>
        <v>3.5066676095585309E-2</v>
      </c>
      <c r="O202" s="303">
        <f t="shared" si="40"/>
        <v>3.1456255961354235E-2</v>
      </c>
      <c r="P202" s="303">
        <f t="shared" si="40"/>
        <v>2.8189851150514995E-2</v>
      </c>
      <c r="Q202" s="303">
        <f t="shared" si="40"/>
        <v>2.4823465498817938E-2</v>
      </c>
      <c r="R202" s="303">
        <f t="shared" si="40"/>
        <v>2.5502621233035681E-2</v>
      </c>
      <c r="S202" s="303">
        <f t="shared" si="40"/>
        <v>2.2572651490617171E-2</v>
      </c>
      <c r="T202" s="303">
        <f t="shared" si="40"/>
        <v>2.3768587778386578E-2</v>
      </c>
      <c r="U202" s="303">
        <f t="shared" si="40"/>
        <v>3.2860602533489124E-2</v>
      </c>
      <c r="V202" s="303">
        <f t="shared" si="40"/>
        <v>2.0074130517424852E-2</v>
      </c>
      <c r="W202" s="303">
        <f t="shared" si="40"/>
        <v>1.4136777643474518E-2</v>
      </c>
      <c r="X202" s="303">
        <f t="shared" si="40"/>
        <v>8.9957440395352223E-3</v>
      </c>
      <c r="Y202" s="303">
        <f t="shared" si="40"/>
        <v>1.0967943290709008E-3</v>
      </c>
      <c r="DA202" s="74"/>
    </row>
    <row r="203" spans="1:105" ht="12" customHeight="1" x14ac:dyDescent="0.25">
      <c r="A203" s="130"/>
      <c r="B203" s="172"/>
      <c r="C203" s="172"/>
      <c r="D203" s="172"/>
      <c r="E203" s="172"/>
      <c r="F203" s="172"/>
      <c r="G203" s="172"/>
      <c r="H203" s="172"/>
      <c r="I203" s="172"/>
      <c r="J203" s="172"/>
      <c r="K203" s="172"/>
      <c r="L203" s="172"/>
      <c r="M203" s="172"/>
      <c r="N203" s="172"/>
      <c r="O203" s="172"/>
      <c r="P203" s="172"/>
      <c r="Q203" s="172"/>
      <c r="R203" s="172"/>
      <c r="S203" s="172"/>
      <c r="T203" s="172"/>
      <c r="U203" s="172"/>
      <c r="V203" s="172"/>
      <c r="W203" s="172"/>
      <c r="X203" s="172"/>
      <c r="Y203" s="172"/>
    </row>
    <row r="204" spans="1:105" ht="12" customHeight="1" x14ac:dyDescent="0.25">
      <c r="A204" s="35" t="s">
        <v>47</v>
      </c>
      <c r="B204" s="232">
        <f t="shared" ref="B204:Y204" si="41">SUM(B$205:B$210,B$214:B$215,B$217:B$219)</f>
        <v>1</v>
      </c>
      <c r="C204" s="232">
        <f t="shared" si="41"/>
        <v>1.0000000000000002</v>
      </c>
      <c r="D204" s="232">
        <f t="shared" si="41"/>
        <v>1.0000000000000004</v>
      </c>
      <c r="E204" s="232">
        <f t="shared" si="41"/>
        <v>0.99999999999999989</v>
      </c>
      <c r="F204" s="232">
        <f t="shared" si="41"/>
        <v>0.99999999999999989</v>
      </c>
      <c r="G204" s="232">
        <f t="shared" si="41"/>
        <v>0.99999999999999989</v>
      </c>
      <c r="H204" s="232">
        <f t="shared" si="41"/>
        <v>1.0000000000000004</v>
      </c>
      <c r="I204" s="232">
        <f t="shared" si="41"/>
        <v>0.99999999999999978</v>
      </c>
      <c r="J204" s="232">
        <f t="shared" si="41"/>
        <v>1.0000000000000002</v>
      </c>
      <c r="K204" s="232">
        <f t="shared" si="41"/>
        <v>0.99999999999999978</v>
      </c>
      <c r="L204" s="232">
        <f t="shared" si="41"/>
        <v>1</v>
      </c>
      <c r="M204" s="232">
        <f t="shared" si="41"/>
        <v>0.99999999999999989</v>
      </c>
      <c r="N204" s="232">
        <f t="shared" si="41"/>
        <v>1.0000000000000004</v>
      </c>
      <c r="O204" s="232">
        <f t="shared" si="41"/>
        <v>0.99999999999999989</v>
      </c>
      <c r="P204" s="232">
        <f t="shared" si="41"/>
        <v>1</v>
      </c>
      <c r="Q204" s="232">
        <f t="shared" si="41"/>
        <v>1</v>
      </c>
      <c r="R204" s="232">
        <f t="shared" si="41"/>
        <v>1</v>
      </c>
      <c r="S204" s="232">
        <f t="shared" si="41"/>
        <v>1</v>
      </c>
      <c r="T204" s="232">
        <f t="shared" si="41"/>
        <v>1</v>
      </c>
      <c r="U204" s="232">
        <f t="shared" si="41"/>
        <v>0.99999999999999978</v>
      </c>
      <c r="V204" s="232">
        <f t="shared" si="41"/>
        <v>0.99999999999999956</v>
      </c>
      <c r="W204" s="232">
        <f t="shared" si="41"/>
        <v>0.99999999999999967</v>
      </c>
      <c r="X204" s="232">
        <f t="shared" si="41"/>
        <v>1.0000000000000002</v>
      </c>
      <c r="Y204" s="232">
        <f t="shared" si="41"/>
        <v>0.99999999999999989</v>
      </c>
      <c r="DA204" s="95"/>
    </row>
    <row r="205" spans="1:105" ht="12" customHeight="1" x14ac:dyDescent="0.25">
      <c r="A205" s="55" t="s">
        <v>91</v>
      </c>
      <c r="B205" s="299">
        <f t="shared" ref="B205:Y205" si="42">IF(B$116=0,0,B$116/B$115)</f>
        <v>1.6217496973267122E-3</v>
      </c>
      <c r="C205" s="299">
        <f t="shared" si="42"/>
        <v>1.6217496973406089E-3</v>
      </c>
      <c r="D205" s="299">
        <f t="shared" si="42"/>
        <v>1.621749697351601E-3</v>
      </c>
      <c r="E205" s="299">
        <f t="shared" si="42"/>
        <v>1.6217496973442657E-3</v>
      </c>
      <c r="F205" s="299">
        <f t="shared" si="42"/>
        <v>1.6217496973561733E-3</v>
      </c>
      <c r="G205" s="299">
        <f t="shared" si="42"/>
        <v>1.6217496973575014E-3</v>
      </c>
      <c r="H205" s="299">
        <f t="shared" si="42"/>
        <v>1.6217496973476432E-3</v>
      </c>
      <c r="I205" s="299">
        <f t="shared" si="42"/>
        <v>1.6217496973597899E-3</v>
      </c>
      <c r="J205" s="299">
        <f t="shared" si="42"/>
        <v>1.6217496973619028E-3</v>
      </c>
      <c r="K205" s="299">
        <f t="shared" si="42"/>
        <v>1.6217496973647183E-3</v>
      </c>
      <c r="L205" s="299">
        <f t="shared" si="42"/>
        <v>1.6217496973527216E-3</v>
      </c>
      <c r="M205" s="299">
        <f t="shared" si="42"/>
        <v>1.6217496973421107E-3</v>
      </c>
      <c r="N205" s="299">
        <f t="shared" si="42"/>
        <v>1.6217496973642174E-3</v>
      </c>
      <c r="O205" s="299">
        <f t="shared" si="42"/>
        <v>1.6217496973547447E-3</v>
      </c>
      <c r="P205" s="299">
        <f t="shared" si="42"/>
        <v>1.6217496973548328E-3</v>
      </c>
      <c r="Q205" s="299">
        <f t="shared" si="42"/>
        <v>1.6217496973592314E-3</v>
      </c>
      <c r="R205" s="299">
        <f t="shared" si="42"/>
        <v>1.6217496973647955E-3</v>
      </c>
      <c r="S205" s="299">
        <f t="shared" si="42"/>
        <v>1.6217496973660241E-3</v>
      </c>
      <c r="T205" s="299">
        <f t="shared" si="42"/>
        <v>1.6217496973656589E-3</v>
      </c>
      <c r="U205" s="299">
        <f t="shared" si="42"/>
        <v>1.6217496973662897E-3</v>
      </c>
      <c r="V205" s="299">
        <f t="shared" si="42"/>
        <v>1.6217496973595215E-3</v>
      </c>
      <c r="W205" s="299">
        <f t="shared" si="42"/>
        <v>1.6217496973618066E-3</v>
      </c>
      <c r="X205" s="299">
        <f t="shared" si="42"/>
        <v>1.6217496973655139E-3</v>
      </c>
      <c r="Y205" s="299">
        <f t="shared" si="42"/>
        <v>1.6217496973557888E-3</v>
      </c>
      <c r="DA205" s="67"/>
    </row>
    <row r="206" spans="1:105" ht="12" customHeight="1" x14ac:dyDescent="0.25">
      <c r="A206" s="173" t="s">
        <v>92</v>
      </c>
      <c r="B206" s="233">
        <f t="shared" ref="B206:Y206" si="43">IF(B$117=0,0,B$117/B$115)</f>
        <v>8.0948157554543273E-4</v>
      </c>
      <c r="C206" s="233">
        <f t="shared" si="43"/>
        <v>8.0948157555236816E-4</v>
      </c>
      <c r="D206" s="233">
        <f t="shared" si="43"/>
        <v>8.0948157555785455E-4</v>
      </c>
      <c r="E206" s="233">
        <f t="shared" si="43"/>
        <v>8.0948157555419341E-4</v>
      </c>
      <c r="F206" s="233">
        <f t="shared" si="43"/>
        <v>8.0948157556013734E-4</v>
      </c>
      <c r="G206" s="233">
        <f t="shared" si="43"/>
        <v>8.0948157556080022E-4</v>
      </c>
      <c r="H206" s="233">
        <f t="shared" si="43"/>
        <v>8.0948157555587956E-4</v>
      </c>
      <c r="I206" s="233">
        <f t="shared" si="43"/>
        <v>8.0948157556194231E-4</v>
      </c>
      <c r="J206" s="233">
        <f t="shared" si="43"/>
        <v>8.0948157556299616E-4</v>
      </c>
      <c r="K206" s="233">
        <f t="shared" si="43"/>
        <v>8.0948157556440215E-4</v>
      </c>
      <c r="L206" s="233">
        <f t="shared" si="43"/>
        <v>8.0948157555841421E-4</v>
      </c>
      <c r="M206" s="233">
        <f t="shared" si="43"/>
        <v>8.0948157555311799E-4</v>
      </c>
      <c r="N206" s="233">
        <f t="shared" si="43"/>
        <v>8.0948157556415257E-4</v>
      </c>
      <c r="O206" s="233">
        <f t="shared" si="43"/>
        <v>8.0948157555942426E-4</v>
      </c>
      <c r="P206" s="233">
        <f t="shared" si="43"/>
        <v>8.0948157555946827E-4</v>
      </c>
      <c r="Q206" s="233">
        <f t="shared" si="43"/>
        <v>8.0948157556166346E-4</v>
      </c>
      <c r="R206" s="233">
        <f t="shared" si="43"/>
        <v>8.0948157556444086E-4</v>
      </c>
      <c r="S206" s="233">
        <f t="shared" si="43"/>
        <v>8.0948157556505408E-4</v>
      </c>
      <c r="T206" s="233">
        <f t="shared" si="43"/>
        <v>8.0948157556487205E-4</v>
      </c>
      <c r="U206" s="233">
        <f t="shared" si="43"/>
        <v>8.0948157556518657E-4</v>
      </c>
      <c r="V206" s="233">
        <f t="shared" si="43"/>
        <v>8.0948157556180809E-4</v>
      </c>
      <c r="W206" s="233">
        <f t="shared" si="43"/>
        <v>8.0948157556294889E-4</v>
      </c>
      <c r="X206" s="233">
        <f t="shared" si="43"/>
        <v>8.094815755647994E-4</v>
      </c>
      <c r="Y206" s="233">
        <f t="shared" si="43"/>
        <v>8.0948157555994521E-4</v>
      </c>
      <c r="DA206" s="177"/>
    </row>
    <row r="207" spans="1:105" ht="12" customHeight="1" x14ac:dyDescent="0.25">
      <c r="A207" s="173" t="s">
        <v>93</v>
      </c>
      <c r="B207" s="233">
        <f t="shared" ref="B207:Y207" si="44">IF(B$118=0,0,B$118/B$115)</f>
        <v>2.0577519836748819E-2</v>
      </c>
      <c r="C207" s="233">
        <f t="shared" si="44"/>
        <v>2.0577519836925122E-2</v>
      </c>
      <c r="D207" s="233">
        <f t="shared" si="44"/>
        <v>2.057751983706459E-2</v>
      </c>
      <c r="E207" s="233">
        <f t="shared" si="44"/>
        <v>2.0577519836971519E-2</v>
      </c>
      <c r="F207" s="233">
        <f t="shared" si="44"/>
        <v>2.0577519837122617E-2</v>
      </c>
      <c r="G207" s="233">
        <f t="shared" si="44"/>
        <v>2.0577519837139471E-2</v>
      </c>
      <c r="H207" s="233">
        <f t="shared" si="44"/>
        <v>2.057751983701438E-2</v>
      </c>
      <c r="I207" s="233">
        <f t="shared" si="44"/>
        <v>2.0577519837168504E-2</v>
      </c>
      <c r="J207" s="233">
        <f t="shared" si="44"/>
        <v>2.0577519837195302E-2</v>
      </c>
      <c r="K207" s="233">
        <f t="shared" si="44"/>
        <v>2.0577519837231037E-2</v>
      </c>
      <c r="L207" s="233">
        <f t="shared" si="44"/>
        <v>2.0577519837078818E-2</v>
      </c>
      <c r="M207" s="233">
        <f t="shared" si="44"/>
        <v>2.0577519836944183E-2</v>
      </c>
      <c r="N207" s="233">
        <f t="shared" si="44"/>
        <v>2.0577519837224684E-2</v>
      </c>
      <c r="O207" s="233">
        <f t="shared" si="44"/>
        <v>2.0577519837104485E-2</v>
      </c>
      <c r="P207" s="233">
        <f t="shared" si="44"/>
        <v>2.0577519837105613E-2</v>
      </c>
      <c r="Q207" s="233">
        <f t="shared" si="44"/>
        <v>2.0577519837161422E-2</v>
      </c>
      <c r="R207" s="233">
        <f t="shared" si="44"/>
        <v>2.0577519837232012E-2</v>
      </c>
      <c r="S207" s="233">
        <f t="shared" si="44"/>
        <v>2.0577519837247604E-2</v>
      </c>
      <c r="T207" s="233">
        <f t="shared" si="44"/>
        <v>2.0577519837242975E-2</v>
      </c>
      <c r="U207" s="233">
        <f t="shared" si="44"/>
        <v>2.0577519837250979E-2</v>
      </c>
      <c r="V207" s="233">
        <f t="shared" si="44"/>
        <v>2.057751983716509E-2</v>
      </c>
      <c r="W207" s="233">
        <f t="shared" si="44"/>
        <v>2.0577519837194094E-2</v>
      </c>
      <c r="X207" s="233">
        <f t="shared" si="44"/>
        <v>2.057751983724113E-2</v>
      </c>
      <c r="Y207" s="233">
        <f t="shared" si="44"/>
        <v>2.0577519837117735E-2</v>
      </c>
      <c r="DA207" s="177"/>
    </row>
    <row r="208" spans="1:105" ht="12" customHeight="1" x14ac:dyDescent="0.25">
      <c r="A208" s="173" t="s">
        <v>94</v>
      </c>
      <c r="B208" s="233">
        <f t="shared" ref="B208:Y208" si="45">IF(B$119=0,0,B$119/B$115)</f>
        <v>5.4058323244223795E-4</v>
      </c>
      <c r="C208" s="233">
        <f t="shared" si="45"/>
        <v>5.4058323244686977E-4</v>
      </c>
      <c r="D208" s="233">
        <f t="shared" si="45"/>
        <v>5.4058323245053362E-4</v>
      </c>
      <c r="E208" s="233">
        <f t="shared" si="45"/>
        <v>5.4058323244808863E-4</v>
      </c>
      <c r="F208" s="233">
        <f t="shared" si="45"/>
        <v>5.4058323245205801E-4</v>
      </c>
      <c r="G208" s="233">
        <f t="shared" si="45"/>
        <v>5.4058323245250047E-4</v>
      </c>
      <c r="H208" s="233">
        <f t="shared" si="45"/>
        <v>5.4058323244921436E-4</v>
      </c>
      <c r="I208" s="233">
        <f t="shared" si="45"/>
        <v>5.4058323245326321E-4</v>
      </c>
      <c r="J208" s="233">
        <f t="shared" si="45"/>
        <v>5.4058323245396772E-4</v>
      </c>
      <c r="K208" s="233">
        <f t="shared" si="45"/>
        <v>5.4058323245490631E-4</v>
      </c>
      <c r="L208" s="233">
        <f t="shared" si="45"/>
        <v>5.4058323245090723E-4</v>
      </c>
      <c r="M208" s="233">
        <f t="shared" si="45"/>
        <v>5.4058323244737046E-4</v>
      </c>
      <c r="N208" s="233">
        <f t="shared" si="45"/>
        <v>5.4058323245473924E-4</v>
      </c>
      <c r="O208" s="233">
        <f t="shared" si="45"/>
        <v>5.4058323245158172E-4</v>
      </c>
      <c r="P208" s="233">
        <f t="shared" si="45"/>
        <v>5.405832324516111E-4</v>
      </c>
      <c r="Q208" s="233">
        <f t="shared" si="45"/>
        <v>5.4058323245307727E-4</v>
      </c>
      <c r="R208" s="233">
        <f t="shared" si="45"/>
        <v>5.4058323245493212E-4</v>
      </c>
      <c r="S208" s="233">
        <f t="shared" si="45"/>
        <v>5.405832324553413E-4</v>
      </c>
      <c r="T208" s="233">
        <f t="shared" si="45"/>
        <v>5.4058323245521976E-4</v>
      </c>
      <c r="U208" s="233">
        <f t="shared" si="45"/>
        <v>5.4058323245542998E-4</v>
      </c>
      <c r="V208" s="233">
        <f t="shared" si="45"/>
        <v>5.4058323245317387E-4</v>
      </c>
      <c r="W208" s="233">
        <f t="shared" si="45"/>
        <v>5.4058323245393563E-4</v>
      </c>
      <c r="X208" s="233">
        <f t="shared" si="45"/>
        <v>5.4058323245517151E-4</v>
      </c>
      <c r="Y208" s="233">
        <f t="shared" si="45"/>
        <v>5.4058323245192953E-4</v>
      </c>
      <c r="DA208" s="177"/>
    </row>
    <row r="209" spans="1:105" ht="12" customHeight="1" x14ac:dyDescent="0.25">
      <c r="A209" s="56" t="s">
        <v>95</v>
      </c>
      <c r="B209" s="300">
        <f t="shared" ref="B209:Y209" si="46">IF(B$120=0,0,B$120/B$115)</f>
        <v>2.3722709938833629E-3</v>
      </c>
      <c r="C209" s="300">
        <f t="shared" si="46"/>
        <v>2.4517436914493216E-3</v>
      </c>
      <c r="D209" s="300">
        <f t="shared" si="46"/>
        <v>2.5427450505400807E-3</v>
      </c>
      <c r="E209" s="300">
        <f t="shared" si="46"/>
        <v>2.5107471031566571E-3</v>
      </c>
      <c r="F209" s="300">
        <f t="shared" si="46"/>
        <v>2.4813958849156693E-3</v>
      </c>
      <c r="G209" s="300">
        <f t="shared" si="46"/>
        <v>2.4524207693997538E-3</v>
      </c>
      <c r="H209" s="300">
        <f t="shared" si="46"/>
        <v>2.4688532708195014E-3</v>
      </c>
      <c r="I209" s="300">
        <f t="shared" si="46"/>
        <v>2.5267936890957031E-3</v>
      </c>
      <c r="J209" s="300">
        <f t="shared" si="46"/>
        <v>2.3611779045260351E-3</v>
      </c>
      <c r="K209" s="300">
        <f t="shared" si="46"/>
        <v>2.4625820743195098E-3</v>
      </c>
      <c r="L209" s="300">
        <f t="shared" si="46"/>
        <v>2.4493396756126722E-3</v>
      </c>
      <c r="M209" s="300">
        <f t="shared" si="46"/>
        <v>2.1787467732492399E-3</v>
      </c>
      <c r="N209" s="300">
        <f t="shared" si="46"/>
        <v>2.3689655346881902E-3</v>
      </c>
      <c r="O209" s="300">
        <f t="shared" si="46"/>
        <v>2.3409643256743838E-3</v>
      </c>
      <c r="P209" s="300">
        <f t="shared" si="46"/>
        <v>2.3598345926679667E-3</v>
      </c>
      <c r="Q209" s="300">
        <f t="shared" si="46"/>
        <v>2.3905072821623448E-3</v>
      </c>
      <c r="R209" s="300">
        <f t="shared" si="46"/>
        <v>2.4213208927973302E-3</v>
      </c>
      <c r="S209" s="300">
        <f t="shared" si="46"/>
        <v>2.4665002992679346E-3</v>
      </c>
      <c r="T209" s="300">
        <f t="shared" si="46"/>
        <v>2.4828413577267375E-3</v>
      </c>
      <c r="U209" s="300">
        <f t="shared" si="46"/>
        <v>2.5596863474723393E-3</v>
      </c>
      <c r="V209" s="300">
        <f t="shared" si="46"/>
        <v>2.5691292398314618E-3</v>
      </c>
      <c r="W209" s="300">
        <f t="shared" si="46"/>
        <v>2.5983573460285668E-3</v>
      </c>
      <c r="X209" s="300">
        <f t="shared" si="46"/>
        <v>2.6006698983531249E-3</v>
      </c>
      <c r="Y209" s="300">
        <f t="shared" si="46"/>
        <v>2.668279876018898E-3</v>
      </c>
      <c r="DA209" s="68"/>
    </row>
    <row r="210" spans="1:105" ht="12" customHeight="1" x14ac:dyDescent="0.25">
      <c r="A210" s="174" t="s">
        <v>602</v>
      </c>
      <c r="B210" s="301">
        <f t="shared" ref="B210:Y210" si="47">IF(B$126=0,0,B$126/B$115)</f>
        <v>0.5373304168277957</v>
      </c>
      <c r="C210" s="301">
        <f t="shared" si="47"/>
        <v>0.54570553918778941</v>
      </c>
      <c r="D210" s="301">
        <f t="shared" si="47"/>
        <v>0.55266730842256484</v>
      </c>
      <c r="E210" s="301">
        <f t="shared" si="47"/>
        <v>0.54923967912626792</v>
      </c>
      <c r="F210" s="301">
        <f t="shared" si="47"/>
        <v>0.54221112368665392</v>
      </c>
      <c r="G210" s="301">
        <f t="shared" si="47"/>
        <v>0.5340017033937291</v>
      </c>
      <c r="H210" s="301">
        <f t="shared" si="47"/>
        <v>0.54283630273962369</v>
      </c>
      <c r="I210" s="301">
        <f t="shared" si="47"/>
        <v>0.54992681743078164</v>
      </c>
      <c r="J210" s="301">
        <f t="shared" si="47"/>
        <v>0.55200219839503084</v>
      </c>
      <c r="K210" s="301">
        <f t="shared" si="47"/>
        <v>0.55686726818612486</v>
      </c>
      <c r="L210" s="301">
        <f t="shared" si="47"/>
        <v>0.56217745344961356</v>
      </c>
      <c r="M210" s="301">
        <f t="shared" si="47"/>
        <v>0.54691023447923504</v>
      </c>
      <c r="N210" s="301">
        <f t="shared" si="47"/>
        <v>0.548885451091638</v>
      </c>
      <c r="O210" s="301">
        <f t="shared" si="47"/>
        <v>0.54730095730282868</v>
      </c>
      <c r="P210" s="301">
        <f t="shared" si="47"/>
        <v>0.54833447628547471</v>
      </c>
      <c r="Q210" s="301">
        <f t="shared" si="47"/>
        <v>0.55070373276567175</v>
      </c>
      <c r="R210" s="301">
        <f t="shared" si="47"/>
        <v>0.55039027854995193</v>
      </c>
      <c r="S210" s="301">
        <f t="shared" si="47"/>
        <v>0.55507722894688083</v>
      </c>
      <c r="T210" s="301">
        <f t="shared" si="47"/>
        <v>0.55736384812984974</v>
      </c>
      <c r="U210" s="301">
        <f t="shared" si="47"/>
        <v>0.5586925993243449</v>
      </c>
      <c r="V210" s="301">
        <f t="shared" si="47"/>
        <v>0.56130119828752179</v>
      </c>
      <c r="W210" s="301">
        <f t="shared" si="47"/>
        <v>0.56477731045515733</v>
      </c>
      <c r="X210" s="301">
        <f t="shared" si="47"/>
        <v>0.56480598108836</v>
      </c>
      <c r="Y210" s="301">
        <f t="shared" si="47"/>
        <v>0.56919316414841747</v>
      </c>
      <c r="DA210" s="178"/>
    </row>
    <row r="211" spans="1:105" ht="12" customHeight="1" x14ac:dyDescent="0.25">
      <c r="A211" s="62" t="s">
        <v>604</v>
      </c>
      <c r="B211" s="302">
        <f t="shared" ref="B211:Y211" si="48">IF(B$127=0,0,B$127/B$115)</f>
        <v>0.31377479173936496</v>
      </c>
      <c r="C211" s="302">
        <f t="shared" si="48"/>
        <v>0.27316939012364322</v>
      </c>
      <c r="D211" s="302">
        <f t="shared" si="48"/>
        <v>0.1664047116196101</v>
      </c>
      <c r="E211" s="302">
        <f t="shared" si="48"/>
        <v>0.199705029424953</v>
      </c>
      <c r="F211" s="302">
        <f t="shared" si="48"/>
        <v>0.24585711742066738</v>
      </c>
      <c r="G211" s="302">
        <f t="shared" si="48"/>
        <v>0.28498990259419998</v>
      </c>
      <c r="H211" s="302">
        <f t="shared" si="48"/>
        <v>0.26600051919098455</v>
      </c>
      <c r="I211" s="302">
        <f t="shared" si="48"/>
        <v>0.24813711907857858</v>
      </c>
      <c r="J211" s="302">
        <f t="shared" si="48"/>
        <v>0.42407807691402588</v>
      </c>
      <c r="K211" s="302">
        <f t="shared" si="48"/>
        <v>0.44115476548550542</v>
      </c>
      <c r="L211" s="302">
        <f t="shared" si="48"/>
        <v>0.39479718593613927</v>
      </c>
      <c r="M211" s="302">
        <f t="shared" si="48"/>
        <v>0.46678630651933423</v>
      </c>
      <c r="N211" s="302">
        <f t="shared" si="48"/>
        <v>0.35663390236926312</v>
      </c>
      <c r="O211" s="302">
        <f t="shared" si="48"/>
        <v>0.37685704981426404</v>
      </c>
      <c r="P211" s="302">
        <f t="shared" si="48"/>
        <v>0.39541324263025035</v>
      </c>
      <c r="Q211" s="302">
        <f t="shared" si="48"/>
        <v>0.41176466747670726</v>
      </c>
      <c r="R211" s="302">
        <f t="shared" si="48"/>
        <v>0.40566026004152306</v>
      </c>
      <c r="S211" s="302">
        <f t="shared" si="48"/>
        <v>0.42567844723036552</v>
      </c>
      <c r="T211" s="302">
        <f t="shared" si="48"/>
        <v>0.42023729876955246</v>
      </c>
      <c r="U211" s="302">
        <f t="shared" si="48"/>
        <v>0.36799671127566846</v>
      </c>
      <c r="V211" s="302">
        <f t="shared" si="48"/>
        <v>0.44460641492485237</v>
      </c>
      <c r="W211" s="302">
        <f t="shared" si="48"/>
        <v>0.48128876026401657</v>
      </c>
      <c r="X211" s="302">
        <f t="shared" si="48"/>
        <v>0.51101983816461094</v>
      </c>
      <c r="Y211" s="302">
        <f t="shared" si="48"/>
        <v>0.56264543827003355</v>
      </c>
      <c r="DA211" s="72"/>
    </row>
    <row r="212" spans="1:105" ht="12" customHeight="1" x14ac:dyDescent="0.25">
      <c r="A212" s="62" t="s">
        <v>611</v>
      </c>
      <c r="B212" s="302">
        <f t="shared" ref="B212:Y212" si="49">IF(B$133=0,0,B$133/B$115)</f>
        <v>0.22355562508843072</v>
      </c>
      <c r="C212" s="302">
        <f t="shared" si="49"/>
        <v>0.27253614906414625</v>
      </c>
      <c r="D212" s="302">
        <f t="shared" si="49"/>
        <v>0.38626259680295461</v>
      </c>
      <c r="E212" s="302">
        <f t="shared" si="49"/>
        <v>0.34953464970131504</v>
      </c>
      <c r="F212" s="302">
        <f t="shared" si="49"/>
        <v>0.29635400626598651</v>
      </c>
      <c r="G212" s="302">
        <f t="shared" si="49"/>
        <v>0.24901180079952934</v>
      </c>
      <c r="H212" s="302">
        <f t="shared" si="49"/>
        <v>0.27683578354863908</v>
      </c>
      <c r="I212" s="302">
        <f t="shared" si="49"/>
        <v>0.30178969835220315</v>
      </c>
      <c r="J212" s="302">
        <f t="shared" si="49"/>
        <v>0.12792412148100493</v>
      </c>
      <c r="K212" s="302">
        <f t="shared" si="49"/>
        <v>0.11571250270061953</v>
      </c>
      <c r="L212" s="302">
        <f t="shared" si="49"/>
        <v>0.16738026751347415</v>
      </c>
      <c r="M212" s="302">
        <f t="shared" si="49"/>
        <v>8.0123927959900865E-2</v>
      </c>
      <c r="N212" s="302">
        <f t="shared" si="49"/>
        <v>0.19225154872237474</v>
      </c>
      <c r="O212" s="302">
        <f t="shared" si="49"/>
        <v>0.17044390748856489</v>
      </c>
      <c r="P212" s="302">
        <f t="shared" si="49"/>
        <v>0.15292123365522439</v>
      </c>
      <c r="Q212" s="302">
        <f t="shared" si="49"/>
        <v>0.13893906528896455</v>
      </c>
      <c r="R212" s="302">
        <f t="shared" si="49"/>
        <v>0.14473001850842879</v>
      </c>
      <c r="S212" s="302">
        <f t="shared" si="49"/>
        <v>0.1293987817165152</v>
      </c>
      <c r="T212" s="302">
        <f t="shared" si="49"/>
        <v>0.13712654936029725</v>
      </c>
      <c r="U212" s="302">
        <f t="shared" si="49"/>
        <v>0.19069588804867663</v>
      </c>
      <c r="V212" s="302">
        <f t="shared" si="49"/>
        <v>0.11669478336266956</v>
      </c>
      <c r="W212" s="302">
        <f t="shared" si="49"/>
        <v>8.348855019114082E-2</v>
      </c>
      <c r="X212" s="302">
        <f t="shared" si="49"/>
        <v>5.378614292374901E-2</v>
      </c>
      <c r="Y212" s="302">
        <f t="shared" si="49"/>
        <v>6.547725878384248E-3</v>
      </c>
      <c r="DA212" s="72"/>
    </row>
    <row r="213" spans="1:105" ht="12" customHeight="1" x14ac:dyDescent="0.25">
      <c r="A213" s="174" t="s">
        <v>613</v>
      </c>
      <c r="B213" s="301">
        <f t="shared" ref="B213:Y213" si="50">IF(B$134=0,0,B$134/B$115)</f>
        <v>0.2753360582953715</v>
      </c>
      <c r="C213" s="301">
        <f t="shared" si="50"/>
        <v>0.27962759494791339</v>
      </c>
      <c r="D213" s="301">
        <f t="shared" si="50"/>
        <v>0.28319490854088142</v>
      </c>
      <c r="E213" s="301">
        <f t="shared" si="50"/>
        <v>0.28143854055912515</v>
      </c>
      <c r="F213" s="301">
        <f t="shared" si="50"/>
        <v>0.2778370047263341</v>
      </c>
      <c r="G213" s="301">
        <f t="shared" si="50"/>
        <v>0.2736303762654177</v>
      </c>
      <c r="H213" s="301">
        <f t="shared" si="50"/>
        <v>0.27815735572598488</v>
      </c>
      <c r="I213" s="301">
        <f t="shared" si="50"/>
        <v>0.28179064039628932</v>
      </c>
      <c r="J213" s="301">
        <f t="shared" si="50"/>
        <v>0.27391029339626555</v>
      </c>
      <c r="K213" s="301">
        <f t="shared" si="50"/>
        <v>0.28120304769381776</v>
      </c>
      <c r="L213" s="301">
        <f t="shared" si="50"/>
        <v>0.28322205445444998</v>
      </c>
      <c r="M213" s="301">
        <f t="shared" si="50"/>
        <v>0.26504194246904716</v>
      </c>
      <c r="N213" s="301">
        <f t="shared" si="50"/>
        <v>0.27615990318591338</v>
      </c>
      <c r="O213" s="301">
        <f t="shared" si="50"/>
        <v>0.27445344628072049</v>
      </c>
      <c r="P213" s="301">
        <f t="shared" si="50"/>
        <v>0.27490714204464839</v>
      </c>
      <c r="Q213" s="301">
        <f t="shared" si="50"/>
        <v>0.276745682943072</v>
      </c>
      <c r="R213" s="301">
        <f t="shared" si="50"/>
        <v>0.27615316401425144</v>
      </c>
      <c r="S213" s="301">
        <f t="shared" si="50"/>
        <v>0.27888372353251373</v>
      </c>
      <c r="T213" s="301">
        <f t="shared" si="50"/>
        <v>0.28034100381178084</v>
      </c>
      <c r="U213" s="301">
        <f t="shared" si="50"/>
        <v>0.28161507397881785</v>
      </c>
      <c r="V213" s="301">
        <f t="shared" si="50"/>
        <v>0.28263437568729266</v>
      </c>
      <c r="W213" s="301">
        <f t="shared" si="50"/>
        <v>0.28566962288025094</v>
      </c>
      <c r="X213" s="301">
        <f t="shared" si="50"/>
        <v>0.2870199081458778</v>
      </c>
      <c r="Y213" s="301">
        <f t="shared" si="50"/>
        <v>0.28834438215989633</v>
      </c>
      <c r="DA213" s="178"/>
    </row>
    <row r="214" spans="1:105" ht="12" customHeight="1" x14ac:dyDescent="0.25">
      <c r="A214" s="62" t="s">
        <v>615</v>
      </c>
      <c r="B214" s="302">
        <f t="shared" ref="B214:Y214" si="51">IF(B$135=0,0,B$135/B$115)</f>
        <v>0.16078284728417927</v>
      </c>
      <c r="C214" s="302">
        <f t="shared" si="51"/>
        <v>0.13997603851951479</v>
      </c>
      <c r="D214" s="302">
        <f t="shared" si="51"/>
        <v>8.5268237092569019E-2</v>
      </c>
      <c r="E214" s="302">
        <f t="shared" si="51"/>
        <v>0.10233181279452805</v>
      </c>
      <c r="F214" s="302">
        <f t="shared" si="51"/>
        <v>0.12598082575355729</v>
      </c>
      <c r="G214" s="302">
        <f t="shared" si="51"/>
        <v>0.14603304405791034</v>
      </c>
      <c r="H214" s="302">
        <f t="shared" si="51"/>
        <v>0.13630260295136032</v>
      </c>
      <c r="I214" s="302">
        <f t="shared" si="51"/>
        <v>0.12714913234804021</v>
      </c>
      <c r="J214" s="302">
        <f t="shared" si="51"/>
        <v>0.20556274201021757</v>
      </c>
      <c r="K214" s="302">
        <f t="shared" si="51"/>
        <v>0.22026526575275504</v>
      </c>
      <c r="L214" s="302">
        <f t="shared" si="51"/>
        <v>0.1948507048685236</v>
      </c>
      <c r="M214" s="302">
        <f t="shared" si="51"/>
        <v>0.22124499365716205</v>
      </c>
      <c r="N214" s="302">
        <f t="shared" si="51"/>
        <v>0.17500164486719899</v>
      </c>
      <c r="O214" s="302">
        <f t="shared" si="51"/>
        <v>0.184452197633557</v>
      </c>
      <c r="P214" s="302">
        <f t="shared" si="51"/>
        <v>0.1941733983134023</v>
      </c>
      <c r="Q214" s="302">
        <f t="shared" si="51"/>
        <v>0.20359530073936349</v>
      </c>
      <c r="R214" s="302">
        <f t="shared" si="51"/>
        <v>0.1997867569715529</v>
      </c>
      <c r="S214" s="302">
        <f t="shared" si="51"/>
        <v>0.21062262731705103</v>
      </c>
      <c r="T214" s="302">
        <f t="shared" si="51"/>
        <v>0.20808773222306717</v>
      </c>
      <c r="U214" s="302">
        <f t="shared" si="51"/>
        <v>0.18126933544582838</v>
      </c>
      <c r="V214" s="302">
        <f t="shared" si="51"/>
        <v>0.221112546516195</v>
      </c>
      <c r="W214" s="302">
        <f t="shared" si="51"/>
        <v>0.24187891130974509</v>
      </c>
      <c r="X214" s="302">
        <f t="shared" si="51"/>
        <v>0.25902257761115954</v>
      </c>
      <c r="Y214" s="302">
        <f t="shared" si="51"/>
        <v>0.28491509222781913</v>
      </c>
      <c r="DA214" s="72"/>
    </row>
    <row r="215" spans="1:105" ht="12" customHeight="1" x14ac:dyDescent="0.25">
      <c r="A215" s="62" t="s">
        <v>621</v>
      </c>
      <c r="B215" s="302">
        <f t="shared" ref="B215:Y215" si="52">IF(B$140=0,0,B$140/B$115)</f>
        <v>0.11455321101119222</v>
      </c>
      <c r="C215" s="302">
        <f t="shared" si="52"/>
        <v>0.13965155642839852</v>
      </c>
      <c r="D215" s="302">
        <f t="shared" si="52"/>
        <v>0.19792667144831244</v>
      </c>
      <c r="E215" s="302">
        <f t="shared" si="52"/>
        <v>0.17910672776459713</v>
      </c>
      <c r="F215" s="302">
        <f t="shared" si="52"/>
        <v>0.15185617897277687</v>
      </c>
      <c r="G215" s="302">
        <f t="shared" si="52"/>
        <v>0.12759733220750727</v>
      </c>
      <c r="H215" s="302">
        <f t="shared" si="52"/>
        <v>0.14185475277462453</v>
      </c>
      <c r="I215" s="302">
        <f t="shared" si="52"/>
        <v>0.1546415080482493</v>
      </c>
      <c r="J215" s="302">
        <f t="shared" si="52"/>
        <v>6.8347551386047978E-2</v>
      </c>
      <c r="K215" s="302">
        <f t="shared" si="52"/>
        <v>6.0937781941062676E-2</v>
      </c>
      <c r="L215" s="302">
        <f t="shared" si="52"/>
        <v>8.8371349585926379E-2</v>
      </c>
      <c r="M215" s="302">
        <f t="shared" si="52"/>
        <v>4.3796948811885145E-2</v>
      </c>
      <c r="N215" s="302">
        <f t="shared" si="52"/>
        <v>0.10115825831871436</v>
      </c>
      <c r="O215" s="302">
        <f t="shared" si="52"/>
        <v>9.0001248647163468E-2</v>
      </c>
      <c r="P215" s="302">
        <f t="shared" si="52"/>
        <v>8.0733743731246019E-2</v>
      </c>
      <c r="Q215" s="302">
        <f t="shared" si="52"/>
        <v>7.315038220370855E-2</v>
      </c>
      <c r="R215" s="302">
        <f t="shared" si="52"/>
        <v>7.6366407042698467E-2</v>
      </c>
      <c r="S215" s="302">
        <f t="shared" si="52"/>
        <v>6.8261096215462808E-2</v>
      </c>
      <c r="T215" s="302">
        <f t="shared" si="52"/>
        <v>7.2253271588713683E-2</v>
      </c>
      <c r="U215" s="302">
        <f t="shared" si="52"/>
        <v>0.10034573853298942</v>
      </c>
      <c r="V215" s="302">
        <f t="shared" si="52"/>
        <v>6.1521829171097622E-2</v>
      </c>
      <c r="W215" s="302">
        <f t="shared" si="52"/>
        <v>4.3790711570505722E-2</v>
      </c>
      <c r="X215" s="302">
        <f t="shared" si="52"/>
        <v>2.7997330534718281E-2</v>
      </c>
      <c r="Y215" s="302">
        <f t="shared" si="52"/>
        <v>3.4292899320771948E-3</v>
      </c>
      <c r="DA215" s="72"/>
    </row>
    <row r="216" spans="1:105" ht="12" customHeight="1" x14ac:dyDescent="0.25">
      <c r="A216" s="174" t="s">
        <v>623</v>
      </c>
      <c r="B216" s="301">
        <f t="shared" ref="B216:Y216" si="53">IF(B$141=0,0,B$141/B$115)</f>
        <v>0.16141191954088632</v>
      </c>
      <c r="C216" s="301">
        <f t="shared" si="53"/>
        <v>0.14866578783058298</v>
      </c>
      <c r="D216" s="301">
        <f t="shared" si="53"/>
        <v>0.13804570364358937</v>
      </c>
      <c r="E216" s="301">
        <f t="shared" si="53"/>
        <v>0.14326169886913206</v>
      </c>
      <c r="F216" s="301">
        <f t="shared" si="53"/>
        <v>0.15392114135960511</v>
      </c>
      <c r="G216" s="301">
        <f t="shared" si="53"/>
        <v>0.16636616522894315</v>
      </c>
      <c r="H216" s="301">
        <f t="shared" si="53"/>
        <v>0.15298815392120513</v>
      </c>
      <c r="I216" s="301">
        <f t="shared" si="53"/>
        <v>0.14220641414128948</v>
      </c>
      <c r="J216" s="301">
        <f t="shared" si="53"/>
        <v>0.14817699596160364</v>
      </c>
      <c r="K216" s="301">
        <f t="shared" si="53"/>
        <v>0.13591776770312261</v>
      </c>
      <c r="L216" s="301">
        <f t="shared" si="53"/>
        <v>0.12860181807788285</v>
      </c>
      <c r="M216" s="301">
        <f t="shared" si="53"/>
        <v>0.16231974193618165</v>
      </c>
      <c r="N216" s="301">
        <f t="shared" si="53"/>
        <v>0.14903634584515302</v>
      </c>
      <c r="O216" s="301">
        <f t="shared" si="53"/>
        <v>0.15235529774830611</v>
      </c>
      <c r="P216" s="301">
        <f t="shared" si="53"/>
        <v>0.15084921273473739</v>
      </c>
      <c r="Q216" s="301">
        <f t="shared" si="53"/>
        <v>0.14661074266655844</v>
      </c>
      <c r="R216" s="301">
        <f t="shared" si="53"/>
        <v>0.1474859022003833</v>
      </c>
      <c r="S216" s="301">
        <f t="shared" si="53"/>
        <v>0.14002321287870334</v>
      </c>
      <c r="T216" s="301">
        <f t="shared" si="53"/>
        <v>0.13626297235801399</v>
      </c>
      <c r="U216" s="301">
        <f t="shared" si="53"/>
        <v>0.13358330600672683</v>
      </c>
      <c r="V216" s="301">
        <f t="shared" si="53"/>
        <v>0.12994596244281423</v>
      </c>
      <c r="W216" s="301">
        <f t="shared" si="53"/>
        <v>0.12340537497599025</v>
      </c>
      <c r="X216" s="301">
        <f t="shared" si="53"/>
        <v>0.12202410652478267</v>
      </c>
      <c r="Y216" s="301">
        <f t="shared" si="53"/>
        <v>0.11624483947318182</v>
      </c>
      <c r="DA216" s="178"/>
    </row>
    <row r="217" spans="1:105" ht="12" customHeight="1" x14ac:dyDescent="0.25">
      <c r="A217" s="62" t="s">
        <v>624</v>
      </c>
      <c r="B217" s="302">
        <f t="shared" ref="B217:Y217" si="54">IF(B$142=0,0,B$142/B$115)</f>
        <v>1.2662712071040472E-2</v>
      </c>
      <c r="C217" s="302">
        <f t="shared" si="54"/>
        <v>1.109800829372039E-2</v>
      </c>
      <c r="D217" s="302">
        <f t="shared" si="54"/>
        <v>6.5193863474369545E-3</v>
      </c>
      <c r="E217" s="302">
        <f t="shared" si="54"/>
        <v>8.1684093579962782E-3</v>
      </c>
      <c r="F217" s="302">
        <f t="shared" si="54"/>
        <v>1.0164474175427166E-2</v>
      </c>
      <c r="G217" s="302">
        <f t="shared" si="54"/>
        <v>1.2245426253251214E-2</v>
      </c>
      <c r="H217" s="302">
        <f t="shared" si="54"/>
        <v>1.0824873517517247E-2</v>
      </c>
      <c r="I217" s="302">
        <f t="shared" si="54"/>
        <v>1.0624576791333103E-2</v>
      </c>
      <c r="J217" s="302">
        <f t="shared" si="54"/>
        <v>1.7544846513298507E-2</v>
      </c>
      <c r="K217" s="302">
        <f t="shared" si="54"/>
        <v>1.9274404696601813E-2</v>
      </c>
      <c r="L217" s="302">
        <f t="shared" si="54"/>
        <v>1.6835331159412957E-2</v>
      </c>
      <c r="M217" s="302">
        <f t="shared" si="54"/>
        <v>1.916555018989995E-2</v>
      </c>
      <c r="N217" s="302">
        <f t="shared" si="54"/>
        <v>1.5097655332064513E-2</v>
      </c>
      <c r="O217" s="302">
        <f t="shared" si="54"/>
        <v>1.5935920281014426E-2</v>
      </c>
      <c r="P217" s="302">
        <f t="shared" si="54"/>
        <v>1.6813024049545731E-2</v>
      </c>
      <c r="Q217" s="302">
        <f t="shared" si="54"/>
        <v>1.7949039151679187E-2</v>
      </c>
      <c r="R217" s="302">
        <f t="shared" si="54"/>
        <v>1.7835703023332629E-2</v>
      </c>
      <c r="S217" s="302">
        <f t="shared" si="54"/>
        <v>1.8803061262743663E-2</v>
      </c>
      <c r="T217" s="302">
        <f t="shared" si="54"/>
        <v>1.8576761798370072E-2</v>
      </c>
      <c r="U217" s="302">
        <f t="shared" si="54"/>
        <v>1.6182584287651281E-2</v>
      </c>
      <c r="V217" s="302">
        <f t="shared" si="54"/>
        <v>1.9739535163270146E-2</v>
      </c>
      <c r="W217" s="302">
        <f t="shared" si="54"/>
        <v>2.1593425385757148E-2</v>
      </c>
      <c r="X217" s="302">
        <f t="shared" si="54"/>
        <v>2.3123903909549791E-2</v>
      </c>
      <c r="Y217" s="302">
        <f t="shared" si="54"/>
        <v>2.5435424493948675E-2</v>
      </c>
      <c r="DA217" s="72"/>
    </row>
    <row r="218" spans="1:105" ht="12" customHeight="1" x14ac:dyDescent="0.25">
      <c r="A218" s="62" t="s">
        <v>629</v>
      </c>
      <c r="B218" s="302">
        <f t="shared" ref="B218:Y218" si="55">IF(B$146=0,0,B$146/B$115)</f>
        <v>0.13782620335859158</v>
      </c>
      <c r="C218" s="302">
        <f t="shared" si="55"/>
        <v>0.12441728163854433</v>
      </c>
      <c r="D218" s="302">
        <f t="shared" si="55"/>
        <v>0.11318935145416155</v>
      </c>
      <c r="E218" s="302">
        <f t="shared" si="55"/>
        <v>0.11855588460483771</v>
      </c>
      <c r="F218" s="302">
        <f t="shared" si="55"/>
        <v>0.1296645018574418</v>
      </c>
      <c r="G218" s="302">
        <f t="shared" si="55"/>
        <v>0.14239276909631859</v>
      </c>
      <c r="H218" s="302">
        <f t="shared" si="55"/>
        <v>0.12885412349983982</v>
      </c>
      <c r="I218" s="302">
        <f t="shared" si="55"/>
        <v>0.11738403343003065</v>
      </c>
      <c r="J218" s="302">
        <f t="shared" si="55"/>
        <v>0.12426488915952967</v>
      </c>
      <c r="K218" s="302">
        <f t="shared" si="55"/>
        <v>0.1110427556231262</v>
      </c>
      <c r="L218" s="302">
        <f t="shared" si="55"/>
        <v>0.10361161233069036</v>
      </c>
      <c r="M218" s="302">
        <f t="shared" si="55"/>
        <v>0.13910998695337923</v>
      </c>
      <c r="N218" s="302">
        <f t="shared" si="55"/>
        <v>0.12467571051740511</v>
      </c>
      <c r="O218" s="302">
        <f t="shared" si="55"/>
        <v>0.12816986144960857</v>
      </c>
      <c r="P218" s="302">
        <f t="shared" si="55"/>
        <v>0.12663428391878781</v>
      </c>
      <c r="Q218" s="302">
        <f t="shared" si="55"/>
        <v>0.12205087383668888</v>
      </c>
      <c r="R218" s="302">
        <f t="shared" si="55"/>
        <v>0.12283268745796086</v>
      </c>
      <c r="S218" s="302">
        <f t="shared" si="55"/>
        <v>0.11512623098477648</v>
      </c>
      <c r="T218" s="302">
        <f t="shared" si="55"/>
        <v>0.11123589366149243</v>
      </c>
      <c r="U218" s="302">
        <f t="shared" si="55"/>
        <v>0.10844248635222278</v>
      </c>
      <c r="V218" s="302">
        <f t="shared" si="55"/>
        <v>0.10471414595328911</v>
      </c>
      <c r="W218" s="302">
        <f t="shared" si="55"/>
        <v>9.790259073886956E-2</v>
      </c>
      <c r="X218" s="302">
        <f t="shared" si="55"/>
        <v>9.6400777325825832E-2</v>
      </c>
      <c r="Y218" s="302">
        <f t="shared" si="55"/>
        <v>9.0503269578323789E-2</v>
      </c>
      <c r="DA218" s="72"/>
    </row>
    <row r="219" spans="1:105" ht="12" customHeight="1" x14ac:dyDescent="0.25">
      <c r="A219" s="63" t="s">
        <v>641</v>
      </c>
      <c r="B219" s="303">
        <f t="shared" ref="B219:Y219" si="56">IF(B$157=0,0,B$157/B$115)</f>
        <v>1.0923004111254268E-2</v>
      </c>
      <c r="C219" s="303">
        <f t="shared" si="56"/>
        <v>1.3150497898318252E-2</v>
      </c>
      <c r="D219" s="303">
        <f t="shared" si="56"/>
        <v>1.8336965841990852E-2</v>
      </c>
      <c r="E219" s="303">
        <f t="shared" si="56"/>
        <v>1.6537404906298084E-2</v>
      </c>
      <c r="F219" s="303">
        <f t="shared" si="56"/>
        <v>1.4092165326736133E-2</v>
      </c>
      <c r="G219" s="303">
        <f t="shared" si="56"/>
        <v>1.172796987937335E-2</v>
      </c>
      <c r="H219" s="303">
        <f t="shared" si="56"/>
        <v>1.3309156903848046E-2</v>
      </c>
      <c r="I219" s="303">
        <f t="shared" si="56"/>
        <v>1.4197803919925719E-2</v>
      </c>
      <c r="J219" s="303">
        <f t="shared" si="56"/>
        <v>6.3672602887754667E-3</v>
      </c>
      <c r="K219" s="303">
        <f t="shared" si="56"/>
        <v>5.6006073833945978E-3</v>
      </c>
      <c r="L219" s="303">
        <f t="shared" si="56"/>
        <v>8.1548745877795415E-3</v>
      </c>
      <c r="M219" s="303">
        <f t="shared" si="56"/>
        <v>4.0442047929024763E-3</v>
      </c>
      <c r="N219" s="303">
        <f t="shared" si="56"/>
        <v>9.2629799956833736E-3</v>
      </c>
      <c r="O219" s="303">
        <f t="shared" si="56"/>
        <v>8.2495160176831346E-3</v>
      </c>
      <c r="P219" s="303">
        <f t="shared" si="56"/>
        <v>7.4019047664038596E-3</v>
      </c>
      <c r="Q219" s="303">
        <f t="shared" si="56"/>
        <v>6.6108296781903671E-3</v>
      </c>
      <c r="R219" s="303">
        <f t="shared" si="56"/>
        <v>6.817511719089799E-3</v>
      </c>
      <c r="S219" s="303">
        <f t="shared" si="56"/>
        <v>6.0939206311831969E-3</v>
      </c>
      <c r="T219" s="303">
        <f t="shared" si="56"/>
        <v>6.4503168981514978E-3</v>
      </c>
      <c r="U219" s="303">
        <f t="shared" si="56"/>
        <v>8.9582353668527723E-3</v>
      </c>
      <c r="V219" s="303">
        <f t="shared" si="56"/>
        <v>5.4922813262549665E-3</v>
      </c>
      <c r="W219" s="303">
        <f t="shared" si="56"/>
        <v>3.9093588513635343E-3</v>
      </c>
      <c r="X219" s="303">
        <f t="shared" si="56"/>
        <v>2.4994252894070413E-3</v>
      </c>
      <c r="Y219" s="303">
        <f t="shared" si="56"/>
        <v>3.0614540090934209E-4</v>
      </c>
      <c r="DA219" s="74"/>
    </row>
    <row r="220" spans="1:105" ht="12" hidden="1" customHeight="1" x14ac:dyDescent="0.25">
      <c r="A220" s="44"/>
      <c r="B220" s="98"/>
      <c r="C220" s="98"/>
      <c r="D220" s="98"/>
      <c r="E220" s="98"/>
      <c r="F220" s="98"/>
      <c r="G220" s="98"/>
      <c r="H220" s="98"/>
      <c r="I220" s="98"/>
      <c r="J220" s="98"/>
      <c r="K220" s="98"/>
      <c r="L220" s="98"/>
      <c r="M220" s="98"/>
      <c r="N220" s="98"/>
      <c r="O220" s="98"/>
      <c r="P220" s="98"/>
      <c r="Q220" s="98"/>
      <c r="R220" s="98"/>
      <c r="S220" s="98"/>
      <c r="T220" s="98"/>
      <c r="U220" s="98"/>
      <c r="V220" s="98"/>
      <c r="W220" s="98"/>
      <c r="X220" s="98"/>
      <c r="Y220" s="98"/>
      <c r="DA220" s="94"/>
    </row>
    <row r="221" spans="1:105" ht="12" customHeight="1" x14ac:dyDescent="0.25">
      <c r="A221" s="58"/>
      <c r="B221" s="172"/>
      <c r="C221" s="172"/>
      <c r="D221" s="172"/>
      <c r="E221" s="172"/>
      <c r="F221" s="172"/>
      <c r="G221" s="172"/>
      <c r="H221" s="172"/>
      <c r="I221" s="172"/>
      <c r="J221" s="172"/>
      <c r="K221" s="172"/>
      <c r="L221" s="172"/>
      <c r="M221" s="172"/>
      <c r="N221" s="172"/>
      <c r="O221" s="172"/>
      <c r="P221" s="172"/>
      <c r="Q221" s="172"/>
      <c r="R221" s="172"/>
      <c r="S221" s="172"/>
      <c r="T221" s="172"/>
      <c r="U221" s="172"/>
      <c r="V221" s="172"/>
      <c r="W221" s="172"/>
      <c r="X221" s="172"/>
      <c r="Y221" s="172"/>
    </row>
    <row r="222" spans="1:105" ht="15" customHeight="1" x14ac:dyDescent="0.25">
      <c r="A222" s="32" t="s">
        <v>252</v>
      </c>
      <c r="B222" s="257"/>
      <c r="C222" s="257"/>
      <c r="D222" s="257"/>
      <c r="E222" s="257"/>
      <c r="F222" s="257"/>
      <c r="G222" s="257"/>
      <c r="H222" s="257"/>
      <c r="I222" s="257"/>
      <c r="J222" s="257"/>
      <c r="K222" s="257"/>
      <c r="L222" s="257"/>
      <c r="M222" s="257"/>
      <c r="N222" s="257"/>
      <c r="O222" s="257"/>
      <c r="P222" s="257"/>
      <c r="Q222" s="257"/>
      <c r="R222" s="257"/>
      <c r="S222" s="257"/>
      <c r="T222" s="257"/>
      <c r="U222" s="257"/>
      <c r="V222" s="257"/>
      <c r="W222" s="257"/>
      <c r="X222" s="257"/>
      <c r="Y222" s="257"/>
      <c r="DA222" s="88"/>
    </row>
    <row r="223" spans="1:105" ht="12" customHeight="1" x14ac:dyDescent="0.25">
      <c r="A223" s="58"/>
      <c r="B223" s="172"/>
      <c r="C223" s="172"/>
      <c r="D223" s="172"/>
      <c r="E223" s="172"/>
      <c r="F223" s="172"/>
      <c r="G223" s="172"/>
      <c r="H223" s="172"/>
      <c r="I223" s="172"/>
      <c r="J223" s="172"/>
      <c r="K223" s="172"/>
      <c r="L223" s="172"/>
      <c r="M223" s="172"/>
      <c r="N223" s="172"/>
      <c r="O223" s="172"/>
      <c r="P223" s="172"/>
      <c r="Q223" s="172"/>
      <c r="R223" s="172"/>
      <c r="S223" s="172"/>
      <c r="T223" s="172"/>
      <c r="U223" s="172"/>
      <c r="V223" s="172"/>
      <c r="W223" s="172"/>
      <c r="X223" s="172"/>
      <c r="Y223" s="172"/>
    </row>
    <row r="224" spans="1:105" ht="12" customHeight="1" x14ac:dyDescent="0.25">
      <c r="A224" s="35" t="s">
        <v>45</v>
      </c>
      <c r="B224" s="272">
        <f t="shared" ref="B224:Y224" si="57">SUM(B$225:B$231)</f>
        <v>0</v>
      </c>
      <c r="C224" s="272">
        <f t="shared" si="57"/>
        <v>0</v>
      </c>
      <c r="D224" s="272">
        <f t="shared" si="57"/>
        <v>0</v>
      </c>
      <c r="E224" s="272">
        <f t="shared" si="57"/>
        <v>0</v>
      </c>
      <c r="F224" s="272">
        <f t="shared" si="57"/>
        <v>0</v>
      </c>
      <c r="G224" s="272">
        <f t="shared" si="57"/>
        <v>0</v>
      </c>
      <c r="H224" s="272">
        <f t="shared" si="57"/>
        <v>0</v>
      </c>
      <c r="I224" s="272">
        <f t="shared" si="57"/>
        <v>0</v>
      </c>
      <c r="J224" s="272">
        <f t="shared" si="57"/>
        <v>0</v>
      </c>
      <c r="K224" s="272">
        <f t="shared" si="57"/>
        <v>0</v>
      </c>
      <c r="L224" s="272">
        <f t="shared" si="57"/>
        <v>0</v>
      </c>
      <c r="M224" s="272">
        <f t="shared" si="57"/>
        <v>0</v>
      </c>
      <c r="N224" s="272">
        <f t="shared" si="57"/>
        <v>0</v>
      </c>
      <c r="O224" s="272">
        <f t="shared" si="57"/>
        <v>0</v>
      </c>
      <c r="P224" s="272">
        <f t="shared" si="57"/>
        <v>0</v>
      </c>
      <c r="Q224" s="272">
        <f t="shared" si="57"/>
        <v>0</v>
      </c>
      <c r="R224" s="272">
        <f t="shared" si="57"/>
        <v>0</v>
      </c>
      <c r="S224" s="272">
        <f t="shared" si="57"/>
        <v>0</v>
      </c>
      <c r="T224" s="272">
        <f t="shared" si="57"/>
        <v>0</v>
      </c>
      <c r="U224" s="272">
        <f t="shared" si="57"/>
        <v>0</v>
      </c>
      <c r="V224" s="272">
        <f t="shared" si="57"/>
        <v>0</v>
      </c>
      <c r="W224" s="272">
        <f t="shared" si="57"/>
        <v>0</v>
      </c>
      <c r="X224" s="272">
        <f t="shared" si="57"/>
        <v>0</v>
      </c>
      <c r="Y224" s="272">
        <f t="shared" si="57"/>
        <v>0</v>
      </c>
      <c r="DA224" s="111"/>
    </row>
    <row r="225" spans="1:105" ht="12" customHeight="1" x14ac:dyDescent="0.25">
      <c r="A225" s="55" t="s">
        <v>91</v>
      </c>
      <c r="B225" s="273">
        <f>IF(B$6=0,0,B$6/NFM!B$11*1000)</f>
        <v>0</v>
      </c>
      <c r="C225" s="273">
        <f>IF(C$6=0,0,C$6/NFM!C$11*1000)</f>
        <v>0</v>
      </c>
      <c r="D225" s="273">
        <f>IF(D$6=0,0,D$6/NFM!D$11*1000)</f>
        <v>0</v>
      </c>
      <c r="E225" s="273">
        <f>IF(E$6=0,0,E$6/NFM!E$11*1000)</f>
        <v>0</v>
      </c>
      <c r="F225" s="273">
        <f>IF(F$6=0,0,F$6/NFM!F$11*1000)</f>
        <v>0</v>
      </c>
      <c r="G225" s="273">
        <f>IF(G$6=0,0,G$6/NFM!G$11*1000)</f>
        <v>0</v>
      </c>
      <c r="H225" s="273">
        <f>IF(H$6=0,0,H$6/NFM!H$11*1000)</f>
        <v>0</v>
      </c>
      <c r="I225" s="273">
        <f>IF(I$6=0,0,I$6/NFM!I$11*1000)</f>
        <v>0</v>
      </c>
      <c r="J225" s="273">
        <f>IF(J$6=0,0,J$6/NFM!J$11*1000)</f>
        <v>0</v>
      </c>
      <c r="K225" s="273">
        <f>IF(K$6=0,0,K$6/NFM!K$11*1000)</f>
        <v>0</v>
      </c>
      <c r="L225" s="273">
        <f>IF(L$6=0,0,L$6/NFM!L$11*1000)</f>
        <v>0</v>
      </c>
      <c r="M225" s="273">
        <f>IF(M$6=0,0,M$6/NFM!M$11*1000)</f>
        <v>0</v>
      </c>
      <c r="N225" s="273">
        <f>IF(N$6=0,0,N$6/NFM!N$11*1000)</f>
        <v>0</v>
      </c>
      <c r="O225" s="273">
        <f>IF(O$6=0,0,O$6/NFM!O$11*1000)</f>
        <v>0</v>
      </c>
      <c r="P225" s="273">
        <f>IF(P$6=0,0,P$6/NFM!P$11*1000)</f>
        <v>0</v>
      </c>
      <c r="Q225" s="273">
        <f>IF(Q$6=0,0,Q$6/NFM!Q$11*1000)</f>
        <v>0</v>
      </c>
      <c r="R225" s="273">
        <f>IF(R$6=0,0,R$6/NFM!R$11*1000)</f>
        <v>0</v>
      </c>
      <c r="S225" s="273">
        <f>IF(S$6=0,0,S$6/NFM!S$11*1000)</f>
        <v>0</v>
      </c>
      <c r="T225" s="273">
        <f>IF(T$6=0,0,T$6/NFM!T$11*1000)</f>
        <v>0</v>
      </c>
      <c r="U225" s="273">
        <f>IF(U$6=0,0,U$6/NFM!U$11*1000)</f>
        <v>0</v>
      </c>
      <c r="V225" s="273">
        <f>IF(V$6=0,0,V$6/NFM!V$11*1000)</f>
        <v>0</v>
      </c>
      <c r="W225" s="273">
        <f>IF(W$6=0,0,W$6/NFM!W$11*1000)</f>
        <v>0</v>
      </c>
      <c r="X225" s="273">
        <f>IF(X$6=0,0,X$6/NFM!X$11*1000)</f>
        <v>0</v>
      </c>
      <c r="Y225" s="273">
        <f>IF(Y$6=0,0,Y$6/NFM!Y$11*1000)</f>
        <v>0</v>
      </c>
      <c r="DA225" s="76"/>
    </row>
    <row r="226" spans="1:105" ht="12" customHeight="1" x14ac:dyDescent="0.25">
      <c r="A226" s="173" t="s">
        <v>92</v>
      </c>
      <c r="B226" s="274">
        <f>IF(B$7=0,0,B$7/NFM!B$11*1000)</f>
        <v>0</v>
      </c>
      <c r="C226" s="274">
        <f>IF(C$7=0,0,C$7/NFM!C$11*1000)</f>
        <v>0</v>
      </c>
      <c r="D226" s="274">
        <f>IF(D$7=0,0,D$7/NFM!D$11*1000)</f>
        <v>0</v>
      </c>
      <c r="E226" s="274">
        <f>IF(E$7=0,0,E$7/NFM!E$11*1000)</f>
        <v>0</v>
      </c>
      <c r="F226" s="274">
        <f>IF(F$7=0,0,F$7/NFM!F$11*1000)</f>
        <v>0</v>
      </c>
      <c r="G226" s="274">
        <f>IF(G$7=0,0,G$7/NFM!G$11*1000)</f>
        <v>0</v>
      </c>
      <c r="H226" s="274">
        <f>IF(H$7=0,0,H$7/NFM!H$11*1000)</f>
        <v>0</v>
      </c>
      <c r="I226" s="274">
        <f>IF(I$7=0,0,I$7/NFM!I$11*1000)</f>
        <v>0</v>
      </c>
      <c r="J226" s="274">
        <f>IF(J$7=0,0,J$7/NFM!J$11*1000)</f>
        <v>0</v>
      </c>
      <c r="K226" s="274">
        <f>IF(K$7=0,0,K$7/NFM!K$11*1000)</f>
        <v>0</v>
      </c>
      <c r="L226" s="274">
        <f>IF(L$7=0,0,L$7/NFM!L$11*1000)</f>
        <v>0</v>
      </c>
      <c r="M226" s="274">
        <f>IF(M$7=0,0,M$7/NFM!M$11*1000)</f>
        <v>0</v>
      </c>
      <c r="N226" s="274">
        <f>IF(N$7=0,0,N$7/NFM!N$11*1000)</f>
        <v>0</v>
      </c>
      <c r="O226" s="274">
        <f>IF(O$7=0,0,O$7/NFM!O$11*1000)</f>
        <v>0</v>
      </c>
      <c r="P226" s="274">
        <f>IF(P$7=0,0,P$7/NFM!P$11*1000)</f>
        <v>0</v>
      </c>
      <c r="Q226" s="274">
        <f>IF(Q$7=0,0,Q$7/NFM!Q$11*1000)</f>
        <v>0</v>
      </c>
      <c r="R226" s="274">
        <f>IF(R$7=0,0,R$7/NFM!R$11*1000)</f>
        <v>0</v>
      </c>
      <c r="S226" s="274">
        <f>IF(S$7=0,0,S$7/NFM!S$11*1000)</f>
        <v>0</v>
      </c>
      <c r="T226" s="274">
        <f>IF(T$7=0,0,T$7/NFM!T$11*1000)</f>
        <v>0</v>
      </c>
      <c r="U226" s="274">
        <f>IF(U$7=0,0,U$7/NFM!U$11*1000)</f>
        <v>0</v>
      </c>
      <c r="V226" s="274">
        <f>IF(V$7=0,0,V$7/NFM!V$11*1000)</f>
        <v>0</v>
      </c>
      <c r="W226" s="274">
        <f>IF(W$7=0,0,W$7/NFM!W$11*1000)</f>
        <v>0</v>
      </c>
      <c r="X226" s="274">
        <f>IF(X$7=0,0,X$7/NFM!X$11*1000)</f>
        <v>0</v>
      </c>
      <c r="Y226" s="274">
        <f>IF(Y$7=0,0,Y$7/NFM!Y$11*1000)</f>
        <v>0</v>
      </c>
      <c r="DA226" s="77"/>
    </row>
    <row r="227" spans="1:105" ht="12" customHeight="1" x14ac:dyDescent="0.25">
      <c r="A227" s="173" t="s">
        <v>93</v>
      </c>
      <c r="B227" s="274">
        <f>IF(B$8=0,0,B$8/NFM!B$11*1000)</f>
        <v>0</v>
      </c>
      <c r="C227" s="274">
        <f>IF(C$8=0,0,C$8/NFM!C$11*1000)</f>
        <v>0</v>
      </c>
      <c r="D227" s="274">
        <f>IF(D$8=0,0,D$8/NFM!D$11*1000)</f>
        <v>0</v>
      </c>
      <c r="E227" s="274">
        <f>IF(E$8=0,0,E$8/NFM!E$11*1000)</f>
        <v>0</v>
      </c>
      <c r="F227" s="274">
        <f>IF(F$8=0,0,F$8/NFM!F$11*1000)</f>
        <v>0</v>
      </c>
      <c r="G227" s="274">
        <f>IF(G$8=0,0,G$8/NFM!G$11*1000)</f>
        <v>0</v>
      </c>
      <c r="H227" s="274">
        <f>IF(H$8=0,0,H$8/NFM!H$11*1000)</f>
        <v>0</v>
      </c>
      <c r="I227" s="274">
        <f>IF(I$8=0,0,I$8/NFM!I$11*1000)</f>
        <v>0</v>
      </c>
      <c r="J227" s="274">
        <f>IF(J$8=0,0,J$8/NFM!J$11*1000)</f>
        <v>0</v>
      </c>
      <c r="K227" s="274">
        <f>IF(K$8=0,0,K$8/NFM!K$11*1000)</f>
        <v>0</v>
      </c>
      <c r="L227" s="274">
        <f>IF(L$8=0,0,L$8/NFM!L$11*1000)</f>
        <v>0</v>
      </c>
      <c r="M227" s="274">
        <f>IF(M$8=0,0,M$8/NFM!M$11*1000)</f>
        <v>0</v>
      </c>
      <c r="N227" s="274">
        <f>IF(N$8=0,0,N$8/NFM!N$11*1000)</f>
        <v>0</v>
      </c>
      <c r="O227" s="274">
        <f>IF(O$8=0,0,O$8/NFM!O$11*1000)</f>
        <v>0</v>
      </c>
      <c r="P227" s="274">
        <f>IF(P$8=0,0,P$8/NFM!P$11*1000)</f>
        <v>0</v>
      </c>
      <c r="Q227" s="274">
        <f>IF(Q$8=0,0,Q$8/NFM!Q$11*1000)</f>
        <v>0</v>
      </c>
      <c r="R227" s="274">
        <f>IF(R$8=0,0,R$8/NFM!R$11*1000)</f>
        <v>0</v>
      </c>
      <c r="S227" s="274">
        <f>IF(S$8=0,0,S$8/NFM!S$11*1000)</f>
        <v>0</v>
      </c>
      <c r="T227" s="274">
        <f>IF(T$8=0,0,T$8/NFM!T$11*1000)</f>
        <v>0</v>
      </c>
      <c r="U227" s="274">
        <f>IF(U$8=0,0,U$8/NFM!U$11*1000)</f>
        <v>0</v>
      </c>
      <c r="V227" s="274">
        <f>IF(V$8=0,0,V$8/NFM!V$11*1000)</f>
        <v>0</v>
      </c>
      <c r="W227" s="274">
        <f>IF(W$8=0,0,W$8/NFM!W$11*1000)</f>
        <v>0</v>
      </c>
      <c r="X227" s="274">
        <f>IF(X$8=0,0,X$8/NFM!X$11*1000)</f>
        <v>0</v>
      </c>
      <c r="Y227" s="274">
        <f>IF(Y$8=0,0,Y$8/NFM!Y$11*1000)</f>
        <v>0</v>
      </c>
      <c r="DA227" s="77"/>
    </row>
    <row r="228" spans="1:105" ht="12" customHeight="1" x14ac:dyDescent="0.25">
      <c r="A228" s="173" t="s">
        <v>94</v>
      </c>
      <c r="B228" s="274">
        <f>IF(B$9=0,0,B$9/NFM!B$11*1000)</f>
        <v>0</v>
      </c>
      <c r="C228" s="274">
        <f>IF(C$9=0,0,C$9/NFM!C$11*1000)</f>
        <v>0</v>
      </c>
      <c r="D228" s="274">
        <f>IF(D$9=0,0,D$9/NFM!D$11*1000)</f>
        <v>0</v>
      </c>
      <c r="E228" s="274">
        <f>IF(E$9=0,0,E$9/NFM!E$11*1000)</f>
        <v>0</v>
      </c>
      <c r="F228" s="274">
        <f>IF(F$9=0,0,F$9/NFM!F$11*1000)</f>
        <v>0</v>
      </c>
      <c r="G228" s="274">
        <f>IF(G$9=0,0,G$9/NFM!G$11*1000)</f>
        <v>0</v>
      </c>
      <c r="H228" s="274">
        <f>IF(H$9=0,0,H$9/NFM!H$11*1000)</f>
        <v>0</v>
      </c>
      <c r="I228" s="274">
        <f>IF(I$9=0,0,I$9/NFM!I$11*1000)</f>
        <v>0</v>
      </c>
      <c r="J228" s="274">
        <f>IF(J$9=0,0,J$9/NFM!J$11*1000)</f>
        <v>0</v>
      </c>
      <c r="K228" s="274">
        <f>IF(K$9=0,0,K$9/NFM!K$11*1000)</f>
        <v>0</v>
      </c>
      <c r="L228" s="274">
        <f>IF(L$9=0,0,L$9/NFM!L$11*1000)</f>
        <v>0</v>
      </c>
      <c r="M228" s="274">
        <f>IF(M$9=0,0,M$9/NFM!M$11*1000)</f>
        <v>0</v>
      </c>
      <c r="N228" s="274">
        <f>IF(N$9=0,0,N$9/NFM!N$11*1000)</f>
        <v>0</v>
      </c>
      <c r="O228" s="274">
        <f>IF(O$9=0,0,O$9/NFM!O$11*1000)</f>
        <v>0</v>
      </c>
      <c r="P228" s="274">
        <f>IF(P$9=0,0,P$9/NFM!P$11*1000)</f>
        <v>0</v>
      </c>
      <c r="Q228" s="274">
        <f>IF(Q$9=0,0,Q$9/NFM!Q$11*1000)</f>
        <v>0</v>
      </c>
      <c r="R228" s="274">
        <f>IF(R$9=0,0,R$9/NFM!R$11*1000)</f>
        <v>0</v>
      </c>
      <c r="S228" s="274">
        <f>IF(S$9=0,0,S$9/NFM!S$11*1000)</f>
        <v>0</v>
      </c>
      <c r="T228" s="274">
        <f>IF(T$9=0,0,T$9/NFM!T$11*1000)</f>
        <v>0</v>
      </c>
      <c r="U228" s="274">
        <f>IF(U$9=0,0,U$9/NFM!U$11*1000)</f>
        <v>0</v>
      </c>
      <c r="V228" s="274">
        <f>IF(V$9=0,0,V$9/NFM!V$11*1000)</f>
        <v>0</v>
      </c>
      <c r="W228" s="274">
        <f>IF(W$9=0,0,W$9/NFM!W$11*1000)</f>
        <v>0</v>
      </c>
      <c r="X228" s="274">
        <f>IF(X$9=0,0,X$9/NFM!X$11*1000)</f>
        <v>0</v>
      </c>
      <c r="Y228" s="274">
        <f>IF(Y$9=0,0,Y$9/NFM!Y$11*1000)</f>
        <v>0</v>
      </c>
      <c r="DA228" s="77"/>
    </row>
    <row r="229" spans="1:105" ht="12" customHeight="1" x14ac:dyDescent="0.25">
      <c r="A229" s="56" t="s">
        <v>95</v>
      </c>
      <c r="B229" s="275">
        <f>IF(B$10=0,0,B$10/NFM!B$11*1000)</f>
        <v>0</v>
      </c>
      <c r="C229" s="275">
        <f>IF(C$10=0,0,C$10/NFM!C$11*1000)</f>
        <v>0</v>
      </c>
      <c r="D229" s="275">
        <f>IF(D$10=0,0,D$10/NFM!D$11*1000)</f>
        <v>0</v>
      </c>
      <c r="E229" s="275">
        <f>IF(E$10=0,0,E$10/NFM!E$11*1000)</f>
        <v>0</v>
      </c>
      <c r="F229" s="275">
        <f>IF(F$10=0,0,F$10/NFM!F$11*1000)</f>
        <v>0</v>
      </c>
      <c r="G229" s="275">
        <f>IF(G$10=0,0,G$10/NFM!G$11*1000)</f>
        <v>0</v>
      </c>
      <c r="H229" s="275">
        <f>IF(H$10=0,0,H$10/NFM!H$11*1000)</f>
        <v>0</v>
      </c>
      <c r="I229" s="275">
        <f>IF(I$10=0,0,I$10/NFM!I$11*1000)</f>
        <v>0</v>
      </c>
      <c r="J229" s="275">
        <f>IF(J$10=0,0,J$10/NFM!J$11*1000)</f>
        <v>0</v>
      </c>
      <c r="K229" s="275">
        <f>IF(K$10=0,0,K$10/NFM!K$11*1000)</f>
        <v>0</v>
      </c>
      <c r="L229" s="275">
        <f>IF(L$10=0,0,L$10/NFM!L$11*1000)</f>
        <v>0</v>
      </c>
      <c r="M229" s="275">
        <f>IF(M$10=0,0,M$10/NFM!M$11*1000)</f>
        <v>0</v>
      </c>
      <c r="N229" s="275">
        <f>IF(N$10=0,0,N$10/NFM!N$11*1000)</f>
        <v>0</v>
      </c>
      <c r="O229" s="275">
        <f>IF(O$10=0,0,O$10/NFM!O$11*1000)</f>
        <v>0</v>
      </c>
      <c r="P229" s="275">
        <f>IF(P$10=0,0,P$10/NFM!P$11*1000)</f>
        <v>0</v>
      </c>
      <c r="Q229" s="275">
        <f>IF(Q$10=0,0,Q$10/NFM!Q$11*1000)</f>
        <v>0</v>
      </c>
      <c r="R229" s="275">
        <f>IF(R$10=0,0,R$10/NFM!R$11*1000)</f>
        <v>0</v>
      </c>
      <c r="S229" s="275">
        <f>IF(S$10=0,0,S$10/NFM!S$11*1000)</f>
        <v>0</v>
      </c>
      <c r="T229" s="275">
        <f>IF(T$10=0,0,T$10/NFM!T$11*1000)</f>
        <v>0</v>
      </c>
      <c r="U229" s="275">
        <f>IF(U$10=0,0,U$10/NFM!U$11*1000)</f>
        <v>0</v>
      </c>
      <c r="V229" s="275">
        <f>IF(V$10=0,0,V$10/NFM!V$11*1000)</f>
        <v>0</v>
      </c>
      <c r="W229" s="275">
        <f>IF(W$10=0,0,W$10/NFM!W$11*1000)</f>
        <v>0</v>
      </c>
      <c r="X229" s="275">
        <f>IF(X$10=0,0,X$10/NFM!X$11*1000)</f>
        <v>0</v>
      </c>
      <c r="Y229" s="275">
        <f>IF(Y$10=0,0,Y$10/NFM!Y$11*1000)</f>
        <v>0</v>
      </c>
      <c r="DA229" s="78"/>
    </row>
    <row r="230" spans="1:105" ht="12" customHeight="1" x14ac:dyDescent="0.25">
      <c r="A230" s="174" t="s">
        <v>485</v>
      </c>
      <c r="B230" s="276">
        <f>IF(B$16=0,0,B$16/NFM!B$11*1000)</f>
        <v>0</v>
      </c>
      <c r="C230" s="276">
        <f>IF(C$16=0,0,C$16/NFM!C$11*1000)</f>
        <v>0</v>
      </c>
      <c r="D230" s="276">
        <f>IF(D$16=0,0,D$16/NFM!D$11*1000)</f>
        <v>0</v>
      </c>
      <c r="E230" s="276">
        <f>IF(E$16=0,0,E$16/NFM!E$11*1000)</f>
        <v>0</v>
      </c>
      <c r="F230" s="276">
        <f>IF(F$16=0,0,F$16/NFM!F$11*1000)</f>
        <v>0</v>
      </c>
      <c r="G230" s="276">
        <f>IF(G$16=0,0,G$16/NFM!G$11*1000)</f>
        <v>0</v>
      </c>
      <c r="H230" s="276">
        <f>IF(H$16=0,0,H$16/NFM!H$11*1000)</f>
        <v>0</v>
      </c>
      <c r="I230" s="276">
        <f>IF(I$16=0,0,I$16/NFM!I$11*1000)</f>
        <v>0</v>
      </c>
      <c r="J230" s="276">
        <f>IF(J$16=0,0,J$16/NFM!J$11*1000)</f>
        <v>0</v>
      </c>
      <c r="K230" s="276">
        <f>IF(K$16=0,0,K$16/NFM!K$11*1000)</f>
        <v>0</v>
      </c>
      <c r="L230" s="276">
        <f>IF(L$16=0,0,L$16/NFM!L$11*1000)</f>
        <v>0</v>
      </c>
      <c r="M230" s="276">
        <f>IF(M$16=0,0,M$16/NFM!M$11*1000)</f>
        <v>0</v>
      </c>
      <c r="N230" s="276">
        <f>IF(N$16=0,0,N$16/NFM!N$11*1000)</f>
        <v>0</v>
      </c>
      <c r="O230" s="276">
        <f>IF(O$16=0,0,O$16/NFM!O$11*1000)</f>
        <v>0</v>
      </c>
      <c r="P230" s="276">
        <f>IF(P$16=0,0,P$16/NFM!P$11*1000)</f>
        <v>0</v>
      </c>
      <c r="Q230" s="276">
        <f>IF(Q$16=0,0,Q$16/NFM!Q$11*1000)</f>
        <v>0</v>
      </c>
      <c r="R230" s="276">
        <f>IF(R$16=0,0,R$16/NFM!R$11*1000)</f>
        <v>0</v>
      </c>
      <c r="S230" s="276">
        <f>IF(S$16=0,0,S$16/NFM!S$11*1000)</f>
        <v>0</v>
      </c>
      <c r="T230" s="276">
        <f>IF(T$16=0,0,T$16/NFM!T$11*1000)</f>
        <v>0</v>
      </c>
      <c r="U230" s="276">
        <f>IF(U$16=0,0,U$16/NFM!U$11*1000)</f>
        <v>0</v>
      </c>
      <c r="V230" s="276">
        <f>IF(V$16=0,0,V$16/NFM!V$11*1000)</f>
        <v>0</v>
      </c>
      <c r="W230" s="276">
        <f>IF(W$16=0,0,W$16/NFM!W$11*1000)</f>
        <v>0</v>
      </c>
      <c r="X230" s="276">
        <f>IF(X$16=0,0,X$16/NFM!X$11*1000)</f>
        <v>0</v>
      </c>
      <c r="Y230" s="276">
        <f>IF(Y$16=0,0,Y$16/NFM!Y$11*1000)</f>
        <v>0</v>
      </c>
      <c r="DA230" s="79"/>
    </row>
    <row r="231" spans="1:105" ht="12" customHeight="1" x14ac:dyDescent="0.25">
      <c r="A231" s="41" t="s">
        <v>497</v>
      </c>
      <c r="B231" s="277">
        <f>IF(B$27=0,0,B$27/NFM!B$11*1000)</f>
        <v>0</v>
      </c>
      <c r="C231" s="277">
        <f>IF(C$27=0,0,C$27/NFM!C$11*1000)</f>
        <v>0</v>
      </c>
      <c r="D231" s="277">
        <f>IF(D$27=0,0,D$27/NFM!D$11*1000)</f>
        <v>0</v>
      </c>
      <c r="E231" s="277">
        <f>IF(E$27=0,0,E$27/NFM!E$11*1000)</f>
        <v>0</v>
      </c>
      <c r="F231" s="277">
        <f>IF(F$27=0,0,F$27/NFM!F$11*1000)</f>
        <v>0</v>
      </c>
      <c r="G231" s="277">
        <f>IF(G$27=0,0,G$27/NFM!G$11*1000)</f>
        <v>0</v>
      </c>
      <c r="H231" s="277">
        <f>IF(H$27=0,0,H$27/NFM!H$11*1000)</f>
        <v>0</v>
      </c>
      <c r="I231" s="277">
        <f>IF(I$27=0,0,I$27/NFM!I$11*1000)</f>
        <v>0</v>
      </c>
      <c r="J231" s="277">
        <f>IF(J$27=0,0,J$27/NFM!J$11*1000)</f>
        <v>0</v>
      </c>
      <c r="K231" s="277">
        <f>IF(K$27=0,0,K$27/NFM!K$11*1000)</f>
        <v>0</v>
      </c>
      <c r="L231" s="277">
        <f>IF(L$27=0,0,L$27/NFM!L$11*1000)</f>
        <v>0</v>
      </c>
      <c r="M231" s="277">
        <f>IF(M$27=0,0,M$27/NFM!M$11*1000)</f>
        <v>0</v>
      </c>
      <c r="N231" s="277">
        <f>IF(N$27=0,0,N$27/NFM!N$11*1000)</f>
        <v>0</v>
      </c>
      <c r="O231" s="277">
        <f>IF(O$27=0,0,O$27/NFM!O$11*1000)</f>
        <v>0</v>
      </c>
      <c r="P231" s="277">
        <f>IF(P$27=0,0,P$27/NFM!P$11*1000)</f>
        <v>0</v>
      </c>
      <c r="Q231" s="277">
        <f>IF(Q$27=0,0,Q$27/NFM!Q$11*1000)</f>
        <v>0</v>
      </c>
      <c r="R231" s="277">
        <f>IF(R$27=0,0,R$27/NFM!R$11*1000)</f>
        <v>0</v>
      </c>
      <c r="S231" s="277">
        <f>IF(S$27=0,0,S$27/NFM!S$11*1000)</f>
        <v>0</v>
      </c>
      <c r="T231" s="277">
        <f>IF(T$27=0,0,T$27/NFM!T$11*1000)</f>
        <v>0</v>
      </c>
      <c r="U231" s="277">
        <f>IF(U$27=0,0,U$27/NFM!U$11*1000)</f>
        <v>0</v>
      </c>
      <c r="V231" s="277">
        <f>IF(V$27=0,0,V$27/NFM!V$11*1000)</f>
        <v>0</v>
      </c>
      <c r="W231" s="277">
        <f>IF(W$27=0,0,W$27/NFM!W$11*1000)</f>
        <v>0</v>
      </c>
      <c r="X231" s="277">
        <f>IF(X$27=0,0,X$27/NFM!X$11*1000)</f>
        <v>0</v>
      </c>
      <c r="Y231" s="277">
        <f>IF(Y$27=0,0,Y$27/NFM!Y$11*1000)</f>
        <v>0</v>
      </c>
      <c r="DA231" s="82"/>
    </row>
    <row r="232" spans="1:105" ht="12" customHeight="1" x14ac:dyDescent="0.25">
      <c r="A232" s="128"/>
      <c r="B232" s="128"/>
      <c r="C232" s="128"/>
      <c r="D232" s="128"/>
      <c r="E232" s="128"/>
      <c r="F232" s="128"/>
      <c r="G232" s="128"/>
      <c r="H232" s="128"/>
      <c r="I232" s="128"/>
      <c r="J232" s="128"/>
      <c r="K232" s="128"/>
      <c r="L232" s="128"/>
      <c r="M232" s="128"/>
      <c r="N232" s="128"/>
      <c r="O232" s="128"/>
      <c r="P232" s="128"/>
      <c r="Q232" s="128"/>
      <c r="R232" s="128"/>
      <c r="S232" s="128"/>
      <c r="T232" s="128"/>
      <c r="U232" s="128"/>
      <c r="V232" s="128"/>
      <c r="W232" s="128"/>
      <c r="X232" s="128"/>
      <c r="Y232" s="128"/>
      <c r="DA232" s="124"/>
    </row>
    <row r="233" spans="1:105" ht="12" customHeight="1" x14ac:dyDescent="0.25">
      <c r="A233" s="35" t="s">
        <v>46</v>
      </c>
      <c r="B233" s="272">
        <f t="shared" ref="B233:Y233" si="58">SUM(B$234:B$241)</f>
        <v>1344.2663669378758</v>
      </c>
      <c r="C233" s="272">
        <f t="shared" si="58"/>
        <v>1354.0989968015172</v>
      </c>
      <c r="D233" s="272">
        <f t="shared" si="58"/>
        <v>1341.6698896878286</v>
      </c>
      <c r="E233" s="272">
        <f t="shared" si="58"/>
        <v>1315.8798569637106</v>
      </c>
      <c r="F233" s="272">
        <f t="shared" si="58"/>
        <v>1322.1295055619153</v>
      </c>
      <c r="G233" s="272">
        <f t="shared" si="58"/>
        <v>1307.4242181097477</v>
      </c>
      <c r="H233" s="272">
        <f t="shared" si="58"/>
        <v>1392.6877067826158</v>
      </c>
      <c r="I233" s="272">
        <f t="shared" si="58"/>
        <v>1454.2358719776341</v>
      </c>
      <c r="J233" s="272">
        <f t="shared" si="58"/>
        <v>1505.7368463967341</v>
      </c>
      <c r="K233" s="272">
        <f t="shared" si="58"/>
        <v>1607.9657569873652</v>
      </c>
      <c r="L233" s="272">
        <f t="shared" si="58"/>
        <v>1431.0734982675051</v>
      </c>
      <c r="M233" s="272">
        <f t="shared" si="58"/>
        <v>1536.9202593917908</v>
      </c>
      <c r="N233" s="272">
        <f t="shared" si="58"/>
        <v>1377.4369155269405</v>
      </c>
      <c r="O233" s="272">
        <f t="shared" si="58"/>
        <v>1412.8188685119753</v>
      </c>
      <c r="P233" s="272">
        <f t="shared" si="58"/>
        <v>1465.7922670574903</v>
      </c>
      <c r="Q233" s="272">
        <f t="shared" si="58"/>
        <v>1500.9565945968511</v>
      </c>
      <c r="R233" s="272">
        <f t="shared" si="58"/>
        <v>1511.7860290469621</v>
      </c>
      <c r="S233" s="272">
        <f t="shared" si="58"/>
        <v>1493.722598706679</v>
      </c>
      <c r="T233" s="272">
        <f t="shared" si="58"/>
        <v>1512.8100203573949</v>
      </c>
      <c r="U233" s="272">
        <f t="shared" si="58"/>
        <v>1456.7250815971236</v>
      </c>
      <c r="V233" s="272">
        <f t="shared" si="58"/>
        <v>1691.0607345723317</v>
      </c>
      <c r="W233" s="272">
        <f t="shared" si="58"/>
        <v>1853.9255703146755</v>
      </c>
      <c r="X233" s="272">
        <f t="shared" si="58"/>
        <v>1711.0186039194311</v>
      </c>
      <c r="Y233" s="272">
        <f t="shared" si="58"/>
        <v>1732.3904805142654</v>
      </c>
      <c r="DA233" s="111"/>
    </row>
    <row r="234" spans="1:105" ht="12" customHeight="1" x14ac:dyDescent="0.25">
      <c r="A234" s="55" t="s">
        <v>91</v>
      </c>
      <c r="B234" s="273">
        <f>IF(B$35=0,0,B$35/NFM!B$13*1000)</f>
        <v>1.5741492454451766</v>
      </c>
      <c r="C234" s="273">
        <f>IF(C$35=0,0,C$35/NFM!C$13*1000)</f>
        <v>1.5856633525189148</v>
      </c>
      <c r="D234" s="273">
        <f>IF(D$35=0,0,D$35/NFM!D$13*1000)</f>
        <v>1.5711087448418062</v>
      </c>
      <c r="E234" s="273">
        <f>IF(E$35=0,0,E$35/NFM!E$13*1000)</f>
        <v>1.5409083607879108</v>
      </c>
      <c r="F234" s="273">
        <f>IF(F$35=0,0,F$35/NFM!F$13*1000)</f>
        <v>1.548226761264049</v>
      </c>
      <c r="G234" s="273">
        <f>IF(G$35=0,0,G$35/NFM!G$13*1000)</f>
        <v>1.5310067238381067</v>
      </c>
      <c r="H234" s="273">
        <f>IF(H$35=0,0,H$35/NFM!H$13*1000)</f>
        <v>1.6308511145506359</v>
      </c>
      <c r="I234" s="273">
        <f>IF(I$35=0,0,I$35/NFM!I$13*1000)</f>
        <v>1.7029246263075051</v>
      </c>
      <c r="J234" s="273">
        <f>IF(J$35=0,0,J$35/NFM!J$13*1000)</f>
        <v>1.7632327780346639</v>
      </c>
      <c r="K234" s="273">
        <f>IF(K$35=0,0,K$35/NFM!K$13*1000)</f>
        <v>1.882943846048508</v>
      </c>
      <c r="L234" s="273">
        <f>IF(L$35=0,0,L$35/NFM!L$13*1000)</f>
        <v>1.6758012570260681</v>
      </c>
      <c r="M234" s="273">
        <f>IF(M$35=0,0,M$35/NFM!M$13*1000)</f>
        <v>1.7997488638665609</v>
      </c>
      <c r="N234" s="273">
        <f>IF(N$35=0,0,N$35/NFM!N$13*1000)</f>
        <v>1.6129922867638746</v>
      </c>
      <c r="O234" s="273">
        <f>IF(O$35=0,0,O$35/NFM!O$13*1000)</f>
        <v>1.6544249045591239</v>
      </c>
      <c r="P234" s="273">
        <f>IF(P$35=0,0,P$35/NFM!P$13*1000)</f>
        <v>1.7164572795399988</v>
      </c>
      <c r="Q234" s="273">
        <f>IF(Q$35=0,0,Q$35/NFM!Q$13*1000)</f>
        <v>1.7576350557778657</v>
      </c>
      <c r="R234" s="273">
        <f>IF(R$35=0,0,R$35/NFM!R$13*1000)</f>
        <v>1.7703164309023085</v>
      </c>
      <c r="S234" s="273">
        <f>IF(S$35=0,0,S$35/NFM!S$13*1000)</f>
        <v>1.7491639748574703</v>
      </c>
      <c r="T234" s="273">
        <f>IF(T$35=0,0,T$35/NFM!T$13*1000)</f>
        <v>1.7715155348818385</v>
      </c>
      <c r="U234" s="273">
        <f>IF(U$35=0,0,U$35/NFM!U$13*1000)</f>
        <v>1.7058395154553176</v>
      </c>
      <c r="V234" s="273">
        <f>IF(V$35=0,0,V$35/NFM!V$13*1000)</f>
        <v>1.9802488887698411</v>
      </c>
      <c r="W234" s="273">
        <f>IF(W$35=0,0,W$35/NFM!W$13*1000)</f>
        <v>2.1709652263979522</v>
      </c>
      <c r="X234" s="273">
        <f>IF(X$35=0,0,X$35/NFM!X$13*1000)</f>
        <v>2.0036197516799348</v>
      </c>
      <c r="Y234" s="273">
        <f>IF(Y$35=0,0,Y$35/NFM!Y$13*1000)</f>
        <v>2.0286464311051611</v>
      </c>
      <c r="DA234" s="76"/>
    </row>
    <row r="235" spans="1:105" ht="12" customHeight="1" x14ac:dyDescent="0.25">
      <c r="A235" s="173" t="s">
        <v>92</v>
      </c>
      <c r="B235" s="274">
        <f>IF(B$36=0,0,B$36/NFM!B$13*1000)</f>
        <v>0.73154841994073994</v>
      </c>
      <c r="C235" s="274">
        <f>IF(C$36=0,0,C$36/NFM!C$13*1000)</f>
        <v>0.73689932733480901</v>
      </c>
      <c r="D235" s="274">
        <f>IF(D$36=0,0,D$36/NFM!D$13*1000)</f>
        <v>0.73013541960505923</v>
      </c>
      <c r="E235" s="274">
        <f>IF(E$36=0,0,E$36/NFM!E$13*1000)</f>
        <v>0.71610050944634585</v>
      </c>
      <c r="F235" s="274">
        <f>IF(F$36=0,0,F$36/NFM!F$13*1000)</f>
        <v>0.71950156199603477</v>
      </c>
      <c r="G235" s="274">
        <f>IF(G$36=0,0,G$36/NFM!G$13*1000)</f>
        <v>0.7114989591890144</v>
      </c>
      <c r="H235" s="274">
        <f>IF(H$36=0,0,H$36/NFM!H$13*1000)</f>
        <v>0.75789926492688675</v>
      </c>
      <c r="I235" s="274">
        <f>IF(I$36=0,0,I$36/NFM!I$13*1000)</f>
        <v>0.79139371521352786</v>
      </c>
      <c r="J235" s="274">
        <f>IF(J$36=0,0,J$36/NFM!J$13*1000)</f>
        <v>0.81942049427098218</v>
      </c>
      <c r="K235" s="274">
        <f>IF(K$36=0,0,K$36/NFM!K$13*1000)</f>
        <v>0.8750533657463796</v>
      </c>
      <c r="L235" s="274">
        <f>IF(L$36=0,0,L$36/NFM!L$13*1000)</f>
        <v>0.77878877448207107</v>
      </c>
      <c r="M235" s="274">
        <f>IF(M$36=0,0,M$36/NFM!M$13*1000)</f>
        <v>0.8363904766090855</v>
      </c>
      <c r="N235" s="274">
        <f>IF(N$36=0,0,N$36/NFM!N$13*1000)</f>
        <v>0.74959979949360456</v>
      </c>
      <c r="O235" s="274">
        <f>IF(O$36=0,0,O$36/NFM!O$13*1000)</f>
        <v>0.76885462311965214</v>
      </c>
      <c r="P235" s="274">
        <f>IF(P$36=0,0,P$36/NFM!P$13*1000)</f>
        <v>0.79768269392280933</v>
      </c>
      <c r="Q235" s="274">
        <f>IF(Q$36=0,0,Q$36/NFM!Q$13*1000)</f>
        <v>0.81681908599659014</v>
      </c>
      <c r="R235" s="274">
        <f>IF(R$36=0,0,R$36/NFM!R$13*1000)</f>
        <v>0.82271245345320621</v>
      </c>
      <c r="S235" s="274">
        <f>IF(S$36=0,0,S$36/NFM!S$13*1000)</f>
        <v>0.81288235262747965</v>
      </c>
      <c r="T235" s="274">
        <f>IF(T$36=0,0,T$36/NFM!T$13*1000)</f>
        <v>0.82326970850644043</v>
      </c>
      <c r="U235" s="274">
        <f>IF(U$36=0,0,U$36/NFM!U$13*1000)</f>
        <v>0.79274834061296495</v>
      </c>
      <c r="V235" s="274">
        <f>IF(V$36=0,0,V$36/NFM!V$13*1000)</f>
        <v>0.92027356990492903</v>
      </c>
      <c r="W235" s="274">
        <f>IF(W$36=0,0,W$36/NFM!W$13*1000)</f>
        <v>1.0089044515398358</v>
      </c>
      <c r="X235" s="274">
        <f>IF(X$36=0,0,X$36/NFM!X$13*1000)</f>
        <v>0.93113462255543233</v>
      </c>
      <c r="Y235" s="274">
        <f>IF(Y$36=0,0,Y$36/NFM!Y$13*1000)</f>
        <v>0.94276517654696967</v>
      </c>
      <c r="DA235" s="77"/>
    </row>
    <row r="236" spans="1:105" ht="12" customHeight="1" x14ac:dyDescent="0.25">
      <c r="A236" s="173" t="s">
        <v>93</v>
      </c>
      <c r="B236" s="274">
        <f>IF(B$37=0,0,B$37/NFM!B$13*1000)</f>
        <v>21.452656588149786</v>
      </c>
      <c r="C236" s="274">
        <f>IF(C$37=0,0,C$37/NFM!C$13*1000)</f>
        <v>21.609571941434623</v>
      </c>
      <c r="D236" s="274">
        <f>IF(D$37=0,0,D$37/NFM!D$13*1000)</f>
        <v>21.411220354902582</v>
      </c>
      <c r="E236" s="274">
        <f>IF(E$37=0,0,E$37/NFM!E$13*1000)</f>
        <v>20.999646630357038</v>
      </c>
      <c r="F236" s="274">
        <f>IF(F$37=0,0,F$37/NFM!F$13*1000)</f>
        <v>21.099382492533664</v>
      </c>
      <c r="G236" s="274">
        <f>IF(G$37=0,0,G$37/NFM!G$13*1000)</f>
        <v>20.864706174260313</v>
      </c>
      <c r="H236" s="274">
        <f>IF(H$37=0,0,H$37/NFM!H$13*1000)</f>
        <v>22.225395087593437</v>
      </c>
      <c r="I236" s="274">
        <f>IF(I$37=0,0,I$37/NFM!I$13*1000)</f>
        <v>23.207619804402174</v>
      </c>
      <c r="J236" s="274">
        <f>IF(J$37=0,0,J$37/NFM!J$13*1000)</f>
        <v>24.029505068593185</v>
      </c>
      <c r="K236" s="274">
        <f>IF(K$37=0,0,K$37/NFM!K$13*1000)</f>
        <v>25.660938961746908</v>
      </c>
      <c r="L236" s="274">
        <f>IF(L$37=0,0,L$37/NFM!L$13*1000)</f>
        <v>22.837979931695138</v>
      </c>
      <c r="M236" s="274">
        <f>IF(M$37=0,0,M$37/NFM!M$13*1000)</f>
        <v>24.527149781482869</v>
      </c>
      <c r="N236" s="274">
        <f>IF(N$37=0,0,N$37/NFM!N$13*1000)</f>
        <v>21.982013273140421</v>
      </c>
      <c r="O236" s="274">
        <f>IF(O$37=0,0,O$37/NFM!O$13*1000)</f>
        <v>22.546660954217284</v>
      </c>
      <c r="P236" s="274">
        <f>IF(P$37=0,0,P$37/NFM!P$13*1000)</f>
        <v>23.392044097945632</v>
      </c>
      <c r="Q236" s="274">
        <f>IF(Q$37=0,0,Q$37/NFM!Q$13*1000)</f>
        <v>23.95321877388611</v>
      </c>
      <c r="R236" s="274">
        <f>IF(R$37=0,0,R$37/NFM!R$13*1000)</f>
        <v>24.126041767892154</v>
      </c>
      <c r="S236" s="274">
        <f>IF(S$37=0,0,S$37/NFM!S$13*1000)</f>
        <v>23.837774072285235</v>
      </c>
      <c r="T236" s="274">
        <f>IF(T$37=0,0,T$37/NFM!T$13*1000)</f>
        <v>24.142383271698591</v>
      </c>
      <c r="U236" s="274">
        <f>IF(U$37=0,0,U$37/NFM!U$13*1000)</f>
        <v>23.247344192709999</v>
      </c>
      <c r="V236" s="274">
        <f>IF(V$37=0,0,V$37/NFM!V$13*1000)</f>
        <v>26.987021397599861</v>
      </c>
      <c r="W236" s="274">
        <f>IF(W$37=0,0,W$37/NFM!W$13*1000)</f>
        <v>29.586121901395124</v>
      </c>
      <c r="X236" s="274">
        <f>IF(X$37=0,0,X$37/NFM!X$13*1000)</f>
        <v>27.305521754303431</v>
      </c>
      <c r="Y236" s="274">
        <f>IF(Y$37=0,0,Y$37/NFM!Y$13*1000)</f>
        <v>27.646587736963337</v>
      </c>
      <c r="DA236" s="77"/>
    </row>
    <row r="237" spans="1:105" ht="12" customHeight="1" x14ac:dyDescent="0.25">
      <c r="A237" s="173" t="s">
        <v>94</v>
      </c>
      <c r="B237" s="274">
        <f>IF(B$38=0,0,B$38/NFM!B$13*1000)</f>
        <v>0.52471641514839196</v>
      </c>
      <c r="C237" s="274">
        <f>IF(C$38=0,0,C$38/NFM!C$13*1000)</f>
        <v>0.52855445083963781</v>
      </c>
      <c r="D237" s="274">
        <f>IF(D$38=0,0,D$38/NFM!D$13*1000)</f>
        <v>0.52370291494726839</v>
      </c>
      <c r="E237" s="274">
        <f>IF(E$38=0,0,E$38/NFM!E$13*1000)</f>
        <v>0.51363612026263683</v>
      </c>
      <c r="F237" s="274">
        <f>IF(F$38=0,0,F$38/NFM!F$13*1000)</f>
        <v>0.51607558708801615</v>
      </c>
      <c r="G237" s="274">
        <f>IF(G$38=0,0,G$38/NFM!G$13*1000)</f>
        <v>0.51033557461270196</v>
      </c>
      <c r="H237" s="274">
        <f>IF(H$38=0,0,H$38/NFM!H$13*1000)</f>
        <v>0.54361703818354512</v>
      </c>
      <c r="I237" s="274">
        <f>IF(I$38=0,0,I$38/NFM!I$13*1000)</f>
        <v>0.56764154210250151</v>
      </c>
      <c r="J237" s="274">
        <f>IF(J$38=0,0,J$38/NFM!J$13*1000)</f>
        <v>0.58774425934488783</v>
      </c>
      <c r="K237" s="274">
        <f>IF(K$38=0,0,K$38/NFM!K$13*1000)</f>
        <v>0.62764794868283591</v>
      </c>
      <c r="L237" s="274">
        <f>IF(L$38=0,0,L$38/NFM!L$13*1000)</f>
        <v>0.55860041900868929</v>
      </c>
      <c r="M237" s="274">
        <f>IF(M$38=0,0,M$38/NFM!M$13*1000)</f>
        <v>0.59991628795551988</v>
      </c>
      <c r="N237" s="274">
        <f>IF(N$38=0,0,N$38/NFM!N$13*1000)</f>
        <v>0.53766409558795814</v>
      </c>
      <c r="O237" s="274">
        <f>IF(O$38=0,0,O$38/NFM!O$13*1000)</f>
        <v>0.55147496818637431</v>
      </c>
      <c r="P237" s="274">
        <f>IF(P$38=0,0,P$38/NFM!P$13*1000)</f>
        <v>0.57215242651333242</v>
      </c>
      <c r="Q237" s="274">
        <f>IF(Q$38=0,0,Q$38/NFM!Q$13*1000)</f>
        <v>0.58587835192595494</v>
      </c>
      <c r="R237" s="274">
        <f>IF(R$38=0,0,R$38/NFM!R$13*1000)</f>
        <v>0.5901054769674362</v>
      </c>
      <c r="S237" s="274">
        <f>IF(S$38=0,0,S$38/NFM!S$13*1000)</f>
        <v>0.58305465828582359</v>
      </c>
      <c r="T237" s="274">
        <f>IF(T$38=0,0,T$38/NFM!T$13*1000)</f>
        <v>0.590505178293946</v>
      </c>
      <c r="U237" s="274">
        <f>IF(U$38=0,0,U$38/NFM!U$13*1000)</f>
        <v>0.56861317181843873</v>
      </c>
      <c r="V237" s="274">
        <f>IF(V$38=0,0,V$38/NFM!V$13*1000)</f>
        <v>0.66008296292328028</v>
      </c>
      <c r="W237" s="274">
        <f>IF(W$38=0,0,W$38/NFM!W$13*1000)</f>
        <v>0.72365507546598362</v>
      </c>
      <c r="X237" s="274">
        <f>IF(X$38=0,0,X$38/NFM!X$13*1000)</f>
        <v>0.66787325055997815</v>
      </c>
      <c r="Y237" s="274">
        <f>IF(Y$38=0,0,Y$38/NFM!Y$13*1000)</f>
        <v>0.67621547703505325</v>
      </c>
      <c r="DA237" s="77"/>
    </row>
    <row r="238" spans="1:105" ht="12" customHeight="1" x14ac:dyDescent="0.25">
      <c r="A238" s="56" t="s">
        <v>95</v>
      </c>
      <c r="B238" s="275">
        <f>IF(B$39=0,0,B$39/NFM!B$13*1000)</f>
        <v>3.3210340398942257</v>
      </c>
      <c r="C238" s="275">
        <f>IF(C$39=0,0,C$39/NFM!C$13*1000)</f>
        <v>3.1466453727552275</v>
      </c>
      <c r="D238" s="275">
        <f>IF(D$39=0,0,D$39/NFM!D$13*1000)</f>
        <v>2.8295700215428909</v>
      </c>
      <c r="E238" s="275">
        <f>IF(E$39=0,0,E$39/NFM!E$13*1000)</f>
        <v>2.8529525391059036</v>
      </c>
      <c r="F238" s="275">
        <f>IF(F$39=0,0,F$39/NFM!F$13*1000)</f>
        <v>3.0505525439048875</v>
      </c>
      <c r="G238" s="275">
        <f>IF(G$39=0,0,G$39/NFM!G$13*1000)</f>
        <v>3.2355623574325878</v>
      </c>
      <c r="H238" s="275">
        <f>IF(H$39=0,0,H$39/NFM!H$13*1000)</f>
        <v>3.268495560900389</v>
      </c>
      <c r="I238" s="275">
        <f>IF(I$39=0,0,I$39/NFM!I$13*1000)</f>
        <v>3.3085702259644676</v>
      </c>
      <c r="J238" s="275">
        <f>IF(J$39=0,0,J$39/NFM!J$13*1000)</f>
        <v>4.356473598358054</v>
      </c>
      <c r="K238" s="275">
        <f>IF(K$39=0,0,K$39/NFM!K$13*1000)</f>
        <v>4.5074341485862748</v>
      </c>
      <c r="L238" s="275">
        <f>IF(L$39=0,0,L$39/NFM!L$13*1000)</f>
        <v>3.609688605889716</v>
      </c>
      <c r="M238" s="275">
        <f>IF(M$39=0,0,M$39/NFM!M$13*1000)</f>
        <v>4.9648166510846528</v>
      </c>
      <c r="N238" s="275">
        <f>IF(N$39=0,0,N$39/NFM!N$13*1000)</f>
        <v>3.4123736297558249</v>
      </c>
      <c r="O238" s="275">
        <f>IF(O$39=0,0,O$39/NFM!O$13*1000)</f>
        <v>3.6352930938801236</v>
      </c>
      <c r="P238" s="275">
        <f>IF(P$39=0,0,P$39/NFM!P$13*1000)</f>
        <v>3.9621337050381742</v>
      </c>
      <c r="Q238" s="275">
        <f>IF(Q$39=0,0,Q$39/NFM!Q$13*1000)</f>
        <v>4.2165257257105253</v>
      </c>
      <c r="R238" s="275">
        <f>IF(R$39=0,0,R$39/NFM!R$13*1000)</f>
        <v>4.243338122998753</v>
      </c>
      <c r="S238" s="275">
        <f>IF(S$39=0,0,S$39/NFM!S$13*1000)</f>
        <v>4.3428274125907267</v>
      </c>
      <c r="T238" s="275">
        <f>IF(T$39=0,0,T$39/NFM!T$13*1000)</f>
        <v>4.3227426280001842</v>
      </c>
      <c r="U238" s="275">
        <f>IF(U$39=0,0,U$39/NFM!U$13*1000)</f>
        <v>3.7972714295887897</v>
      </c>
      <c r="V238" s="275">
        <f>IF(V$39=0,0,V$39/NFM!V$13*1000)</f>
        <v>5.1195376746358292</v>
      </c>
      <c r="W238" s="275">
        <f>IF(W$39=0,0,W$39/NFM!W$13*1000)</f>
        <v>6.0719929343262269</v>
      </c>
      <c r="X238" s="275">
        <f>IF(X$39=0,0,X$39/NFM!X$13*1000)</f>
        <v>6.3078568359813678</v>
      </c>
      <c r="Y238" s="275">
        <f>IF(Y$39=0,0,Y$39/NFM!Y$13*1000)</f>
        <v>11.816098917622686</v>
      </c>
      <c r="DA238" s="78"/>
    </row>
    <row r="239" spans="1:105" ht="12" customHeight="1" x14ac:dyDescent="0.25">
      <c r="A239" s="174" t="s">
        <v>515</v>
      </c>
      <c r="B239" s="276">
        <f>IF(B$45=0,0,B$45/NFM!B$13*1000)</f>
        <v>1079.0835842831227</v>
      </c>
      <c r="C239" s="276">
        <f>IF(C$45=0,0,C$45/NFM!C$13*1000)</f>
        <v>1108.7758541848398</v>
      </c>
      <c r="D239" s="276">
        <f>IF(D$45=0,0,D$45/NFM!D$13*1000)</f>
        <v>1125.3970447682095</v>
      </c>
      <c r="E239" s="276">
        <f>IF(E$45=0,0,E$45/NFM!E$13*1000)</f>
        <v>1096.1157552351422</v>
      </c>
      <c r="F239" s="276">
        <f>IF(F$45=0,0,F$45/NFM!F$13*1000)</f>
        <v>1086.2228611923936</v>
      </c>
      <c r="G239" s="276">
        <f>IF(G$45=0,0,G$45/NFM!G$13*1000)</f>
        <v>1056.2552742036391</v>
      </c>
      <c r="H239" s="276">
        <f>IF(H$45=0,0,H$45/NFM!H$13*1000)</f>
        <v>1139.439544190162</v>
      </c>
      <c r="I239" s="276">
        <f>IF(I$45=0,0,I$45/NFM!I$13*1000)</f>
        <v>1202.5929989845877</v>
      </c>
      <c r="J239" s="276">
        <f>IF(J$45=0,0,J$45/NFM!J$13*1000)</f>
        <v>1169.2914920691144</v>
      </c>
      <c r="K239" s="276">
        <f>IF(K$45=0,0,K$45/NFM!K$13*1000)</f>
        <v>1269.7040597904606</v>
      </c>
      <c r="L239" s="276">
        <f>IF(L$45=0,0,L$45/NFM!L$13*1000)</f>
        <v>1156.2070084742766</v>
      </c>
      <c r="M239" s="276">
        <f>IF(M$45=0,0,M$45/NFM!M$13*1000)</f>
        <v>1132.592561805935</v>
      </c>
      <c r="N239" s="276">
        <f>IF(N$45=0,0,N$45/NFM!N$13*1000)</f>
        <v>1108.0860983958053</v>
      </c>
      <c r="O239" s="276">
        <f>IF(O$45=0,0,O$45/NFM!O$13*1000)</f>
        <v>1124.4254577874617</v>
      </c>
      <c r="P239" s="276">
        <f>IF(P$45=0,0,P$45/NFM!P$13*1000)</f>
        <v>1155.6330479864932</v>
      </c>
      <c r="Q239" s="276">
        <f>IF(Q$45=0,0,Q$45/NFM!Q$13*1000)</f>
        <v>1176.1160680520354</v>
      </c>
      <c r="R239" s="276">
        <f>IF(R$45=0,0,R$45/NFM!R$13*1000)</f>
        <v>1188.7051616918757</v>
      </c>
      <c r="S239" s="276">
        <f>IF(S$45=0,0,S$45/NFM!S$13*1000)</f>
        <v>1170.1322055120279</v>
      </c>
      <c r="T239" s="276">
        <f>IF(T$45=0,0,T$45/NFM!T$13*1000)</f>
        <v>1192.0952047357343</v>
      </c>
      <c r="U239" s="276">
        <f>IF(U$45=0,0,U$45/NFM!U$13*1000)</f>
        <v>1179.1543046608967</v>
      </c>
      <c r="V239" s="276">
        <f>IF(V$45=0,0,V$45/NFM!V$13*1000)</f>
        <v>1325.2754731364373</v>
      </c>
      <c r="W239" s="276">
        <f>IF(W$45=0,0,W$45/NFM!W$13*1000)</f>
        <v>1427.9156336238611</v>
      </c>
      <c r="X239" s="276">
        <f>IF(X$45=0,0,X$45/NFM!X$13*1000)</f>
        <v>1273.2444718150687</v>
      </c>
      <c r="Y239" s="276">
        <f>IF(Y$45=0,0,Y$45/NFM!Y$13*1000)</f>
        <v>969.58666672029187</v>
      </c>
      <c r="DA239" s="79"/>
    </row>
    <row r="240" spans="1:105" ht="12" customHeight="1" x14ac:dyDescent="0.25">
      <c r="A240" s="174" t="s">
        <v>517</v>
      </c>
      <c r="B240" s="276">
        <f>IF(B$46=0,0,B$46/NFM!B$13*1000)</f>
        <v>188.67415012924977</v>
      </c>
      <c r="C240" s="276">
        <f>IF(C$46=0,0,C$46/NFM!C$13*1000)</f>
        <v>175.66815693758221</v>
      </c>
      <c r="D240" s="276">
        <f>IF(D$46=0,0,D$46/NFM!D$13*1000)</f>
        <v>154.25645706378643</v>
      </c>
      <c r="E240" s="276">
        <f>IF(E$46=0,0,E$46/NFM!E$13*1000)</f>
        <v>156.53643178680281</v>
      </c>
      <c r="F240" s="276">
        <f>IF(F$46=0,0,F$46/NFM!F$13*1000)</f>
        <v>167.19097244852517</v>
      </c>
      <c r="G240" s="276">
        <f>IF(G$46=0,0,G$46/NFM!G$13*1000)</f>
        <v>176.70928906605596</v>
      </c>
      <c r="H240" s="276">
        <f>IF(H$46=0,0,H$46/NFM!H$13*1000)</f>
        <v>180.2533945820951</v>
      </c>
      <c r="I240" s="276">
        <f>IF(I$46=0,0,I$46/NFM!I$13*1000)</f>
        <v>180.60818197292684</v>
      </c>
      <c r="J240" s="276">
        <f>IF(J$46=0,0,J$46/NFM!J$13*1000)</f>
        <v>247.37454721206436</v>
      </c>
      <c r="K240" s="276">
        <f>IF(K$46=0,0,K$46/NFM!K$13*1000)</f>
        <v>251.94107805156236</v>
      </c>
      <c r="L240" s="276">
        <f>IF(L$46=0,0,L$46/NFM!L$13*1000)</f>
        <v>204.30927053068322</v>
      </c>
      <c r="M240" s="276">
        <f>IF(M$46=0,0,M$46/NFM!M$13*1000)</f>
        <v>295.63193566147396</v>
      </c>
      <c r="N240" s="276">
        <f>IF(N$46=0,0,N$46/NFM!N$13*1000)</f>
        <v>194.71470000546097</v>
      </c>
      <c r="O240" s="276">
        <f>IF(O$46=0,0,O$46/NFM!O$13*1000)</f>
        <v>208.61887916988962</v>
      </c>
      <c r="P240" s="276">
        <f>IF(P$46=0,0,P$46/NFM!P$13*1000)</f>
        <v>225.92998322757845</v>
      </c>
      <c r="Q240" s="276">
        <f>IF(Q$46=0,0,Q$46/NFM!Q$13*1000)</f>
        <v>238.93832865807749</v>
      </c>
      <c r="R240" s="276">
        <f>IF(R$46=0,0,R$46/NFM!R$13*1000)</f>
        <v>236.88938285095855</v>
      </c>
      <c r="S240" s="276">
        <f>IF(S$46=0,0,S$46/NFM!S$13*1000)</f>
        <v>240.35593454604361</v>
      </c>
      <c r="T240" s="276">
        <f>IF(T$46=0,0,T$46/NFM!T$13*1000)</f>
        <v>238.911643132698</v>
      </c>
      <c r="U240" s="276">
        <f>IF(U$46=0,0,U$46/NFM!U$13*1000)</f>
        <v>204.49423563202888</v>
      </c>
      <c r="V240" s="276">
        <f>IF(V$46=0,0,V$46/NFM!V$13*1000)</f>
        <v>275.68304489251625</v>
      </c>
      <c r="W240" s="276">
        <f>IF(W$46=0,0,W$46/NFM!W$13*1000)</f>
        <v>326.76589620946078</v>
      </c>
      <c r="X240" s="276">
        <f>IF(X$46=0,0,X$46/NFM!X$13*1000)</f>
        <v>340.76022901198127</v>
      </c>
      <c r="Y240" s="276">
        <f>IF(Y$46=0,0,Y$46/NFM!Y$13*1000)</f>
        <v>625.02086401417466</v>
      </c>
      <c r="DA240" s="79"/>
    </row>
    <row r="241" spans="1:105" ht="12" customHeight="1" x14ac:dyDescent="0.25">
      <c r="A241" s="41" t="s">
        <v>527</v>
      </c>
      <c r="B241" s="277">
        <f>IF(B$53=0,0,B$53/NFM!B$13*1000)</f>
        <v>48.904527816925174</v>
      </c>
      <c r="C241" s="277">
        <f>IF(C$53=0,0,C$53/NFM!C$13*1000)</f>
        <v>42.047651234212132</v>
      </c>
      <c r="D241" s="277">
        <f>IF(D$53=0,0,D$53/NFM!D$13*1000)</f>
        <v>34.950650399993009</v>
      </c>
      <c r="E241" s="277">
        <f>IF(E$53=0,0,E$53/NFM!E$13*1000)</f>
        <v>36.604425781805844</v>
      </c>
      <c r="F241" s="277">
        <f>IF(F$53=0,0,F$53/NFM!F$13*1000)</f>
        <v>41.781932974210001</v>
      </c>
      <c r="G241" s="277">
        <f>IF(G$53=0,0,G$53/NFM!G$13*1000)</f>
        <v>47.606545050719916</v>
      </c>
      <c r="H241" s="277">
        <f>IF(H$53=0,0,H$53/NFM!H$13*1000)</f>
        <v>44.568509944203932</v>
      </c>
      <c r="I241" s="277">
        <f>IF(I$53=0,0,I$53/NFM!I$13*1000)</f>
        <v>41.45654110612935</v>
      </c>
      <c r="J241" s="277">
        <f>IF(J$53=0,0,J$53/NFM!J$13*1000)</f>
        <v>57.514430916953614</v>
      </c>
      <c r="K241" s="277">
        <f>IF(K$53=0,0,K$53/NFM!K$13*1000)</f>
        <v>52.766600874531377</v>
      </c>
      <c r="L241" s="277">
        <f>IF(L$53=0,0,L$53/NFM!L$13*1000)</f>
        <v>41.096360274443477</v>
      </c>
      <c r="M241" s="277">
        <f>IF(M$53=0,0,M$53/NFM!M$13*1000)</f>
        <v>75.967739863382917</v>
      </c>
      <c r="N241" s="277">
        <f>IF(N$53=0,0,N$53/NFM!N$13*1000)</f>
        <v>46.341474040932638</v>
      </c>
      <c r="O241" s="277">
        <f>IF(O$53=0,0,O$53/NFM!O$13*1000)</f>
        <v>50.617823010661432</v>
      </c>
      <c r="P241" s="277">
        <f>IF(P$53=0,0,P$53/NFM!P$13*1000)</f>
        <v>53.788765640458713</v>
      </c>
      <c r="Q241" s="277">
        <f>IF(Q$53=0,0,Q$53/NFM!Q$13*1000)</f>
        <v>54.572120893440996</v>
      </c>
      <c r="R241" s="277">
        <f>IF(R$53=0,0,R$53/NFM!R$13*1000)</f>
        <v>54.638970251914152</v>
      </c>
      <c r="S241" s="277">
        <f>IF(S$53=0,0,S$53/NFM!S$13*1000)</f>
        <v>51.908756177960711</v>
      </c>
      <c r="T241" s="277">
        <f>IF(T$53=0,0,T$53/NFM!T$13*1000)</f>
        <v>50.152756167581728</v>
      </c>
      <c r="U241" s="277">
        <f>IF(U$53=0,0,U$53/NFM!U$13*1000)</f>
        <v>42.964724654012308</v>
      </c>
      <c r="V241" s="277">
        <f>IF(V$53=0,0,V$53/NFM!V$13*1000)</f>
        <v>54.435052049544353</v>
      </c>
      <c r="W241" s="277">
        <f>IF(W$53=0,0,W$53/NFM!W$13*1000)</f>
        <v>59.682400892228266</v>
      </c>
      <c r="X241" s="277">
        <f>IF(X$53=0,0,X$53/NFM!X$13*1000)</f>
        <v>59.797896877301028</v>
      </c>
      <c r="Y241" s="277">
        <f>IF(Y$53=0,0,Y$53/NFM!Y$13*1000)</f>
        <v>94.672636040525816</v>
      </c>
      <c r="DA241" s="82"/>
    </row>
    <row r="242" spans="1:105" ht="12" customHeight="1" x14ac:dyDescent="0.25">
      <c r="A242" s="128"/>
      <c r="B242" s="128"/>
      <c r="C242" s="128"/>
      <c r="D242" s="128"/>
      <c r="E242" s="128"/>
      <c r="F242" s="128"/>
      <c r="G242" s="128"/>
      <c r="H242" s="128"/>
      <c r="I242" s="128"/>
      <c r="J242" s="128"/>
      <c r="K242" s="128"/>
      <c r="L242" s="128"/>
      <c r="M242" s="128"/>
      <c r="N242" s="128"/>
      <c r="O242" s="128"/>
      <c r="P242" s="128"/>
      <c r="Q242" s="128"/>
      <c r="R242" s="128"/>
      <c r="S242" s="128"/>
      <c r="T242" s="128"/>
      <c r="U242" s="128"/>
      <c r="V242" s="128"/>
      <c r="W242" s="128"/>
      <c r="X242" s="128"/>
      <c r="Y242" s="128"/>
      <c r="DA242" s="124"/>
    </row>
    <row r="243" spans="1:105" ht="12" customHeight="1" x14ac:dyDescent="0.25">
      <c r="A243" s="35" t="s">
        <v>80</v>
      </c>
      <c r="B243" s="272">
        <f t="shared" ref="B243:Y243" si="59">SUM(B$244:B$251)</f>
        <v>0</v>
      </c>
      <c r="C243" s="272">
        <f t="shared" si="59"/>
        <v>0</v>
      </c>
      <c r="D243" s="272">
        <f t="shared" si="59"/>
        <v>0</v>
      </c>
      <c r="E243" s="272">
        <f t="shared" si="59"/>
        <v>0</v>
      </c>
      <c r="F243" s="272">
        <f t="shared" si="59"/>
        <v>0</v>
      </c>
      <c r="G243" s="272">
        <f t="shared" si="59"/>
        <v>0</v>
      </c>
      <c r="H243" s="272">
        <f t="shared" si="59"/>
        <v>152.89058767319636</v>
      </c>
      <c r="I243" s="272">
        <f t="shared" si="59"/>
        <v>159.64740408009396</v>
      </c>
      <c r="J243" s="272">
        <f t="shared" si="59"/>
        <v>165.30123027984479</v>
      </c>
      <c r="K243" s="272">
        <f t="shared" si="59"/>
        <v>176.52401780160747</v>
      </c>
      <c r="L243" s="272">
        <f t="shared" si="59"/>
        <v>157.10461655407431</v>
      </c>
      <c r="M243" s="272">
        <f t="shared" si="59"/>
        <v>168.72457516560124</v>
      </c>
      <c r="N243" s="272">
        <f t="shared" si="59"/>
        <v>151.21634123143807</v>
      </c>
      <c r="O243" s="272">
        <f t="shared" si="59"/>
        <v>155.10060585053526</v>
      </c>
      <c r="P243" s="272">
        <f t="shared" si="59"/>
        <v>160.91607617832386</v>
      </c>
      <c r="Q243" s="272">
        <f t="shared" si="59"/>
        <v>164.77644966797419</v>
      </c>
      <c r="R243" s="272">
        <f t="shared" si="59"/>
        <v>165.96531533339387</v>
      </c>
      <c r="S243" s="272">
        <f t="shared" si="59"/>
        <v>163.98229468442162</v>
      </c>
      <c r="T243" s="272">
        <f t="shared" si="59"/>
        <v>166.07773007825145</v>
      </c>
      <c r="U243" s="272">
        <f t="shared" si="59"/>
        <v>159.92067189147195</v>
      </c>
      <c r="V243" s="272">
        <f t="shared" si="59"/>
        <v>185.64626386853536</v>
      </c>
      <c r="W243" s="272">
        <f t="shared" si="59"/>
        <v>203.52572121326241</v>
      </c>
      <c r="X243" s="272">
        <f t="shared" si="59"/>
        <v>187.83725784250547</v>
      </c>
      <c r="Y243" s="272">
        <f t="shared" si="59"/>
        <v>190.18348288373318</v>
      </c>
      <c r="DA243" s="111"/>
    </row>
    <row r="244" spans="1:105" ht="12" customHeight="1" x14ac:dyDescent="0.25">
      <c r="A244" s="55" t="s">
        <v>91</v>
      </c>
      <c r="B244" s="273">
        <f>IF(B$73=0,0,B$73/NFM!B$14*1000)</f>
        <v>0</v>
      </c>
      <c r="C244" s="273">
        <f>IF(C$73=0,0,C$73/NFM!C$14*1000)</f>
        <v>0</v>
      </c>
      <c r="D244" s="273">
        <f>IF(D$73=0,0,D$73/NFM!D$14*1000)</f>
        <v>0</v>
      </c>
      <c r="E244" s="273">
        <f>IF(E$73=0,0,E$73/NFM!E$14*1000)</f>
        <v>0</v>
      </c>
      <c r="F244" s="273">
        <f>IF(F$73=0,0,F$73/NFM!F$14*1000)</f>
        <v>0</v>
      </c>
      <c r="G244" s="273">
        <f>IF(G$73=0,0,G$73/NFM!G$14*1000)</f>
        <v>0</v>
      </c>
      <c r="H244" s="273">
        <f>IF(H$73=0,0,H$73/NFM!H$14*1000)</f>
        <v>0.26839325472593406</v>
      </c>
      <c r="I244" s="273">
        <f>IF(I$73=0,0,I$73/NFM!I$14*1000)</f>
        <v>0.28025457316939117</v>
      </c>
      <c r="J244" s="273">
        <f>IF(J$73=0,0,J$73/NFM!J$14*1000)</f>
        <v>0.2901796368288882</v>
      </c>
      <c r="K244" s="273">
        <f>IF(K$73=0,0,K$73/NFM!K$14*1000)</f>
        <v>0.30988078727912305</v>
      </c>
      <c r="L244" s="273">
        <f>IF(L$73=0,0,L$73/NFM!L$14*1000)</f>
        <v>0.27579081231474994</v>
      </c>
      <c r="M244" s="273">
        <f>IF(M$73=0,0,M$73/NFM!M$14*1000)</f>
        <v>0.29618918057769439</v>
      </c>
      <c r="N244" s="273">
        <f>IF(N$73=0,0,N$73/NFM!N$14*1000)</f>
        <v>0.2654541826874447</v>
      </c>
      <c r="O244" s="273">
        <f>IF(O$73=0,0,O$73/NFM!O$14*1000)</f>
        <v>0.27227285242350269</v>
      </c>
      <c r="P244" s="273">
        <f>IF(P$73=0,0,P$73/NFM!P$14*1000)</f>
        <v>0.28248167582341971</v>
      </c>
      <c r="Q244" s="273">
        <f>IF(Q$73=0,0,Q$73/NFM!Q$14*1000)</f>
        <v>0.28925840564868588</v>
      </c>
      <c r="R244" s="273">
        <f>IF(R$73=0,0,R$73/NFM!R$14*1000)</f>
        <v>0.29134541133289532</v>
      </c>
      <c r="S244" s="273">
        <f>IF(S$73=0,0,S$73/NFM!S$14*1000)</f>
        <v>0.28786429863502599</v>
      </c>
      <c r="T244" s="273">
        <f>IF(T$73=0,0,T$73/NFM!T$14*1000)</f>
        <v>0.29154275087969733</v>
      </c>
      <c r="U244" s="273">
        <f>IF(U$73=0,0,U$73/NFM!U$14*1000)</f>
        <v>0.28073428378268694</v>
      </c>
      <c r="V244" s="273">
        <f>IF(V$73=0,0,V$73/NFM!V$14*1000)</f>
        <v>0.32589452199921443</v>
      </c>
      <c r="W244" s="273">
        <f>IF(W$73=0,0,W$73/NFM!W$14*1000)</f>
        <v>0.35728118760536137</v>
      </c>
      <c r="X244" s="273">
        <f>IF(X$73=0,0,X$73/NFM!X$14*1000)</f>
        <v>0.32974072347517069</v>
      </c>
      <c r="Y244" s="273">
        <f>IF(Y$73=0,0,Y$73/NFM!Y$14*1000)</f>
        <v>0.33385942682010472</v>
      </c>
      <c r="DA244" s="76"/>
    </row>
    <row r="245" spans="1:105" ht="12" customHeight="1" x14ac:dyDescent="0.25">
      <c r="A245" s="173" t="s">
        <v>92</v>
      </c>
      <c r="B245" s="274">
        <f>IF(B$74=0,0,B$74/NFM!B$14*1000)</f>
        <v>0</v>
      </c>
      <c r="C245" s="274">
        <f>IF(C$74=0,0,C$74/NFM!C$14*1000)</f>
        <v>0</v>
      </c>
      <c r="D245" s="274">
        <f>IF(D$74=0,0,D$74/NFM!D$14*1000)</f>
        <v>0</v>
      </c>
      <c r="E245" s="274">
        <f>IF(E$74=0,0,E$74/NFM!E$14*1000)</f>
        <v>0</v>
      </c>
      <c r="F245" s="274">
        <f>IF(F$74=0,0,F$74/NFM!F$14*1000)</f>
        <v>0</v>
      </c>
      <c r="G245" s="274">
        <f>IF(G$74=0,0,G$74/NFM!G$14*1000)</f>
        <v>0</v>
      </c>
      <c r="H245" s="274">
        <f>IF(H$74=0,0,H$74/NFM!H$14*1000)</f>
        <v>0.13960980147501093</v>
      </c>
      <c r="I245" s="274">
        <f>IF(I$74=0,0,I$74/NFM!I$14*1000)</f>
        <v>0.14577968944337261</v>
      </c>
      <c r="J245" s="274">
        <f>IF(J$74=0,0,J$74/NFM!J$14*1000)</f>
        <v>0.15094239805370679</v>
      </c>
      <c r="K245" s="274">
        <f>IF(K$74=0,0,K$74/NFM!K$14*1000)</f>
        <v>0.16119032215297391</v>
      </c>
      <c r="L245" s="274">
        <f>IF(L$74=0,0,L$74/NFM!L$14*1000)</f>
        <v>0.14345778024567396</v>
      </c>
      <c r="M245" s="274">
        <f>IF(M$74=0,0,M$74/NFM!M$14*1000)</f>
        <v>0.15406837530892117</v>
      </c>
      <c r="N245" s="274">
        <f>IF(N$74=0,0,N$74/NFM!N$14*1000)</f>
        <v>0.13808098785324818</v>
      </c>
      <c r="O245" s="274">
        <f>IF(O$74=0,0,O$74/NFM!O$14*1000)</f>
        <v>0.14162784721507085</v>
      </c>
      <c r="P245" s="274">
        <f>IF(P$74=0,0,P$74/NFM!P$14*1000)</f>
        <v>0.14693815879354641</v>
      </c>
      <c r="Q245" s="274">
        <f>IF(Q$74=0,0,Q$74/NFM!Q$14*1000)</f>
        <v>0.15046320232163826</v>
      </c>
      <c r="R245" s="274">
        <f>IF(R$74=0,0,R$74/NFM!R$14*1000)</f>
        <v>0.15154879759692652</v>
      </c>
      <c r="S245" s="274">
        <f>IF(S$74=0,0,S$74/NFM!S$14*1000)</f>
        <v>0.14973803132726773</v>
      </c>
      <c r="T245" s="274">
        <f>IF(T$74=0,0,T$74/NFM!T$14*1000)</f>
        <v>0.15165144747529385</v>
      </c>
      <c r="U245" s="274">
        <f>IF(U$74=0,0,U$74/NFM!U$14*1000)</f>
        <v>0.14602921994500928</v>
      </c>
      <c r="V245" s="274">
        <f>IF(V$74=0,0,V$74/NFM!V$14*1000)</f>
        <v>0.16952016757859154</v>
      </c>
      <c r="W245" s="274">
        <f>IF(W$74=0,0,W$74/NFM!W$14*1000)</f>
        <v>0.18584653225832695</v>
      </c>
      <c r="X245" s="274">
        <f>IF(X$74=0,0,X$74/NFM!X$14*1000)</f>
        <v>0.17152084164560358</v>
      </c>
      <c r="Y245" s="274">
        <f>IF(Y$74=0,0,Y$74/NFM!Y$14*1000)</f>
        <v>0.17366326268710047</v>
      </c>
      <c r="DA245" s="77"/>
    </row>
    <row r="246" spans="1:105" ht="12" customHeight="1" x14ac:dyDescent="0.25">
      <c r="A246" s="173" t="s">
        <v>93</v>
      </c>
      <c r="B246" s="274">
        <f>IF(B$75=0,0,B$75/NFM!B$14*1000)</f>
        <v>0</v>
      </c>
      <c r="C246" s="274">
        <f>IF(C$75=0,0,C$75/NFM!C$14*1000)</f>
        <v>0</v>
      </c>
      <c r="D246" s="274">
        <f>IF(D$75=0,0,D$75/NFM!D$14*1000)</f>
        <v>0</v>
      </c>
      <c r="E246" s="274">
        <f>IF(E$75=0,0,E$75/NFM!E$14*1000)</f>
        <v>0</v>
      </c>
      <c r="F246" s="274">
        <f>IF(F$75=0,0,F$75/NFM!F$14*1000)</f>
        <v>0</v>
      </c>
      <c r="G246" s="274">
        <f>IF(G$75=0,0,G$75/NFM!G$14*1000)</f>
        <v>0</v>
      </c>
      <c r="H246" s="274">
        <f>IF(H$75=0,0,H$75/NFM!H$14*1000)</f>
        <v>3.2678313174886009</v>
      </c>
      <c r="I246" s="274">
        <f>IF(I$75=0,0,I$75/NFM!I$14*1000)</f>
        <v>3.4122492087497456</v>
      </c>
      <c r="J246" s="274">
        <f>IF(J$75=0,0,J$75/NFM!J$14*1000)</f>
        <v>3.5330921631961654</v>
      </c>
      <c r="K246" s="274">
        <f>IF(K$75=0,0,K$75/NFM!K$14*1000)</f>
        <v>3.7729641990920486</v>
      </c>
      <c r="L246" s="274">
        <f>IF(L$75=0,0,L$75/NFM!L$14*1000)</f>
        <v>3.3579005347136883</v>
      </c>
      <c r="M246" s="274">
        <f>IF(M$75=0,0,M$75/NFM!M$14*1000)</f>
        <v>3.6062615701032796</v>
      </c>
      <c r="N246" s="274">
        <f>IF(N$75=0,0,N$75/NFM!N$14*1000)</f>
        <v>3.2320465446501871</v>
      </c>
      <c r="O246" s="274">
        <f>IF(O$75=0,0,O$75/NFM!O$14*1000)</f>
        <v>3.315067492884729</v>
      </c>
      <c r="P246" s="274">
        <f>IF(P$75=0,0,P$75/NFM!P$14*1000)</f>
        <v>3.43936537382449</v>
      </c>
      <c r="Q246" s="274">
        <f>IF(Q$75=0,0,Q$75/NFM!Q$14*1000)</f>
        <v>3.5218756812306014</v>
      </c>
      <c r="R246" s="274">
        <f>IF(R$75=0,0,R$75/NFM!R$14*1000)</f>
        <v>3.5472860908237971</v>
      </c>
      <c r="S246" s="274">
        <f>IF(S$75=0,0,S$75/NFM!S$14*1000)</f>
        <v>3.5049016832669793</v>
      </c>
      <c r="T246" s="274">
        <f>IF(T$75=0,0,T$75/NFM!T$14*1000)</f>
        <v>3.5496888052730755</v>
      </c>
      <c r="U246" s="274">
        <f>IF(U$75=0,0,U$75/NFM!U$14*1000)</f>
        <v>3.4180899418451443</v>
      </c>
      <c r="V246" s="274">
        <f>IF(V$75=0,0,V$75/NFM!V$14*1000)</f>
        <v>3.9679399777557318</v>
      </c>
      <c r="W246" s="274">
        <f>IF(W$75=0,0,W$75/NFM!W$14*1000)</f>
        <v>4.35008940592986</v>
      </c>
      <c r="X246" s="274">
        <f>IF(X$75=0,0,X$75/NFM!X$14*1000)</f>
        <v>4.0147695363053142</v>
      </c>
      <c r="Y246" s="274">
        <f>IF(Y$75=0,0,Y$75/NFM!Y$14*1000)</f>
        <v>4.0649169507467215</v>
      </c>
      <c r="DA246" s="77"/>
    </row>
    <row r="247" spans="1:105" ht="12" customHeight="1" x14ac:dyDescent="0.25">
      <c r="A247" s="173" t="s">
        <v>94</v>
      </c>
      <c r="B247" s="274">
        <f>IF(B$76=0,0,B$76/NFM!B$14*1000)</f>
        <v>0</v>
      </c>
      <c r="C247" s="274">
        <f>IF(C$76=0,0,C$76/NFM!C$14*1000)</f>
        <v>0</v>
      </c>
      <c r="D247" s="274">
        <f>IF(D$76=0,0,D$76/NFM!D$14*1000)</f>
        <v>0</v>
      </c>
      <c r="E247" s="274">
        <f>IF(E$76=0,0,E$76/NFM!E$14*1000)</f>
        <v>0</v>
      </c>
      <c r="F247" s="274">
        <f>IF(F$76=0,0,F$76/NFM!F$14*1000)</f>
        <v>0</v>
      </c>
      <c r="G247" s="274">
        <f>IF(G$76=0,0,G$76/NFM!G$14*1000)</f>
        <v>0</v>
      </c>
      <c r="H247" s="274">
        <f>IF(H$76=0,0,H$76/NFM!H$14*1000)</f>
        <v>8.9464418241978011E-2</v>
      </c>
      <c r="I247" s="274">
        <f>IF(I$76=0,0,I$76/NFM!I$14*1000)</f>
        <v>9.3418191056463706E-2</v>
      </c>
      <c r="J247" s="274">
        <f>IF(J$76=0,0,J$76/NFM!J$14*1000)</f>
        <v>9.67265456096294E-2</v>
      </c>
      <c r="K247" s="274">
        <f>IF(K$76=0,0,K$76/NFM!K$14*1000)</f>
        <v>0.10329359575970774</v>
      </c>
      <c r="L247" s="274">
        <f>IF(L$76=0,0,L$76/NFM!L$14*1000)</f>
        <v>9.1930270771583333E-2</v>
      </c>
      <c r="M247" s="274">
        <f>IF(M$76=0,0,M$76/NFM!M$14*1000)</f>
        <v>9.8729726859231495E-2</v>
      </c>
      <c r="N247" s="274">
        <f>IF(N$76=0,0,N$76/NFM!N$14*1000)</f>
        <v>8.8484727562481574E-2</v>
      </c>
      <c r="O247" s="274">
        <f>IF(O$76=0,0,O$76/NFM!O$14*1000)</f>
        <v>9.0757617474500896E-2</v>
      </c>
      <c r="P247" s="274">
        <f>IF(P$76=0,0,P$76/NFM!P$14*1000)</f>
        <v>9.4160558607806602E-2</v>
      </c>
      <c r="Q247" s="274">
        <f>IF(Q$76=0,0,Q$76/NFM!Q$14*1000)</f>
        <v>9.6419468549561946E-2</v>
      </c>
      <c r="R247" s="274">
        <f>IF(R$76=0,0,R$76/NFM!R$14*1000)</f>
        <v>9.7115137110965102E-2</v>
      </c>
      <c r="S247" s="274">
        <f>IF(S$76=0,0,S$76/NFM!S$14*1000)</f>
        <v>9.5954766211675369E-2</v>
      </c>
      <c r="T247" s="274">
        <f>IF(T$76=0,0,T$76/NFM!T$14*1000)</f>
        <v>9.7180916959899138E-2</v>
      </c>
      <c r="U247" s="274">
        <f>IF(U$76=0,0,U$76/NFM!U$14*1000)</f>
        <v>9.3578094594228958E-2</v>
      </c>
      <c r="V247" s="274">
        <f>IF(V$76=0,0,V$76/NFM!V$14*1000)</f>
        <v>0.10863150733307148</v>
      </c>
      <c r="W247" s="274">
        <f>IF(W$76=0,0,W$76/NFM!W$14*1000)</f>
        <v>0.11909372920178711</v>
      </c>
      <c r="X247" s="274">
        <f>IF(X$76=0,0,X$76/NFM!X$14*1000)</f>
        <v>0.10991357449172356</v>
      </c>
      <c r="Y247" s="274">
        <f>IF(Y$76=0,0,Y$76/NFM!Y$14*1000)</f>
        <v>0.1112864756067016</v>
      </c>
      <c r="DA247" s="77"/>
    </row>
    <row r="248" spans="1:105" ht="12" customHeight="1" x14ac:dyDescent="0.25">
      <c r="A248" s="56" t="s">
        <v>95</v>
      </c>
      <c r="B248" s="275">
        <f>IF(B$77=0,0,B$77/NFM!B$14*1000)</f>
        <v>0</v>
      </c>
      <c r="C248" s="275">
        <f>IF(C$77=0,0,C$77/NFM!C$14*1000)</f>
        <v>0</v>
      </c>
      <c r="D248" s="275">
        <f>IF(D$77=0,0,D$77/NFM!D$14*1000)</f>
        <v>0</v>
      </c>
      <c r="E248" s="275">
        <f>IF(E$77=0,0,E$77/NFM!E$14*1000)</f>
        <v>0</v>
      </c>
      <c r="F248" s="275">
        <f>IF(F$77=0,0,F$77/NFM!F$14*1000)</f>
        <v>0</v>
      </c>
      <c r="G248" s="275">
        <f>IF(G$77=0,0,G$77/NFM!G$14*1000)</f>
        <v>0</v>
      </c>
      <c r="H248" s="275">
        <f>IF(H$77=0,0,H$77/NFM!H$14*1000)</f>
        <v>0.38143751326572306</v>
      </c>
      <c r="I248" s="275">
        <f>IF(I$77=0,0,I$77/NFM!I$14*1000)</f>
        <v>0.41343888607290474</v>
      </c>
      <c r="J248" s="275">
        <f>IF(J$77=0,0,J$77/NFM!J$14*1000)</f>
        <v>0.40277256643850307</v>
      </c>
      <c r="K248" s="275">
        <f>IF(K$77=0,0,K$77/NFM!K$14*1000)</f>
        <v>0.45226542098078887</v>
      </c>
      <c r="L248" s="275">
        <f>IF(L$77=0,0,L$77/NFM!L$14*1000)</f>
        <v>0.40452145889983954</v>
      </c>
      <c r="M248" s="275">
        <f>IF(M$77=0,0,M$77/NFM!M$14*1000)</f>
        <v>0.37663211648718548</v>
      </c>
      <c r="N248" s="275">
        <f>IF(N$77=0,0,N$77/NFM!N$14*1000)</f>
        <v>0.36712957349801228</v>
      </c>
      <c r="O248" s="275">
        <f>IF(O$77=0,0,O$77/NFM!O$14*1000)</f>
        <v>0.37109951118293205</v>
      </c>
      <c r="P248" s="275">
        <f>IF(P$77=0,0,P$77/NFM!P$14*1000)</f>
        <v>0.38888452886776831</v>
      </c>
      <c r="Q248" s="275">
        <f>IF(Q$77=0,0,Q$77/NFM!Q$14*1000)</f>
        <v>0.40526963088088269</v>
      </c>
      <c r="R248" s="275">
        <f>IF(R$77=0,0,R$77/NFM!R$14*1000)</f>
        <v>0.41341805052407554</v>
      </c>
      <c r="S248" s="275">
        <f>IF(S$77=0,0,S$77/NFM!S$14*1000)</f>
        <v>0.41979778405444268</v>
      </c>
      <c r="T248" s="275">
        <f>IF(T$77=0,0,T$77/NFM!T$14*1000)</f>
        <v>0.42981879405020063</v>
      </c>
      <c r="U248" s="275">
        <f>IF(U$77=0,0,U$77/NFM!U$14*1000)</f>
        <v>0.42771706658307429</v>
      </c>
      <c r="V248" s="275">
        <f>IF(V$77=0,0,V$77/NFM!V$14*1000)</f>
        <v>0.50093983091716521</v>
      </c>
      <c r="W248" s="275">
        <f>IF(W$77=0,0,W$77/NFM!W$14*1000)</f>
        <v>0.55893249276566337</v>
      </c>
      <c r="X248" s="275">
        <f>IF(X$77=0,0,X$77/NFM!X$14*1000)</f>
        <v>0.51605977337866249</v>
      </c>
      <c r="Y248" s="275">
        <f>IF(Y$77=0,0,Y$77/NFM!Y$14*1000)</f>
        <v>0.54095030234315866</v>
      </c>
      <c r="DA248" s="78"/>
    </row>
    <row r="249" spans="1:105" ht="12" customHeight="1" x14ac:dyDescent="0.25">
      <c r="A249" s="174" t="s">
        <v>558</v>
      </c>
      <c r="B249" s="276">
        <f>IF(B$83=0,0,B$83/NFM!B$14*1000)</f>
        <v>0</v>
      </c>
      <c r="C249" s="276">
        <f>IF(C$83=0,0,C$83/NFM!C$14*1000)</f>
        <v>0</v>
      </c>
      <c r="D249" s="276">
        <f>IF(D$83=0,0,D$83/NFM!D$14*1000)</f>
        <v>0</v>
      </c>
      <c r="E249" s="276">
        <f>IF(E$83=0,0,E$83/NFM!E$14*1000)</f>
        <v>0</v>
      </c>
      <c r="F249" s="276">
        <f>IF(F$83=0,0,F$83/NFM!F$14*1000)</f>
        <v>0</v>
      </c>
      <c r="G249" s="276">
        <f>IF(G$83=0,0,G$83/NFM!G$14*1000)</f>
        <v>0</v>
      </c>
      <c r="H249" s="276">
        <f>IF(H$83=0,0,H$83/NFM!H$14*1000)</f>
        <v>33.853031801546308</v>
      </c>
      <c r="I249" s="276">
        <f>IF(I$83=0,0,I$83/NFM!I$14*1000)</f>
        <v>36.320096998227285</v>
      </c>
      <c r="J249" s="276">
        <f>IF(J$83=0,0,J$83/NFM!J$14*1000)</f>
        <v>36.805983088379307</v>
      </c>
      <c r="K249" s="276">
        <f>IF(K$83=0,0,K$83/NFM!K$14*1000)</f>
        <v>40.68193399102902</v>
      </c>
      <c r="L249" s="276">
        <f>IF(L$83=0,0,L$83/NFM!L$14*1000)</f>
        <v>36.846692794804071</v>
      </c>
      <c r="M249" s="276">
        <f>IF(M$83=0,0,M$83/NFM!M$14*1000)</f>
        <v>36.091430593690383</v>
      </c>
      <c r="N249" s="276">
        <f>IF(N$83=0,0,N$83/NFM!N$14*1000)</f>
        <v>33.713213161731218</v>
      </c>
      <c r="O249" s="276">
        <f>IF(O$83=0,0,O$83/NFM!O$14*1000)</f>
        <v>34.272293842076422</v>
      </c>
      <c r="P249" s="276">
        <f>IF(P$83=0,0,P$83/NFM!P$14*1000)</f>
        <v>35.686505492680858</v>
      </c>
      <c r="Q249" s="276">
        <f>IF(Q$83=0,0,Q$83/NFM!Q$14*1000)</f>
        <v>36.958449403610402</v>
      </c>
      <c r="R249" s="276">
        <f>IF(R$83=0,0,R$83/NFM!R$14*1000)</f>
        <v>37.142061616781561</v>
      </c>
      <c r="S249" s="276">
        <f>IF(S$83=0,0,S$83/NFM!S$14*1000)</f>
        <v>37.390479526368416</v>
      </c>
      <c r="T249" s="276">
        <f>IF(T$83=0,0,T$83/NFM!T$14*1000)</f>
        <v>38.229793462501796</v>
      </c>
      <c r="U249" s="276">
        <f>IF(U$83=0,0,U$83/NFM!U$14*1000)</f>
        <v>37.068466715674575</v>
      </c>
      <c r="V249" s="276">
        <f>IF(V$83=0,0,V$83/NFM!V$14*1000)</f>
        <v>43.411370068480899</v>
      </c>
      <c r="W249" s="276">
        <f>IF(W$83=0,0,W$83/NFM!W$14*1000)</f>
        <v>48.406472748585195</v>
      </c>
      <c r="X249" s="276">
        <f>IF(X$83=0,0,X$83/NFM!X$14*1000)</f>
        <v>44.864795742210113</v>
      </c>
      <c r="Y249" s="276">
        <f>IF(Y$83=0,0,Y$83/NFM!Y$14*1000)</f>
        <v>46.048594464831247</v>
      </c>
      <c r="DA249" s="79"/>
    </row>
    <row r="250" spans="1:105" ht="12" customHeight="1" x14ac:dyDescent="0.25">
      <c r="A250" s="174" t="s">
        <v>517</v>
      </c>
      <c r="B250" s="276">
        <f>IF(B$90=0,0,B$90/NFM!B$14*1000)</f>
        <v>0</v>
      </c>
      <c r="C250" s="276">
        <f>IF(C$90=0,0,C$90/NFM!C$14*1000)</f>
        <v>0</v>
      </c>
      <c r="D250" s="276">
        <f>IF(D$90=0,0,D$90/NFM!D$14*1000)</f>
        <v>0</v>
      </c>
      <c r="E250" s="276">
        <f>IF(E$90=0,0,E$90/NFM!E$14*1000)</f>
        <v>0</v>
      </c>
      <c r="F250" s="276">
        <f>IF(F$90=0,0,F$90/NFM!F$14*1000)</f>
        <v>0</v>
      </c>
      <c r="G250" s="276">
        <f>IF(G$90=0,0,G$90/NFM!G$14*1000)</f>
        <v>0</v>
      </c>
      <c r="H250" s="276">
        <f>IF(H$90=0,0,H$90/NFM!H$14*1000)</f>
        <v>64.927752569250003</v>
      </c>
      <c r="I250" s="276">
        <f>IF(I$90=0,0,I$90/NFM!I$14*1000)</f>
        <v>69.659411452901153</v>
      </c>
      <c r="J250" s="276">
        <f>IF(J$90=0,0,J$90/NFM!J$14*1000)</f>
        <v>70.591307066362489</v>
      </c>
      <c r="K250" s="276">
        <f>IF(K$90=0,0,K$90/NFM!K$14*1000)</f>
        <v>78.025110415293526</v>
      </c>
      <c r="L250" s="276">
        <f>IF(L$90=0,0,L$90/NFM!L$14*1000)</f>
        <v>70.669385442367613</v>
      </c>
      <c r="M250" s="276">
        <f>IF(M$90=0,0,M$90/NFM!M$14*1000)</f>
        <v>69.220845246432333</v>
      </c>
      <c r="N250" s="276">
        <f>IF(N$90=0,0,N$90/NFM!N$14*1000)</f>
        <v>64.659590175296614</v>
      </c>
      <c r="O250" s="276">
        <f>IF(O$90=0,0,O$90/NFM!O$14*1000)</f>
        <v>65.73186790488073</v>
      </c>
      <c r="P250" s="276">
        <f>IF(P$90=0,0,P$90/NFM!P$14*1000)</f>
        <v>68.444227160302063</v>
      </c>
      <c r="Q250" s="276">
        <f>IF(Q$90=0,0,Q$90/NFM!Q$14*1000)</f>
        <v>70.883726819148734</v>
      </c>
      <c r="R250" s="276">
        <f>IF(R$90=0,0,R$90/NFM!R$14*1000)</f>
        <v>71.235882230674463</v>
      </c>
      <c r="S250" s="276">
        <f>IF(S$90=0,0,S$90/NFM!S$14*1000)</f>
        <v>71.712330445474848</v>
      </c>
      <c r="T250" s="276">
        <f>IF(T$90=0,0,T$90/NFM!T$14*1000)</f>
        <v>73.322076003646742</v>
      </c>
      <c r="U250" s="276">
        <f>IF(U$90=0,0,U$90/NFM!U$14*1000)</f>
        <v>71.094732346154714</v>
      </c>
      <c r="V250" s="276">
        <f>IF(V$90=0,0,V$90/NFM!V$14*1000)</f>
        <v>83.259978338771091</v>
      </c>
      <c r="W250" s="276">
        <f>IF(W$90=0,0,W$90/NFM!W$14*1000)</f>
        <v>92.840236697107997</v>
      </c>
      <c r="X250" s="276">
        <f>IF(X$90=0,0,X$90/NFM!X$14*1000)</f>
        <v>86.047547354003967</v>
      </c>
      <c r="Y250" s="276">
        <f>IF(Y$90=0,0,Y$90/NFM!Y$14*1000)</f>
        <v>88.317990692867014</v>
      </c>
      <c r="DA250" s="79"/>
    </row>
    <row r="251" spans="1:105" ht="12" customHeight="1" x14ac:dyDescent="0.25">
      <c r="A251" s="41" t="s">
        <v>527</v>
      </c>
      <c r="B251" s="277">
        <f>IF(B$97=0,0,B$97/NFM!B$14*1000)</f>
        <v>0</v>
      </c>
      <c r="C251" s="277">
        <f>IF(C$97=0,0,C$97/NFM!C$14*1000)</f>
        <v>0</v>
      </c>
      <c r="D251" s="277">
        <f>IF(D$97=0,0,D$97/NFM!D$14*1000)</f>
        <v>0</v>
      </c>
      <c r="E251" s="277">
        <f>IF(E$97=0,0,E$97/NFM!E$14*1000)</f>
        <v>0</v>
      </c>
      <c r="F251" s="277">
        <f>IF(F$97=0,0,F$97/NFM!F$14*1000)</f>
        <v>0</v>
      </c>
      <c r="G251" s="277">
        <f>IF(G$97=0,0,G$97/NFM!G$14*1000)</f>
        <v>0</v>
      </c>
      <c r="H251" s="277">
        <f>IF(H$97=0,0,H$97/NFM!H$14*1000)</f>
        <v>49.963066997202809</v>
      </c>
      <c r="I251" s="277">
        <f>IF(I$97=0,0,I$97/NFM!I$14*1000)</f>
        <v>49.322755080473641</v>
      </c>
      <c r="J251" s="277">
        <f>IF(J$97=0,0,J$97/NFM!J$14*1000)</f>
        <v>53.430226814976095</v>
      </c>
      <c r="K251" s="277">
        <f>IF(K$97=0,0,K$97/NFM!K$14*1000)</f>
        <v>53.01737907002029</v>
      </c>
      <c r="L251" s="277">
        <f>IF(L$97=0,0,L$97/NFM!L$14*1000)</f>
        <v>45.314937459957093</v>
      </c>
      <c r="M251" s="277">
        <f>IF(M$97=0,0,M$97/NFM!M$14*1000)</f>
        <v>58.880418356142194</v>
      </c>
      <c r="N251" s="277">
        <f>IF(N$97=0,0,N$97/NFM!N$14*1000)</f>
        <v>48.752341878158859</v>
      </c>
      <c r="O251" s="277">
        <f>IF(O$97=0,0,O$97/NFM!O$14*1000)</f>
        <v>50.905618782397354</v>
      </c>
      <c r="P251" s="277">
        <f>IF(P$97=0,0,P$97/NFM!P$14*1000)</f>
        <v>52.433513229423916</v>
      </c>
      <c r="Q251" s="277">
        <f>IF(Q$97=0,0,Q$97/NFM!Q$14*1000)</f>
        <v>52.470987056583688</v>
      </c>
      <c r="R251" s="277">
        <f>IF(R$97=0,0,R$97/NFM!R$14*1000)</f>
        <v>53.086657998549192</v>
      </c>
      <c r="S251" s="277">
        <f>IF(S$97=0,0,S$97/NFM!S$14*1000)</f>
        <v>50.421228149082971</v>
      </c>
      <c r="T251" s="277">
        <f>IF(T$97=0,0,T$97/NFM!T$14*1000)</f>
        <v>50.005977897464746</v>
      </c>
      <c r="U251" s="277">
        <f>IF(U$97=0,0,U$97/NFM!U$14*1000)</f>
        <v>47.391324222892521</v>
      </c>
      <c r="V251" s="277">
        <f>IF(V$97=0,0,V$97/NFM!V$14*1000)</f>
        <v>53.901989455699614</v>
      </c>
      <c r="W251" s="277">
        <f>IF(W$97=0,0,W$97/NFM!W$14*1000)</f>
        <v>56.707768419808225</v>
      </c>
      <c r="X251" s="277">
        <f>IF(X$97=0,0,X$97/NFM!X$14*1000)</f>
        <v>51.782910296994906</v>
      </c>
      <c r="Y251" s="277">
        <f>IF(Y$97=0,0,Y$97/NFM!Y$14*1000)</f>
        <v>50.592221307831139</v>
      </c>
      <c r="DA251" s="82"/>
    </row>
    <row r="252" spans="1:105" ht="12" customHeight="1" x14ac:dyDescent="0.25">
      <c r="A252" s="130"/>
      <c r="B252" s="172"/>
      <c r="C252" s="172"/>
      <c r="D252" s="172"/>
      <c r="E252" s="172"/>
      <c r="F252" s="172"/>
      <c r="G252" s="172"/>
      <c r="H252" s="172"/>
      <c r="I252" s="172"/>
      <c r="J252" s="172"/>
      <c r="K252" s="172"/>
      <c r="L252" s="172"/>
      <c r="M252" s="172"/>
      <c r="N252" s="172"/>
      <c r="O252" s="172"/>
      <c r="P252" s="172"/>
      <c r="Q252" s="172"/>
      <c r="R252" s="172"/>
      <c r="S252" s="172"/>
      <c r="T252" s="172"/>
      <c r="U252" s="172"/>
      <c r="V252" s="172"/>
      <c r="W252" s="172"/>
      <c r="X252" s="172"/>
      <c r="Y252" s="172"/>
    </row>
    <row r="253" spans="1:105" ht="12" customHeight="1" x14ac:dyDescent="0.25">
      <c r="A253" s="35" t="s">
        <v>47</v>
      </c>
      <c r="B253" s="272">
        <f t="shared" ref="B253:Y253" si="60">SUM(B$254:B$261)</f>
        <v>430.68728261116416</v>
      </c>
      <c r="C253" s="272">
        <f t="shared" si="60"/>
        <v>373.43295008071937</v>
      </c>
      <c r="D253" s="272">
        <f t="shared" si="60"/>
        <v>372.86765998821068</v>
      </c>
      <c r="E253" s="272">
        <f t="shared" si="60"/>
        <v>381.66309605459662</v>
      </c>
      <c r="F253" s="272">
        <f t="shared" si="60"/>
        <v>399.59607477407326</v>
      </c>
      <c r="G253" s="272">
        <f t="shared" si="60"/>
        <v>410.67872489901248</v>
      </c>
      <c r="H253" s="272">
        <f t="shared" si="60"/>
        <v>369.5097085662963</v>
      </c>
      <c r="I253" s="272">
        <f t="shared" si="60"/>
        <v>428.85802559264795</v>
      </c>
      <c r="J253" s="272">
        <f t="shared" si="60"/>
        <v>444.04579989465122</v>
      </c>
      <c r="K253" s="272">
        <f t="shared" si="60"/>
        <v>456.84907565808453</v>
      </c>
      <c r="L253" s="272">
        <f t="shared" si="60"/>
        <v>406.59112424583071</v>
      </c>
      <c r="M253" s="272">
        <f t="shared" si="60"/>
        <v>436.66390084004922</v>
      </c>
      <c r="N253" s="272">
        <f t="shared" si="60"/>
        <v>391.35210367589349</v>
      </c>
      <c r="O253" s="272">
        <f t="shared" si="60"/>
        <v>401.40468871755292</v>
      </c>
      <c r="P253" s="272">
        <f t="shared" si="60"/>
        <v>416.45528793263065</v>
      </c>
      <c r="Q253" s="272">
        <f t="shared" si="60"/>
        <v>426.4460420657241</v>
      </c>
      <c r="R253" s="272">
        <f t="shared" si="60"/>
        <v>429.52285952712469</v>
      </c>
      <c r="S253" s="272">
        <f t="shared" si="60"/>
        <v>421.62732110650609</v>
      </c>
      <c r="T253" s="272">
        <f t="shared" si="60"/>
        <v>424.2284900696518</v>
      </c>
      <c r="U253" s="272">
        <f t="shared" si="60"/>
        <v>388.89609362502313</v>
      </c>
      <c r="V253" s="272">
        <f t="shared" si="60"/>
        <v>451.45574965786318</v>
      </c>
      <c r="W253" s="272">
        <f t="shared" si="60"/>
        <v>494.93512624664038</v>
      </c>
      <c r="X253" s="272">
        <f t="shared" si="60"/>
        <v>456.78382255522558</v>
      </c>
      <c r="Y253" s="272">
        <f t="shared" si="60"/>
        <v>462.48938733623015</v>
      </c>
      <c r="DA253" s="111"/>
    </row>
    <row r="254" spans="1:105" ht="12" customHeight="1" x14ac:dyDescent="0.25">
      <c r="A254" s="55" t="s">
        <v>91</v>
      </c>
      <c r="B254" s="273">
        <f>IF(B$116=0,0,B$116/NFM!B$15*1000)</f>
        <v>0.69846697021711956</v>
      </c>
      <c r="C254" s="273">
        <f>IF(C$116=0,0,C$116/NFM!C$15*1000)</f>
        <v>0.60561477377041728</v>
      </c>
      <c r="D254" s="273">
        <f>IF(D$116=0,0,D$116/NFM!D$15*1000)</f>
        <v>0.60469801473808005</v>
      </c>
      <c r="E254" s="273">
        <f>IF(E$116=0,0,E$116/NFM!E$15*1000)</f>
        <v>0.61896201051401756</v>
      </c>
      <c r="F254" s="273">
        <f>IF(F$116=0,0,F$116/NFM!F$15*1000)</f>
        <v>0.64804481332956831</v>
      </c>
      <c r="G254" s="273">
        <f>IF(G$116=0,0,G$116/NFM!G$15*1000)</f>
        <v>0.66601809781613797</v>
      </c>
      <c r="H254" s="273">
        <f>IF(H$116=0,0,H$116/NFM!H$15*1000)</f>
        <v>0.59925225803440663</v>
      </c>
      <c r="I254" s="273">
        <f>IF(I$116=0,0,I$116/NFM!I$15*1000)</f>
        <v>0.69550037321519409</v>
      </c>
      <c r="J254" s="273">
        <f>IF(J$116=0,0,J$116/NFM!J$15*1000)</f>
        <v>0.7201311415939744</v>
      </c>
      <c r="K254" s="273">
        <f>IF(K$116=0,0,K$116/NFM!K$15*1000)</f>
        <v>0.74089485018985013</v>
      </c>
      <c r="L254" s="273">
        <f>IF(L$116=0,0,L$116/NFM!L$15*1000)</f>
        <v>0.65938903269197879</v>
      </c>
      <c r="M254" s="273">
        <f>IF(M$116=0,0,M$116/NFM!M$15*1000)</f>
        <v>0.70815954902757539</v>
      </c>
      <c r="N254" s="273">
        <f>IF(N$116=0,0,N$116/NFM!N$15*1000)</f>
        <v>0.63467515569922994</v>
      </c>
      <c r="O254" s="273">
        <f>IF(O$116=0,0,O$116/NFM!O$15*1000)</f>
        <v>0.650977932444467</v>
      </c>
      <c r="P254" s="273">
        <f>IF(P$116=0,0,P$116/NFM!P$15*1000)</f>
        <v>0.67538623716656343</v>
      </c>
      <c r="Q254" s="273">
        <f>IF(Q$116=0,0,Q$116/NFM!Q$15*1000)</f>
        <v>0.69158873966013024</v>
      </c>
      <c r="R254" s="273">
        <f>IF(R$116=0,0,R$116/NFM!R$15*1000)</f>
        <v>0.69657856744937585</v>
      </c>
      <c r="S254" s="273">
        <f>IF(S$116=0,0,S$116/NFM!S$15*1000)</f>
        <v>0.6837739804057239</v>
      </c>
      <c r="T254" s="273">
        <f>IF(T$116=0,0,T$116/NFM!T$15*1000)</f>
        <v>0.68799242538434824</v>
      </c>
      <c r="U254" s="273">
        <f>IF(U$116=0,0,U$116/NFM!U$15*1000)</f>
        <v>0.6306921221433136</v>
      </c>
      <c r="V254" s="273">
        <f>IF(V$116=0,0,V$116/NFM!V$15*1000)</f>
        <v>0.7321482253788556</v>
      </c>
      <c r="W254" s="273">
        <f>IF(W$116=0,0,W$116/NFM!W$15*1000)</f>
        <v>0.80266089120421658</v>
      </c>
      <c r="X254" s="273">
        <f>IF(X$116=0,0,X$116/NFM!X$15*1000)</f>
        <v>0.74078902599039942</v>
      </c>
      <c r="Y254" s="273">
        <f>IF(Y$116=0,0,Y$116/NFM!Y$15*1000)</f>
        <v>0.75004202394279562</v>
      </c>
      <c r="DA254" s="76"/>
    </row>
    <row r="255" spans="1:105" ht="12" customHeight="1" x14ac:dyDescent="0.25">
      <c r="A255" s="173" t="s">
        <v>92</v>
      </c>
      <c r="B255" s="274">
        <f>IF(B$117=0,0,B$117/NFM!B$15*1000)</f>
        <v>0.34863342009546616</v>
      </c>
      <c r="C255" s="274">
        <f>IF(C$117=0,0,C$117/NFM!C$15*1000)</f>
        <v>0.30228709279450955</v>
      </c>
      <c r="D255" s="274">
        <f>IF(D$117=0,0,D$117/NFM!D$15*1000)</f>
        <v>0.30182950088182703</v>
      </c>
      <c r="E255" s="274">
        <f>IF(E$117=0,0,E$117/NFM!E$15*1000)</f>
        <v>0.30894924432516635</v>
      </c>
      <c r="F255" s="274">
        <f>IF(F$117=0,0,F$117/NFM!F$15*1000)</f>
        <v>0.32346566019576334</v>
      </c>
      <c r="G255" s="274">
        <f>IF(G$117=0,0,G$117/NFM!G$15*1000)</f>
        <v>0.33243686128055305</v>
      </c>
      <c r="H255" s="274">
        <f>IF(H$117=0,0,H$117/NFM!H$15*1000)</f>
        <v>0.29911130107343936</v>
      </c>
      <c r="I255" s="274">
        <f>IF(I$117=0,0,I$117/NFM!I$15*1000)</f>
        <v>0.34715267024912055</v>
      </c>
      <c r="J255" s="274">
        <f>IF(J$117=0,0,J$117/NFM!J$15*1000)</f>
        <v>0.35944689372085309</v>
      </c>
      <c r="K255" s="274">
        <f>IF(K$117=0,0,K$117/NFM!K$15*1000)</f>
        <v>0.3698109095588471</v>
      </c>
      <c r="L255" s="274">
        <f>IF(L$117=0,0,L$117/NFM!L$15*1000)</f>
        <v>0.32912802386258205</v>
      </c>
      <c r="M255" s="274">
        <f>IF(M$117=0,0,M$117/NFM!M$15*1000)</f>
        <v>0.35347138243917353</v>
      </c>
      <c r="N255" s="274">
        <f>IF(N$117=0,0,N$117/NFM!N$15*1000)</f>
        <v>0.31679231748390774</v>
      </c>
      <c r="O255" s="274">
        <f>IF(O$117=0,0,O$117/NFM!O$15*1000)</f>
        <v>0.32492969986002501</v>
      </c>
      <c r="P255" s="274">
        <f>IF(P$117=0,0,P$117/NFM!P$15*1000)</f>
        <v>0.33711288262577782</v>
      </c>
      <c r="Q255" s="274">
        <f>IF(Q$117=0,0,Q$117/NFM!Q$15*1000)</f>
        <v>0.34520021402339779</v>
      </c>
      <c r="R255" s="274">
        <f>IF(R$117=0,0,R$117/NFM!R$15*1000)</f>
        <v>0.34769084107096082</v>
      </c>
      <c r="S255" s="274">
        <f>IF(S$117=0,0,S$117/NFM!S$15*1000)</f>
        <v>0.34129954819056757</v>
      </c>
      <c r="T255" s="274">
        <f>IF(T$117=0,0,T$117/NFM!T$15*1000)</f>
        <v>0.34340514654108845</v>
      </c>
      <c r="U255" s="274">
        <f>IF(U$117=0,0,U$117/NFM!U$15*1000)</f>
        <v>0.31480422259872998</v>
      </c>
      <c r="V255" s="274">
        <f>IF(V$117=0,0,V$117/NFM!V$15*1000)</f>
        <v>0.36544511152948433</v>
      </c>
      <c r="W255" s="274">
        <f>IF(W$117=0,0,W$117/NFM!W$15*1000)</f>
        <v>0.40064086579557751</v>
      </c>
      <c r="X255" s="274">
        <f>IF(X$117=0,0,X$117/NFM!X$15*1000)</f>
        <v>0.36975808837451563</v>
      </c>
      <c r="Y255" s="274">
        <f>IF(Y$117=0,0,Y$117/NFM!Y$15*1000)</f>
        <v>0.37437663794068543</v>
      </c>
      <c r="DA255" s="77"/>
    </row>
    <row r="256" spans="1:105" ht="12" customHeight="1" x14ac:dyDescent="0.25">
      <c r="A256" s="173" t="s">
        <v>93</v>
      </c>
      <c r="B256" s="274">
        <f>IF(B$118=0,0,B$118/NFM!B$15*1000)</f>
        <v>8.8624761013666724</v>
      </c>
      <c r="C256" s="274">
        <f>IF(C$118=0,0,C$118/NFM!C$15*1000)</f>
        <v>7.6843239380474708</v>
      </c>
      <c r="D256" s="274">
        <f>IF(D$118=0,0,D$118/NFM!D$15*1000)</f>
        <v>7.672691670007258</v>
      </c>
      <c r="E256" s="274">
        <f>IF(E$118=0,0,E$118/NFM!E$15*1000)</f>
        <v>7.8536799301034286</v>
      </c>
      <c r="F256" s="274">
        <f>IF(F$118=0,0,F$118/NFM!F$15*1000)</f>
        <v>8.2226961554998272</v>
      </c>
      <c r="G256" s="274">
        <f>IF(G$118=0,0,G$118/NFM!G$15*1000)</f>
        <v>8.4507496083005744</v>
      </c>
      <c r="H256" s="274">
        <f>IF(H$118=0,0,H$118/NFM!H$15*1000)</f>
        <v>7.6035933579923629</v>
      </c>
      <c r="I256" s="274">
        <f>IF(I$118=0,0,I$118/NFM!I$15*1000)</f>
        <v>8.8248345289616328</v>
      </c>
      <c r="J256" s="274">
        <f>IF(J$118=0,0,J$118/NFM!J$15*1000)</f>
        <v>9.1373612559554367</v>
      </c>
      <c r="K256" s="274">
        <f>IF(K$118=0,0,K$118/NFM!K$15*1000)</f>
        <v>9.4008209169748991</v>
      </c>
      <c r="L256" s="274">
        <f>IF(L$118=0,0,L$118/NFM!L$15*1000)</f>
        <v>8.3666369247487609</v>
      </c>
      <c r="M256" s="274">
        <f>IF(M$118=0,0,M$118/NFM!M$15*1000)</f>
        <v>8.9854600816135406</v>
      </c>
      <c r="N256" s="274">
        <f>IF(N$118=0,0,N$118/NFM!N$15*1000)</f>
        <v>8.0530556767303061</v>
      </c>
      <c r="O256" s="274">
        <f>IF(O$118=0,0,O$118/NFM!O$15*1000)</f>
        <v>8.2599129447921964</v>
      </c>
      <c r="P256" s="274">
        <f>IF(P$118=0,0,P$118/NFM!P$15*1000)</f>
        <v>8.5696169487012366</v>
      </c>
      <c r="Q256" s="274">
        <f>IF(Q$118=0,0,Q$118/NFM!Q$15*1000)</f>
        <v>8.7752018900864126</v>
      </c>
      <c r="R256" s="274">
        <f>IF(R$118=0,0,R$118/NFM!R$15*1000)</f>
        <v>8.8385151624640272</v>
      </c>
      <c r="S256" s="274">
        <f>IF(S$118=0,0,S$118/NFM!S$15*1000)</f>
        <v>8.6760445639946973</v>
      </c>
      <c r="T256" s="274">
        <f>IF(T$118=0,0,T$118/NFM!T$15*1000)</f>
        <v>8.7295701699318951</v>
      </c>
      <c r="U256" s="274">
        <f>IF(U$118=0,0,U$118/NFM!U$15*1000)</f>
        <v>8.0025170811983291</v>
      </c>
      <c r="V256" s="274">
        <f>IF(V$118=0,0,V$118/NFM!V$15*1000)</f>
        <v>9.289839644186916</v>
      </c>
      <c r="W256" s="274">
        <f>IF(W$118=0,0,W$118/NFM!W$15*1000)</f>
        <v>10.184537378464407</v>
      </c>
      <c r="X256" s="274">
        <f>IF(X$118=0,0,X$118/NFM!X$15*1000)</f>
        <v>9.3994781699609842</v>
      </c>
      <c r="Y256" s="274">
        <f>IF(Y$118=0,0,Y$118/NFM!Y$15*1000)</f>
        <v>9.5168845423677055</v>
      </c>
      <c r="DA256" s="77"/>
    </row>
    <row r="257" spans="1:105" ht="12" customHeight="1" x14ac:dyDescent="0.25">
      <c r="A257" s="173" t="s">
        <v>94</v>
      </c>
      <c r="B257" s="274">
        <f>IF(B$119=0,0,B$119/NFM!B$15*1000)</f>
        <v>0.23282232340570674</v>
      </c>
      <c r="C257" s="274">
        <f>IF(C$119=0,0,C$119/NFM!C$15*1000)</f>
        <v>0.20187159125680582</v>
      </c>
      <c r="D257" s="274">
        <f>IF(D$119=0,0,D$119/NFM!D$15*1000)</f>
        <v>0.20156600491269336</v>
      </c>
      <c r="E257" s="274">
        <f>IF(E$119=0,0,E$119/NFM!E$15*1000)</f>
        <v>0.2063206701713392</v>
      </c>
      <c r="F257" s="274">
        <f>IF(F$119=0,0,F$119/NFM!F$15*1000)</f>
        <v>0.21601493777652284</v>
      </c>
      <c r="G257" s="274">
        <f>IF(G$119=0,0,G$119/NFM!G$15*1000)</f>
        <v>0.22200603260537932</v>
      </c>
      <c r="H257" s="274">
        <f>IF(H$119=0,0,H$119/NFM!H$15*1000)</f>
        <v>0.19975075267813555</v>
      </c>
      <c r="I257" s="274">
        <f>IF(I$119=0,0,I$119/NFM!I$15*1000)</f>
        <v>0.231833457738398</v>
      </c>
      <c r="J257" s="274">
        <f>IF(J$119=0,0,J$119/NFM!J$15*1000)</f>
        <v>0.2400437138646582</v>
      </c>
      <c r="K257" s="274">
        <f>IF(K$119=0,0,K$119/NFM!K$15*1000)</f>
        <v>0.24696495006328342</v>
      </c>
      <c r="L257" s="274">
        <f>IF(L$119=0,0,L$119/NFM!L$15*1000)</f>
        <v>0.21979634423065963</v>
      </c>
      <c r="M257" s="274">
        <f>IF(M$119=0,0,M$119/NFM!M$15*1000)</f>
        <v>0.23605318300919187</v>
      </c>
      <c r="N257" s="274">
        <f>IF(N$119=0,0,N$119/NFM!N$15*1000)</f>
        <v>0.21155838523307668</v>
      </c>
      <c r="O257" s="274">
        <f>IF(O$119=0,0,O$119/NFM!O$15*1000)</f>
        <v>0.21699264414815572</v>
      </c>
      <c r="P257" s="274">
        <f>IF(P$119=0,0,P$119/NFM!P$15*1000)</f>
        <v>0.22512874572218788</v>
      </c>
      <c r="Q257" s="274">
        <f>IF(Q$119=0,0,Q$119/NFM!Q$15*1000)</f>
        <v>0.23052957988671011</v>
      </c>
      <c r="R257" s="274">
        <f>IF(R$119=0,0,R$119/NFM!R$15*1000)</f>
        <v>0.23219285581645874</v>
      </c>
      <c r="S257" s="274">
        <f>IF(S$119=0,0,S$119/NFM!S$15*1000)</f>
        <v>0.22792466013524126</v>
      </c>
      <c r="T257" s="274">
        <f>IF(T$119=0,0,T$119/NFM!T$15*1000)</f>
        <v>0.22933080846144949</v>
      </c>
      <c r="U257" s="274">
        <f>IF(U$119=0,0,U$119/NFM!U$15*1000)</f>
        <v>0.21023070738110453</v>
      </c>
      <c r="V257" s="274">
        <f>IF(V$119=0,0,V$119/NFM!V$15*1000)</f>
        <v>0.24404940845961853</v>
      </c>
      <c r="W257" s="274">
        <f>IF(W$119=0,0,W$119/NFM!W$15*1000)</f>
        <v>0.26755363040140562</v>
      </c>
      <c r="X257" s="274">
        <f>IF(X$119=0,0,X$119/NFM!X$15*1000)</f>
        <v>0.24692967533013324</v>
      </c>
      <c r="Y257" s="274">
        <f>IF(Y$119=0,0,Y$119/NFM!Y$15*1000)</f>
        <v>0.25001400798093182</v>
      </c>
      <c r="DA257" s="77"/>
    </row>
    <row r="258" spans="1:105" ht="12" customHeight="1" x14ac:dyDescent="0.25">
      <c r="A258" s="56" t="s">
        <v>95</v>
      </c>
      <c r="B258" s="275">
        <f>IF(B$120=0,0,B$120/NFM!B$15*1000)</f>
        <v>1.0217069479729108</v>
      </c>
      <c r="C258" s="275">
        <f>IF(C$120=0,0,C$120/NFM!C$15*1000)</f>
        <v>0.91556187953971302</v>
      </c>
      <c r="D258" s="275">
        <f>IF(D$120=0,0,D$120/NFM!D$15*1000)</f>
        <v>0.94810739694148405</v>
      </c>
      <c r="E258" s="275">
        <f>IF(E$120=0,0,E$120/NFM!E$15*1000)</f>
        <v>0.95825951280087951</v>
      </c>
      <c r="F258" s="275">
        <f>IF(F$120=0,0,F$120/NFM!F$15*1000)</f>
        <v>0.99155605557283955</v>
      </c>
      <c r="G258" s="275">
        <f>IF(G$120=0,0,G$120/NFM!G$15*1000)</f>
        <v>1.0071570344929459</v>
      </c>
      <c r="H258" s="275">
        <f>IF(H$120=0,0,H$120/NFM!H$15*1000)</f>
        <v>0.91226525259346125</v>
      </c>
      <c r="I258" s="275">
        <f>IF(I$120=0,0,I$120/NFM!I$15*1000)</f>
        <v>1.0836357525855467</v>
      </c>
      <c r="J258" s="275">
        <f>IF(J$120=0,0,J$120/NFM!J$15*1000)</f>
        <v>1.0484711313088393</v>
      </c>
      <c r="K258" s="275">
        <f>IF(K$120=0,0,K$120/NFM!K$15*1000)</f>
        <v>1.1250283443850366</v>
      </c>
      <c r="L258" s="275">
        <f>IF(L$120=0,0,L$120/NFM!L$15*1000)</f>
        <v>0.99587977236727476</v>
      </c>
      <c r="M258" s="275">
        <f>IF(M$120=0,0,M$120/NFM!M$15*1000)</f>
        <v>0.9513800649496833</v>
      </c>
      <c r="N258" s="275">
        <f>IF(N$120=0,0,N$120/NFM!N$15*1000)</f>
        <v>0.92709964553591073</v>
      </c>
      <c r="O258" s="275">
        <f>IF(O$120=0,0,O$120/NFM!O$15*1000)</f>
        <v>0.93967405644622215</v>
      </c>
      <c r="P258" s="275">
        <f>IF(P$120=0,0,P$120/NFM!P$15*1000)</f>
        <v>0.98276559476292014</v>
      </c>
      <c r="Q258" s="275">
        <f>IF(Q$120=0,0,Q$120/NFM!Q$15*1000)</f>
        <v>1.0194223690074231</v>
      </c>
      <c r="R258" s="275">
        <f>IF(R$120=0,0,R$120/NFM!R$15*1000)</f>
        <v>1.0400126737070796</v>
      </c>
      <c r="S258" s="275">
        <f>IF(S$120=0,0,S$120/NFM!S$15*1000)</f>
        <v>1.039943913688735</v>
      </c>
      <c r="T258" s="275">
        <f>IF(T$120=0,0,T$120/NFM!T$15*1000)</f>
        <v>1.0532920402708978</v>
      </c>
      <c r="U258" s="275">
        <f>IF(U$120=0,0,U$120/NFM!U$15*1000)</f>
        <v>0.99545202143729639</v>
      </c>
      <c r="V258" s="275">
        <f>IF(V$120=0,0,V$120/NFM!V$15*1000)</f>
        <v>1.159848166936049</v>
      </c>
      <c r="W258" s="275">
        <f>IF(W$120=0,0,W$120/NFM!W$15*1000)</f>
        <v>1.2860183210905345</v>
      </c>
      <c r="X258" s="275">
        <f>IF(X$120=0,0,X$120/NFM!X$15*1000)</f>
        <v>1.1879439373740501</v>
      </c>
      <c r="Y258" s="275">
        <f>IF(Y$120=0,0,Y$120/NFM!Y$15*1000)</f>
        <v>1.2340511251015724</v>
      </c>
      <c r="DA258" s="78"/>
    </row>
    <row r="259" spans="1:105" ht="12" customHeight="1" x14ac:dyDescent="0.25">
      <c r="A259" s="174" t="s">
        <v>602</v>
      </c>
      <c r="B259" s="276">
        <f>IF(B$126=0,0,B$126/NFM!B$15*1000)</f>
        <v>231.42137708788746</v>
      </c>
      <c r="C259" s="276">
        <f>IF(C$126=0,0,C$126/NFM!C$15*1000)</f>
        <v>203.78442937428582</v>
      </c>
      <c r="D259" s="276">
        <f>IF(D$126=0,0,D$126/NFM!D$15*1000)</f>
        <v>206.07176604350443</v>
      </c>
      <c r="E259" s="276">
        <f>IF(E$126=0,0,E$126/NFM!E$15*1000)</f>
        <v>209.62451641136465</v>
      </c>
      <c r="F259" s="276">
        <f>IF(F$126=0,0,F$126/NFM!F$15*1000)</f>
        <v>216.66543672402651</v>
      </c>
      <c r="G259" s="276">
        <f>IF(G$126=0,0,G$126/NFM!G$15*1000)</f>
        <v>219.30313864363734</v>
      </c>
      <c r="H259" s="276">
        <f>IF(H$126=0,0,H$126/NFM!H$15*1000)</f>
        <v>200.58328402452409</v>
      </c>
      <c r="I259" s="276">
        <f>IF(I$126=0,0,I$126/NFM!I$15*1000)</f>
        <v>235.84052914381368</v>
      </c>
      <c r="J259" s="276">
        <f>IF(J$126=0,0,J$126/NFM!J$15*1000)</f>
        <v>245.11425772992735</v>
      </c>
      <c r="K259" s="276">
        <f>IF(K$126=0,0,K$126/NFM!K$15*1000)</f>
        <v>254.40429673507387</v>
      </c>
      <c r="L259" s="276">
        <f>IF(L$126=0,0,L$126/NFM!L$15*1000)</f>
        <v>228.57636282373656</v>
      </c>
      <c r="M259" s="276">
        <f>IF(M$126=0,0,M$126/NFM!M$15*1000)</f>
        <v>238.81595639704881</v>
      </c>
      <c r="N259" s="276">
        <f>IF(N$126=0,0,N$126/NFM!N$15*1000)</f>
        <v>214.80747596180419</v>
      </c>
      <c r="O259" s="276">
        <f>IF(O$126=0,0,O$126/NFM!O$15*1000)</f>
        <v>219.68917040096071</v>
      </c>
      <c r="P259" s="276">
        <f>IF(P$126=0,0,P$126/NFM!P$15*1000)</f>
        <v>228.35679220485559</v>
      </c>
      <c r="Q259" s="276">
        <f>IF(Q$126=0,0,Q$126/NFM!Q$15*1000)</f>
        <v>234.84542718874098</v>
      </c>
      <c r="R259" s="276">
        <f>IF(R$126=0,0,R$126/NFM!R$15*1000)</f>
        <v>236.40520629870599</v>
      </c>
      <c r="S259" s="276">
        <f>IF(S$126=0,0,S$126/NFM!S$15*1000)</f>
        <v>234.03572504809614</v>
      </c>
      <c r="T259" s="276">
        <f>IF(T$126=0,0,T$126/NFM!T$15*1000)</f>
        <v>236.44962371153687</v>
      </c>
      <c r="U259" s="276">
        <f>IF(U$126=0,0,U$126/NFM!U$15*1000)</f>
        <v>217.27336941444798</v>
      </c>
      <c r="V259" s="276">
        <f>IF(V$126=0,0,V$126/NFM!V$15*1000)</f>
        <v>253.40265325675009</v>
      </c>
      <c r="W259" s="276">
        <f>IF(W$126=0,0,W$126/NFM!W$15*1000)</f>
        <v>279.52812945136134</v>
      </c>
      <c r="X259" s="276">
        <f>IF(X$126=0,0,X$126/NFM!X$15*1000)</f>
        <v>257.99423504359544</v>
      </c>
      <c r="Y259" s="276">
        <f>IF(Y$126=0,0,Y$126/NFM!Y$15*1000)</f>
        <v>263.24579776297196</v>
      </c>
      <c r="DA259" s="79"/>
    </row>
    <row r="260" spans="1:105" ht="12" customHeight="1" x14ac:dyDescent="0.25">
      <c r="A260" s="174" t="s">
        <v>613</v>
      </c>
      <c r="B260" s="276">
        <f>IF(B$134=0,0,B$134/NFM!B$15*1000)</f>
        <v>118.5837387521026</v>
      </c>
      <c r="C260" s="276">
        <f>IF(C$134=0,0,C$134/NFM!C$15*1000)</f>
        <v>104.42215770537575</v>
      </c>
      <c r="D260" s="276">
        <f>IF(D$134=0,0,D$134/NFM!D$15*1000)</f>
        <v>105.59422286821375</v>
      </c>
      <c r="E260" s="276">
        <f>IF(E$134=0,0,E$134/NFM!E$15*1000)</f>
        <v>107.4147047388829</v>
      </c>
      <c r="F260" s="276">
        <f>IF(F$134=0,0,F$134/NFM!F$15*1000)</f>
        <v>111.02257651562877</v>
      </c>
      <c r="G260" s="276">
        <f>IF(G$134=0,0,G$134/NFM!G$15*1000)</f>
        <v>112.37417401831874</v>
      </c>
      <c r="H260" s="276">
        <f>IF(H$134=0,0,H$134/NFM!H$15*1000)</f>
        <v>102.78184344988024</v>
      </c>
      <c r="I260" s="276">
        <f>IF(I$134=0,0,I$134/NFM!I$15*1000)</f>
        <v>120.84817767084056</v>
      </c>
      <c r="J260" s="276">
        <f>IF(J$134=0,0,J$134/NFM!J$15*1000)</f>
        <v>121.62871533052331</v>
      </c>
      <c r="K260" s="276">
        <f>IF(K$134=0,0,K$134/NFM!K$15*1000)</f>
        <v>128.46735241115695</v>
      </c>
      <c r="L260" s="276">
        <f>IF(L$134=0,0,L$134/NFM!L$15*1000)</f>
        <v>115.15557353184872</v>
      </c>
      <c r="M260" s="276">
        <f>IF(M$134=0,0,M$134/NFM!M$15*1000)</f>
        <v>115.73424848475807</v>
      </c>
      <c r="N260" s="276">
        <f>IF(N$134=0,0,N$134/NFM!N$15*1000)</f>
        <v>108.07575906273824</v>
      </c>
      <c r="O260" s="276">
        <f>IF(O$134=0,0,O$134/NFM!O$15*1000)</f>
        <v>110.16690017177224</v>
      </c>
      <c r="P260" s="276">
        <f>IF(P$134=0,0,P$134/NFM!P$15*1000)</f>
        <v>114.48653299494063</v>
      </c>
      <c r="Q260" s="276">
        <f>IF(Q$134=0,0,Q$134/NFM!Q$15*1000)</f>
        <v>118.01710114984886</v>
      </c>
      <c r="R260" s="276">
        <f>IF(R$134=0,0,R$134/NFM!R$15*1000)</f>
        <v>118.6140966748643</v>
      </c>
      <c r="S260" s="276">
        <f>IF(S$134=0,0,S$134/NFM!S$15*1000)</f>
        <v>117.58499725322125</v>
      </c>
      <c r="T260" s="276">
        <f>IF(T$134=0,0,T$134/NFM!T$15*1000)</f>
        <v>118.92864075168229</v>
      </c>
      <c r="U260" s="276">
        <f>IF(U$134=0,0,U$134/NFM!U$15*1000)</f>
        <v>109.51900217628418</v>
      </c>
      <c r="V260" s="276">
        <f>IF(V$134=0,0,V$134/NFM!V$15*1000)</f>
        <v>127.59691395498888</v>
      </c>
      <c r="W260" s="276">
        <f>IF(W$134=0,0,W$134/NFM!W$15*1000)</f>
        <v>141.38793086506718</v>
      </c>
      <c r="X260" s="276">
        <f>IF(X$134=0,0,X$134/NFM!X$15*1000)</f>
        <v>131.10605079232377</v>
      </c>
      <c r="Y260" s="276">
        <f>IF(Y$134=0,0,Y$134/NFM!Y$15*1000)</f>
        <v>133.35621664697427</v>
      </c>
      <c r="DA260" s="79"/>
    </row>
    <row r="261" spans="1:105" ht="12" customHeight="1" x14ac:dyDescent="0.25">
      <c r="A261" s="41" t="s">
        <v>623</v>
      </c>
      <c r="B261" s="277">
        <f>IF(B$141=0,0,B$141/NFM!B$15*1000)</f>
        <v>69.518061008116192</v>
      </c>
      <c r="C261" s="277">
        <f>IF(C$141=0,0,C$141/NFM!C$15*1000)</f>
        <v>55.51670372564891</v>
      </c>
      <c r="D261" s="277">
        <f>IF(D$141=0,0,D$141/NFM!D$15*1000)</f>
        <v>51.472778489011155</v>
      </c>
      <c r="E261" s="277">
        <f>IF(E$141=0,0,E$141/NFM!E$15*1000)</f>
        <v>54.677703536434258</v>
      </c>
      <c r="F261" s="277">
        <f>IF(F$141=0,0,F$141/NFM!F$15*1000)</f>
        <v>61.506283912043479</v>
      </c>
      <c r="G261" s="277">
        <f>IF(G$141=0,0,G$141/NFM!G$15*1000)</f>
        <v>68.323044602560813</v>
      </c>
      <c r="H261" s="277">
        <f>IF(H$141=0,0,H$141/NFM!H$15*1000)</f>
        <v>56.530608169520171</v>
      </c>
      <c r="I261" s="277">
        <f>IF(I$141=0,0,I$141/NFM!I$15*1000)</f>
        <v>60.986361995243833</v>
      </c>
      <c r="J261" s="277">
        <f>IF(J$141=0,0,J$141/NFM!J$15*1000)</f>
        <v>65.797372697756771</v>
      </c>
      <c r="K261" s="277">
        <f>IF(K$141=0,0,K$141/NFM!K$15*1000)</f>
        <v>62.093906540681829</v>
      </c>
      <c r="L261" s="277">
        <f>IF(L$141=0,0,L$141/NFM!L$15*1000)</f>
        <v>52.288357792344186</v>
      </c>
      <c r="M261" s="277">
        <f>IF(M$141=0,0,M$141/NFM!M$15*1000)</f>
        <v>70.879171697203219</v>
      </c>
      <c r="N261" s="277">
        <f>IF(N$141=0,0,N$141/NFM!N$15*1000)</f>
        <v>58.325687470668619</v>
      </c>
      <c r="O261" s="277">
        <f>IF(O$141=0,0,O$141/NFM!O$15*1000)</f>
        <v>61.156130867128915</v>
      </c>
      <c r="P261" s="277">
        <f>IF(P$141=0,0,P$141/NFM!P$15*1000)</f>
        <v>62.821952323855704</v>
      </c>
      <c r="Q261" s="277">
        <f>IF(Q$141=0,0,Q$141/NFM!Q$15*1000)</f>
        <v>62.521570934470247</v>
      </c>
      <c r="R261" s="277">
        <f>IF(R$141=0,0,R$141/NFM!R$15*1000)</f>
        <v>63.348566453046473</v>
      </c>
      <c r="S261" s="277">
        <f>IF(S$141=0,0,S$141/NFM!S$15*1000)</f>
        <v>59.037612138773724</v>
      </c>
      <c r="T261" s="277">
        <f>IF(T$141=0,0,T$141/NFM!T$15*1000)</f>
        <v>57.806635015842978</v>
      </c>
      <c r="U261" s="277">
        <f>IF(U$141=0,0,U$141/NFM!U$15*1000)</f>
        <v>51.950025879532156</v>
      </c>
      <c r="V261" s="277">
        <f>IF(V$141=0,0,V$141/NFM!V$15*1000)</f>
        <v>58.66485188963324</v>
      </c>
      <c r="W261" s="277">
        <f>IF(W$141=0,0,W$141/NFM!W$15*1000)</f>
        <v>61.077654843255729</v>
      </c>
      <c r="X261" s="277">
        <f>IF(X$141=0,0,X$141/NFM!X$15*1000)</f>
        <v>55.738637822276253</v>
      </c>
      <c r="Y261" s="277">
        <f>IF(Y$141=0,0,Y$141/NFM!Y$15*1000)</f>
        <v>53.762004588950283</v>
      </c>
      <c r="DA261" s="82"/>
    </row>
  </sheetData>
  <pageMargins left="0.39370078740157483" right="0.39370078740157483" top="0.39370078740157483" bottom="0.39370078740157483" header="0.31496062992125978" footer="0.31496062992125978"/>
  <pageSetup paperSize="9" scale="28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>
    <tabColor theme="4" tint="0.79998168889431442"/>
    <pageSetUpPr fitToPage="1"/>
  </sheetPr>
  <dimension ref="A1:DA261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Non-ferrous metals / useful energy demand"</f>
        <v>SI: Non-ferrous metals / useful energy demand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58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</row>
    <row r="3" spans="1:105" ht="15" customHeight="1" x14ac:dyDescent="0.25">
      <c r="A3" s="32" t="s">
        <v>253</v>
      </c>
      <c r="B3" s="257"/>
      <c r="C3" s="257"/>
      <c r="D3" s="257"/>
      <c r="E3" s="257"/>
      <c r="F3" s="257"/>
      <c r="G3" s="257"/>
      <c r="H3" s="257"/>
      <c r="I3" s="257"/>
      <c r="J3" s="257"/>
      <c r="K3" s="257"/>
      <c r="L3" s="257"/>
      <c r="M3" s="257"/>
      <c r="N3" s="257"/>
      <c r="O3" s="257"/>
      <c r="P3" s="257"/>
      <c r="Q3" s="257"/>
      <c r="R3" s="257"/>
      <c r="S3" s="257"/>
      <c r="T3" s="257"/>
      <c r="U3" s="257"/>
      <c r="V3" s="257"/>
      <c r="W3" s="257"/>
      <c r="X3" s="257"/>
      <c r="Y3" s="257"/>
      <c r="DA3" s="88"/>
    </row>
    <row r="4" spans="1:105" ht="12" customHeight="1" x14ac:dyDescent="0.25">
      <c r="A4" s="58"/>
      <c r="B4" s="172"/>
      <c r="C4" s="172"/>
      <c r="D4" s="172"/>
      <c r="E4" s="172"/>
      <c r="F4" s="172"/>
      <c r="G4" s="172"/>
      <c r="H4" s="172"/>
      <c r="I4" s="172"/>
      <c r="J4" s="172"/>
      <c r="K4" s="172"/>
      <c r="L4" s="172"/>
      <c r="M4" s="172"/>
      <c r="N4" s="172"/>
      <c r="O4" s="172"/>
      <c r="P4" s="172"/>
      <c r="Q4" s="172"/>
      <c r="R4" s="172"/>
      <c r="S4" s="172"/>
      <c r="T4" s="172"/>
      <c r="U4" s="172"/>
      <c r="V4" s="172"/>
      <c r="W4" s="172"/>
      <c r="X4" s="172"/>
      <c r="Y4" s="172"/>
    </row>
    <row r="5" spans="1:105" ht="15" customHeight="1" x14ac:dyDescent="0.25">
      <c r="A5" s="34" t="s">
        <v>45</v>
      </c>
      <c r="B5" s="223">
        <v>0</v>
      </c>
      <c r="C5" s="223">
        <v>0</v>
      </c>
      <c r="D5" s="223">
        <v>0</v>
      </c>
      <c r="E5" s="223">
        <v>0</v>
      </c>
      <c r="F5" s="223">
        <v>0</v>
      </c>
      <c r="G5" s="223">
        <v>0</v>
      </c>
      <c r="H5" s="223">
        <v>0</v>
      </c>
      <c r="I5" s="223">
        <v>0</v>
      </c>
      <c r="J5" s="223">
        <v>0</v>
      </c>
      <c r="K5" s="223">
        <v>0</v>
      </c>
      <c r="L5" s="223">
        <v>0</v>
      </c>
      <c r="M5" s="223">
        <v>0</v>
      </c>
      <c r="N5" s="223">
        <v>0</v>
      </c>
      <c r="O5" s="223">
        <v>0</v>
      </c>
      <c r="P5" s="223">
        <v>0</v>
      </c>
      <c r="Q5" s="223">
        <v>0</v>
      </c>
      <c r="R5" s="223">
        <v>0</v>
      </c>
      <c r="S5" s="223">
        <v>0</v>
      </c>
      <c r="T5" s="223">
        <v>0</v>
      </c>
      <c r="U5" s="223">
        <v>0</v>
      </c>
      <c r="V5" s="223">
        <v>0</v>
      </c>
      <c r="W5" s="223">
        <v>0</v>
      </c>
      <c r="X5" s="223">
        <v>0</v>
      </c>
      <c r="Y5" s="223">
        <v>0</v>
      </c>
      <c r="DA5" s="89" t="s">
        <v>643</v>
      </c>
    </row>
    <row r="6" spans="1:105" ht="12" customHeight="1" x14ac:dyDescent="0.25">
      <c r="A6" s="55" t="s">
        <v>91</v>
      </c>
      <c r="B6" s="259">
        <v>0</v>
      </c>
      <c r="C6" s="259">
        <v>0</v>
      </c>
      <c r="D6" s="259">
        <v>0</v>
      </c>
      <c r="E6" s="259">
        <v>0</v>
      </c>
      <c r="F6" s="259">
        <v>0</v>
      </c>
      <c r="G6" s="259">
        <v>0</v>
      </c>
      <c r="H6" s="259">
        <v>0</v>
      </c>
      <c r="I6" s="259">
        <v>0</v>
      </c>
      <c r="J6" s="259">
        <v>0</v>
      </c>
      <c r="K6" s="259">
        <v>0</v>
      </c>
      <c r="L6" s="259">
        <v>0</v>
      </c>
      <c r="M6" s="259">
        <v>0</v>
      </c>
      <c r="N6" s="259">
        <v>0</v>
      </c>
      <c r="O6" s="259">
        <v>0</v>
      </c>
      <c r="P6" s="259">
        <v>0</v>
      </c>
      <c r="Q6" s="259">
        <v>0</v>
      </c>
      <c r="R6" s="259">
        <v>0</v>
      </c>
      <c r="S6" s="259">
        <v>0</v>
      </c>
      <c r="T6" s="259">
        <v>0</v>
      </c>
      <c r="U6" s="259">
        <v>0</v>
      </c>
      <c r="V6" s="259">
        <v>0</v>
      </c>
      <c r="W6" s="259">
        <v>0</v>
      </c>
      <c r="X6" s="259">
        <v>0</v>
      </c>
      <c r="Y6" s="259">
        <v>0</v>
      </c>
      <c r="DA6" s="67" t="s">
        <v>644</v>
      </c>
    </row>
    <row r="7" spans="1:105" ht="12" customHeight="1" x14ac:dyDescent="0.25">
      <c r="A7" s="173" t="s">
        <v>92</v>
      </c>
      <c r="B7" s="224">
        <v>0</v>
      </c>
      <c r="C7" s="224">
        <v>0</v>
      </c>
      <c r="D7" s="224">
        <v>0</v>
      </c>
      <c r="E7" s="224">
        <v>0</v>
      </c>
      <c r="F7" s="224">
        <v>0</v>
      </c>
      <c r="G7" s="224">
        <v>0</v>
      </c>
      <c r="H7" s="224">
        <v>0</v>
      </c>
      <c r="I7" s="224">
        <v>0</v>
      </c>
      <c r="J7" s="224">
        <v>0</v>
      </c>
      <c r="K7" s="224">
        <v>0</v>
      </c>
      <c r="L7" s="224">
        <v>0</v>
      </c>
      <c r="M7" s="224">
        <v>0</v>
      </c>
      <c r="N7" s="224">
        <v>0</v>
      </c>
      <c r="O7" s="224">
        <v>0</v>
      </c>
      <c r="P7" s="224">
        <v>0</v>
      </c>
      <c r="Q7" s="224">
        <v>0</v>
      </c>
      <c r="R7" s="224">
        <v>0</v>
      </c>
      <c r="S7" s="224">
        <v>0</v>
      </c>
      <c r="T7" s="224">
        <v>0</v>
      </c>
      <c r="U7" s="224">
        <v>0</v>
      </c>
      <c r="V7" s="224">
        <v>0</v>
      </c>
      <c r="W7" s="224">
        <v>0</v>
      </c>
      <c r="X7" s="224">
        <v>0</v>
      </c>
      <c r="Y7" s="224">
        <v>0</v>
      </c>
      <c r="DA7" s="177" t="s">
        <v>645</v>
      </c>
    </row>
    <row r="8" spans="1:105" ht="12" customHeight="1" x14ac:dyDescent="0.25">
      <c r="A8" s="173" t="s">
        <v>93</v>
      </c>
      <c r="B8" s="224">
        <v>0</v>
      </c>
      <c r="C8" s="224">
        <v>0</v>
      </c>
      <c r="D8" s="224">
        <v>0</v>
      </c>
      <c r="E8" s="224">
        <v>0</v>
      </c>
      <c r="F8" s="224">
        <v>0</v>
      </c>
      <c r="G8" s="224">
        <v>0</v>
      </c>
      <c r="H8" s="224">
        <v>0</v>
      </c>
      <c r="I8" s="224">
        <v>0</v>
      </c>
      <c r="J8" s="224">
        <v>0</v>
      </c>
      <c r="K8" s="224">
        <v>0</v>
      </c>
      <c r="L8" s="224">
        <v>0</v>
      </c>
      <c r="M8" s="224">
        <v>0</v>
      </c>
      <c r="N8" s="224">
        <v>0</v>
      </c>
      <c r="O8" s="224">
        <v>0</v>
      </c>
      <c r="P8" s="224">
        <v>0</v>
      </c>
      <c r="Q8" s="224">
        <v>0</v>
      </c>
      <c r="R8" s="224">
        <v>0</v>
      </c>
      <c r="S8" s="224">
        <v>0</v>
      </c>
      <c r="T8" s="224">
        <v>0</v>
      </c>
      <c r="U8" s="224">
        <v>0</v>
      </c>
      <c r="V8" s="224">
        <v>0</v>
      </c>
      <c r="W8" s="224">
        <v>0</v>
      </c>
      <c r="X8" s="224">
        <v>0</v>
      </c>
      <c r="Y8" s="224">
        <v>0</v>
      </c>
      <c r="DA8" s="177" t="s">
        <v>646</v>
      </c>
    </row>
    <row r="9" spans="1:105" ht="12" customHeight="1" x14ac:dyDescent="0.25">
      <c r="A9" s="173" t="s">
        <v>94</v>
      </c>
      <c r="B9" s="224">
        <v>0</v>
      </c>
      <c r="C9" s="224">
        <v>0</v>
      </c>
      <c r="D9" s="224">
        <v>0</v>
      </c>
      <c r="E9" s="224">
        <v>0</v>
      </c>
      <c r="F9" s="224">
        <v>0</v>
      </c>
      <c r="G9" s="224">
        <v>0</v>
      </c>
      <c r="H9" s="224">
        <v>0</v>
      </c>
      <c r="I9" s="224">
        <v>0</v>
      </c>
      <c r="J9" s="224">
        <v>0</v>
      </c>
      <c r="K9" s="224">
        <v>0</v>
      </c>
      <c r="L9" s="224">
        <v>0</v>
      </c>
      <c r="M9" s="224">
        <v>0</v>
      </c>
      <c r="N9" s="224">
        <v>0</v>
      </c>
      <c r="O9" s="224">
        <v>0</v>
      </c>
      <c r="P9" s="224">
        <v>0</v>
      </c>
      <c r="Q9" s="224">
        <v>0</v>
      </c>
      <c r="R9" s="224">
        <v>0</v>
      </c>
      <c r="S9" s="224">
        <v>0</v>
      </c>
      <c r="T9" s="224">
        <v>0</v>
      </c>
      <c r="U9" s="224">
        <v>0</v>
      </c>
      <c r="V9" s="224">
        <v>0</v>
      </c>
      <c r="W9" s="224">
        <v>0</v>
      </c>
      <c r="X9" s="224">
        <v>0</v>
      </c>
      <c r="Y9" s="224">
        <v>0</v>
      </c>
      <c r="DA9" s="177" t="s">
        <v>647</v>
      </c>
    </row>
    <row r="10" spans="1:105" ht="12" customHeight="1" x14ac:dyDescent="0.25">
      <c r="A10" s="56" t="s">
        <v>95</v>
      </c>
      <c r="B10" s="260">
        <v>0</v>
      </c>
      <c r="C10" s="260">
        <v>0</v>
      </c>
      <c r="D10" s="260">
        <v>0</v>
      </c>
      <c r="E10" s="260">
        <v>0</v>
      </c>
      <c r="F10" s="260">
        <v>0</v>
      </c>
      <c r="G10" s="260">
        <v>0</v>
      </c>
      <c r="H10" s="260">
        <v>0</v>
      </c>
      <c r="I10" s="260">
        <v>0</v>
      </c>
      <c r="J10" s="260">
        <v>0</v>
      </c>
      <c r="K10" s="260">
        <v>0</v>
      </c>
      <c r="L10" s="260">
        <v>0</v>
      </c>
      <c r="M10" s="260">
        <v>0</v>
      </c>
      <c r="N10" s="260">
        <v>0</v>
      </c>
      <c r="O10" s="260">
        <v>0</v>
      </c>
      <c r="P10" s="260">
        <v>0</v>
      </c>
      <c r="Q10" s="260">
        <v>0</v>
      </c>
      <c r="R10" s="260">
        <v>0</v>
      </c>
      <c r="S10" s="260">
        <v>0</v>
      </c>
      <c r="T10" s="260">
        <v>0</v>
      </c>
      <c r="U10" s="260">
        <v>0</v>
      </c>
      <c r="V10" s="260">
        <v>0</v>
      </c>
      <c r="W10" s="260">
        <v>0</v>
      </c>
      <c r="X10" s="260">
        <v>0</v>
      </c>
      <c r="Y10" s="260">
        <v>0</v>
      </c>
      <c r="DA10" s="68" t="s">
        <v>648</v>
      </c>
    </row>
    <row r="11" spans="1:105" ht="12" customHeight="1" x14ac:dyDescent="0.25">
      <c r="A11" s="37" t="s">
        <v>159</v>
      </c>
      <c r="B11" s="226">
        <v>0</v>
      </c>
      <c r="C11" s="226">
        <v>0</v>
      </c>
      <c r="D11" s="226">
        <v>0</v>
      </c>
      <c r="E11" s="226">
        <v>0</v>
      </c>
      <c r="F11" s="226">
        <v>0</v>
      </c>
      <c r="G11" s="226">
        <v>0</v>
      </c>
      <c r="H11" s="226">
        <v>0</v>
      </c>
      <c r="I11" s="226">
        <v>0</v>
      </c>
      <c r="J11" s="226">
        <v>0</v>
      </c>
      <c r="K11" s="226">
        <v>0</v>
      </c>
      <c r="L11" s="226">
        <v>0</v>
      </c>
      <c r="M11" s="226">
        <v>0</v>
      </c>
      <c r="N11" s="226">
        <v>0</v>
      </c>
      <c r="O11" s="226">
        <v>0</v>
      </c>
      <c r="P11" s="226">
        <v>0</v>
      </c>
      <c r="Q11" s="226">
        <v>0</v>
      </c>
      <c r="R11" s="226">
        <v>0</v>
      </c>
      <c r="S11" s="226">
        <v>0</v>
      </c>
      <c r="T11" s="226">
        <v>0</v>
      </c>
      <c r="U11" s="226">
        <v>0</v>
      </c>
      <c r="V11" s="226">
        <v>0</v>
      </c>
      <c r="W11" s="226">
        <v>0</v>
      </c>
      <c r="X11" s="226">
        <v>0</v>
      </c>
      <c r="Y11" s="226">
        <v>0</v>
      </c>
      <c r="DA11" s="69" t="s">
        <v>649</v>
      </c>
    </row>
    <row r="12" spans="1:105" ht="12" customHeight="1" x14ac:dyDescent="0.25">
      <c r="A12" s="37" t="s">
        <v>35</v>
      </c>
      <c r="B12" s="226">
        <v>0</v>
      </c>
      <c r="C12" s="226">
        <v>0</v>
      </c>
      <c r="D12" s="226">
        <v>0</v>
      </c>
      <c r="E12" s="226">
        <v>0</v>
      </c>
      <c r="F12" s="226">
        <v>0</v>
      </c>
      <c r="G12" s="226">
        <v>0</v>
      </c>
      <c r="H12" s="226">
        <v>0</v>
      </c>
      <c r="I12" s="226">
        <v>0</v>
      </c>
      <c r="J12" s="226">
        <v>0</v>
      </c>
      <c r="K12" s="226">
        <v>0</v>
      </c>
      <c r="L12" s="226">
        <v>0</v>
      </c>
      <c r="M12" s="226">
        <v>0</v>
      </c>
      <c r="N12" s="226">
        <v>0</v>
      </c>
      <c r="O12" s="226">
        <v>0</v>
      </c>
      <c r="P12" s="226">
        <v>0</v>
      </c>
      <c r="Q12" s="226">
        <v>0</v>
      </c>
      <c r="R12" s="226">
        <v>0</v>
      </c>
      <c r="S12" s="226">
        <v>0</v>
      </c>
      <c r="T12" s="226">
        <v>0</v>
      </c>
      <c r="U12" s="226">
        <v>0</v>
      </c>
      <c r="V12" s="226">
        <v>0</v>
      </c>
      <c r="W12" s="226">
        <v>0</v>
      </c>
      <c r="X12" s="226">
        <v>0</v>
      </c>
      <c r="Y12" s="226">
        <v>0</v>
      </c>
      <c r="DA12" s="69" t="s">
        <v>650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651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 t="s">
        <v>652</v>
      </c>
    </row>
    <row r="15" spans="1:105" ht="12" customHeight="1" x14ac:dyDescent="0.25">
      <c r="A15" s="37" t="s">
        <v>40</v>
      </c>
      <c r="B15" s="226">
        <v>0</v>
      </c>
      <c r="C15" s="226">
        <v>0</v>
      </c>
      <c r="D15" s="226">
        <v>0</v>
      </c>
      <c r="E15" s="226">
        <v>0</v>
      </c>
      <c r="F15" s="226">
        <v>0</v>
      </c>
      <c r="G15" s="226">
        <v>0</v>
      </c>
      <c r="H15" s="226">
        <v>0</v>
      </c>
      <c r="I15" s="226">
        <v>0</v>
      </c>
      <c r="J15" s="226">
        <v>0</v>
      </c>
      <c r="K15" s="226">
        <v>0</v>
      </c>
      <c r="L15" s="226">
        <v>0</v>
      </c>
      <c r="M15" s="226">
        <v>0</v>
      </c>
      <c r="N15" s="226">
        <v>0</v>
      </c>
      <c r="O15" s="226">
        <v>0</v>
      </c>
      <c r="P15" s="226">
        <v>0</v>
      </c>
      <c r="Q15" s="226">
        <v>0</v>
      </c>
      <c r="R15" s="226">
        <v>0</v>
      </c>
      <c r="S15" s="226">
        <v>0</v>
      </c>
      <c r="T15" s="226">
        <v>0</v>
      </c>
      <c r="U15" s="226">
        <v>0</v>
      </c>
      <c r="V15" s="226">
        <v>0</v>
      </c>
      <c r="W15" s="226">
        <v>0</v>
      </c>
      <c r="X15" s="226">
        <v>0</v>
      </c>
      <c r="Y15" s="226">
        <v>0</v>
      </c>
      <c r="DA15" s="69" t="s">
        <v>653</v>
      </c>
    </row>
    <row r="16" spans="1:105" ht="12" customHeight="1" x14ac:dyDescent="0.25">
      <c r="A16" s="57" t="s">
        <v>485</v>
      </c>
      <c r="B16" s="294">
        <v>0</v>
      </c>
      <c r="C16" s="294">
        <v>0</v>
      </c>
      <c r="D16" s="294">
        <v>0</v>
      </c>
      <c r="E16" s="294">
        <v>0</v>
      </c>
      <c r="F16" s="294">
        <v>0</v>
      </c>
      <c r="G16" s="294">
        <v>0</v>
      </c>
      <c r="H16" s="294">
        <v>0</v>
      </c>
      <c r="I16" s="294">
        <v>0</v>
      </c>
      <c r="J16" s="294">
        <v>0</v>
      </c>
      <c r="K16" s="294">
        <v>0</v>
      </c>
      <c r="L16" s="294">
        <v>0</v>
      </c>
      <c r="M16" s="294">
        <v>0</v>
      </c>
      <c r="N16" s="294">
        <v>0</v>
      </c>
      <c r="O16" s="294">
        <v>0</v>
      </c>
      <c r="P16" s="294">
        <v>0</v>
      </c>
      <c r="Q16" s="294">
        <v>0</v>
      </c>
      <c r="R16" s="294">
        <v>0</v>
      </c>
      <c r="S16" s="294">
        <v>0</v>
      </c>
      <c r="T16" s="294">
        <v>0</v>
      </c>
      <c r="U16" s="294">
        <v>0</v>
      </c>
      <c r="V16" s="294">
        <v>0</v>
      </c>
      <c r="W16" s="294">
        <v>0</v>
      </c>
      <c r="X16" s="294">
        <v>0</v>
      </c>
      <c r="Y16" s="294">
        <v>0</v>
      </c>
      <c r="DA16" s="70" t="s">
        <v>654</v>
      </c>
    </row>
    <row r="17" spans="1:105" ht="12" customHeight="1" x14ac:dyDescent="0.25">
      <c r="A17" s="46" t="s">
        <v>28</v>
      </c>
      <c r="B17" s="229">
        <v>0</v>
      </c>
      <c r="C17" s="229">
        <v>0</v>
      </c>
      <c r="D17" s="229">
        <v>0</v>
      </c>
      <c r="E17" s="229">
        <v>0</v>
      </c>
      <c r="F17" s="229">
        <v>0</v>
      </c>
      <c r="G17" s="229">
        <v>0</v>
      </c>
      <c r="H17" s="229">
        <v>0</v>
      </c>
      <c r="I17" s="229">
        <v>0</v>
      </c>
      <c r="J17" s="229">
        <v>0</v>
      </c>
      <c r="K17" s="229">
        <v>0</v>
      </c>
      <c r="L17" s="229">
        <v>0</v>
      </c>
      <c r="M17" s="229">
        <v>0</v>
      </c>
      <c r="N17" s="229">
        <v>0</v>
      </c>
      <c r="O17" s="229">
        <v>0</v>
      </c>
      <c r="P17" s="229">
        <v>0</v>
      </c>
      <c r="Q17" s="229">
        <v>0</v>
      </c>
      <c r="R17" s="229">
        <v>0</v>
      </c>
      <c r="S17" s="229">
        <v>0</v>
      </c>
      <c r="T17" s="229">
        <v>0</v>
      </c>
      <c r="U17" s="229">
        <v>0</v>
      </c>
      <c r="V17" s="229">
        <v>0</v>
      </c>
      <c r="W17" s="229">
        <v>0</v>
      </c>
      <c r="X17" s="229">
        <v>0</v>
      </c>
      <c r="Y17" s="229">
        <v>0</v>
      </c>
      <c r="DA17" s="73" t="s">
        <v>655</v>
      </c>
    </row>
    <row r="18" spans="1:105" ht="12" customHeight="1" x14ac:dyDescent="0.25">
      <c r="A18" s="46" t="s">
        <v>30</v>
      </c>
      <c r="B18" s="229">
        <v>0</v>
      </c>
      <c r="C18" s="229">
        <v>0</v>
      </c>
      <c r="D18" s="229">
        <v>0</v>
      </c>
      <c r="E18" s="229">
        <v>0</v>
      </c>
      <c r="F18" s="229">
        <v>0</v>
      </c>
      <c r="G18" s="229">
        <v>0</v>
      </c>
      <c r="H18" s="229">
        <v>0</v>
      </c>
      <c r="I18" s="229">
        <v>0</v>
      </c>
      <c r="J18" s="229">
        <v>0</v>
      </c>
      <c r="K18" s="229">
        <v>0</v>
      </c>
      <c r="L18" s="229">
        <v>0</v>
      </c>
      <c r="M18" s="229">
        <v>0</v>
      </c>
      <c r="N18" s="229">
        <v>0</v>
      </c>
      <c r="O18" s="229">
        <v>0</v>
      </c>
      <c r="P18" s="229">
        <v>0</v>
      </c>
      <c r="Q18" s="229">
        <v>0</v>
      </c>
      <c r="R18" s="229">
        <v>0</v>
      </c>
      <c r="S18" s="229">
        <v>0</v>
      </c>
      <c r="T18" s="229">
        <v>0</v>
      </c>
      <c r="U18" s="229">
        <v>0</v>
      </c>
      <c r="V18" s="229">
        <v>0</v>
      </c>
      <c r="W18" s="229">
        <v>0</v>
      </c>
      <c r="X18" s="229">
        <v>0</v>
      </c>
      <c r="Y18" s="229">
        <v>0</v>
      </c>
      <c r="DA18" s="73" t="s">
        <v>656</v>
      </c>
    </row>
    <row r="19" spans="1:105" ht="12" customHeight="1" x14ac:dyDescent="0.25">
      <c r="A19" s="46" t="s">
        <v>31</v>
      </c>
      <c r="B19" s="229">
        <v>0</v>
      </c>
      <c r="C19" s="229">
        <v>0</v>
      </c>
      <c r="D19" s="229">
        <v>0</v>
      </c>
      <c r="E19" s="229">
        <v>0</v>
      </c>
      <c r="F19" s="229">
        <v>0</v>
      </c>
      <c r="G19" s="229">
        <v>0</v>
      </c>
      <c r="H19" s="229">
        <v>0</v>
      </c>
      <c r="I19" s="229">
        <v>0</v>
      </c>
      <c r="J19" s="229">
        <v>0</v>
      </c>
      <c r="K19" s="229">
        <v>0</v>
      </c>
      <c r="L19" s="229">
        <v>0</v>
      </c>
      <c r="M19" s="229">
        <v>0</v>
      </c>
      <c r="N19" s="229">
        <v>0</v>
      </c>
      <c r="O19" s="229">
        <v>0</v>
      </c>
      <c r="P19" s="229">
        <v>0</v>
      </c>
      <c r="Q19" s="229">
        <v>0</v>
      </c>
      <c r="R19" s="229">
        <v>0</v>
      </c>
      <c r="S19" s="229">
        <v>0</v>
      </c>
      <c r="T19" s="229">
        <v>0</v>
      </c>
      <c r="U19" s="229">
        <v>0</v>
      </c>
      <c r="V19" s="229">
        <v>0</v>
      </c>
      <c r="W19" s="229">
        <v>0</v>
      </c>
      <c r="X19" s="229">
        <v>0</v>
      </c>
      <c r="Y19" s="229">
        <v>0</v>
      </c>
      <c r="DA19" s="73" t="s">
        <v>657</v>
      </c>
    </row>
    <row r="20" spans="1:105" ht="12" customHeight="1" x14ac:dyDescent="0.25">
      <c r="A20" s="46" t="s">
        <v>159</v>
      </c>
      <c r="B20" s="229">
        <v>0</v>
      </c>
      <c r="C20" s="229">
        <v>0</v>
      </c>
      <c r="D20" s="229">
        <v>0</v>
      </c>
      <c r="E20" s="229">
        <v>0</v>
      </c>
      <c r="F20" s="229">
        <v>0</v>
      </c>
      <c r="G20" s="229">
        <v>0</v>
      </c>
      <c r="H20" s="229">
        <v>0</v>
      </c>
      <c r="I20" s="229">
        <v>0</v>
      </c>
      <c r="J20" s="229">
        <v>0</v>
      </c>
      <c r="K20" s="229">
        <v>0</v>
      </c>
      <c r="L20" s="229">
        <v>0</v>
      </c>
      <c r="M20" s="229">
        <v>0</v>
      </c>
      <c r="N20" s="229">
        <v>0</v>
      </c>
      <c r="O20" s="229">
        <v>0</v>
      </c>
      <c r="P20" s="229">
        <v>0</v>
      </c>
      <c r="Q20" s="229">
        <v>0</v>
      </c>
      <c r="R20" s="229">
        <v>0</v>
      </c>
      <c r="S20" s="229">
        <v>0</v>
      </c>
      <c r="T20" s="229">
        <v>0</v>
      </c>
      <c r="U20" s="229">
        <v>0</v>
      </c>
      <c r="V20" s="229">
        <v>0</v>
      </c>
      <c r="W20" s="229">
        <v>0</v>
      </c>
      <c r="X20" s="229">
        <v>0</v>
      </c>
      <c r="Y20" s="229">
        <v>0</v>
      </c>
      <c r="DA20" s="73" t="s">
        <v>658</v>
      </c>
    </row>
    <row r="21" spans="1:105" ht="12" customHeight="1" x14ac:dyDescent="0.25">
      <c r="A21" s="46" t="s">
        <v>32</v>
      </c>
      <c r="B21" s="229">
        <v>0</v>
      </c>
      <c r="C21" s="229">
        <v>0</v>
      </c>
      <c r="D21" s="229">
        <v>0</v>
      </c>
      <c r="E21" s="229">
        <v>0</v>
      </c>
      <c r="F21" s="229">
        <v>0</v>
      </c>
      <c r="G21" s="229">
        <v>0</v>
      </c>
      <c r="H21" s="229">
        <v>0</v>
      </c>
      <c r="I21" s="229">
        <v>0</v>
      </c>
      <c r="J21" s="229">
        <v>0</v>
      </c>
      <c r="K21" s="229">
        <v>0</v>
      </c>
      <c r="L21" s="229">
        <v>0</v>
      </c>
      <c r="M21" s="229">
        <v>0</v>
      </c>
      <c r="N21" s="229">
        <v>0</v>
      </c>
      <c r="O21" s="229">
        <v>0</v>
      </c>
      <c r="P21" s="229">
        <v>0</v>
      </c>
      <c r="Q21" s="229">
        <v>0</v>
      </c>
      <c r="R21" s="229">
        <v>0</v>
      </c>
      <c r="S21" s="229">
        <v>0</v>
      </c>
      <c r="T21" s="229">
        <v>0</v>
      </c>
      <c r="U21" s="229">
        <v>0</v>
      </c>
      <c r="V21" s="229">
        <v>0</v>
      </c>
      <c r="W21" s="229">
        <v>0</v>
      </c>
      <c r="X21" s="229">
        <v>0</v>
      </c>
      <c r="Y21" s="229">
        <v>0</v>
      </c>
      <c r="DA21" s="73" t="s">
        <v>659</v>
      </c>
    </row>
    <row r="22" spans="1:105" ht="12" customHeight="1" x14ac:dyDescent="0.25">
      <c r="A22" s="46" t="s">
        <v>33</v>
      </c>
      <c r="B22" s="229">
        <v>0</v>
      </c>
      <c r="C22" s="229">
        <v>0</v>
      </c>
      <c r="D22" s="229">
        <v>0</v>
      </c>
      <c r="E22" s="229">
        <v>0</v>
      </c>
      <c r="F22" s="229">
        <v>0</v>
      </c>
      <c r="G22" s="229">
        <v>0</v>
      </c>
      <c r="H22" s="229">
        <v>0</v>
      </c>
      <c r="I22" s="229">
        <v>0</v>
      </c>
      <c r="J22" s="229">
        <v>0</v>
      </c>
      <c r="K22" s="229">
        <v>0</v>
      </c>
      <c r="L22" s="229">
        <v>0</v>
      </c>
      <c r="M22" s="229">
        <v>0</v>
      </c>
      <c r="N22" s="229">
        <v>0</v>
      </c>
      <c r="O22" s="229">
        <v>0</v>
      </c>
      <c r="P22" s="229">
        <v>0</v>
      </c>
      <c r="Q22" s="229">
        <v>0</v>
      </c>
      <c r="R22" s="229">
        <v>0</v>
      </c>
      <c r="S22" s="229">
        <v>0</v>
      </c>
      <c r="T22" s="229">
        <v>0</v>
      </c>
      <c r="U22" s="229">
        <v>0</v>
      </c>
      <c r="V22" s="229">
        <v>0</v>
      </c>
      <c r="W22" s="229">
        <v>0</v>
      </c>
      <c r="X22" s="229">
        <v>0</v>
      </c>
      <c r="Y22" s="229">
        <v>0</v>
      </c>
      <c r="DA22" s="73" t="s">
        <v>660</v>
      </c>
    </row>
    <row r="23" spans="1:105" ht="12" customHeight="1" x14ac:dyDescent="0.25">
      <c r="A23" s="46" t="s">
        <v>35</v>
      </c>
      <c r="B23" s="229">
        <v>0</v>
      </c>
      <c r="C23" s="229">
        <v>0</v>
      </c>
      <c r="D23" s="229">
        <v>0</v>
      </c>
      <c r="E23" s="229">
        <v>0</v>
      </c>
      <c r="F23" s="229">
        <v>0</v>
      </c>
      <c r="G23" s="229">
        <v>0</v>
      </c>
      <c r="H23" s="229">
        <v>0</v>
      </c>
      <c r="I23" s="229">
        <v>0</v>
      </c>
      <c r="J23" s="229">
        <v>0</v>
      </c>
      <c r="K23" s="229">
        <v>0</v>
      </c>
      <c r="L23" s="229">
        <v>0</v>
      </c>
      <c r="M23" s="229">
        <v>0</v>
      </c>
      <c r="N23" s="229">
        <v>0</v>
      </c>
      <c r="O23" s="229">
        <v>0</v>
      </c>
      <c r="P23" s="229">
        <v>0</v>
      </c>
      <c r="Q23" s="229">
        <v>0</v>
      </c>
      <c r="R23" s="229">
        <v>0</v>
      </c>
      <c r="S23" s="229">
        <v>0</v>
      </c>
      <c r="T23" s="229">
        <v>0</v>
      </c>
      <c r="U23" s="229">
        <v>0</v>
      </c>
      <c r="V23" s="229">
        <v>0</v>
      </c>
      <c r="W23" s="229">
        <v>0</v>
      </c>
      <c r="X23" s="229">
        <v>0</v>
      </c>
      <c r="Y23" s="229">
        <v>0</v>
      </c>
      <c r="DA23" s="73" t="s">
        <v>661</v>
      </c>
    </row>
    <row r="24" spans="1:105" ht="12" customHeight="1" x14ac:dyDescent="0.25">
      <c r="A24" s="46" t="s">
        <v>36</v>
      </c>
      <c r="B24" s="229">
        <v>0</v>
      </c>
      <c r="C24" s="229">
        <v>0</v>
      </c>
      <c r="D24" s="229">
        <v>0</v>
      </c>
      <c r="E24" s="229">
        <v>0</v>
      </c>
      <c r="F24" s="229">
        <v>0</v>
      </c>
      <c r="G24" s="229">
        <v>0</v>
      </c>
      <c r="H24" s="229">
        <v>0</v>
      </c>
      <c r="I24" s="229">
        <v>0</v>
      </c>
      <c r="J24" s="229">
        <v>0</v>
      </c>
      <c r="K24" s="229">
        <v>0</v>
      </c>
      <c r="L24" s="229">
        <v>0</v>
      </c>
      <c r="M24" s="229">
        <v>0</v>
      </c>
      <c r="N24" s="229">
        <v>0</v>
      </c>
      <c r="O24" s="229">
        <v>0</v>
      </c>
      <c r="P24" s="229">
        <v>0</v>
      </c>
      <c r="Q24" s="229">
        <v>0</v>
      </c>
      <c r="R24" s="229">
        <v>0</v>
      </c>
      <c r="S24" s="229">
        <v>0</v>
      </c>
      <c r="T24" s="229">
        <v>0</v>
      </c>
      <c r="U24" s="229">
        <v>0</v>
      </c>
      <c r="V24" s="229">
        <v>0</v>
      </c>
      <c r="W24" s="229">
        <v>0</v>
      </c>
      <c r="X24" s="229">
        <v>0</v>
      </c>
      <c r="Y24" s="229">
        <v>0</v>
      </c>
      <c r="DA24" s="73" t="s">
        <v>662</v>
      </c>
    </row>
    <row r="25" spans="1:105" ht="12" customHeight="1" x14ac:dyDescent="0.25">
      <c r="A25" s="46" t="s">
        <v>38</v>
      </c>
      <c r="B25" s="229">
        <v>0</v>
      </c>
      <c r="C25" s="229">
        <v>0</v>
      </c>
      <c r="D25" s="229">
        <v>0</v>
      </c>
      <c r="E25" s="229">
        <v>0</v>
      </c>
      <c r="F25" s="229">
        <v>0</v>
      </c>
      <c r="G25" s="229">
        <v>0</v>
      </c>
      <c r="H25" s="229">
        <v>0</v>
      </c>
      <c r="I25" s="229">
        <v>0</v>
      </c>
      <c r="J25" s="229">
        <v>0</v>
      </c>
      <c r="K25" s="229">
        <v>0</v>
      </c>
      <c r="L25" s="229">
        <v>0</v>
      </c>
      <c r="M25" s="229">
        <v>0</v>
      </c>
      <c r="N25" s="229">
        <v>0</v>
      </c>
      <c r="O25" s="229">
        <v>0</v>
      </c>
      <c r="P25" s="229">
        <v>0</v>
      </c>
      <c r="Q25" s="229">
        <v>0</v>
      </c>
      <c r="R25" s="229">
        <v>0</v>
      </c>
      <c r="S25" s="229">
        <v>0</v>
      </c>
      <c r="T25" s="229">
        <v>0</v>
      </c>
      <c r="U25" s="229">
        <v>0</v>
      </c>
      <c r="V25" s="229">
        <v>0</v>
      </c>
      <c r="W25" s="229">
        <v>0</v>
      </c>
      <c r="X25" s="229">
        <v>0</v>
      </c>
      <c r="Y25" s="229">
        <v>0</v>
      </c>
      <c r="DA25" s="73" t="s">
        <v>663</v>
      </c>
    </row>
    <row r="26" spans="1:105" ht="12" customHeight="1" x14ac:dyDescent="0.25">
      <c r="A26" s="46" t="s">
        <v>39</v>
      </c>
      <c r="B26" s="229">
        <v>0</v>
      </c>
      <c r="C26" s="229">
        <v>0</v>
      </c>
      <c r="D26" s="229">
        <v>0</v>
      </c>
      <c r="E26" s="229">
        <v>0</v>
      </c>
      <c r="F26" s="229">
        <v>0</v>
      </c>
      <c r="G26" s="229">
        <v>0</v>
      </c>
      <c r="H26" s="229">
        <v>0</v>
      </c>
      <c r="I26" s="229">
        <v>0</v>
      </c>
      <c r="J26" s="229">
        <v>0</v>
      </c>
      <c r="K26" s="229">
        <v>0</v>
      </c>
      <c r="L26" s="229">
        <v>0</v>
      </c>
      <c r="M26" s="229">
        <v>0</v>
      </c>
      <c r="N26" s="229">
        <v>0</v>
      </c>
      <c r="O26" s="229">
        <v>0</v>
      </c>
      <c r="P26" s="229">
        <v>0</v>
      </c>
      <c r="Q26" s="229">
        <v>0</v>
      </c>
      <c r="R26" s="229">
        <v>0</v>
      </c>
      <c r="S26" s="229">
        <v>0</v>
      </c>
      <c r="T26" s="229">
        <v>0</v>
      </c>
      <c r="U26" s="229">
        <v>0</v>
      </c>
      <c r="V26" s="229">
        <v>0</v>
      </c>
      <c r="W26" s="229">
        <v>0</v>
      </c>
      <c r="X26" s="229">
        <v>0</v>
      </c>
      <c r="Y26" s="229">
        <v>0</v>
      </c>
      <c r="DA26" s="73" t="s">
        <v>664</v>
      </c>
    </row>
    <row r="27" spans="1:105" ht="12" customHeight="1" x14ac:dyDescent="0.25">
      <c r="A27" s="57" t="s">
        <v>497</v>
      </c>
      <c r="B27" s="261">
        <v>0</v>
      </c>
      <c r="C27" s="261">
        <v>0</v>
      </c>
      <c r="D27" s="261">
        <v>0</v>
      </c>
      <c r="E27" s="261">
        <v>0</v>
      </c>
      <c r="F27" s="261">
        <v>0</v>
      </c>
      <c r="G27" s="261">
        <v>0</v>
      </c>
      <c r="H27" s="261">
        <v>0</v>
      </c>
      <c r="I27" s="261">
        <v>0</v>
      </c>
      <c r="J27" s="261">
        <v>0</v>
      </c>
      <c r="K27" s="261">
        <v>0</v>
      </c>
      <c r="L27" s="261">
        <v>0</v>
      </c>
      <c r="M27" s="261">
        <v>0</v>
      </c>
      <c r="N27" s="261">
        <v>0</v>
      </c>
      <c r="O27" s="261">
        <v>0</v>
      </c>
      <c r="P27" s="261">
        <v>0</v>
      </c>
      <c r="Q27" s="261">
        <v>0</v>
      </c>
      <c r="R27" s="261">
        <v>0</v>
      </c>
      <c r="S27" s="261">
        <v>0</v>
      </c>
      <c r="T27" s="261">
        <v>0</v>
      </c>
      <c r="U27" s="261">
        <v>0</v>
      </c>
      <c r="V27" s="261">
        <v>0</v>
      </c>
      <c r="W27" s="261">
        <v>0</v>
      </c>
      <c r="X27" s="261">
        <v>0</v>
      </c>
      <c r="Y27" s="261">
        <v>0</v>
      </c>
      <c r="DA27" s="70" t="s">
        <v>665</v>
      </c>
    </row>
    <row r="28" spans="1:105" ht="12" customHeight="1" x14ac:dyDescent="0.25">
      <c r="A28" s="18" t="s">
        <v>31</v>
      </c>
      <c r="B28" s="295">
        <v>0</v>
      </c>
      <c r="C28" s="295">
        <v>0</v>
      </c>
      <c r="D28" s="295">
        <v>0</v>
      </c>
      <c r="E28" s="295">
        <v>0</v>
      </c>
      <c r="F28" s="295">
        <v>0</v>
      </c>
      <c r="G28" s="295">
        <v>0</v>
      </c>
      <c r="H28" s="295">
        <v>0</v>
      </c>
      <c r="I28" s="295">
        <v>0</v>
      </c>
      <c r="J28" s="295">
        <v>0</v>
      </c>
      <c r="K28" s="295">
        <v>0</v>
      </c>
      <c r="L28" s="295">
        <v>0</v>
      </c>
      <c r="M28" s="295">
        <v>0</v>
      </c>
      <c r="N28" s="295">
        <v>0</v>
      </c>
      <c r="O28" s="295">
        <v>0</v>
      </c>
      <c r="P28" s="295">
        <v>0</v>
      </c>
      <c r="Q28" s="295">
        <v>0</v>
      </c>
      <c r="R28" s="295">
        <v>0</v>
      </c>
      <c r="S28" s="295">
        <v>0</v>
      </c>
      <c r="T28" s="295">
        <v>0</v>
      </c>
      <c r="U28" s="295">
        <v>0</v>
      </c>
      <c r="V28" s="295">
        <v>0</v>
      </c>
      <c r="W28" s="295">
        <v>0</v>
      </c>
      <c r="X28" s="295">
        <v>0</v>
      </c>
      <c r="Y28" s="295">
        <v>0</v>
      </c>
      <c r="DA28" s="122" t="s">
        <v>666</v>
      </c>
    </row>
    <row r="29" spans="1:105" ht="12" customHeight="1" x14ac:dyDescent="0.25">
      <c r="A29" s="18" t="s">
        <v>159</v>
      </c>
      <c r="B29" s="295">
        <v>0</v>
      </c>
      <c r="C29" s="295">
        <v>0</v>
      </c>
      <c r="D29" s="295">
        <v>0</v>
      </c>
      <c r="E29" s="295">
        <v>0</v>
      </c>
      <c r="F29" s="295">
        <v>0</v>
      </c>
      <c r="G29" s="295">
        <v>0</v>
      </c>
      <c r="H29" s="295">
        <v>0</v>
      </c>
      <c r="I29" s="295">
        <v>0</v>
      </c>
      <c r="J29" s="295">
        <v>0</v>
      </c>
      <c r="K29" s="295">
        <v>0</v>
      </c>
      <c r="L29" s="295">
        <v>0</v>
      </c>
      <c r="M29" s="295">
        <v>0</v>
      </c>
      <c r="N29" s="295">
        <v>0</v>
      </c>
      <c r="O29" s="295">
        <v>0</v>
      </c>
      <c r="P29" s="295">
        <v>0</v>
      </c>
      <c r="Q29" s="295">
        <v>0</v>
      </c>
      <c r="R29" s="295">
        <v>0</v>
      </c>
      <c r="S29" s="295">
        <v>0</v>
      </c>
      <c r="T29" s="295">
        <v>0</v>
      </c>
      <c r="U29" s="295">
        <v>0</v>
      </c>
      <c r="V29" s="295">
        <v>0</v>
      </c>
      <c r="W29" s="295">
        <v>0</v>
      </c>
      <c r="X29" s="295">
        <v>0</v>
      </c>
      <c r="Y29" s="295">
        <v>0</v>
      </c>
      <c r="DA29" s="122" t="s">
        <v>667</v>
      </c>
    </row>
    <row r="30" spans="1:105" ht="12" customHeight="1" x14ac:dyDescent="0.25">
      <c r="A30" s="18" t="s">
        <v>32</v>
      </c>
      <c r="B30" s="295">
        <v>0</v>
      </c>
      <c r="C30" s="295">
        <v>0</v>
      </c>
      <c r="D30" s="295">
        <v>0</v>
      </c>
      <c r="E30" s="295">
        <v>0</v>
      </c>
      <c r="F30" s="295">
        <v>0</v>
      </c>
      <c r="G30" s="295">
        <v>0</v>
      </c>
      <c r="H30" s="295">
        <v>0</v>
      </c>
      <c r="I30" s="295">
        <v>0</v>
      </c>
      <c r="J30" s="295">
        <v>0</v>
      </c>
      <c r="K30" s="295">
        <v>0</v>
      </c>
      <c r="L30" s="295">
        <v>0</v>
      </c>
      <c r="M30" s="295">
        <v>0</v>
      </c>
      <c r="N30" s="295">
        <v>0</v>
      </c>
      <c r="O30" s="295">
        <v>0</v>
      </c>
      <c r="P30" s="295">
        <v>0</v>
      </c>
      <c r="Q30" s="295">
        <v>0</v>
      </c>
      <c r="R30" s="295">
        <v>0</v>
      </c>
      <c r="S30" s="295">
        <v>0</v>
      </c>
      <c r="T30" s="295">
        <v>0</v>
      </c>
      <c r="U30" s="295">
        <v>0</v>
      </c>
      <c r="V30" s="295">
        <v>0</v>
      </c>
      <c r="W30" s="295">
        <v>0</v>
      </c>
      <c r="X30" s="295">
        <v>0</v>
      </c>
      <c r="Y30" s="295">
        <v>0</v>
      </c>
      <c r="DA30" s="122" t="s">
        <v>668</v>
      </c>
    </row>
    <row r="31" spans="1:105" ht="12" customHeight="1" x14ac:dyDescent="0.25">
      <c r="A31" s="18" t="s">
        <v>35</v>
      </c>
      <c r="B31" s="295">
        <v>0</v>
      </c>
      <c r="C31" s="295">
        <v>0</v>
      </c>
      <c r="D31" s="295">
        <v>0</v>
      </c>
      <c r="E31" s="295">
        <v>0</v>
      </c>
      <c r="F31" s="295">
        <v>0</v>
      </c>
      <c r="G31" s="295">
        <v>0</v>
      </c>
      <c r="H31" s="295">
        <v>0</v>
      </c>
      <c r="I31" s="295">
        <v>0</v>
      </c>
      <c r="J31" s="295">
        <v>0</v>
      </c>
      <c r="K31" s="295">
        <v>0</v>
      </c>
      <c r="L31" s="295">
        <v>0</v>
      </c>
      <c r="M31" s="295">
        <v>0</v>
      </c>
      <c r="N31" s="295">
        <v>0</v>
      </c>
      <c r="O31" s="295">
        <v>0</v>
      </c>
      <c r="P31" s="295">
        <v>0</v>
      </c>
      <c r="Q31" s="295">
        <v>0</v>
      </c>
      <c r="R31" s="295">
        <v>0</v>
      </c>
      <c r="S31" s="295">
        <v>0</v>
      </c>
      <c r="T31" s="295">
        <v>0</v>
      </c>
      <c r="U31" s="295">
        <v>0</v>
      </c>
      <c r="V31" s="295">
        <v>0</v>
      </c>
      <c r="W31" s="295">
        <v>0</v>
      </c>
      <c r="X31" s="295">
        <v>0</v>
      </c>
      <c r="Y31" s="295">
        <v>0</v>
      </c>
      <c r="DA31" s="122" t="s">
        <v>669</v>
      </c>
    </row>
    <row r="32" spans="1:105" ht="12" customHeight="1" x14ac:dyDescent="0.25">
      <c r="A32" s="47" t="s">
        <v>40</v>
      </c>
      <c r="B32" s="296">
        <v>0</v>
      </c>
      <c r="C32" s="296">
        <v>0</v>
      </c>
      <c r="D32" s="296">
        <v>0</v>
      </c>
      <c r="E32" s="296">
        <v>0</v>
      </c>
      <c r="F32" s="296">
        <v>0</v>
      </c>
      <c r="G32" s="296">
        <v>0</v>
      </c>
      <c r="H32" s="296">
        <v>0</v>
      </c>
      <c r="I32" s="296">
        <v>0</v>
      </c>
      <c r="J32" s="296">
        <v>0</v>
      </c>
      <c r="K32" s="296">
        <v>0</v>
      </c>
      <c r="L32" s="296">
        <v>0</v>
      </c>
      <c r="M32" s="296">
        <v>0</v>
      </c>
      <c r="N32" s="296">
        <v>0</v>
      </c>
      <c r="O32" s="296">
        <v>0</v>
      </c>
      <c r="P32" s="296">
        <v>0</v>
      </c>
      <c r="Q32" s="296">
        <v>0</v>
      </c>
      <c r="R32" s="296">
        <v>0</v>
      </c>
      <c r="S32" s="296">
        <v>0</v>
      </c>
      <c r="T32" s="296">
        <v>0</v>
      </c>
      <c r="U32" s="296">
        <v>0</v>
      </c>
      <c r="V32" s="296">
        <v>0</v>
      </c>
      <c r="W32" s="296">
        <v>0</v>
      </c>
      <c r="X32" s="296">
        <v>0</v>
      </c>
      <c r="Y32" s="296">
        <v>0</v>
      </c>
      <c r="DA32" s="123" t="s">
        <v>670</v>
      </c>
    </row>
    <row r="33" spans="1:105" ht="12" customHeight="1" x14ac:dyDescent="0.25">
      <c r="A33" s="128"/>
      <c r="B33" s="129"/>
      <c r="C33" s="129"/>
      <c r="D33" s="129"/>
      <c r="E33" s="129"/>
      <c r="F33" s="129"/>
      <c r="G33" s="129"/>
      <c r="H33" s="129"/>
      <c r="I33" s="129"/>
      <c r="J33" s="129"/>
      <c r="K33" s="129"/>
      <c r="L33" s="129"/>
      <c r="M33" s="129"/>
      <c r="N33" s="129"/>
      <c r="O33" s="129"/>
      <c r="P33" s="129"/>
      <c r="Q33" s="129"/>
      <c r="R33" s="129"/>
      <c r="S33" s="129"/>
      <c r="T33" s="129"/>
      <c r="U33" s="129"/>
      <c r="V33" s="129"/>
      <c r="W33" s="129"/>
      <c r="X33" s="129"/>
      <c r="Y33" s="129"/>
      <c r="DA33" s="124"/>
    </row>
    <row r="34" spans="1:105" ht="15" customHeight="1" x14ac:dyDescent="0.25">
      <c r="A34" s="34" t="s">
        <v>46</v>
      </c>
      <c r="B34" s="223">
        <v>56.427421452735757</v>
      </c>
      <c r="C34" s="223">
        <v>52.252699405971327</v>
      </c>
      <c r="D34" s="223">
        <v>60.041470485778767</v>
      </c>
      <c r="E34" s="223">
        <v>74.154117948544936</v>
      </c>
      <c r="F34" s="223">
        <v>82.19793271443605</v>
      </c>
      <c r="G34" s="223">
        <v>93.62896746638333</v>
      </c>
      <c r="H34" s="223">
        <v>85.220194236780131</v>
      </c>
      <c r="I34" s="223">
        <v>83.881557094206329</v>
      </c>
      <c r="J34" s="223">
        <v>64.005569963192187</v>
      </c>
      <c r="K34" s="223">
        <v>28.896995235815371</v>
      </c>
      <c r="L34" s="223">
        <v>29.568537919668081</v>
      </c>
      <c r="M34" s="223">
        <v>65.165175227520351</v>
      </c>
      <c r="N34" s="223">
        <v>58.909094474409073</v>
      </c>
      <c r="O34" s="223">
        <v>61.00242258579879</v>
      </c>
      <c r="P34" s="223">
        <v>63.127889668398979</v>
      </c>
      <c r="Q34" s="223">
        <v>64.534160699224671</v>
      </c>
      <c r="R34" s="223">
        <v>65.093949076650389</v>
      </c>
      <c r="S34" s="223">
        <v>64.520171205070753</v>
      </c>
      <c r="T34" s="223">
        <v>62.378145695936233</v>
      </c>
      <c r="U34" s="223">
        <v>51.294385899899048</v>
      </c>
      <c r="V34" s="223">
        <v>43.383617393900813</v>
      </c>
      <c r="W34" s="223">
        <v>35.703314294370067</v>
      </c>
      <c r="X34" s="223">
        <v>27.198385496384891</v>
      </c>
      <c r="Y34" s="223">
        <v>18.721705627845079</v>
      </c>
      <c r="DA34" s="89" t="s">
        <v>671</v>
      </c>
    </row>
    <row r="35" spans="1:105" ht="12" customHeight="1" x14ac:dyDescent="0.25">
      <c r="A35" s="55" t="s">
        <v>91</v>
      </c>
      <c r="B35" s="259">
        <v>5.6231427943688343E-2</v>
      </c>
      <c r="C35" s="259">
        <v>5.179768345230118E-2</v>
      </c>
      <c r="D35" s="259">
        <v>5.9036169196618429E-2</v>
      </c>
      <c r="E35" s="259">
        <v>7.306630630645794E-2</v>
      </c>
      <c r="F35" s="259">
        <v>8.1315122016984875E-2</v>
      </c>
      <c r="G35" s="259">
        <v>9.2975103682602062E-2</v>
      </c>
      <c r="H35" s="259">
        <v>8.4450847506181884E-2</v>
      </c>
      <c r="I35" s="259">
        <v>8.2893561834430654E-2</v>
      </c>
      <c r="J35" s="259">
        <v>6.4422920483672999E-2</v>
      </c>
      <c r="K35" s="259">
        <v>2.90186888700645E-2</v>
      </c>
      <c r="L35" s="259">
        <v>2.9521594921470551E-2</v>
      </c>
      <c r="M35" s="259">
        <v>6.6287401388330794E-2</v>
      </c>
      <c r="N35" s="259">
        <v>5.8701633001736288E-2</v>
      </c>
      <c r="O35" s="259">
        <v>6.0934905928904437E-2</v>
      </c>
      <c r="P35" s="259">
        <v>6.3219649662868846E-2</v>
      </c>
      <c r="Q35" s="259">
        <v>6.4736287809756848E-2</v>
      </c>
      <c r="R35" s="259">
        <v>6.5203361533156243E-2</v>
      </c>
      <c r="S35" s="259">
        <v>6.4749474673189117E-2</v>
      </c>
      <c r="T35" s="259">
        <v>6.2537423688607208E-2</v>
      </c>
      <c r="U35" s="259">
        <v>5.1051962487438957E-2</v>
      </c>
      <c r="V35" s="259">
        <v>4.3574609785616843E-2</v>
      </c>
      <c r="W35" s="259">
        <v>3.6045708539094813E-2</v>
      </c>
      <c r="X35" s="259">
        <v>2.7688006112545141E-2</v>
      </c>
      <c r="Y35" s="259">
        <v>2.002780074200022E-2</v>
      </c>
      <c r="DA35" s="67" t="s">
        <v>672</v>
      </c>
    </row>
    <row r="36" spans="1:105" ht="12" customHeight="1" x14ac:dyDescent="0.25">
      <c r="A36" s="173" t="s">
        <v>92</v>
      </c>
      <c r="B36" s="224">
        <v>6.7808296672202863E-3</v>
      </c>
      <c r="C36" s="224">
        <v>6.2461737411040226E-3</v>
      </c>
      <c r="D36" s="224">
        <v>7.1190475178462822E-3</v>
      </c>
      <c r="E36" s="224">
        <v>8.8109122530765499E-3</v>
      </c>
      <c r="F36" s="224">
        <v>9.8056195961905724E-3</v>
      </c>
      <c r="G36" s="224">
        <v>1.121167226973532E-2</v>
      </c>
      <c r="H36" s="224">
        <v>1.0183750139962269E-2</v>
      </c>
      <c r="I36" s="224">
        <v>9.9959603350524128E-3</v>
      </c>
      <c r="J36" s="224">
        <v>7.7686245297225514E-3</v>
      </c>
      <c r="K36" s="224">
        <v>3.4993026780507858E-3</v>
      </c>
      <c r="L36" s="224">
        <v>3.5599470614125941E-3</v>
      </c>
      <c r="M36" s="224">
        <v>7.9934583618800781E-3</v>
      </c>
      <c r="N36" s="224">
        <v>7.0787065014792884E-3</v>
      </c>
      <c r="O36" s="224">
        <v>7.348012188233442E-3</v>
      </c>
      <c r="P36" s="224">
        <v>7.6235246313600159E-3</v>
      </c>
      <c r="Q36" s="224">
        <v>7.8064128367094322E-3</v>
      </c>
      <c r="R36" s="224">
        <v>7.862736274975619E-3</v>
      </c>
      <c r="S36" s="224">
        <v>7.8080030128448979E-3</v>
      </c>
      <c r="T36" s="224">
        <v>7.541256435527356E-3</v>
      </c>
      <c r="U36" s="224">
        <v>6.1562488178552354E-3</v>
      </c>
      <c r="V36" s="224">
        <v>5.254570576933449E-3</v>
      </c>
      <c r="W36" s="224">
        <v>4.3466762053888828E-3</v>
      </c>
      <c r="X36" s="224">
        <v>3.33883844212774E-3</v>
      </c>
      <c r="Y36" s="224">
        <v>2.4151103823386879E-3</v>
      </c>
      <c r="DA36" s="177" t="s">
        <v>673</v>
      </c>
    </row>
    <row r="37" spans="1:105" ht="12" customHeight="1" x14ac:dyDescent="0.25">
      <c r="A37" s="173" t="s">
        <v>93</v>
      </c>
      <c r="B37" s="224">
        <v>1.0895804018951221</v>
      </c>
      <c r="C37" s="224">
        <v>1.003668994671679</v>
      </c>
      <c r="D37" s="224">
        <v>1.1439270762253511</v>
      </c>
      <c r="E37" s="224">
        <v>1.415785056536494</v>
      </c>
      <c r="F37" s="224">
        <v>1.5756200147743551</v>
      </c>
      <c r="G37" s="224">
        <v>1.801552166489149</v>
      </c>
      <c r="H37" s="224">
        <v>1.6363800766062111</v>
      </c>
      <c r="I37" s="224">
        <v>1.6062049946255179</v>
      </c>
      <c r="J37" s="224">
        <v>1.248304625344959</v>
      </c>
      <c r="K37" s="224">
        <v>0.56228688898275325</v>
      </c>
      <c r="L37" s="224">
        <v>0.57203155664716421</v>
      </c>
      <c r="M37" s="224">
        <v>1.2844321420684759</v>
      </c>
      <c r="N37" s="224">
        <v>1.1374448634308769</v>
      </c>
      <c r="O37" s="224">
        <v>1.180718358387508</v>
      </c>
      <c r="P37" s="224">
        <v>1.224989188542724</v>
      </c>
      <c r="Q37" s="224">
        <v>1.2543766549835651</v>
      </c>
      <c r="R37" s="224">
        <v>1.263427009809444</v>
      </c>
      <c r="S37" s="224">
        <v>1.254632173089431</v>
      </c>
      <c r="T37" s="224">
        <v>1.2117698896843769</v>
      </c>
      <c r="U37" s="224">
        <v>0.98921937142167238</v>
      </c>
      <c r="V37" s="224">
        <v>0.84433283270311599</v>
      </c>
      <c r="W37" s="224">
        <v>0.69844745248070339</v>
      </c>
      <c r="X37" s="224">
        <v>0.53650262728509901</v>
      </c>
      <c r="Y37" s="224">
        <v>0.3880730043597162</v>
      </c>
      <c r="DA37" s="177" t="s">
        <v>674</v>
      </c>
    </row>
    <row r="38" spans="1:105" ht="12" customHeight="1" x14ac:dyDescent="0.25">
      <c r="A38" s="173" t="s">
        <v>94</v>
      </c>
      <c r="B38" s="224">
        <v>1.8592416598687891E-2</v>
      </c>
      <c r="C38" s="224">
        <v>1.7126438804943089E-2</v>
      </c>
      <c r="D38" s="224">
        <v>1.951977910277054E-2</v>
      </c>
      <c r="E38" s="224">
        <v>2.4158717924385981E-2</v>
      </c>
      <c r="F38" s="224">
        <v>2.6886114751112529E-2</v>
      </c>
      <c r="G38" s="224">
        <v>3.0741382962997769E-2</v>
      </c>
      <c r="H38" s="224">
        <v>2.7922914220132929E-2</v>
      </c>
      <c r="I38" s="224">
        <v>2.7408011699760142E-2</v>
      </c>
      <c r="J38" s="224">
        <v>2.1300860033931172E-2</v>
      </c>
      <c r="K38" s="224">
        <v>9.5947688392377991E-3</v>
      </c>
      <c r="L38" s="224">
        <v>9.7610502082100779E-3</v>
      </c>
      <c r="M38" s="224">
        <v>2.1917333898945079E-2</v>
      </c>
      <c r="N38" s="224">
        <v>1.9409167714619101E-2</v>
      </c>
      <c r="O38" s="224">
        <v>2.0147579349515918E-2</v>
      </c>
      <c r="P38" s="224">
        <v>2.0903009344387241E-2</v>
      </c>
      <c r="Q38" s="224">
        <v>2.1404472125745779E-2</v>
      </c>
      <c r="R38" s="224">
        <v>2.1558905857296019E-2</v>
      </c>
      <c r="S38" s="224">
        <v>2.1408832243699889E-2</v>
      </c>
      <c r="T38" s="224">
        <v>2.0677437453511201E-2</v>
      </c>
      <c r="U38" s="224">
        <v>1.6879872865714608E-2</v>
      </c>
      <c r="V38" s="224">
        <v>1.4407553353807121E-2</v>
      </c>
      <c r="W38" s="224">
        <v>1.191818977858547E-2</v>
      </c>
      <c r="X38" s="224">
        <v>9.1547905371881597E-3</v>
      </c>
      <c r="Y38" s="224">
        <v>6.6220124326857744E-3</v>
      </c>
      <c r="DA38" s="177" t="s">
        <v>675</v>
      </c>
    </row>
    <row r="39" spans="1:105" ht="12" customHeight="1" x14ac:dyDescent="0.25">
      <c r="A39" s="56" t="s">
        <v>95</v>
      </c>
      <c r="B39" s="260">
        <v>0.18715019009330039</v>
      </c>
      <c r="C39" s="260">
        <v>0.1650419994903633</v>
      </c>
      <c r="D39" s="260">
        <v>0.17744160390433311</v>
      </c>
      <c r="E39" s="260">
        <v>0.22319734501594141</v>
      </c>
      <c r="F39" s="260">
        <v>0.2581113885389611</v>
      </c>
      <c r="G39" s="260">
        <v>0.31007271694499922</v>
      </c>
      <c r="H39" s="260">
        <v>0.27097238628111142</v>
      </c>
      <c r="I39" s="260">
        <v>0.25944963324023712</v>
      </c>
      <c r="J39" s="260">
        <v>0.24043335060151591</v>
      </c>
      <c r="K39" s="260">
        <v>0.10451050925681479</v>
      </c>
      <c r="L39" s="260">
        <v>9.8211338864173409E-2</v>
      </c>
      <c r="M39" s="260">
        <v>0.27181362827596389</v>
      </c>
      <c r="N39" s="260">
        <v>0.1945176437856497</v>
      </c>
      <c r="O39" s="260">
        <v>0.2081747006704413</v>
      </c>
      <c r="P39" s="260">
        <v>0.22436742047177891</v>
      </c>
      <c r="Q39" s="260">
        <v>0.23662567419495209</v>
      </c>
      <c r="R39" s="260">
        <v>0.2381453875259559</v>
      </c>
      <c r="S39" s="260">
        <v>0.2425062276151396</v>
      </c>
      <c r="T39" s="260">
        <v>0.23084176101558421</v>
      </c>
      <c r="U39" s="260">
        <v>0.17502399844403069</v>
      </c>
      <c r="V39" s="260">
        <v>0.16798080035906471</v>
      </c>
      <c r="W39" s="260">
        <v>0.1480477291021817</v>
      </c>
      <c r="X39" s="260">
        <v>0.12615939233634391</v>
      </c>
      <c r="Y39" s="260">
        <v>0.16837749431565671</v>
      </c>
      <c r="DA39" s="68" t="s">
        <v>676</v>
      </c>
    </row>
    <row r="40" spans="1:105" ht="12" customHeight="1" x14ac:dyDescent="0.25">
      <c r="A40" s="37" t="s">
        <v>159</v>
      </c>
      <c r="B40" s="226">
        <v>6.059462040448319E-3</v>
      </c>
      <c r="C40" s="226">
        <v>3.9669680956220766E-3</v>
      </c>
      <c r="D40" s="226">
        <v>2.582994503465184E-3</v>
      </c>
      <c r="E40" s="226">
        <v>3.120767125528705E-3</v>
      </c>
      <c r="F40" s="226">
        <v>8.7634911868378108E-3</v>
      </c>
      <c r="G40" s="226">
        <v>1.2523753998276359E-2</v>
      </c>
      <c r="H40" s="226">
        <v>8.8491843450797577E-3</v>
      </c>
      <c r="I40" s="226">
        <v>8.7693313914592435E-3</v>
      </c>
      <c r="J40" s="226">
        <v>9.9519087530408404E-3</v>
      </c>
      <c r="K40" s="226">
        <v>0</v>
      </c>
      <c r="L40" s="226">
        <v>2.1708099583746441E-3</v>
      </c>
      <c r="M40" s="226">
        <v>7.886534887391175E-3</v>
      </c>
      <c r="N40" s="226">
        <v>3.4991820291565209E-3</v>
      </c>
      <c r="O40" s="226">
        <v>0</v>
      </c>
      <c r="P40" s="226">
        <v>0</v>
      </c>
      <c r="Q40" s="226">
        <v>0</v>
      </c>
      <c r="R40" s="226">
        <v>0</v>
      </c>
      <c r="S40" s="226">
        <v>1.319599302626921E-3</v>
      </c>
      <c r="T40" s="226">
        <v>1.8381565166969631E-3</v>
      </c>
      <c r="U40" s="226">
        <v>7.8244290731416472E-4</v>
      </c>
      <c r="V40" s="226">
        <v>7.5226768634150526E-4</v>
      </c>
      <c r="W40" s="226">
        <v>5.3145813706225993E-4</v>
      </c>
      <c r="X40" s="226">
        <v>2.1540161165155012E-3</v>
      </c>
      <c r="Y40" s="226">
        <v>1.897584708981501E-3</v>
      </c>
      <c r="DA40" s="69" t="s">
        <v>677</v>
      </c>
    </row>
    <row r="41" spans="1:105" ht="12" customHeight="1" x14ac:dyDescent="0.25">
      <c r="A41" s="37" t="s">
        <v>35</v>
      </c>
      <c r="B41" s="226">
        <v>7.9922262937366415E-2</v>
      </c>
      <c r="C41" s="226">
        <v>5.9508169708471732E-2</v>
      </c>
      <c r="D41" s="226">
        <v>3.6588001164673298E-2</v>
      </c>
      <c r="E41" s="226">
        <v>5.7249779845889262E-2</v>
      </c>
      <c r="F41" s="226">
        <v>8.5262559255008849E-2</v>
      </c>
      <c r="G41" s="226">
        <v>0.12809955709330889</v>
      </c>
      <c r="H41" s="226">
        <v>9.7585393331345319E-2</v>
      </c>
      <c r="I41" s="226">
        <v>8.5778336567925023E-2</v>
      </c>
      <c r="J41" s="226">
        <v>0.14776614774888161</v>
      </c>
      <c r="K41" s="226">
        <v>7.2942322395263354E-2</v>
      </c>
      <c r="L41" s="226">
        <v>5.30696729266949E-2</v>
      </c>
      <c r="M41" s="226">
        <v>0.19317139526202301</v>
      </c>
      <c r="N41" s="226">
        <v>9.3746068424777937E-2</v>
      </c>
      <c r="O41" s="226">
        <v>0.11322457907141049</v>
      </c>
      <c r="P41" s="226">
        <v>0.13366308110697139</v>
      </c>
      <c r="Q41" s="226">
        <v>0.15097402803079521</v>
      </c>
      <c r="R41" s="226">
        <v>0.15187292661781049</v>
      </c>
      <c r="S41" s="226">
        <v>0.16413832922651159</v>
      </c>
      <c r="T41" s="226">
        <v>0.15227438493487369</v>
      </c>
      <c r="U41" s="226">
        <v>0.10166259558725251</v>
      </c>
      <c r="V41" s="226">
        <v>0.1232421939565473</v>
      </c>
      <c r="W41" s="226">
        <v>0.1197922095297192</v>
      </c>
      <c r="X41" s="226">
        <v>0.1084447764555002</v>
      </c>
      <c r="Y41" s="226">
        <v>0.15363248069228011</v>
      </c>
      <c r="DA41" s="69" t="s">
        <v>678</v>
      </c>
    </row>
    <row r="42" spans="1:105" ht="12" customHeight="1" x14ac:dyDescent="0.25">
      <c r="A42" s="37" t="s">
        <v>96</v>
      </c>
      <c r="B42" s="226">
        <v>0</v>
      </c>
      <c r="C42" s="226">
        <v>0</v>
      </c>
      <c r="D42" s="226">
        <v>0</v>
      </c>
      <c r="E42" s="226">
        <v>0</v>
      </c>
      <c r="F42" s="226">
        <v>0</v>
      </c>
      <c r="G42" s="226">
        <v>0</v>
      </c>
      <c r="H42" s="226">
        <v>0</v>
      </c>
      <c r="I42" s="226">
        <v>0</v>
      </c>
      <c r="J42" s="226">
        <v>0</v>
      </c>
      <c r="K42" s="226">
        <v>0</v>
      </c>
      <c r="L42" s="226">
        <v>0</v>
      </c>
      <c r="M42" s="226">
        <v>0</v>
      </c>
      <c r="N42" s="226">
        <v>0</v>
      </c>
      <c r="O42" s="226">
        <v>0</v>
      </c>
      <c r="P42" s="226">
        <v>0</v>
      </c>
      <c r="Q42" s="226">
        <v>0</v>
      </c>
      <c r="R42" s="226">
        <v>0</v>
      </c>
      <c r="S42" s="226">
        <v>0</v>
      </c>
      <c r="T42" s="226">
        <v>0</v>
      </c>
      <c r="U42" s="226">
        <v>0</v>
      </c>
      <c r="V42" s="226">
        <v>0</v>
      </c>
      <c r="W42" s="226">
        <v>0</v>
      </c>
      <c r="X42" s="226">
        <v>0</v>
      </c>
      <c r="Y42" s="226">
        <v>0</v>
      </c>
      <c r="DA42" s="69" t="s">
        <v>679</v>
      </c>
    </row>
    <row r="43" spans="1:105" ht="12" customHeight="1" x14ac:dyDescent="0.25">
      <c r="A43" s="37" t="s">
        <v>78</v>
      </c>
      <c r="B43" s="226">
        <v>0</v>
      </c>
      <c r="C43" s="226">
        <v>0</v>
      </c>
      <c r="D43" s="226">
        <v>0</v>
      </c>
      <c r="E43" s="226">
        <v>0</v>
      </c>
      <c r="F43" s="226">
        <v>0</v>
      </c>
      <c r="G43" s="226">
        <v>0</v>
      </c>
      <c r="H43" s="226">
        <v>0</v>
      </c>
      <c r="I43" s="226">
        <v>0</v>
      </c>
      <c r="J43" s="226">
        <v>0</v>
      </c>
      <c r="K43" s="226">
        <v>0</v>
      </c>
      <c r="L43" s="226">
        <v>0</v>
      </c>
      <c r="M43" s="226">
        <v>0</v>
      </c>
      <c r="N43" s="226">
        <v>0</v>
      </c>
      <c r="O43" s="226">
        <v>0</v>
      </c>
      <c r="P43" s="226">
        <v>0</v>
      </c>
      <c r="Q43" s="226">
        <v>0</v>
      </c>
      <c r="R43" s="226">
        <v>0</v>
      </c>
      <c r="S43" s="226">
        <v>0</v>
      </c>
      <c r="T43" s="226">
        <v>0</v>
      </c>
      <c r="U43" s="226">
        <v>0</v>
      </c>
      <c r="V43" s="226">
        <v>0</v>
      </c>
      <c r="W43" s="226">
        <v>0</v>
      </c>
      <c r="X43" s="226">
        <v>0</v>
      </c>
      <c r="Y43" s="226">
        <v>1.037586278642493E-2</v>
      </c>
      <c r="DA43" s="69" t="s">
        <v>680</v>
      </c>
    </row>
    <row r="44" spans="1:105" ht="12" customHeight="1" x14ac:dyDescent="0.25">
      <c r="A44" s="37" t="s">
        <v>40</v>
      </c>
      <c r="B44" s="226">
        <v>0.10116846511548561</v>
      </c>
      <c r="C44" s="226">
        <v>0.10156686168626949</v>
      </c>
      <c r="D44" s="226">
        <v>0.13827060823619461</v>
      </c>
      <c r="E44" s="226">
        <v>0.16282679804452341</v>
      </c>
      <c r="F44" s="226">
        <v>0.16408533809711451</v>
      </c>
      <c r="G44" s="226">
        <v>0.16944940585341389</v>
      </c>
      <c r="H44" s="226">
        <v>0.16453780860468631</v>
      </c>
      <c r="I44" s="226">
        <v>0.1649019652808528</v>
      </c>
      <c r="J44" s="226">
        <v>8.2715294099593425E-2</v>
      </c>
      <c r="K44" s="226">
        <v>3.1568186861551481E-2</v>
      </c>
      <c r="L44" s="226">
        <v>4.297085597910387E-2</v>
      </c>
      <c r="M44" s="226">
        <v>7.0755698126549721E-2</v>
      </c>
      <c r="N44" s="226">
        <v>9.7272393331715237E-2</v>
      </c>
      <c r="O44" s="226">
        <v>9.4950121599030768E-2</v>
      </c>
      <c r="P44" s="226">
        <v>9.0704339364807526E-2</v>
      </c>
      <c r="Q44" s="226">
        <v>8.5651646164156894E-2</v>
      </c>
      <c r="R44" s="226">
        <v>8.6272460908145415E-2</v>
      </c>
      <c r="S44" s="226">
        <v>7.7048299086001026E-2</v>
      </c>
      <c r="T44" s="226">
        <v>7.6729219564013545E-2</v>
      </c>
      <c r="U44" s="226">
        <v>7.257895994946402E-2</v>
      </c>
      <c r="V44" s="226">
        <v>4.3986338716175973E-2</v>
      </c>
      <c r="W44" s="226">
        <v>2.7724061435400221E-2</v>
      </c>
      <c r="X44" s="226">
        <v>1.556059976432818E-2</v>
      </c>
      <c r="Y44" s="226">
        <v>2.471566127970152E-3</v>
      </c>
      <c r="DA44" s="69" t="s">
        <v>681</v>
      </c>
    </row>
    <row r="45" spans="1:105" ht="12" customHeight="1" x14ac:dyDescent="0.25">
      <c r="A45" s="57" t="s">
        <v>515</v>
      </c>
      <c r="B45" s="261">
        <v>46.626628329933368</v>
      </c>
      <c r="C45" s="261">
        <v>43.811571094982789</v>
      </c>
      <c r="D45" s="261">
        <v>51.152093482755753</v>
      </c>
      <c r="E45" s="261">
        <v>62.869858253487749</v>
      </c>
      <c r="F45" s="261">
        <v>69.008312318652784</v>
      </c>
      <c r="G45" s="261">
        <v>77.589719754632753</v>
      </c>
      <c r="H45" s="261">
        <v>71.371808983089977</v>
      </c>
      <c r="I45" s="261">
        <v>70.809212727236698</v>
      </c>
      <c r="J45" s="261">
        <v>51.677234837996387</v>
      </c>
      <c r="K45" s="261">
        <v>23.669476094689291</v>
      </c>
      <c r="L45" s="261">
        <v>24.637612588535021</v>
      </c>
      <c r="M45" s="261">
        <v>50.458985024261423</v>
      </c>
      <c r="N45" s="261">
        <v>48.779474585635207</v>
      </c>
      <c r="O45" s="261">
        <v>50.095126216374993</v>
      </c>
      <c r="P45" s="261">
        <v>51.485479093128262</v>
      </c>
      <c r="Q45" s="261">
        <v>52.398033561162933</v>
      </c>
      <c r="R45" s="261">
        <v>52.958899762181247</v>
      </c>
      <c r="S45" s="261">
        <v>52.394581649786687</v>
      </c>
      <c r="T45" s="261">
        <v>50.903973158912592</v>
      </c>
      <c r="U45" s="261">
        <v>42.686508256328018</v>
      </c>
      <c r="V45" s="261">
        <v>35.274885144834428</v>
      </c>
      <c r="W45" s="261">
        <v>28.678007071205979</v>
      </c>
      <c r="X45" s="261">
        <v>21.283051527367839</v>
      </c>
      <c r="Y45" s="261">
        <v>11.57868541777451</v>
      </c>
      <c r="DA45" s="70" t="s">
        <v>682</v>
      </c>
    </row>
    <row r="46" spans="1:105" ht="12" customHeight="1" x14ac:dyDescent="0.25">
      <c r="A46" s="57" t="s">
        <v>517</v>
      </c>
      <c r="B46" s="294">
        <v>6.5440555314944397</v>
      </c>
      <c r="C46" s="294">
        <v>5.6959287125020648</v>
      </c>
      <c r="D46" s="294">
        <v>6.0318152295884886</v>
      </c>
      <c r="E46" s="294">
        <v>7.6231286930207771</v>
      </c>
      <c r="F46" s="294">
        <v>8.8274759750880136</v>
      </c>
      <c r="G46" s="294">
        <v>10.61263555192447</v>
      </c>
      <c r="H46" s="294">
        <v>9.2923395937031898</v>
      </c>
      <c r="I46" s="294">
        <v>8.8586913550130895</v>
      </c>
      <c r="J46" s="294">
        <v>8.4748235549634217</v>
      </c>
      <c r="K46" s="294">
        <v>3.6327777302535971</v>
      </c>
      <c r="L46" s="294">
        <v>3.4313189337609509</v>
      </c>
      <c r="M46" s="294">
        <v>10.003572732394369</v>
      </c>
      <c r="N46" s="294">
        <v>6.8478018740538253</v>
      </c>
      <c r="O46" s="294">
        <v>7.3673845891381999</v>
      </c>
      <c r="P46" s="294">
        <v>7.9209835728877227</v>
      </c>
      <c r="Q46" s="294">
        <v>8.3419554413140062</v>
      </c>
      <c r="R46" s="294">
        <v>8.3184872487444519</v>
      </c>
      <c r="S46" s="294">
        <v>8.4227176336564806</v>
      </c>
      <c r="T46" s="294">
        <v>8.0070133956410583</v>
      </c>
      <c r="U46" s="294">
        <v>5.9571297441677276</v>
      </c>
      <c r="V46" s="294">
        <v>5.7225994116635377</v>
      </c>
      <c r="W46" s="294">
        <v>5.0428318570908797</v>
      </c>
      <c r="X46" s="294">
        <v>4.3125141570304111</v>
      </c>
      <c r="Y46" s="294">
        <v>5.5358270332136756</v>
      </c>
      <c r="DA46" s="70" t="s">
        <v>683</v>
      </c>
    </row>
    <row r="47" spans="1:105" ht="12" customHeight="1" x14ac:dyDescent="0.25">
      <c r="A47" s="60" t="s">
        <v>519</v>
      </c>
      <c r="B47" s="262">
        <v>3.4213659487195769</v>
      </c>
      <c r="C47" s="262">
        <v>2.5044116183958498</v>
      </c>
      <c r="D47" s="262">
        <v>1.5203960227550939</v>
      </c>
      <c r="E47" s="262">
        <v>2.3626758721267911</v>
      </c>
      <c r="F47" s="262">
        <v>3.4826818633416399</v>
      </c>
      <c r="G47" s="262">
        <v>5.0399406256950483</v>
      </c>
      <c r="H47" s="262">
        <v>3.991245404978792</v>
      </c>
      <c r="I47" s="262">
        <v>3.4858831548554372</v>
      </c>
      <c r="J47" s="262">
        <v>5.9632875621275323</v>
      </c>
      <c r="K47" s="262">
        <v>2.6957659540915131</v>
      </c>
      <c r="L47" s="262">
        <v>2.1806889813530188</v>
      </c>
      <c r="M47" s="262">
        <v>7.9998449874669237</v>
      </c>
      <c r="N47" s="262">
        <v>3.957146069112802</v>
      </c>
      <c r="O47" s="262">
        <v>4.5613593768857559</v>
      </c>
      <c r="P47" s="262">
        <v>5.1995292226637178</v>
      </c>
      <c r="Q47" s="262">
        <v>5.7514787963752667</v>
      </c>
      <c r="R47" s="262">
        <v>5.6315591445987927</v>
      </c>
      <c r="S47" s="262">
        <v>5.9975057163302701</v>
      </c>
      <c r="T47" s="262">
        <v>5.5863062212077406</v>
      </c>
      <c r="U47" s="262">
        <v>3.5286336662861322</v>
      </c>
      <c r="V47" s="262">
        <v>4.2520924955814419</v>
      </c>
      <c r="W47" s="262">
        <v>4.1166540011565376</v>
      </c>
      <c r="X47" s="262">
        <v>3.800986745264658</v>
      </c>
      <c r="Y47" s="262">
        <v>5.4541023671878746</v>
      </c>
      <c r="DA47" s="72" t="s">
        <v>684</v>
      </c>
    </row>
    <row r="48" spans="1:105" ht="12" customHeight="1" x14ac:dyDescent="0.25">
      <c r="A48" s="59" t="s">
        <v>31</v>
      </c>
      <c r="B48" s="297">
        <v>0.22390310814355491</v>
      </c>
      <c r="C48" s="297">
        <v>0.14875354275385189</v>
      </c>
      <c r="D48" s="297">
        <v>0</v>
      </c>
      <c r="E48" s="297">
        <v>0.12012955459731869</v>
      </c>
      <c r="F48" s="297">
        <v>0</v>
      </c>
      <c r="G48" s="297">
        <v>0</v>
      </c>
      <c r="H48" s="297">
        <v>0</v>
      </c>
      <c r="I48" s="297">
        <v>0.1114957467694053</v>
      </c>
      <c r="J48" s="297">
        <v>0.70995010288840288</v>
      </c>
      <c r="K48" s="297">
        <v>0.41011634052750012</v>
      </c>
      <c r="L48" s="297">
        <v>0.44359002098105349</v>
      </c>
      <c r="M48" s="297">
        <v>1.844988947398208</v>
      </c>
      <c r="N48" s="297">
        <v>0.85331776034803253</v>
      </c>
      <c r="O48" s="297">
        <v>0.97375481591229018</v>
      </c>
      <c r="P48" s="297">
        <v>0.92193670661514926</v>
      </c>
      <c r="Q48" s="297">
        <v>1.0459091501463491</v>
      </c>
      <c r="R48" s="297">
        <v>0.88387343211905312</v>
      </c>
      <c r="S48" s="297">
        <v>0.76900796128908411</v>
      </c>
      <c r="T48" s="297">
        <v>0.70468296956586618</v>
      </c>
      <c r="U48" s="297">
        <v>8.737987294057098E-2</v>
      </c>
      <c r="V48" s="297">
        <v>9.0745611972863766E-2</v>
      </c>
      <c r="W48" s="297">
        <v>8.1562390859445305E-2</v>
      </c>
      <c r="X48" s="297">
        <v>0.1499335606072642</v>
      </c>
      <c r="Y48" s="297">
        <v>0.29061657471652191</v>
      </c>
      <c r="DA48" s="71" t="s">
        <v>685</v>
      </c>
    </row>
    <row r="49" spans="1:105" ht="12" customHeight="1" x14ac:dyDescent="0.25">
      <c r="A49" s="59" t="s">
        <v>159</v>
      </c>
      <c r="B49" s="297">
        <v>0.19233628348420251</v>
      </c>
      <c r="C49" s="297">
        <v>0.12818799258367719</v>
      </c>
      <c r="D49" s="297">
        <v>8.6666306877521193E-2</v>
      </c>
      <c r="E49" s="297">
        <v>0.1036816994437755</v>
      </c>
      <c r="F49" s="297">
        <v>0.29354984518688471</v>
      </c>
      <c r="G49" s="297">
        <v>0.42354859339130108</v>
      </c>
      <c r="H49" s="297">
        <v>0.29318824351042749</v>
      </c>
      <c r="I49" s="297">
        <v>0.29382279484857382</v>
      </c>
      <c r="J49" s="297">
        <v>0.31074451456390839</v>
      </c>
      <c r="K49" s="297">
        <v>0</v>
      </c>
      <c r="L49" s="297">
        <v>6.4971085598958395E-2</v>
      </c>
      <c r="M49" s="297">
        <v>0.2296714528146763</v>
      </c>
      <c r="N49" s="297">
        <v>0.1069342465315798</v>
      </c>
      <c r="O49" s="297">
        <v>0</v>
      </c>
      <c r="P49" s="297">
        <v>0</v>
      </c>
      <c r="Q49" s="297">
        <v>0</v>
      </c>
      <c r="R49" s="297">
        <v>0</v>
      </c>
      <c r="S49" s="297">
        <v>4.271419369543001E-2</v>
      </c>
      <c r="T49" s="297">
        <v>5.9635856644599743E-2</v>
      </c>
      <c r="U49" s="297">
        <v>2.692296095746952E-2</v>
      </c>
      <c r="V49" s="297">
        <v>2.5862181885984829E-2</v>
      </c>
      <c r="W49" s="297">
        <v>1.8257869512277241E-2</v>
      </c>
      <c r="X49" s="297">
        <v>7.2817376035750003E-2</v>
      </c>
      <c r="Y49" s="297">
        <v>6.4524639860909422E-2</v>
      </c>
      <c r="DA49" s="71" t="s">
        <v>686</v>
      </c>
    </row>
    <row r="50" spans="1:105" ht="12" customHeight="1" x14ac:dyDescent="0.25">
      <c r="A50" s="59" t="s">
        <v>32</v>
      </c>
      <c r="B50" s="297">
        <v>0.52902093760615354</v>
      </c>
      <c r="C50" s="297">
        <v>0.35057725534978679</v>
      </c>
      <c r="D50" s="297">
        <v>0.2355009665696994</v>
      </c>
      <c r="E50" s="297">
        <v>0.28239088631683462</v>
      </c>
      <c r="F50" s="297">
        <v>0.40148803127764232</v>
      </c>
      <c r="G50" s="297">
        <v>0.38785063551890048</v>
      </c>
      <c r="H50" s="297">
        <v>0.54230877258773835</v>
      </c>
      <c r="I50" s="297">
        <v>0.27531916644834492</v>
      </c>
      <c r="J50" s="297">
        <v>0.43913325281792631</v>
      </c>
      <c r="K50" s="297">
        <v>0.1124844360386815</v>
      </c>
      <c r="L50" s="297">
        <v>0.1218163617894939</v>
      </c>
      <c r="M50" s="297">
        <v>0.43435647680136757</v>
      </c>
      <c r="N50" s="297">
        <v>0.2006338418849842</v>
      </c>
      <c r="O50" s="297">
        <v>0.22903383124320839</v>
      </c>
      <c r="P50" s="297">
        <v>0.25225595759096558</v>
      </c>
      <c r="Q50" s="297">
        <v>0.1224209309792752</v>
      </c>
      <c r="R50" s="297">
        <v>0</v>
      </c>
      <c r="S50" s="297">
        <v>0</v>
      </c>
      <c r="T50" s="297">
        <v>0</v>
      </c>
      <c r="U50" s="297">
        <v>0</v>
      </c>
      <c r="V50" s="297">
        <v>0</v>
      </c>
      <c r="W50" s="297">
        <v>0</v>
      </c>
      <c r="X50" s="297">
        <v>0</v>
      </c>
      <c r="Y50" s="297">
        <v>0</v>
      </c>
      <c r="DA50" s="71" t="s">
        <v>687</v>
      </c>
    </row>
    <row r="51" spans="1:105" ht="12" customHeight="1" x14ac:dyDescent="0.25">
      <c r="A51" s="59" t="s">
        <v>35</v>
      </c>
      <c r="B51" s="297">
        <v>2.4761056194856659</v>
      </c>
      <c r="C51" s="297">
        <v>1.8768928277085339</v>
      </c>
      <c r="D51" s="297">
        <v>1.198228749307874</v>
      </c>
      <c r="E51" s="297">
        <v>1.856473731768862</v>
      </c>
      <c r="F51" s="297">
        <v>2.787643986877113</v>
      </c>
      <c r="G51" s="297">
        <v>4.2285413967848466</v>
      </c>
      <c r="H51" s="297">
        <v>3.1557483888806259</v>
      </c>
      <c r="I51" s="297">
        <v>2.805245446789113</v>
      </c>
      <c r="J51" s="297">
        <v>4.5034596918572936</v>
      </c>
      <c r="K51" s="297">
        <v>2.1731651775253309</v>
      </c>
      <c r="L51" s="297">
        <v>1.5503115129835141</v>
      </c>
      <c r="M51" s="297">
        <v>5.4908281104526706</v>
      </c>
      <c r="N51" s="297">
        <v>2.7962602203482052</v>
      </c>
      <c r="O51" s="297">
        <v>3.3585707297302569</v>
      </c>
      <c r="P51" s="297">
        <v>4.0253365584576031</v>
      </c>
      <c r="Q51" s="297">
        <v>4.5831487152496422</v>
      </c>
      <c r="R51" s="297">
        <v>4.7476857124797398</v>
      </c>
      <c r="S51" s="297">
        <v>5.1857835613457546</v>
      </c>
      <c r="T51" s="297">
        <v>4.8219873949972749</v>
      </c>
      <c r="U51" s="297">
        <v>3.414330832388091</v>
      </c>
      <c r="V51" s="297">
        <v>4.1354847017225929</v>
      </c>
      <c r="W51" s="297">
        <v>4.0168337407848149</v>
      </c>
      <c r="X51" s="297">
        <v>3.5782358086216428</v>
      </c>
      <c r="Y51" s="297">
        <v>5.0989611526104444</v>
      </c>
      <c r="DA51" s="71" t="s">
        <v>688</v>
      </c>
    </row>
    <row r="52" spans="1:105" ht="12" customHeight="1" x14ac:dyDescent="0.25">
      <c r="A52" s="60" t="s">
        <v>525</v>
      </c>
      <c r="B52" s="262">
        <v>3.122689582774862</v>
      </c>
      <c r="C52" s="262">
        <v>3.191517094106215</v>
      </c>
      <c r="D52" s="262">
        <v>4.5114192068333949</v>
      </c>
      <c r="E52" s="262">
        <v>5.2604528208939856</v>
      </c>
      <c r="F52" s="262">
        <v>5.3447941117463724</v>
      </c>
      <c r="G52" s="262">
        <v>5.572694926229425</v>
      </c>
      <c r="H52" s="262">
        <v>5.301094188724397</v>
      </c>
      <c r="I52" s="262">
        <v>5.3728082001576514</v>
      </c>
      <c r="J52" s="262">
        <v>2.5115359928358889</v>
      </c>
      <c r="K52" s="262">
        <v>0.93701177616208398</v>
      </c>
      <c r="L52" s="262">
        <v>1.2506299524079321</v>
      </c>
      <c r="M52" s="262">
        <v>2.0037277449274469</v>
      </c>
      <c r="N52" s="262">
        <v>2.8906558049410229</v>
      </c>
      <c r="O52" s="262">
        <v>2.8060252122524441</v>
      </c>
      <c r="P52" s="262">
        <v>2.7214543502240049</v>
      </c>
      <c r="Q52" s="262">
        <v>2.5904766449387391</v>
      </c>
      <c r="R52" s="262">
        <v>2.6869281041456601</v>
      </c>
      <c r="S52" s="262">
        <v>2.425211917326211</v>
      </c>
      <c r="T52" s="262">
        <v>2.4207071744333168</v>
      </c>
      <c r="U52" s="262">
        <v>2.4284960778815972</v>
      </c>
      <c r="V52" s="262">
        <v>1.470506916082096</v>
      </c>
      <c r="W52" s="262">
        <v>0.92617785593434176</v>
      </c>
      <c r="X52" s="262">
        <v>0.51152741176575378</v>
      </c>
      <c r="Y52" s="262">
        <v>8.1724666025800308E-2</v>
      </c>
      <c r="DA52" s="72" t="s">
        <v>689</v>
      </c>
    </row>
    <row r="53" spans="1:105" ht="12" customHeight="1" x14ac:dyDescent="0.25">
      <c r="A53" s="57" t="s">
        <v>527</v>
      </c>
      <c r="B53" s="294">
        <f t="shared" ref="B53:Y53" si="0">B54+B58+B69</f>
        <v>1.898402325109938</v>
      </c>
      <c r="C53" s="294">
        <f t="shared" si="0"/>
        <v>1.5013183083260841</v>
      </c>
      <c r="D53" s="294">
        <f t="shared" si="0"/>
        <v>1.4505180974876137</v>
      </c>
      <c r="E53" s="294">
        <f t="shared" si="0"/>
        <v>1.9161126640000696</v>
      </c>
      <c r="F53" s="294">
        <f t="shared" si="0"/>
        <v>2.4104061610176437</v>
      </c>
      <c r="G53" s="294">
        <f t="shared" si="0"/>
        <v>3.1800591174766253</v>
      </c>
      <c r="H53" s="294">
        <f t="shared" si="0"/>
        <v>2.5261356852333794</v>
      </c>
      <c r="I53" s="294">
        <f t="shared" si="0"/>
        <v>2.2277008502215487</v>
      </c>
      <c r="J53" s="294">
        <f t="shared" si="0"/>
        <v>2.2712811892385756</v>
      </c>
      <c r="K53" s="294">
        <f t="shared" si="0"/>
        <v>0.88583125224557369</v>
      </c>
      <c r="L53" s="294">
        <f t="shared" si="0"/>
        <v>0.78652090966968435</v>
      </c>
      <c r="M53" s="294">
        <f t="shared" si="0"/>
        <v>3.0501735068709679</v>
      </c>
      <c r="N53" s="294">
        <f t="shared" si="0"/>
        <v>1.8646660002856725</v>
      </c>
      <c r="O53" s="294">
        <f t="shared" si="0"/>
        <v>2.0625882237609909</v>
      </c>
      <c r="P53" s="294">
        <f t="shared" si="0"/>
        <v>2.1803242097298705</v>
      </c>
      <c r="Q53" s="294">
        <f t="shared" si="0"/>
        <v>2.2092221947970017</v>
      </c>
      <c r="R53" s="294">
        <f t="shared" si="0"/>
        <v>2.2203646647238595</v>
      </c>
      <c r="S53" s="294">
        <f t="shared" si="0"/>
        <v>2.1117672109932659</v>
      </c>
      <c r="T53" s="294">
        <f t="shared" si="0"/>
        <v>1.933791373104979</v>
      </c>
      <c r="U53" s="294">
        <f t="shared" si="0"/>
        <v>1.4124164453665857</v>
      </c>
      <c r="V53" s="294">
        <f t="shared" si="0"/>
        <v>1.3105824706243059</v>
      </c>
      <c r="W53" s="294">
        <f t="shared" si="0"/>
        <v>1.0836696099672587</v>
      </c>
      <c r="X53" s="294">
        <f t="shared" si="0"/>
        <v>0.8999761572733278</v>
      </c>
      <c r="Y53" s="294">
        <f t="shared" si="0"/>
        <v>1.0216777546244931</v>
      </c>
      <c r="DA53" s="70"/>
    </row>
    <row r="54" spans="1:105" ht="12" customHeight="1" x14ac:dyDescent="0.25">
      <c r="A54" s="60" t="s">
        <v>528</v>
      </c>
      <c r="B54" s="262">
        <v>0.16235378208150761</v>
      </c>
      <c r="C54" s="262">
        <v>0.12760028898287931</v>
      </c>
      <c r="D54" s="262">
        <v>8.3489471546639868E-2</v>
      </c>
      <c r="E54" s="262">
        <v>0.13018292732108411</v>
      </c>
      <c r="F54" s="262">
        <v>0.183305476623496</v>
      </c>
      <c r="G54" s="262">
        <v>0.25557112076899019</v>
      </c>
      <c r="H54" s="262">
        <v>0.2039451506131581</v>
      </c>
      <c r="I54" s="262">
        <v>0.190698608001514</v>
      </c>
      <c r="J54" s="262">
        <v>0.25396306114426559</v>
      </c>
      <c r="K54" s="262">
        <v>0.1212398218352104</v>
      </c>
      <c r="L54" s="262">
        <v>0.10674730297384109</v>
      </c>
      <c r="M54" s="262">
        <v>0.29353563338497751</v>
      </c>
      <c r="N54" s="262">
        <v>0.19524040954301011</v>
      </c>
      <c r="O54" s="262">
        <v>0.2159927583801699</v>
      </c>
      <c r="P54" s="262">
        <v>0.23645375444404351</v>
      </c>
      <c r="Q54" s="262">
        <v>0.25486062060359699</v>
      </c>
      <c r="R54" s="262">
        <v>0.25436884128043619</v>
      </c>
      <c r="S54" s="262">
        <v>0.26380091861509058</v>
      </c>
      <c r="T54" s="262">
        <v>0.25035850341683669</v>
      </c>
      <c r="U54" s="262">
        <v>0.1779072439373709</v>
      </c>
      <c r="V54" s="262">
        <v>0.18460454230532611</v>
      </c>
      <c r="W54" s="262">
        <v>0.16530670461135619</v>
      </c>
      <c r="X54" s="262">
        <v>0.13508051768975771</v>
      </c>
      <c r="Y54" s="262">
        <v>0.1069953957994674</v>
      </c>
      <c r="DA54" s="72" t="s">
        <v>690</v>
      </c>
    </row>
    <row r="55" spans="1:105" ht="12" customHeight="1" x14ac:dyDescent="0.25">
      <c r="A55" s="59" t="s">
        <v>31</v>
      </c>
      <c r="B55" s="230">
        <v>1.256818128101434E-2</v>
      </c>
      <c r="C55" s="230">
        <v>8.8126530843229238E-3</v>
      </c>
      <c r="D55" s="230">
        <v>0</v>
      </c>
      <c r="E55" s="230">
        <v>7.5176320465380796E-3</v>
      </c>
      <c r="F55" s="230">
        <v>0</v>
      </c>
      <c r="G55" s="230">
        <v>0</v>
      </c>
      <c r="H55" s="230">
        <v>0</v>
      </c>
      <c r="I55" s="230">
        <v>6.6225385271215234E-3</v>
      </c>
      <c r="J55" s="230">
        <v>3.2638679387607249E-2</v>
      </c>
      <c r="K55" s="230">
        <v>1.9247779117291579E-2</v>
      </c>
      <c r="L55" s="230">
        <v>2.2999013108385272E-2</v>
      </c>
      <c r="M55" s="230">
        <v>7.1584273573257001E-2</v>
      </c>
      <c r="N55" s="230">
        <v>4.4350210760160602E-2</v>
      </c>
      <c r="O55" s="230">
        <v>4.8547595617881002E-2</v>
      </c>
      <c r="P55" s="230">
        <v>4.4063746625429827E-2</v>
      </c>
      <c r="Q55" s="230">
        <v>4.7354470583778091E-2</v>
      </c>
      <c r="R55" s="230">
        <v>3.9923199773604333E-2</v>
      </c>
      <c r="S55" s="230">
        <v>3.3824895915981999E-2</v>
      </c>
      <c r="T55" s="230">
        <v>3.1581400420562761E-2</v>
      </c>
      <c r="U55" s="230">
        <v>4.4055330874899802E-3</v>
      </c>
      <c r="V55" s="230">
        <v>3.9397196043771659E-3</v>
      </c>
      <c r="W55" s="230">
        <v>3.2751866077184101E-3</v>
      </c>
      <c r="X55" s="230">
        <v>5.3283803241696692E-3</v>
      </c>
      <c r="Y55" s="230">
        <v>5.7011462829789283E-3</v>
      </c>
      <c r="DA55" s="71" t="s">
        <v>691</v>
      </c>
    </row>
    <row r="56" spans="1:105" ht="12" customHeight="1" x14ac:dyDescent="0.25">
      <c r="A56" s="59" t="s">
        <v>159</v>
      </c>
      <c r="B56" s="230">
        <v>1.0796264945979061E-2</v>
      </c>
      <c r="C56" s="230">
        <v>7.5942817045038394E-3</v>
      </c>
      <c r="D56" s="230">
        <v>5.6313736497552013E-3</v>
      </c>
      <c r="E56" s="230">
        <v>6.4883356055950442E-3</v>
      </c>
      <c r="F56" s="230">
        <v>1.7463780994488809E-2</v>
      </c>
      <c r="G56" s="230">
        <v>2.3268421062733032E-2</v>
      </c>
      <c r="H56" s="230">
        <v>1.7337030758749448E-2</v>
      </c>
      <c r="I56" s="230">
        <v>1.7452260157112549E-2</v>
      </c>
      <c r="J56" s="230">
        <v>1.4285920293617209E-2</v>
      </c>
      <c r="K56" s="230">
        <v>0</v>
      </c>
      <c r="L56" s="230">
        <v>3.3685853573795512E-3</v>
      </c>
      <c r="M56" s="230">
        <v>8.9110908406459435E-3</v>
      </c>
      <c r="N56" s="230">
        <v>5.5577846747502883E-3</v>
      </c>
      <c r="O56" s="230">
        <v>0</v>
      </c>
      <c r="P56" s="230">
        <v>0</v>
      </c>
      <c r="Q56" s="230">
        <v>0</v>
      </c>
      <c r="R56" s="230">
        <v>0</v>
      </c>
      <c r="S56" s="230">
        <v>1.878788294286445E-3</v>
      </c>
      <c r="T56" s="230">
        <v>2.6726683479759402E-3</v>
      </c>
      <c r="U56" s="230">
        <v>1.3574063605242619E-3</v>
      </c>
      <c r="V56" s="230">
        <v>1.122806301847974E-3</v>
      </c>
      <c r="W56" s="230">
        <v>7.3315567483951227E-4</v>
      </c>
      <c r="X56" s="230">
        <v>2.5878040390361801E-3</v>
      </c>
      <c r="Y56" s="230">
        <v>1.2658067113426211E-3</v>
      </c>
      <c r="DA56" s="71" t="s">
        <v>692</v>
      </c>
    </row>
    <row r="57" spans="1:105" ht="12" customHeight="1" x14ac:dyDescent="0.25">
      <c r="A57" s="59" t="s">
        <v>35</v>
      </c>
      <c r="B57" s="230">
        <v>0.13898933585451431</v>
      </c>
      <c r="C57" s="230">
        <v>0.1111933541940526</v>
      </c>
      <c r="D57" s="230">
        <v>7.7858097896884665E-2</v>
      </c>
      <c r="E57" s="230">
        <v>0.116176959668951</v>
      </c>
      <c r="F57" s="230">
        <v>0.16584169562900719</v>
      </c>
      <c r="G57" s="230">
        <v>0.23230269970625719</v>
      </c>
      <c r="H57" s="230">
        <v>0.18660811985440859</v>
      </c>
      <c r="I57" s="230">
        <v>0.16662380931727999</v>
      </c>
      <c r="J57" s="230">
        <v>0.20703846146304111</v>
      </c>
      <c r="K57" s="230">
        <v>0.1019920427179188</v>
      </c>
      <c r="L57" s="230">
        <v>8.0379704508076272E-2</v>
      </c>
      <c r="M57" s="230">
        <v>0.2130402689710745</v>
      </c>
      <c r="N57" s="230">
        <v>0.1453324141080993</v>
      </c>
      <c r="O57" s="230">
        <v>0.16744516276228891</v>
      </c>
      <c r="P57" s="230">
        <v>0.19239000781861371</v>
      </c>
      <c r="Q57" s="230">
        <v>0.2075061500198189</v>
      </c>
      <c r="R57" s="230">
        <v>0.2144456415068319</v>
      </c>
      <c r="S57" s="230">
        <v>0.22809723440482221</v>
      </c>
      <c r="T57" s="230">
        <v>0.21610443464829809</v>
      </c>
      <c r="U57" s="230">
        <v>0.17214430448935661</v>
      </c>
      <c r="V57" s="230">
        <v>0.179542016399101</v>
      </c>
      <c r="W57" s="230">
        <v>0.16129836232879821</v>
      </c>
      <c r="X57" s="230">
        <v>0.1271643333265518</v>
      </c>
      <c r="Y57" s="230">
        <v>0.10002844280514581</v>
      </c>
      <c r="DA57" s="71" t="s">
        <v>693</v>
      </c>
    </row>
    <row r="58" spans="1:105" ht="12" customHeight="1" x14ac:dyDescent="0.25">
      <c r="A58" s="60" t="s">
        <v>533</v>
      </c>
      <c r="B58" s="262">
        <v>1.560765005939313</v>
      </c>
      <c r="C58" s="262">
        <v>1.184641964801195</v>
      </c>
      <c r="D58" s="262">
        <v>1.07388717155473</v>
      </c>
      <c r="E58" s="262">
        <v>1.4567339044109371</v>
      </c>
      <c r="F58" s="262">
        <v>1.9091297661374951</v>
      </c>
      <c r="G58" s="262">
        <v>2.6183417503951918</v>
      </c>
      <c r="H58" s="262">
        <v>2.0087221911950728</v>
      </c>
      <c r="I58" s="262">
        <v>1.717872317219683</v>
      </c>
      <c r="J58" s="262">
        <v>1.901854776927655</v>
      </c>
      <c r="K58" s="262">
        <v>0.72061513901297258</v>
      </c>
      <c r="L58" s="262">
        <v>0.61493162804727985</v>
      </c>
      <c r="M58" s="262">
        <v>2.6788946462100309</v>
      </c>
      <c r="N58" s="262">
        <v>1.519187074516388</v>
      </c>
      <c r="O58" s="262">
        <v>1.706698054788419</v>
      </c>
      <c r="P58" s="262">
        <v>1.813799188917427</v>
      </c>
      <c r="Q58" s="262">
        <v>1.837075431258762</v>
      </c>
      <c r="R58" s="262">
        <v>1.8446314248983271</v>
      </c>
      <c r="S58" s="262">
        <v>1.741293091569893</v>
      </c>
      <c r="T58" s="262">
        <v>1.574945328654185</v>
      </c>
      <c r="U58" s="262">
        <v>1.112068878916689</v>
      </c>
      <c r="V58" s="262">
        <v>1.0621358890213299</v>
      </c>
      <c r="W58" s="262">
        <v>0.8811716793734653</v>
      </c>
      <c r="X58" s="262">
        <v>0.74671683701870906</v>
      </c>
      <c r="Y58" s="262">
        <v>0.9130791320428121</v>
      </c>
      <c r="DA58" s="72" t="s">
        <v>694</v>
      </c>
    </row>
    <row r="59" spans="1:105" ht="12" customHeight="1" x14ac:dyDescent="0.25">
      <c r="A59" s="64" t="s">
        <v>28</v>
      </c>
      <c r="B59" s="229">
        <v>0</v>
      </c>
      <c r="C59" s="229">
        <v>0</v>
      </c>
      <c r="D59" s="229">
        <v>0</v>
      </c>
      <c r="E59" s="229">
        <v>0</v>
      </c>
      <c r="F59" s="229">
        <v>0</v>
      </c>
      <c r="G59" s="229">
        <v>0</v>
      </c>
      <c r="H59" s="229">
        <v>0</v>
      </c>
      <c r="I59" s="229">
        <v>0</v>
      </c>
      <c r="J59" s="229">
        <v>0.1435581187597037</v>
      </c>
      <c r="K59" s="229">
        <v>2.254211484891188E-2</v>
      </c>
      <c r="L59" s="229">
        <v>3.2040646448632262E-2</v>
      </c>
      <c r="M59" s="229">
        <v>0.2493697869539907</v>
      </c>
      <c r="N59" s="229">
        <v>6.8217718122183177E-2</v>
      </c>
      <c r="O59" s="229">
        <v>8.2016858125029152E-2</v>
      </c>
      <c r="P59" s="229">
        <v>9.0076007218909002E-2</v>
      </c>
      <c r="Q59" s="229">
        <v>8.3469444824841088E-2</v>
      </c>
      <c r="R59" s="229">
        <v>8.9997236138946266E-2</v>
      </c>
      <c r="S59" s="229">
        <v>8.2635883536549437E-2</v>
      </c>
      <c r="T59" s="229">
        <v>7.9022347855085745E-2</v>
      </c>
      <c r="U59" s="229">
        <v>5.9021327673390633E-2</v>
      </c>
      <c r="V59" s="229">
        <v>4.9876095931704709E-2</v>
      </c>
      <c r="W59" s="229">
        <v>3.044298267164287E-2</v>
      </c>
      <c r="X59" s="229">
        <v>1.542964911710641E-2</v>
      </c>
      <c r="Y59" s="229">
        <v>2.391190008516348E-2</v>
      </c>
      <c r="DA59" s="73" t="s">
        <v>695</v>
      </c>
    </row>
    <row r="60" spans="1:105" ht="12" customHeight="1" x14ac:dyDescent="0.25">
      <c r="A60" s="64" t="s">
        <v>30</v>
      </c>
      <c r="B60" s="229">
        <v>0</v>
      </c>
      <c r="C60" s="229">
        <v>0</v>
      </c>
      <c r="D60" s="229">
        <v>0</v>
      </c>
      <c r="E60" s="229">
        <v>0</v>
      </c>
      <c r="F60" s="229">
        <v>0</v>
      </c>
      <c r="G60" s="229">
        <v>0</v>
      </c>
      <c r="H60" s="229">
        <v>0</v>
      </c>
      <c r="I60" s="229">
        <v>0</v>
      </c>
      <c r="J60" s="229">
        <v>0</v>
      </c>
      <c r="K60" s="229">
        <v>0</v>
      </c>
      <c r="L60" s="229">
        <v>0</v>
      </c>
      <c r="M60" s="229">
        <v>0</v>
      </c>
      <c r="N60" s="229">
        <v>0</v>
      </c>
      <c r="O60" s="229">
        <v>0</v>
      </c>
      <c r="P60" s="229">
        <v>0</v>
      </c>
      <c r="Q60" s="229">
        <v>0</v>
      </c>
      <c r="R60" s="229">
        <v>0</v>
      </c>
      <c r="S60" s="229">
        <v>0</v>
      </c>
      <c r="T60" s="229">
        <v>0</v>
      </c>
      <c r="U60" s="229">
        <v>0</v>
      </c>
      <c r="V60" s="229">
        <v>0</v>
      </c>
      <c r="W60" s="229">
        <v>0</v>
      </c>
      <c r="X60" s="229">
        <v>0</v>
      </c>
      <c r="Y60" s="229">
        <v>0</v>
      </c>
      <c r="DA60" s="73" t="s">
        <v>696</v>
      </c>
    </row>
    <row r="61" spans="1:105" ht="12" customHeight="1" x14ac:dyDescent="0.25">
      <c r="A61" s="64" t="s">
        <v>31</v>
      </c>
      <c r="B61" s="229">
        <v>0.1024004741860164</v>
      </c>
      <c r="C61" s="229">
        <v>7.054140338094754E-2</v>
      </c>
      <c r="D61" s="229">
        <v>0</v>
      </c>
      <c r="E61" s="229">
        <v>7.425267127377301E-2</v>
      </c>
      <c r="F61" s="229">
        <v>0</v>
      </c>
      <c r="G61" s="229">
        <v>0</v>
      </c>
      <c r="H61" s="229">
        <v>0</v>
      </c>
      <c r="I61" s="229">
        <v>5.2225284312994363E-2</v>
      </c>
      <c r="J61" s="229">
        <v>0.1988032946058145</v>
      </c>
      <c r="K61" s="229">
        <v>7.5090151731295851E-2</v>
      </c>
      <c r="L61" s="229">
        <v>0.1113190671403996</v>
      </c>
      <c r="M61" s="229">
        <v>0.44673676238386573</v>
      </c>
      <c r="N61" s="229">
        <v>0.24254960449566301</v>
      </c>
      <c r="O61" s="229">
        <v>0.26530455847384771</v>
      </c>
      <c r="P61" s="229">
        <v>0.2544719285471308</v>
      </c>
      <c r="Q61" s="229">
        <v>0.28140327109151758</v>
      </c>
      <c r="R61" s="229">
        <v>0.2388288796182135</v>
      </c>
      <c r="S61" s="229">
        <v>0.19336139867462479</v>
      </c>
      <c r="T61" s="229">
        <v>0.1876857169384121</v>
      </c>
      <c r="U61" s="229">
        <v>2.594129813741311E-2</v>
      </c>
      <c r="V61" s="229">
        <v>2.1469139636448972E-2</v>
      </c>
      <c r="W61" s="229">
        <v>1.6741611362884899E-2</v>
      </c>
      <c r="X61" s="229">
        <v>2.7328904689627759E-2</v>
      </c>
      <c r="Y61" s="229">
        <v>4.4986907849899428E-2</v>
      </c>
      <c r="DA61" s="73" t="s">
        <v>697</v>
      </c>
    </row>
    <row r="62" spans="1:105" ht="12" customHeight="1" x14ac:dyDescent="0.25">
      <c r="A62" s="64" t="s">
        <v>159</v>
      </c>
      <c r="B62" s="229">
        <v>8.9636404626407651E-2</v>
      </c>
      <c r="C62" s="229">
        <v>6.1944890175497987E-2</v>
      </c>
      <c r="D62" s="229">
        <v>6.2546024190581431E-2</v>
      </c>
      <c r="E62" s="229">
        <v>6.5304887484613133E-2</v>
      </c>
      <c r="F62" s="229">
        <v>0.1642591729036639</v>
      </c>
      <c r="G62" s="229">
        <v>0.22452834342589051</v>
      </c>
      <c r="H62" s="229">
        <v>0.1506856354561128</v>
      </c>
      <c r="I62" s="229">
        <v>0.14024563746432789</v>
      </c>
      <c r="J62" s="229">
        <v>8.8670791459913592E-2</v>
      </c>
      <c r="K62" s="229">
        <v>0</v>
      </c>
      <c r="L62" s="229">
        <v>1.66145765521197E-2</v>
      </c>
      <c r="M62" s="229">
        <v>5.6669098554099177E-2</v>
      </c>
      <c r="N62" s="229">
        <v>3.0973334499018099E-2</v>
      </c>
      <c r="O62" s="229">
        <v>0</v>
      </c>
      <c r="P62" s="229">
        <v>0</v>
      </c>
      <c r="Q62" s="229">
        <v>0</v>
      </c>
      <c r="R62" s="229">
        <v>0</v>
      </c>
      <c r="S62" s="229">
        <v>1.0944414145111591E-2</v>
      </c>
      <c r="T62" s="229">
        <v>1.618550569904641E-2</v>
      </c>
      <c r="U62" s="229">
        <v>8.144876069818726E-3</v>
      </c>
      <c r="V62" s="229">
        <v>6.2349867040478457E-3</v>
      </c>
      <c r="W62" s="229">
        <v>3.8189042547836349E-3</v>
      </c>
      <c r="X62" s="229">
        <v>1.352507741317467E-2</v>
      </c>
      <c r="Y62" s="229">
        <v>1.0178240669497209E-2</v>
      </c>
      <c r="DA62" s="73" t="s">
        <v>698</v>
      </c>
    </row>
    <row r="63" spans="1:105" ht="12" customHeight="1" x14ac:dyDescent="0.25">
      <c r="A63" s="64" t="s">
        <v>32</v>
      </c>
      <c r="B63" s="229">
        <v>0.23901956910980901</v>
      </c>
      <c r="C63" s="229">
        <v>0.1642401250995813</v>
      </c>
      <c r="D63" s="229">
        <v>0.16477051605535881</v>
      </c>
      <c r="E63" s="229">
        <v>0.1724374709723453</v>
      </c>
      <c r="F63" s="229">
        <v>0.2177999465744922</v>
      </c>
      <c r="G63" s="229">
        <v>0.19932869595619829</v>
      </c>
      <c r="H63" s="229">
        <v>0.27021491800799913</v>
      </c>
      <c r="I63" s="229">
        <v>0.12740242988448641</v>
      </c>
      <c r="J63" s="229">
        <v>0.1214816909737331</v>
      </c>
      <c r="K63" s="229">
        <v>2.03463774294423E-2</v>
      </c>
      <c r="L63" s="229">
        <v>3.0200363342310521E-2</v>
      </c>
      <c r="M63" s="229">
        <v>0.1039017777250911</v>
      </c>
      <c r="N63" s="229">
        <v>5.6339466251884622E-2</v>
      </c>
      <c r="O63" s="229">
        <v>6.1647218242069833E-2</v>
      </c>
      <c r="P63" s="229">
        <v>6.8785826396845329E-2</v>
      </c>
      <c r="Q63" s="229">
        <v>3.2539405177853239E-2</v>
      </c>
      <c r="R63" s="229">
        <v>0</v>
      </c>
      <c r="S63" s="229">
        <v>0</v>
      </c>
      <c r="T63" s="229">
        <v>0</v>
      </c>
      <c r="U63" s="229">
        <v>0</v>
      </c>
      <c r="V63" s="229">
        <v>0</v>
      </c>
      <c r="W63" s="229">
        <v>0</v>
      </c>
      <c r="X63" s="229">
        <v>0</v>
      </c>
      <c r="Y63" s="229">
        <v>0</v>
      </c>
      <c r="DA63" s="73" t="s">
        <v>699</v>
      </c>
    </row>
    <row r="64" spans="1:105" ht="12" customHeight="1" x14ac:dyDescent="0.25">
      <c r="A64" s="64" t="s">
        <v>33</v>
      </c>
      <c r="B64" s="229">
        <v>0</v>
      </c>
      <c r="C64" s="229">
        <v>0</v>
      </c>
      <c r="D64" s="229">
        <v>0</v>
      </c>
      <c r="E64" s="229">
        <v>0</v>
      </c>
      <c r="F64" s="229">
        <v>0</v>
      </c>
      <c r="G64" s="229">
        <v>0</v>
      </c>
      <c r="H64" s="229">
        <v>0</v>
      </c>
      <c r="I64" s="229">
        <v>0</v>
      </c>
      <c r="J64" s="229">
        <v>0</v>
      </c>
      <c r="K64" s="229">
        <v>7.2199094381279805E-2</v>
      </c>
      <c r="L64" s="229">
        <v>0</v>
      </c>
      <c r="M64" s="229">
        <v>0</v>
      </c>
      <c r="N64" s="229">
        <v>0</v>
      </c>
      <c r="O64" s="229">
        <v>0</v>
      </c>
      <c r="P64" s="229">
        <v>0</v>
      </c>
      <c r="Q64" s="229">
        <v>0</v>
      </c>
      <c r="R64" s="229">
        <v>0</v>
      </c>
      <c r="S64" s="229">
        <v>0</v>
      </c>
      <c r="T64" s="229">
        <v>0</v>
      </c>
      <c r="U64" s="229">
        <v>0</v>
      </c>
      <c r="V64" s="229">
        <v>2.7360934157365761E-4</v>
      </c>
      <c r="W64" s="229">
        <v>1.0803497286440181E-4</v>
      </c>
      <c r="X64" s="229">
        <v>1.034202858894212E-4</v>
      </c>
      <c r="Y64" s="229">
        <v>1.61596650531859E-4</v>
      </c>
      <c r="DA64" s="73" t="s">
        <v>700</v>
      </c>
    </row>
    <row r="65" spans="1:105" ht="12" customHeight="1" x14ac:dyDescent="0.25">
      <c r="A65" s="64" t="s">
        <v>35</v>
      </c>
      <c r="B65" s="229">
        <v>1.12970855801708</v>
      </c>
      <c r="C65" s="229">
        <v>0.88791554614516777</v>
      </c>
      <c r="D65" s="229">
        <v>0.84657063130878973</v>
      </c>
      <c r="E65" s="229">
        <v>1.144738874680205</v>
      </c>
      <c r="F65" s="229">
        <v>1.5270706466593389</v>
      </c>
      <c r="G65" s="229">
        <v>2.1944847110131032</v>
      </c>
      <c r="H65" s="229">
        <v>1.5878216377309611</v>
      </c>
      <c r="I65" s="229">
        <v>1.3108372855155579</v>
      </c>
      <c r="J65" s="229">
        <v>1.2580486567788569</v>
      </c>
      <c r="K65" s="229">
        <v>0.39693925777863359</v>
      </c>
      <c r="L65" s="229">
        <v>0.38811655725301408</v>
      </c>
      <c r="M65" s="229">
        <v>1.3263287375437229</v>
      </c>
      <c r="N65" s="229">
        <v>0.79290796042616041</v>
      </c>
      <c r="O65" s="229">
        <v>0.91286172862400983</v>
      </c>
      <c r="P65" s="229">
        <v>1.108399649317152</v>
      </c>
      <c r="Q65" s="229">
        <v>1.2301399876282839</v>
      </c>
      <c r="R65" s="229">
        <v>1.279776498941416</v>
      </c>
      <c r="S65" s="229">
        <v>1.3007946354147291</v>
      </c>
      <c r="T65" s="229">
        <v>1.2812058888918529</v>
      </c>
      <c r="U65" s="229">
        <v>1.011209878427469</v>
      </c>
      <c r="V65" s="229">
        <v>0.97604722946036293</v>
      </c>
      <c r="W65" s="229">
        <v>0.82252019940474064</v>
      </c>
      <c r="X65" s="229">
        <v>0.65065045289423773</v>
      </c>
      <c r="Y65" s="229">
        <v>0.7874135323503344</v>
      </c>
      <c r="DA65" s="73" t="s">
        <v>701</v>
      </c>
    </row>
    <row r="66" spans="1:105" ht="12" customHeight="1" x14ac:dyDescent="0.25">
      <c r="A66" s="64" t="s">
        <v>36</v>
      </c>
      <c r="B66" s="229">
        <v>0</v>
      </c>
      <c r="C66" s="229">
        <v>0</v>
      </c>
      <c r="D66" s="229">
        <v>0</v>
      </c>
      <c r="E66" s="229">
        <v>0</v>
      </c>
      <c r="F66" s="229">
        <v>0</v>
      </c>
      <c r="G66" s="229">
        <v>0</v>
      </c>
      <c r="H66" s="229">
        <v>0</v>
      </c>
      <c r="I66" s="229">
        <v>0</v>
      </c>
      <c r="J66" s="229">
        <v>0</v>
      </c>
      <c r="K66" s="229">
        <v>0</v>
      </c>
      <c r="L66" s="229">
        <v>0</v>
      </c>
      <c r="M66" s="229">
        <v>0</v>
      </c>
      <c r="N66" s="229">
        <v>0</v>
      </c>
      <c r="O66" s="229">
        <v>0</v>
      </c>
      <c r="P66" s="229">
        <v>0</v>
      </c>
      <c r="Q66" s="229">
        <v>0</v>
      </c>
      <c r="R66" s="229">
        <v>0</v>
      </c>
      <c r="S66" s="229">
        <v>0</v>
      </c>
      <c r="T66" s="229">
        <v>0</v>
      </c>
      <c r="U66" s="229">
        <v>0</v>
      </c>
      <c r="V66" s="229">
        <v>0</v>
      </c>
      <c r="W66" s="229">
        <v>0</v>
      </c>
      <c r="X66" s="229">
        <v>0</v>
      </c>
      <c r="Y66" s="229">
        <v>0</v>
      </c>
      <c r="DA66" s="73" t="s">
        <v>702</v>
      </c>
    </row>
    <row r="67" spans="1:105" ht="12" customHeight="1" x14ac:dyDescent="0.25">
      <c r="A67" s="64" t="s">
        <v>38</v>
      </c>
      <c r="B67" s="229">
        <v>0</v>
      </c>
      <c r="C67" s="229">
        <v>0</v>
      </c>
      <c r="D67" s="229">
        <v>0</v>
      </c>
      <c r="E67" s="229">
        <v>0</v>
      </c>
      <c r="F67" s="229">
        <v>0</v>
      </c>
      <c r="G67" s="229">
        <v>0</v>
      </c>
      <c r="H67" s="229">
        <v>0</v>
      </c>
      <c r="I67" s="229">
        <v>2.004234834239664E-2</v>
      </c>
      <c r="J67" s="229">
        <v>0</v>
      </c>
      <c r="K67" s="229">
        <v>0</v>
      </c>
      <c r="L67" s="229">
        <v>0</v>
      </c>
      <c r="M67" s="229">
        <v>0</v>
      </c>
      <c r="N67" s="229">
        <v>0</v>
      </c>
      <c r="O67" s="229">
        <v>0</v>
      </c>
      <c r="P67" s="229">
        <v>0</v>
      </c>
      <c r="Q67" s="229">
        <v>0</v>
      </c>
      <c r="R67" s="229">
        <v>0</v>
      </c>
      <c r="S67" s="229">
        <v>0</v>
      </c>
      <c r="T67" s="229">
        <v>0</v>
      </c>
      <c r="U67" s="229">
        <v>0</v>
      </c>
      <c r="V67" s="229">
        <v>0</v>
      </c>
      <c r="W67" s="229">
        <v>0</v>
      </c>
      <c r="X67" s="229">
        <v>2.468254208647281E-2</v>
      </c>
      <c r="Y67" s="229">
        <v>3.05971431215196E-2</v>
      </c>
      <c r="DA67" s="73" t="s">
        <v>703</v>
      </c>
    </row>
    <row r="68" spans="1:105" ht="12" customHeight="1" x14ac:dyDescent="0.25">
      <c r="A68" s="64" t="s">
        <v>39</v>
      </c>
      <c r="B68" s="229">
        <v>0</v>
      </c>
      <c r="C68" s="229">
        <v>0</v>
      </c>
      <c r="D68" s="229">
        <v>0</v>
      </c>
      <c r="E68" s="229">
        <v>0</v>
      </c>
      <c r="F68" s="229">
        <v>0</v>
      </c>
      <c r="G68" s="229">
        <v>0</v>
      </c>
      <c r="H68" s="229">
        <v>0</v>
      </c>
      <c r="I68" s="229">
        <v>6.7119331699919266E-2</v>
      </c>
      <c r="J68" s="229">
        <v>9.1292224349633466E-2</v>
      </c>
      <c r="K68" s="229">
        <v>0.13349814284340911</v>
      </c>
      <c r="L68" s="229">
        <v>3.6640417310803697E-2</v>
      </c>
      <c r="M68" s="229">
        <v>0.49588848304926147</v>
      </c>
      <c r="N68" s="229">
        <v>0.3281989907214784</v>
      </c>
      <c r="O68" s="229">
        <v>0.38486769132346271</v>
      </c>
      <c r="P68" s="229">
        <v>0.29206577743738998</v>
      </c>
      <c r="Q68" s="229">
        <v>0.2095233225362661</v>
      </c>
      <c r="R68" s="229">
        <v>0.23602881019975111</v>
      </c>
      <c r="S68" s="229">
        <v>0.1535567597988782</v>
      </c>
      <c r="T68" s="229">
        <v>1.0845869269788E-2</v>
      </c>
      <c r="U68" s="229">
        <v>7.7514986085969297E-3</v>
      </c>
      <c r="V68" s="229">
        <v>8.2348279471920367E-3</v>
      </c>
      <c r="W68" s="229">
        <v>7.5399467065489023E-3</v>
      </c>
      <c r="X68" s="229">
        <v>1.4996790532200229E-2</v>
      </c>
      <c r="Y68" s="229">
        <v>1.5829811315866141E-2</v>
      </c>
      <c r="DA68" s="73" t="s">
        <v>704</v>
      </c>
    </row>
    <row r="69" spans="1:105" ht="12" customHeight="1" x14ac:dyDescent="0.25">
      <c r="A69" s="61" t="s">
        <v>545</v>
      </c>
      <c r="B69" s="263">
        <v>0.1752835370891174</v>
      </c>
      <c r="C69" s="263">
        <v>0.18907605454200971</v>
      </c>
      <c r="D69" s="263">
        <v>0.29314145438624378</v>
      </c>
      <c r="E69" s="263">
        <v>0.32919583226804838</v>
      </c>
      <c r="F69" s="263">
        <v>0.31797091825665269</v>
      </c>
      <c r="G69" s="263">
        <v>0.30614624631244342</v>
      </c>
      <c r="H69" s="263">
        <v>0.31346834342514868</v>
      </c>
      <c r="I69" s="263">
        <v>0.31912992500035142</v>
      </c>
      <c r="J69" s="263">
        <v>0.1154633511666549</v>
      </c>
      <c r="K69" s="263">
        <v>4.3976291397390697E-2</v>
      </c>
      <c r="L69" s="263">
        <v>6.4841978648563461E-2</v>
      </c>
      <c r="M69" s="263">
        <v>7.774322727595924E-2</v>
      </c>
      <c r="N69" s="263">
        <v>0.15023851622627449</v>
      </c>
      <c r="O69" s="263">
        <v>0.13989741059240191</v>
      </c>
      <c r="P69" s="263">
        <v>0.1300712663683998</v>
      </c>
      <c r="Q69" s="263">
        <v>0.117286142934643</v>
      </c>
      <c r="R69" s="263">
        <v>0.12136439854509649</v>
      </c>
      <c r="S69" s="263">
        <v>0.1066732008082823</v>
      </c>
      <c r="T69" s="263">
        <v>0.10848754103395709</v>
      </c>
      <c r="U69" s="263">
        <v>0.1224403225125256</v>
      </c>
      <c r="V69" s="263">
        <v>6.38420392976497E-2</v>
      </c>
      <c r="W69" s="263">
        <v>3.7191225982437272E-2</v>
      </c>
      <c r="X69" s="263">
        <v>1.817880256486101E-2</v>
      </c>
      <c r="Y69" s="263">
        <v>1.6032267822135239E-3</v>
      </c>
      <c r="DA69" s="74" t="s">
        <v>705</v>
      </c>
    </row>
    <row r="70" spans="1:105" ht="12" hidden="1" customHeight="1" x14ac:dyDescent="0.25">
      <c r="A70" s="116"/>
      <c r="B70" s="126"/>
      <c r="C70" s="126"/>
      <c r="D70" s="126"/>
      <c r="E70" s="126"/>
      <c r="F70" s="126"/>
      <c r="G70" s="126"/>
      <c r="H70" s="126"/>
      <c r="I70" s="126"/>
      <c r="J70" s="126"/>
      <c r="K70" s="126"/>
      <c r="L70" s="126"/>
      <c r="M70" s="126"/>
      <c r="N70" s="126"/>
      <c r="O70" s="126"/>
      <c r="P70" s="126"/>
      <c r="Q70" s="126"/>
      <c r="R70" s="126"/>
      <c r="S70" s="126"/>
      <c r="T70" s="126"/>
      <c r="U70" s="126"/>
      <c r="V70" s="126"/>
      <c r="W70" s="126"/>
      <c r="X70" s="126"/>
      <c r="Y70" s="126"/>
      <c r="DA70" s="125"/>
    </row>
    <row r="71" spans="1:105" ht="12" customHeight="1" x14ac:dyDescent="0.25">
      <c r="A71" s="128"/>
      <c r="B71" s="129"/>
      <c r="C71" s="129"/>
      <c r="D71" s="129"/>
      <c r="E71" s="129"/>
      <c r="F71" s="129"/>
      <c r="G71" s="129"/>
      <c r="H71" s="129"/>
      <c r="I71" s="129"/>
      <c r="J71" s="129"/>
      <c r="K71" s="129"/>
      <c r="L71" s="129"/>
      <c r="M71" s="129"/>
      <c r="N71" s="129"/>
      <c r="O71" s="129"/>
      <c r="P71" s="129"/>
      <c r="Q71" s="129"/>
      <c r="R71" s="129"/>
      <c r="S71" s="129"/>
      <c r="T71" s="129"/>
      <c r="U71" s="129"/>
      <c r="V71" s="129"/>
      <c r="W71" s="129"/>
      <c r="X71" s="129"/>
      <c r="Y71" s="129"/>
      <c r="DA71" s="124"/>
    </row>
    <row r="72" spans="1:105" ht="15" customHeight="1" x14ac:dyDescent="0.25">
      <c r="A72" s="34" t="s">
        <v>80</v>
      </c>
      <c r="B72" s="223">
        <v>0</v>
      </c>
      <c r="C72" s="223">
        <v>0</v>
      </c>
      <c r="D72" s="223">
        <v>0</v>
      </c>
      <c r="E72" s="223">
        <v>0</v>
      </c>
      <c r="F72" s="223">
        <v>0</v>
      </c>
      <c r="G72" s="223">
        <v>0</v>
      </c>
      <c r="H72" s="223">
        <v>1.661434375648136</v>
      </c>
      <c r="I72" s="223">
        <v>1.751004298550038</v>
      </c>
      <c r="J72" s="223">
        <v>1.7174816324023721</v>
      </c>
      <c r="K72" s="223">
        <v>0.8976867844240084</v>
      </c>
      <c r="L72" s="223">
        <v>1.3844607362184289</v>
      </c>
      <c r="M72" s="223">
        <v>1.6418862043642051</v>
      </c>
      <c r="N72" s="223">
        <v>1.4763598687318691</v>
      </c>
      <c r="O72" s="223">
        <v>1.482641964831144</v>
      </c>
      <c r="P72" s="223">
        <v>0.61124112016287768</v>
      </c>
      <c r="Q72" s="223">
        <v>0.64929127960124677</v>
      </c>
      <c r="R72" s="223">
        <v>0.85884360936433191</v>
      </c>
      <c r="S72" s="223">
        <v>1.5989198490017089</v>
      </c>
      <c r="T72" s="223">
        <v>1.3144554187291211</v>
      </c>
      <c r="U72" s="223">
        <v>0.45267078654477128</v>
      </c>
      <c r="V72" s="223">
        <v>1.7714722497350719</v>
      </c>
      <c r="W72" s="223">
        <v>2.463492265668211</v>
      </c>
      <c r="X72" s="223">
        <v>2.125459186504878</v>
      </c>
      <c r="Y72" s="223">
        <v>1.055867270965609</v>
      </c>
      <c r="DA72" s="89" t="s">
        <v>706</v>
      </c>
    </row>
    <row r="73" spans="1:105" ht="12" customHeight="1" x14ac:dyDescent="0.25">
      <c r="A73" s="55" t="s">
        <v>91</v>
      </c>
      <c r="B73" s="259">
        <v>0</v>
      </c>
      <c r="C73" s="259">
        <v>0</v>
      </c>
      <c r="D73" s="259">
        <v>0</v>
      </c>
      <c r="E73" s="259">
        <v>0</v>
      </c>
      <c r="F73" s="259">
        <v>0</v>
      </c>
      <c r="G73" s="259">
        <v>0</v>
      </c>
      <c r="H73" s="259">
        <v>2.6065825948258479E-3</v>
      </c>
      <c r="I73" s="259">
        <v>2.7217773907530891E-3</v>
      </c>
      <c r="J73" s="259">
        <v>2.818167660373691E-3</v>
      </c>
      <c r="K73" s="259">
        <v>1.47616041978507E-3</v>
      </c>
      <c r="L73" s="259">
        <v>2.2498780262504088E-3</v>
      </c>
      <c r="M73" s="259">
        <v>2.718321955060765E-3</v>
      </c>
      <c r="N73" s="259">
        <v>2.3589055973719641E-3</v>
      </c>
      <c r="O73" s="259">
        <v>2.379834437366361E-3</v>
      </c>
      <c r="P73" s="259">
        <v>9.876263668092463E-4</v>
      </c>
      <c r="Q73" s="259">
        <v>1.0534578165081649E-3</v>
      </c>
      <c r="R73" s="259">
        <v>1.3864498224022161E-3</v>
      </c>
      <c r="S73" s="259">
        <v>2.5999838418883118E-3</v>
      </c>
      <c r="T73" s="259">
        <v>2.1377114970878379E-3</v>
      </c>
      <c r="U73" s="259">
        <v>7.2250560520200117E-4</v>
      </c>
      <c r="V73" s="259">
        <v>2.8959966059452389E-3</v>
      </c>
      <c r="W73" s="259">
        <v>4.0770675778555848E-3</v>
      </c>
      <c r="X73" s="259">
        <v>3.5620876282703999E-3</v>
      </c>
      <c r="Y73" s="259">
        <v>1.801047942650484E-3</v>
      </c>
      <c r="DA73" s="67" t="s">
        <v>707</v>
      </c>
    </row>
    <row r="74" spans="1:105" ht="12" customHeight="1" x14ac:dyDescent="0.25">
      <c r="A74" s="173" t="s">
        <v>92</v>
      </c>
      <c r="B74" s="224">
        <v>0</v>
      </c>
      <c r="C74" s="224">
        <v>0</v>
      </c>
      <c r="D74" s="224">
        <v>0</v>
      </c>
      <c r="E74" s="224">
        <v>0</v>
      </c>
      <c r="F74" s="224">
        <v>0</v>
      </c>
      <c r="G74" s="224">
        <v>0</v>
      </c>
      <c r="H74" s="224">
        <v>3.5190710159932069E-4</v>
      </c>
      <c r="I74" s="224">
        <v>3.6745921448250759E-4</v>
      </c>
      <c r="J74" s="224">
        <v>3.8047258320210832E-4</v>
      </c>
      <c r="K74" s="224">
        <v>1.992921060139696E-4</v>
      </c>
      <c r="L74" s="224">
        <v>3.0374945982583791E-4</v>
      </c>
      <c r="M74" s="224">
        <v>3.6699270620394278E-4</v>
      </c>
      <c r="N74" s="224">
        <v>3.1846895370412932E-4</v>
      </c>
      <c r="O74" s="224">
        <v>3.2129449525300822E-4</v>
      </c>
      <c r="P74" s="224">
        <v>1.3333655066093559E-4</v>
      </c>
      <c r="Q74" s="224">
        <v>1.4222426237343389E-4</v>
      </c>
      <c r="R74" s="224">
        <v>1.8718054033006959E-4</v>
      </c>
      <c r="S74" s="224">
        <v>3.5101622324195449E-4</v>
      </c>
      <c r="T74" s="224">
        <v>2.886061843921687E-4</v>
      </c>
      <c r="U74" s="224">
        <v>9.7543371125320834E-5</v>
      </c>
      <c r="V74" s="224">
        <v>3.9098004178446139E-4</v>
      </c>
      <c r="W74" s="224">
        <v>5.5043298347642856E-4</v>
      </c>
      <c r="X74" s="224">
        <v>4.8090704487773438E-4</v>
      </c>
      <c r="Y74" s="224">
        <v>2.4315422139228131E-4</v>
      </c>
      <c r="DA74" s="177" t="s">
        <v>708</v>
      </c>
    </row>
    <row r="75" spans="1:105" ht="12" customHeight="1" x14ac:dyDescent="0.25">
      <c r="A75" s="173" t="s">
        <v>93</v>
      </c>
      <c r="B75" s="224">
        <v>0</v>
      </c>
      <c r="C75" s="224">
        <v>0</v>
      </c>
      <c r="D75" s="224">
        <v>0</v>
      </c>
      <c r="E75" s="224">
        <v>0</v>
      </c>
      <c r="F75" s="224">
        <v>0</v>
      </c>
      <c r="G75" s="224">
        <v>0</v>
      </c>
      <c r="H75" s="224">
        <v>4.5302530126905827E-2</v>
      </c>
      <c r="I75" s="224">
        <v>4.7304621187943291E-2</v>
      </c>
      <c r="J75" s="224">
        <v>4.8979888682668359E-2</v>
      </c>
      <c r="K75" s="224">
        <v>2.5655738675692E-2</v>
      </c>
      <c r="L75" s="224">
        <v>3.9102987669908253E-2</v>
      </c>
      <c r="M75" s="224">
        <v>4.7244565550395537E-2</v>
      </c>
      <c r="N75" s="224">
        <v>4.0997892068948653E-2</v>
      </c>
      <c r="O75" s="224">
        <v>4.136163630872431E-2</v>
      </c>
      <c r="P75" s="224">
        <v>1.7164993476637469E-2</v>
      </c>
      <c r="Q75" s="224">
        <v>1.830914722001133E-2</v>
      </c>
      <c r="R75" s="224">
        <v>2.4096564203834919E-2</v>
      </c>
      <c r="S75" s="224">
        <v>4.5187843485344527E-2</v>
      </c>
      <c r="T75" s="224">
        <v>3.7153528030031649E-2</v>
      </c>
      <c r="U75" s="224">
        <v>1.2557181963654161E-2</v>
      </c>
      <c r="V75" s="224">
        <v>5.0332559477946182E-2</v>
      </c>
      <c r="W75" s="224">
        <v>7.0859629440429825E-2</v>
      </c>
      <c r="X75" s="224">
        <v>6.1909253293843933E-2</v>
      </c>
      <c r="Y75" s="224">
        <v>3.130229935697728E-2</v>
      </c>
      <c r="DA75" s="177" t="s">
        <v>709</v>
      </c>
    </row>
    <row r="76" spans="1:105" ht="12" customHeight="1" x14ac:dyDescent="0.25">
      <c r="A76" s="173" t="s">
        <v>94</v>
      </c>
      <c r="B76" s="224">
        <v>0</v>
      </c>
      <c r="C76" s="224">
        <v>0</v>
      </c>
      <c r="D76" s="224">
        <v>0</v>
      </c>
      <c r="E76" s="224">
        <v>0</v>
      </c>
      <c r="F76" s="224">
        <v>0</v>
      </c>
      <c r="G76" s="224">
        <v>0</v>
      </c>
      <c r="H76" s="224">
        <v>8.6077176695991406E-4</v>
      </c>
      <c r="I76" s="224">
        <v>8.988125442718274E-4</v>
      </c>
      <c r="J76" s="224">
        <v>9.3064350288551761E-4</v>
      </c>
      <c r="K76" s="224">
        <v>4.8747245354010291E-4</v>
      </c>
      <c r="L76" s="224">
        <v>7.4297721773487107E-4</v>
      </c>
      <c r="M76" s="224">
        <v>8.9767145574756518E-4</v>
      </c>
      <c r="N76" s="224">
        <v>7.7898139240707969E-4</v>
      </c>
      <c r="O76" s="224">
        <v>7.8589272321169708E-4</v>
      </c>
      <c r="P76" s="224">
        <v>3.2614385384990808E-4</v>
      </c>
      <c r="Q76" s="224">
        <v>3.478833733998945E-4</v>
      </c>
      <c r="R76" s="224">
        <v>4.5784732308095169E-4</v>
      </c>
      <c r="S76" s="224">
        <v>8.5859266078578062E-4</v>
      </c>
      <c r="T76" s="224">
        <v>7.0593646495278721E-4</v>
      </c>
      <c r="U76" s="224">
        <v>2.3859302508298999E-4</v>
      </c>
      <c r="V76" s="224">
        <v>9.5634495548219849E-4</v>
      </c>
      <c r="W76" s="224">
        <v>1.3463700210275529E-3</v>
      </c>
      <c r="X76" s="224">
        <v>1.176308192933828E-3</v>
      </c>
      <c r="Y76" s="224">
        <v>5.947600598009648E-4</v>
      </c>
      <c r="DA76" s="177" t="s">
        <v>710</v>
      </c>
    </row>
    <row r="77" spans="1:105" ht="12" customHeight="1" x14ac:dyDescent="0.25">
      <c r="A77" s="56" t="s">
        <v>95</v>
      </c>
      <c r="B77" s="260">
        <v>0</v>
      </c>
      <c r="C77" s="260">
        <v>0</v>
      </c>
      <c r="D77" s="260">
        <v>0</v>
      </c>
      <c r="E77" s="260">
        <v>0</v>
      </c>
      <c r="F77" s="260">
        <v>0</v>
      </c>
      <c r="G77" s="260">
        <v>0</v>
      </c>
      <c r="H77" s="260">
        <v>5.9546550186306991E-3</v>
      </c>
      <c r="I77" s="260">
        <v>6.4944804692150084E-3</v>
      </c>
      <c r="J77" s="260">
        <v>5.932455796653505E-3</v>
      </c>
      <c r="K77" s="260">
        <v>3.2543804021344601E-3</v>
      </c>
      <c r="L77" s="260">
        <v>5.1173038339177232E-3</v>
      </c>
      <c r="M77" s="260">
        <v>5.158742503161816E-3</v>
      </c>
      <c r="N77" s="260">
        <v>5.1306307432865206E-3</v>
      </c>
      <c r="O77" s="260">
        <v>5.0634682102699176E-3</v>
      </c>
      <c r="P77" s="260">
        <v>2.0988457052675178E-3</v>
      </c>
      <c r="Q77" s="260">
        <v>2.2579229460252311E-3</v>
      </c>
      <c r="R77" s="260">
        <v>3.0098630017990182E-3</v>
      </c>
      <c r="S77" s="260">
        <v>5.7426646406784016E-3</v>
      </c>
      <c r="T77" s="260">
        <v>4.7867207985734404E-3</v>
      </c>
      <c r="U77" s="260">
        <v>1.7021581423160991E-3</v>
      </c>
      <c r="V77" s="260">
        <v>6.6645003922667367E-3</v>
      </c>
      <c r="W77" s="260">
        <v>9.4040034899283576E-3</v>
      </c>
      <c r="X77" s="260">
        <v>8.1010119533547094E-3</v>
      </c>
      <c r="Y77" s="260">
        <v>4.2290993934166179E-3</v>
      </c>
      <c r="DA77" s="68" t="s">
        <v>711</v>
      </c>
    </row>
    <row r="78" spans="1:105" ht="12" customHeight="1" x14ac:dyDescent="0.25">
      <c r="A78" s="37" t="s">
        <v>159</v>
      </c>
      <c r="B78" s="226">
        <v>0</v>
      </c>
      <c r="C78" s="226">
        <v>0</v>
      </c>
      <c r="D78" s="226">
        <v>0</v>
      </c>
      <c r="E78" s="226">
        <v>0</v>
      </c>
      <c r="F78" s="226">
        <v>0</v>
      </c>
      <c r="G78" s="226">
        <v>0</v>
      </c>
      <c r="H78" s="226">
        <v>1.9446202874912841E-4</v>
      </c>
      <c r="I78" s="226">
        <v>2.1951178245517599E-4</v>
      </c>
      <c r="J78" s="226">
        <v>2.4555353332655211E-4</v>
      </c>
      <c r="K78" s="226">
        <v>0</v>
      </c>
      <c r="L78" s="226">
        <v>1.131100975831385E-4</v>
      </c>
      <c r="M78" s="226">
        <v>1.4967830341805941E-4</v>
      </c>
      <c r="N78" s="226">
        <v>9.2295025508995086E-5</v>
      </c>
      <c r="O78" s="226">
        <v>0</v>
      </c>
      <c r="P78" s="226">
        <v>0</v>
      </c>
      <c r="Q78" s="226">
        <v>0</v>
      </c>
      <c r="R78" s="226">
        <v>0</v>
      </c>
      <c r="S78" s="226">
        <v>3.1248749071656438E-5</v>
      </c>
      <c r="T78" s="226">
        <v>3.8115902386105323E-5</v>
      </c>
      <c r="U78" s="226">
        <v>7.6094797137672756E-6</v>
      </c>
      <c r="V78" s="226">
        <v>2.9845603068898642E-5</v>
      </c>
      <c r="W78" s="226">
        <v>3.3758263000676228E-5</v>
      </c>
      <c r="X78" s="226">
        <v>1.3831479356756439E-4</v>
      </c>
      <c r="Y78" s="226">
        <v>4.7661205402342748E-5</v>
      </c>
      <c r="DA78" s="69" t="s">
        <v>712</v>
      </c>
    </row>
    <row r="79" spans="1:105" ht="12" customHeight="1" x14ac:dyDescent="0.25">
      <c r="A79" s="37" t="s">
        <v>35</v>
      </c>
      <c r="B79" s="226">
        <v>0</v>
      </c>
      <c r="C79" s="226">
        <v>0</v>
      </c>
      <c r="D79" s="226">
        <v>0</v>
      </c>
      <c r="E79" s="226">
        <v>0</v>
      </c>
      <c r="F79" s="226">
        <v>0</v>
      </c>
      <c r="G79" s="226">
        <v>0</v>
      </c>
      <c r="H79" s="226">
        <v>2.1444522820960668E-3</v>
      </c>
      <c r="I79" s="226">
        <v>2.1471825747632011E-3</v>
      </c>
      <c r="J79" s="226">
        <v>3.6459839600824669E-3</v>
      </c>
      <c r="K79" s="226">
        <v>2.2713702782367752E-3</v>
      </c>
      <c r="L79" s="226">
        <v>2.7651964006734759E-3</v>
      </c>
      <c r="M79" s="226">
        <v>3.666193978035318E-3</v>
      </c>
      <c r="N79" s="226">
        <v>2.4726623835338219E-3</v>
      </c>
      <c r="O79" s="226">
        <v>2.753980454411116E-3</v>
      </c>
      <c r="P79" s="226">
        <v>1.2503516916328641E-3</v>
      </c>
      <c r="Q79" s="226">
        <v>1.4406201833522809E-3</v>
      </c>
      <c r="R79" s="226">
        <v>1.91948585505173E-3</v>
      </c>
      <c r="S79" s="226">
        <v>3.886874942135602E-3</v>
      </c>
      <c r="T79" s="226">
        <v>3.157552438739756E-3</v>
      </c>
      <c r="U79" s="226">
        <v>9.8869764367294651E-4</v>
      </c>
      <c r="V79" s="226">
        <v>4.8895329002574322E-3</v>
      </c>
      <c r="W79" s="226">
        <v>7.6092106465624112E-3</v>
      </c>
      <c r="X79" s="226">
        <v>6.9635119040741076E-3</v>
      </c>
      <c r="Y79" s="226">
        <v>3.8587522254415491E-3</v>
      </c>
      <c r="DA79" s="69" t="s">
        <v>713</v>
      </c>
    </row>
    <row r="80" spans="1:105" ht="12" customHeight="1" x14ac:dyDescent="0.25">
      <c r="A80" s="37" t="s">
        <v>96</v>
      </c>
      <c r="B80" s="226">
        <v>0</v>
      </c>
      <c r="C80" s="226">
        <v>0</v>
      </c>
      <c r="D80" s="226">
        <v>0</v>
      </c>
      <c r="E80" s="226">
        <v>0</v>
      </c>
      <c r="F80" s="226">
        <v>0</v>
      </c>
      <c r="G80" s="226">
        <v>0</v>
      </c>
      <c r="H80" s="226">
        <v>0</v>
      </c>
      <c r="I80" s="226">
        <v>0</v>
      </c>
      <c r="J80" s="226">
        <v>0</v>
      </c>
      <c r="K80" s="226">
        <v>0</v>
      </c>
      <c r="L80" s="226">
        <v>0</v>
      </c>
      <c r="M80" s="226">
        <v>0</v>
      </c>
      <c r="N80" s="226">
        <v>0</v>
      </c>
      <c r="O80" s="226">
        <v>0</v>
      </c>
      <c r="P80" s="226">
        <v>0</v>
      </c>
      <c r="Q80" s="226">
        <v>0</v>
      </c>
      <c r="R80" s="226">
        <v>0</v>
      </c>
      <c r="S80" s="226">
        <v>0</v>
      </c>
      <c r="T80" s="226">
        <v>0</v>
      </c>
      <c r="U80" s="226">
        <v>0</v>
      </c>
      <c r="V80" s="226">
        <v>0</v>
      </c>
      <c r="W80" s="226">
        <v>0</v>
      </c>
      <c r="X80" s="226">
        <v>0</v>
      </c>
      <c r="Y80" s="226">
        <v>0</v>
      </c>
      <c r="DA80" s="69" t="s">
        <v>714</v>
      </c>
    </row>
    <row r="81" spans="1:105" ht="12" customHeight="1" x14ac:dyDescent="0.25">
      <c r="A81" s="37" t="s">
        <v>78</v>
      </c>
      <c r="B81" s="226">
        <v>0</v>
      </c>
      <c r="C81" s="226">
        <v>0</v>
      </c>
      <c r="D81" s="226">
        <v>0</v>
      </c>
      <c r="E81" s="226">
        <v>0</v>
      </c>
      <c r="F81" s="226">
        <v>0</v>
      </c>
      <c r="G81" s="226">
        <v>0</v>
      </c>
      <c r="H81" s="226">
        <v>0</v>
      </c>
      <c r="I81" s="226">
        <v>0</v>
      </c>
      <c r="J81" s="226">
        <v>0</v>
      </c>
      <c r="K81" s="226">
        <v>0</v>
      </c>
      <c r="L81" s="226">
        <v>0</v>
      </c>
      <c r="M81" s="226">
        <v>0</v>
      </c>
      <c r="N81" s="226">
        <v>0</v>
      </c>
      <c r="O81" s="226">
        <v>0</v>
      </c>
      <c r="P81" s="226">
        <v>0</v>
      </c>
      <c r="Q81" s="226">
        <v>0</v>
      </c>
      <c r="R81" s="226">
        <v>0</v>
      </c>
      <c r="S81" s="226">
        <v>0</v>
      </c>
      <c r="T81" s="226">
        <v>0</v>
      </c>
      <c r="U81" s="226">
        <v>0</v>
      </c>
      <c r="V81" s="226">
        <v>0</v>
      </c>
      <c r="W81" s="226">
        <v>0</v>
      </c>
      <c r="X81" s="226">
        <v>0</v>
      </c>
      <c r="Y81" s="226">
        <v>2.6060819585532622E-4</v>
      </c>
      <c r="DA81" s="69" t="s">
        <v>715</v>
      </c>
    </row>
    <row r="82" spans="1:105" ht="12" customHeight="1" x14ac:dyDescent="0.25">
      <c r="A82" s="37" t="s">
        <v>40</v>
      </c>
      <c r="B82" s="226">
        <v>0</v>
      </c>
      <c r="C82" s="226">
        <v>0</v>
      </c>
      <c r="D82" s="226">
        <v>0</v>
      </c>
      <c r="E82" s="226">
        <v>0</v>
      </c>
      <c r="F82" s="226">
        <v>0</v>
      </c>
      <c r="G82" s="226">
        <v>0</v>
      </c>
      <c r="H82" s="226">
        <v>3.6157407077855039E-3</v>
      </c>
      <c r="I82" s="226">
        <v>4.1277861119966312E-3</v>
      </c>
      <c r="J82" s="226">
        <v>2.040918303244486E-3</v>
      </c>
      <c r="K82" s="226">
        <v>9.8301012389768474E-4</v>
      </c>
      <c r="L82" s="226">
        <v>2.2389973356611091E-3</v>
      </c>
      <c r="M82" s="226">
        <v>1.3428702217084391E-3</v>
      </c>
      <c r="N82" s="226">
        <v>2.565673334243704E-3</v>
      </c>
      <c r="O82" s="226">
        <v>2.309487755858802E-3</v>
      </c>
      <c r="P82" s="226">
        <v>8.4849401363465383E-4</v>
      </c>
      <c r="Q82" s="226">
        <v>8.1730276267295073E-4</v>
      </c>
      <c r="R82" s="226">
        <v>1.0903771467472879E-3</v>
      </c>
      <c r="S82" s="226">
        <v>1.824540949471144E-3</v>
      </c>
      <c r="T82" s="226">
        <v>1.591052457447578E-3</v>
      </c>
      <c r="U82" s="226">
        <v>7.0585101892938569E-4</v>
      </c>
      <c r="V82" s="226">
        <v>1.745121888940406E-3</v>
      </c>
      <c r="W82" s="226">
        <v>1.7610345803652709E-3</v>
      </c>
      <c r="X82" s="226">
        <v>9.9918525571303721E-4</v>
      </c>
      <c r="Y82" s="226">
        <v>6.2077766717399661E-5</v>
      </c>
      <c r="DA82" s="69" t="s">
        <v>716</v>
      </c>
    </row>
    <row r="83" spans="1:105" ht="12" customHeight="1" x14ac:dyDescent="0.25">
      <c r="A83" s="57" t="s">
        <v>558</v>
      </c>
      <c r="B83" s="261">
        <v>0</v>
      </c>
      <c r="C83" s="261">
        <v>0</v>
      </c>
      <c r="D83" s="261">
        <v>0</v>
      </c>
      <c r="E83" s="261">
        <v>0</v>
      </c>
      <c r="F83" s="261">
        <v>0</v>
      </c>
      <c r="G83" s="261">
        <v>0</v>
      </c>
      <c r="H83" s="261">
        <v>0.35062311328617829</v>
      </c>
      <c r="I83" s="261">
        <v>0.38075430597845411</v>
      </c>
      <c r="J83" s="261">
        <v>0.35904953288926261</v>
      </c>
      <c r="K83" s="261">
        <v>0.19423660445154589</v>
      </c>
      <c r="L83" s="261">
        <v>0.3069902322042386</v>
      </c>
      <c r="M83" s="261">
        <v>0.32599553808783288</v>
      </c>
      <c r="N83" s="261">
        <v>0.31013218875926701</v>
      </c>
      <c r="O83" s="261">
        <v>0.30769283192190727</v>
      </c>
      <c r="P83" s="261">
        <v>0.12722830152771281</v>
      </c>
      <c r="Q83" s="261">
        <v>0.1366781265377027</v>
      </c>
      <c r="R83" s="261">
        <v>0.18052311055887491</v>
      </c>
      <c r="S83" s="261">
        <v>0.34247328502758723</v>
      </c>
      <c r="T83" s="261">
        <v>0.28508749745016948</v>
      </c>
      <c r="U83" s="261">
        <v>9.9477133718795574E-2</v>
      </c>
      <c r="V83" s="261">
        <v>0.38983892103364209</v>
      </c>
      <c r="W83" s="261">
        <v>0.55000852120427601</v>
      </c>
      <c r="X83" s="261">
        <v>0.47548203972444641</v>
      </c>
      <c r="Y83" s="261">
        <v>0.23874278777099109</v>
      </c>
      <c r="DA83" s="70" t="s">
        <v>717</v>
      </c>
    </row>
    <row r="84" spans="1:105" ht="12" customHeight="1" x14ac:dyDescent="0.25">
      <c r="A84" s="60" t="s">
        <v>560</v>
      </c>
      <c r="B84" s="262">
        <v>0</v>
      </c>
      <c r="C84" s="262">
        <v>0</v>
      </c>
      <c r="D84" s="262">
        <v>0</v>
      </c>
      <c r="E84" s="262">
        <v>0</v>
      </c>
      <c r="F84" s="262">
        <v>0</v>
      </c>
      <c r="G84" s="262">
        <v>0</v>
      </c>
      <c r="H84" s="262">
        <v>0.15059962840048541</v>
      </c>
      <c r="I84" s="262">
        <v>0.14982630821626641</v>
      </c>
      <c r="J84" s="262">
        <v>0.25264427038274562</v>
      </c>
      <c r="K84" s="262">
        <v>0.1441366536020536</v>
      </c>
      <c r="L84" s="262">
        <v>0.19509996875079941</v>
      </c>
      <c r="M84" s="262">
        <v>0.26069823662733788</v>
      </c>
      <c r="N84" s="262">
        <v>0.1792163958925363</v>
      </c>
      <c r="O84" s="262">
        <v>0.190501468615703</v>
      </c>
      <c r="P84" s="262">
        <v>8.3515798973187727E-2</v>
      </c>
      <c r="Q84" s="262">
        <v>9.4234661434018346E-2</v>
      </c>
      <c r="R84" s="262">
        <v>0.1222129148821734</v>
      </c>
      <c r="S84" s="262">
        <v>0.2438625600406934</v>
      </c>
      <c r="T84" s="262">
        <v>0.1988988880000396</v>
      </c>
      <c r="U84" s="262">
        <v>5.8924075543167517E-2</v>
      </c>
      <c r="V84" s="262">
        <v>0.28966402003156272</v>
      </c>
      <c r="W84" s="262">
        <v>0.44899271751486608</v>
      </c>
      <c r="X84" s="262">
        <v>0.41908289800224741</v>
      </c>
      <c r="Y84" s="262">
        <v>0.23521826027408951</v>
      </c>
      <c r="DA84" s="72" t="s">
        <v>718</v>
      </c>
    </row>
    <row r="85" spans="1:105" ht="12" customHeight="1" x14ac:dyDescent="0.25">
      <c r="A85" s="59" t="s">
        <v>31</v>
      </c>
      <c r="B85" s="230">
        <v>0</v>
      </c>
      <c r="C85" s="230">
        <v>0</v>
      </c>
      <c r="D85" s="230">
        <v>0</v>
      </c>
      <c r="E85" s="230">
        <v>0</v>
      </c>
      <c r="F85" s="230">
        <v>0</v>
      </c>
      <c r="G85" s="230">
        <v>0</v>
      </c>
      <c r="H85" s="230">
        <v>0</v>
      </c>
      <c r="I85" s="230">
        <v>4.7921847572565826E-3</v>
      </c>
      <c r="J85" s="230">
        <v>3.0078178166609071E-2</v>
      </c>
      <c r="K85" s="230">
        <v>2.1928015234941069E-2</v>
      </c>
      <c r="L85" s="230">
        <v>3.9686722853009997E-2</v>
      </c>
      <c r="M85" s="230">
        <v>6.0124335651151252E-2</v>
      </c>
      <c r="N85" s="230">
        <v>3.8646168448098817E-2</v>
      </c>
      <c r="O85" s="230">
        <v>4.066807878434589E-2</v>
      </c>
      <c r="P85" s="230">
        <v>1.4808317706930481E-2</v>
      </c>
      <c r="Q85" s="230">
        <v>1.7136617928053349E-2</v>
      </c>
      <c r="R85" s="230">
        <v>1.9181321860000822E-2</v>
      </c>
      <c r="S85" s="230">
        <v>3.1268373720930283E-2</v>
      </c>
      <c r="T85" s="230">
        <v>2.5090042237053429E-2</v>
      </c>
      <c r="U85" s="230">
        <v>1.459142183926858E-3</v>
      </c>
      <c r="V85" s="230">
        <v>6.181836070499133E-3</v>
      </c>
      <c r="W85" s="230">
        <v>8.8957972928265776E-3</v>
      </c>
      <c r="X85" s="230">
        <v>1.6531126072820021E-2</v>
      </c>
      <c r="Y85" s="230">
        <v>1.25333777236896E-2</v>
      </c>
      <c r="DA85" s="71" t="s">
        <v>719</v>
      </c>
    </row>
    <row r="86" spans="1:105" ht="12" customHeight="1" x14ac:dyDescent="0.25">
      <c r="A86" s="59" t="s">
        <v>159</v>
      </c>
      <c r="B86" s="230">
        <v>0</v>
      </c>
      <c r="C86" s="230">
        <v>0</v>
      </c>
      <c r="D86" s="230">
        <v>0</v>
      </c>
      <c r="E86" s="230">
        <v>0</v>
      </c>
      <c r="F86" s="230">
        <v>0</v>
      </c>
      <c r="G86" s="230">
        <v>0</v>
      </c>
      <c r="H86" s="230">
        <v>1.1062722544943599E-2</v>
      </c>
      <c r="I86" s="230">
        <v>1.2628760823675089E-2</v>
      </c>
      <c r="J86" s="230">
        <v>1.3165191237135269E-2</v>
      </c>
      <c r="K86" s="230">
        <v>0</v>
      </c>
      <c r="L86" s="230">
        <v>5.8127760897831006E-3</v>
      </c>
      <c r="M86" s="230">
        <v>7.4845128682154384E-3</v>
      </c>
      <c r="N86" s="230">
        <v>4.8429777233799116E-3</v>
      </c>
      <c r="O86" s="230">
        <v>0</v>
      </c>
      <c r="P86" s="230">
        <v>0</v>
      </c>
      <c r="Q86" s="230">
        <v>0</v>
      </c>
      <c r="R86" s="230">
        <v>0</v>
      </c>
      <c r="S86" s="230">
        <v>1.736787444200245E-3</v>
      </c>
      <c r="T86" s="230">
        <v>2.1233181823276871E-3</v>
      </c>
      <c r="U86" s="230">
        <v>4.495821145903683E-4</v>
      </c>
      <c r="V86" s="230">
        <v>1.7618016493447519E-3</v>
      </c>
      <c r="W86" s="230">
        <v>1.9913382193514741E-3</v>
      </c>
      <c r="X86" s="230">
        <v>8.0285775823868838E-3</v>
      </c>
      <c r="Y86" s="230">
        <v>2.7827445308329828E-3</v>
      </c>
      <c r="DA86" s="71" t="s">
        <v>720</v>
      </c>
    </row>
    <row r="87" spans="1:105" ht="12" customHeight="1" x14ac:dyDescent="0.25">
      <c r="A87" s="59" t="s">
        <v>32</v>
      </c>
      <c r="B87" s="230">
        <v>0</v>
      </c>
      <c r="C87" s="230">
        <v>0</v>
      </c>
      <c r="D87" s="230">
        <v>0</v>
      </c>
      <c r="E87" s="230">
        <v>0</v>
      </c>
      <c r="F87" s="230">
        <v>0</v>
      </c>
      <c r="G87" s="230">
        <v>0</v>
      </c>
      <c r="H87" s="230">
        <v>2.046266048390746E-2</v>
      </c>
      <c r="I87" s="230">
        <v>1.183345868397186E-2</v>
      </c>
      <c r="J87" s="230">
        <v>1.8604586665179178E-2</v>
      </c>
      <c r="K87" s="230">
        <v>6.0142944413710056E-3</v>
      </c>
      <c r="L87" s="230">
        <v>1.089855939186723E-2</v>
      </c>
      <c r="M87" s="230">
        <v>1.415477021707077E-2</v>
      </c>
      <c r="N87" s="230">
        <v>9.0865672908459136E-3</v>
      </c>
      <c r="O87" s="230">
        <v>9.565411889185832E-3</v>
      </c>
      <c r="P87" s="230">
        <v>4.0517817944223924E-3</v>
      </c>
      <c r="Q87" s="230">
        <v>2.0057963163386452E-3</v>
      </c>
      <c r="R87" s="230">
        <v>0</v>
      </c>
      <c r="S87" s="230">
        <v>0</v>
      </c>
      <c r="T87" s="230">
        <v>0</v>
      </c>
      <c r="U87" s="230">
        <v>0</v>
      </c>
      <c r="V87" s="230">
        <v>0</v>
      </c>
      <c r="W87" s="230">
        <v>0</v>
      </c>
      <c r="X87" s="230">
        <v>0</v>
      </c>
      <c r="Y87" s="230">
        <v>0</v>
      </c>
      <c r="DA87" s="71" t="s">
        <v>721</v>
      </c>
    </row>
    <row r="88" spans="1:105" ht="12" customHeight="1" x14ac:dyDescent="0.25">
      <c r="A88" s="59" t="s">
        <v>35</v>
      </c>
      <c r="B88" s="230">
        <v>0</v>
      </c>
      <c r="C88" s="230">
        <v>0</v>
      </c>
      <c r="D88" s="230">
        <v>0</v>
      </c>
      <c r="E88" s="230">
        <v>0</v>
      </c>
      <c r="F88" s="230">
        <v>0</v>
      </c>
      <c r="G88" s="230">
        <v>0</v>
      </c>
      <c r="H88" s="230">
        <v>0.1190742453716343</v>
      </c>
      <c r="I88" s="230">
        <v>0.1205719039513629</v>
      </c>
      <c r="J88" s="230">
        <v>0.19079631431382199</v>
      </c>
      <c r="K88" s="230">
        <v>0.1161943439257416</v>
      </c>
      <c r="L88" s="230">
        <v>0.13870191041613911</v>
      </c>
      <c r="M88" s="230">
        <v>0.1789346178909004</v>
      </c>
      <c r="N88" s="230">
        <v>0.12664068243021159</v>
      </c>
      <c r="O88" s="230">
        <v>0.14026797794217119</v>
      </c>
      <c r="P88" s="230">
        <v>6.465569947183486E-2</v>
      </c>
      <c r="Q88" s="230">
        <v>7.5092247189626343E-2</v>
      </c>
      <c r="R88" s="230">
        <v>0.1030315930221726</v>
      </c>
      <c r="S88" s="230">
        <v>0.21085739887556279</v>
      </c>
      <c r="T88" s="230">
        <v>0.1716855275806585</v>
      </c>
      <c r="U88" s="230">
        <v>5.7015351244650292E-2</v>
      </c>
      <c r="V88" s="230">
        <v>0.28172038231171881</v>
      </c>
      <c r="W88" s="230">
        <v>0.43810558200268812</v>
      </c>
      <c r="X88" s="230">
        <v>0.39452319434704047</v>
      </c>
      <c r="Y88" s="230">
        <v>0.2199021380195669</v>
      </c>
      <c r="DA88" s="71" t="s">
        <v>722</v>
      </c>
    </row>
    <row r="89" spans="1:105" ht="12" customHeight="1" x14ac:dyDescent="0.25">
      <c r="A89" s="60" t="s">
        <v>566</v>
      </c>
      <c r="B89" s="262">
        <v>0</v>
      </c>
      <c r="C89" s="262">
        <v>0</v>
      </c>
      <c r="D89" s="262">
        <v>0</v>
      </c>
      <c r="E89" s="262">
        <v>0</v>
      </c>
      <c r="F89" s="262">
        <v>0</v>
      </c>
      <c r="G89" s="262">
        <v>0</v>
      </c>
      <c r="H89" s="262">
        <v>0.20002348488569299</v>
      </c>
      <c r="I89" s="262">
        <v>0.2309279977621877</v>
      </c>
      <c r="J89" s="262">
        <v>0.106405262506517</v>
      </c>
      <c r="K89" s="262">
        <v>5.0099950849492231E-2</v>
      </c>
      <c r="L89" s="262">
        <v>0.11189026345343921</v>
      </c>
      <c r="M89" s="262">
        <v>6.5297301460495075E-2</v>
      </c>
      <c r="N89" s="262">
        <v>0.13091579286673069</v>
      </c>
      <c r="O89" s="262">
        <v>0.1171913633062043</v>
      </c>
      <c r="P89" s="262">
        <v>4.371250255452503E-2</v>
      </c>
      <c r="Q89" s="262">
        <v>4.2443465103684318E-2</v>
      </c>
      <c r="R89" s="262">
        <v>5.8310195676701482E-2</v>
      </c>
      <c r="S89" s="262">
        <v>9.8610724986893883E-2</v>
      </c>
      <c r="T89" s="262">
        <v>8.6188609450129919E-2</v>
      </c>
      <c r="U89" s="262">
        <v>4.0553058175628057E-2</v>
      </c>
      <c r="V89" s="262">
        <v>0.1001749010020794</v>
      </c>
      <c r="W89" s="262">
        <v>0.10101580368940979</v>
      </c>
      <c r="X89" s="262">
        <v>5.6399141722198939E-2</v>
      </c>
      <c r="Y89" s="262">
        <v>3.5245274969015932E-3</v>
      </c>
      <c r="DA89" s="72" t="s">
        <v>723</v>
      </c>
    </row>
    <row r="90" spans="1:105" ht="12" customHeight="1" x14ac:dyDescent="0.25">
      <c r="A90" s="57" t="s">
        <v>517</v>
      </c>
      <c r="B90" s="294">
        <v>0</v>
      </c>
      <c r="C90" s="294">
        <v>0</v>
      </c>
      <c r="D90" s="294">
        <v>0</v>
      </c>
      <c r="E90" s="294">
        <v>0</v>
      </c>
      <c r="F90" s="294">
        <v>0</v>
      </c>
      <c r="G90" s="294">
        <v>0</v>
      </c>
      <c r="H90" s="294">
        <v>0.69224921204431955</v>
      </c>
      <c r="I90" s="294">
        <v>0.75173842883807651</v>
      </c>
      <c r="J90" s="294">
        <v>0.7088858287120543</v>
      </c>
      <c r="K90" s="294">
        <v>0.38348908353911221</v>
      </c>
      <c r="L90" s="294">
        <v>0.60610307277499187</v>
      </c>
      <c r="M90" s="294">
        <v>0.64362600701418815</v>
      </c>
      <c r="N90" s="294">
        <v>0.61230636305186725</v>
      </c>
      <c r="O90" s="294">
        <v>0.60749024345059377</v>
      </c>
      <c r="P90" s="294">
        <v>0.25119191560657489</v>
      </c>
      <c r="Q90" s="294">
        <v>0.26984908243112188</v>
      </c>
      <c r="R90" s="294">
        <v>0.3564139850021032</v>
      </c>
      <c r="S90" s="294">
        <v>0.67615868071160201</v>
      </c>
      <c r="T90" s="294">
        <v>0.56285962902989983</v>
      </c>
      <c r="U90" s="294">
        <v>0.19640167696833419</v>
      </c>
      <c r="V90" s="294">
        <v>0.76967454706695937</v>
      </c>
      <c r="W90" s="294">
        <v>1.085903783845988</v>
      </c>
      <c r="X90" s="294">
        <v>0.93876317580872115</v>
      </c>
      <c r="Y90" s="294">
        <v>0.47135941828466937</v>
      </c>
      <c r="DA90" s="70" t="s">
        <v>724</v>
      </c>
    </row>
    <row r="91" spans="1:105" ht="12" customHeight="1" x14ac:dyDescent="0.25">
      <c r="A91" s="60" t="s">
        <v>519</v>
      </c>
      <c r="B91" s="262">
        <v>0</v>
      </c>
      <c r="C91" s="262">
        <v>0</v>
      </c>
      <c r="D91" s="262">
        <v>0</v>
      </c>
      <c r="E91" s="262">
        <v>0</v>
      </c>
      <c r="F91" s="262">
        <v>0</v>
      </c>
      <c r="G91" s="262">
        <v>0</v>
      </c>
      <c r="H91" s="262">
        <v>0.29733485940874788</v>
      </c>
      <c r="I91" s="262">
        <v>0.29580806249234898</v>
      </c>
      <c r="J91" s="262">
        <v>0.49880567045567331</v>
      </c>
      <c r="K91" s="262">
        <v>0.2845747502141639</v>
      </c>
      <c r="L91" s="262">
        <v>0.38519365814705459</v>
      </c>
      <c r="M91" s="262">
        <v>0.514706937586628</v>
      </c>
      <c r="N91" s="262">
        <v>0.35383408606257921</v>
      </c>
      <c r="O91" s="262">
        <v>0.3761146557239945</v>
      </c>
      <c r="P91" s="262">
        <v>0.16488857648484079</v>
      </c>
      <c r="Q91" s="262">
        <v>0.1860512546179996</v>
      </c>
      <c r="R91" s="262">
        <v>0.24128983750073571</v>
      </c>
      <c r="S91" s="262">
        <v>0.48146758909614429</v>
      </c>
      <c r="T91" s="262">
        <v>0.39269401610195143</v>
      </c>
      <c r="U91" s="262">
        <v>0.11633615503238311</v>
      </c>
      <c r="V91" s="262">
        <v>0.57189524029117633</v>
      </c>
      <c r="W91" s="262">
        <v>0.8864642493195164</v>
      </c>
      <c r="X91" s="262">
        <v>0.82741209843322072</v>
      </c>
      <c r="Y91" s="262">
        <v>0.46440080292217539</v>
      </c>
      <c r="DA91" s="72" t="s">
        <v>725</v>
      </c>
    </row>
    <row r="92" spans="1:105" ht="12" customHeight="1" x14ac:dyDescent="0.25">
      <c r="A92" s="59" t="s">
        <v>31</v>
      </c>
      <c r="B92" s="297">
        <v>0</v>
      </c>
      <c r="C92" s="297">
        <v>0</v>
      </c>
      <c r="D92" s="297">
        <v>0</v>
      </c>
      <c r="E92" s="297">
        <v>0</v>
      </c>
      <c r="F92" s="297">
        <v>0</v>
      </c>
      <c r="G92" s="297">
        <v>0</v>
      </c>
      <c r="H92" s="297">
        <v>0</v>
      </c>
      <c r="I92" s="297">
        <v>9.4614017059223929E-3</v>
      </c>
      <c r="J92" s="297">
        <v>5.9384548098998853E-2</v>
      </c>
      <c r="K92" s="297">
        <v>4.3293356007862979E-2</v>
      </c>
      <c r="L92" s="297">
        <v>7.8355081517954381E-2</v>
      </c>
      <c r="M92" s="297">
        <v>0.1187058764868892</v>
      </c>
      <c r="N92" s="297">
        <v>7.6300673409664385E-2</v>
      </c>
      <c r="O92" s="297">
        <v>8.0292611716221193E-2</v>
      </c>
      <c r="P92" s="297">
        <v>2.9236652907013772E-2</v>
      </c>
      <c r="Q92" s="297">
        <v>3.383350899664473E-2</v>
      </c>
      <c r="R92" s="297">
        <v>3.7870449609282722E-2</v>
      </c>
      <c r="S92" s="297">
        <v>6.1734398703357118E-2</v>
      </c>
      <c r="T92" s="297">
        <v>4.9536272169777712E-2</v>
      </c>
      <c r="U92" s="297">
        <v>2.880842673539209E-3</v>
      </c>
      <c r="V92" s="297">
        <v>1.220504577887699E-2</v>
      </c>
      <c r="W92" s="297">
        <v>1.7563327781642692E-2</v>
      </c>
      <c r="X92" s="297">
        <v>3.2638062251117657E-2</v>
      </c>
      <c r="Y92" s="297">
        <v>2.474514806557097E-2</v>
      </c>
      <c r="DA92" s="71" t="s">
        <v>726</v>
      </c>
    </row>
    <row r="93" spans="1:105" ht="12" customHeight="1" x14ac:dyDescent="0.25">
      <c r="A93" s="59" t="s">
        <v>159</v>
      </c>
      <c r="B93" s="297">
        <v>0</v>
      </c>
      <c r="C93" s="297">
        <v>0</v>
      </c>
      <c r="D93" s="297">
        <v>0</v>
      </c>
      <c r="E93" s="297">
        <v>0</v>
      </c>
      <c r="F93" s="297">
        <v>0</v>
      </c>
      <c r="G93" s="297">
        <v>0</v>
      </c>
      <c r="H93" s="297">
        <v>2.1841574826675932E-2</v>
      </c>
      <c r="I93" s="297">
        <v>2.4933466728275362E-2</v>
      </c>
      <c r="J93" s="297">
        <v>2.59925627118631E-2</v>
      </c>
      <c r="K93" s="297">
        <v>0</v>
      </c>
      <c r="L93" s="297">
        <v>1.147639592332898E-2</v>
      </c>
      <c r="M93" s="297">
        <v>1.4776972593158331E-2</v>
      </c>
      <c r="N93" s="297">
        <v>9.5616842869728023E-3</v>
      </c>
      <c r="O93" s="297">
        <v>0</v>
      </c>
      <c r="P93" s="297">
        <v>0</v>
      </c>
      <c r="Q93" s="297">
        <v>0</v>
      </c>
      <c r="R93" s="297">
        <v>0</v>
      </c>
      <c r="S93" s="297">
        <v>3.4290087965615072E-3</v>
      </c>
      <c r="T93" s="297">
        <v>4.1921518660294789E-3</v>
      </c>
      <c r="U93" s="297">
        <v>8.8762791949879697E-4</v>
      </c>
      <c r="V93" s="297">
        <v>3.4783953405314889E-3</v>
      </c>
      <c r="W93" s="297">
        <v>3.9315785555034521E-3</v>
      </c>
      <c r="X93" s="297">
        <v>1.5851141281458401E-2</v>
      </c>
      <c r="Y93" s="297">
        <v>5.4940836350896348E-3</v>
      </c>
      <c r="DA93" s="71" t="s">
        <v>727</v>
      </c>
    </row>
    <row r="94" spans="1:105" ht="12" customHeight="1" x14ac:dyDescent="0.25">
      <c r="A94" s="59" t="s">
        <v>32</v>
      </c>
      <c r="B94" s="297">
        <v>0</v>
      </c>
      <c r="C94" s="297">
        <v>0</v>
      </c>
      <c r="D94" s="297">
        <v>0</v>
      </c>
      <c r="E94" s="297">
        <v>0</v>
      </c>
      <c r="F94" s="297">
        <v>0</v>
      </c>
      <c r="G94" s="297">
        <v>0</v>
      </c>
      <c r="H94" s="297">
        <v>4.0400247615033011E-2</v>
      </c>
      <c r="I94" s="297">
        <v>2.3363269959480591E-2</v>
      </c>
      <c r="J94" s="297">
        <v>3.6731778286586331E-2</v>
      </c>
      <c r="K94" s="297">
        <v>1.1874261650980929E-2</v>
      </c>
      <c r="L94" s="297">
        <v>2.151746095894275E-2</v>
      </c>
      <c r="M94" s="297">
        <v>2.794632800330539E-2</v>
      </c>
      <c r="N94" s="297">
        <v>1.7939972605689969E-2</v>
      </c>
      <c r="O94" s="297">
        <v>1.8885374615231581E-2</v>
      </c>
      <c r="P94" s="297">
        <v>7.9995945740037686E-3</v>
      </c>
      <c r="Q94" s="297">
        <v>3.9601237536600314E-3</v>
      </c>
      <c r="R94" s="297">
        <v>0</v>
      </c>
      <c r="S94" s="297">
        <v>0</v>
      </c>
      <c r="T94" s="297">
        <v>0</v>
      </c>
      <c r="U94" s="297">
        <v>0</v>
      </c>
      <c r="V94" s="297">
        <v>0</v>
      </c>
      <c r="W94" s="297">
        <v>0</v>
      </c>
      <c r="X94" s="297">
        <v>0</v>
      </c>
      <c r="Y94" s="297">
        <v>0</v>
      </c>
      <c r="DA94" s="71" t="s">
        <v>728</v>
      </c>
    </row>
    <row r="95" spans="1:105" ht="12" customHeight="1" x14ac:dyDescent="0.25">
      <c r="A95" s="59" t="s">
        <v>35</v>
      </c>
      <c r="B95" s="297">
        <v>0</v>
      </c>
      <c r="C95" s="297">
        <v>0</v>
      </c>
      <c r="D95" s="297">
        <v>0</v>
      </c>
      <c r="E95" s="297">
        <v>0</v>
      </c>
      <c r="F95" s="297">
        <v>0</v>
      </c>
      <c r="G95" s="297">
        <v>0</v>
      </c>
      <c r="H95" s="297">
        <v>0.2350930369670389</v>
      </c>
      <c r="I95" s="297">
        <v>0.23804992409867071</v>
      </c>
      <c r="J95" s="297">
        <v>0.37669678135822499</v>
      </c>
      <c r="K95" s="297">
        <v>0.22940713255532</v>
      </c>
      <c r="L95" s="297">
        <v>0.2738447197468285</v>
      </c>
      <c r="M95" s="297">
        <v>0.35327776050327508</v>
      </c>
      <c r="N95" s="297">
        <v>0.25003175576025211</v>
      </c>
      <c r="O95" s="297">
        <v>0.27693666939254169</v>
      </c>
      <c r="P95" s="297">
        <v>0.1276523290038232</v>
      </c>
      <c r="Q95" s="297">
        <v>0.14825762186769481</v>
      </c>
      <c r="R95" s="297">
        <v>0.203419387891453</v>
      </c>
      <c r="S95" s="297">
        <v>0.41630418159622568</v>
      </c>
      <c r="T95" s="297">
        <v>0.33896559206614418</v>
      </c>
      <c r="U95" s="297">
        <v>0.1125676844393451</v>
      </c>
      <c r="V95" s="297">
        <v>0.55621179917176788</v>
      </c>
      <c r="W95" s="297">
        <v>0.86496934298237027</v>
      </c>
      <c r="X95" s="297">
        <v>0.7789228949006447</v>
      </c>
      <c r="Y95" s="297">
        <v>0.43416157122151477</v>
      </c>
      <c r="DA95" s="71" t="s">
        <v>729</v>
      </c>
    </row>
    <row r="96" spans="1:105" ht="12" customHeight="1" x14ac:dyDescent="0.25">
      <c r="A96" s="60" t="s">
        <v>525</v>
      </c>
      <c r="B96" s="262">
        <v>0</v>
      </c>
      <c r="C96" s="262">
        <v>0</v>
      </c>
      <c r="D96" s="262">
        <v>0</v>
      </c>
      <c r="E96" s="262">
        <v>0</v>
      </c>
      <c r="F96" s="262">
        <v>0</v>
      </c>
      <c r="G96" s="262">
        <v>0</v>
      </c>
      <c r="H96" s="262">
        <v>0.39491435263557162</v>
      </c>
      <c r="I96" s="262">
        <v>0.45593036634572748</v>
      </c>
      <c r="J96" s="262">
        <v>0.21008015825638099</v>
      </c>
      <c r="K96" s="262">
        <v>9.8914333324948256E-2</v>
      </c>
      <c r="L96" s="262">
        <v>0.22090941462793731</v>
      </c>
      <c r="M96" s="262">
        <v>0.1289190694275601</v>
      </c>
      <c r="N96" s="262">
        <v>0.2584722769892881</v>
      </c>
      <c r="O96" s="262">
        <v>0.2313755877265993</v>
      </c>
      <c r="P96" s="262">
        <v>8.6303339121734129E-2</v>
      </c>
      <c r="Q96" s="262">
        <v>8.3797827813122353E-2</v>
      </c>
      <c r="R96" s="262">
        <v>0.1151241475013675</v>
      </c>
      <c r="S96" s="262">
        <v>0.19469109161545781</v>
      </c>
      <c r="T96" s="262">
        <v>0.17016561292794841</v>
      </c>
      <c r="U96" s="262">
        <v>8.0065521935951081E-2</v>
      </c>
      <c r="V96" s="262">
        <v>0.19777930677578301</v>
      </c>
      <c r="W96" s="262">
        <v>0.19943953452647131</v>
      </c>
      <c r="X96" s="262">
        <v>0.1113510773755004</v>
      </c>
      <c r="Y96" s="262">
        <v>6.9586153624939702E-3</v>
      </c>
      <c r="DA96" s="72" t="s">
        <v>730</v>
      </c>
    </row>
    <row r="97" spans="1:105" ht="12" customHeight="1" x14ac:dyDescent="0.25">
      <c r="A97" s="57" t="s">
        <v>527</v>
      </c>
      <c r="B97" s="294">
        <f t="shared" ref="B97:Y97" si="1">B98+B102+B113</f>
        <v>0</v>
      </c>
      <c r="C97" s="294">
        <f t="shared" si="1"/>
        <v>0</v>
      </c>
      <c r="D97" s="294">
        <f t="shared" si="1"/>
        <v>0</v>
      </c>
      <c r="E97" s="294">
        <f t="shared" si="1"/>
        <v>0</v>
      </c>
      <c r="F97" s="294">
        <f t="shared" si="1"/>
        <v>0</v>
      </c>
      <c r="G97" s="294">
        <f t="shared" si="1"/>
        <v>0</v>
      </c>
      <c r="H97" s="294">
        <f t="shared" si="1"/>
        <v>0.56348560370871659</v>
      </c>
      <c r="I97" s="294">
        <f t="shared" si="1"/>
        <v>0.56072441292684172</v>
      </c>
      <c r="J97" s="294">
        <f t="shared" si="1"/>
        <v>0.59050464257527169</v>
      </c>
      <c r="K97" s="294">
        <f t="shared" si="1"/>
        <v>0.28888805237618476</v>
      </c>
      <c r="L97" s="294">
        <f t="shared" si="1"/>
        <v>0.42385053503156117</v>
      </c>
      <c r="M97" s="294">
        <f t="shared" si="1"/>
        <v>0.61587836509161398</v>
      </c>
      <c r="N97" s="294">
        <f t="shared" si="1"/>
        <v>0.50433643816501661</v>
      </c>
      <c r="O97" s="294">
        <f t="shared" si="1"/>
        <v>0.51754676328381688</v>
      </c>
      <c r="P97" s="294">
        <f t="shared" si="1"/>
        <v>0.21210995707536501</v>
      </c>
      <c r="Q97" s="294">
        <f t="shared" si="1"/>
        <v>0.22065343501410409</v>
      </c>
      <c r="R97" s="294">
        <f t="shared" si="1"/>
        <v>0.29276860891190665</v>
      </c>
      <c r="S97" s="294">
        <f t="shared" si="1"/>
        <v>0.52554778241058053</v>
      </c>
      <c r="T97" s="294">
        <f t="shared" si="1"/>
        <v>0.42143578927401326</v>
      </c>
      <c r="U97" s="294">
        <f t="shared" si="1"/>
        <v>0.14147399375026104</v>
      </c>
      <c r="V97" s="294">
        <f t="shared" si="1"/>
        <v>0.55071840016104534</v>
      </c>
      <c r="W97" s="294">
        <f t="shared" si="1"/>
        <v>0.74134245710522961</v>
      </c>
      <c r="X97" s="294">
        <f t="shared" si="1"/>
        <v>0.63598440285842928</v>
      </c>
      <c r="Y97" s="294">
        <f t="shared" si="1"/>
        <v>0.30759470393571109</v>
      </c>
      <c r="DA97" s="70"/>
    </row>
    <row r="98" spans="1:105" ht="12" customHeight="1" x14ac:dyDescent="0.25">
      <c r="A98" s="60" t="s">
        <v>528</v>
      </c>
      <c r="B98" s="262">
        <v>0</v>
      </c>
      <c r="C98" s="262">
        <v>0</v>
      </c>
      <c r="D98" s="262">
        <v>0</v>
      </c>
      <c r="E98" s="262">
        <v>0</v>
      </c>
      <c r="F98" s="262">
        <v>0</v>
      </c>
      <c r="G98" s="262">
        <v>0</v>
      </c>
      <c r="H98" s="262">
        <v>6.3783229526946691E-2</v>
      </c>
      <c r="I98" s="262">
        <v>6.3446105223232588E-2</v>
      </c>
      <c r="J98" s="262">
        <v>0.11256998662096281</v>
      </c>
      <c r="K98" s="262">
        <v>6.2492327914429067E-2</v>
      </c>
      <c r="L98" s="262">
        <v>8.2433115057301401E-2</v>
      </c>
      <c r="M98" s="262">
        <v>0.1219709401425025</v>
      </c>
      <c r="N98" s="262">
        <v>7.9497913651403643E-2</v>
      </c>
      <c r="O98" s="262">
        <v>8.5476244683672015E-2</v>
      </c>
      <c r="P98" s="262">
        <v>3.7429364063542157E-2</v>
      </c>
      <c r="Q98" s="262">
        <v>4.2024033834922807E-2</v>
      </c>
      <c r="R98" s="262">
        <v>5.4805447107543981E-2</v>
      </c>
      <c r="S98" s="262">
        <v>0.10733376075964179</v>
      </c>
      <c r="T98" s="262">
        <v>8.6715572764236151E-2</v>
      </c>
      <c r="U98" s="262">
        <v>2.5512208424287971E-2</v>
      </c>
      <c r="V98" s="262">
        <v>0.12431758587304451</v>
      </c>
      <c r="W98" s="262">
        <v>0.1894569121678186</v>
      </c>
      <c r="X98" s="262">
        <v>0.17608861452205721</v>
      </c>
      <c r="Y98" s="262">
        <v>9.749508999002103E-2</v>
      </c>
      <c r="DA98" s="72" t="s">
        <v>731</v>
      </c>
    </row>
    <row r="99" spans="1:105" ht="12" customHeight="1" x14ac:dyDescent="0.25">
      <c r="A99" s="59" t="s">
        <v>31</v>
      </c>
      <c r="B99" s="230">
        <v>0</v>
      </c>
      <c r="C99" s="230">
        <v>0</v>
      </c>
      <c r="D99" s="230">
        <v>0</v>
      </c>
      <c r="E99" s="230">
        <v>0</v>
      </c>
      <c r="F99" s="230">
        <v>0</v>
      </c>
      <c r="G99" s="230">
        <v>0</v>
      </c>
      <c r="H99" s="230">
        <v>0</v>
      </c>
      <c r="I99" s="230">
        <v>2.203342125252051E-3</v>
      </c>
      <c r="J99" s="230">
        <v>1.446720513382742E-2</v>
      </c>
      <c r="K99" s="230">
        <v>9.9211505429065063E-3</v>
      </c>
      <c r="L99" s="230">
        <v>1.776045146763568E-2</v>
      </c>
      <c r="M99" s="230">
        <v>2.974494457951251E-2</v>
      </c>
      <c r="N99" s="230">
        <v>1.805850148381348E-2</v>
      </c>
      <c r="O99" s="230">
        <v>1.9212061519831659E-2</v>
      </c>
      <c r="P99" s="230">
        <v>6.9750553055277888E-3</v>
      </c>
      <c r="Q99" s="230">
        <v>7.8082909369618829E-3</v>
      </c>
      <c r="R99" s="230">
        <v>8.6017171071041277E-3</v>
      </c>
      <c r="S99" s="230">
        <v>1.3762474008906331E-2</v>
      </c>
      <c r="T99" s="230">
        <v>1.093871064409636E-2</v>
      </c>
      <c r="U99" s="230">
        <v>6.317611124800962E-4</v>
      </c>
      <c r="V99" s="230">
        <v>2.653111478821637E-3</v>
      </c>
      <c r="W99" s="230">
        <v>3.7536695376667452E-3</v>
      </c>
      <c r="X99" s="230">
        <v>6.9459839581349908E-3</v>
      </c>
      <c r="Y99" s="230">
        <v>5.1949316674061189E-3</v>
      </c>
      <c r="DA99" s="71" t="s">
        <v>732</v>
      </c>
    </row>
    <row r="100" spans="1:105" ht="12" customHeight="1" x14ac:dyDescent="0.25">
      <c r="A100" s="59" t="s">
        <v>159</v>
      </c>
      <c r="B100" s="230">
        <v>0</v>
      </c>
      <c r="C100" s="230">
        <v>0</v>
      </c>
      <c r="D100" s="230">
        <v>0</v>
      </c>
      <c r="E100" s="230">
        <v>0</v>
      </c>
      <c r="F100" s="230">
        <v>0</v>
      </c>
      <c r="G100" s="230">
        <v>0</v>
      </c>
      <c r="H100" s="230">
        <v>5.4221039768606611E-3</v>
      </c>
      <c r="I100" s="230">
        <v>5.806429034356673E-3</v>
      </c>
      <c r="J100" s="230">
        <v>6.3322825338252668E-3</v>
      </c>
      <c r="K100" s="230">
        <v>0</v>
      </c>
      <c r="L100" s="230">
        <v>2.601311476817891E-3</v>
      </c>
      <c r="M100" s="230">
        <v>3.7027672415612558E-3</v>
      </c>
      <c r="N100" s="230">
        <v>2.2630165917013221E-3</v>
      </c>
      <c r="O100" s="230">
        <v>0</v>
      </c>
      <c r="P100" s="230">
        <v>0</v>
      </c>
      <c r="Q100" s="230">
        <v>0</v>
      </c>
      <c r="R100" s="230">
        <v>0</v>
      </c>
      <c r="S100" s="230">
        <v>7.6443029219012406E-4</v>
      </c>
      <c r="T100" s="230">
        <v>9.2572037075051622E-4</v>
      </c>
      <c r="U100" s="230">
        <v>1.946544346352765E-4</v>
      </c>
      <c r="V100" s="230">
        <v>7.5612748801118679E-4</v>
      </c>
      <c r="W100" s="230">
        <v>8.402648314838223E-4</v>
      </c>
      <c r="X100" s="230">
        <v>3.3734163570133839E-3</v>
      </c>
      <c r="Y100" s="230">
        <v>1.153413549342053E-3</v>
      </c>
      <c r="DA100" s="71" t="s">
        <v>733</v>
      </c>
    </row>
    <row r="101" spans="1:105" ht="12" customHeight="1" x14ac:dyDescent="0.25">
      <c r="A101" s="59" t="s">
        <v>35</v>
      </c>
      <c r="B101" s="230">
        <v>0</v>
      </c>
      <c r="C101" s="230">
        <v>0</v>
      </c>
      <c r="D101" s="230">
        <v>0</v>
      </c>
      <c r="E101" s="230">
        <v>0</v>
      </c>
      <c r="F101" s="230">
        <v>0</v>
      </c>
      <c r="G101" s="230">
        <v>0</v>
      </c>
      <c r="H101" s="230">
        <v>5.8361125550086032E-2</v>
      </c>
      <c r="I101" s="230">
        <v>5.5436334063623867E-2</v>
      </c>
      <c r="J101" s="230">
        <v>9.1770498953310159E-2</v>
      </c>
      <c r="K101" s="230">
        <v>5.2571177371522573E-2</v>
      </c>
      <c r="L101" s="230">
        <v>6.2071352112847838E-2</v>
      </c>
      <c r="M101" s="230">
        <v>8.8523228321428782E-2</v>
      </c>
      <c r="N101" s="230">
        <v>5.9176395575888843E-2</v>
      </c>
      <c r="O101" s="230">
        <v>6.6264183163840362E-2</v>
      </c>
      <c r="P101" s="230">
        <v>3.0454308758014369E-2</v>
      </c>
      <c r="Q101" s="230">
        <v>3.4215742897960921E-2</v>
      </c>
      <c r="R101" s="230">
        <v>4.6203730000439848E-2</v>
      </c>
      <c r="S101" s="230">
        <v>9.2806856458545389E-2</v>
      </c>
      <c r="T101" s="230">
        <v>7.4851141749389269E-2</v>
      </c>
      <c r="U101" s="230">
        <v>2.46857928771726E-2</v>
      </c>
      <c r="V101" s="230">
        <v>0.1209083469062117</v>
      </c>
      <c r="W101" s="230">
        <v>0.184862977798668</v>
      </c>
      <c r="X101" s="230">
        <v>0.16576921420690879</v>
      </c>
      <c r="Y101" s="230">
        <v>9.1146744773272864E-2</v>
      </c>
      <c r="DA101" s="71" t="s">
        <v>734</v>
      </c>
    </row>
    <row r="102" spans="1:105" ht="12" customHeight="1" x14ac:dyDescent="0.25">
      <c r="A102" s="60" t="s">
        <v>533</v>
      </c>
      <c r="B102" s="262">
        <v>0</v>
      </c>
      <c r="C102" s="262">
        <v>0</v>
      </c>
      <c r="D102" s="262">
        <v>0</v>
      </c>
      <c r="E102" s="262">
        <v>0</v>
      </c>
      <c r="F102" s="262">
        <v>0</v>
      </c>
      <c r="G102" s="262">
        <v>0</v>
      </c>
      <c r="H102" s="262">
        <v>0.40166609708468631</v>
      </c>
      <c r="I102" s="262">
        <v>0.39110264646703691</v>
      </c>
      <c r="J102" s="262">
        <v>0.42675513465905068</v>
      </c>
      <c r="K102" s="262">
        <v>0.20372841284031859</v>
      </c>
      <c r="L102" s="262">
        <v>0.29134471427049169</v>
      </c>
      <c r="M102" s="262">
        <v>0.4616032906564117</v>
      </c>
      <c r="N102" s="262">
        <v>0.36366446419471021</v>
      </c>
      <c r="O102" s="262">
        <v>0.37670798983720788</v>
      </c>
      <c r="P102" s="262">
        <v>0.15409100755755201</v>
      </c>
      <c r="Q102" s="262">
        <v>0.15929005864999859</v>
      </c>
      <c r="R102" s="262">
        <v>0.2118144004556049</v>
      </c>
      <c r="S102" s="262">
        <v>0.37481145931290738</v>
      </c>
      <c r="T102" s="262">
        <v>0.29714386447798707</v>
      </c>
      <c r="U102" s="262">
        <v>9.8403629972972126E-2</v>
      </c>
      <c r="V102" s="262">
        <v>0.38340789491785349</v>
      </c>
      <c r="W102" s="262">
        <v>0.50926092876752305</v>
      </c>
      <c r="X102" s="262">
        <v>0.4361982173463913</v>
      </c>
      <c r="Y102" s="262">
        <v>0.20863874043577499</v>
      </c>
      <c r="DA102" s="72" t="s">
        <v>735</v>
      </c>
    </row>
    <row r="103" spans="1:105" ht="12" customHeight="1" x14ac:dyDescent="0.25">
      <c r="A103" s="64" t="s">
        <v>28</v>
      </c>
      <c r="B103" s="229">
        <v>0</v>
      </c>
      <c r="C103" s="229">
        <v>0</v>
      </c>
      <c r="D103" s="229">
        <v>0</v>
      </c>
      <c r="E103" s="229">
        <v>0</v>
      </c>
      <c r="F103" s="229">
        <v>0</v>
      </c>
      <c r="G103" s="229">
        <v>0</v>
      </c>
      <c r="H103" s="229">
        <v>0</v>
      </c>
      <c r="I103" s="229">
        <v>0</v>
      </c>
      <c r="J103" s="229">
        <v>3.223155733101575E-2</v>
      </c>
      <c r="K103" s="229">
        <v>6.3872915348467769E-3</v>
      </c>
      <c r="L103" s="229">
        <v>1.519128706897337E-2</v>
      </c>
      <c r="M103" s="229">
        <v>4.3065568664058237E-2</v>
      </c>
      <c r="N103" s="229">
        <v>1.6372789418170729E-2</v>
      </c>
      <c r="O103" s="229">
        <v>1.8152523025562112E-2</v>
      </c>
      <c r="P103" s="229">
        <v>7.6673197342882046E-3</v>
      </c>
      <c r="Q103" s="229">
        <v>7.2475047162996794E-3</v>
      </c>
      <c r="R103" s="229">
        <v>1.0350169339971E-2</v>
      </c>
      <c r="S103" s="229">
        <v>1.7806270361259341E-2</v>
      </c>
      <c r="T103" s="229">
        <v>1.4910334130203399E-2</v>
      </c>
      <c r="U103" s="229">
        <v>5.2230599313130227E-3</v>
      </c>
      <c r="V103" s="229">
        <v>1.8005870912971299E-2</v>
      </c>
      <c r="W103" s="229">
        <v>1.7595919277566999E-2</v>
      </c>
      <c r="X103" s="229">
        <v>9.0154926462421674E-3</v>
      </c>
      <c r="Y103" s="229">
        <v>5.4650188742458843E-3</v>
      </c>
      <c r="DA103" s="73" t="s">
        <v>736</v>
      </c>
    </row>
    <row r="104" spans="1:105" ht="12" customHeight="1" x14ac:dyDescent="0.25">
      <c r="A104" s="64" t="s">
        <v>30</v>
      </c>
      <c r="B104" s="229">
        <v>0</v>
      </c>
      <c r="C104" s="229">
        <v>0</v>
      </c>
      <c r="D104" s="229">
        <v>0</v>
      </c>
      <c r="E104" s="229">
        <v>0</v>
      </c>
      <c r="F104" s="229">
        <v>0</v>
      </c>
      <c r="G104" s="229">
        <v>0</v>
      </c>
      <c r="H104" s="229">
        <v>0</v>
      </c>
      <c r="I104" s="229">
        <v>0</v>
      </c>
      <c r="J104" s="229">
        <v>0</v>
      </c>
      <c r="K104" s="229">
        <v>0</v>
      </c>
      <c r="L104" s="229">
        <v>0</v>
      </c>
      <c r="M104" s="229">
        <v>0</v>
      </c>
      <c r="N104" s="229">
        <v>0</v>
      </c>
      <c r="O104" s="229">
        <v>0</v>
      </c>
      <c r="P104" s="229">
        <v>0</v>
      </c>
      <c r="Q104" s="229">
        <v>0</v>
      </c>
      <c r="R104" s="229">
        <v>0</v>
      </c>
      <c r="S104" s="229">
        <v>0</v>
      </c>
      <c r="T104" s="229">
        <v>0</v>
      </c>
      <c r="U104" s="229">
        <v>0</v>
      </c>
      <c r="V104" s="229">
        <v>0</v>
      </c>
      <c r="W104" s="229">
        <v>0</v>
      </c>
      <c r="X104" s="229">
        <v>0</v>
      </c>
      <c r="Y104" s="229">
        <v>0</v>
      </c>
      <c r="DA104" s="73" t="s">
        <v>737</v>
      </c>
    </row>
    <row r="105" spans="1:105" ht="12" customHeight="1" x14ac:dyDescent="0.25">
      <c r="A105" s="64" t="s">
        <v>31</v>
      </c>
      <c r="B105" s="229">
        <v>0</v>
      </c>
      <c r="C105" s="229">
        <v>0</v>
      </c>
      <c r="D105" s="229">
        <v>0</v>
      </c>
      <c r="E105" s="229">
        <v>0</v>
      </c>
      <c r="F105" s="229">
        <v>0</v>
      </c>
      <c r="G105" s="229">
        <v>0</v>
      </c>
      <c r="H105" s="229">
        <v>0</v>
      </c>
      <c r="I105" s="229">
        <v>1.1895587501814041E-2</v>
      </c>
      <c r="J105" s="229">
        <v>4.4635161306395991E-2</v>
      </c>
      <c r="K105" s="229">
        <v>2.1276738838317901E-2</v>
      </c>
      <c r="L105" s="229">
        <v>5.277920680817972E-2</v>
      </c>
      <c r="M105" s="229">
        <v>7.7150375553519113E-2</v>
      </c>
      <c r="N105" s="229">
        <v>5.821381463911382E-2</v>
      </c>
      <c r="O105" s="229">
        <v>5.8718990419524768E-2</v>
      </c>
      <c r="P105" s="229">
        <v>2.1660791811409359E-2</v>
      </c>
      <c r="Q105" s="229">
        <v>2.4433749843403411E-2</v>
      </c>
      <c r="R105" s="229">
        <v>2.7466614013653419E-2</v>
      </c>
      <c r="S105" s="229">
        <v>4.1665257208858678E-2</v>
      </c>
      <c r="T105" s="229">
        <v>3.5413485260529308E-2</v>
      </c>
      <c r="U105" s="229">
        <v>2.2956609112141958E-3</v>
      </c>
      <c r="V105" s="229">
        <v>7.7506177996727391E-3</v>
      </c>
      <c r="W105" s="229">
        <v>9.6765827874060878E-3</v>
      </c>
      <c r="X105" s="229">
        <v>1.5968188089645789E-2</v>
      </c>
      <c r="Y105" s="229">
        <v>1.0281671453043789E-2</v>
      </c>
      <c r="DA105" s="73" t="s">
        <v>738</v>
      </c>
    </row>
    <row r="106" spans="1:105" ht="12" customHeight="1" x14ac:dyDescent="0.25">
      <c r="A106" s="64" t="s">
        <v>159</v>
      </c>
      <c r="B106" s="229">
        <v>0</v>
      </c>
      <c r="C106" s="229">
        <v>0</v>
      </c>
      <c r="D106" s="229">
        <v>0</v>
      </c>
      <c r="E106" s="229">
        <v>0</v>
      </c>
      <c r="F106" s="229">
        <v>0</v>
      </c>
      <c r="G106" s="229">
        <v>0</v>
      </c>
      <c r="H106" s="229">
        <v>3.0131250277258909E-2</v>
      </c>
      <c r="I106" s="229">
        <v>3.1944378554383562E-2</v>
      </c>
      <c r="J106" s="229">
        <v>1.990829723333613E-2</v>
      </c>
      <c r="K106" s="229">
        <v>0</v>
      </c>
      <c r="L106" s="229">
        <v>7.8773941823342443E-3</v>
      </c>
      <c r="M106" s="229">
        <v>9.7866184381114191E-3</v>
      </c>
      <c r="N106" s="229">
        <v>7.4338441286279219E-3</v>
      </c>
      <c r="O106" s="229">
        <v>0</v>
      </c>
      <c r="P106" s="229">
        <v>0</v>
      </c>
      <c r="Q106" s="229">
        <v>0</v>
      </c>
      <c r="R106" s="229">
        <v>0</v>
      </c>
      <c r="S106" s="229">
        <v>2.358287814848062E-3</v>
      </c>
      <c r="T106" s="229">
        <v>3.0539626395517361E-3</v>
      </c>
      <c r="U106" s="229">
        <v>7.2077632819771132E-4</v>
      </c>
      <c r="V106" s="229">
        <v>2.250905241077893E-3</v>
      </c>
      <c r="W106" s="229">
        <v>2.2073110155045031E-3</v>
      </c>
      <c r="X106" s="229">
        <v>7.9026577359524123E-3</v>
      </c>
      <c r="Y106" s="229">
        <v>2.3262173715727528E-3</v>
      </c>
      <c r="DA106" s="73" t="s">
        <v>739</v>
      </c>
    </row>
    <row r="107" spans="1:105" ht="12" customHeight="1" x14ac:dyDescent="0.25">
      <c r="A107" s="64" t="s">
        <v>32</v>
      </c>
      <c r="B107" s="229">
        <v>0</v>
      </c>
      <c r="C107" s="229">
        <v>0</v>
      </c>
      <c r="D107" s="229">
        <v>0</v>
      </c>
      <c r="E107" s="229">
        <v>0</v>
      </c>
      <c r="F107" s="229">
        <v>0</v>
      </c>
      <c r="G107" s="229">
        <v>0</v>
      </c>
      <c r="H107" s="229">
        <v>5.4032445086773698E-2</v>
      </c>
      <c r="I107" s="229">
        <v>2.9019023497351311E-2</v>
      </c>
      <c r="J107" s="229">
        <v>2.7274974909936609E-2</v>
      </c>
      <c r="K107" s="229">
        <v>5.7651309644599514E-3</v>
      </c>
      <c r="L107" s="229">
        <v>1.4318761946824691E-2</v>
      </c>
      <c r="M107" s="229">
        <v>1.7943589709058062E-2</v>
      </c>
      <c r="N107" s="229">
        <v>1.352191545343239E-2</v>
      </c>
      <c r="O107" s="229">
        <v>1.3644177236039759E-2</v>
      </c>
      <c r="P107" s="229">
        <v>5.8550877248602197E-3</v>
      </c>
      <c r="Q107" s="229">
        <v>2.8253391763532251E-3</v>
      </c>
      <c r="R107" s="229">
        <v>0</v>
      </c>
      <c r="S107" s="229">
        <v>0</v>
      </c>
      <c r="T107" s="229">
        <v>0</v>
      </c>
      <c r="U107" s="229">
        <v>0</v>
      </c>
      <c r="V107" s="229">
        <v>0</v>
      </c>
      <c r="W107" s="229">
        <v>0</v>
      </c>
      <c r="X107" s="229">
        <v>0</v>
      </c>
      <c r="Y107" s="229">
        <v>0</v>
      </c>
      <c r="DA107" s="73" t="s">
        <v>740</v>
      </c>
    </row>
    <row r="108" spans="1:105" ht="12" customHeight="1" x14ac:dyDescent="0.25">
      <c r="A108" s="64" t="s">
        <v>33</v>
      </c>
      <c r="B108" s="229">
        <v>0</v>
      </c>
      <c r="C108" s="229">
        <v>0</v>
      </c>
      <c r="D108" s="229">
        <v>0</v>
      </c>
      <c r="E108" s="229">
        <v>0</v>
      </c>
      <c r="F108" s="229">
        <v>0</v>
      </c>
      <c r="G108" s="229">
        <v>0</v>
      </c>
      <c r="H108" s="229">
        <v>0</v>
      </c>
      <c r="I108" s="229">
        <v>0</v>
      </c>
      <c r="J108" s="229">
        <v>0</v>
      </c>
      <c r="K108" s="229">
        <v>2.045755988096265E-2</v>
      </c>
      <c r="L108" s="229">
        <v>0</v>
      </c>
      <c r="M108" s="229">
        <v>0</v>
      </c>
      <c r="N108" s="229">
        <v>0</v>
      </c>
      <c r="O108" s="229">
        <v>0</v>
      </c>
      <c r="P108" s="229">
        <v>0</v>
      </c>
      <c r="Q108" s="229">
        <v>0</v>
      </c>
      <c r="R108" s="229">
        <v>0</v>
      </c>
      <c r="S108" s="229">
        <v>0</v>
      </c>
      <c r="T108" s="229">
        <v>0</v>
      </c>
      <c r="U108" s="229">
        <v>0</v>
      </c>
      <c r="V108" s="229">
        <v>9.877626532165434E-5</v>
      </c>
      <c r="W108" s="229">
        <v>6.2443771761131711E-5</v>
      </c>
      <c r="X108" s="229">
        <v>6.042812897635054E-5</v>
      </c>
      <c r="Y108" s="229">
        <v>3.6932604352904477E-5</v>
      </c>
      <c r="DA108" s="73" t="s">
        <v>741</v>
      </c>
    </row>
    <row r="109" spans="1:105" ht="12" customHeight="1" x14ac:dyDescent="0.25">
      <c r="A109" s="64" t="s">
        <v>35</v>
      </c>
      <c r="B109" s="229">
        <v>0</v>
      </c>
      <c r="C109" s="229">
        <v>0</v>
      </c>
      <c r="D109" s="229">
        <v>0</v>
      </c>
      <c r="E109" s="229">
        <v>0</v>
      </c>
      <c r="F109" s="229">
        <v>0</v>
      </c>
      <c r="G109" s="229">
        <v>0</v>
      </c>
      <c r="H109" s="229">
        <v>0.31750240172065369</v>
      </c>
      <c r="I109" s="229">
        <v>0.29857529423944018</v>
      </c>
      <c r="J109" s="229">
        <v>0.28245610736964483</v>
      </c>
      <c r="K109" s="229">
        <v>0.1124724444911704</v>
      </c>
      <c r="L109" s="229">
        <v>0.18401595132934209</v>
      </c>
      <c r="M109" s="229">
        <v>0.22905381608374831</v>
      </c>
      <c r="N109" s="229">
        <v>0.19030415295915951</v>
      </c>
      <c r="O109" s="229">
        <v>0.2020407014706756</v>
      </c>
      <c r="P109" s="229">
        <v>9.4347593405577884E-2</v>
      </c>
      <c r="Q109" s="229">
        <v>0.1068108860763803</v>
      </c>
      <c r="R109" s="229">
        <v>0.14718122522016769</v>
      </c>
      <c r="S109" s="229">
        <v>0.28029349928140929</v>
      </c>
      <c r="T109" s="229">
        <v>0.24174437246529271</v>
      </c>
      <c r="U109" s="229">
        <v>8.9486462036054912E-2</v>
      </c>
      <c r="V109" s="229">
        <v>0.35236479701000312</v>
      </c>
      <c r="W109" s="229">
        <v>0.47541330588396941</v>
      </c>
      <c r="X109" s="229">
        <v>0.38017289497780882</v>
      </c>
      <c r="Y109" s="229">
        <v>0.1799618516640259</v>
      </c>
      <c r="DA109" s="73" t="s">
        <v>742</v>
      </c>
    </row>
    <row r="110" spans="1:105" ht="12" customHeight="1" x14ac:dyDescent="0.25">
      <c r="A110" s="64" t="s">
        <v>36</v>
      </c>
      <c r="B110" s="229">
        <v>0</v>
      </c>
      <c r="C110" s="229">
        <v>0</v>
      </c>
      <c r="D110" s="229">
        <v>0</v>
      </c>
      <c r="E110" s="229">
        <v>0</v>
      </c>
      <c r="F110" s="229">
        <v>0</v>
      </c>
      <c r="G110" s="229">
        <v>0</v>
      </c>
      <c r="H110" s="229">
        <v>0</v>
      </c>
      <c r="I110" s="229">
        <v>0</v>
      </c>
      <c r="J110" s="229">
        <v>0</v>
      </c>
      <c r="K110" s="229">
        <v>0</v>
      </c>
      <c r="L110" s="229">
        <v>0</v>
      </c>
      <c r="M110" s="229">
        <v>0</v>
      </c>
      <c r="N110" s="229">
        <v>0</v>
      </c>
      <c r="O110" s="229">
        <v>0</v>
      </c>
      <c r="P110" s="229">
        <v>0</v>
      </c>
      <c r="Q110" s="229">
        <v>0</v>
      </c>
      <c r="R110" s="229">
        <v>0</v>
      </c>
      <c r="S110" s="229">
        <v>0</v>
      </c>
      <c r="T110" s="229">
        <v>0</v>
      </c>
      <c r="U110" s="229">
        <v>0</v>
      </c>
      <c r="V110" s="229">
        <v>0</v>
      </c>
      <c r="W110" s="229">
        <v>0</v>
      </c>
      <c r="X110" s="229">
        <v>0</v>
      </c>
      <c r="Y110" s="229">
        <v>0</v>
      </c>
      <c r="DA110" s="73" t="s">
        <v>743</v>
      </c>
    </row>
    <row r="111" spans="1:105" ht="12" customHeight="1" x14ac:dyDescent="0.25">
      <c r="A111" s="64" t="s">
        <v>38</v>
      </c>
      <c r="B111" s="229">
        <v>0</v>
      </c>
      <c r="C111" s="229">
        <v>0</v>
      </c>
      <c r="D111" s="229">
        <v>0</v>
      </c>
      <c r="E111" s="229">
        <v>0</v>
      </c>
      <c r="F111" s="229">
        <v>0</v>
      </c>
      <c r="G111" s="229">
        <v>0</v>
      </c>
      <c r="H111" s="229">
        <v>0</v>
      </c>
      <c r="I111" s="229">
        <v>4.5651356729808296E-3</v>
      </c>
      <c r="J111" s="229">
        <v>0</v>
      </c>
      <c r="K111" s="229">
        <v>0</v>
      </c>
      <c r="L111" s="229">
        <v>0</v>
      </c>
      <c r="M111" s="229">
        <v>0</v>
      </c>
      <c r="N111" s="229">
        <v>0</v>
      </c>
      <c r="O111" s="229">
        <v>0</v>
      </c>
      <c r="P111" s="229">
        <v>0</v>
      </c>
      <c r="Q111" s="229">
        <v>0</v>
      </c>
      <c r="R111" s="229">
        <v>0</v>
      </c>
      <c r="S111" s="229">
        <v>0</v>
      </c>
      <c r="T111" s="229">
        <v>0</v>
      </c>
      <c r="U111" s="229">
        <v>0</v>
      </c>
      <c r="V111" s="229">
        <v>0</v>
      </c>
      <c r="W111" s="229">
        <v>0</v>
      </c>
      <c r="X111" s="229">
        <v>1.442192722480325E-2</v>
      </c>
      <c r="Y111" s="229">
        <v>6.9929183403061208E-3</v>
      </c>
      <c r="DA111" s="73" t="s">
        <v>744</v>
      </c>
    </row>
    <row r="112" spans="1:105" ht="12" customHeight="1" x14ac:dyDescent="0.25">
      <c r="A112" s="64" t="s">
        <v>39</v>
      </c>
      <c r="B112" s="229">
        <v>0</v>
      </c>
      <c r="C112" s="229">
        <v>0</v>
      </c>
      <c r="D112" s="229">
        <v>0</v>
      </c>
      <c r="E112" s="229">
        <v>0</v>
      </c>
      <c r="F112" s="229">
        <v>0</v>
      </c>
      <c r="G112" s="229">
        <v>0</v>
      </c>
      <c r="H112" s="229">
        <v>0</v>
      </c>
      <c r="I112" s="229">
        <v>1.510322700106698E-2</v>
      </c>
      <c r="J112" s="229">
        <v>2.0249036508721341E-2</v>
      </c>
      <c r="K112" s="229">
        <v>3.7369247130560918E-2</v>
      </c>
      <c r="L112" s="229">
        <v>1.7162112934837472E-2</v>
      </c>
      <c r="M112" s="229">
        <v>8.4603322207916637E-2</v>
      </c>
      <c r="N112" s="229">
        <v>7.7817947596205861E-2</v>
      </c>
      <c r="O112" s="229">
        <v>8.4151597685405602E-2</v>
      </c>
      <c r="P112" s="229">
        <v>2.456021488141635E-2</v>
      </c>
      <c r="Q112" s="229">
        <v>1.7972578837561971E-2</v>
      </c>
      <c r="R112" s="229">
        <v>2.681639188181276E-2</v>
      </c>
      <c r="S112" s="229">
        <v>3.2688144646531997E-2</v>
      </c>
      <c r="T112" s="229">
        <v>2.0217099824100218E-3</v>
      </c>
      <c r="U112" s="229">
        <v>6.7767076619228649E-4</v>
      </c>
      <c r="V112" s="229">
        <v>2.9369276888067948E-3</v>
      </c>
      <c r="W112" s="229">
        <v>4.3053660313149486E-3</v>
      </c>
      <c r="X112" s="229">
        <v>8.6566285429625842E-3</v>
      </c>
      <c r="Y112" s="229">
        <v>3.5741301282276382E-3</v>
      </c>
      <c r="DA112" s="73" t="s">
        <v>745</v>
      </c>
    </row>
    <row r="113" spans="1:105" ht="12" customHeight="1" x14ac:dyDescent="0.25">
      <c r="A113" s="61" t="s">
        <v>545</v>
      </c>
      <c r="B113" s="263">
        <v>0</v>
      </c>
      <c r="C113" s="263">
        <v>0</v>
      </c>
      <c r="D113" s="263">
        <v>0</v>
      </c>
      <c r="E113" s="263">
        <v>0</v>
      </c>
      <c r="F113" s="263">
        <v>0</v>
      </c>
      <c r="G113" s="263">
        <v>0</v>
      </c>
      <c r="H113" s="263">
        <v>9.8036277097083596E-2</v>
      </c>
      <c r="I113" s="263">
        <v>0.1061756612365722</v>
      </c>
      <c r="J113" s="263">
        <v>5.1179521295258122E-2</v>
      </c>
      <c r="K113" s="263">
        <v>2.2667311621437081E-2</v>
      </c>
      <c r="L113" s="263">
        <v>5.0072705703768088E-2</v>
      </c>
      <c r="M113" s="263">
        <v>3.2304134292699779E-2</v>
      </c>
      <c r="N113" s="263">
        <v>6.1174060318902747E-2</v>
      </c>
      <c r="O113" s="263">
        <v>5.5362528762937062E-2</v>
      </c>
      <c r="P113" s="263">
        <v>2.058958545427083E-2</v>
      </c>
      <c r="Q113" s="263">
        <v>1.9339342529182669E-2</v>
      </c>
      <c r="R113" s="263">
        <v>2.614876134875779E-2</v>
      </c>
      <c r="S113" s="263">
        <v>4.3402562338031338E-2</v>
      </c>
      <c r="T113" s="263">
        <v>3.7576352031790043E-2</v>
      </c>
      <c r="U113" s="263">
        <v>1.755815535300094E-2</v>
      </c>
      <c r="V113" s="263">
        <v>4.2992919370147403E-2</v>
      </c>
      <c r="W113" s="263">
        <v>4.2624616169888017E-2</v>
      </c>
      <c r="X113" s="263">
        <v>2.3697570989980831E-2</v>
      </c>
      <c r="Y113" s="263">
        <v>1.4608735099150649E-3</v>
      </c>
      <c r="DA113" s="74" t="s">
        <v>746</v>
      </c>
    </row>
    <row r="114" spans="1:105" ht="12" customHeight="1" x14ac:dyDescent="0.25">
      <c r="A114" s="130"/>
      <c r="B114" s="172"/>
      <c r="C114" s="172"/>
      <c r="D114" s="172"/>
      <c r="E114" s="172"/>
      <c r="F114" s="172"/>
      <c r="G114" s="172"/>
      <c r="H114" s="172"/>
      <c r="I114" s="172"/>
      <c r="J114" s="172"/>
      <c r="K114" s="172"/>
      <c r="L114" s="172"/>
      <c r="M114" s="172"/>
      <c r="N114" s="172"/>
      <c r="O114" s="172"/>
      <c r="P114" s="172"/>
      <c r="Q114" s="172"/>
      <c r="R114" s="172"/>
      <c r="S114" s="172"/>
      <c r="T114" s="172"/>
      <c r="U114" s="172"/>
      <c r="V114" s="172"/>
      <c r="W114" s="172"/>
      <c r="X114" s="172"/>
      <c r="Y114" s="172"/>
    </row>
    <row r="115" spans="1:105" ht="15" customHeight="1" x14ac:dyDescent="0.25">
      <c r="A115" s="34" t="s">
        <v>47</v>
      </c>
      <c r="B115" s="223">
        <v>2.1437399598194662</v>
      </c>
      <c r="C115" s="223">
        <v>5.5998566086761894</v>
      </c>
      <c r="D115" s="223">
        <v>9.7407532188650556</v>
      </c>
      <c r="E115" s="223">
        <v>9.8859678523529571</v>
      </c>
      <c r="F115" s="223">
        <v>6.1195594701176894</v>
      </c>
      <c r="G115" s="223">
        <v>2.0783799922844879</v>
      </c>
      <c r="H115" s="223">
        <v>5.6111165031349417</v>
      </c>
      <c r="I115" s="223">
        <v>13.36032706458623</v>
      </c>
      <c r="J115" s="223">
        <v>6.4697836029529867</v>
      </c>
      <c r="K115" s="223">
        <v>14.642212814394259</v>
      </c>
      <c r="L115" s="223">
        <v>11.296217063331239</v>
      </c>
      <c r="M115" s="223">
        <v>2.1145163065078632</v>
      </c>
      <c r="N115" s="223">
        <v>11.09519424989471</v>
      </c>
      <c r="O115" s="223">
        <v>9.7002509413275391</v>
      </c>
      <c r="P115" s="223">
        <v>9.1609274718350342</v>
      </c>
      <c r="Q115" s="223">
        <v>10.1898944243359</v>
      </c>
      <c r="R115" s="223">
        <v>10.314692880882649</v>
      </c>
      <c r="S115" s="223">
        <v>13.4329854555019</v>
      </c>
      <c r="T115" s="223">
        <v>13.569124611845</v>
      </c>
      <c r="U115" s="223">
        <v>14.68044215778319</v>
      </c>
      <c r="V115" s="223">
        <v>13.51882336091005</v>
      </c>
      <c r="W115" s="223">
        <v>15.958479508986761</v>
      </c>
      <c r="X115" s="223">
        <v>14.554444296857669</v>
      </c>
      <c r="Y115" s="223">
        <v>10.315448615918751</v>
      </c>
      <c r="DA115" s="89" t="s">
        <v>747</v>
      </c>
    </row>
    <row r="116" spans="1:105" ht="12" customHeight="1" x14ac:dyDescent="0.25">
      <c r="A116" s="55" t="s">
        <v>91</v>
      </c>
      <c r="B116" s="259">
        <v>3.9575418749051954E-3</v>
      </c>
      <c r="C116" s="259">
        <v>1.018998638421635E-2</v>
      </c>
      <c r="D116" s="259">
        <v>1.709880417853251E-2</v>
      </c>
      <c r="E116" s="259">
        <v>1.7511409817553631E-2</v>
      </c>
      <c r="F116" s="259">
        <v>1.100052485960811E-2</v>
      </c>
      <c r="G116" s="259">
        <v>3.7685401231912241E-3</v>
      </c>
      <c r="H116" s="259">
        <v>1.017227393243765E-2</v>
      </c>
      <c r="I116" s="259">
        <v>2.4025883426360799E-2</v>
      </c>
      <c r="J116" s="259">
        <v>1.2438373526419111E-2</v>
      </c>
      <c r="K116" s="259">
        <v>2.816915926919851E-2</v>
      </c>
      <c r="L116" s="259">
        <v>2.1488803720647699E-2</v>
      </c>
      <c r="M116" s="259">
        <v>4.1211043203536156E-3</v>
      </c>
      <c r="N116" s="259">
        <v>2.0683404137786431E-2</v>
      </c>
      <c r="O116" s="259">
        <v>1.8184024028160078E-2</v>
      </c>
      <c r="P116" s="259">
        <v>1.7293678285285548E-2</v>
      </c>
      <c r="Q116" s="259">
        <v>1.9318421766405369E-2</v>
      </c>
      <c r="R116" s="259">
        <v>1.9457804599361479E-2</v>
      </c>
      <c r="S116" s="259">
        <v>2.5556497073117E-2</v>
      </c>
      <c r="T116" s="259">
        <v>2.581025949686706E-2</v>
      </c>
      <c r="U116" s="259">
        <v>2.7369403395967041E-2</v>
      </c>
      <c r="V116" s="259">
        <v>2.588843843693886E-2</v>
      </c>
      <c r="W116" s="259">
        <v>3.0961892957115739E-2</v>
      </c>
      <c r="X116" s="259">
        <v>2.8575243640075691E-2</v>
      </c>
      <c r="Y116" s="259">
        <v>2.0669573801933499E-2</v>
      </c>
      <c r="DA116" s="67" t="s">
        <v>748</v>
      </c>
    </row>
    <row r="117" spans="1:105" ht="12" customHeight="1" x14ac:dyDescent="0.25">
      <c r="A117" s="173" t="s">
        <v>92</v>
      </c>
      <c r="B117" s="224">
        <v>5.126419792835788E-4</v>
      </c>
      <c r="C117" s="224">
        <v>1.319964501702846E-3</v>
      </c>
      <c r="D117" s="224">
        <v>2.2149013439498239E-3</v>
      </c>
      <c r="E117" s="224">
        <v>2.2683484022848481E-3</v>
      </c>
      <c r="F117" s="224">
        <v>1.424957970235704E-3</v>
      </c>
      <c r="G117" s="224">
        <v>4.8815955176939461E-4</v>
      </c>
      <c r="H117" s="224">
        <v>1.3176701112390639E-3</v>
      </c>
      <c r="I117" s="224">
        <v>3.112203691848787E-3</v>
      </c>
      <c r="J117" s="224">
        <v>1.611210348546141E-3</v>
      </c>
      <c r="K117" s="224">
        <v>3.6489048047943181E-3</v>
      </c>
      <c r="L117" s="224">
        <v>2.7835619230315912E-3</v>
      </c>
      <c r="M117" s="224">
        <v>5.3382911473824743E-4</v>
      </c>
      <c r="N117" s="224">
        <v>2.6792341232702681E-3</v>
      </c>
      <c r="O117" s="224">
        <v>2.3554757887077169E-3</v>
      </c>
      <c r="P117" s="224">
        <v>2.2401444496338032E-3</v>
      </c>
      <c r="Q117" s="224">
        <v>2.502420513542197E-3</v>
      </c>
      <c r="R117" s="224">
        <v>2.5204755319408311E-3</v>
      </c>
      <c r="S117" s="224">
        <v>3.3104724238531341E-3</v>
      </c>
      <c r="T117" s="224">
        <v>3.3433436543520282E-3</v>
      </c>
      <c r="U117" s="224">
        <v>3.5453080655161338E-3</v>
      </c>
      <c r="V117" s="224">
        <v>3.3534705987643722E-3</v>
      </c>
      <c r="W117" s="224">
        <v>4.0106628279915112E-3</v>
      </c>
      <c r="X117" s="224">
        <v>3.7015071277065911E-3</v>
      </c>
      <c r="Y117" s="224">
        <v>2.677442604451285E-3</v>
      </c>
      <c r="DA117" s="177" t="s">
        <v>749</v>
      </c>
    </row>
    <row r="118" spans="1:105" ht="12" customHeight="1" x14ac:dyDescent="0.25">
      <c r="A118" s="173" t="s">
        <v>93</v>
      </c>
      <c r="B118" s="224">
        <v>7.1620812262006173E-2</v>
      </c>
      <c r="C118" s="224">
        <v>0.1844112140427677</v>
      </c>
      <c r="D118" s="224">
        <v>0.3094421443120724</v>
      </c>
      <c r="E118" s="224">
        <v>0.3169091912681542</v>
      </c>
      <c r="F118" s="224">
        <v>0.19907976988175219</v>
      </c>
      <c r="G118" s="224">
        <v>6.8200391353125459E-2</v>
      </c>
      <c r="H118" s="224">
        <v>0.18409066653533979</v>
      </c>
      <c r="I118" s="224">
        <v>0.43480355753644528</v>
      </c>
      <c r="J118" s="224">
        <v>0.22510094481355561</v>
      </c>
      <c r="K118" s="224">
        <v>0.5097856526524176</v>
      </c>
      <c r="L118" s="224">
        <v>0.38888927158818171</v>
      </c>
      <c r="M118" s="224">
        <v>7.4580850479885219E-2</v>
      </c>
      <c r="N118" s="224">
        <v>0.3743137158156008</v>
      </c>
      <c r="O118" s="224">
        <v>0.32908169066937809</v>
      </c>
      <c r="P118" s="224">
        <v>0.31296883897650241</v>
      </c>
      <c r="Q118" s="224">
        <v>0.34961122390224042</v>
      </c>
      <c r="R118" s="224">
        <v>0.35213367648195831</v>
      </c>
      <c r="S118" s="224">
        <v>0.46250352789812749</v>
      </c>
      <c r="T118" s="224">
        <v>0.46709594194832388</v>
      </c>
      <c r="U118" s="224">
        <v>0.49531223277141639</v>
      </c>
      <c r="V118" s="224">
        <v>0.46851076947680281</v>
      </c>
      <c r="W118" s="224">
        <v>0.56032658474676</v>
      </c>
      <c r="X118" s="224">
        <v>0.51713468227950787</v>
      </c>
      <c r="Y118" s="224">
        <v>0.37406342411460219</v>
      </c>
      <c r="DA118" s="177" t="s">
        <v>750</v>
      </c>
    </row>
    <row r="119" spans="1:105" ht="12" customHeight="1" x14ac:dyDescent="0.25">
      <c r="A119" s="173" t="s">
        <v>94</v>
      </c>
      <c r="B119" s="224">
        <v>1.307102206352012E-3</v>
      </c>
      <c r="C119" s="224">
        <v>3.3655622875311238E-3</v>
      </c>
      <c r="D119" s="224">
        <v>5.6474158389735888E-3</v>
      </c>
      <c r="E119" s="224">
        <v>5.7836917794854524E-3</v>
      </c>
      <c r="F119" s="224">
        <v>3.6332680157347341E-3</v>
      </c>
      <c r="G119" s="224">
        <v>1.2446784558324681E-3</v>
      </c>
      <c r="H119" s="224">
        <v>3.3597121953446948E-3</v>
      </c>
      <c r="I119" s="224">
        <v>7.9353008076268883E-3</v>
      </c>
      <c r="J119" s="224">
        <v>4.1081625902448168E-3</v>
      </c>
      <c r="K119" s="224">
        <v>9.3037474765147316E-3</v>
      </c>
      <c r="L119" s="224">
        <v>7.0973507401729712E-3</v>
      </c>
      <c r="M119" s="224">
        <v>1.361123828884328E-3</v>
      </c>
      <c r="N119" s="224">
        <v>6.8313422922451359E-3</v>
      </c>
      <c r="O119" s="224">
        <v>6.0058436976451234E-3</v>
      </c>
      <c r="P119" s="224">
        <v>5.7117791187440356E-3</v>
      </c>
      <c r="Q119" s="224">
        <v>6.3805140949297181E-3</v>
      </c>
      <c r="R119" s="224">
        <v>6.4265496428135673E-3</v>
      </c>
      <c r="S119" s="224">
        <v>8.4408339233808301E-3</v>
      </c>
      <c r="T119" s="224">
        <v>8.5246469149946966E-3</v>
      </c>
      <c r="U119" s="224">
        <v>9.0396030405272085E-3</v>
      </c>
      <c r="V119" s="224">
        <v>8.5504679595441099E-3</v>
      </c>
      <c r="W119" s="224">
        <v>1.022613528203041E-2</v>
      </c>
      <c r="X119" s="224">
        <v>9.4378695638903318E-3</v>
      </c>
      <c r="Y119" s="224">
        <v>6.826774390482025E-3</v>
      </c>
      <c r="DA119" s="177" t="s">
        <v>751</v>
      </c>
    </row>
    <row r="120" spans="1:105" ht="12" customHeight="1" x14ac:dyDescent="0.25">
      <c r="A120" s="56" t="s">
        <v>95</v>
      </c>
      <c r="B120" s="260">
        <v>9.1645042743004317E-3</v>
      </c>
      <c r="C120" s="260">
        <v>2.4821694120154471E-2</v>
      </c>
      <c r="D120" s="260">
        <v>4.4898007061667952E-2</v>
      </c>
      <c r="E120" s="260">
        <v>4.488628261838315E-2</v>
      </c>
      <c r="F120" s="260">
        <v>2.7210517123373221E-2</v>
      </c>
      <c r="G120" s="260">
        <v>9.0245957646432583E-3</v>
      </c>
      <c r="H120" s="260">
        <v>2.4879187155555871E-2</v>
      </c>
      <c r="I120" s="260">
        <v>6.0516234827308772E-2</v>
      </c>
      <c r="J120" s="260">
        <v>2.7450900200284369E-2</v>
      </c>
      <c r="K120" s="260">
        <v>6.4578830597724041E-2</v>
      </c>
      <c r="L120" s="260">
        <v>5.0300380024512842E-2</v>
      </c>
      <c r="M120" s="260">
        <v>8.2585673293878101E-3</v>
      </c>
      <c r="N120" s="260">
        <v>4.7489840684930902E-2</v>
      </c>
      <c r="O120" s="260">
        <v>4.0953370007690351E-2</v>
      </c>
      <c r="P120" s="260">
        <v>3.882540031046524E-2</v>
      </c>
      <c r="Q120" s="260">
        <v>4.3539672717326443E-2</v>
      </c>
      <c r="R120" s="260">
        <v>4.4421892633375273E-2</v>
      </c>
      <c r="S120" s="260">
        <v>5.8838625793999573E-2</v>
      </c>
      <c r="T120" s="260">
        <v>5.9984182265370237E-2</v>
      </c>
      <c r="U120" s="260">
        <v>6.6763514897726028E-2</v>
      </c>
      <c r="V120" s="260">
        <v>6.1368061235265281E-2</v>
      </c>
      <c r="W120" s="260">
        <v>7.3102393692998979E-2</v>
      </c>
      <c r="X120" s="260">
        <v>6.6553665136167242E-2</v>
      </c>
      <c r="Y120" s="260">
        <v>4.9258518732999572E-2</v>
      </c>
      <c r="DA120" s="68" t="s">
        <v>752</v>
      </c>
    </row>
    <row r="121" spans="1:105" ht="12" customHeight="1" x14ac:dyDescent="0.25">
      <c r="A121" s="37" t="s">
        <v>159</v>
      </c>
      <c r="B121" s="226">
        <v>2.9672406820407379E-4</v>
      </c>
      <c r="C121" s="226">
        <v>5.9661703662098589E-4</v>
      </c>
      <c r="D121" s="226">
        <v>6.535744881981273E-4</v>
      </c>
      <c r="E121" s="226">
        <v>6.276043972325738E-4</v>
      </c>
      <c r="F121" s="226">
        <v>9.2386131565049478E-4</v>
      </c>
      <c r="G121" s="226">
        <v>3.6450100609892349E-4</v>
      </c>
      <c r="H121" s="226">
        <v>8.1248320729941875E-4</v>
      </c>
      <c r="I121" s="226">
        <v>2.0454332932999331E-3</v>
      </c>
      <c r="J121" s="226">
        <v>1.1362352739276689E-3</v>
      </c>
      <c r="K121" s="226">
        <v>0</v>
      </c>
      <c r="L121" s="226">
        <v>1.111812211604763E-3</v>
      </c>
      <c r="M121" s="226">
        <v>2.396181522471712E-4</v>
      </c>
      <c r="N121" s="226">
        <v>8.5429575363011787E-4</v>
      </c>
      <c r="O121" s="226">
        <v>0</v>
      </c>
      <c r="P121" s="226">
        <v>0</v>
      </c>
      <c r="Q121" s="226">
        <v>0</v>
      </c>
      <c r="R121" s="226">
        <v>0</v>
      </c>
      <c r="S121" s="226">
        <v>3.2017078624681472E-4</v>
      </c>
      <c r="T121" s="226">
        <v>4.7764457802063369E-4</v>
      </c>
      <c r="U121" s="226">
        <v>2.9846557708367179E-4</v>
      </c>
      <c r="V121" s="226">
        <v>2.748243212440773E-4</v>
      </c>
      <c r="W121" s="226">
        <v>2.6242119485708878E-4</v>
      </c>
      <c r="X121" s="226">
        <v>1.1363217962740749E-3</v>
      </c>
      <c r="Y121" s="226">
        <v>5.5513483149705728E-4</v>
      </c>
      <c r="DA121" s="69" t="s">
        <v>753</v>
      </c>
    </row>
    <row r="122" spans="1:105" ht="12" customHeight="1" x14ac:dyDescent="0.25">
      <c r="A122" s="37" t="s">
        <v>35</v>
      </c>
      <c r="B122" s="226">
        <v>3.9136904960454947E-3</v>
      </c>
      <c r="C122" s="226">
        <v>8.9498042359828136E-3</v>
      </c>
      <c r="D122" s="226">
        <v>9.2578532797161113E-3</v>
      </c>
      <c r="E122" s="226">
        <v>1.151326328643947E-2</v>
      </c>
      <c r="F122" s="226">
        <v>8.988515933851712E-3</v>
      </c>
      <c r="G122" s="226">
        <v>3.72830841677055E-3</v>
      </c>
      <c r="H122" s="226">
        <v>8.9597515734329714E-3</v>
      </c>
      <c r="I122" s="226">
        <v>2.0007667361140159E-2</v>
      </c>
      <c r="J122" s="226">
        <v>1.6870844933479252E-2</v>
      </c>
      <c r="K122" s="226">
        <v>4.5072308180922227E-2</v>
      </c>
      <c r="L122" s="226">
        <v>2.7180412637294121E-2</v>
      </c>
      <c r="M122" s="226">
        <v>5.8691647803013206E-3</v>
      </c>
      <c r="N122" s="226">
        <v>2.2887311236595272E-2</v>
      </c>
      <c r="O122" s="226">
        <v>2.2274215193983291E-2</v>
      </c>
      <c r="P122" s="226">
        <v>2.3129573000377251E-2</v>
      </c>
      <c r="Q122" s="226">
        <v>2.7779571222105021E-2</v>
      </c>
      <c r="R122" s="226">
        <v>2.8329261004047569E-2</v>
      </c>
      <c r="S122" s="226">
        <v>3.9824435961033827E-2</v>
      </c>
      <c r="T122" s="226">
        <v>3.956846638188645E-2</v>
      </c>
      <c r="U122" s="226">
        <v>3.8779551806442672E-2</v>
      </c>
      <c r="V122" s="226">
        <v>4.5023803252082217E-2</v>
      </c>
      <c r="W122" s="226">
        <v>5.915050041971031E-2</v>
      </c>
      <c r="X122" s="226">
        <v>5.7208561362947302E-2</v>
      </c>
      <c r="Y122" s="226">
        <v>4.4944892777598403E-2</v>
      </c>
      <c r="DA122" s="69" t="s">
        <v>754</v>
      </c>
    </row>
    <row r="123" spans="1:105" ht="12" customHeight="1" x14ac:dyDescent="0.25">
      <c r="A123" s="37" t="s">
        <v>96</v>
      </c>
      <c r="B123" s="226">
        <v>0</v>
      </c>
      <c r="C123" s="226">
        <v>0</v>
      </c>
      <c r="D123" s="226">
        <v>0</v>
      </c>
      <c r="E123" s="226">
        <v>0</v>
      </c>
      <c r="F123" s="226">
        <v>0</v>
      </c>
      <c r="G123" s="226">
        <v>0</v>
      </c>
      <c r="H123" s="226">
        <v>0</v>
      </c>
      <c r="I123" s="226">
        <v>0</v>
      </c>
      <c r="J123" s="226">
        <v>0</v>
      </c>
      <c r="K123" s="226">
        <v>0</v>
      </c>
      <c r="L123" s="226">
        <v>0</v>
      </c>
      <c r="M123" s="226">
        <v>0</v>
      </c>
      <c r="N123" s="226">
        <v>0</v>
      </c>
      <c r="O123" s="226">
        <v>0</v>
      </c>
      <c r="P123" s="226">
        <v>0</v>
      </c>
      <c r="Q123" s="226">
        <v>0</v>
      </c>
      <c r="R123" s="226">
        <v>0</v>
      </c>
      <c r="S123" s="226">
        <v>0</v>
      </c>
      <c r="T123" s="226">
        <v>0</v>
      </c>
      <c r="U123" s="226">
        <v>0</v>
      </c>
      <c r="V123" s="226">
        <v>0</v>
      </c>
      <c r="W123" s="226">
        <v>0</v>
      </c>
      <c r="X123" s="226">
        <v>0</v>
      </c>
      <c r="Y123" s="226">
        <v>0</v>
      </c>
      <c r="DA123" s="69" t="s">
        <v>755</v>
      </c>
    </row>
    <row r="124" spans="1:105" ht="12" customHeight="1" x14ac:dyDescent="0.25">
      <c r="A124" s="37" t="s">
        <v>78</v>
      </c>
      <c r="B124" s="226">
        <v>0</v>
      </c>
      <c r="C124" s="226">
        <v>0</v>
      </c>
      <c r="D124" s="226">
        <v>0</v>
      </c>
      <c r="E124" s="226">
        <v>0</v>
      </c>
      <c r="F124" s="226">
        <v>0</v>
      </c>
      <c r="G124" s="226">
        <v>0</v>
      </c>
      <c r="H124" s="226">
        <v>0</v>
      </c>
      <c r="I124" s="226">
        <v>0</v>
      </c>
      <c r="J124" s="226">
        <v>0</v>
      </c>
      <c r="K124" s="226">
        <v>0</v>
      </c>
      <c r="L124" s="226">
        <v>0</v>
      </c>
      <c r="M124" s="226">
        <v>0</v>
      </c>
      <c r="N124" s="226">
        <v>0</v>
      </c>
      <c r="O124" s="226">
        <v>0</v>
      </c>
      <c r="P124" s="226">
        <v>0</v>
      </c>
      <c r="Q124" s="226">
        <v>0</v>
      </c>
      <c r="R124" s="226">
        <v>0</v>
      </c>
      <c r="S124" s="226">
        <v>0</v>
      </c>
      <c r="T124" s="226">
        <v>0</v>
      </c>
      <c r="U124" s="226">
        <v>0</v>
      </c>
      <c r="V124" s="226">
        <v>0</v>
      </c>
      <c r="W124" s="226">
        <v>0</v>
      </c>
      <c r="X124" s="226">
        <v>0</v>
      </c>
      <c r="Y124" s="226">
        <v>3.035439109682847E-3</v>
      </c>
      <c r="DA124" s="69" t="s">
        <v>756</v>
      </c>
    </row>
    <row r="125" spans="1:105" ht="12" customHeight="1" x14ac:dyDescent="0.25">
      <c r="A125" s="37" t="s">
        <v>40</v>
      </c>
      <c r="B125" s="226">
        <v>4.9540897100508637E-3</v>
      </c>
      <c r="C125" s="226">
        <v>1.527527284755067E-2</v>
      </c>
      <c r="D125" s="226">
        <v>3.4986579293753713E-2</v>
      </c>
      <c r="E125" s="226">
        <v>3.2745414934711108E-2</v>
      </c>
      <c r="F125" s="226">
        <v>1.7298139873871011E-2</v>
      </c>
      <c r="G125" s="226">
        <v>4.931786341773786E-3</v>
      </c>
      <c r="H125" s="226">
        <v>1.5106952374823479E-2</v>
      </c>
      <c r="I125" s="226">
        <v>3.8463134172868667E-2</v>
      </c>
      <c r="J125" s="226">
        <v>9.4438199928774547E-3</v>
      </c>
      <c r="K125" s="226">
        <v>1.950652241680181E-2</v>
      </c>
      <c r="L125" s="226">
        <v>2.2008155175613959E-2</v>
      </c>
      <c r="M125" s="226">
        <v>2.1497843968393189E-3</v>
      </c>
      <c r="N125" s="226">
        <v>2.3748233694705509E-2</v>
      </c>
      <c r="O125" s="226">
        <v>1.867915481370706E-2</v>
      </c>
      <c r="P125" s="226">
        <v>1.5695827310087989E-2</v>
      </c>
      <c r="Q125" s="226">
        <v>1.5760101495221421E-2</v>
      </c>
      <c r="R125" s="226">
        <v>1.6092631629327711E-2</v>
      </c>
      <c r="S125" s="226">
        <v>1.869401904671892E-2</v>
      </c>
      <c r="T125" s="226">
        <v>1.9938071305463149E-2</v>
      </c>
      <c r="U125" s="226">
        <v>2.76854975141997E-2</v>
      </c>
      <c r="V125" s="226">
        <v>1.606943366193898E-2</v>
      </c>
      <c r="W125" s="226">
        <v>1.368947207843157E-2</v>
      </c>
      <c r="X125" s="226">
        <v>8.2087819769458593E-3</v>
      </c>
      <c r="Y125" s="226">
        <v>7.2305201422126356E-4</v>
      </c>
      <c r="DA125" s="69" t="s">
        <v>757</v>
      </c>
    </row>
    <row r="126" spans="1:105" ht="12" customHeight="1" x14ac:dyDescent="0.25">
      <c r="A126" s="57" t="s">
        <v>602</v>
      </c>
      <c r="B126" s="294">
        <v>0.96641441228915492</v>
      </c>
      <c r="C126" s="294">
        <v>2.5834449083135649</v>
      </c>
      <c r="D126" s="294">
        <v>4.6027496689708354</v>
      </c>
      <c r="E126" s="294">
        <v>4.623337346872189</v>
      </c>
      <c r="F126" s="294">
        <v>2.8064925197016</v>
      </c>
      <c r="G126" s="294">
        <v>0.93150495631136587</v>
      </c>
      <c r="H126" s="294">
        <v>2.57296536794188</v>
      </c>
      <c r="I126" s="294">
        <v>6.2314071108386759</v>
      </c>
      <c r="J126" s="294">
        <v>2.9695856758879722</v>
      </c>
      <c r="K126" s="294">
        <v>6.8123750581881257</v>
      </c>
      <c r="L126" s="294">
        <v>5.337090609237956</v>
      </c>
      <c r="M126" s="294">
        <v>0.94860736474258556</v>
      </c>
      <c r="N126" s="294">
        <v>5.0837898670493153</v>
      </c>
      <c r="O126" s="294">
        <v>4.4166139666596376</v>
      </c>
      <c r="P126" s="294">
        <v>4.1790014545878647</v>
      </c>
      <c r="Q126" s="294">
        <v>4.6744634314357159</v>
      </c>
      <c r="R126" s="294">
        <v>4.7281507257914424</v>
      </c>
      <c r="S126" s="294">
        <v>6.222347380227224</v>
      </c>
      <c r="T126" s="294">
        <v>6.3304209902682</v>
      </c>
      <c r="U126" s="294">
        <v>6.8982225062821492</v>
      </c>
      <c r="V126" s="294">
        <v>6.3559851126710649</v>
      </c>
      <c r="W126" s="294">
        <v>7.5540694638579202</v>
      </c>
      <c r="X126" s="294">
        <v>6.8878180350901657</v>
      </c>
      <c r="Y126" s="294">
        <v>4.9130990590842556</v>
      </c>
      <c r="DA126" s="70" t="s">
        <v>758</v>
      </c>
    </row>
    <row r="127" spans="1:105" ht="12" customHeight="1" x14ac:dyDescent="0.25">
      <c r="A127" s="60" t="s">
        <v>604</v>
      </c>
      <c r="B127" s="262">
        <v>0.50526120181056511</v>
      </c>
      <c r="C127" s="262">
        <v>1.1359007056505099</v>
      </c>
      <c r="D127" s="262">
        <v>1.160181806649607</v>
      </c>
      <c r="E127" s="262">
        <v>1.4329349586028091</v>
      </c>
      <c r="F127" s="262">
        <v>1.1072384252930569</v>
      </c>
      <c r="G127" s="262">
        <v>0.44237170393537267</v>
      </c>
      <c r="H127" s="262">
        <v>1.1051400025163149</v>
      </c>
      <c r="I127" s="262">
        <v>2.4520503320647449</v>
      </c>
      <c r="J127" s="262">
        <v>2.1402121785688859</v>
      </c>
      <c r="K127" s="262">
        <v>5.1133949748505287</v>
      </c>
      <c r="L127" s="262">
        <v>3.4623093124055369</v>
      </c>
      <c r="M127" s="262">
        <v>0.77649583856736915</v>
      </c>
      <c r="N127" s="262">
        <v>3.0111398206954951</v>
      </c>
      <c r="O127" s="262">
        <v>2.8011190559826149</v>
      </c>
      <c r="P127" s="262">
        <v>2.8005569572611519</v>
      </c>
      <c r="Q127" s="262">
        <v>3.275423430345497</v>
      </c>
      <c r="R127" s="262">
        <v>3.2602841852451339</v>
      </c>
      <c r="S127" s="262">
        <v>4.498631710613008</v>
      </c>
      <c r="T127" s="262">
        <v>4.4856263245831078</v>
      </c>
      <c r="U127" s="262">
        <v>4.1777723403125</v>
      </c>
      <c r="V127" s="262">
        <v>4.7813083716029281</v>
      </c>
      <c r="W127" s="262">
        <v>6.2066942933871037</v>
      </c>
      <c r="X127" s="262">
        <v>6.0867037809702547</v>
      </c>
      <c r="Y127" s="262">
        <v>4.8425557014776723</v>
      </c>
      <c r="DA127" s="72" t="s">
        <v>759</v>
      </c>
    </row>
    <row r="128" spans="1:105" ht="12" customHeight="1" x14ac:dyDescent="0.25">
      <c r="A128" s="59" t="s">
        <v>28</v>
      </c>
      <c r="B128" s="230">
        <v>0</v>
      </c>
      <c r="C128" s="230">
        <v>0</v>
      </c>
      <c r="D128" s="230">
        <v>0</v>
      </c>
      <c r="E128" s="230">
        <v>0</v>
      </c>
      <c r="F128" s="230">
        <v>0</v>
      </c>
      <c r="G128" s="230">
        <v>0</v>
      </c>
      <c r="H128" s="230">
        <v>0</v>
      </c>
      <c r="I128" s="230">
        <v>0</v>
      </c>
      <c r="J128" s="230">
        <v>0.17098192464105119</v>
      </c>
      <c r="K128" s="230">
        <v>0.2254599650040803</v>
      </c>
      <c r="L128" s="230">
        <v>0.19330483304084761</v>
      </c>
      <c r="M128" s="230">
        <v>8.9343837281914418E-2</v>
      </c>
      <c r="N128" s="230">
        <v>0.17379786889476079</v>
      </c>
      <c r="O128" s="230">
        <v>0.1750368572368817</v>
      </c>
      <c r="P128" s="230">
        <v>0.16694216042272669</v>
      </c>
      <c r="Q128" s="230">
        <v>0.16921943608346279</v>
      </c>
      <c r="R128" s="230">
        <v>0.18376820898586349</v>
      </c>
      <c r="S128" s="230">
        <v>0.23591367431169619</v>
      </c>
      <c r="T128" s="230">
        <v>0.2283629816180501</v>
      </c>
      <c r="U128" s="230">
        <v>0.22492591386575569</v>
      </c>
      <c r="V128" s="230">
        <v>0.2280002025384191</v>
      </c>
      <c r="W128" s="230">
        <v>0.21791217012840411</v>
      </c>
      <c r="X128" s="230">
        <v>0.13389540489286969</v>
      </c>
      <c r="Y128" s="230">
        <v>0.13466624262102139</v>
      </c>
      <c r="DA128" s="71" t="s">
        <v>760</v>
      </c>
    </row>
    <row r="129" spans="1:105" ht="12" customHeight="1" x14ac:dyDescent="0.25">
      <c r="A129" s="59" t="s">
        <v>31</v>
      </c>
      <c r="B129" s="230">
        <v>3.3065610403959111E-2</v>
      </c>
      <c r="C129" s="230">
        <v>6.7468643309658238E-2</v>
      </c>
      <c r="D129" s="230">
        <v>0</v>
      </c>
      <c r="E129" s="230">
        <v>7.2857153355077281E-2</v>
      </c>
      <c r="F129" s="230">
        <v>0</v>
      </c>
      <c r="G129" s="230">
        <v>0</v>
      </c>
      <c r="H129" s="230">
        <v>0</v>
      </c>
      <c r="I129" s="230">
        <v>7.842867094065431E-2</v>
      </c>
      <c r="J129" s="230">
        <v>0.2344437035480201</v>
      </c>
      <c r="K129" s="230">
        <v>0.74361871657736045</v>
      </c>
      <c r="L129" s="230">
        <v>0.66497229911659372</v>
      </c>
      <c r="M129" s="230">
        <v>0.15847655167574151</v>
      </c>
      <c r="N129" s="230">
        <v>0.611843545162573</v>
      </c>
      <c r="O129" s="230">
        <v>0.56061361903829665</v>
      </c>
      <c r="P129" s="230">
        <v>0.46697038295445248</v>
      </c>
      <c r="Q129" s="230">
        <v>0.56486467130284523</v>
      </c>
      <c r="R129" s="230">
        <v>0.48285930504936692</v>
      </c>
      <c r="S129" s="230">
        <v>0.54657123505870486</v>
      </c>
      <c r="T129" s="230">
        <v>0.53703124317734374</v>
      </c>
      <c r="U129" s="230">
        <v>9.788469168578702E-2</v>
      </c>
      <c r="V129" s="230">
        <v>9.7173976514426136E-2</v>
      </c>
      <c r="W129" s="230">
        <v>0.1186544674806424</v>
      </c>
      <c r="X129" s="230">
        <v>0.23481422463520929</v>
      </c>
      <c r="Y129" s="230">
        <v>0.25085534090963102</v>
      </c>
      <c r="DA129" s="71" t="s">
        <v>761</v>
      </c>
    </row>
    <row r="130" spans="1:105" ht="12" customHeight="1" x14ac:dyDescent="0.25">
      <c r="A130" s="59" t="s">
        <v>159</v>
      </c>
      <c r="B130" s="230">
        <v>2.840387821752148E-2</v>
      </c>
      <c r="C130" s="230">
        <v>5.8140934246658692E-2</v>
      </c>
      <c r="D130" s="230">
        <v>6.6133211994733127E-2</v>
      </c>
      <c r="E130" s="230">
        <v>6.2881723834001424E-2</v>
      </c>
      <c r="F130" s="230">
        <v>9.3327407177490537E-2</v>
      </c>
      <c r="G130" s="230">
        <v>3.7176214339251459E-2</v>
      </c>
      <c r="H130" s="230">
        <v>8.1181191155693846E-2</v>
      </c>
      <c r="I130" s="230">
        <v>0.206681707237693</v>
      </c>
      <c r="J130" s="230">
        <v>0.10261579589213179</v>
      </c>
      <c r="K130" s="230">
        <v>0</v>
      </c>
      <c r="L130" s="230">
        <v>9.7396176927717043E-2</v>
      </c>
      <c r="M130" s="230">
        <v>1.972778206165151E-2</v>
      </c>
      <c r="N130" s="230">
        <v>7.6673698283843739E-2</v>
      </c>
      <c r="O130" s="230">
        <v>0</v>
      </c>
      <c r="P130" s="230">
        <v>0</v>
      </c>
      <c r="Q130" s="230">
        <v>0</v>
      </c>
      <c r="R130" s="230">
        <v>0</v>
      </c>
      <c r="S130" s="230">
        <v>3.035904799153518E-2</v>
      </c>
      <c r="T130" s="230">
        <v>4.5447839120513589E-2</v>
      </c>
      <c r="U130" s="230">
        <v>3.0159642534416869E-2</v>
      </c>
      <c r="V130" s="230">
        <v>2.7694243286959411E-2</v>
      </c>
      <c r="W130" s="230">
        <v>2.6560989219204991E-2</v>
      </c>
      <c r="X130" s="230">
        <v>0.1140408833389413</v>
      </c>
      <c r="Y130" s="230">
        <v>5.5696584219838002E-2</v>
      </c>
      <c r="DA130" s="71" t="s">
        <v>762</v>
      </c>
    </row>
    <row r="131" spans="1:105" ht="12" customHeight="1" x14ac:dyDescent="0.25">
      <c r="A131" s="59" t="s">
        <v>32</v>
      </c>
      <c r="B131" s="230">
        <v>7.8124865543210881E-2</v>
      </c>
      <c r="C131" s="230">
        <v>0.15900778802164869</v>
      </c>
      <c r="D131" s="230">
        <v>0.17970576926888829</v>
      </c>
      <c r="E131" s="230">
        <v>0.17126673098412579</v>
      </c>
      <c r="F131" s="230">
        <v>0.12764386555231499</v>
      </c>
      <c r="G131" s="230">
        <v>3.4042890432514121E-2</v>
      </c>
      <c r="H131" s="230">
        <v>0.15016042800941659</v>
      </c>
      <c r="I131" s="230">
        <v>0.19366582972613999</v>
      </c>
      <c r="J131" s="230">
        <v>0.1450130448926869</v>
      </c>
      <c r="K131" s="230">
        <v>0.2039556186774367</v>
      </c>
      <c r="L131" s="230">
        <v>0.18261120029261971</v>
      </c>
      <c r="M131" s="230">
        <v>3.7309338215047859E-2</v>
      </c>
      <c r="N131" s="230">
        <v>0.1438579235107314</v>
      </c>
      <c r="O131" s="230">
        <v>0.13186017970567551</v>
      </c>
      <c r="P131" s="230">
        <v>0.1277702257362964</v>
      </c>
      <c r="Q131" s="230">
        <v>6.6115932658702317E-2</v>
      </c>
      <c r="R131" s="230">
        <v>0</v>
      </c>
      <c r="S131" s="230">
        <v>0</v>
      </c>
      <c r="T131" s="230">
        <v>0</v>
      </c>
      <c r="U131" s="230">
        <v>0</v>
      </c>
      <c r="V131" s="230">
        <v>0</v>
      </c>
      <c r="W131" s="230">
        <v>0</v>
      </c>
      <c r="X131" s="230">
        <v>0</v>
      </c>
      <c r="Y131" s="230">
        <v>0</v>
      </c>
      <c r="DA131" s="71" t="s">
        <v>763</v>
      </c>
    </row>
    <row r="132" spans="1:105" ht="12" customHeight="1" x14ac:dyDescent="0.25">
      <c r="A132" s="59" t="s">
        <v>35</v>
      </c>
      <c r="B132" s="230">
        <v>0.3656668476458737</v>
      </c>
      <c r="C132" s="230">
        <v>0.85128334007254403</v>
      </c>
      <c r="D132" s="230">
        <v>0.91434282538598532</v>
      </c>
      <c r="E132" s="230">
        <v>1.125929350429604</v>
      </c>
      <c r="F132" s="230">
        <v>0.88626715256325139</v>
      </c>
      <c r="G132" s="230">
        <v>0.37115259916360721</v>
      </c>
      <c r="H132" s="230">
        <v>0.87379838335120463</v>
      </c>
      <c r="I132" s="230">
        <v>1.973274124160258</v>
      </c>
      <c r="J132" s="230">
        <v>1.4871577095949959</v>
      </c>
      <c r="K132" s="230">
        <v>3.940360674591652</v>
      </c>
      <c r="L132" s="230">
        <v>2.324024803027759</v>
      </c>
      <c r="M132" s="230">
        <v>0.47163832933301392</v>
      </c>
      <c r="N132" s="230">
        <v>2.0049667848435861</v>
      </c>
      <c r="O132" s="230">
        <v>1.933608400001761</v>
      </c>
      <c r="P132" s="230">
        <v>2.038874188147676</v>
      </c>
      <c r="Q132" s="230">
        <v>2.4752233903004872</v>
      </c>
      <c r="R132" s="230">
        <v>2.593656671209903</v>
      </c>
      <c r="S132" s="230">
        <v>3.6857877532510721</v>
      </c>
      <c r="T132" s="230">
        <v>3.674784260667201</v>
      </c>
      <c r="U132" s="230">
        <v>3.8248020922265402</v>
      </c>
      <c r="V132" s="230">
        <v>4.4284399492631232</v>
      </c>
      <c r="W132" s="230">
        <v>5.8435666665588526</v>
      </c>
      <c r="X132" s="230">
        <v>5.6039532681032336</v>
      </c>
      <c r="Y132" s="230">
        <v>4.4013375337271823</v>
      </c>
      <c r="DA132" s="71" t="s">
        <v>764</v>
      </c>
    </row>
    <row r="133" spans="1:105" ht="12" customHeight="1" x14ac:dyDescent="0.25">
      <c r="A133" s="60" t="s">
        <v>611</v>
      </c>
      <c r="B133" s="262">
        <v>0.46115321047858993</v>
      </c>
      <c r="C133" s="262">
        <v>1.4475442026630549</v>
      </c>
      <c r="D133" s="262">
        <v>3.442567862321229</v>
      </c>
      <c r="E133" s="262">
        <v>3.1904023882693799</v>
      </c>
      <c r="F133" s="262">
        <v>1.6992540944085419</v>
      </c>
      <c r="G133" s="262">
        <v>0.48913325237599309</v>
      </c>
      <c r="H133" s="262">
        <v>1.467825365425566</v>
      </c>
      <c r="I133" s="262">
        <v>3.7793567787739319</v>
      </c>
      <c r="J133" s="262">
        <v>0.82937349731908572</v>
      </c>
      <c r="K133" s="262">
        <v>1.698980083337597</v>
      </c>
      <c r="L133" s="262">
        <v>1.8747812968324189</v>
      </c>
      <c r="M133" s="262">
        <v>0.17211152617521641</v>
      </c>
      <c r="N133" s="262">
        <v>2.0726500463538211</v>
      </c>
      <c r="O133" s="262">
        <v>1.615494910677024</v>
      </c>
      <c r="P133" s="262">
        <v>1.3784444973267129</v>
      </c>
      <c r="Q133" s="262">
        <v>1.3990400010902191</v>
      </c>
      <c r="R133" s="262">
        <v>1.4678665405463081</v>
      </c>
      <c r="S133" s="262">
        <v>1.723715669614216</v>
      </c>
      <c r="T133" s="262">
        <v>1.844794665685092</v>
      </c>
      <c r="U133" s="262">
        <v>2.7204501659696501</v>
      </c>
      <c r="V133" s="262">
        <v>1.574676741068137</v>
      </c>
      <c r="W133" s="262">
        <v>1.3473751704708159</v>
      </c>
      <c r="X133" s="262">
        <v>0.80111425411991088</v>
      </c>
      <c r="Y133" s="262">
        <v>7.0543357606583076E-2</v>
      </c>
      <c r="DA133" s="72" t="s">
        <v>765</v>
      </c>
    </row>
    <row r="134" spans="1:105" ht="12" customHeight="1" x14ac:dyDescent="0.25">
      <c r="A134" s="57" t="s">
        <v>613</v>
      </c>
      <c r="B134" s="294">
        <v>0.66027339758759118</v>
      </c>
      <c r="C134" s="294">
        <v>1.7650605427666</v>
      </c>
      <c r="D134" s="294">
        <v>3.144689403977174</v>
      </c>
      <c r="E134" s="294">
        <v>3.1587553117942631</v>
      </c>
      <c r="F134" s="294">
        <v>1.9174510724629941</v>
      </c>
      <c r="G134" s="294">
        <v>0.63642256836434807</v>
      </c>
      <c r="H134" s="294">
        <v>1.7579007139826119</v>
      </c>
      <c r="I134" s="294">
        <v>4.2574203080012349</v>
      </c>
      <c r="J134" s="294">
        <v>1.9936580266809469</v>
      </c>
      <c r="K134" s="294">
        <v>4.625164221608296</v>
      </c>
      <c r="L134" s="294">
        <v>3.6210026249507008</v>
      </c>
      <c r="M134" s="294">
        <v>0.62624855747542985</v>
      </c>
      <c r="N134" s="294">
        <v>3.4446969240241949</v>
      </c>
      <c r="O134" s="294">
        <v>2.986298086419906</v>
      </c>
      <c r="P134" s="294">
        <v>2.8241865361874252</v>
      </c>
      <c r="Q134" s="294">
        <v>3.162636507791508</v>
      </c>
      <c r="R134" s="294">
        <v>3.1971083687418682</v>
      </c>
      <c r="S134" s="294">
        <v>4.2106581609321223</v>
      </c>
      <c r="T134" s="294">
        <v>4.286975854113126</v>
      </c>
      <c r="U134" s="294">
        <v>4.6820577822826452</v>
      </c>
      <c r="V134" s="294">
        <v>4.307588622107426</v>
      </c>
      <c r="W134" s="294">
        <v>5.1305326275292522</v>
      </c>
      <c r="X134" s="294">
        <v>4.6874974111607717</v>
      </c>
      <c r="Y134" s="294">
        <v>3.336859616700651</v>
      </c>
      <c r="DA134" s="70" t="s">
        <v>766</v>
      </c>
    </row>
    <row r="135" spans="1:105" ht="12" customHeight="1" x14ac:dyDescent="0.25">
      <c r="A135" s="60" t="s">
        <v>615</v>
      </c>
      <c r="B135" s="262">
        <v>0.3452044238438301</v>
      </c>
      <c r="C135" s="262">
        <v>0.77606977783522535</v>
      </c>
      <c r="D135" s="262">
        <v>0.79265910519828264</v>
      </c>
      <c r="E135" s="262">
        <v>0.97900944109226007</v>
      </c>
      <c r="F135" s="262">
        <v>0.75648714227684599</v>
      </c>
      <c r="G135" s="262">
        <v>0.30223707784132992</v>
      </c>
      <c r="H135" s="262">
        <v>0.75505345842574068</v>
      </c>
      <c r="I135" s="262">
        <v>1.6752891753478441</v>
      </c>
      <c r="J135" s="262">
        <v>1.402832287485132</v>
      </c>
      <c r="K135" s="262">
        <v>3.432183625454956</v>
      </c>
      <c r="L135" s="262">
        <v>2.3012377100794619</v>
      </c>
      <c r="M135" s="262">
        <v>0.50081021225594502</v>
      </c>
      <c r="N135" s="262">
        <v>1.9905904322138039</v>
      </c>
      <c r="O135" s="262">
        <v>1.8489029062972819</v>
      </c>
      <c r="P135" s="262">
        <v>1.85386578447435</v>
      </c>
      <c r="Q135" s="262">
        <v>2.1805243318753522</v>
      </c>
      <c r="R135" s="262">
        <v>2.1644205649265289</v>
      </c>
      <c r="S135" s="262">
        <v>2.9982539470149669</v>
      </c>
      <c r="T135" s="262">
        <v>2.9909229197789009</v>
      </c>
      <c r="U135" s="262">
        <v>2.7733602301065412</v>
      </c>
      <c r="V135" s="262">
        <v>3.200689745429957</v>
      </c>
      <c r="W135" s="262">
        <v>4.1882474505835647</v>
      </c>
      <c r="X135" s="262">
        <v>4.1314914872194457</v>
      </c>
      <c r="Y135" s="262">
        <v>3.2875980093358099</v>
      </c>
      <c r="DA135" s="72" t="s">
        <v>767</v>
      </c>
    </row>
    <row r="136" spans="1:105" ht="12" customHeight="1" x14ac:dyDescent="0.25">
      <c r="A136" s="59" t="s">
        <v>31</v>
      </c>
      <c r="B136" s="297">
        <v>2.259107754096424E-2</v>
      </c>
      <c r="C136" s="297">
        <v>4.609590852766017E-2</v>
      </c>
      <c r="D136" s="297">
        <v>0</v>
      </c>
      <c r="E136" s="297">
        <v>4.9777444926932292E-2</v>
      </c>
      <c r="F136" s="297">
        <v>0</v>
      </c>
      <c r="G136" s="297">
        <v>0</v>
      </c>
      <c r="H136" s="297">
        <v>0</v>
      </c>
      <c r="I136" s="297">
        <v>5.3584015689090221E-2</v>
      </c>
      <c r="J136" s="297">
        <v>0.16701205777168979</v>
      </c>
      <c r="K136" s="297">
        <v>0.52215014673421845</v>
      </c>
      <c r="L136" s="297">
        <v>0.46811172653478339</v>
      </c>
      <c r="M136" s="297">
        <v>0.11550090130545659</v>
      </c>
      <c r="N136" s="297">
        <v>0.42925030810594639</v>
      </c>
      <c r="O136" s="297">
        <v>0.39470209654701821</v>
      </c>
      <c r="P136" s="297">
        <v>0.3287118588342498</v>
      </c>
      <c r="Q136" s="297">
        <v>0.39652938514917208</v>
      </c>
      <c r="R136" s="297">
        <v>0.33970589390071371</v>
      </c>
      <c r="S136" s="297">
        <v>0.384440009609815</v>
      </c>
      <c r="T136" s="297">
        <v>0.37728909970079277</v>
      </c>
      <c r="U136" s="297">
        <v>6.8676968890397525E-2</v>
      </c>
      <c r="V136" s="297">
        <v>6.8307204038042538E-2</v>
      </c>
      <c r="W136" s="297">
        <v>8.2980856658004656E-2</v>
      </c>
      <c r="X136" s="297">
        <v>0.16297063652461691</v>
      </c>
      <c r="Y136" s="297">
        <v>0.17517648335057689</v>
      </c>
      <c r="DA136" s="71" t="s">
        <v>768</v>
      </c>
    </row>
    <row r="137" spans="1:105" ht="12" customHeight="1" x14ac:dyDescent="0.25">
      <c r="A137" s="59" t="s">
        <v>159</v>
      </c>
      <c r="B137" s="297">
        <v>1.9406090117099491E-2</v>
      </c>
      <c r="C137" s="297">
        <v>3.972303362387352E-2</v>
      </c>
      <c r="D137" s="297">
        <v>4.5183515500054283E-2</v>
      </c>
      <c r="E137" s="297">
        <v>4.2962034624146342E-2</v>
      </c>
      <c r="F137" s="297">
        <v>6.3763126296056072E-2</v>
      </c>
      <c r="G137" s="297">
        <v>2.539952326774457E-2</v>
      </c>
      <c r="H137" s="297">
        <v>5.5464591817924798E-2</v>
      </c>
      <c r="I137" s="297">
        <v>0.14120902101799779</v>
      </c>
      <c r="J137" s="297">
        <v>7.3101025843137379E-2</v>
      </c>
      <c r="K137" s="297">
        <v>0</v>
      </c>
      <c r="L137" s="297">
        <v>6.8562694416127626E-2</v>
      </c>
      <c r="M137" s="297">
        <v>1.43780047255228E-2</v>
      </c>
      <c r="N137" s="297">
        <v>5.3791870278237897E-2</v>
      </c>
      <c r="O137" s="297">
        <v>0</v>
      </c>
      <c r="P137" s="297">
        <v>0</v>
      </c>
      <c r="Q137" s="297">
        <v>0</v>
      </c>
      <c r="R137" s="297">
        <v>0</v>
      </c>
      <c r="S137" s="297">
        <v>2.1353543605998698E-2</v>
      </c>
      <c r="T137" s="297">
        <v>3.1929193176313223E-2</v>
      </c>
      <c r="U137" s="297">
        <v>2.116033463874524E-2</v>
      </c>
      <c r="V137" s="297">
        <v>1.9467314138376209E-2</v>
      </c>
      <c r="W137" s="297">
        <v>1.8575395312892311E-2</v>
      </c>
      <c r="X137" s="297">
        <v>7.9149018235371668E-2</v>
      </c>
      <c r="Y137" s="297">
        <v>3.8893857004963089E-2</v>
      </c>
      <c r="DA137" s="71" t="s">
        <v>769</v>
      </c>
    </row>
    <row r="138" spans="1:105" ht="12" customHeight="1" x14ac:dyDescent="0.25">
      <c r="A138" s="59" t="s">
        <v>32</v>
      </c>
      <c r="B138" s="297">
        <v>5.3376449846295852E-2</v>
      </c>
      <c r="C138" s="297">
        <v>0.1086372586179194</v>
      </c>
      <c r="D138" s="297">
        <v>0.12277852785763151</v>
      </c>
      <c r="E138" s="297">
        <v>0.11701281036646401</v>
      </c>
      <c r="F138" s="297">
        <v>8.7208807854806489E-2</v>
      </c>
      <c r="G138" s="297">
        <v>2.3258774542005482E-2</v>
      </c>
      <c r="H138" s="297">
        <v>0.1025925676647703</v>
      </c>
      <c r="I138" s="297">
        <v>0.1323163166482646</v>
      </c>
      <c r="J138" s="297">
        <v>0.1033038066910823</v>
      </c>
      <c r="K138" s="297">
        <v>0.143212447246966</v>
      </c>
      <c r="L138" s="297">
        <v>0.1285503837785868</v>
      </c>
      <c r="M138" s="297">
        <v>2.719179680136731E-2</v>
      </c>
      <c r="N138" s="297">
        <v>0.10092622285335261</v>
      </c>
      <c r="O138" s="297">
        <v>9.2836648296518415E-2</v>
      </c>
      <c r="P138" s="297">
        <v>8.9940582826098223E-2</v>
      </c>
      <c r="Q138" s="297">
        <v>4.6412727610049852E-2</v>
      </c>
      <c r="R138" s="297">
        <v>0</v>
      </c>
      <c r="S138" s="297">
        <v>0</v>
      </c>
      <c r="T138" s="297">
        <v>0</v>
      </c>
      <c r="U138" s="297">
        <v>0</v>
      </c>
      <c r="V138" s="297">
        <v>0</v>
      </c>
      <c r="W138" s="297">
        <v>0</v>
      </c>
      <c r="X138" s="297">
        <v>0</v>
      </c>
      <c r="Y138" s="297">
        <v>0</v>
      </c>
      <c r="DA138" s="71" t="s">
        <v>770</v>
      </c>
    </row>
    <row r="139" spans="1:105" ht="12" customHeight="1" x14ac:dyDescent="0.25">
      <c r="A139" s="59" t="s">
        <v>35</v>
      </c>
      <c r="B139" s="297">
        <v>0.2498308063394705</v>
      </c>
      <c r="C139" s="297">
        <v>0.58161357706577232</v>
      </c>
      <c r="D139" s="297">
        <v>0.62469706184059681</v>
      </c>
      <c r="E139" s="297">
        <v>0.76925715117471738</v>
      </c>
      <c r="F139" s="297">
        <v>0.60551520812598347</v>
      </c>
      <c r="G139" s="297">
        <v>0.2535787800315798</v>
      </c>
      <c r="H139" s="297">
        <v>0.59699629894304551</v>
      </c>
      <c r="I139" s="297">
        <v>1.348179821992491</v>
      </c>
      <c r="J139" s="297">
        <v>1.059415397179222</v>
      </c>
      <c r="K139" s="297">
        <v>2.7668210314737718</v>
      </c>
      <c r="L139" s="297">
        <v>1.6360129053499639</v>
      </c>
      <c r="M139" s="297">
        <v>0.34373950942359832</v>
      </c>
      <c r="N139" s="297">
        <v>1.4066220309762669</v>
      </c>
      <c r="O139" s="297">
        <v>1.3613641614537459</v>
      </c>
      <c r="P139" s="297">
        <v>1.4352133428140019</v>
      </c>
      <c r="Q139" s="297">
        <v>1.7375822191161301</v>
      </c>
      <c r="R139" s="297">
        <v>1.8247146710258151</v>
      </c>
      <c r="S139" s="297">
        <v>2.5924603937991528</v>
      </c>
      <c r="T139" s="297">
        <v>2.5817046269017951</v>
      </c>
      <c r="U139" s="297">
        <v>2.6835229265773979</v>
      </c>
      <c r="V139" s="297">
        <v>3.1129152272535379</v>
      </c>
      <c r="W139" s="297">
        <v>4.0866911986126677</v>
      </c>
      <c r="X139" s="297">
        <v>3.8893718324594579</v>
      </c>
      <c r="Y139" s="297">
        <v>3.0735276689802702</v>
      </c>
      <c r="DA139" s="71" t="s">
        <v>771</v>
      </c>
    </row>
    <row r="140" spans="1:105" ht="12" customHeight="1" x14ac:dyDescent="0.25">
      <c r="A140" s="60" t="s">
        <v>621</v>
      </c>
      <c r="B140" s="262">
        <v>0.31506897374376108</v>
      </c>
      <c r="C140" s="262">
        <v>0.98899076493137483</v>
      </c>
      <c r="D140" s="262">
        <v>2.352030298778891</v>
      </c>
      <c r="E140" s="262">
        <v>2.179745870702003</v>
      </c>
      <c r="F140" s="262">
        <v>1.1609639301861481</v>
      </c>
      <c r="G140" s="262">
        <v>0.33418549052301832</v>
      </c>
      <c r="H140" s="262">
        <v>1.002847255556871</v>
      </c>
      <c r="I140" s="262">
        <v>2.5821311326533909</v>
      </c>
      <c r="J140" s="262">
        <v>0.59082573919581549</v>
      </c>
      <c r="K140" s="262">
        <v>1.1929805961533391</v>
      </c>
      <c r="L140" s="262">
        <v>1.3197649148712389</v>
      </c>
      <c r="M140" s="262">
        <v>0.1254383452194848</v>
      </c>
      <c r="N140" s="262">
        <v>1.454106491810391</v>
      </c>
      <c r="O140" s="262">
        <v>1.137395180122623</v>
      </c>
      <c r="P140" s="262">
        <v>0.97032075171307486</v>
      </c>
      <c r="Q140" s="262">
        <v>0.98211217591615574</v>
      </c>
      <c r="R140" s="262">
        <v>1.0326878038153391</v>
      </c>
      <c r="S140" s="262">
        <v>1.212404213917156</v>
      </c>
      <c r="T140" s="262">
        <v>1.2960529343342251</v>
      </c>
      <c r="U140" s="262">
        <v>1.908697552176104</v>
      </c>
      <c r="V140" s="262">
        <v>1.106898876677469</v>
      </c>
      <c r="W140" s="262">
        <v>0.94228517694568703</v>
      </c>
      <c r="X140" s="262">
        <v>0.55600592394132575</v>
      </c>
      <c r="Y140" s="262">
        <v>4.9261607364840268E-2</v>
      </c>
      <c r="DA140" s="72" t="s">
        <v>772</v>
      </c>
    </row>
    <row r="141" spans="1:105" ht="12" customHeight="1" x14ac:dyDescent="0.25">
      <c r="A141" s="57" t="s">
        <v>623</v>
      </c>
      <c r="B141" s="261">
        <f t="shared" ref="B141:Y141" si="2">B142+B146+B157</f>
        <v>0.43048954734587191</v>
      </c>
      <c r="C141" s="261">
        <f t="shared" si="2"/>
        <v>1.0272427362596521</v>
      </c>
      <c r="D141" s="261">
        <f t="shared" si="2"/>
        <v>1.6140128731818504</v>
      </c>
      <c r="E141" s="261">
        <f t="shared" si="2"/>
        <v>1.7165162698006429</v>
      </c>
      <c r="F141" s="261">
        <f t="shared" si="2"/>
        <v>1.1532668401023913</v>
      </c>
      <c r="G141" s="261">
        <f t="shared" si="2"/>
        <v>0.42772610236021258</v>
      </c>
      <c r="H141" s="261">
        <f t="shared" si="2"/>
        <v>1.0564309112805321</v>
      </c>
      <c r="I141" s="261">
        <f t="shared" si="2"/>
        <v>2.34110646545673</v>
      </c>
      <c r="J141" s="261">
        <f t="shared" si="2"/>
        <v>1.2358303089050173</v>
      </c>
      <c r="K141" s="261">
        <f t="shared" si="2"/>
        <v>2.589187239797194</v>
      </c>
      <c r="L141" s="261">
        <f t="shared" si="2"/>
        <v>1.8675644611460387</v>
      </c>
      <c r="M141" s="261">
        <f t="shared" si="2"/>
        <v>0.45080490921659805</v>
      </c>
      <c r="N141" s="261">
        <f t="shared" si="2"/>
        <v>2.1147099217673633</v>
      </c>
      <c r="O141" s="261">
        <f t="shared" si="2"/>
        <v>1.9007584840564138</v>
      </c>
      <c r="P141" s="261">
        <f t="shared" si="2"/>
        <v>1.7806996399191128</v>
      </c>
      <c r="Q141" s="261">
        <f t="shared" si="2"/>
        <v>1.9314422321142291</v>
      </c>
      <c r="R141" s="261">
        <f t="shared" si="2"/>
        <v>1.9644733874598945</v>
      </c>
      <c r="S141" s="261">
        <f t="shared" si="2"/>
        <v>2.4413299572300797</v>
      </c>
      <c r="T141" s="261">
        <f t="shared" si="2"/>
        <v>2.3869693931837661</v>
      </c>
      <c r="U141" s="261">
        <f t="shared" si="2"/>
        <v>2.498131807047244</v>
      </c>
      <c r="V141" s="261">
        <f t="shared" si="2"/>
        <v>2.2875784184242418</v>
      </c>
      <c r="W141" s="261">
        <f t="shared" si="2"/>
        <v>2.5952497480926908</v>
      </c>
      <c r="X141" s="261">
        <f t="shared" si="2"/>
        <v>2.3537258828593854</v>
      </c>
      <c r="Y141" s="261">
        <f t="shared" si="2"/>
        <v>1.6119942064893702</v>
      </c>
      <c r="DA141" s="70"/>
    </row>
    <row r="142" spans="1:105" ht="12" customHeight="1" x14ac:dyDescent="0.25">
      <c r="A142" s="60" t="s">
        <v>624</v>
      </c>
      <c r="B142" s="262">
        <v>3.1305040671212252E-2</v>
      </c>
      <c r="C142" s="262">
        <v>7.0706005263562133E-2</v>
      </c>
      <c r="D142" s="262">
        <v>6.9818909810904245E-2</v>
      </c>
      <c r="E142" s="262">
        <v>8.9539270378649005E-2</v>
      </c>
      <c r="F142" s="262">
        <v>6.9872221383002545E-2</v>
      </c>
      <c r="G142" s="262">
        <v>2.8847235413737279E-2</v>
      </c>
      <c r="H142" s="262">
        <v>6.8867395866379702E-2</v>
      </c>
      <c r="I142" s="262">
        <v>0.1593697557359075</v>
      </c>
      <c r="J142" s="262">
        <v>0.13619713380148199</v>
      </c>
      <c r="K142" s="262">
        <v>0.34006432688248539</v>
      </c>
      <c r="L142" s="262">
        <v>0.22555660676105921</v>
      </c>
      <c r="M142" s="262">
        <v>4.9200598614008002E-2</v>
      </c>
      <c r="N142" s="262">
        <v>0.19466440326656731</v>
      </c>
      <c r="O142" s="262">
        <v>0.18108119674893089</v>
      </c>
      <c r="P142" s="262">
        <v>0.1819370250098136</v>
      </c>
      <c r="Q142" s="262">
        <v>0.21697466087195369</v>
      </c>
      <c r="R142" s="262">
        <v>0.21737906142352639</v>
      </c>
      <c r="S142" s="262">
        <v>0.30112337660847383</v>
      </c>
      <c r="T142" s="262">
        <v>0.30038710019081732</v>
      </c>
      <c r="U142" s="262">
        <v>0.2785366455942721</v>
      </c>
      <c r="V142" s="262">
        <v>0.32145459345748129</v>
      </c>
      <c r="W142" s="262">
        <v>0.42063789014508668</v>
      </c>
      <c r="X142" s="262">
        <v>0.41493772343709828</v>
      </c>
      <c r="Y142" s="262">
        <v>0.33018304353041977</v>
      </c>
      <c r="DA142" s="72" t="s">
        <v>773</v>
      </c>
    </row>
    <row r="143" spans="1:105" ht="12" customHeight="1" x14ac:dyDescent="0.25">
      <c r="A143" s="59" t="s">
        <v>31</v>
      </c>
      <c r="B143" s="230">
        <v>2.4233955077670871E-3</v>
      </c>
      <c r="C143" s="230">
        <v>4.8832765218085718E-3</v>
      </c>
      <c r="D143" s="230">
        <v>0</v>
      </c>
      <c r="E143" s="230">
        <v>5.1705957322804186E-3</v>
      </c>
      <c r="F143" s="230">
        <v>0</v>
      </c>
      <c r="G143" s="230">
        <v>0</v>
      </c>
      <c r="H143" s="230">
        <v>0</v>
      </c>
      <c r="I143" s="230">
        <v>5.5345571657796988E-3</v>
      </c>
      <c r="J143" s="230">
        <v>1.7503705316941481E-2</v>
      </c>
      <c r="K143" s="230">
        <v>5.3987897296658538E-2</v>
      </c>
      <c r="L143" s="230">
        <v>4.8596818945877647E-2</v>
      </c>
      <c r="M143" s="230">
        <v>1.1998506179772739E-2</v>
      </c>
      <c r="N143" s="230">
        <v>4.4219366946529948E-2</v>
      </c>
      <c r="O143" s="230">
        <v>4.0700701170248779E-2</v>
      </c>
      <c r="P143" s="230">
        <v>3.3904418183869821E-2</v>
      </c>
      <c r="Q143" s="230">
        <v>4.0315056015135291E-2</v>
      </c>
      <c r="R143" s="230">
        <v>3.411765235130438E-2</v>
      </c>
      <c r="S143" s="230">
        <v>3.8610429884484952E-2</v>
      </c>
      <c r="T143" s="230">
        <v>3.7892243174592832E-2</v>
      </c>
      <c r="U143" s="230">
        <v>6.8974280140948934E-3</v>
      </c>
      <c r="V143" s="230">
        <v>6.8602914529963463E-3</v>
      </c>
      <c r="W143" s="230">
        <v>8.3340091240768285E-3</v>
      </c>
      <c r="X143" s="230">
        <v>1.6367615694188539E-2</v>
      </c>
      <c r="Y143" s="230">
        <v>1.7593484441650091E-2</v>
      </c>
      <c r="DA143" s="71" t="s">
        <v>774</v>
      </c>
    </row>
    <row r="144" spans="1:105" ht="12" customHeight="1" x14ac:dyDescent="0.25">
      <c r="A144" s="59" t="s">
        <v>159</v>
      </c>
      <c r="B144" s="230">
        <v>2.0817347701908191E-3</v>
      </c>
      <c r="C144" s="230">
        <v>4.2081513016296434E-3</v>
      </c>
      <c r="D144" s="230">
        <v>4.7092928207614808E-3</v>
      </c>
      <c r="E144" s="230">
        <v>4.4626499653361122E-3</v>
      </c>
      <c r="F144" s="230">
        <v>6.6568287773393518E-3</v>
      </c>
      <c r="G144" s="230">
        <v>2.626390720841048E-3</v>
      </c>
      <c r="H144" s="230">
        <v>5.8543003195750806E-3</v>
      </c>
      <c r="I144" s="230">
        <v>1.458512187071893E-2</v>
      </c>
      <c r="J144" s="230">
        <v>7.6613559032579943E-3</v>
      </c>
      <c r="K144" s="230">
        <v>0</v>
      </c>
      <c r="L144" s="230">
        <v>7.1178068356604349E-3</v>
      </c>
      <c r="M144" s="230">
        <v>1.493621059248278E-3</v>
      </c>
      <c r="N144" s="230">
        <v>5.5413878700966432E-3</v>
      </c>
      <c r="O144" s="230">
        <v>0</v>
      </c>
      <c r="P144" s="230">
        <v>0</v>
      </c>
      <c r="Q144" s="230">
        <v>0</v>
      </c>
      <c r="R144" s="230">
        <v>0</v>
      </c>
      <c r="S144" s="230">
        <v>2.144598578648186E-3</v>
      </c>
      <c r="T144" s="230">
        <v>3.2067418676152851E-3</v>
      </c>
      <c r="U144" s="230">
        <v>2.1251940393267848E-3</v>
      </c>
      <c r="V144" s="230">
        <v>1.955159059385861E-3</v>
      </c>
      <c r="W144" s="230">
        <v>1.8655810539411339E-3</v>
      </c>
      <c r="X144" s="230">
        <v>7.9491664306851999E-3</v>
      </c>
      <c r="Y144" s="230">
        <v>3.906223341195576E-3</v>
      </c>
      <c r="DA144" s="71" t="s">
        <v>775</v>
      </c>
    </row>
    <row r="145" spans="1:105" ht="12" customHeight="1" x14ac:dyDescent="0.25">
      <c r="A145" s="59" t="s">
        <v>35</v>
      </c>
      <c r="B145" s="230">
        <v>2.6799910393254349E-2</v>
      </c>
      <c r="C145" s="230">
        <v>6.161457744012392E-2</v>
      </c>
      <c r="D145" s="230">
        <v>6.5109616990142768E-2</v>
      </c>
      <c r="E145" s="230">
        <v>7.9906024681032473E-2</v>
      </c>
      <c r="F145" s="230">
        <v>6.3215392605663195E-2</v>
      </c>
      <c r="G145" s="230">
        <v>2.622084469289623E-2</v>
      </c>
      <c r="H145" s="230">
        <v>6.3013095546804621E-2</v>
      </c>
      <c r="I145" s="230">
        <v>0.13925007669940889</v>
      </c>
      <c r="J145" s="230">
        <v>0.1110320725812825</v>
      </c>
      <c r="K145" s="230">
        <v>0.28607642958582691</v>
      </c>
      <c r="L145" s="230">
        <v>0.16984198097952111</v>
      </c>
      <c r="M145" s="230">
        <v>3.5708471374986978E-2</v>
      </c>
      <c r="N145" s="230">
        <v>0.14490364844994069</v>
      </c>
      <c r="O145" s="230">
        <v>0.14038049557868221</v>
      </c>
      <c r="P145" s="230">
        <v>0.1480326068259438</v>
      </c>
      <c r="Q145" s="230">
        <v>0.17665960485681839</v>
      </c>
      <c r="R145" s="230">
        <v>0.18326140907222199</v>
      </c>
      <c r="S145" s="230">
        <v>0.26036834814534071</v>
      </c>
      <c r="T145" s="230">
        <v>0.25928811514860922</v>
      </c>
      <c r="U145" s="230">
        <v>0.26951402354085041</v>
      </c>
      <c r="V145" s="230">
        <v>0.31263914294509909</v>
      </c>
      <c r="W145" s="230">
        <v>0.41043829996706882</v>
      </c>
      <c r="X145" s="230">
        <v>0.39062094131222452</v>
      </c>
      <c r="Y145" s="230">
        <v>0.30868333574757417</v>
      </c>
      <c r="DA145" s="71" t="s">
        <v>776</v>
      </c>
    </row>
    <row r="146" spans="1:105" ht="12" customHeight="1" x14ac:dyDescent="0.25">
      <c r="A146" s="60" t="s">
        <v>629</v>
      </c>
      <c r="B146" s="262">
        <v>0.36538635188443769</v>
      </c>
      <c r="C146" s="262">
        <v>0.85176571037986981</v>
      </c>
      <c r="D146" s="262">
        <v>1.2990514755041129</v>
      </c>
      <c r="E146" s="262">
        <v>1.400557489279366</v>
      </c>
      <c r="F146" s="262">
        <v>0.96219074198296595</v>
      </c>
      <c r="G146" s="262">
        <v>0.3643230344571316</v>
      </c>
      <c r="H146" s="262">
        <v>0.88171275880957145</v>
      </c>
      <c r="I146" s="262">
        <v>1.915034929732367</v>
      </c>
      <c r="J146" s="262">
        <v>1.0377116601510941</v>
      </c>
      <c r="K146" s="262">
        <v>2.1257742663522921</v>
      </c>
      <c r="L146" s="262">
        <v>1.5049970234581589</v>
      </c>
      <c r="M146" s="262">
        <v>0.38857347929923858</v>
      </c>
      <c r="N146" s="262">
        <v>1.770250242116685</v>
      </c>
      <c r="O146" s="262">
        <v>1.6023919175472601</v>
      </c>
      <c r="P146" s="262">
        <v>1.4986805532056611</v>
      </c>
      <c r="Q146" s="262">
        <v>1.6146164407382619</v>
      </c>
      <c r="R146" s="262">
        <v>1.64337848209431</v>
      </c>
      <c r="S146" s="262">
        <v>2.018441294171287</v>
      </c>
      <c r="T146" s="262">
        <v>1.9564159219160111</v>
      </c>
      <c r="U146" s="262">
        <v>2.0278991070184178</v>
      </c>
      <c r="V146" s="262">
        <v>1.854954746830104</v>
      </c>
      <c r="W146" s="262">
        <v>2.079975413128615</v>
      </c>
      <c r="X146" s="262">
        <v>1.882946865058875</v>
      </c>
      <c r="Y146" s="262">
        <v>1.2768636762520189</v>
      </c>
      <c r="DA146" s="72" t="s">
        <v>777</v>
      </c>
    </row>
    <row r="147" spans="1:105" ht="12" customHeight="1" x14ac:dyDescent="0.25">
      <c r="A147" s="64" t="s">
        <v>28</v>
      </c>
      <c r="B147" s="229">
        <v>0</v>
      </c>
      <c r="C147" s="229">
        <v>0</v>
      </c>
      <c r="D147" s="229">
        <v>0</v>
      </c>
      <c r="E147" s="229">
        <v>0</v>
      </c>
      <c r="F147" s="229">
        <v>0</v>
      </c>
      <c r="G147" s="229">
        <v>0</v>
      </c>
      <c r="H147" s="229">
        <v>0</v>
      </c>
      <c r="I147" s="229">
        <v>0</v>
      </c>
      <c r="J147" s="229">
        <v>7.8358432087791405E-2</v>
      </c>
      <c r="K147" s="229">
        <v>6.6591832674890633E-2</v>
      </c>
      <c r="L147" s="229">
        <v>7.8452538563547988E-2</v>
      </c>
      <c r="M147" s="229">
        <v>3.6222082629874072E-2</v>
      </c>
      <c r="N147" s="229">
        <v>7.9622351075384498E-2</v>
      </c>
      <c r="O147" s="229">
        <v>7.713667622069291E-2</v>
      </c>
      <c r="P147" s="229">
        <v>7.4518031004974478E-2</v>
      </c>
      <c r="Q147" s="229">
        <v>7.3425500807241889E-2</v>
      </c>
      <c r="R147" s="229">
        <v>8.0256488255563543E-2</v>
      </c>
      <c r="S147" s="229">
        <v>9.5852710150194337E-2</v>
      </c>
      <c r="T147" s="229">
        <v>9.8167648844864397E-2</v>
      </c>
      <c r="U147" s="229">
        <v>0.1076333017991077</v>
      </c>
      <c r="V147" s="229">
        <v>8.7110660189176833E-2</v>
      </c>
      <c r="W147" s="229">
        <v>7.1864290932899047E-2</v>
      </c>
      <c r="X147" s="229">
        <v>3.89138800027534E-2</v>
      </c>
      <c r="Y147" s="229">
        <v>3.3443174087210328E-2</v>
      </c>
      <c r="DA147" s="73" t="s">
        <v>778</v>
      </c>
    </row>
    <row r="148" spans="1:105" ht="12" customHeight="1" x14ac:dyDescent="0.25">
      <c r="A148" s="64" t="s">
        <v>30</v>
      </c>
      <c r="B148" s="229">
        <v>0</v>
      </c>
      <c r="C148" s="229">
        <v>0</v>
      </c>
      <c r="D148" s="229">
        <v>0</v>
      </c>
      <c r="E148" s="229">
        <v>0</v>
      </c>
      <c r="F148" s="229">
        <v>0</v>
      </c>
      <c r="G148" s="229">
        <v>0</v>
      </c>
      <c r="H148" s="229">
        <v>0</v>
      </c>
      <c r="I148" s="229">
        <v>0</v>
      </c>
      <c r="J148" s="229">
        <v>0</v>
      </c>
      <c r="K148" s="229">
        <v>0</v>
      </c>
      <c r="L148" s="229">
        <v>0</v>
      </c>
      <c r="M148" s="229">
        <v>0</v>
      </c>
      <c r="N148" s="229">
        <v>0</v>
      </c>
      <c r="O148" s="229">
        <v>0</v>
      </c>
      <c r="P148" s="229">
        <v>0</v>
      </c>
      <c r="Q148" s="229">
        <v>0</v>
      </c>
      <c r="R148" s="229">
        <v>0</v>
      </c>
      <c r="S148" s="229">
        <v>0</v>
      </c>
      <c r="T148" s="229">
        <v>0</v>
      </c>
      <c r="U148" s="229">
        <v>0</v>
      </c>
      <c r="V148" s="229">
        <v>0</v>
      </c>
      <c r="W148" s="229">
        <v>0</v>
      </c>
      <c r="X148" s="229">
        <v>0</v>
      </c>
      <c r="Y148" s="229">
        <v>0</v>
      </c>
      <c r="DA148" s="73" t="s">
        <v>779</v>
      </c>
    </row>
    <row r="149" spans="1:105" ht="12" customHeight="1" x14ac:dyDescent="0.25">
      <c r="A149" s="64" t="s">
        <v>31</v>
      </c>
      <c r="B149" s="229">
        <v>2.3972690028084779E-2</v>
      </c>
      <c r="C149" s="229">
        <v>5.0719753602557108E-2</v>
      </c>
      <c r="D149" s="229">
        <v>0</v>
      </c>
      <c r="E149" s="229">
        <v>7.1389245857866171E-2</v>
      </c>
      <c r="F149" s="229">
        <v>0</v>
      </c>
      <c r="G149" s="229">
        <v>0</v>
      </c>
      <c r="H149" s="229">
        <v>0</v>
      </c>
      <c r="I149" s="229">
        <v>5.8236564610585642E-2</v>
      </c>
      <c r="J149" s="229">
        <v>0.108512946490154</v>
      </c>
      <c r="K149" s="229">
        <v>0.22182438751366651</v>
      </c>
      <c r="L149" s="229">
        <v>0.27256826486605379</v>
      </c>
      <c r="M149" s="229">
        <v>6.4890523100364056E-2</v>
      </c>
      <c r="N149" s="229">
        <v>0.28309902901998851</v>
      </c>
      <c r="O149" s="229">
        <v>0.2495183587217398</v>
      </c>
      <c r="P149" s="229">
        <v>0.21051940074659559</v>
      </c>
      <c r="Q149" s="229">
        <v>0.24754179391093209</v>
      </c>
      <c r="R149" s="229">
        <v>0.21297950908821059</v>
      </c>
      <c r="S149" s="229">
        <v>0.2242877223330878</v>
      </c>
      <c r="T149" s="229">
        <v>0.23315765797536819</v>
      </c>
      <c r="U149" s="229">
        <v>4.7307434135264913E-2</v>
      </c>
      <c r="V149" s="229">
        <v>3.7496738517496318E-2</v>
      </c>
      <c r="W149" s="229">
        <v>3.9520570065185459E-2</v>
      </c>
      <c r="X149" s="229">
        <v>6.8924037716438818E-2</v>
      </c>
      <c r="Y149" s="229">
        <v>6.2918671686946759E-2</v>
      </c>
      <c r="DA149" s="73" t="s">
        <v>780</v>
      </c>
    </row>
    <row r="150" spans="1:105" ht="12" customHeight="1" x14ac:dyDescent="0.25">
      <c r="A150" s="64" t="s">
        <v>159</v>
      </c>
      <c r="B150" s="229">
        <v>2.0984529226274772E-2</v>
      </c>
      <c r="C150" s="229">
        <v>4.4538801555616521E-2</v>
      </c>
      <c r="D150" s="229">
        <v>7.5660187740262938E-2</v>
      </c>
      <c r="E150" s="229">
        <v>6.2786517823312807E-2</v>
      </c>
      <c r="F150" s="229">
        <v>8.2785705957246075E-2</v>
      </c>
      <c r="G150" s="229">
        <v>3.1241470822594899E-2</v>
      </c>
      <c r="H150" s="229">
        <v>6.6142270909018905E-2</v>
      </c>
      <c r="I150" s="229">
        <v>0.1563883133425458</v>
      </c>
      <c r="J150" s="229">
        <v>4.8399242417020767E-2</v>
      </c>
      <c r="K150" s="229">
        <v>0</v>
      </c>
      <c r="L150" s="229">
        <v>4.0681317393576867E-2</v>
      </c>
      <c r="M150" s="229">
        <v>8.2314413283986997E-3</v>
      </c>
      <c r="N150" s="229">
        <v>3.6151454216616231E-2</v>
      </c>
      <c r="O150" s="229">
        <v>0</v>
      </c>
      <c r="P150" s="229">
        <v>0</v>
      </c>
      <c r="Q150" s="229">
        <v>0</v>
      </c>
      <c r="R150" s="229">
        <v>0</v>
      </c>
      <c r="S150" s="229">
        <v>1.2694869491545741E-2</v>
      </c>
      <c r="T150" s="229">
        <v>2.010688220444061E-2</v>
      </c>
      <c r="U150" s="229">
        <v>1.485327319287609E-2</v>
      </c>
      <c r="V150" s="229">
        <v>1.088966162877023E-2</v>
      </c>
      <c r="W150" s="229">
        <v>9.0149788991042649E-3</v>
      </c>
      <c r="X150" s="229">
        <v>3.4110512526219487E-2</v>
      </c>
      <c r="Y150" s="229">
        <v>1.423528341115483E-2</v>
      </c>
      <c r="DA150" s="73" t="s">
        <v>781</v>
      </c>
    </row>
    <row r="151" spans="1:105" ht="12" customHeight="1" x14ac:dyDescent="0.25">
      <c r="A151" s="64" t="s">
        <v>32</v>
      </c>
      <c r="B151" s="229">
        <v>5.5956206125638362E-2</v>
      </c>
      <c r="C151" s="229">
        <v>0.1180897781650006</v>
      </c>
      <c r="D151" s="229">
        <v>0.19931831543476011</v>
      </c>
      <c r="E151" s="229">
        <v>0.16578771913760809</v>
      </c>
      <c r="F151" s="229">
        <v>0.10976995692773051</v>
      </c>
      <c r="G151" s="229">
        <v>2.773512485686196E-2</v>
      </c>
      <c r="H151" s="229">
        <v>0.11860870650639289</v>
      </c>
      <c r="I151" s="229">
        <v>0.14206681566437029</v>
      </c>
      <c r="J151" s="229">
        <v>6.6308439496960817E-2</v>
      </c>
      <c r="K151" s="229">
        <v>6.0105388088154271E-2</v>
      </c>
      <c r="L151" s="229">
        <v>7.3946547038126823E-2</v>
      </c>
      <c r="M151" s="229">
        <v>1.509220031873164E-2</v>
      </c>
      <c r="N151" s="229">
        <v>6.5758293956311706E-2</v>
      </c>
      <c r="O151" s="229">
        <v>5.7979074328790521E-2</v>
      </c>
      <c r="P151" s="229">
        <v>5.6905101618079872E-2</v>
      </c>
      <c r="Q151" s="229">
        <v>2.8623912932059951E-2</v>
      </c>
      <c r="R151" s="229">
        <v>0</v>
      </c>
      <c r="S151" s="229">
        <v>0</v>
      </c>
      <c r="T151" s="229">
        <v>0</v>
      </c>
      <c r="U151" s="229">
        <v>0</v>
      </c>
      <c r="V151" s="229">
        <v>0</v>
      </c>
      <c r="W151" s="229">
        <v>0</v>
      </c>
      <c r="X151" s="229">
        <v>0</v>
      </c>
      <c r="Y151" s="229">
        <v>0</v>
      </c>
      <c r="DA151" s="73" t="s">
        <v>782</v>
      </c>
    </row>
    <row r="152" spans="1:105" ht="12" customHeight="1" x14ac:dyDescent="0.25">
      <c r="A152" s="64" t="s">
        <v>33</v>
      </c>
      <c r="B152" s="229">
        <v>0</v>
      </c>
      <c r="C152" s="229">
        <v>0</v>
      </c>
      <c r="D152" s="229">
        <v>0</v>
      </c>
      <c r="E152" s="229">
        <v>0</v>
      </c>
      <c r="F152" s="229">
        <v>0</v>
      </c>
      <c r="G152" s="229">
        <v>0</v>
      </c>
      <c r="H152" s="229">
        <v>0</v>
      </c>
      <c r="I152" s="229">
        <v>0</v>
      </c>
      <c r="J152" s="229">
        <v>0</v>
      </c>
      <c r="K152" s="229">
        <v>0.21328389303938369</v>
      </c>
      <c r="L152" s="229">
        <v>0</v>
      </c>
      <c r="M152" s="229">
        <v>0</v>
      </c>
      <c r="N152" s="229">
        <v>0</v>
      </c>
      <c r="O152" s="229">
        <v>0</v>
      </c>
      <c r="P152" s="229">
        <v>0</v>
      </c>
      <c r="Q152" s="229">
        <v>0</v>
      </c>
      <c r="R152" s="229">
        <v>0</v>
      </c>
      <c r="S152" s="229">
        <v>0</v>
      </c>
      <c r="T152" s="229">
        <v>0</v>
      </c>
      <c r="U152" s="229">
        <v>0</v>
      </c>
      <c r="V152" s="229">
        <v>4.7787000833111659E-4</v>
      </c>
      <c r="W152" s="229">
        <v>2.5502943665526993E-4</v>
      </c>
      <c r="X152" s="229">
        <v>2.6082800486302421E-4</v>
      </c>
      <c r="Y152" s="229">
        <v>2.2600901209855081E-4</v>
      </c>
      <c r="DA152" s="73" t="s">
        <v>783</v>
      </c>
    </row>
    <row r="153" spans="1:105" ht="12" customHeight="1" x14ac:dyDescent="0.25">
      <c r="A153" s="64" t="s">
        <v>35</v>
      </c>
      <c r="B153" s="229">
        <v>0.26447292650443982</v>
      </c>
      <c r="C153" s="229">
        <v>0.63841737705669555</v>
      </c>
      <c r="D153" s="229">
        <v>1.02407297232909</v>
      </c>
      <c r="E153" s="229">
        <v>1.100594006460579</v>
      </c>
      <c r="F153" s="229">
        <v>0.76963507909798934</v>
      </c>
      <c r="G153" s="229">
        <v>0.30534643877767481</v>
      </c>
      <c r="H153" s="229">
        <v>0.69696178139415954</v>
      </c>
      <c r="I153" s="229">
        <v>1.4617184238649981</v>
      </c>
      <c r="J153" s="229">
        <v>0.68668161081401702</v>
      </c>
      <c r="K153" s="229">
        <v>1.1726012760229541</v>
      </c>
      <c r="L153" s="229">
        <v>0.95031569428098561</v>
      </c>
      <c r="M153" s="229">
        <v>0.19265521181420919</v>
      </c>
      <c r="N153" s="229">
        <v>0.9254662532458563</v>
      </c>
      <c r="O153" s="229">
        <v>0.85854446518530581</v>
      </c>
      <c r="P153" s="229">
        <v>0.91695626819901543</v>
      </c>
      <c r="Q153" s="229">
        <v>1.0821162743344399</v>
      </c>
      <c r="R153" s="229">
        <v>1.1412613538316221</v>
      </c>
      <c r="S153" s="229">
        <v>1.5088444125872791</v>
      </c>
      <c r="T153" s="229">
        <v>1.5916126667022741</v>
      </c>
      <c r="U153" s="229">
        <v>1.844076748481762</v>
      </c>
      <c r="V153" s="229">
        <v>1.7047067727701191</v>
      </c>
      <c r="W153" s="229">
        <v>1.9416570165205349</v>
      </c>
      <c r="X153" s="229">
        <v>1.6409533007197621</v>
      </c>
      <c r="Y153" s="229">
        <v>1.101276257730625</v>
      </c>
      <c r="DA153" s="73" t="s">
        <v>784</v>
      </c>
    </row>
    <row r="154" spans="1:105" ht="12" customHeight="1" x14ac:dyDescent="0.25">
      <c r="A154" s="64" t="s">
        <v>36</v>
      </c>
      <c r="B154" s="229">
        <v>0</v>
      </c>
      <c r="C154" s="229">
        <v>0</v>
      </c>
      <c r="D154" s="229">
        <v>0</v>
      </c>
      <c r="E154" s="229">
        <v>0</v>
      </c>
      <c r="F154" s="229">
        <v>0</v>
      </c>
      <c r="G154" s="229">
        <v>0</v>
      </c>
      <c r="H154" s="229">
        <v>0</v>
      </c>
      <c r="I154" s="229">
        <v>0</v>
      </c>
      <c r="J154" s="229">
        <v>0</v>
      </c>
      <c r="K154" s="229">
        <v>0</v>
      </c>
      <c r="L154" s="229">
        <v>0</v>
      </c>
      <c r="M154" s="229">
        <v>0</v>
      </c>
      <c r="N154" s="229">
        <v>0</v>
      </c>
      <c r="O154" s="229">
        <v>0</v>
      </c>
      <c r="P154" s="229">
        <v>0</v>
      </c>
      <c r="Q154" s="229">
        <v>0</v>
      </c>
      <c r="R154" s="229">
        <v>0</v>
      </c>
      <c r="S154" s="229">
        <v>0</v>
      </c>
      <c r="T154" s="229">
        <v>0</v>
      </c>
      <c r="U154" s="229">
        <v>0</v>
      </c>
      <c r="V154" s="229">
        <v>0</v>
      </c>
      <c r="W154" s="229">
        <v>0</v>
      </c>
      <c r="X154" s="229">
        <v>0</v>
      </c>
      <c r="Y154" s="229">
        <v>0</v>
      </c>
      <c r="DA154" s="73" t="s">
        <v>785</v>
      </c>
    </row>
    <row r="155" spans="1:105" ht="12" customHeight="1" x14ac:dyDescent="0.25">
      <c r="A155" s="64" t="s">
        <v>38</v>
      </c>
      <c r="B155" s="229">
        <v>0</v>
      </c>
      <c r="C155" s="229">
        <v>0</v>
      </c>
      <c r="D155" s="229">
        <v>0</v>
      </c>
      <c r="E155" s="229">
        <v>0</v>
      </c>
      <c r="F155" s="229">
        <v>0</v>
      </c>
      <c r="G155" s="229">
        <v>0</v>
      </c>
      <c r="H155" s="229">
        <v>0</v>
      </c>
      <c r="I155" s="229">
        <v>2.234928022975706E-2</v>
      </c>
      <c r="J155" s="229">
        <v>0</v>
      </c>
      <c r="K155" s="229">
        <v>0</v>
      </c>
      <c r="L155" s="229">
        <v>0</v>
      </c>
      <c r="M155" s="229">
        <v>0</v>
      </c>
      <c r="N155" s="229">
        <v>0</v>
      </c>
      <c r="O155" s="229">
        <v>0</v>
      </c>
      <c r="P155" s="229">
        <v>0</v>
      </c>
      <c r="Q155" s="229">
        <v>0</v>
      </c>
      <c r="R155" s="229">
        <v>0</v>
      </c>
      <c r="S155" s="229">
        <v>0</v>
      </c>
      <c r="T155" s="229">
        <v>0</v>
      </c>
      <c r="U155" s="229">
        <v>0</v>
      </c>
      <c r="V155" s="229">
        <v>0</v>
      </c>
      <c r="W155" s="229">
        <v>0</v>
      </c>
      <c r="X155" s="229">
        <v>6.2249858932374683E-2</v>
      </c>
      <c r="Y155" s="229">
        <v>4.2793152377680423E-2</v>
      </c>
      <c r="DA155" s="73" t="s">
        <v>786</v>
      </c>
    </row>
    <row r="156" spans="1:105" ht="12" customHeight="1" x14ac:dyDescent="0.25">
      <c r="A156" s="64" t="s">
        <v>39</v>
      </c>
      <c r="B156" s="229">
        <v>0</v>
      </c>
      <c r="C156" s="229">
        <v>0</v>
      </c>
      <c r="D156" s="229">
        <v>0</v>
      </c>
      <c r="E156" s="229">
        <v>0</v>
      </c>
      <c r="F156" s="229">
        <v>0</v>
      </c>
      <c r="G156" s="229">
        <v>0</v>
      </c>
      <c r="H156" s="229">
        <v>0</v>
      </c>
      <c r="I156" s="229">
        <v>7.4275532020109628E-2</v>
      </c>
      <c r="J156" s="229">
        <v>4.9450988845149563E-2</v>
      </c>
      <c r="K156" s="229">
        <v>0.39136748901324181</v>
      </c>
      <c r="L156" s="229">
        <v>8.9032661315867706E-2</v>
      </c>
      <c r="M156" s="229">
        <v>7.1482020107660874E-2</v>
      </c>
      <c r="N156" s="229">
        <v>0.38015286060252762</v>
      </c>
      <c r="O156" s="229">
        <v>0.3592133430907305</v>
      </c>
      <c r="P156" s="229">
        <v>0.239781751636996</v>
      </c>
      <c r="Q156" s="229">
        <v>0.1829089587535882</v>
      </c>
      <c r="R156" s="229">
        <v>0.20888113091891411</v>
      </c>
      <c r="S156" s="229">
        <v>0.1767615796091799</v>
      </c>
      <c r="T156" s="229">
        <v>1.3371066189063471E-2</v>
      </c>
      <c r="U156" s="229">
        <v>1.4028349409407529E-2</v>
      </c>
      <c r="V156" s="229">
        <v>1.4273043716209841E-2</v>
      </c>
      <c r="W156" s="229">
        <v>1.766352727423659E-2</v>
      </c>
      <c r="X156" s="229">
        <v>3.7534447156463278E-2</v>
      </c>
      <c r="Y156" s="229">
        <v>2.1971127946303549E-2</v>
      </c>
      <c r="DA156" s="73" t="s">
        <v>787</v>
      </c>
    </row>
    <row r="157" spans="1:105" ht="12" customHeight="1" x14ac:dyDescent="0.25">
      <c r="A157" s="61" t="s">
        <v>641</v>
      </c>
      <c r="B157" s="263">
        <v>3.3798154790221982E-2</v>
      </c>
      <c r="C157" s="263">
        <v>0.10477102061622021</v>
      </c>
      <c r="D157" s="263">
        <v>0.2451424878668331</v>
      </c>
      <c r="E157" s="263">
        <v>0.22641951014262779</v>
      </c>
      <c r="F157" s="263">
        <v>0.1212038767364228</v>
      </c>
      <c r="G157" s="263">
        <v>3.4555832489343713E-2</v>
      </c>
      <c r="H157" s="263">
        <v>0.1058507566045809</v>
      </c>
      <c r="I157" s="263">
        <v>0.26670177998845529</v>
      </c>
      <c r="J157" s="263">
        <v>6.1921514952441283E-2</v>
      </c>
      <c r="K157" s="263">
        <v>0.1233486465624164</v>
      </c>
      <c r="L157" s="263">
        <v>0.13701083092682051</v>
      </c>
      <c r="M157" s="263">
        <v>1.3030831303351481E-2</v>
      </c>
      <c r="N157" s="263">
        <v>0.14979527638411089</v>
      </c>
      <c r="O157" s="263">
        <v>0.1172853697602228</v>
      </c>
      <c r="P157" s="263">
        <v>0.1000820617036383</v>
      </c>
      <c r="Q157" s="263">
        <v>9.9851130504013563E-2</v>
      </c>
      <c r="R157" s="263">
        <v>0.1037158439420581</v>
      </c>
      <c r="S157" s="263">
        <v>0.1217652864503188</v>
      </c>
      <c r="T157" s="263">
        <v>0.1301663710769374</v>
      </c>
      <c r="U157" s="263">
        <v>0.19169605443455401</v>
      </c>
      <c r="V157" s="263">
        <v>0.1111690781366567</v>
      </c>
      <c r="W157" s="263">
        <v>9.4636444818989154E-2</v>
      </c>
      <c r="X157" s="263">
        <v>5.5841294363412529E-2</v>
      </c>
      <c r="Y157" s="263">
        <v>4.9474867069315377E-3</v>
      </c>
      <c r="DA157" s="74" t="s">
        <v>788</v>
      </c>
    </row>
    <row r="158" spans="1:105" ht="12" hidden="1" customHeight="1" x14ac:dyDescent="0.25">
      <c r="A158" s="117"/>
      <c r="B158" s="98"/>
      <c r="C158" s="98"/>
      <c r="D158" s="98"/>
      <c r="E158" s="98"/>
      <c r="F158" s="98"/>
      <c r="G158" s="98"/>
      <c r="H158" s="98"/>
      <c r="I158" s="98"/>
      <c r="J158" s="98"/>
      <c r="K158" s="98"/>
      <c r="L158" s="98"/>
      <c r="M158" s="98"/>
      <c r="N158" s="98"/>
      <c r="O158" s="98"/>
      <c r="P158" s="98"/>
      <c r="Q158" s="98"/>
      <c r="R158" s="98"/>
      <c r="S158" s="98"/>
      <c r="T158" s="98"/>
      <c r="U158" s="98"/>
      <c r="V158" s="98"/>
      <c r="W158" s="98"/>
      <c r="X158" s="98"/>
      <c r="Y158" s="98"/>
      <c r="DA158" s="94"/>
    </row>
    <row r="159" spans="1:105" ht="12" customHeight="1" x14ac:dyDescent="0.25">
      <c r="A159" s="130"/>
      <c r="B159" s="172"/>
      <c r="C159" s="172"/>
      <c r="D159" s="172"/>
      <c r="E159" s="172"/>
      <c r="F159" s="172"/>
      <c r="G159" s="172"/>
      <c r="H159" s="172"/>
      <c r="I159" s="172"/>
      <c r="J159" s="172"/>
      <c r="K159" s="172"/>
      <c r="L159" s="172"/>
      <c r="M159" s="172"/>
      <c r="N159" s="172"/>
      <c r="O159" s="172"/>
      <c r="P159" s="172"/>
      <c r="Q159" s="172"/>
      <c r="R159" s="172"/>
      <c r="S159" s="172"/>
      <c r="T159" s="172"/>
      <c r="U159" s="172"/>
      <c r="V159" s="172"/>
      <c r="W159" s="172"/>
      <c r="X159" s="172"/>
      <c r="Y159" s="172"/>
    </row>
    <row r="160" spans="1:105" ht="15" customHeight="1" x14ac:dyDescent="0.25">
      <c r="A160" s="32" t="s">
        <v>340</v>
      </c>
      <c r="B160" s="257"/>
      <c r="C160" s="257"/>
      <c r="D160" s="257"/>
      <c r="E160" s="257"/>
      <c r="F160" s="257"/>
      <c r="G160" s="257"/>
      <c r="H160" s="257"/>
      <c r="I160" s="257"/>
      <c r="J160" s="257"/>
      <c r="K160" s="257"/>
      <c r="L160" s="257"/>
      <c r="M160" s="257"/>
      <c r="N160" s="257"/>
      <c r="O160" s="257"/>
      <c r="P160" s="257"/>
      <c r="Q160" s="257"/>
      <c r="R160" s="257"/>
      <c r="S160" s="257"/>
      <c r="T160" s="257"/>
      <c r="U160" s="257"/>
      <c r="V160" s="257"/>
      <c r="W160" s="257"/>
      <c r="X160" s="257"/>
      <c r="Y160" s="257"/>
      <c r="DA160" s="88"/>
    </row>
    <row r="161" spans="1:105" ht="12" customHeight="1" x14ac:dyDescent="0.25">
      <c r="A161" s="58"/>
      <c r="B161" s="172"/>
      <c r="C161" s="172"/>
      <c r="D161" s="172"/>
      <c r="E161" s="172"/>
      <c r="F161" s="172"/>
      <c r="G161" s="172"/>
      <c r="H161" s="172"/>
      <c r="I161" s="172"/>
      <c r="J161" s="172"/>
      <c r="K161" s="172"/>
      <c r="L161" s="172"/>
      <c r="M161" s="172"/>
      <c r="N161" s="172"/>
      <c r="O161" s="172"/>
      <c r="P161" s="172"/>
      <c r="Q161" s="172"/>
      <c r="R161" s="172"/>
      <c r="S161" s="172"/>
      <c r="T161" s="172"/>
      <c r="U161" s="172"/>
      <c r="V161" s="172"/>
      <c r="W161" s="172"/>
      <c r="X161" s="172"/>
      <c r="Y161" s="172"/>
    </row>
    <row r="162" spans="1:105" ht="12" customHeight="1" x14ac:dyDescent="0.25">
      <c r="A162" s="35" t="s">
        <v>45</v>
      </c>
      <c r="B162" s="232">
        <f t="shared" ref="B162:Y162" si="3">SUM(B$163:B$169)</f>
        <v>0</v>
      </c>
      <c r="C162" s="232">
        <f t="shared" si="3"/>
        <v>0</v>
      </c>
      <c r="D162" s="232">
        <f t="shared" si="3"/>
        <v>0</v>
      </c>
      <c r="E162" s="232">
        <f t="shared" si="3"/>
        <v>0</v>
      </c>
      <c r="F162" s="232">
        <f t="shared" si="3"/>
        <v>0</v>
      </c>
      <c r="G162" s="232">
        <f t="shared" si="3"/>
        <v>0</v>
      </c>
      <c r="H162" s="232">
        <f t="shared" si="3"/>
        <v>0</v>
      </c>
      <c r="I162" s="232">
        <f t="shared" si="3"/>
        <v>0</v>
      </c>
      <c r="J162" s="232">
        <f t="shared" si="3"/>
        <v>0</v>
      </c>
      <c r="K162" s="232">
        <f t="shared" si="3"/>
        <v>0</v>
      </c>
      <c r="L162" s="232">
        <f t="shared" si="3"/>
        <v>0</v>
      </c>
      <c r="M162" s="232">
        <f t="shared" si="3"/>
        <v>0</v>
      </c>
      <c r="N162" s="232">
        <f t="shared" si="3"/>
        <v>0</v>
      </c>
      <c r="O162" s="232">
        <f t="shared" si="3"/>
        <v>0</v>
      </c>
      <c r="P162" s="232">
        <f t="shared" si="3"/>
        <v>0</v>
      </c>
      <c r="Q162" s="232">
        <f t="shared" si="3"/>
        <v>0</v>
      </c>
      <c r="R162" s="232">
        <f t="shared" si="3"/>
        <v>0</v>
      </c>
      <c r="S162" s="232">
        <f t="shared" si="3"/>
        <v>0</v>
      </c>
      <c r="T162" s="232">
        <f t="shared" si="3"/>
        <v>0</v>
      </c>
      <c r="U162" s="232">
        <f t="shared" si="3"/>
        <v>0</v>
      </c>
      <c r="V162" s="232">
        <f t="shared" si="3"/>
        <v>0</v>
      </c>
      <c r="W162" s="232">
        <f t="shared" si="3"/>
        <v>0</v>
      </c>
      <c r="X162" s="232">
        <f t="shared" si="3"/>
        <v>0</v>
      </c>
      <c r="Y162" s="232">
        <f t="shared" si="3"/>
        <v>0</v>
      </c>
      <c r="DA162" s="95"/>
    </row>
    <row r="163" spans="1:105" ht="12" customHeight="1" x14ac:dyDescent="0.25">
      <c r="A163" s="55" t="s">
        <v>91</v>
      </c>
      <c r="B163" s="299">
        <f t="shared" ref="B163:Y163" si="4">IF(B$6=0,0,B$6/B$5)</f>
        <v>0</v>
      </c>
      <c r="C163" s="299">
        <f t="shared" si="4"/>
        <v>0</v>
      </c>
      <c r="D163" s="299">
        <f t="shared" si="4"/>
        <v>0</v>
      </c>
      <c r="E163" s="299">
        <f t="shared" si="4"/>
        <v>0</v>
      </c>
      <c r="F163" s="299">
        <f t="shared" si="4"/>
        <v>0</v>
      </c>
      <c r="G163" s="299">
        <f t="shared" si="4"/>
        <v>0</v>
      </c>
      <c r="H163" s="299">
        <f t="shared" si="4"/>
        <v>0</v>
      </c>
      <c r="I163" s="299">
        <f t="shared" si="4"/>
        <v>0</v>
      </c>
      <c r="J163" s="299">
        <f t="shared" si="4"/>
        <v>0</v>
      </c>
      <c r="K163" s="299">
        <f t="shared" si="4"/>
        <v>0</v>
      </c>
      <c r="L163" s="299">
        <f t="shared" si="4"/>
        <v>0</v>
      </c>
      <c r="M163" s="299">
        <f t="shared" si="4"/>
        <v>0</v>
      </c>
      <c r="N163" s="299">
        <f t="shared" si="4"/>
        <v>0</v>
      </c>
      <c r="O163" s="299">
        <f t="shared" si="4"/>
        <v>0</v>
      </c>
      <c r="P163" s="299">
        <f t="shared" si="4"/>
        <v>0</v>
      </c>
      <c r="Q163" s="299">
        <f t="shared" si="4"/>
        <v>0</v>
      </c>
      <c r="R163" s="299">
        <f t="shared" si="4"/>
        <v>0</v>
      </c>
      <c r="S163" s="299">
        <f t="shared" si="4"/>
        <v>0</v>
      </c>
      <c r="T163" s="299">
        <f t="shared" si="4"/>
        <v>0</v>
      </c>
      <c r="U163" s="299">
        <f t="shared" si="4"/>
        <v>0</v>
      </c>
      <c r="V163" s="299">
        <f t="shared" si="4"/>
        <v>0</v>
      </c>
      <c r="W163" s="299">
        <f t="shared" si="4"/>
        <v>0</v>
      </c>
      <c r="X163" s="299">
        <f t="shared" si="4"/>
        <v>0</v>
      </c>
      <c r="Y163" s="299">
        <f t="shared" si="4"/>
        <v>0</v>
      </c>
      <c r="DA163" s="67"/>
    </row>
    <row r="164" spans="1:105" ht="12" customHeight="1" x14ac:dyDescent="0.25">
      <c r="A164" s="173" t="s">
        <v>92</v>
      </c>
      <c r="B164" s="233">
        <f t="shared" ref="B164:Y164" si="5">IF(B$7=0,0,B$7/B$5)</f>
        <v>0</v>
      </c>
      <c r="C164" s="233">
        <f t="shared" si="5"/>
        <v>0</v>
      </c>
      <c r="D164" s="233">
        <f t="shared" si="5"/>
        <v>0</v>
      </c>
      <c r="E164" s="233">
        <f t="shared" si="5"/>
        <v>0</v>
      </c>
      <c r="F164" s="233">
        <f t="shared" si="5"/>
        <v>0</v>
      </c>
      <c r="G164" s="233">
        <f t="shared" si="5"/>
        <v>0</v>
      </c>
      <c r="H164" s="233">
        <f t="shared" si="5"/>
        <v>0</v>
      </c>
      <c r="I164" s="233">
        <f t="shared" si="5"/>
        <v>0</v>
      </c>
      <c r="J164" s="233">
        <f t="shared" si="5"/>
        <v>0</v>
      </c>
      <c r="K164" s="233">
        <f t="shared" si="5"/>
        <v>0</v>
      </c>
      <c r="L164" s="233">
        <f t="shared" si="5"/>
        <v>0</v>
      </c>
      <c r="M164" s="233">
        <f t="shared" si="5"/>
        <v>0</v>
      </c>
      <c r="N164" s="233">
        <f t="shared" si="5"/>
        <v>0</v>
      </c>
      <c r="O164" s="233">
        <f t="shared" si="5"/>
        <v>0</v>
      </c>
      <c r="P164" s="233">
        <f t="shared" si="5"/>
        <v>0</v>
      </c>
      <c r="Q164" s="233">
        <f t="shared" si="5"/>
        <v>0</v>
      </c>
      <c r="R164" s="233">
        <f t="shared" si="5"/>
        <v>0</v>
      </c>
      <c r="S164" s="233">
        <f t="shared" si="5"/>
        <v>0</v>
      </c>
      <c r="T164" s="233">
        <f t="shared" si="5"/>
        <v>0</v>
      </c>
      <c r="U164" s="233">
        <f t="shared" si="5"/>
        <v>0</v>
      </c>
      <c r="V164" s="233">
        <f t="shared" si="5"/>
        <v>0</v>
      </c>
      <c r="W164" s="233">
        <f t="shared" si="5"/>
        <v>0</v>
      </c>
      <c r="X164" s="233">
        <f t="shared" si="5"/>
        <v>0</v>
      </c>
      <c r="Y164" s="233">
        <f t="shared" si="5"/>
        <v>0</v>
      </c>
      <c r="DA164" s="177"/>
    </row>
    <row r="165" spans="1:105" ht="12" customHeight="1" x14ac:dyDescent="0.25">
      <c r="A165" s="173" t="s">
        <v>93</v>
      </c>
      <c r="B165" s="233">
        <f t="shared" ref="B165:Y165" si="6">IF(B$8=0,0,B$8/B$5)</f>
        <v>0</v>
      </c>
      <c r="C165" s="233">
        <f t="shared" si="6"/>
        <v>0</v>
      </c>
      <c r="D165" s="233">
        <f t="shared" si="6"/>
        <v>0</v>
      </c>
      <c r="E165" s="233">
        <f t="shared" si="6"/>
        <v>0</v>
      </c>
      <c r="F165" s="233">
        <f t="shared" si="6"/>
        <v>0</v>
      </c>
      <c r="G165" s="233">
        <f t="shared" si="6"/>
        <v>0</v>
      </c>
      <c r="H165" s="233">
        <f t="shared" si="6"/>
        <v>0</v>
      </c>
      <c r="I165" s="233">
        <f t="shared" si="6"/>
        <v>0</v>
      </c>
      <c r="J165" s="233">
        <f t="shared" si="6"/>
        <v>0</v>
      </c>
      <c r="K165" s="233">
        <f t="shared" si="6"/>
        <v>0</v>
      </c>
      <c r="L165" s="233">
        <f t="shared" si="6"/>
        <v>0</v>
      </c>
      <c r="M165" s="233">
        <f t="shared" si="6"/>
        <v>0</v>
      </c>
      <c r="N165" s="233">
        <f t="shared" si="6"/>
        <v>0</v>
      </c>
      <c r="O165" s="233">
        <f t="shared" si="6"/>
        <v>0</v>
      </c>
      <c r="P165" s="233">
        <f t="shared" si="6"/>
        <v>0</v>
      </c>
      <c r="Q165" s="233">
        <f t="shared" si="6"/>
        <v>0</v>
      </c>
      <c r="R165" s="233">
        <f t="shared" si="6"/>
        <v>0</v>
      </c>
      <c r="S165" s="233">
        <f t="shared" si="6"/>
        <v>0</v>
      </c>
      <c r="T165" s="233">
        <f t="shared" si="6"/>
        <v>0</v>
      </c>
      <c r="U165" s="233">
        <f t="shared" si="6"/>
        <v>0</v>
      </c>
      <c r="V165" s="233">
        <f t="shared" si="6"/>
        <v>0</v>
      </c>
      <c r="W165" s="233">
        <f t="shared" si="6"/>
        <v>0</v>
      </c>
      <c r="X165" s="233">
        <f t="shared" si="6"/>
        <v>0</v>
      </c>
      <c r="Y165" s="233">
        <f t="shared" si="6"/>
        <v>0</v>
      </c>
      <c r="DA165" s="177"/>
    </row>
    <row r="166" spans="1:105" ht="12" customHeight="1" x14ac:dyDescent="0.25">
      <c r="A166" s="173" t="s">
        <v>94</v>
      </c>
      <c r="B166" s="233">
        <f t="shared" ref="B166:Y166" si="7">IF(B$9=0,0,B$9/B$5)</f>
        <v>0</v>
      </c>
      <c r="C166" s="233">
        <f t="shared" si="7"/>
        <v>0</v>
      </c>
      <c r="D166" s="233">
        <f t="shared" si="7"/>
        <v>0</v>
      </c>
      <c r="E166" s="233">
        <f t="shared" si="7"/>
        <v>0</v>
      </c>
      <c r="F166" s="233">
        <f t="shared" si="7"/>
        <v>0</v>
      </c>
      <c r="G166" s="233">
        <f t="shared" si="7"/>
        <v>0</v>
      </c>
      <c r="H166" s="233">
        <f t="shared" si="7"/>
        <v>0</v>
      </c>
      <c r="I166" s="233">
        <f t="shared" si="7"/>
        <v>0</v>
      </c>
      <c r="J166" s="233">
        <f t="shared" si="7"/>
        <v>0</v>
      </c>
      <c r="K166" s="233">
        <f t="shared" si="7"/>
        <v>0</v>
      </c>
      <c r="L166" s="233">
        <f t="shared" si="7"/>
        <v>0</v>
      </c>
      <c r="M166" s="233">
        <f t="shared" si="7"/>
        <v>0</v>
      </c>
      <c r="N166" s="233">
        <f t="shared" si="7"/>
        <v>0</v>
      </c>
      <c r="O166" s="233">
        <f t="shared" si="7"/>
        <v>0</v>
      </c>
      <c r="P166" s="233">
        <f t="shared" si="7"/>
        <v>0</v>
      </c>
      <c r="Q166" s="233">
        <f t="shared" si="7"/>
        <v>0</v>
      </c>
      <c r="R166" s="233">
        <f t="shared" si="7"/>
        <v>0</v>
      </c>
      <c r="S166" s="233">
        <f t="shared" si="7"/>
        <v>0</v>
      </c>
      <c r="T166" s="233">
        <f t="shared" si="7"/>
        <v>0</v>
      </c>
      <c r="U166" s="233">
        <f t="shared" si="7"/>
        <v>0</v>
      </c>
      <c r="V166" s="233">
        <f t="shared" si="7"/>
        <v>0</v>
      </c>
      <c r="W166" s="233">
        <f t="shared" si="7"/>
        <v>0</v>
      </c>
      <c r="X166" s="233">
        <f t="shared" si="7"/>
        <v>0</v>
      </c>
      <c r="Y166" s="233">
        <f t="shared" si="7"/>
        <v>0</v>
      </c>
      <c r="DA166" s="177"/>
    </row>
    <row r="167" spans="1:105" ht="12" customHeight="1" x14ac:dyDescent="0.25">
      <c r="A167" s="56" t="s">
        <v>95</v>
      </c>
      <c r="B167" s="300">
        <f t="shared" ref="B167:Y167" si="8">IF(B$10=0,0,B$10/B$5)</f>
        <v>0</v>
      </c>
      <c r="C167" s="300">
        <f t="shared" si="8"/>
        <v>0</v>
      </c>
      <c r="D167" s="300">
        <f t="shared" si="8"/>
        <v>0</v>
      </c>
      <c r="E167" s="300">
        <f t="shared" si="8"/>
        <v>0</v>
      </c>
      <c r="F167" s="300">
        <f t="shared" si="8"/>
        <v>0</v>
      </c>
      <c r="G167" s="300">
        <f t="shared" si="8"/>
        <v>0</v>
      </c>
      <c r="H167" s="300">
        <f t="shared" si="8"/>
        <v>0</v>
      </c>
      <c r="I167" s="300">
        <f t="shared" si="8"/>
        <v>0</v>
      </c>
      <c r="J167" s="300">
        <f t="shared" si="8"/>
        <v>0</v>
      </c>
      <c r="K167" s="300">
        <f t="shared" si="8"/>
        <v>0</v>
      </c>
      <c r="L167" s="300">
        <f t="shared" si="8"/>
        <v>0</v>
      </c>
      <c r="M167" s="300">
        <f t="shared" si="8"/>
        <v>0</v>
      </c>
      <c r="N167" s="300">
        <f t="shared" si="8"/>
        <v>0</v>
      </c>
      <c r="O167" s="300">
        <f t="shared" si="8"/>
        <v>0</v>
      </c>
      <c r="P167" s="300">
        <f t="shared" si="8"/>
        <v>0</v>
      </c>
      <c r="Q167" s="300">
        <f t="shared" si="8"/>
        <v>0</v>
      </c>
      <c r="R167" s="300">
        <f t="shared" si="8"/>
        <v>0</v>
      </c>
      <c r="S167" s="300">
        <f t="shared" si="8"/>
        <v>0</v>
      </c>
      <c r="T167" s="300">
        <f t="shared" si="8"/>
        <v>0</v>
      </c>
      <c r="U167" s="300">
        <f t="shared" si="8"/>
        <v>0</v>
      </c>
      <c r="V167" s="300">
        <f t="shared" si="8"/>
        <v>0</v>
      </c>
      <c r="W167" s="300">
        <f t="shared" si="8"/>
        <v>0</v>
      </c>
      <c r="X167" s="300">
        <f t="shared" si="8"/>
        <v>0</v>
      </c>
      <c r="Y167" s="300">
        <f t="shared" si="8"/>
        <v>0</v>
      </c>
      <c r="DA167" s="68"/>
    </row>
    <row r="168" spans="1:105" ht="12" customHeight="1" x14ac:dyDescent="0.25">
      <c r="A168" s="174" t="s">
        <v>485</v>
      </c>
      <c r="B168" s="301">
        <f t="shared" ref="B168:Y168" si="9">IF(B$16=0,0,B$16/B$5)</f>
        <v>0</v>
      </c>
      <c r="C168" s="301">
        <f t="shared" si="9"/>
        <v>0</v>
      </c>
      <c r="D168" s="301">
        <f t="shared" si="9"/>
        <v>0</v>
      </c>
      <c r="E168" s="301">
        <f t="shared" si="9"/>
        <v>0</v>
      </c>
      <c r="F168" s="301">
        <f t="shared" si="9"/>
        <v>0</v>
      </c>
      <c r="G168" s="301">
        <f t="shared" si="9"/>
        <v>0</v>
      </c>
      <c r="H168" s="301">
        <f t="shared" si="9"/>
        <v>0</v>
      </c>
      <c r="I168" s="301">
        <f t="shared" si="9"/>
        <v>0</v>
      </c>
      <c r="J168" s="301">
        <f t="shared" si="9"/>
        <v>0</v>
      </c>
      <c r="K168" s="301">
        <f t="shared" si="9"/>
        <v>0</v>
      </c>
      <c r="L168" s="301">
        <f t="shared" si="9"/>
        <v>0</v>
      </c>
      <c r="M168" s="301">
        <f t="shared" si="9"/>
        <v>0</v>
      </c>
      <c r="N168" s="301">
        <f t="shared" si="9"/>
        <v>0</v>
      </c>
      <c r="O168" s="301">
        <f t="shared" si="9"/>
        <v>0</v>
      </c>
      <c r="P168" s="301">
        <f t="shared" si="9"/>
        <v>0</v>
      </c>
      <c r="Q168" s="301">
        <f t="shared" si="9"/>
        <v>0</v>
      </c>
      <c r="R168" s="301">
        <f t="shared" si="9"/>
        <v>0</v>
      </c>
      <c r="S168" s="301">
        <f t="shared" si="9"/>
        <v>0</v>
      </c>
      <c r="T168" s="301">
        <f t="shared" si="9"/>
        <v>0</v>
      </c>
      <c r="U168" s="301">
        <f t="shared" si="9"/>
        <v>0</v>
      </c>
      <c r="V168" s="301">
        <f t="shared" si="9"/>
        <v>0</v>
      </c>
      <c r="W168" s="301">
        <f t="shared" si="9"/>
        <v>0</v>
      </c>
      <c r="X168" s="301">
        <f t="shared" si="9"/>
        <v>0</v>
      </c>
      <c r="Y168" s="301">
        <f t="shared" si="9"/>
        <v>0</v>
      </c>
      <c r="DA168" s="178"/>
    </row>
    <row r="169" spans="1:105" ht="12" customHeight="1" x14ac:dyDescent="0.25">
      <c r="A169" s="41" t="s">
        <v>497</v>
      </c>
      <c r="B169" s="235">
        <f t="shared" ref="B169:Y169" si="10">IF(B$27=0,0,B$27/B$5)</f>
        <v>0</v>
      </c>
      <c r="C169" s="235">
        <f t="shared" si="10"/>
        <v>0</v>
      </c>
      <c r="D169" s="235">
        <f t="shared" si="10"/>
        <v>0</v>
      </c>
      <c r="E169" s="235">
        <f t="shared" si="10"/>
        <v>0</v>
      </c>
      <c r="F169" s="235">
        <f t="shared" si="10"/>
        <v>0</v>
      </c>
      <c r="G169" s="235">
        <f t="shared" si="10"/>
        <v>0</v>
      </c>
      <c r="H169" s="235">
        <f t="shared" si="10"/>
        <v>0</v>
      </c>
      <c r="I169" s="235">
        <f t="shared" si="10"/>
        <v>0</v>
      </c>
      <c r="J169" s="235">
        <f t="shared" si="10"/>
        <v>0</v>
      </c>
      <c r="K169" s="235">
        <f t="shared" si="10"/>
        <v>0</v>
      </c>
      <c r="L169" s="235">
        <f t="shared" si="10"/>
        <v>0</v>
      </c>
      <c r="M169" s="235">
        <f t="shared" si="10"/>
        <v>0</v>
      </c>
      <c r="N169" s="235">
        <f t="shared" si="10"/>
        <v>0</v>
      </c>
      <c r="O169" s="235">
        <f t="shared" si="10"/>
        <v>0</v>
      </c>
      <c r="P169" s="235">
        <f t="shared" si="10"/>
        <v>0</v>
      </c>
      <c r="Q169" s="235">
        <f t="shared" si="10"/>
        <v>0</v>
      </c>
      <c r="R169" s="235">
        <f t="shared" si="10"/>
        <v>0</v>
      </c>
      <c r="S169" s="235">
        <f t="shared" si="10"/>
        <v>0</v>
      </c>
      <c r="T169" s="235">
        <f t="shared" si="10"/>
        <v>0</v>
      </c>
      <c r="U169" s="235">
        <f t="shared" si="10"/>
        <v>0</v>
      </c>
      <c r="V169" s="235">
        <f t="shared" si="10"/>
        <v>0</v>
      </c>
      <c r="W169" s="235">
        <f t="shared" si="10"/>
        <v>0</v>
      </c>
      <c r="X169" s="235">
        <f t="shared" si="10"/>
        <v>0</v>
      </c>
      <c r="Y169" s="235">
        <f t="shared" si="10"/>
        <v>0</v>
      </c>
      <c r="DA169" s="97"/>
    </row>
    <row r="170" spans="1:105" ht="12" customHeight="1" x14ac:dyDescent="0.25">
      <c r="A170" s="128"/>
      <c r="B170" s="128"/>
      <c r="C170" s="128"/>
      <c r="D170" s="128"/>
      <c r="E170" s="128"/>
      <c r="F170" s="128"/>
      <c r="G170" s="128"/>
      <c r="H170" s="128"/>
      <c r="I170" s="128"/>
      <c r="J170" s="128"/>
      <c r="K170" s="128"/>
      <c r="L170" s="128"/>
      <c r="M170" s="128"/>
      <c r="N170" s="128"/>
      <c r="O170" s="128"/>
      <c r="P170" s="128"/>
      <c r="Q170" s="128"/>
      <c r="R170" s="128"/>
      <c r="S170" s="128"/>
      <c r="T170" s="128"/>
      <c r="U170" s="128"/>
      <c r="V170" s="128"/>
      <c r="W170" s="128"/>
      <c r="X170" s="128"/>
      <c r="Y170" s="128"/>
      <c r="DA170" s="120"/>
    </row>
    <row r="171" spans="1:105" ht="12" customHeight="1" x14ac:dyDescent="0.25">
      <c r="A171" s="35" t="s">
        <v>46</v>
      </c>
      <c r="B171" s="232">
        <f t="shared" ref="B171:Y171" si="11">SUM(B$172:B$177,B$179:B$180,B$182:B$184)</f>
        <v>1.0000000000000002</v>
      </c>
      <c r="C171" s="232">
        <f t="shared" si="11"/>
        <v>1</v>
      </c>
      <c r="D171" s="232">
        <f t="shared" si="11"/>
        <v>1.0000000000000002</v>
      </c>
      <c r="E171" s="232">
        <f t="shared" si="11"/>
        <v>1.0000000000000002</v>
      </c>
      <c r="F171" s="232">
        <f t="shared" si="11"/>
        <v>1</v>
      </c>
      <c r="G171" s="232">
        <f t="shared" si="11"/>
        <v>1</v>
      </c>
      <c r="H171" s="232">
        <f t="shared" si="11"/>
        <v>1.0000000000000002</v>
      </c>
      <c r="I171" s="232">
        <f t="shared" si="11"/>
        <v>1</v>
      </c>
      <c r="J171" s="232">
        <f t="shared" si="11"/>
        <v>1</v>
      </c>
      <c r="K171" s="232">
        <f t="shared" si="11"/>
        <v>1.0000000000000004</v>
      </c>
      <c r="L171" s="232">
        <f t="shared" si="11"/>
        <v>1.0000000000000002</v>
      </c>
      <c r="M171" s="232">
        <f t="shared" si="11"/>
        <v>1.0000000000000002</v>
      </c>
      <c r="N171" s="232">
        <f t="shared" si="11"/>
        <v>1</v>
      </c>
      <c r="O171" s="232">
        <f t="shared" si="11"/>
        <v>1</v>
      </c>
      <c r="P171" s="232">
        <f t="shared" si="11"/>
        <v>0.99999999999999978</v>
      </c>
      <c r="Q171" s="232">
        <f t="shared" si="11"/>
        <v>1</v>
      </c>
      <c r="R171" s="232">
        <f t="shared" si="11"/>
        <v>1</v>
      </c>
      <c r="S171" s="232">
        <f t="shared" si="11"/>
        <v>0.99999999999999967</v>
      </c>
      <c r="T171" s="232">
        <f t="shared" si="11"/>
        <v>1.0000000000000002</v>
      </c>
      <c r="U171" s="232">
        <f t="shared" si="11"/>
        <v>0.99999999999999989</v>
      </c>
      <c r="V171" s="232">
        <f t="shared" si="11"/>
        <v>0.99999999999999989</v>
      </c>
      <c r="W171" s="232">
        <f t="shared" si="11"/>
        <v>1</v>
      </c>
      <c r="X171" s="232">
        <f t="shared" si="11"/>
        <v>0.99999999999999978</v>
      </c>
      <c r="Y171" s="232">
        <f t="shared" si="11"/>
        <v>0.99999999999999978</v>
      </c>
      <c r="DA171" s="95"/>
    </row>
    <row r="172" spans="1:105" ht="12" customHeight="1" x14ac:dyDescent="0.25">
      <c r="A172" s="55" t="s">
        <v>91</v>
      </c>
      <c r="B172" s="299">
        <f t="shared" ref="B172:Y172" si="12">IF(B$35=0,0,B$35/B$34)</f>
        <v>9.9652662652303589E-4</v>
      </c>
      <c r="C172" s="299">
        <f t="shared" si="12"/>
        <v>9.9129201057853583E-4</v>
      </c>
      <c r="D172" s="299">
        <f t="shared" si="12"/>
        <v>9.8325655116327545E-4</v>
      </c>
      <c r="E172" s="299">
        <f t="shared" si="12"/>
        <v>9.8533039469444138E-4</v>
      </c>
      <c r="F172" s="299">
        <f t="shared" si="12"/>
        <v>9.8925994038660142E-4</v>
      </c>
      <c r="G172" s="299">
        <f t="shared" si="12"/>
        <v>9.9301643709767467E-4</v>
      </c>
      <c r="H172" s="299">
        <f t="shared" si="12"/>
        <v>9.9097224856750914E-4</v>
      </c>
      <c r="I172" s="299">
        <f t="shared" si="12"/>
        <v>9.8822154363841777E-4</v>
      </c>
      <c r="J172" s="299">
        <f t="shared" si="12"/>
        <v>1.0065205343960037E-3</v>
      </c>
      <c r="K172" s="299">
        <f t="shared" si="12"/>
        <v>1.0042112902485551E-3</v>
      </c>
      <c r="L172" s="299">
        <f t="shared" si="12"/>
        <v>9.9841240042625483E-4</v>
      </c>
      <c r="M172" s="299">
        <f t="shared" si="12"/>
        <v>1.017221255937581E-3</v>
      </c>
      <c r="N172" s="299">
        <f t="shared" si="12"/>
        <v>9.9647827768320377E-4</v>
      </c>
      <c r="O172" s="299">
        <f t="shared" si="12"/>
        <v>9.9889321351460448E-4</v>
      </c>
      <c r="P172" s="299">
        <f t="shared" si="12"/>
        <v>1.001453557135394E-3</v>
      </c>
      <c r="Q172" s="299">
        <f t="shared" si="12"/>
        <v>1.0031320948214425E-3</v>
      </c>
      <c r="R172" s="299">
        <f t="shared" si="12"/>
        <v>1.0016808391264912E-3</v>
      </c>
      <c r="S172" s="299">
        <f t="shared" si="12"/>
        <v>1.0035539810858459E-3</v>
      </c>
      <c r="T172" s="299">
        <f t="shared" si="12"/>
        <v>1.0025534262183325E-3</v>
      </c>
      <c r="U172" s="299">
        <f t="shared" si="12"/>
        <v>9.9527388020721839E-4</v>
      </c>
      <c r="V172" s="299">
        <f t="shared" si="12"/>
        <v>1.0044024081713131E-3</v>
      </c>
      <c r="W172" s="299">
        <f t="shared" si="12"/>
        <v>1.0095899848933279E-3</v>
      </c>
      <c r="X172" s="299">
        <f t="shared" si="12"/>
        <v>1.0180018264769918E-3</v>
      </c>
      <c r="Y172" s="299">
        <f t="shared" si="12"/>
        <v>1.0697636817989791E-3</v>
      </c>
      <c r="DA172" s="67"/>
    </row>
    <row r="173" spans="1:105" ht="12" customHeight="1" x14ac:dyDescent="0.25">
      <c r="A173" s="173" t="s">
        <v>92</v>
      </c>
      <c r="B173" s="233">
        <f t="shared" ref="B173:Y173" si="13">IF(B$36=0,0,B$36/B$34)</f>
        <v>1.2016905066094479E-4</v>
      </c>
      <c r="C173" s="233">
        <f t="shared" si="13"/>
        <v>1.1953781933015738E-4</v>
      </c>
      <c r="D173" s="233">
        <f t="shared" si="13"/>
        <v>1.1856884017410063E-4</v>
      </c>
      <c r="E173" s="233">
        <f t="shared" si="13"/>
        <v>1.1881892060519666E-4</v>
      </c>
      <c r="F173" s="233">
        <f t="shared" si="13"/>
        <v>1.1929277625820943E-4</v>
      </c>
      <c r="G173" s="233">
        <f t="shared" si="13"/>
        <v>1.1974576429843438E-4</v>
      </c>
      <c r="H173" s="233">
        <f t="shared" si="13"/>
        <v>1.194992599015583E-4</v>
      </c>
      <c r="I173" s="233">
        <f t="shared" si="13"/>
        <v>1.1916755817761077E-4</v>
      </c>
      <c r="J173" s="233">
        <f t="shared" si="13"/>
        <v>1.2137419499881135E-4</v>
      </c>
      <c r="K173" s="233">
        <f t="shared" si="13"/>
        <v>1.2109572810233562E-4</v>
      </c>
      <c r="L173" s="233">
        <f t="shared" si="13"/>
        <v>1.2039645217102963E-4</v>
      </c>
      <c r="M173" s="233">
        <f t="shared" si="13"/>
        <v>1.2266457251087552E-4</v>
      </c>
      <c r="N173" s="233">
        <f t="shared" si="13"/>
        <v>1.2016322037600454E-4</v>
      </c>
      <c r="O173" s="233">
        <f t="shared" si="13"/>
        <v>1.204544324104276E-4</v>
      </c>
      <c r="P173" s="233">
        <f t="shared" si="13"/>
        <v>1.2076317886444818E-4</v>
      </c>
      <c r="Q173" s="233">
        <f t="shared" si="13"/>
        <v>1.2096559019482561E-4</v>
      </c>
      <c r="R173" s="233">
        <f t="shared" si="13"/>
        <v>1.2079058632188644E-4</v>
      </c>
      <c r="S173" s="233">
        <f t="shared" si="13"/>
        <v>1.2101646457241969E-4</v>
      </c>
      <c r="T173" s="233">
        <f t="shared" si="13"/>
        <v>1.2089580976464724E-4</v>
      </c>
      <c r="U173" s="233">
        <f t="shared" si="13"/>
        <v>1.2001798461666254E-4</v>
      </c>
      <c r="V173" s="233">
        <f t="shared" si="13"/>
        <v>1.2111877461080908E-4</v>
      </c>
      <c r="W173" s="233">
        <f t="shared" si="13"/>
        <v>1.2174433358065852E-4</v>
      </c>
      <c r="X173" s="233">
        <f t="shared" si="13"/>
        <v>1.2275869987104661E-4</v>
      </c>
      <c r="Y173" s="233">
        <f t="shared" si="13"/>
        <v>1.29000553173246E-4</v>
      </c>
      <c r="DA173" s="177"/>
    </row>
    <row r="174" spans="1:105" ht="12" customHeight="1" x14ac:dyDescent="0.25">
      <c r="A174" s="173" t="s">
        <v>93</v>
      </c>
      <c r="B174" s="233">
        <f t="shared" ref="B174:Y174" si="14">IF(B$37=0,0,B$37/B$34)</f>
        <v>1.9309413293105496E-2</v>
      </c>
      <c r="C174" s="233">
        <f t="shared" si="14"/>
        <v>1.9207983627291453E-2</v>
      </c>
      <c r="D174" s="233">
        <f t="shared" si="14"/>
        <v>1.9052282813364772E-2</v>
      </c>
      <c r="E174" s="233">
        <f t="shared" si="14"/>
        <v>1.9092467090214709E-2</v>
      </c>
      <c r="F174" s="233">
        <f t="shared" si="14"/>
        <v>1.9168608780566521E-2</v>
      </c>
      <c r="G174" s="233">
        <f t="shared" si="14"/>
        <v>1.9241397349981249E-2</v>
      </c>
      <c r="H174" s="233">
        <f t="shared" si="14"/>
        <v>1.9201787689659675E-2</v>
      </c>
      <c r="I174" s="233">
        <f t="shared" si="14"/>
        <v>1.9148488061822806E-2</v>
      </c>
      <c r="J174" s="233">
        <f t="shared" si="14"/>
        <v>1.9503062406331574E-2</v>
      </c>
      <c r="K174" s="233">
        <f t="shared" si="14"/>
        <v>1.9458316838625714E-2</v>
      </c>
      <c r="L174" s="233">
        <f t="shared" si="14"/>
        <v>1.9345953398212039E-2</v>
      </c>
      <c r="M174" s="233">
        <f t="shared" si="14"/>
        <v>1.9710407247183134E-2</v>
      </c>
      <c r="N174" s="233">
        <f t="shared" si="14"/>
        <v>1.9308476451373714E-2</v>
      </c>
      <c r="O174" s="233">
        <f t="shared" si="14"/>
        <v>1.9355269976808698E-2</v>
      </c>
      <c r="P174" s="233">
        <f t="shared" si="14"/>
        <v>1.9404881027663086E-2</v>
      </c>
      <c r="Q174" s="233">
        <f t="shared" si="14"/>
        <v>1.9437405575472768E-2</v>
      </c>
      <c r="R174" s="233">
        <f t="shared" si="14"/>
        <v>1.9409285006225612E-2</v>
      </c>
      <c r="S174" s="233">
        <f t="shared" si="14"/>
        <v>1.9445580345745072E-2</v>
      </c>
      <c r="T174" s="233">
        <f t="shared" si="14"/>
        <v>1.9426192878370867E-2</v>
      </c>
      <c r="U174" s="233">
        <f t="shared" si="14"/>
        <v>1.928513918369416E-2</v>
      </c>
      <c r="V174" s="233">
        <f t="shared" si="14"/>
        <v>1.9462020076311537E-2</v>
      </c>
      <c r="W174" s="233">
        <f t="shared" si="14"/>
        <v>1.9562538276477016E-2</v>
      </c>
      <c r="X174" s="233">
        <f t="shared" si="14"/>
        <v>1.9725532140737138E-2</v>
      </c>
      <c r="Y174" s="233">
        <f t="shared" si="14"/>
        <v>2.0728506903907797E-2</v>
      </c>
      <c r="DA174" s="177"/>
    </row>
    <row r="175" spans="1:105" ht="12" customHeight="1" x14ac:dyDescent="0.25">
      <c r="A175" s="173" t="s">
        <v>94</v>
      </c>
      <c r="B175" s="233">
        <f t="shared" ref="B175:Y175" si="15">IF(B$38=0,0,B$38/B$34)</f>
        <v>3.2949257860845387E-4</v>
      </c>
      <c r="C175" s="233">
        <f t="shared" si="15"/>
        <v>3.2776179986188266E-4</v>
      </c>
      <c r="D175" s="233">
        <f t="shared" si="15"/>
        <v>3.2510494737789499E-4</v>
      </c>
      <c r="E175" s="233">
        <f t="shared" si="15"/>
        <v>3.2579064511494238E-4</v>
      </c>
      <c r="F175" s="233">
        <f t="shared" si="15"/>
        <v>3.2708991410425878E-4</v>
      </c>
      <c r="G175" s="233">
        <f t="shared" si="15"/>
        <v>3.2833196600224387E-4</v>
      </c>
      <c r="H175" s="233">
        <f t="shared" si="15"/>
        <v>3.2765607342492652E-4</v>
      </c>
      <c r="I175" s="233">
        <f t="shared" si="15"/>
        <v>3.2674657754598602E-4</v>
      </c>
      <c r="J175" s="233">
        <f t="shared" si="15"/>
        <v>3.3279697448488781E-4</v>
      </c>
      <c r="K175" s="233">
        <f t="shared" si="15"/>
        <v>3.3203344364835202E-4</v>
      </c>
      <c r="L175" s="233">
        <f t="shared" si="15"/>
        <v>3.3011609281219574E-4</v>
      </c>
      <c r="M175" s="233">
        <f t="shared" si="15"/>
        <v>3.363350719524962E-4</v>
      </c>
      <c r="N175" s="233">
        <f t="shared" si="15"/>
        <v>3.2947659249881551E-4</v>
      </c>
      <c r="O175" s="233">
        <f t="shared" si="15"/>
        <v>3.3027506934136456E-4</v>
      </c>
      <c r="P175" s="233">
        <f t="shared" si="15"/>
        <v>3.3112162396347337E-4</v>
      </c>
      <c r="Q175" s="233">
        <f t="shared" si="15"/>
        <v>3.3167661737333072E-4</v>
      </c>
      <c r="R175" s="233">
        <f t="shared" si="15"/>
        <v>3.3119677271246299E-4</v>
      </c>
      <c r="S175" s="233">
        <f t="shared" si="15"/>
        <v>3.3181611027742177E-4</v>
      </c>
      <c r="T175" s="233">
        <f t="shared" si="15"/>
        <v>3.3148528579711017E-4</v>
      </c>
      <c r="U175" s="233">
        <f t="shared" si="15"/>
        <v>3.2907836929085507E-4</v>
      </c>
      <c r="V175" s="233">
        <f t="shared" si="15"/>
        <v>3.3209663507295824E-4</v>
      </c>
      <c r="W175" s="233">
        <f t="shared" si="15"/>
        <v>3.33811860723104E-4</v>
      </c>
      <c r="X175" s="233">
        <f t="shared" si="15"/>
        <v>3.3659316059054243E-4</v>
      </c>
      <c r="Y175" s="233">
        <f t="shared" si="15"/>
        <v>3.5370775314599298E-4</v>
      </c>
      <c r="DA175" s="177"/>
    </row>
    <row r="176" spans="1:105" ht="12" customHeight="1" x14ac:dyDescent="0.25">
      <c r="A176" s="56" t="s">
        <v>95</v>
      </c>
      <c r="B176" s="300">
        <f t="shared" ref="B176:Y176" si="16">IF(B$39=0,0,B$39/B$34)</f>
        <v>3.3166532383560976E-3</v>
      </c>
      <c r="C176" s="300">
        <f t="shared" si="16"/>
        <v>3.1585353745667475E-3</v>
      </c>
      <c r="D176" s="300">
        <f t="shared" si="16"/>
        <v>2.9553174242519823E-3</v>
      </c>
      <c r="E176" s="300">
        <f t="shared" si="16"/>
        <v>3.0099116703244532E-3</v>
      </c>
      <c r="F176" s="300">
        <f t="shared" si="16"/>
        <v>3.1401201954271312E-3</v>
      </c>
      <c r="G176" s="300">
        <f t="shared" si="16"/>
        <v>3.3117177870868666E-3</v>
      </c>
      <c r="H176" s="300">
        <f t="shared" si="16"/>
        <v>3.1796734178782546E-3</v>
      </c>
      <c r="I176" s="300">
        <f t="shared" si="16"/>
        <v>3.0930474138534704E-3</v>
      </c>
      <c r="J176" s="300">
        <f t="shared" si="16"/>
        <v>3.7564441772767964E-3</v>
      </c>
      <c r="K176" s="300">
        <f t="shared" si="16"/>
        <v>3.6166566248134646E-3</v>
      </c>
      <c r="L176" s="300">
        <f t="shared" si="16"/>
        <v>3.3214810664969081E-3</v>
      </c>
      <c r="M176" s="300">
        <f t="shared" si="16"/>
        <v>4.1711485824590007E-3</v>
      </c>
      <c r="N176" s="300">
        <f t="shared" si="16"/>
        <v>3.301996839726519E-3</v>
      </c>
      <c r="O176" s="300">
        <f t="shared" si="16"/>
        <v>3.4125644826260367E-3</v>
      </c>
      <c r="P176" s="300">
        <f t="shared" si="16"/>
        <v>3.554172674713921E-3</v>
      </c>
      <c r="Q176" s="300">
        <f t="shared" si="16"/>
        <v>3.6666731484708837E-3</v>
      </c>
      <c r="R176" s="300">
        <f t="shared" si="16"/>
        <v>3.6584873233844119E-3</v>
      </c>
      <c r="S176" s="300">
        <f t="shared" si="16"/>
        <v>3.7586110372267675E-3</v>
      </c>
      <c r="T176" s="300">
        <f t="shared" si="16"/>
        <v>3.7006832832259542E-3</v>
      </c>
      <c r="U176" s="300">
        <f t="shared" si="16"/>
        <v>3.4121472627743291E-3</v>
      </c>
      <c r="V176" s="300">
        <f t="shared" si="16"/>
        <v>3.8719869492183168E-3</v>
      </c>
      <c r="W176" s="300">
        <f t="shared" si="16"/>
        <v>4.1466102525256829E-3</v>
      </c>
      <c r="X176" s="300">
        <f t="shared" si="16"/>
        <v>4.6384882791337947E-3</v>
      </c>
      <c r="Y176" s="300">
        <f t="shared" si="16"/>
        <v>8.993704829181071E-3</v>
      </c>
      <c r="DA176" s="68"/>
    </row>
    <row r="177" spans="1:105" ht="12" customHeight="1" x14ac:dyDescent="0.25">
      <c r="A177" s="174" t="s">
        <v>515</v>
      </c>
      <c r="B177" s="301">
        <f t="shared" ref="B177:Y177" si="17">IF(B$45=0,0,B$45/B$34)</f>
        <v>0.8263115189303547</v>
      </c>
      <c r="C177" s="301">
        <f t="shared" si="17"/>
        <v>0.83845565096252417</v>
      </c>
      <c r="D177" s="301">
        <f t="shared" si="17"/>
        <v>0.85194604777162275</v>
      </c>
      <c r="E177" s="301">
        <f t="shared" si="17"/>
        <v>0.84782693116399466</v>
      </c>
      <c r="F177" s="301">
        <f t="shared" si="17"/>
        <v>0.83953829542641489</v>
      </c>
      <c r="G177" s="301">
        <f t="shared" si="17"/>
        <v>0.8286935320790616</v>
      </c>
      <c r="H177" s="301">
        <f t="shared" si="17"/>
        <v>0.83749878326710814</v>
      </c>
      <c r="I177" s="301">
        <f t="shared" si="17"/>
        <v>0.84415710890669038</v>
      </c>
      <c r="J177" s="301">
        <f t="shared" si="17"/>
        <v>0.80738652694936586</v>
      </c>
      <c r="K177" s="301">
        <f t="shared" si="17"/>
        <v>0.81909817617829639</v>
      </c>
      <c r="L177" s="301">
        <f t="shared" si="17"/>
        <v>0.83323743147092977</v>
      </c>
      <c r="M177" s="301">
        <f t="shared" si="17"/>
        <v>0.77432439716592283</v>
      </c>
      <c r="N177" s="301">
        <f t="shared" si="17"/>
        <v>0.82804658636920125</v>
      </c>
      <c r="O177" s="301">
        <f t="shared" si="17"/>
        <v>0.82119896379389057</v>
      </c>
      <c r="P177" s="301">
        <f t="shared" si="17"/>
        <v>0.81557421551034737</v>
      </c>
      <c r="Q177" s="301">
        <f t="shared" si="17"/>
        <v>0.81194258968324129</v>
      </c>
      <c r="R177" s="301">
        <f t="shared" si="17"/>
        <v>0.81357638480068706</v>
      </c>
      <c r="S177" s="301">
        <f t="shared" si="17"/>
        <v>0.81206513670361902</v>
      </c>
      <c r="T177" s="301">
        <f t="shared" si="17"/>
        <v>0.81605460680163899</v>
      </c>
      <c r="U177" s="301">
        <f t="shared" si="17"/>
        <v>0.83218674924056413</v>
      </c>
      <c r="V177" s="301">
        <f t="shared" si="17"/>
        <v>0.81309229759604207</v>
      </c>
      <c r="W177" s="301">
        <f t="shared" si="17"/>
        <v>0.80323095034704151</v>
      </c>
      <c r="X177" s="301">
        <f t="shared" si="17"/>
        <v>0.78251157702712548</v>
      </c>
      <c r="Y177" s="301">
        <f t="shared" si="17"/>
        <v>0.61846317039369292</v>
      </c>
      <c r="DA177" s="178"/>
    </row>
    <row r="178" spans="1:105" ht="12" customHeight="1" x14ac:dyDescent="0.25">
      <c r="A178" s="174" t="s">
        <v>517</v>
      </c>
      <c r="B178" s="301">
        <f t="shared" ref="B178:Y178" si="18">IF(B$46=0,0,B$46/B$34)</f>
        <v>0.11597296780565836</v>
      </c>
      <c r="C178" s="301">
        <f t="shared" si="18"/>
        <v>0.1090073580361505</v>
      </c>
      <c r="D178" s="301">
        <f t="shared" si="18"/>
        <v>0.10046081784451241</v>
      </c>
      <c r="E178" s="301">
        <f t="shared" si="18"/>
        <v>0.10280115122278734</v>
      </c>
      <c r="F178" s="301">
        <f t="shared" si="18"/>
        <v>0.10739291954890837</v>
      </c>
      <c r="G178" s="301">
        <f t="shared" si="18"/>
        <v>0.11334777942237635</v>
      </c>
      <c r="H178" s="301">
        <f t="shared" si="18"/>
        <v>0.10903917407046597</v>
      </c>
      <c r="I178" s="301">
        <f t="shared" si="18"/>
        <v>0.10560952445200801</v>
      </c>
      <c r="J178" s="301">
        <f t="shared" si="18"/>
        <v>0.13240759452399309</v>
      </c>
      <c r="K178" s="301">
        <f t="shared" si="18"/>
        <v>0.12571472226119473</v>
      </c>
      <c r="L178" s="301">
        <f t="shared" si="18"/>
        <v>0.1160462834883203</v>
      </c>
      <c r="M178" s="301">
        <f t="shared" si="18"/>
        <v>0.15351102329530286</v>
      </c>
      <c r="N178" s="301">
        <f t="shared" si="18"/>
        <v>0.11624354329582515</v>
      </c>
      <c r="O178" s="301">
        <f t="shared" si="18"/>
        <v>0.12077200014107814</v>
      </c>
      <c r="P178" s="301">
        <f t="shared" si="18"/>
        <v>0.12547518401922544</v>
      </c>
      <c r="Q178" s="301">
        <f t="shared" si="18"/>
        <v>0.1292641811860463</v>
      </c>
      <c r="R178" s="301">
        <f t="shared" si="18"/>
        <v>0.12779202009927443</v>
      </c>
      <c r="S178" s="301">
        <f t="shared" si="18"/>
        <v>0.13054394426334884</v>
      </c>
      <c r="T178" s="301">
        <f t="shared" si="18"/>
        <v>0.12836247865833392</v>
      </c>
      <c r="U178" s="301">
        <f t="shared" si="18"/>
        <v>0.11613609637111284</v>
      </c>
      <c r="V178" s="301">
        <f t="shared" si="18"/>
        <v>0.13190692144698987</v>
      </c>
      <c r="W178" s="301">
        <f t="shared" si="18"/>
        <v>0.14124268171613599</v>
      </c>
      <c r="X178" s="301">
        <f t="shared" si="18"/>
        <v>0.15855772606810117</v>
      </c>
      <c r="Y178" s="301">
        <f t="shared" si="18"/>
        <v>0.29569031493477577</v>
      </c>
      <c r="DA178" s="178"/>
    </row>
    <row r="179" spans="1:105" ht="12" customHeight="1" x14ac:dyDescent="0.25">
      <c r="A179" s="62" t="s">
        <v>519</v>
      </c>
      <c r="B179" s="302">
        <f t="shared" ref="B179:Y179" si="19">IF(B$47=0,0,B$47/B$34)</f>
        <v>6.0633037282863463E-2</v>
      </c>
      <c r="C179" s="302">
        <f t="shared" si="19"/>
        <v>4.7928846679060777E-2</v>
      </c>
      <c r="D179" s="302">
        <f t="shared" si="19"/>
        <v>2.5322431487003805E-2</v>
      </c>
      <c r="E179" s="302">
        <f t="shared" si="19"/>
        <v>3.1861694771505966E-2</v>
      </c>
      <c r="F179" s="302">
        <f t="shared" si="19"/>
        <v>4.2369458067039588E-2</v>
      </c>
      <c r="G179" s="302">
        <f t="shared" si="19"/>
        <v>5.3828860469967217E-2</v>
      </c>
      <c r="H179" s="302">
        <f t="shared" si="19"/>
        <v>4.6834502558035861E-2</v>
      </c>
      <c r="I179" s="302">
        <f t="shared" si="19"/>
        <v>4.1557206084532804E-2</v>
      </c>
      <c r="J179" s="302">
        <f t="shared" si="19"/>
        <v>9.3168259661727135E-2</v>
      </c>
      <c r="K179" s="302">
        <f t="shared" si="19"/>
        <v>9.3288798094493239E-2</v>
      </c>
      <c r="L179" s="302">
        <f t="shared" si="19"/>
        <v>7.375031485417112E-2</v>
      </c>
      <c r="M179" s="302">
        <f t="shared" si="19"/>
        <v>0.12276257923861846</v>
      </c>
      <c r="N179" s="302">
        <f t="shared" si="19"/>
        <v>6.7173771799052873E-2</v>
      </c>
      <c r="O179" s="302">
        <f t="shared" si="19"/>
        <v>7.4773413637307398E-2</v>
      </c>
      <c r="P179" s="302">
        <f t="shared" si="19"/>
        <v>8.2365009348103341E-2</v>
      </c>
      <c r="Q179" s="302">
        <f t="shared" si="19"/>
        <v>8.9123012278431418E-2</v>
      </c>
      <c r="R179" s="302">
        <f t="shared" si="19"/>
        <v>8.6514326208223066E-2</v>
      </c>
      <c r="S179" s="302">
        <f t="shared" si="19"/>
        <v>9.2955514598183769E-2</v>
      </c>
      <c r="T179" s="302">
        <f t="shared" si="19"/>
        <v>8.955550311543925E-2</v>
      </c>
      <c r="U179" s="302">
        <f t="shared" si="19"/>
        <v>6.8791810339093595E-2</v>
      </c>
      <c r="V179" s="302">
        <f t="shared" si="19"/>
        <v>9.8011478779527317E-2</v>
      </c>
      <c r="W179" s="302">
        <f t="shared" si="19"/>
        <v>0.11530173269672274</v>
      </c>
      <c r="X179" s="302">
        <f t="shared" si="19"/>
        <v>0.13975045488526777</v>
      </c>
      <c r="Y179" s="302">
        <f t="shared" si="19"/>
        <v>0.29132507879388431</v>
      </c>
      <c r="DA179" s="72"/>
    </row>
    <row r="180" spans="1:105" ht="12" customHeight="1" x14ac:dyDescent="0.25">
      <c r="A180" s="62" t="s">
        <v>525</v>
      </c>
      <c r="B180" s="302">
        <f t="shared" ref="B180:Y180" si="20">IF(B$52=0,0,B$52/B$34)</f>
        <v>5.5339930522794879E-2</v>
      </c>
      <c r="C180" s="302">
        <f t="shared" si="20"/>
        <v>6.1078511357089721E-2</v>
      </c>
      <c r="D180" s="302">
        <f t="shared" si="20"/>
        <v>7.5138386357508608E-2</v>
      </c>
      <c r="E180" s="302">
        <f t="shared" si="20"/>
        <v>7.0939456451281371E-2</v>
      </c>
      <c r="F180" s="302">
        <f t="shared" si="20"/>
        <v>6.5023461481868758E-2</v>
      </c>
      <c r="G180" s="302">
        <f t="shared" si="20"/>
        <v>5.9518918952409176E-2</v>
      </c>
      <c r="H180" s="302">
        <f t="shared" si="20"/>
        <v>6.2204671512430101E-2</v>
      </c>
      <c r="I180" s="302">
        <f t="shared" si="20"/>
        <v>6.40523183674752E-2</v>
      </c>
      <c r="J180" s="302">
        <f t="shared" si="20"/>
        <v>3.923933486226594E-2</v>
      </c>
      <c r="K180" s="302">
        <f t="shared" si="20"/>
        <v>3.2425924166701509E-2</v>
      </c>
      <c r="L180" s="302">
        <f t="shared" si="20"/>
        <v>4.2295968634149188E-2</v>
      </c>
      <c r="M180" s="302">
        <f t="shared" si="20"/>
        <v>3.0748444056684421E-2</v>
      </c>
      <c r="N180" s="302">
        <f t="shared" si="20"/>
        <v>4.9069771496772267E-2</v>
      </c>
      <c r="O180" s="302">
        <f t="shared" si="20"/>
        <v>4.5998586503770748E-2</v>
      </c>
      <c r="P180" s="302">
        <f t="shared" si="20"/>
        <v>4.311017467112211E-2</v>
      </c>
      <c r="Q180" s="302">
        <f t="shared" si="20"/>
        <v>4.014116890761487E-2</v>
      </c>
      <c r="R180" s="302">
        <f t="shared" si="20"/>
        <v>4.1277693891051362E-2</v>
      </c>
      <c r="S180" s="302">
        <f t="shared" si="20"/>
        <v>3.7588429665165075E-2</v>
      </c>
      <c r="T180" s="302">
        <f t="shared" si="20"/>
        <v>3.8806975542894653E-2</v>
      </c>
      <c r="U180" s="302">
        <f t="shared" si="20"/>
        <v>4.7344286032019282E-2</v>
      </c>
      <c r="V180" s="302">
        <f t="shared" si="20"/>
        <v>3.3895442667462548E-2</v>
      </c>
      <c r="W180" s="302">
        <f t="shared" si="20"/>
        <v>2.5940949019413236E-2</v>
      </c>
      <c r="X180" s="302">
        <f t="shared" si="20"/>
        <v>1.8807271182833412E-2</v>
      </c>
      <c r="Y180" s="302">
        <f t="shared" si="20"/>
        <v>4.3652361408914563E-3</v>
      </c>
      <c r="DA180" s="72"/>
    </row>
    <row r="181" spans="1:105" ht="12" customHeight="1" x14ac:dyDescent="0.25">
      <c r="A181" s="174" t="s">
        <v>527</v>
      </c>
      <c r="B181" s="301">
        <f t="shared" ref="B181:Y181" si="21">IF(B$53=0,0,B$53/B$34)</f>
        <v>3.3643258476733003E-2</v>
      </c>
      <c r="C181" s="301">
        <f t="shared" si="21"/>
        <v>2.8731880369696587E-2</v>
      </c>
      <c r="D181" s="301">
        <f t="shared" si="21"/>
        <v>2.4158603807532975E-2</v>
      </c>
      <c r="E181" s="301">
        <f t="shared" si="21"/>
        <v>2.5839598892264459E-2</v>
      </c>
      <c r="F181" s="301">
        <f t="shared" si="21"/>
        <v>2.932441341793399E-2</v>
      </c>
      <c r="G181" s="301">
        <f t="shared" si="21"/>
        <v>3.3964479194095544E-2</v>
      </c>
      <c r="H181" s="301">
        <f t="shared" si="21"/>
        <v>2.9642453972994184E-2</v>
      </c>
      <c r="I181" s="301">
        <f t="shared" si="21"/>
        <v>2.6557695486263397E-2</v>
      </c>
      <c r="J181" s="301">
        <f t="shared" si="21"/>
        <v>3.5485680239153029E-2</v>
      </c>
      <c r="K181" s="301">
        <f t="shared" si="21"/>
        <v>3.0654787635070829E-2</v>
      </c>
      <c r="L181" s="301">
        <f t="shared" si="21"/>
        <v>2.65999256306317E-2</v>
      </c>
      <c r="M181" s="301">
        <f t="shared" si="21"/>
        <v>4.6806802808731313E-2</v>
      </c>
      <c r="N181" s="301">
        <f t="shared" si="21"/>
        <v>3.1653278953315253E-2</v>
      </c>
      <c r="O181" s="301">
        <f t="shared" si="21"/>
        <v>3.381157889033011E-2</v>
      </c>
      <c r="P181" s="301">
        <f t="shared" si="21"/>
        <v>3.4538208408086753E-2</v>
      </c>
      <c r="Q181" s="301">
        <f t="shared" si="21"/>
        <v>3.4233376104379147E-2</v>
      </c>
      <c r="R181" s="301">
        <f t="shared" si="21"/>
        <v>3.4110154572267584E-2</v>
      </c>
      <c r="S181" s="301">
        <f t="shared" si="21"/>
        <v>3.273034109412435E-2</v>
      </c>
      <c r="T181" s="301">
        <f t="shared" si="21"/>
        <v>3.1001103856650235E-2</v>
      </c>
      <c r="U181" s="301">
        <f t="shared" si="21"/>
        <v>2.7535497707739699E-2</v>
      </c>
      <c r="V181" s="301">
        <f t="shared" si="21"/>
        <v>3.0209156113583033E-2</v>
      </c>
      <c r="W181" s="301">
        <f t="shared" si="21"/>
        <v>3.0352073228622892E-2</v>
      </c>
      <c r="X181" s="301">
        <f t="shared" si="21"/>
        <v>3.3089322797963477E-2</v>
      </c>
      <c r="Y181" s="301">
        <f t="shared" si="21"/>
        <v>5.4571830950324106E-2</v>
      </c>
      <c r="DA181" s="178"/>
    </row>
    <row r="182" spans="1:105" ht="12" customHeight="1" x14ac:dyDescent="0.25">
      <c r="A182" s="62" t="s">
        <v>528</v>
      </c>
      <c r="B182" s="302">
        <f t="shared" ref="B182:Y182" si="22">IF(B$54=0,0,B$54/B$34)</f>
        <v>2.8772142674904429E-3</v>
      </c>
      <c r="C182" s="302">
        <f t="shared" si="22"/>
        <v>2.4419846330139532E-3</v>
      </c>
      <c r="D182" s="302">
        <f t="shared" si="22"/>
        <v>1.3905300931364585E-3</v>
      </c>
      <c r="E182" s="302">
        <f t="shared" si="22"/>
        <v>1.7555724607420616E-3</v>
      </c>
      <c r="F182" s="302">
        <f t="shared" si="22"/>
        <v>2.2300497174341087E-3</v>
      </c>
      <c r="G182" s="302">
        <f t="shared" si="22"/>
        <v>2.729615926403875E-3</v>
      </c>
      <c r="H182" s="302">
        <f t="shared" si="22"/>
        <v>2.3931551956629729E-3</v>
      </c>
      <c r="I182" s="302">
        <f t="shared" si="22"/>
        <v>2.2734271347316882E-3</v>
      </c>
      <c r="J182" s="302">
        <f t="shared" si="22"/>
        <v>3.9678275076733575E-3</v>
      </c>
      <c r="K182" s="302">
        <f t="shared" si="22"/>
        <v>4.1955857640500957E-3</v>
      </c>
      <c r="L182" s="302">
        <f t="shared" si="22"/>
        <v>3.6101650769426808E-3</v>
      </c>
      <c r="M182" s="302">
        <f t="shared" si="22"/>
        <v>4.5044862130749321E-3</v>
      </c>
      <c r="N182" s="302">
        <f t="shared" si="22"/>
        <v>3.3142660107910037E-3</v>
      </c>
      <c r="O182" s="302">
        <f t="shared" si="22"/>
        <v>3.5407242733086551E-3</v>
      </c>
      <c r="P182" s="302">
        <f t="shared" si="22"/>
        <v>3.7456305871477477E-3</v>
      </c>
      <c r="Q182" s="302">
        <f t="shared" si="22"/>
        <v>3.9492358441202899E-3</v>
      </c>
      <c r="R182" s="302">
        <f t="shared" si="22"/>
        <v>3.9077186879675719E-3</v>
      </c>
      <c r="S182" s="302">
        <f t="shared" si="22"/>
        <v>4.0886580690653535E-3</v>
      </c>
      <c r="T182" s="302">
        <f t="shared" si="22"/>
        <v>4.0135611699202347E-3</v>
      </c>
      <c r="U182" s="302">
        <f t="shared" si="22"/>
        <v>3.4683570300374925E-3</v>
      </c>
      <c r="V182" s="302">
        <f t="shared" si="22"/>
        <v>4.2551671205564145E-3</v>
      </c>
      <c r="W182" s="302">
        <f t="shared" si="22"/>
        <v>4.6300100670884446E-3</v>
      </c>
      <c r="X182" s="302">
        <f t="shared" si="22"/>
        <v>4.9664902980256715E-3</v>
      </c>
      <c r="Y182" s="302">
        <f t="shared" si="22"/>
        <v>5.7150453023004227E-3</v>
      </c>
      <c r="DA182" s="72"/>
    </row>
    <row r="183" spans="1:105" ht="12" customHeight="1" x14ac:dyDescent="0.25">
      <c r="A183" s="62" t="s">
        <v>533</v>
      </c>
      <c r="B183" s="302">
        <f t="shared" ref="B183:Y183" si="23">IF(B$58=0,0,B$58/B$34)</f>
        <v>2.7659690373174811E-2</v>
      </c>
      <c r="C183" s="302">
        <f t="shared" si="23"/>
        <v>2.2671402210195032E-2</v>
      </c>
      <c r="D183" s="302">
        <f t="shared" si="23"/>
        <v>1.7885757341820727E-2</v>
      </c>
      <c r="E183" s="302">
        <f t="shared" si="23"/>
        <v>1.9644679819693294E-2</v>
      </c>
      <c r="F183" s="302">
        <f t="shared" si="23"/>
        <v>2.3226007067233739E-2</v>
      </c>
      <c r="G183" s="302">
        <f t="shared" si="23"/>
        <v>2.7965081974606679E-2</v>
      </c>
      <c r="H183" s="302">
        <f t="shared" si="23"/>
        <v>2.3570964713057762E-2</v>
      </c>
      <c r="I183" s="302">
        <f t="shared" si="23"/>
        <v>2.047973805839539E-2</v>
      </c>
      <c r="J183" s="302">
        <f t="shared" si="23"/>
        <v>2.9713894869170896E-2</v>
      </c>
      <c r="K183" s="302">
        <f t="shared" si="23"/>
        <v>2.4937372662187082E-2</v>
      </c>
      <c r="L183" s="302">
        <f t="shared" si="23"/>
        <v>2.0796822275011652E-2</v>
      </c>
      <c r="M183" s="302">
        <f t="shared" si="23"/>
        <v>4.1109298591722174E-2</v>
      </c>
      <c r="N183" s="302">
        <f t="shared" si="23"/>
        <v>2.5788667914023768E-2</v>
      </c>
      <c r="O183" s="302">
        <f t="shared" si="23"/>
        <v>2.7977545521048437E-2</v>
      </c>
      <c r="P183" s="302">
        <f t="shared" si="23"/>
        <v>2.8732137228806999E-2</v>
      </c>
      <c r="Q183" s="302">
        <f t="shared" si="23"/>
        <v>2.8466712999040106E-2</v>
      </c>
      <c r="R183" s="302">
        <f t="shared" si="23"/>
        <v>2.8337986111830599E-2</v>
      </c>
      <c r="S183" s="302">
        <f t="shared" si="23"/>
        <v>2.6988351999801291E-2</v>
      </c>
      <c r="T183" s="302">
        <f t="shared" si="23"/>
        <v>2.5248351182660892E-2</v>
      </c>
      <c r="U183" s="302">
        <f t="shared" si="23"/>
        <v>2.1680128524920652E-2</v>
      </c>
      <c r="V183" s="302">
        <f t="shared" si="23"/>
        <v>2.4482418775218426E-2</v>
      </c>
      <c r="W183" s="302">
        <f t="shared" si="23"/>
        <v>2.468038883192461E-2</v>
      </c>
      <c r="X183" s="302">
        <f t="shared" si="23"/>
        <v>2.7454454497600967E-2</v>
      </c>
      <c r="Y183" s="302">
        <f t="shared" si="23"/>
        <v>4.8771150994104701E-2</v>
      </c>
      <c r="DA183" s="72"/>
    </row>
    <row r="184" spans="1:105" ht="12" customHeight="1" x14ac:dyDescent="0.25">
      <c r="A184" s="63" t="s">
        <v>545</v>
      </c>
      <c r="B184" s="303">
        <f t="shared" ref="B184:Y184" si="24">IF(B$69=0,0,B$69/B$34)</f>
        <v>3.1063538360677507E-3</v>
      </c>
      <c r="C184" s="303">
        <f t="shared" si="24"/>
        <v>3.6184935264876E-3</v>
      </c>
      <c r="D184" s="303">
        <f t="shared" si="24"/>
        <v>4.8823163725757908E-3</v>
      </c>
      <c r="E184" s="303">
        <f t="shared" si="24"/>
        <v>4.4393466118290998E-3</v>
      </c>
      <c r="F184" s="303">
        <f t="shared" si="24"/>
        <v>3.8683566332661417E-3</v>
      </c>
      <c r="G184" s="303">
        <f t="shared" si="24"/>
        <v>3.2697812930849906E-3</v>
      </c>
      <c r="H184" s="303">
        <f t="shared" si="24"/>
        <v>3.6783340642734543E-3</v>
      </c>
      <c r="I184" s="303">
        <f t="shared" si="24"/>
        <v>3.804530293136316E-3</v>
      </c>
      <c r="J184" s="303">
        <f t="shared" si="24"/>
        <v>1.8039578623087749E-3</v>
      </c>
      <c r="K184" s="303">
        <f t="shared" si="24"/>
        <v>1.5218292088336513E-3</v>
      </c>
      <c r="L184" s="303">
        <f t="shared" si="24"/>
        <v>2.19293827867737E-3</v>
      </c>
      <c r="M184" s="303">
        <f t="shared" si="24"/>
        <v>1.1930180039342081E-3</v>
      </c>
      <c r="N184" s="303">
        <f t="shared" si="24"/>
        <v>2.5503450285004835E-3</v>
      </c>
      <c r="O184" s="303">
        <f t="shared" si="24"/>
        <v>2.2933090959730124E-3</v>
      </c>
      <c r="P184" s="303">
        <f t="shared" si="24"/>
        <v>2.0604405921320038E-3</v>
      </c>
      <c r="Q184" s="303">
        <f t="shared" si="24"/>
        <v>1.8174272612187564E-3</v>
      </c>
      <c r="R184" s="303">
        <f t="shared" si="24"/>
        <v>1.8644497724694148E-3</v>
      </c>
      <c r="S184" s="303">
        <f t="shared" si="24"/>
        <v>1.6533310252577053E-3</v>
      </c>
      <c r="T184" s="303">
        <f t="shared" si="24"/>
        <v>1.7391915040691048E-3</v>
      </c>
      <c r="U184" s="303">
        <f t="shared" si="24"/>
        <v>2.3870121527815496E-3</v>
      </c>
      <c r="V184" s="303">
        <f t="shared" si="24"/>
        <v>1.4715702178081877E-3</v>
      </c>
      <c r="W184" s="303">
        <f t="shared" si="24"/>
        <v>1.0416743296098377E-3</v>
      </c>
      <c r="X184" s="303">
        <f t="shared" si="24"/>
        <v>6.6837800233683978E-4</v>
      </c>
      <c r="Y184" s="303">
        <f t="shared" si="24"/>
        <v>8.5634653918979485E-5</v>
      </c>
      <c r="DA184" s="74"/>
    </row>
    <row r="185" spans="1:105" ht="12" hidden="1" customHeight="1" x14ac:dyDescent="0.25">
      <c r="A185" s="116"/>
      <c r="B185" s="116"/>
      <c r="C185" s="116"/>
      <c r="D185" s="116"/>
      <c r="E185" s="116"/>
      <c r="F185" s="116"/>
      <c r="G185" s="116"/>
      <c r="H185" s="116"/>
      <c r="I185" s="116"/>
      <c r="J185" s="116"/>
      <c r="K185" s="116"/>
      <c r="L185" s="116"/>
      <c r="M185" s="116"/>
      <c r="N185" s="116"/>
      <c r="O185" s="116"/>
      <c r="P185" s="116"/>
      <c r="Q185" s="116"/>
      <c r="R185" s="116"/>
      <c r="S185" s="116"/>
      <c r="T185" s="116"/>
      <c r="U185" s="116"/>
      <c r="V185" s="116"/>
      <c r="W185" s="116"/>
      <c r="X185" s="116"/>
      <c r="Y185" s="116"/>
      <c r="DA185" s="121"/>
    </row>
    <row r="186" spans="1:105" ht="12" customHeight="1" x14ac:dyDescent="0.25">
      <c r="A186" s="128"/>
      <c r="B186" s="128"/>
      <c r="C186" s="128"/>
      <c r="D186" s="128"/>
      <c r="E186" s="128"/>
      <c r="F186" s="128"/>
      <c r="G186" s="128"/>
      <c r="H186" s="128"/>
      <c r="I186" s="128"/>
      <c r="J186" s="128"/>
      <c r="K186" s="128"/>
      <c r="L186" s="128"/>
      <c r="M186" s="128"/>
      <c r="N186" s="128"/>
      <c r="O186" s="128"/>
      <c r="P186" s="128"/>
      <c r="Q186" s="128"/>
      <c r="R186" s="128"/>
      <c r="S186" s="128"/>
      <c r="T186" s="128"/>
      <c r="U186" s="128"/>
      <c r="V186" s="128"/>
      <c r="W186" s="128"/>
      <c r="X186" s="128"/>
      <c r="Y186" s="128"/>
      <c r="DA186" s="120"/>
    </row>
    <row r="187" spans="1:105" ht="12" customHeight="1" x14ac:dyDescent="0.25">
      <c r="A187" s="35" t="s">
        <v>80</v>
      </c>
      <c r="B187" s="232">
        <f t="shared" ref="B187:Y187" si="25">SUM(B$188:B$193,B$197:B$198,B$200:B$202)</f>
        <v>0</v>
      </c>
      <c r="C187" s="232">
        <f t="shared" si="25"/>
        <v>0</v>
      </c>
      <c r="D187" s="232">
        <f t="shared" si="25"/>
        <v>0</v>
      </c>
      <c r="E187" s="232">
        <f t="shared" si="25"/>
        <v>0</v>
      </c>
      <c r="F187" s="232">
        <f t="shared" si="25"/>
        <v>0</v>
      </c>
      <c r="G187" s="232">
        <f t="shared" si="25"/>
        <v>0</v>
      </c>
      <c r="H187" s="232">
        <f t="shared" si="25"/>
        <v>1</v>
      </c>
      <c r="I187" s="232">
        <f t="shared" si="25"/>
        <v>1</v>
      </c>
      <c r="J187" s="232">
        <f t="shared" si="25"/>
        <v>0.99999999999999978</v>
      </c>
      <c r="K187" s="232">
        <f t="shared" si="25"/>
        <v>1</v>
      </c>
      <c r="L187" s="232">
        <f t="shared" si="25"/>
        <v>1</v>
      </c>
      <c r="M187" s="232">
        <f t="shared" si="25"/>
        <v>0.99999999999999967</v>
      </c>
      <c r="N187" s="232">
        <f t="shared" si="25"/>
        <v>1</v>
      </c>
      <c r="O187" s="232">
        <f t="shared" si="25"/>
        <v>0.99999999999999967</v>
      </c>
      <c r="P187" s="232">
        <f t="shared" si="25"/>
        <v>1.0000000000000002</v>
      </c>
      <c r="Q187" s="232">
        <f t="shared" si="25"/>
        <v>1</v>
      </c>
      <c r="R187" s="232">
        <f t="shared" si="25"/>
        <v>1</v>
      </c>
      <c r="S187" s="232">
        <f t="shared" si="25"/>
        <v>0.99999999999999989</v>
      </c>
      <c r="T187" s="232">
        <f t="shared" si="25"/>
        <v>0.99999999999999956</v>
      </c>
      <c r="U187" s="232">
        <f t="shared" si="25"/>
        <v>1.0000000000000002</v>
      </c>
      <c r="V187" s="232">
        <f t="shared" si="25"/>
        <v>0.99999999999999978</v>
      </c>
      <c r="W187" s="232">
        <f t="shared" si="25"/>
        <v>1</v>
      </c>
      <c r="X187" s="232">
        <f t="shared" si="25"/>
        <v>0.99999999999999978</v>
      </c>
      <c r="Y187" s="232">
        <f t="shared" si="25"/>
        <v>1.0000000000000002</v>
      </c>
      <c r="DA187" s="95"/>
    </row>
    <row r="188" spans="1:105" ht="12" customHeight="1" x14ac:dyDescent="0.25">
      <c r="A188" s="55" t="s">
        <v>91</v>
      </c>
      <c r="B188" s="299">
        <f t="shared" ref="B188:Y188" si="26">IF(B$73=0,0,B$73/B$72)</f>
        <v>0</v>
      </c>
      <c r="C188" s="299">
        <f t="shared" si="26"/>
        <v>0</v>
      </c>
      <c r="D188" s="299">
        <f t="shared" si="26"/>
        <v>0</v>
      </c>
      <c r="E188" s="299">
        <f t="shared" si="26"/>
        <v>0</v>
      </c>
      <c r="F188" s="299">
        <f t="shared" si="26"/>
        <v>0</v>
      </c>
      <c r="G188" s="299">
        <f t="shared" si="26"/>
        <v>0</v>
      </c>
      <c r="H188" s="299">
        <f t="shared" si="26"/>
        <v>1.5688748427448442E-3</v>
      </c>
      <c r="I188" s="299">
        <f t="shared" si="26"/>
        <v>1.554409314132994E-3</v>
      </c>
      <c r="J188" s="299">
        <f t="shared" si="26"/>
        <v>1.6408720810782156E-3</v>
      </c>
      <c r="K188" s="299">
        <f t="shared" si="26"/>
        <v>1.6444047583169372E-3</v>
      </c>
      <c r="L188" s="299">
        <f t="shared" si="26"/>
        <v>1.6250934153581092E-3</v>
      </c>
      <c r="M188" s="299">
        <f t="shared" si="26"/>
        <v>1.655609230308012E-3</v>
      </c>
      <c r="N188" s="299">
        <f t="shared" si="26"/>
        <v>1.5977849624144583E-3</v>
      </c>
      <c r="O188" s="299">
        <f t="shared" si="26"/>
        <v>1.6051309040327865E-3</v>
      </c>
      <c r="P188" s="299">
        <f t="shared" si="26"/>
        <v>1.6157721302291852E-3</v>
      </c>
      <c r="Q188" s="299">
        <f t="shared" si="26"/>
        <v>1.6224733792129958E-3</v>
      </c>
      <c r="R188" s="299">
        <f t="shared" si="26"/>
        <v>1.6143216381715746E-3</v>
      </c>
      <c r="S188" s="299">
        <f t="shared" si="26"/>
        <v>1.6260876638135556E-3</v>
      </c>
      <c r="T188" s="299">
        <f t="shared" si="26"/>
        <v>1.6263096234596381E-3</v>
      </c>
      <c r="U188" s="299">
        <f t="shared" si="26"/>
        <v>1.5960950577722822E-3</v>
      </c>
      <c r="V188" s="299">
        <f t="shared" si="26"/>
        <v>1.634796484324461E-3</v>
      </c>
      <c r="W188" s="299">
        <f t="shared" si="26"/>
        <v>1.6549950794141012E-3</v>
      </c>
      <c r="X188" s="299">
        <f t="shared" si="26"/>
        <v>1.6759143863533438E-3</v>
      </c>
      <c r="Y188" s="299">
        <f t="shared" si="26"/>
        <v>1.7057522211133549E-3</v>
      </c>
      <c r="DA188" s="67"/>
    </row>
    <row r="189" spans="1:105" ht="12" customHeight="1" x14ac:dyDescent="0.25">
      <c r="A189" s="173" t="s">
        <v>92</v>
      </c>
      <c r="B189" s="233">
        <f t="shared" ref="B189:Y189" si="27">IF(B$74=0,0,B$74/B$72)</f>
        <v>0</v>
      </c>
      <c r="C189" s="233">
        <f t="shared" si="27"/>
        <v>0</v>
      </c>
      <c r="D189" s="233">
        <f t="shared" si="27"/>
        <v>0</v>
      </c>
      <c r="E189" s="233">
        <f t="shared" si="27"/>
        <v>0</v>
      </c>
      <c r="F189" s="233">
        <f t="shared" si="27"/>
        <v>0</v>
      </c>
      <c r="G189" s="233">
        <f t="shared" si="27"/>
        <v>0</v>
      </c>
      <c r="H189" s="233">
        <f t="shared" si="27"/>
        <v>2.1180920941402787E-4</v>
      </c>
      <c r="I189" s="233">
        <f t="shared" si="27"/>
        <v>2.0985626065383802E-4</v>
      </c>
      <c r="J189" s="233">
        <f t="shared" si="27"/>
        <v>2.2152934623813846E-4</v>
      </c>
      <c r="K189" s="233">
        <f t="shared" si="27"/>
        <v>2.220062826722389E-4</v>
      </c>
      <c r="L189" s="233">
        <f t="shared" si="27"/>
        <v>2.1939911467298905E-4</v>
      </c>
      <c r="M189" s="233">
        <f t="shared" si="27"/>
        <v>2.2351896570448071E-4</v>
      </c>
      <c r="N189" s="233">
        <f t="shared" si="27"/>
        <v>2.1571228021639516E-4</v>
      </c>
      <c r="O189" s="233">
        <f t="shared" si="27"/>
        <v>2.1670403433481664E-4</v>
      </c>
      <c r="P189" s="233">
        <f t="shared" si="27"/>
        <v>2.181406751977114E-4</v>
      </c>
      <c r="Q189" s="233">
        <f t="shared" si="27"/>
        <v>2.1904539124686681E-4</v>
      </c>
      <c r="R189" s="233">
        <f t="shared" si="27"/>
        <v>2.179448485022904E-4</v>
      </c>
      <c r="S189" s="233">
        <f t="shared" si="27"/>
        <v>2.1953334525249196E-4</v>
      </c>
      <c r="T189" s="233">
        <f t="shared" si="27"/>
        <v>2.1956331137590584E-4</v>
      </c>
      <c r="U189" s="233">
        <f t="shared" si="27"/>
        <v>2.1548413112732056E-4</v>
      </c>
      <c r="V189" s="233">
        <f t="shared" si="27"/>
        <v>2.2070909766886467E-4</v>
      </c>
      <c r="W189" s="233">
        <f t="shared" si="27"/>
        <v>2.2343605098639355E-4</v>
      </c>
      <c r="X189" s="233">
        <f t="shared" si="27"/>
        <v>2.2626030550534435E-4</v>
      </c>
      <c r="Y189" s="233">
        <f t="shared" si="27"/>
        <v>2.3028862441196093E-4</v>
      </c>
      <c r="DA189" s="177"/>
    </row>
    <row r="190" spans="1:105" ht="12" customHeight="1" x14ac:dyDescent="0.25">
      <c r="A190" s="173" t="s">
        <v>93</v>
      </c>
      <c r="B190" s="233">
        <f t="shared" ref="B190:Y190" si="28">IF(B$75=0,0,B$75/B$72)</f>
        <v>0</v>
      </c>
      <c r="C190" s="233">
        <f t="shared" si="28"/>
        <v>0</v>
      </c>
      <c r="D190" s="233">
        <f t="shared" si="28"/>
        <v>0</v>
      </c>
      <c r="E190" s="233">
        <f t="shared" si="28"/>
        <v>0</v>
      </c>
      <c r="F190" s="233">
        <f t="shared" si="28"/>
        <v>0</v>
      </c>
      <c r="G190" s="233">
        <f t="shared" si="28"/>
        <v>0</v>
      </c>
      <c r="H190" s="233">
        <f t="shared" si="28"/>
        <v>2.7267119779698205E-2</v>
      </c>
      <c r="I190" s="233">
        <f t="shared" si="28"/>
        <v>2.7015708200782283E-2</v>
      </c>
      <c r="J190" s="233">
        <f t="shared" si="28"/>
        <v>2.8518435224344416E-2</v>
      </c>
      <c r="K190" s="233">
        <f t="shared" si="28"/>
        <v>2.8579833323661707E-2</v>
      </c>
      <c r="L190" s="233">
        <f t="shared" si="28"/>
        <v>2.8244201259701816E-2</v>
      </c>
      <c r="M190" s="233">
        <f t="shared" si="28"/>
        <v>2.8774567582587285E-2</v>
      </c>
      <c r="N190" s="233">
        <f t="shared" si="28"/>
        <v>2.7769579041838976E-2</v>
      </c>
      <c r="O190" s="233">
        <f t="shared" si="28"/>
        <v>2.7897251858397875E-2</v>
      </c>
      <c r="P190" s="233">
        <f t="shared" si="28"/>
        <v>2.8082196878481451E-2</v>
      </c>
      <c r="Q190" s="233">
        <f t="shared" si="28"/>
        <v>2.8198664906227661E-2</v>
      </c>
      <c r="R190" s="233">
        <f t="shared" si="28"/>
        <v>2.8056987257167636E-2</v>
      </c>
      <c r="S190" s="233">
        <f t="shared" si="28"/>
        <v>2.8261481345395589E-2</v>
      </c>
      <c r="T190" s="233">
        <f t="shared" si="28"/>
        <v>2.8265339014657092E-2</v>
      </c>
      <c r="U190" s="233">
        <f t="shared" si="28"/>
        <v>2.774020841835835E-2</v>
      </c>
      <c r="V190" s="233">
        <f t="shared" si="28"/>
        <v>2.8412841062270967E-2</v>
      </c>
      <c r="W190" s="233">
        <f t="shared" si="28"/>
        <v>2.8763893610686646E-2</v>
      </c>
      <c r="X190" s="233">
        <f t="shared" si="28"/>
        <v>2.9127472165507918E-2</v>
      </c>
      <c r="Y190" s="233">
        <f t="shared" si="28"/>
        <v>2.964605516027671E-2</v>
      </c>
      <c r="DA190" s="177"/>
    </row>
    <row r="191" spans="1:105" ht="12" customHeight="1" x14ac:dyDescent="0.25">
      <c r="A191" s="173" t="s">
        <v>94</v>
      </c>
      <c r="B191" s="233">
        <f t="shared" ref="B191:Y191" si="29">IF(B$76=0,0,B$76/B$72)</f>
        <v>0</v>
      </c>
      <c r="C191" s="233">
        <f t="shared" si="29"/>
        <v>0</v>
      </c>
      <c r="D191" s="233">
        <f t="shared" si="29"/>
        <v>0</v>
      </c>
      <c r="E191" s="233">
        <f t="shared" si="29"/>
        <v>0</v>
      </c>
      <c r="F191" s="233">
        <f t="shared" si="29"/>
        <v>0</v>
      </c>
      <c r="G191" s="233">
        <f t="shared" si="29"/>
        <v>0</v>
      </c>
      <c r="H191" s="233">
        <f t="shared" si="29"/>
        <v>5.1808953731568338E-4</v>
      </c>
      <c r="I191" s="233">
        <f t="shared" si="29"/>
        <v>5.1331258582066935E-4</v>
      </c>
      <c r="J191" s="233">
        <f t="shared" si="29"/>
        <v>5.4186518523854942E-4</v>
      </c>
      <c r="K191" s="233">
        <f t="shared" si="29"/>
        <v>5.4303178123858047E-4</v>
      </c>
      <c r="L191" s="233">
        <f t="shared" si="29"/>
        <v>5.3665459647795331E-4</v>
      </c>
      <c r="M191" s="233">
        <f t="shared" si="29"/>
        <v>5.4673183400988162E-4</v>
      </c>
      <c r="N191" s="233">
        <f t="shared" si="29"/>
        <v>5.2763652609725284E-4</v>
      </c>
      <c r="O191" s="233">
        <f t="shared" si="29"/>
        <v>5.3006237638849056E-4</v>
      </c>
      <c r="P191" s="233">
        <f t="shared" si="29"/>
        <v>5.3357642850173498E-4</v>
      </c>
      <c r="Q191" s="233">
        <f t="shared" si="29"/>
        <v>5.3578938194509909E-4</v>
      </c>
      <c r="R191" s="233">
        <f t="shared" si="29"/>
        <v>5.3309743251140295E-4</v>
      </c>
      <c r="S191" s="233">
        <f t="shared" si="29"/>
        <v>5.3698292714412534E-4</v>
      </c>
      <c r="T191" s="233">
        <f t="shared" si="29"/>
        <v>5.3705622487776772E-4</v>
      </c>
      <c r="U191" s="233">
        <f t="shared" si="29"/>
        <v>5.2707846888942549E-4</v>
      </c>
      <c r="V191" s="233">
        <f t="shared" si="29"/>
        <v>5.3985884093031783E-4</v>
      </c>
      <c r="W191" s="233">
        <f t="shared" si="29"/>
        <v>5.4652902296096963E-4</v>
      </c>
      <c r="X191" s="233">
        <f t="shared" si="29"/>
        <v>5.5343720566479503E-4</v>
      </c>
      <c r="Y191" s="233">
        <f t="shared" si="29"/>
        <v>5.6329055379948124E-4</v>
      </c>
      <c r="DA191" s="177"/>
    </row>
    <row r="192" spans="1:105" ht="12" customHeight="1" x14ac:dyDescent="0.25">
      <c r="A192" s="56" t="s">
        <v>95</v>
      </c>
      <c r="B192" s="300">
        <f t="shared" ref="B192:Y192" si="30">IF(B$77=0,0,B$77/B$72)</f>
        <v>0</v>
      </c>
      <c r="C192" s="300">
        <f t="shared" si="30"/>
        <v>0</v>
      </c>
      <c r="D192" s="300">
        <f t="shared" si="30"/>
        <v>0</v>
      </c>
      <c r="E192" s="300">
        <f t="shared" si="30"/>
        <v>0</v>
      </c>
      <c r="F192" s="300">
        <f t="shared" si="30"/>
        <v>0</v>
      </c>
      <c r="G192" s="300">
        <f t="shared" si="30"/>
        <v>0</v>
      </c>
      <c r="H192" s="300">
        <f t="shared" si="30"/>
        <v>3.5840446700205965E-3</v>
      </c>
      <c r="I192" s="300">
        <f t="shared" si="30"/>
        <v>3.7090031558420057E-3</v>
      </c>
      <c r="J192" s="300">
        <f t="shared" si="30"/>
        <v>3.4541596746832911E-3</v>
      </c>
      <c r="K192" s="300">
        <f t="shared" si="30"/>
        <v>3.6252961039440947E-3</v>
      </c>
      <c r="L192" s="300">
        <f t="shared" si="30"/>
        <v>3.6962433820227581E-3</v>
      </c>
      <c r="M192" s="300">
        <f t="shared" si="30"/>
        <v>3.1419610503149692E-3</v>
      </c>
      <c r="N192" s="300">
        <f t="shared" si="30"/>
        <v>3.4751897907476423E-3</v>
      </c>
      <c r="O192" s="300">
        <f t="shared" si="30"/>
        <v>3.4151658528339232E-3</v>
      </c>
      <c r="P192" s="300">
        <f t="shared" si="30"/>
        <v>3.4337442885194595E-3</v>
      </c>
      <c r="Q192" s="300">
        <f t="shared" si="30"/>
        <v>3.4775192844294831E-3</v>
      </c>
      <c r="R192" s="300">
        <f t="shared" si="30"/>
        <v>3.5045530629572372E-3</v>
      </c>
      <c r="S192" s="300">
        <f t="shared" si="30"/>
        <v>3.5915900626687786E-3</v>
      </c>
      <c r="T192" s="300">
        <f t="shared" si="30"/>
        <v>3.6415999587125387E-3</v>
      </c>
      <c r="U192" s="300">
        <f t="shared" si="30"/>
        <v>3.7602562235319941E-3</v>
      </c>
      <c r="V192" s="300">
        <f t="shared" si="30"/>
        <v>3.7621252002470991E-3</v>
      </c>
      <c r="W192" s="300">
        <f t="shared" si="30"/>
        <v>3.817346464198281E-3</v>
      </c>
      <c r="X192" s="300">
        <f t="shared" si="30"/>
        <v>3.8114173185682656E-3</v>
      </c>
      <c r="Y192" s="300">
        <f t="shared" si="30"/>
        <v>4.0053324027640646E-3</v>
      </c>
      <c r="DA192" s="68"/>
    </row>
    <row r="193" spans="1:105" ht="12" customHeight="1" x14ac:dyDescent="0.25">
      <c r="A193" s="174" t="s">
        <v>558</v>
      </c>
      <c r="B193" s="301">
        <f t="shared" ref="B193:Y193" si="31">IF(B$83=0,0,B$83/B$72)</f>
        <v>0</v>
      </c>
      <c r="C193" s="301">
        <f t="shared" si="31"/>
        <v>0</v>
      </c>
      <c r="D193" s="301">
        <f t="shared" si="31"/>
        <v>0</v>
      </c>
      <c r="E193" s="301">
        <f t="shared" si="31"/>
        <v>0</v>
      </c>
      <c r="F193" s="301">
        <f t="shared" si="31"/>
        <v>0</v>
      </c>
      <c r="G193" s="301">
        <f t="shared" si="31"/>
        <v>0</v>
      </c>
      <c r="H193" s="301">
        <f t="shared" si="31"/>
        <v>0.21103639025730284</v>
      </c>
      <c r="I193" s="301">
        <f t="shared" si="31"/>
        <v>0.21744909837956825</v>
      </c>
      <c r="J193" s="301">
        <f t="shared" si="31"/>
        <v>0.20905582110187271</v>
      </c>
      <c r="K193" s="301">
        <f t="shared" si="31"/>
        <v>0.21637458389918912</v>
      </c>
      <c r="L193" s="301">
        <f t="shared" si="31"/>
        <v>0.22173993394913019</v>
      </c>
      <c r="M193" s="301">
        <f t="shared" si="31"/>
        <v>0.19854941056287734</v>
      </c>
      <c r="N193" s="301">
        <f t="shared" si="31"/>
        <v>0.21006544225945228</v>
      </c>
      <c r="O193" s="301">
        <f t="shared" si="31"/>
        <v>0.2075300977717503</v>
      </c>
      <c r="P193" s="301">
        <f t="shared" si="31"/>
        <v>0.20814748440649777</v>
      </c>
      <c r="Q193" s="301">
        <f t="shared" si="31"/>
        <v>0.21050356108531393</v>
      </c>
      <c r="R193" s="301">
        <f t="shared" si="31"/>
        <v>0.21019322795274453</v>
      </c>
      <c r="S193" s="301">
        <f t="shared" si="31"/>
        <v>0.21419040187749974</v>
      </c>
      <c r="T193" s="301">
        <f t="shared" si="31"/>
        <v>0.21688639522351075</v>
      </c>
      <c r="U193" s="301">
        <f t="shared" si="31"/>
        <v>0.21975602728442653</v>
      </c>
      <c r="V193" s="301">
        <f t="shared" si="31"/>
        <v>0.22006493248310466</v>
      </c>
      <c r="W193" s="301">
        <f t="shared" si="31"/>
        <v>0.22326374994933817</v>
      </c>
      <c r="X193" s="301">
        <f t="shared" si="31"/>
        <v>0.22370791344449803</v>
      </c>
      <c r="Y193" s="301">
        <f t="shared" si="31"/>
        <v>0.22611060531562518</v>
      </c>
      <c r="DA193" s="178"/>
    </row>
    <row r="194" spans="1:105" ht="12" customHeight="1" x14ac:dyDescent="0.25">
      <c r="A194" s="62" t="s">
        <v>560</v>
      </c>
      <c r="B194" s="302">
        <f t="shared" ref="B194:Y194" si="32">IF(B$84=0,0,B$84/B$72)</f>
        <v>0</v>
      </c>
      <c r="C194" s="302">
        <f t="shared" si="32"/>
        <v>0</v>
      </c>
      <c r="D194" s="302">
        <f t="shared" si="32"/>
        <v>0</v>
      </c>
      <c r="E194" s="302">
        <f t="shared" si="32"/>
        <v>0</v>
      </c>
      <c r="F194" s="302">
        <f t="shared" si="32"/>
        <v>0</v>
      </c>
      <c r="G194" s="302">
        <f t="shared" si="32"/>
        <v>0</v>
      </c>
      <c r="H194" s="302">
        <f t="shared" si="32"/>
        <v>9.0644343591202964E-2</v>
      </c>
      <c r="I194" s="302">
        <f t="shared" si="32"/>
        <v>8.5565928273467831E-2</v>
      </c>
      <c r="J194" s="302">
        <f t="shared" si="32"/>
        <v>0.14710158502793003</v>
      </c>
      <c r="K194" s="302">
        <f t="shared" si="32"/>
        <v>0.16056452662889253</v>
      </c>
      <c r="L194" s="302">
        <f t="shared" si="32"/>
        <v>0.14092127255533676</v>
      </c>
      <c r="M194" s="302">
        <f t="shared" si="32"/>
        <v>0.15877972293962311</v>
      </c>
      <c r="N194" s="302">
        <f t="shared" si="32"/>
        <v>0.12139072572222898</v>
      </c>
      <c r="O194" s="302">
        <f t="shared" si="32"/>
        <v>0.12848784341363151</v>
      </c>
      <c r="P194" s="302">
        <f t="shared" si="32"/>
        <v>0.1366331488806467</v>
      </c>
      <c r="Q194" s="302">
        <f t="shared" si="32"/>
        <v>0.14513464818423444</v>
      </c>
      <c r="R194" s="302">
        <f t="shared" si="32"/>
        <v>0.14229938204072867</v>
      </c>
      <c r="S194" s="302">
        <f t="shared" si="32"/>
        <v>0.15251706343688823</v>
      </c>
      <c r="T194" s="302">
        <f t="shared" si="32"/>
        <v>0.15131657199324769</v>
      </c>
      <c r="U194" s="302">
        <f t="shared" si="32"/>
        <v>0.1301698216333641</v>
      </c>
      <c r="V194" s="302">
        <f t="shared" si="32"/>
        <v>0.16351597947689145</v>
      </c>
      <c r="W194" s="302">
        <f t="shared" si="32"/>
        <v>0.1822586268169504</v>
      </c>
      <c r="X194" s="302">
        <f t="shared" si="32"/>
        <v>0.19717287476660075</v>
      </c>
      <c r="Y194" s="302">
        <f t="shared" si="32"/>
        <v>0.22277256502039156</v>
      </c>
      <c r="DA194" s="72"/>
    </row>
    <row r="195" spans="1:105" ht="12" customHeight="1" x14ac:dyDescent="0.25">
      <c r="A195" s="62" t="s">
        <v>566</v>
      </c>
      <c r="B195" s="302">
        <f t="shared" ref="B195:Y195" si="33">IF(B$89=0,0,B$89/B$72)</f>
        <v>0</v>
      </c>
      <c r="C195" s="302">
        <f t="shared" si="33"/>
        <v>0</v>
      </c>
      <c r="D195" s="302">
        <f t="shared" si="33"/>
        <v>0</v>
      </c>
      <c r="E195" s="302">
        <f t="shared" si="33"/>
        <v>0</v>
      </c>
      <c r="F195" s="302">
        <f t="shared" si="33"/>
        <v>0</v>
      </c>
      <c r="G195" s="302">
        <f t="shared" si="33"/>
        <v>0</v>
      </c>
      <c r="H195" s="302">
        <f t="shared" si="33"/>
        <v>0.12039204666609993</v>
      </c>
      <c r="I195" s="302">
        <f t="shared" si="33"/>
        <v>0.1318831701061004</v>
      </c>
      <c r="J195" s="302">
        <f t="shared" si="33"/>
        <v>6.1954236073942674E-2</v>
      </c>
      <c r="K195" s="302">
        <f t="shared" si="33"/>
        <v>5.5810057270296518E-2</v>
      </c>
      <c r="L195" s="302">
        <f t="shared" si="33"/>
        <v>8.0818661393793456E-2</v>
      </c>
      <c r="M195" s="302">
        <f t="shared" si="33"/>
        <v>3.976968762325428E-2</v>
      </c>
      <c r="N195" s="302">
        <f t="shared" si="33"/>
        <v>8.8674716537223294E-2</v>
      </c>
      <c r="O195" s="302">
        <f t="shared" si="33"/>
        <v>7.9042254358118791E-2</v>
      </c>
      <c r="P195" s="302">
        <f t="shared" si="33"/>
        <v>7.1514335525850972E-2</v>
      </c>
      <c r="Q195" s="302">
        <f t="shared" si="33"/>
        <v>6.5368912901079435E-2</v>
      </c>
      <c r="R195" s="302">
        <f t="shared" si="33"/>
        <v>6.7893845912015846E-2</v>
      </c>
      <c r="S195" s="302">
        <f t="shared" si="33"/>
        <v>6.1673338440611535E-2</v>
      </c>
      <c r="T195" s="302">
        <f t="shared" si="33"/>
        <v>6.5569823230263086E-2</v>
      </c>
      <c r="U195" s="302">
        <f t="shared" si="33"/>
        <v>8.9586205651062414E-2</v>
      </c>
      <c r="V195" s="302">
        <f t="shared" si="33"/>
        <v>5.654895300621323E-2</v>
      </c>
      <c r="W195" s="302">
        <f t="shared" si="33"/>
        <v>4.1005123132387723E-2</v>
      </c>
      <c r="X195" s="302">
        <f t="shared" si="33"/>
        <v>2.6535038677897239E-2</v>
      </c>
      <c r="Y195" s="302">
        <f t="shared" si="33"/>
        <v>3.3380402952336535E-3</v>
      </c>
      <c r="DA195" s="72"/>
    </row>
    <row r="196" spans="1:105" ht="12" customHeight="1" x14ac:dyDescent="0.25">
      <c r="A196" s="174" t="s">
        <v>517</v>
      </c>
      <c r="B196" s="301">
        <f t="shared" ref="B196:Y196" si="34">IF(B$90=0,0,B$90/B$72)</f>
        <v>0</v>
      </c>
      <c r="C196" s="301">
        <f t="shared" si="34"/>
        <v>0</v>
      </c>
      <c r="D196" s="301">
        <f t="shared" si="34"/>
        <v>0</v>
      </c>
      <c r="E196" s="301">
        <f t="shared" si="34"/>
        <v>0</v>
      </c>
      <c r="F196" s="301">
        <f t="shared" si="34"/>
        <v>0</v>
      </c>
      <c r="G196" s="301">
        <f t="shared" si="34"/>
        <v>0</v>
      </c>
      <c r="H196" s="301">
        <f t="shared" si="34"/>
        <v>0.41665757142786264</v>
      </c>
      <c r="I196" s="301">
        <f t="shared" si="34"/>
        <v>0.42931843711667178</v>
      </c>
      <c r="J196" s="301">
        <f t="shared" si="34"/>
        <v>0.4127472546652402</v>
      </c>
      <c r="K196" s="301">
        <f t="shared" si="34"/>
        <v>0.42719698027544661</v>
      </c>
      <c r="L196" s="301">
        <f t="shared" si="34"/>
        <v>0.43779000510373872</v>
      </c>
      <c r="M196" s="301">
        <f t="shared" si="34"/>
        <v>0.3920040288440223</v>
      </c>
      <c r="N196" s="301">
        <f t="shared" si="34"/>
        <v>0.41474059002823793</v>
      </c>
      <c r="O196" s="301">
        <f t="shared" si="34"/>
        <v>0.40973495817635242</v>
      </c>
      <c r="P196" s="301">
        <f t="shared" si="34"/>
        <v>0.41095388926000215</v>
      </c>
      <c r="Q196" s="301">
        <f t="shared" si="34"/>
        <v>0.41560558551910004</v>
      </c>
      <c r="R196" s="301">
        <f t="shared" si="34"/>
        <v>0.41499288242466043</v>
      </c>
      <c r="S196" s="301">
        <f t="shared" si="34"/>
        <v>0.42288466250122791</v>
      </c>
      <c r="T196" s="301">
        <f t="shared" si="34"/>
        <v>0.42820746980837104</v>
      </c>
      <c r="U196" s="301">
        <f t="shared" si="34"/>
        <v>0.43387309896329956</v>
      </c>
      <c r="V196" s="301">
        <f t="shared" si="34"/>
        <v>0.43448298283084374</v>
      </c>
      <c r="W196" s="301">
        <f t="shared" si="34"/>
        <v>0.44079853587502194</v>
      </c>
      <c r="X196" s="301">
        <f t="shared" si="34"/>
        <v>0.44167546559782728</v>
      </c>
      <c r="Y196" s="301">
        <f t="shared" si="34"/>
        <v>0.44641919609232988</v>
      </c>
      <c r="DA196" s="178"/>
    </row>
    <row r="197" spans="1:105" ht="12" customHeight="1" x14ac:dyDescent="0.25">
      <c r="A197" s="62" t="s">
        <v>519</v>
      </c>
      <c r="B197" s="302">
        <f t="shared" ref="B197:Y197" si="35">IF(B$91=0,0,B$91/B$72)</f>
        <v>0</v>
      </c>
      <c r="C197" s="302">
        <f t="shared" si="35"/>
        <v>0</v>
      </c>
      <c r="D197" s="302">
        <f t="shared" si="35"/>
        <v>0</v>
      </c>
      <c r="E197" s="302">
        <f t="shared" si="35"/>
        <v>0</v>
      </c>
      <c r="F197" s="302">
        <f t="shared" si="35"/>
        <v>0</v>
      </c>
      <c r="G197" s="302">
        <f t="shared" si="35"/>
        <v>0</v>
      </c>
      <c r="H197" s="302">
        <f t="shared" si="35"/>
        <v>0.1789627467487277</v>
      </c>
      <c r="I197" s="302">
        <f t="shared" si="35"/>
        <v>0.16893622861879898</v>
      </c>
      <c r="J197" s="302">
        <f t="shared" si="35"/>
        <v>0.29042853271039404</v>
      </c>
      <c r="K197" s="302">
        <f t="shared" si="35"/>
        <v>0.31700895585397126</v>
      </c>
      <c r="L197" s="302">
        <f t="shared" si="35"/>
        <v>0.27822649503169578</v>
      </c>
      <c r="M197" s="302">
        <f t="shared" si="35"/>
        <v>0.31348514666760374</v>
      </c>
      <c r="N197" s="302">
        <f t="shared" si="35"/>
        <v>0.23966655661434891</v>
      </c>
      <c r="O197" s="302">
        <f t="shared" si="35"/>
        <v>0.25367867944222777</v>
      </c>
      <c r="P197" s="302">
        <f t="shared" si="35"/>
        <v>0.2697602812469535</v>
      </c>
      <c r="Q197" s="302">
        <f t="shared" si="35"/>
        <v>0.28654513076513272</v>
      </c>
      <c r="R197" s="302">
        <f t="shared" si="35"/>
        <v>0.28094735161308937</v>
      </c>
      <c r="S197" s="302">
        <f t="shared" si="35"/>
        <v>0.30112052795939098</v>
      </c>
      <c r="T197" s="302">
        <f t="shared" si="35"/>
        <v>0.29875034976966125</v>
      </c>
      <c r="U197" s="302">
        <f t="shared" si="35"/>
        <v>0.2569994761985307</v>
      </c>
      <c r="V197" s="302">
        <f t="shared" si="35"/>
        <v>0.32283612705573272</v>
      </c>
      <c r="W197" s="302">
        <f t="shared" si="35"/>
        <v>0.35984048404514352</v>
      </c>
      <c r="X197" s="302">
        <f t="shared" si="35"/>
        <v>0.38928627925988257</v>
      </c>
      <c r="Y197" s="302">
        <f t="shared" si="35"/>
        <v>0.43982876985804553</v>
      </c>
      <c r="DA197" s="72"/>
    </row>
    <row r="198" spans="1:105" ht="12" customHeight="1" x14ac:dyDescent="0.25">
      <c r="A198" s="62" t="s">
        <v>525</v>
      </c>
      <c r="B198" s="302">
        <f t="shared" ref="B198:Y198" si="36">IF(B$96=0,0,B$96/B$72)</f>
        <v>0</v>
      </c>
      <c r="C198" s="302">
        <f t="shared" si="36"/>
        <v>0</v>
      </c>
      <c r="D198" s="302">
        <f t="shared" si="36"/>
        <v>0</v>
      </c>
      <c r="E198" s="302">
        <f t="shared" si="36"/>
        <v>0</v>
      </c>
      <c r="F198" s="302">
        <f t="shared" si="36"/>
        <v>0</v>
      </c>
      <c r="G198" s="302">
        <f t="shared" si="36"/>
        <v>0</v>
      </c>
      <c r="H198" s="302">
        <f t="shared" si="36"/>
        <v>0.23769482467913489</v>
      </c>
      <c r="I198" s="302">
        <f t="shared" si="36"/>
        <v>0.2603822084978728</v>
      </c>
      <c r="J198" s="302">
        <f t="shared" si="36"/>
        <v>0.12231872195484612</v>
      </c>
      <c r="K198" s="302">
        <f t="shared" si="36"/>
        <v>0.11018802442147528</v>
      </c>
      <c r="L198" s="302">
        <f t="shared" si="36"/>
        <v>0.15956351007204297</v>
      </c>
      <c r="M198" s="302">
        <f t="shared" si="36"/>
        <v>7.8518882176418558E-2</v>
      </c>
      <c r="N198" s="302">
        <f t="shared" si="36"/>
        <v>0.17507403341388905</v>
      </c>
      <c r="O198" s="302">
        <f t="shared" si="36"/>
        <v>0.1560562787341247</v>
      </c>
      <c r="P198" s="302">
        <f t="shared" si="36"/>
        <v>0.14119360801304867</v>
      </c>
      <c r="Q198" s="302">
        <f t="shared" si="36"/>
        <v>0.12906045475396746</v>
      </c>
      <c r="R198" s="302">
        <f t="shared" si="36"/>
        <v>0.13404553081157111</v>
      </c>
      <c r="S198" s="302">
        <f t="shared" si="36"/>
        <v>0.12176413454183702</v>
      </c>
      <c r="T198" s="302">
        <f t="shared" si="36"/>
        <v>0.12945712003870982</v>
      </c>
      <c r="U198" s="302">
        <f t="shared" si="36"/>
        <v>0.17687362276476887</v>
      </c>
      <c r="V198" s="302">
        <f t="shared" si="36"/>
        <v>0.11164685577511101</v>
      </c>
      <c r="W198" s="302">
        <f t="shared" si="36"/>
        <v>8.095805182987828E-2</v>
      </c>
      <c r="X198" s="302">
        <f t="shared" si="36"/>
        <v>5.2389186337944697E-2</v>
      </c>
      <c r="Y198" s="302">
        <f t="shared" si="36"/>
        <v>6.5904262342843488E-3</v>
      </c>
      <c r="DA198" s="72"/>
    </row>
    <row r="199" spans="1:105" ht="12" customHeight="1" x14ac:dyDescent="0.25">
      <c r="A199" s="174" t="s">
        <v>527</v>
      </c>
      <c r="B199" s="301">
        <f t="shared" ref="B199:Y199" si="37">IF(B$97=0,0,B$97/B$72)</f>
        <v>0</v>
      </c>
      <c r="C199" s="301">
        <f t="shared" si="37"/>
        <v>0</v>
      </c>
      <c r="D199" s="301">
        <f t="shared" si="37"/>
        <v>0</v>
      </c>
      <c r="E199" s="301">
        <f t="shared" si="37"/>
        <v>0</v>
      </c>
      <c r="F199" s="301">
        <f t="shared" si="37"/>
        <v>0</v>
      </c>
      <c r="G199" s="301">
        <f t="shared" si="37"/>
        <v>0</v>
      </c>
      <c r="H199" s="301">
        <f t="shared" si="37"/>
        <v>0.33915610027564125</v>
      </c>
      <c r="I199" s="301">
        <f t="shared" si="37"/>
        <v>0.32023017498652817</v>
      </c>
      <c r="J199" s="301">
        <f t="shared" si="37"/>
        <v>0.34382006272130433</v>
      </c>
      <c r="K199" s="301">
        <f t="shared" si="37"/>
        <v>0.32181386357553077</v>
      </c>
      <c r="L199" s="301">
        <f t="shared" si="37"/>
        <v>0.30614846917889732</v>
      </c>
      <c r="M199" s="301">
        <f t="shared" si="37"/>
        <v>0.37510417193017548</v>
      </c>
      <c r="N199" s="301">
        <f t="shared" si="37"/>
        <v>0.34160806511099517</v>
      </c>
      <c r="O199" s="301">
        <f t="shared" si="37"/>
        <v>0.34907062902590885</v>
      </c>
      <c r="P199" s="301">
        <f t="shared" si="37"/>
        <v>0.34701519593257074</v>
      </c>
      <c r="Q199" s="301">
        <f t="shared" si="37"/>
        <v>0.33983736105252382</v>
      </c>
      <c r="R199" s="301">
        <f t="shared" si="37"/>
        <v>0.34088698538328488</v>
      </c>
      <c r="S199" s="301">
        <f t="shared" si="37"/>
        <v>0.32868926027699769</v>
      </c>
      <c r="T199" s="301">
        <f t="shared" si="37"/>
        <v>0.3206162668350348</v>
      </c>
      <c r="U199" s="301">
        <f t="shared" si="37"/>
        <v>0.31253175145259476</v>
      </c>
      <c r="V199" s="301">
        <f t="shared" si="37"/>
        <v>0.31088175400060974</v>
      </c>
      <c r="W199" s="301">
        <f t="shared" si="37"/>
        <v>0.30093151394739365</v>
      </c>
      <c r="X199" s="301">
        <f t="shared" si="37"/>
        <v>0.29922211957607481</v>
      </c>
      <c r="Y199" s="301">
        <f t="shared" si="37"/>
        <v>0.29131947962967958</v>
      </c>
      <c r="DA199" s="178"/>
    </row>
    <row r="200" spans="1:105" ht="12" customHeight="1" x14ac:dyDescent="0.25">
      <c r="A200" s="62" t="s">
        <v>528</v>
      </c>
      <c r="B200" s="302">
        <f t="shared" ref="B200:Y200" si="38">IF(B$98=0,0,B$98/B$72)</f>
        <v>0</v>
      </c>
      <c r="C200" s="302">
        <f t="shared" si="38"/>
        <v>0</v>
      </c>
      <c r="D200" s="302">
        <f t="shared" si="38"/>
        <v>0</v>
      </c>
      <c r="E200" s="302">
        <f t="shared" si="38"/>
        <v>0</v>
      </c>
      <c r="F200" s="302">
        <f t="shared" si="38"/>
        <v>0</v>
      </c>
      <c r="G200" s="302">
        <f t="shared" si="38"/>
        <v>0</v>
      </c>
      <c r="H200" s="302">
        <f t="shared" si="38"/>
        <v>3.8390459750818895E-2</v>
      </c>
      <c r="I200" s="302">
        <f t="shared" si="38"/>
        <v>3.6234123054849542E-2</v>
      </c>
      <c r="J200" s="302">
        <f t="shared" si="38"/>
        <v>6.5543633478922628E-2</v>
      </c>
      <c r="K200" s="302">
        <f t="shared" si="38"/>
        <v>6.961484673579843E-2</v>
      </c>
      <c r="L200" s="302">
        <f t="shared" si="38"/>
        <v>5.954167778167728E-2</v>
      </c>
      <c r="M200" s="302">
        <f t="shared" si="38"/>
        <v>7.4287085072216597E-2</v>
      </c>
      <c r="N200" s="302">
        <f t="shared" si="38"/>
        <v>5.3847246416748651E-2</v>
      </c>
      <c r="O200" s="302">
        <f t="shared" si="38"/>
        <v>5.7651305379992253E-2</v>
      </c>
      <c r="P200" s="302">
        <f t="shared" si="38"/>
        <v>6.1235023019341923E-2</v>
      </c>
      <c r="Q200" s="302">
        <f t="shared" si="38"/>
        <v>6.4722929685319786E-2</v>
      </c>
      <c r="R200" s="302">
        <f t="shared" si="38"/>
        <v>6.3813069702070568E-2</v>
      </c>
      <c r="S200" s="302">
        <f t="shared" si="38"/>
        <v>6.7128918830206524E-2</v>
      </c>
      <c r="T200" s="302">
        <f t="shared" si="38"/>
        <v>6.5970721812746561E-2</v>
      </c>
      <c r="U200" s="302">
        <f t="shared" si="38"/>
        <v>5.6359299479036944E-2</v>
      </c>
      <c r="V200" s="302">
        <f t="shared" si="38"/>
        <v>7.0177551972172583E-2</v>
      </c>
      <c r="W200" s="302">
        <f t="shared" si="38"/>
        <v>7.6905827880254893E-2</v>
      </c>
      <c r="X200" s="302">
        <f t="shared" si="38"/>
        <v>8.2847328069196535E-2</v>
      </c>
      <c r="Y200" s="302">
        <f t="shared" si="38"/>
        <v>9.2336501633259335E-2</v>
      </c>
      <c r="DA200" s="72"/>
    </row>
    <row r="201" spans="1:105" ht="12" customHeight="1" x14ac:dyDescent="0.25">
      <c r="A201" s="62" t="s">
        <v>533</v>
      </c>
      <c r="B201" s="302">
        <f t="shared" ref="B201:Y201" si="39">IF(B$102=0,0,B$102/B$72)</f>
        <v>0</v>
      </c>
      <c r="C201" s="302">
        <f t="shared" si="39"/>
        <v>0</v>
      </c>
      <c r="D201" s="302">
        <f t="shared" si="39"/>
        <v>0</v>
      </c>
      <c r="E201" s="302">
        <f t="shared" si="39"/>
        <v>0</v>
      </c>
      <c r="F201" s="302">
        <f t="shared" si="39"/>
        <v>0</v>
      </c>
      <c r="G201" s="302">
        <f t="shared" si="39"/>
        <v>0</v>
      </c>
      <c r="H201" s="302">
        <f t="shared" si="39"/>
        <v>0.24175862915319413</v>
      </c>
      <c r="I201" s="302">
        <f t="shared" si="39"/>
        <v>0.22335904417304916</v>
      </c>
      <c r="J201" s="302">
        <f t="shared" si="39"/>
        <v>0.24847726264304548</v>
      </c>
      <c r="K201" s="302">
        <f t="shared" si="39"/>
        <v>0.2269482144276401</v>
      </c>
      <c r="L201" s="302">
        <f t="shared" si="39"/>
        <v>0.21043913102677236</v>
      </c>
      <c r="M201" s="302">
        <f t="shared" si="39"/>
        <v>0.28114207271457065</v>
      </c>
      <c r="N201" s="302">
        <f t="shared" si="39"/>
        <v>0.24632508096219297</v>
      </c>
      <c r="O201" s="302">
        <f t="shared" si="39"/>
        <v>0.2540788664916217</v>
      </c>
      <c r="P201" s="302">
        <f t="shared" si="39"/>
        <v>0.25209529018023413</v>
      </c>
      <c r="Q201" s="302">
        <f t="shared" si="39"/>
        <v>0.24532912061875276</v>
      </c>
      <c r="R201" s="302">
        <f t="shared" si="39"/>
        <v>0.24662743967132514</v>
      </c>
      <c r="S201" s="302">
        <f t="shared" si="39"/>
        <v>0.23441541459812523</v>
      </c>
      <c r="T201" s="302">
        <f t="shared" si="39"/>
        <v>0.22605853362853501</v>
      </c>
      <c r="U201" s="302">
        <f t="shared" si="39"/>
        <v>0.21738453838403274</v>
      </c>
      <c r="V201" s="302">
        <f t="shared" si="39"/>
        <v>0.21643460402791695</v>
      </c>
      <c r="W201" s="302">
        <f t="shared" si="39"/>
        <v>0.20672316932539195</v>
      </c>
      <c r="X201" s="302">
        <f t="shared" si="39"/>
        <v>0.20522540264048972</v>
      </c>
      <c r="Y201" s="302">
        <f t="shared" si="39"/>
        <v>0.19759940114913424</v>
      </c>
      <c r="DA201" s="72"/>
    </row>
    <row r="202" spans="1:105" ht="12" customHeight="1" x14ac:dyDescent="0.25">
      <c r="A202" s="63" t="s">
        <v>545</v>
      </c>
      <c r="B202" s="303">
        <f t="shared" ref="B202:Y202" si="40">IF(B$113=0,0,B$113/B$72)</f>
        <v>0</v>
      </c>
      <c r="C202" s="303">
        <f t="shared" si="40"/>
        <v>0</v>
      </c>
      <c r="D202" s="303">
        <f t="shared" si="40"/>
        <v>0</v>
      </c>
      <c r="E202" s="303">
        <f t="shared" si="40"/>
        <v>0</v>
      </c>
      <c r="F202" s="303">
        <f t="shared" si="40"/>
        <v>0</v>
      </c>
      <c r="G202" s="303">
        <f t="shared" si="40"/>
        <v>0</v>
      </c>
      <c r="H202" s="303">
        <f t="shared" si="40"/>
        <v>5.9007011371628219E-2</v>
      </c>
      <c r="I202" s="303">
        <f t="shared" si="40"/>
        <v>6.0637007758629465E-2</v>
      </c>
      <c r="J202" s="303">
        <f t="shared" si="40"/>
        <v>2.9799166599336166E-2</v>
      </c>
      <c r="K202" s="303">
        <f t="shared" si="40"/>
        <v>2.5250802412092245E-2</v>
      </c>
      <c r="L202" s="303">
        <f t="shared" si="40"/>
        <v>3.6167660370447677E-2</v>
      </c>
      <c r="M202" s="303">
        <f t="shared" si="40"/>
        <v>1.9675014143388247E-2</v>
      </c>
      <c r="N202" s="303">
        <f t="shared" si="40"/>
        <v>4.1435737732053557E-2</v>
      </c>
      <c r="O202" s="303">
        <f t="shared" si="40"/>
        <v>3.7340457154294987E-2</v>
      </c>
      <c r="P202" s="303">
        <f t="shared" si="40"/>
        <v>3.3684882732994657E-2</v>
      </c>
      <c r="Q202" s="303">
        <f t="shared" si="40"/>
        <v>2.978531074845123E-2</v>
      </c>
      <c r="R202" s="303">
        <f t="shared" si="40"/>
        <v>3.0446476009889208E-2</v>
      </c>
      <c r="S202" s="303">
        <f t="shared" si="40"/>
        <v>2.7144926848665915E-2</v>
      </c>
      <c r="T202" s="303">
        <f t="shared" si="40"/>
        <v>2.858701139375322E-2</v>
      </c>
      <c r="U202" s="303">
        <f t="shared" si="40"/>
        <v>3.8787913589525082E-2</v>
      </c>
      <c r="V202" s="303">
        <f t="shared" si="40"/>
        <v>2.4269598000520247E-2</v>
      </c>
      <c r="W202" s="303">
        <f t="shared" si="40"/>
        <v>1.7302516741746817E-2</v>
      </c>
      <c r="X202" s="303">
        <f t="shared" si="40"/>
        <v>1.1149388866388587E-2</v>
      </c>
      <c r="Y202" s="303">
        <f t="shared" si="40"/>
        <v>1.3835768472859953E-3</v>
      </c>
      <c r="DA202" s="74"/>
    </row>
    <row r="203" spans="1:105" ht="12" customHeight="1" x14ac:dyDescent="0.25">
      <c r="A203" s="130"/>
      <c r="B203" s="172"/>
      <c r="C203" s="172"/>
      <c r="D203" s="172"/>
      <c r="E203" s="172"/>
      <c r="F203" s="172"/>
      <c r="G203" s="172"/>
      <c r="H203" s="172"/>
      <c r="I203" s="172"/>
      <c r="J203" s="172"/>
      <c r="K203" s="172"/>
      <c r="L203" s="172"/>
      <c r="M203" s="172"/>
      <c r="N203" s="172"/>
      <c r="O203" s="172"/>
      <c r="P203" s="172"/>
      <c r="Q203" s="172"/>
      <c r="R203" s="172"/>
      <c r="S203" s="172"/>
      <c r="T203" s="172"/>
      <c r="U203" s="172"/>
      <c r="V203" s="172"/>
      <c r="W203" s="172"/>
      <c r="X203" s="172"/>
      <c r="Y203" s="172"/>
    </row>
    <row r="204" spans="1:105" ht="12" customHeight="1" x14ac:dyDescent="0.25">
      <c r="A204" s="35" t="s">
        <v>47</v>
      </c>
      <c r="B204" s="232">
        <f t="shared" ref="B204:Y204" si="41">SUM(B$205:B$210,B$214:B$215,B$217:B$219)</f>
        <v>0.99999999999999967</v>
      </c>
      <c r="C204" s="232">
        <f t="shared" si="41"/>
        <v>1</v>
      </c>
      <c r="D204" s="232">
        <f t="shared" si="41"/>
        <v>1</v>
      </c>
      <c r="E204" s="232">
        <f t="shared" si="41"/>
        <v>1</v>
      </c>
      <c r="F204" s="232">
        <f t="shared" si="41"/>
        <v>1</v>
      </c>
      <c r="G204" s="232">
        <f t="shared" si="41"/>
        <v>1.0000000000000002</v>
      </c>
      <c r="H204" s="232">
        <f t="shared" si="41"/>
        <v>0.99999999999999978</v>
      </c>
      <c r="I204" s="232">
        <f t="shared" si="41"/>
        <v>1.0000000000000002</v>
      </c>
      <c r="J204" s="232">
        <f t="shared" si="41"/>
        <v>0.99999999999999989</v>
      </c>
      <c r="K204" s="232">
        <f t="shared" si="41"/>
        <v>1.0000000000000004</v>
      </c>
      <c r="L204" s="232">
        <f t="shared" si="41"/>
        <v>1.0000000000000002</v>
      </c>
      <c r="M204" s="232">
        <f t="shared" si="41"/>
        <v>0.99999999999999978</v>
      </c>
      <c r="N204" s="232">
        <f t="shared" si="41"/>
        <v>0.99999999999999967</v>
      </c>
      <c r="O204" s="232">
        <f t="shared" si="41"/>
        <v>1</v>
      </c>
      <c r="P204" s="232">
        <f t="shared" si="41"/>
        <v>1</v>
      </c>
      <c r="Q204" s="232">
        <f t="shared" si="41"/>
        <v>0.99999999999999967</v>
      </c>
      <c r="R204" s="232">
        <f t="shared" si="41"/>
        <v>1.0000000000000004</v>
      </c>
      <c r="S204" s="232">
        <f t="shared" si="41"/>
        <v>1.0000000000000004</v>
      </c>
      <c r="T204" s="232">
        <f t="shared" si="41"/>
        <v>1</v>
      </c>
      <c r="U204" s="232">
        <f t="shared" si="41"/>
        <v>1</v>
      </c>
      <c r="V204" s="232">
        <f t="shared" si="41"/>
        <v>0.99999999999999989</v>
      </c>
      <c r="W204" s="232">
        <f t="shared" si="41"/>
        <v>0.99999999999999978</v>
      </c>
      <c r="X204" s="232">
        <f t="shared" si="41"/>
        <v>1</v>
      </c>
      <c r="Y204" s="232">
        <f t="shared" si="41"/>
        <v>0.99999999999999933</v>
      </c>
      <c r="DA204" s="95"/>
    </row>
    <row r="205" spans="1:105" ht="12" customHeight="1" x14ac:dyDescent="0.25">
      <c r="A205" s="55" t="s">
        <v>91</v>
      </c>
      <c r="B205" s="299">
        <f t="shared" ref="B205:Y205" si="42">IF(B$116=0,0,B$116/B$115)</f>
        <v>1.8460923195360306E-3</v>
      </c>
      <c r="C205" s="299">
        <f t="shared" si="42"/>
        <v>1.8196870199191173E-3</v>
      </c>
      <c r="D205" s="299">
        <f t="shared" si="42"/>
        <v>1.75538829434843E-3</v>
      </c>
      <c r="E205" s="299">
        <f t="shared" si="42"/>
        <v>1.7713399516452752E-3</v>
      </c>
      <c r="F205" s="299">
        <f t="shared" si="42"/>
        <v>1.797600777200479E-3</v>
      </c>
      <c r="G205" s="299">
        <f t="shared" si="42"/>
        <v>1.8132103547864541E-3</v>
      </c>
      <c r="H205" s="299">
        <f t="shared" si="42"/>
        <v>1.8128787607162285E-3</v>
      </c>
      <c r="I205" s="299">
        <f t="shared" si="42"/>
        <v>1.7983005438575977E-3</v>
      </c>
      <c r="J205" s="299">
        <f t="shared" si="42"/>
        <v>1.9225331618111456E-3</v>
      </c>
      <c r="K205" s="299">
        <f t="shared" si="42"/>
        <v>1.9238321165163212E-3</v>
      </c>
      <c r="L205" s="299">
        <f t="shared" si="42"/>
        <v>1.9023008853470702E-3</v>
      </c>
      <c r="M205" s="299">
        <f t="shared" si="42"/>
        <v>1.9489584013469468E-3</v>
      </c>
      <c r="N205" s="299">
        <f t="shared" si="42"/>
        <v>1.8641768383624926E-3</v>
      </c>
      <c r="O205" s="299">
        <f t="shared" si="42"/>
        <v>1.8745931562128724E-3</v>
      </c>
      <c r="P205" s="299">
        <f t="shared" si="42"/>
        <v>1.8877650039752401E-3</v>
      </c>
      <c r="Q205" s="299">
        <f t="shared" si="42"/>
        <v>1.8958412091364132E-3</v>
      </c>
      <c r="R205" s="299">
        <f t="shared" si="42"/>
        <v>1.886416282488135E-3</v>
      </c>
      <c r="S205" s="299">
        <f t="shared" si="42"/>
        <v>1.9025180335209501E-3</v>
      </c>
      <c r="T205" s="299">
        <f t="shared" si="42"/>
        <v>1.9021315107045529E-3</v>
      </c>
      <c r="U205" s="299">
        <f t="shared" si="42"/>
        <v>1.8643446227167273E-3</v>
      </c>
      <c r="V205" s="299">
        <f t="shared" si="42"/>
        <v>1.9149919890066617E-3</v>
      </c>
      <c r="W205" s="299">
        <f t="shared" si="42"/>
        <v>1.9401530665675291E-3</v>
      </c>
      <c r="X205" s="299">
        <f t="shared" si="42"/>
        <v>1.9633345703377447E-3</v>
      </c>
      <c r="Y205" s="299">
        <f t="shared" si="42"/>
        <v>2.0037493832344151E-3</v>
      </c>
      <c r="DA205" s="67"/>
    </row>
    <row r="206" spans="1:105" ht="12" customHeight="1" x14ac:dyDescent="0.25">
      <c r="A206" s="173" t="s">
        <v>92</v>
      </c>
      <c r="B206" s="233">
        <f t="shared" ref="B206:Y206" si="43">IF(B$117=0,0,B$117/B$115)</f>
        <v>2.3913440477489194E-4</v>
      </c>
      <c r="C206" s="233">
        <f t="shared" si="43"/>
        <v>2.3571398232907371E-4</v>
      </c>
      <c r="D206" s="233">
        <f t="shared" si="43"/>
        <v>2.2738501778899324E-4</v>
      </c>
      <c r="E206" s="233">
        <f t="shared" si="43"/>
        <v>2.2945132294203841E-4</v>
      </c>
      <c r="F206" s="233">
        <f t="shared" si="43"/>
        <v>2.3285303087483512E-4</v>
      </c>
      <c r="G206" s="233">
        <f t="shared" si="43"/>
        <v>2.3487502457759203E-4</v>
      </c>
      <c r="H206" s="233">
        <f t="shared" si="43"/>
        <v>2.3483207138951385E-4</v>
      </c>
      <c r="I206" s="233">
        <f t="shared" si="43"/>
        <v>2.3294367546571528E-4</v>
      </c>
      <c r="J206" s="233">
        <f t="shared" si="43"/>
        <v>2.4903620390189564E-4</v>
      </c>
      <c r="K206" s="233">
        <f t="shared" si="43"/>
        <v>2.4920446458797567E-4</v>
      </c>
      <c r="L206" s="233">
        <f t="shared" si="43"/>
        <v>2.4641540680617218E-4</v>
      </c>
      <c r="M206" s="233">
        <f t="shared" si="43"/>
        <v>2.5245920927413867E-4</v>
      </c>
      <c r="N206" s="233">
        <f t="shared" si="43"/>
        <v>2.4147699111222798E-4</v>
      </c>
      <c r="O206" s="233">
        <f t="shared" si="43"/>
        <v>2.4282627356291418E-4</v>
      </c>
      <c r="P206" s="233">
        <f t="shared" si="43"/>
        <v>2.4453249482883177E-4</v>
      </c>
      <c r="Q206" s="233">
        <f t="shared" si="43"/>
        <v>2.4557864972239745E-4</v>
      </c>
      <c r="R206" s="233">
        <f t="shared" si="43"/>
        <v>2.4435778758011349E-4</v>
      </c>
      <c r="S206" s="233">
        <f t="shared" si="43"/>
        <v>2.4644353519323039E-4</v>
      </c>
      <c r="T206" s="233">
        <f t="shared" si="43"/>
        <v>2.4639346678513791E-4</v>
      </c>
      <c r="U206" s="233">
        <f t="shared" si="43"/>
        <v>2.414987251345494E-4</v>
      </c>
      <c r="V206" s="233">
        <f t="shared" si="43"/>
        <v>2.4805935466698975E-4</v>
      </c>
      <c r="W206" s="233">
        <f t="shared" si="43"/>
        <v>2.5131860624522351E-4</v>
      </c>
      <c r="X206" s="233">
        <f t="shared" si="43"/>
        <v>2.5432143283586259E-4</v>
      </c>
      <c r="Y206" s="233">
        <f t="shared" si="43"/>
        <v>2.5955658392980298E-4</v>
      </c>
      <c r="DA206" s="177"/>
    </row>
    <row r="207" spans="1:105" ht="12" customHeight="1" x14ac:dyDescent="0.25">
      <c r="A207" s="173" t="s">
        <v>93</v>
      </c>
      <c r="B207" s="233">
        <f t="shared" ref="B207:Y207" si="44">IF(B$118=0,0,B$118/B$115)</f>
        <v>3.3409281724653621E-2</v>
      </c>
      <c r="C207" s="233">
        <f t="shared" si="44"/>
        <v>3.2931417164691057E-2</v>
      </c>
      <c r="D207" s="233">
        <f t="shared" si="44"/>
        <v>3.1767784005940256E-2</v>
      </c>
      <c r="E207" s="233">
        <f t="shared" si="44"/>
        <v>3.2056465891979073E-2</v>
      </c>
      <c r="F207" s="233">
        <f t="shared" si="44"/>
        <v>3.2531715861881076E-2</v>
      </c>
      <c r="G207" s="233">
        <f t="shared" si="44"/>
        <v>3.2814207029659578E-2</v>
      </c>
      <c r="H207" s="233">
        <f t="shared" si="44"/>
        <v>3.2808206073156383E-2</v>
      </c>
      <c r="I207" s="233">
        <f t="shared" si="44"/>
        <v>3.2544379747181822E-2</v>
      </c>
      <c r="J207" s="233">
        <f t="shared" si="44"/>
        <v>3.4792654380405144E-2</v>
      </c>
      <c r="K207" s="233">
        <f t="shared" si="44"/>
        <v>3.4816161950006953E-2</v>
      </c>
      <c r="L207" s="233">
        <f t="shared" si="44"/>
        <v>3.4426504856263695E-2</v>
      </c>
      <c r="M207" s="233">
        <f t="shared" si="44"/>
        <v>3.5270879799009898E-2</v>
      </c>
      <c r="N207" s="233">
        <f t="shared" si="44"/>
        <v>3.3736562640095544E-2</v>
      </c>
      <c r="O207" s="233">
        <f t="shared" si="44"/>
        <v>3.3925069841991243E-2</v>
      </c>
      <c r="P207" s="233">
        <f t="shared" si="44"/>
        <v>3.4163444688184101E-2</v>
      </c>
      <c r="Q207" s="233">
        <f t="shared" si="44"/>
        <v>3.4309602174806185E-2</v>
      </c>
      <c r="R207" s="233">
        <f t="shared" si="44"/>
        <v>3.4139036474329372E-2</v>
      </c>
      <c r="S207" s="233">
        <f t="shared" si="44"/>
        <v>3.4430434651345113E-2</v>
      </c>
      <c r="T207" s="233">
        <f t="shared" si="44"/>
        <v>3.4423439632986955E-2</v>
      </c>
      <c r="U207" s="233">
        <f t="shared" si="44"/>
        <v>3.373959908345231E-2</v>
      </c>
      <c r="V207" s="233">
        <f t="shared" si="44"/>
        <v>3.4656179533457857E-2</v>
      </c>
      <c r="W207" s="233">
        <f t="shared" si="44"/>
        <v>3.5111527036847161E-2</v>
      </c>
      <c r="X207" s="233">
        <f t="shared" si="44"/>
        <v>3.5531049604632325E-2</v>
      </c>
      <c r="Y207" s="233">
        <f t="shared" si="44"/>
        <v>3.6262448492773193E-2</v>
      </c>
      <c r="DA207" s="177"/>
    </row>
    <row r="208" spans="1:105" ht="12" customHeight="1" x14ac:dyDescent="0.25">
      <c r="A208" s="173" t="s">
        <v>94</v>
      </c>
      <c r="B208" s="233">
        <f t="shared" ref="B208:Y208" si="45">IF(B$119=0,0,B$119/B$115)</f>
        <v>6.0972983237299393E-4</v>
      </c>
      <c r="C208" s="233">
        <f t="shared" si="45"/>
        <v>6.0100865481388561E-4</v>
      </c>
      <c r="D208" s="233">
        <f t="shared" si="45"/>
        <v>5.7977198601399309E-4</v>
      </c>
      <c r="E208" s="233">
        <f t="shared" si="45"/>
        <v>5.8504052065158976E-4</v>
      </c>
      <c r="F208" s="233">
        <f t="shared" si="45"/>
        <v>5.9371398112499434E-4</v>
      </c>
      <c r="G208" s="233">
        <f t="shared" si="45"/>
        <v>5.9886953321964859E-4</v>
      </c>
      <c r="H208" s="233">
        <f t="shared" si="45"/>
        <v>5.9876001388807683E-4</v>
      </c>
      <c r="I208" s="233">
        <f t="shared" si="45"/>
        <v>5.9394510098938549E-4</v>
      </c>
      <c r="J208" s="233">
        <f t="shared" si="45"/>
        <v>6.3497681566501523E-4</v>
      </c>
      <c r="K208" s="233">
        <f t="shared" si="45"/>
        <v>6.3540583615671366E-4</v>
      </c>
      <c r="L208" s="233">
        <f t="shared" si="45"/>
        <v>6.2829447242225458E-4</v>
      </c>
      <c r="M208" s="233">
        <f t="shared" si="45"/>
        <v>6.4370457900711703E-4</v>
      </c>
      <c r="N208" s="233">
        <f t="shared" si="45"/>
        <v>6.1570281135996899E-4</v>
      </c>
      <c r="O208" s="233">
        <f t="shared" si="45"/>
        <v>6.1914312670587328E-4</v>
      </c>
      <c r="P208" s="233">
        <f t="shared" si="45"/>
        <v>6.2349354214458197E-4</v>
      </c>
      <c r="Q208" s="233">
        <f t="shared" si="45"/>
        <v>6.261609619518262E-4</v>
      </c>
      <c r="R208" s="233">
        <f t="shared" si="45"/>
        <v>6.2304808461380323E-4</v>
      </c>
      <c r="S208" s="233">
        <f t="shared" si="45"/>
        <v>6.2836619241060979E-4</v>
      </c>
      <c r="T208" s="233">
        <f t="shared" si="45"/>
        <v>6.2823853113952617E-4</v>
      </c>
      <c r="U208" s="233">
        <f t="shared" si="45"/>
        <v>6.1575822740016347E-4</v>
      </c>
      <c r="V208" s="233">
        <f t="shared" si="45"/>
        <v>6.3248610705780503E-4</v>
      </c>
      <c r="W208" s="233">
        <f t="shared" si="45"/>
        <v>6.4079634129753571E-4</v>
      </c>
      <c r="X208" s="233">
        <f t="shared" si="45"/>
        <v>6.4845275926666505E-4</v>
      </c>
      <c r="Y208" s="233">
        <f t="shared" si="45"/>
        <v>6.6180101754827994E-4</v>
      </c>
      <c r="DA208" s="177"/>
    </row>
    <row r="209" spans="1:105" ht="12" customHeight="1" x14ac:dyDescent="0.25">
      <c r="A209" s="56" t="s">
        <v>95</v>
      </c>
      <c r="B209" s="300">
        <f t="shared" ref="B209:Y209" si="46">IF(B$120=0,0,B$120/B$115)</f>
        <v>4.27500743843587E-3</v>
      </c>
      <c r="C209" s="300">
        <f t="shared" si="46"/>
        <v>4.4325588768999464E-3</v>
      </c>
      <c r="D209" s="300">
        <f t="shared" si="46"/>
        <v>4.6092952005716914E-3</v>
      </c>
      <c r="E209" s="300">
        <f t="shared" si="46"/>
        <v>4.5404034575835459E-3</v>
      </c>
      <c r="F209" s="300">
        <f t="shared" si="46"/>
        <v>4.4464829954254728E-3</v>
      </c>
      <c r="G209" s="300">
        <f t="shared" si="46"/>
        <v>4.3421298309957819E-3</v>
      </c>
      <c r="H209" s="300">
        <f t="shared" si="46"/>
        <v>4.4339102817872022E-3</v>
      </c>
      <c r="I209" s="300">
        <f t="shared" si="46"/>
        <v>4.5295474081407123E-3</v>
      </c>
      <c r="J209" s="300">
        <f t="shared" si="46"/>
        <v>4.2429394682930392E-3</v>
      </c>
      <c r="K209" s="300">
        <f t="shared" si="46"/>
        <v>4.410455674721433E-3</v>
      </c>
      <c r="L209" s="300">
        <f t="shared" si="46"/>
        <v>4.4528517593552088E-3</v>
      </c>
      <c r="M209" s="300">
        <f t="shared" si="46"/>
        <v>3.9056531765540676E-3</v>
      </c>
      <c r="N209" s="300">
        <f t="shared" si="46"/>
        <v>4.2802171476521529E-3</v>
      </c>
      <c r="O209" s="300">
        <f t="shared" si="46"/>
        <v>4.221887686761806E-3</v>
      </c>
      <c r="P209" s="300">
        <f t="shared" si="46"/>
        <v>4.2381516969578282E-3</v>
      </c>
      <c r="Q209" s="300">
        <f t="shared" si="46"/>
        <v>4.2728286382774788E-3</v>
      </c>
      <c r="R209" s="300">
        <f t="shared" si="46"/>
        <v>4.306661686040816E-3</v>
      </c>
      <c r="S209" s="300">
        <f t="shared" si="46"/>
        <v>4.3801600164690398E-3</v>
      </c>
      <c r="T209" s="300">
        <f t="shared" si="46"/>
        <v>4.4206375857885321E-3</v>
      </c>
      <c r="U209" s="300">
        <f t="shared" si="46"/>
        <v>4.5477863800123851E-3</v>
      </c>
      <c r="V209" s="300">
        <f t="shared" si="46"/>
        <v>4.5394528500692054E-3</v>
      </c>
      <c r="W209" s="300">
        <f t="shared" si="46"/>
        <v>4.5807868883644296E-3</v>
      </c>
      <c r="X209" s="300">
        <f t="shared" si="46"/>
        <v>4.5727383181875447E-3</v>
      </c>
      <c r="Y209" s="300">
        <f t="shared" si="46"/>
        <v>4.7752182737824962E-3</v>
      </c>
      <c r="DA209" s="68"/>
    </row>
    <row r="210" spans="1:105" ht="12" customHeight="1" x14ac:dyDescent="0.25">
      <c r="A210" s="174" t="s">
        <v>602</v>
      </c>
      <c r="B210" s="301">
        <f t="shared" ref="B210:Y210" si="47">IF(B$126=0,0,B$126/B$115)</f>
        <v>0.45080766809540695</v>
      </c>
      <c r="C210" s="301">
        <f t="shared" si="47"/>
        <v>0.46134126082994353</v>
      </c>
      <c r="D210" s="301">
        <f t="shared" si="47"/>
        <v>0.47252502609927788</v>
      </c>
      <c r="E210" s="301">
        <f t="shared" si="47"/>
        <v>0.46766663779629725</v>
      </c>
      <c r="F210" s="301">
        <f t="shared" si="47"/>
        <v>0.45861022078565183</v>
      </c>
      <c r="G210" s="301">
        <f t="shared" si="47"/>
        <v>0.44818799246016888</v>
      </c>
      <c r="H210" s="301">
        <f t="shared" si="47"/>
        <v>0.45854784275185861</v>
      </c>
      <c r="I210" s="301">
        <f t="shared" si="47"/>
        <v>0.46641126977767317</v>
      </c>
      <c r="J210" s="301">
        <f t="shared" si="47"/>
        <v>0.45899304491924148</v>
      </c>
      <c r="K210" s="301">
        <f t="shared" si="47"/>
        <v>0.46525584244282481</v>
      </c>
      <c r="L210" s="301">
        <f t="shared" si="47"/>
        <v>0.47246707276569055</v>
      </c>
      <c r="M210" s="301">
        <f t="shared" si="47"/>
        <v>0.4486167176025313</v>
      </c>
      <c r="N210" s="301">
        <f t="shared" si="47"/>
        <v>0.45819746392430749</v>
      </c>
      <c r="O210" s="301">
        <f t="shared" si="47"/>
        <v>0.45530924853117222</v>
      </c>
      <c r="P210" s="301">
        <f t="shared" si="47"/>
        <v>0.45617667724540611</v>
      </c>
      <c r="Q210" s="301">
        <f t="shared" si="47"/>
        <v>0.45873521714532989</v>
      </c>
      <c r="R210" s="301">
        <f t="shared" si="47"/>
        <v>0.45838986971242179</v>
      </c>
      <c r="S210" s="301">
        <f t="shared" si="47"/>
        <v>0.46321403390477633</v>
      </c>
      <c r="T210" s="301">
        <f t="shared" si="47"/>
        <v>0.46653127385550996</v>
      </c>
      <c r="U210" s="301">
        <f t="shared" si="47"/>
        <v>0.46989201225283872</v>
      </c>
      <c r="V210" s="301">
        <f t="shared" si="47"/>
        <v>0.47015815969972091</v>
      </c>
      <c r="W210" s="301">
        <f t="shared" si="47"/>
        <v>0.47335771929925829</v>
      </c>
      <c r="X210" s="301">
        <f t="shared" si="47"/>
        <v>0.4732450030110224</v>
      </c>
      <c r="Y210" s="301">
        <f t="shared" si="47"/>
        <v>0.47628554433419257</v>
      </c>
      <c r="DA210" s="178"/>
    </row>
    <row r="211" spans="1:105" ht="12" customHeight="1" x14ac:dyDescent="0.25">
      <c r="A211" s="62" t="s">
        <v>604</v>
      </c>
      <c r="B211" s="302">
        <f t="shared" ref="B211:Y211" si="48">IF(B$127=0,0,B$127/B$115)</f>
        <v>0.23569146038268343</v>
      </c>
      <c r="C211" s="302">
        <f t="shared" si="48"/>
        <v>0.20284460567982968</v>
      </c>
      <c r="D211" s="302">
        <f t="shared" si="48"/>
        <v>0.11910596445485</v>
      </c>
      <c r="E211" s="302">
        <f t="shared" si="48"/>
        <v>0.14494635022121344</v>
      </c>
      <c r="F211" s="302">
        <f t="shared" si="48"/>
        <v>0.18093433533897219</v>
      </c>
      <c r="G211" s="302">
        <f t="shared" si="48"/>
        <v>0.21284447770743406</v>
      </c>
      <c r="H211" s="302">
        <f t="shared" si="48"/>
        <v>0.19695545474753037</v>
      </c>
      <c r="I211" s="302">
        <f t="shared" si="48"/>
        <v>0.18353220847147614</v>
      </c>
      <c r="J211" s="302">
        <f t="shared" si="48"/>
        <v>0.33080119984106338</v>
      </c>
      <c r="K211" s="302">
        <f t="shared" si="48"/>
        <v>0.3492228285210911</v>
      </c>
      <c r="L211" s="302">
        <f t="shared" si="48"/>
        <v>0.30650166272429141</v>
      </c>
      <c r="M211" s="302">
        <f t="shared" si="48"/>
        <v>0.36722149466407134</v>
      </c>
      <c r="N211" s="302">
        <f t="shared" si="48"/>
        <v>0.27139135673303511</v>
      </c>
      <c r="O211" s="302">
        <f t="shared" si="48"/>
        <v>0.28876768992115009</v>
      </c>
      <c r="P211" s="302">
        <f t="shared" si="48"/>
        <v>0.30570670555698326</v>
      </c>
      <c r="Q211" s="302">
        <f t="shared" si="48"/>
        <v>0.3214384069105764</v>
      </c>
      <c r="R211" s="302">
        <f t="shared" si="48"/>
        <v>0.31608155694948281</v>
      </c>
      <c r="S211" s="302">
        <f t="shared" si="48"/>
        <v>0.33489440791216318</v>
      </c>
      <c r="T211" s="302">
        <f t="shared" si="48"/>
        <v>0.33057595481638041</v>
      </c>
      <c r="U211" s="302">
        <f t="shared" si="48"/>
        <v>0.28458082497859599</v>
      </c>
      <c r="V211" s="302">
        <f t="shared" si="48"/>
        <v>0.35367784931846791</v>
      </c>
      <c r="W211" s="302">
        <f t="shared" si="48"/>
        <v>0.38892767258258554</v>
      </c>
      <c r="X211" s="302">
        <f t="shared" si="48"/>
        <v>0.41820241685794801</v>
      </c>
      <c r="Y211" s="302">
        <f t="shared" si="48"/>
        <v>0.46944693166370521</v>
      </c>
      <c r="DA211" s="72"/>
    </row>
    <row r="212" spans="1:105" ht="12" customHeight="1" x14ac:dyDescent="0.25">
      <c r="A212" s="62" t="s">
        <v>611</v>
      </c>
      <c r="B212" s="302">
        <f t="shared" ref="B212:Y212" si="49">IF(B$133=0,0,B$133/B$115)</f>
        <v>0.21511620771272355</v>
      </c>
      <c r="C212" s="302">
        <f t="shared" si="49"/>
        <v>0.25849665515011383</v>
      </c>
      <c r="D212" s="302">
        <f t="shared" si="49"/>
        <v>0.35341906164442793</v>
      </c>
      <c r="E212" s="302">
        <f t="shared" si="49"/>
        <v>0.32272028757508381</v>
      </c>
      <c r="F212" s="302">
        <f t="shared" si="49"/>
        <v>0.27767588544667943</v>
      </c>
      <c r="G212" s="302">
        <f t="shared" si="49"/>
        <v>0.23534351475273474</v>
      </c>
      <c r="H212" s="302">
        <f t="shared" si="49"/>
        <v>0.26159238800432838</v>
      </c>
      <c r="I212" s="302">
        <f t="shared" si="49"/>
        <v>0.28287906130619705</v>
      </c>
      <c r="J212" s="302">
        <f t="shared" si="49"/>
        <v>0.12819184507817802</v>
      </c>
      <c r="K212" s="302">
        <f t="shared" si="49"/>
        <v>0.11603301392173372</v>
      </c>
      <c r="L212" s="302">
        <f t="shared" si="49"/>
        <v>0.16596541004139914</v>
      </c>
      <c r="M212" s="302">
        <f t="shared" si="49"/>
        <v>8.1395222938459938E-2</v>
      </c>
      <c r="N212" s="302">
        <f t="shared" si="49"/>
        <v>0.18680610719127247</v>
      </c>
      <c r="O212" s="302">
        <f t="shared" si="49"/>
        <v>0.16654155861002226</v>
      </c>
      <c r="P212" s="302">
        <f t="shared" si="49"/>
        <v>0.15046997168842288</v>
      </c>
      <c r="Q212" s="302">
        <f t="shared" si="49"/>
        <v>0.13729681023475351</v>
      </c>
      <c r="R212" s="302">
        <f t="shared" si="49"/>
        <v>0.14230831276293895</v>
      </c>
      <c r="S212" s="302">
        <f t="shared" si="49"/>
        <v>0.12831962599261315</v>
      </c>
      <c r="T212" s="302">
        <f t="shared" si="49"/>
        <v>0.13595531903912955</v>
      </c>
      <c r="U212" s="302">
        <f t="shared" si="49"/>
        <v>0.18531118727424281</v>
      </c>
      <c r="V212" s="302">
        <f t="shared" si="49"/>
        <v>0.11648031038125305</v>
      </c>
      <c r="W212" s="302">
        <f t="shared" si="49"/>
        <v>8.4430046716672674E-2</v>
      </c>
      <c r="X212" s="302">
        <f t="shared" si="49"/>
        <v>5.5042586153074419E-2</v>
      </c>
      <c r="Y212" s="302">
        <f t="shared" si="49"/>
        <v>6.838612670487341E-3</v>
      </c>
      <c r="DA212" s="72"/>
    </row>
    <row r="213" spans="1:105" ht="12" customHeight="1" x14ac:dyDescent="0.25">
      <c r="A213" s="174" t="s">
        <v>613</v>
      </c>
      <c r="B213" s="301">
        <f t="shared" ref="B213:Y213" si="50">IF(B$134=0,0,B$134/B$115)</f>
        <v>0.30800069502981869</v>
      </c>
      <c r="C213" s="301">
        <f t="shared" si="50"/>
        <v>0.31519745345477013</v>
      </c>
      <c r="D213" s="301">
        <f t="shared" si="50"/>
        <v>0.32283842258592582</v>
      </c>
      <c r="E213" s="301">
        <f t="shared" si="50"/>
        <v>0.31951907582244954</v>
      </c>
      <c r="F213" s="301">
        <f t="shared" si="50"/>
        <v>0.3133315530024775</v>
      </c>
      <c r="G213" s="301">
        <f t="shared" si="50"/>
        <v>0.3062108809394441</v>
      </c>
      <c r="H213" s="301">
        <f t="shared" si="50"/>
        <v>0.31328893509882916</v>
      </c>
      <c r="I213" s="301">
        <f t="shared" si="50"/>
        <v>0.31866138361883639</v>
      </c>
      <c r="J213" s="301">
        <f t="shared" si="50"/>
        <v>0.30814910498258191</v>
      </c>
      <c r="K213" s="301">
        <f t="shared" si="50"/>
        <v>0.31587877325901553</v>
      </c>
      <c r="L213" s="301">
        <f t="shared" si="50"/>
        <v>0.32055002171522295</v>
      </c>
      <c r="M213" s="301">
        <f t="shared" si="50"/>
        <v>0.29616634099629302</v>
      </c>
      <c r="N213" s="301">
        <f t="shared" si="50"/>
        <v>0.3104674732537363</v>
      </c>
      <c r="O213" s="301">
        <f t="shared" si="50"/>
        <v>0.30785781774952853</v>
      </c>
      <c r="P213" s="301">
        <f t="shared" si="50"/>
        <v>0.30828609274227881</v>
      </c>
      <c r="Q213" s="301">
        <f t="shared" si="50"/>
        <v>0.31036989944060434</v>
      </c>
      <c r="R213" s="301">
        <f t="shared" si="50"/>
        <v>0.30995671957110998</v>
      </c>
      <c r="S213" s="301">
        <f t="shared" si="50"/>
        <v>0.31345661579701295</v>
      </c>
      <c r="T213" s="301">
        <f t="shared" si="50"/>
        <v>0.31593606638197302</v>
      </c>
      <c r="U213" s="301">
        <f t="shared" si="50"/>
        <v>0.31893165968440124</v>
      </c>
      <c r="V213" s="301">
        <f t="shared" si="50"/>
        <v>0.31863635666421275</v>
      </c>
      <c r="W213" s="301">
        <f t="shared" si="50"/>
        <v>0.32149257231179673</v>
      </c>
      <c r="X213" s="301">
        <f t="shared" si="50"/>
        <v>0.32206639536026882</v>
      </c>
      <c r="Y213" s="301">
        <f t="shared" si="50"/>
        <v>0.32348177388535726</v>
      </c>
      <c r="DA213" s="178"/>
    </row>
    <row r="214" spans="1:105" ht="12" customHeight="1" x14ac:dyDescent="0.25">
      <c r="A214" s="62" t="s">
        <v>615</v>
      </c>
      <c r="B214" s="302">
        <f t="shared" ref="B214:Y214" si="51">IF(B$135=0,0,B$135/B$115)</f>
        <v>0.16102905684181085</v>
      </c>
      <c r="C214" s="302">
        <f t="shared" si="51"/>
        <v>0.13858743751274175</v>
      </c>
      <c r="D214" s="302">
        <f t="shared" si="51"/>
        <v>8.1375545339053293E-2</v>
      </c>
      <c r="E214" s="302">
        <f t="shared" si="51"/>
        <v>9.9030206825854311E-2</v>
      </c>
      <c r="F214" s="302">
        <f t="shared" si="51"/>
        <v>0.12361790844109527</v>
      </c>
      <c r="G214" s="302">
        <f t="shared" si="51"/>
        <v>0.1454195474183336</v>
      </c>
      <c r="H214" s="302">
        <f t="shared" si="51"/>
        <v>0.13456385337996293</v>
      </c>
      <c r="I214" s="302">
        <f t="shared" si="51"/>
        <v>0.12539282663135373</v>
      </c>
      <c r="J214" s="302">
        <f t="shared" si="51"/>
        <v>0.21682831661399632</v>
      </c>
      <c r="K214" s="302">
        <f t="shared" si="51"/>
        <v>0.23440334251124212</v>
      </c>
      <c r="L214" s="302">
        <f t="shared" si="51"/>
        <v>0.20371755404289565</v>
      </c>
      <c r="M214" s="302">
        <f t="shared" si="51"/>
        <v>0.23684386387307468</v>
      </c>
      <c r="N214" s="302">
        <f t="shared" si="51"/>
        <v>0.17941014707630684</v>
      </c>
      <c r="O214" s="302">
        <f t="shared" si="51"/>
        <v>0.1906036160796731</v>
      </c>
      <c r="P214" s="302">
        <f t="shared" si="51"/>
        <v>0.20236660427385747</v>
      </c>
      <c r="Q214" s="302">
        <f t="shared" si="51"/>
        <v>0.2139889032282552</v>
      </c>
      <c r="R214" s="302">
        <f t="shared" si="51"/>
        <v>0.20983858559066618</v>
      </c>
      <c r="S214" s="302">
        <f t="shared" si="51"/>
        <v>0.2232008630506585</v>
      </c>
      <c r="T214" s="302">
        <f t="shared" si="51"/>
        <v>0.22042121399401193</v>
      </c>
      <c r="U214" s="302">
        <f t="shared" si="51"/>
        <v>0.18891530652134872</v>
      </c>
      <c r="V214" s="302">
        <f t="shared" si="51"/>
        <v>0.23675801214215253</v>
      </c>
      <c r="W214" s="302">
        <f t="shared" si="51"/>
        <v>0.26244652244125266</v>
      </c>
      <c r="X214" s="302">
        <f t="shared" si="51"/>
        <v>0.28386459853444507</v>
      </c>
      <c r="Y214" s="302">
        <f t="shared" si="51"/>
        <v>0.31870625619349258</v>
      </c>
      <c r="DA214" s="72"/>
    </row>
    <row r="215" spans="1:105" ht="12" customHeight="1" x14ac:dyDescent="0.25">
      <c r="A215" s="62" t="s">
        <v>621</v>
      </c>
      <c r="B215" s="302">
        <f t="shared" ref="B215:Y215" si="52">IF(B$140=0,0,B$140/B$115)</f>
        <v>0.14697163818800785</v>
      </c>
      <c r="C215" s="302">
        <f t="shared" si="52"/>
        <v>0.17661001594202838</v>
      </c>
      <c r="D215" s="302">
        <f t="shared" si="52"/>
        <v>0.24146287724687249</v>
      </c>
      <c r="E215" s="302">
        <f t="shared" si="52"/>
        <v>0.22048886899659523</v>
      </c>
      <c r="F215" s="302">
        <f t="shared" si="52"/>
        <v>0.18971364456138226</v>
      </c>
      <c r="G215" s="302">
        <f t="shared" si="52"/>
        <v>0.16079133352111058</v>
      </c>
      <c r="H215" s="302">
        <f t="shared" si="52"/>
        <v>0.17872508171886617</v>
      </c>
      <c r="I215" s="302">
        <f t="shared" si="52"/>
        <v>0.19326855698748269</v>
      </c>
      <c r="J215" s="302">
        <f t="shared" si="52"/>
        <v>9.132078836858569E-2</v>
      </c>
      <c r="K215" s="302">
        <f t="shared" si="52"/>
        <v>8.1475430747773359E-2</v>
      </c>
      <c r="L215" s="302">
        <f t="shared" si="52"/>
        <v>0.11683246767232729</v>
      </c>
      <c r="M215" s="302">
        <f t="shared" si="52"/>
        <v>5.9322477123218316E-2</v>
      </c>
      <c r="N215" s="302">
        <f t="shared" si="52"/>
        <v>0.13105732617742946</v>
      </c>
      <c r="O215" s="302">
        <f t="shared" si="52"/>
        <v>0.1172542016698553</v>
      </c>
      <c r="P215" s="302">
        <f t="shared" si="52"/>
        <v>0.10591948846842131</v>
      </c>
      <c r="Q215" s="302">
        <f t="shared" si="52"/>
        <v>9.6380996212349107E-2</v>
      </c>
      <c r="R215" s="302">
        <f t="shared" si="52"/>
        <v>0.10011813398044382</v>
      </c>
      <c r="S215" s="302">
        <f t="shared" si="52"/>
        <v>9.0255752746354528E-2</v>
      </c>
      <c r="T215" s="302">
        <f t="shared" si="52"/>
        <v>9.5514852387961091E-2</v>
      </c>
      <c r="U215" s="302">
        <f t="shared" si="52"/>
        <v>0.13001635316305252</v>
      </c>
      <c r="V215" s="302">
        <f t="shared" si="52"/>
        <v>8.1878344522060206E-2</v>
      </c>
      <c r="W215" s="302">
        <f t="shared" si="52"/>
        <v>5.9046049870544015E-2</v>
      </c>
      <c r="X215" s="302">
        <f t="shared" si="52"/>
        <v>3.8201796825823739E-2</v>
      </c>
      <c r="Y215" s="302">
        <f t="shared" si="52"/>
        <v>4.7755176918646072E-3</v>
      </c>
      <c r="DA215" s="72"/>
    </row>
    <row r="216" spans="1:105" ht="12" customHeight="1" x14ac:dyDescent="0.25">
      <c r="A216" s="174" t="s">
        <v>623</v>
      </c>
      <c r="B216" s="301">
        <f t="shared" ref="B216:Y216" si="53">IF(B$141=0,0,B$141/B$115)</f>
        <v>0.2008123911550006</v>
      </c>
      <c r="C216" s="301">
        <f t="shared" si="53"/>
        <v>0.1834409000166333</v>
      </c>
      <c r="D216" s="301">
        <f t="shared" si="53"/>
        <v>0.16569692681013298</v>
      </c>
      <c r="E216" s="301">
        <f t="shared" si="53"/>
        <v>0.17363158523645161</v>
      </c>
      <c r="F216" s="301">
        <f t="shared" si="53"/>
        <v>0.18845585956536379</v>
      </c>
      <c r="G216" s="301">
        <f t="shared" si="53"/>
        <v>0.2057978348271482</v>
      </c>
      <c r="H216" s="301">
        <f t="shared" si="53"/>
        <v>0.18827463494837474</v>
      </c>
      <c r="I216" s="301">
        <f t="shared" si="53"/>
        <v>0.17522823012785535</v>
      </c>
      <c r="J216" s="301">
        <f t="shared" si="53"/>
        <v>0.19101571006810034</v>
      </c>
      <c r="K216" s="301">
        <f t="shared" si="53"/>
        <v>0.17683032425617065</v>
      </c>
      <c r="L216" s="301">
        <f t="shared" si="53"/>
        <v>0.16532653813889236</v>
      </c>
      <c r="M216" s="301">
        <f t="shared" si="53"/>
        <v>0.21319528623598327</v>
      </c>
      <c r="N216" s="301">
        <f t="shared" si="53"/>
        <v>0.19059692639337353</v>
      </c>
      <c r="O216" s="301">
        <f t="shared" si="53"/>
        <v>0.19594941363406454</v>
      </c>
      <c r="P216" s="301">
        <f t="shared" si="53"/>
        <v>0.19437984258622443</v>
      </c>
      <c r="Q216" s="301">
        <f t="shared" si="53"/>
        <v>0.18954487178017113</v>
      </c>
      <c r="R216" s="301">
        <f t="shared" si="53"/>
        <v>0.19045389040141644</v>
      </c>
      <c r="S216" s="301">
        <f t="shared" si="53"/>
        <v>0.18174142786927211</v>
      </c>
      <c r="T216" s="301">
        <f t="shared" si="53"/>
        <v>0.1759118190351123</v>
      </c>
      <c r="U216" s="301">
        <f t="shared" si="53"/>
        <v>0.17016734102404396</v>
      </c>
      <c r="V216" s="301">
        <f t="shared" si="53"/>
        <v>0.16921431380180771</v>
      </c>
      <c r="W216" s="301">
        <f t="shared" si="53"/>
        <v>0.16262512644962307</v>
      </c>
      <c r="X216" s="301">
        <f t="shared" si="53"/>
        <v>0.16171870494344873</v>
      </c>
      <c r="Y216" s="301">
        <f t="shared" si="53"/>
        <v>0.15626990802918145</v>
      </c>
      <c r="DA216" s="178"/>
    </row>
    <row r="217" spans="1:105" ht="12" customHeight="1" x14ac:dyDescent="0.25">
      <c r="A217" s="62" t="s">
        <v>624</v>
      </c>
      <c r="B217" s="302">
        <f t="shared" ref="B217:Y217" si="54">IF(B$142=0,0,B$142/B$115)</f>
        <v>1.4603002816558304E-2</v>
      </c>
      <c r="C217" s="302">
        <f t="shared" si="54"/>
        <v>1.2626395674848733E-2</v>
      </c>
      <c r="D217" s="302">
        <f t="shared" si="54"/>
        <v>7.1677115970544217E-3</v>
      </c>
      <c r="E217" s="302">
        <f t="shared" si="54"/>
        <v>9.0572083296161822E-3</v>
      </c>
      <c r="F217" s="302">
        <f t="shared" si="54"/>
        <v>1.1417851517612392E-2</v>
      </c>
      <c r="G217" s="302">
        <f t="shared" si="54"/>
        <v>1.387967336138053E-2</v>
      </c>
      <c r="H217" s="302">
        <f t="shared" si="54"/>
        <v>1.2273385488949188E-2</v>
      </c>
      <c r="I217" s="302">
        <f t="shared" si="54"/>
        <v>1.1928581910119817E-2</v>
      </c>
      <c r="J217" s="302">
        <f t="shared" si="54"/>
        <v>2.1051265723836247E-2</v>
      </c>
      <c r="K217" s="302">
        <f t="shared" si="54"/>
        <v>2.3224927215111896E-2</v>
      </c>
      <c r="L217" s="302">
        <f t="shared" si="54"/>
        <v>1.9967446225271353E-2</v>
      </c>
      <c r="M217" s="302">
        <f t="shared" si="54"/>
        <v>2.3268015698239327E-2</v>
      </c>
      <c r="N217" s="302">
        <f t="shared" si="54"/>
        <v>1.7544929713007466E-2</v>
      </c>
      <c r="O217" s="302">
        <f t="shared" si="54"/>
        <v>1.8667681675887532E-2</v>
      </c>
      <c r="P217" s="302">
        <f t="shared" si="54"/>
        <v>1.9860109750805571E-2</v>
      </c>
      <c r="Q217" s="302">
        <f t="shared" si="54"/>
        <v>2.1293121580707099E-2</v>
      </c>
      <c r="R217" s="302">
        <f t="shared" si="54"/>
        <v>2.1074700326407084E-2</v>
      </c>
      <c r="S217" s="302">
        <f t="shared" si="54"/>
        <v>2.2416712770662556E-2</v>
      </c>
      <c r="T217" s="302">
        <f t="shared" si="54"/>
        <v>2.2137544519902051E-2</v>
      </c>
      <c r="U217" s="302">
        <f t="shared" si="54"/>
        <v>1.8973314468365598E-2</v>
      </c>
      <c r="V217" s="302">
        <f t="shared" si="54"/>
        <v>2.3778296740452554E-2</v>
      </c>
      <c r="W217" s="302">
        <f t="shared" si="54"/>
        <v>2.6358268650106122E-2</v>
      </c>
      <c r="X217" s="302">
        <f t="shared" si="54"/>
        <v>2.850934841440041E-2</v>
      </c>
      <c r="Y217" s="302">
        <f t="shared" si="54"/>
        <v>3.20085975728562E-2</v>
      </c>
      <c r="DA217" s="72"/>
    </row>
    <row r="218" spans="1:105" ht="12" customHeight="1" x14ac:dyDescent="0.25">
      <c r="A218" s="62" t="s">
        <v>629</v>
      </c>
      <c r="B218" s="302">
        <f t="shared" ref="B218:Y218" si="55">IF(B$146=0,0,B$146/B$115)</f>
        <v>0.17044341138988167</v>
      </c>
      <c r="C218" s="302">
        <f t="shared" si="55"/>
        <v>0.15210491444730545</v>
      </c>
      <c r="D218" s="302">
        <f t="shared" si="55"/>
        <v>0.13336252816550381</v>
      </c>
      <c r="E218" s="302">
        <f t="shared" si="55"/>
        <v>0.14167125669400388</v>
      </c>
      <c r="F218" s="302">
        <f t="shared" si="55"/>
        <v>0.15723202735122066</v>
      </c>
      <c r="G218" s="302">
        <f t="shared" si="55"/>
        <v>0.17529183104610219</v>
      </c>
      <c r="H218" s="302">
        <f t="shared" si="55"/>
        <v>0.15713677631126655</v>
      </c>
      <c r="I218" s="302">
        <f t="shared" si="55"/>
        <v>0.14333742882750872</v>
      </c>
      <c r="J218" s="302">
        <f t="shared" si="55"/>
        <v>0.16039356550927825</v>
      </c>
      <c r="K218" s="302">
        <f t="shared" si="55"/>
        <v>0.14518121634337372</v>
      </c>
      <c r="L218" s="302">
        <f t="shared" si="55"/>
        <v>0.13323017918481261</v>
      </c>
      <c r="M218" s="302">
        <f t="shared" si="55"/>
        <v>0.18376471162852848</v>
      </c>
      <c r="N218" s="302">
        <f t="shared" si="55"/>
        <v>0.15955108150841829</v>
      </c>
      <c r="O218" s="302">
        <f t="shared" si="55"/>
        <v>0.16519076952126382</v>
      </c>
      <c r="P218" s="302">
        <f t="shared" si="55"/>
        <v>0.16359484973691849</v>
      </c>
      <c r="Q218" s="302">
        <f t="shared" si="55"/>
        <v>0.15845271535710639</v>
      </c>
      <c r="R218" s="302">
        <f t="shared" si="55"/>
        <v>0.15932403427543282</v>
      </c>
      <c r="S218" s="302">
        <f t="shared" si="55"/>
        <v>0.15026006697152874</v>
      </c>
      <c r="T218" s="302">
        <f t="shared" si="55"/>
        <v>0.14418143969347749</v>
      </c>
      <c r="U218" s="302">
        <f t="shared" si="55"/>
        <v>0.13813610552208594</v>
      </c>
      <c r="V218" s="302">
        <f t="shared" si="55"/>
        <v>0.13721273644226634</v>
      </c>
      <c r="W218" s="302">
        <f t="shared" si="55"/>
        <v>0.13033669103358564</v>
      </c>
      <c r="X218" s="302">
        <f t="shared" si="55"/>
        <v>0.12937263880733713</v>
      </c>
      <c r="Y218" s="302">
        <f t="shared" si="55"/>
        <v>0.12378169130536591</v>
      </c>
      <c r="DA218" s="72"/>
    </row>
    <row r="219" spans="1:105" ht="12" customHeight="1" x14ac:dyDescent="0.25">
      <c r="A219" s="63" t="s">
        <v>641</v>
      </c>
      <c r="B219" s="303">
        <f t="shared" ref="B219:Y219" si="56">IF(B$157=0,0,B$157/B$115)</f>
        <v>1.5765976948560623E-2</v>
      </c>
      <c r="C219" s="303">
        <f t="shared" si="56"/>
        <v>1.8709589894479132E-2</v>
      </c>
      <c r="D219" s="303">
        <f t="shared" si="56"/>
        <v>2.5166687047574736E-2</v>
      </c>
      <c r="E219" s="303">
        <f t="shared" si="56"/>
        <v>2.2903120212831536E-2</v>
      </c>
      <c r="F219" s="303">
        <f t="shared" si="56"/>
        <v>1.9805980696530733E-2</v>
      </c>
      <c r="G219" s="303">
        <f t="shared" si="56"/>
        <v>1.6626330419665492E-2</v>
      </c>
      <c r="H219" s="303">
        <f t="shared" si="56"/>
        <v>1.8864473148158995E-2</v>
      </c>
      <c r="I219" s="303">
        <f t="shared" si="56"/>
        <v>1.9962219390226812E-2</v>
      </c>
      <c r="J219" s="303">
        <f t="shared" si="56"/>
        <v>9.5708788349858579E-3</v>
      </c>
      <c r="K219" s="303">
        <f t="shared" si="56"/>
        <v>8.4241806976850225E-3</v>
      </c>
      <c r="L219" s="303">
        <f t="shared" si="56"/>
        <v>1.2128912728808365E-2</v>
      </c>
      <c r="M219" s="303">
        <f t="shared" si="56"/>
        <v>6.1625589092154983E-3</v>
      </c>
      <c r="N219" s="303">
        <f t="shared" si="56"/>
        <v>1.3500915171947746E-2</v>
      </c>
      <c r="O219" s="303">
        <f t="shared" si="56"/>
        <v>1.209096243691316E-2</v>
      </c>
      <c r="P219" s="303">
        <f t="shared" si="56"/>
        <v>1.0924883098500371E-2</v>
      </c>
      <c r="Q219" s="303">
        <f t="shared" si="56"/>
        <v>9.7990348423576627E-3</v>
      </c>
      <c r="R219" s="303">
        <f t="shared" si="56"/>
        <v>1.0055155799576547E-2</v>
      </c>
      <c r="S219" s="303">
        <f t="shared" si="56"/>
        <v>9.0646481270807901E-3</v>
      </c>
      <c r="T219" s="303">
        <f t="shared" si="56"/>
        <v>9.5928348217327354E-3</v>
      </c>
      <c r="U219" s="303">
        <f t="shared" si="56"/>
        <v>1.3057921033592419E-2</v>
      </c>
      <c r="V219" s="303">
        <f t="shared" si="56"/>
        <v>8.2232806190888127E-3</v>
      </c>
      <c r="W219" s="303">
        <f t="shared" si="56"/>
        <v>5.9301667659313138E-3</v>
      </c>
      <c r="X219" s="303">
        <f t="shared" si="56"/>
        <v>3.8367177217112141E-3</v>
      </c>
      <c r="Y219" s="303">
        <f t="shared" si="56"/>
        <v>4.7961915095932911E-4</v>
      </c>
      <c r="DA219" s="74"/>
    </row>
    <row r="220" spans="1:105" ht="12" hidden="1" customHeight="1" x14ac:dyDescent="0.25">
      <c r="A220" s="44"/>
      <c r="B220" s="98"/>
      <c r="C220" s="98"/>
      <c r="D220" s="98"/>
      <c r="E220" s="98"/>
      <c r="F220" s="98"/>
      <c r="G220" s="98"/>
      <c r="H220" s="98"/>
      <c r="I220" s="98"/>
      <c r="J220" s="98"/>
      <c r="K220" s="98"/>
      <c r="L220" s="98"/>
      <c r="M220" s="98"/>
      <c r="N220" s="98"/>
      <c r="O220" s="98"/>
      <c r="P220" s="98"/>
      <c r="Q220" s="98"/>
      <c r="R220" s="98"/>
      <c r="S220" s="98"/>
      <c r="T220" s="98"/>
      <c r="U220" s="98"/>
      <c r="V220" s="98"/>
      <c r="W220" s="98"/>
      <c r="X220" s="98"/>
      <c r="Y220" s="98"/>
      <c r="DA220" s="94"/>
    </row>
    <row r="221" spans="1:105" ht="12" customHeight="1" x14ac:dyDescent="0.25">
      <c r="A221" s="58"/>
      <c r="B221" s="172"/>
      <c r="C221" s="172"/>
      <c r="D221" s="172"/>
      <c r="E221" s="172"/>
      <c r="F221" s="172"/>
      <c r="G221" s="172"/>
      <c r="H221" s="172"/>
      <c r="I221" s="172"/>
      <c r="J221" s="172"/>
      <c r="K221" s="172"/>
      <c r="L221" s="172"/>
      <c r="M221" s="172"/>
      <c r="N221" s="172"/>
      <c r="O221" s="172"/>
      <c r="P221" s="172"/>
      <c r="Q221" s="172"/>
      <c r="R221" s="172"/>
      <c r="S221" s="172"/>
      <c r="T221" s="172"/>
      <c r="U221" s="172"/>
      <c r="V221" s="172"/>
      <c r="W221" s="172"/>
      <c r="X221" s="172"/>
      <c r="Y221" s="172"/>
    </row>
    <row r="222" spans="1:105" ht="15" customHeight="1" x14ac:dyDescent="0.25">
      <c r="A222" s="32" t="s">
        <v>341</v>
      </c>
      <c r="B222" s="257"/>
      <c r="C222" s="257"/>
      <c r="D222" s="257"/>
      <c r="E222" s="257"/>
      <c r="F222" s="257"/>
      <c r="G222" s="257"/>
      <c r="H222" s="257"/>
      <c r="I222" s="257"/>
      <c r="J222" s="257"/>
      <c r="K222" s="257"/>
      <c r="L222" s="257"/>
      <c r="M222" s="257"/>
      <c r="N222" s="257"/>
      <c r="O222" s="257"/>
      <c r="P222" s="257"/>
      <c r="Q222" s="257"/>
      <c r="R222" s="257"/>
      <c r="S222" s="257"/>
      <c r="T222" s="257"/>
      <c r="U222" s="257"/>
      <c r="V222" s="257"/>
      <c r="W222" s="257"/>
      <c r="X222" s="257"/>
      <c r="Y222" s="257"/>
      <c r="DA222" s="88"/>
    </row>
    <row r="223" spans="1:105" ht="12" customHeight="1" x14ac:dyDescent="0.25">
      <c r="A223" s="58"/>
      <c r="B223" s="172"/>
      <c r="C223" s="172"/>
      <c r="D223" s="172"/>
      <c r="E223" s="172"/>
      <c r="F223" s="172"/>
      <c r="G223" s="172"/>
      <c r="H223" s="172"/>
      <c r="I223" s="172"/>
      <c r="J223" s="172"/>
      <c r="K223" s="172"/>
      <c r="L223" s="172"/>
      <c r="M223" s="172"/>
      <c r="N223" s="172"/>
      <c r="O223" s="172"/>
      <c r="P223" s="172"/>
      <c r="Q223" s="172"/>
      <c r="R223" s="172"/>
      <c r="S223" s="172"/>
      <c r="T223" s="172"/>
      <c r="U223" s="172"/>
      <c r="V223" s="172"/>
      <c r="W223" s="172"/>
      <c r="X223" s="172"/>
      <c r="Y223" s="172"/>
    </row>
    <row r="224" spans="1:105" ht="12" customHeight="1" x14ac:dyDescent="0.25">
      <c r="A224" s="35" t="s">
        <v>45</v>
      </c>
      <c r="B224" s="304">
        <f>IF(B$5=0,0,B$5/NFM_fec!B$5)</f>
        <v>0</v>
      </c>
      <c r="C224" s="304">
        <f>IF(C$5=0,0,C$5/NFM_fec!C$5)</f>
        <v>0</v>
      </c>
      <c r="D224" s="304">
        <f>IF(D$5=0,0,D$5/NFM_fec!D$5)</f>
        <v>0</v>
      </c>
      <c r="E224" s="304">
        <f>IF(E$5=0,0,E$5/NFM_fec!E$5)</f>
        <v>0</v>
      </c>
      <c r="F224" s="304">
        <f>IF(F$5=0,0,F$5/NFM_fec!F$5)</f>
        <v>0</v>
      </c>
      <c r="G224" s="304">
        <f>IF(G$5=0,0,G$5/NFM_fec!G$5)</f>
        <v>0</v>
      </c>
      <c r="H224" s="304">
        <f>IF(H$5=0,0,H$5/NFM_fec!H$5)</f>
        <v>0</v>
      </c>
      <c r="I224" s="304">
        <f>IF(I$5=0,0,I$5/NFM_fec!I$5)</f>
        <v>0</v>
      </c>
      <c r="J224" s="304">
        <f>IF(J$5=0,0,J$5/NFM_fec!J$5)</f>
        <v>0</v>
      </c>
      <c r="K224" s="304">
        <f>IF(K$5=0,0,K$5/NFM_fec!K$5)</f>
        <v>0</v>
      </c>
      <c r="L224" s="304">
        <f>IF(L$5=0,0,L$5/NFM_fec!L$5)</f>
        <v>0</v>
      </c>
      <c r="M224" s="304">
        <f>IF(M$5=0,0,M$5/NFM_fec!M$5)</f>
        <v>0</v>
      </c>
      <c r="N224" s="304">
        <f>IF(N$5=0,0,N$5/NFM_fec!N$5)</f>
        <v>0</v>
      </c>
      <c r="O224" s="304">
        <f>IF(O$5=0,0,O$5/NFM_fec!O$5)</f>
        <v>0</v>
      </c>
      <c r="P224" s="304">
        <f>IF(P$5=0,0,P$5/NFM_fec!P$5)</f>
        <v>0</v>
      </c>
      <c r="Q224" s="304">
        <f>IF(Q$5=0,0,Q$5/NFM_fec!Q$5)</f>
        <v>0</v>
      </c>
      <c r="R224" s="304">
        <f>IF(R$5=0,0,R$5/NFM_fec!R$5)</f>
        <v>0</v>
      </c>
      <c r="S224" s="304">
        <f>IF(S$5=0,0,S$5/NFM_fec!S$5)</f>
        <v>0</v>
      </c>
      <c r="T224" s="304">
        <f>IF(T$5=0,0,T$5/NFM_fec!T$5)</f>
        <v>0</v>
      </c>
      <c r="U224" s="304">
        <f>IF(U$5=0,0,U$5/NFM_fec!U$5)</f>
        <v>0</v>
      </c>
      <c r="V224" s="304">
        <f>IF(V$5=0,0,V$5/NFM_fec!V$5)</f>
        <v>0</v>
      </c>
      <c r="W224" s="304">
        <f>IF(W$5=0,0,W$5/NFM_fec!W$5)</f>
        <v>0</v>
      </c>
      <c r="X224" s="304">
        <f>IF(X$5=0,0,X$5/NFM_fec!X$5)</f>
        <v>0</v>
      </c>
      <c r="Y224" s="304">
        <f>IF(Y$5=0,0,Y$5/NFM_fec!Y$5)</f>
        <v>0</v>
      </c>
      <c r="DA224" s="111"/>
    </row>
    <row r="225" spans="1:105" ht="12" customHeight="1" x14ac:dyDescent="0.25">
      <c r="A225" s="55" t="s">
        <v>91</v>
      </c>
      <c r="B225" s="305">
        <f>IF(B$6=0,0,B$6/NFM_fec!B$6)</f>
        <v>0</v>
      </c>
      <c r="C225" s="305">
        <f>IF(C$6=0,0,C$6/NFM_fec!C$6)</f>
        <v>0</v>
      </c>
      <c r="D225" s="305">
        <f>IF(D$6=0,0,D$6/NFM_fec!D$6)</f>
        <v>0</v>
      </c>
      <c r="E225" s="305">
        <f>IF(E$6=0,0,E$6/NFM_fec!E$6)</f>
        <v>0</v>
      </c>
      <c r="F225" s="305">
        <f>IF(F$6=0,0,F$6/NFM_fec!F$6)</f>
        <v>0</v>
      </c>
      <c r="G225" s="305">
        <f>IF(G$6=0,0,G$6/NFM_fec!G$6)</f>
        <v>0</v>
      </c>
      <c r="H225" s="305">
        <f>IF(H$6=0,0,H$6/NFM_fec!H$6)</f>
        <v>0</v>
      </c>
      <c r="I225" s="305">
        <f>IF(I$6=0,0,I$6/NFM_fec!I$6)</f>
        <v>0</v>
      </c>
      <c r="J225" s="305">
        <f>IF(J$6=0,0,J$6/NFM_fec!J$6)</f>
        <v>0</v>
      </c>
      <c r="K225" s="305">
        <f>IF(K$6=0,0,K$6/NFM_fec!K$6)</f>
        <v>0</v>
      </c>
      <c r="L225" s="305">
        <f>IF(L$6=0,0,L$6/NFM_fec!L$6)</f>
        <v>0</v>
      </c>
      <c r="M225" s="305">
        <f>IF(M$6=0,0,M$6/NFM_fec!M$6)</f>
        <v>0</v>
      </c>
      <c r="N225" s="305">
        <f>IF(N$6=0,0,N$6/NFM_fec!N$6)</f>
        <v>0</v>
      </c>
      <c r="O225" s="305">
        <f>IF(O$6=0,0,O$6/NFM_fec!O$6)</f>
        <v>0</v>
      </c>
      <c r="P225" s="305">
        <f>IF(P$6=0,0,P$6/NFM_fec!P$6)</f>
        <v>0</v>
      </c>
      <c r="Q225" s="305">
        <f>IF(Q$6=0,0,Q$6/NFM_fec!Q$6)</f>
        <v>0</v>
      </c>
      <c r="R225" s="305">
        <f>IF(R$6=0,0,R$6/NFM_fec!R$6)</f>
        <v>0</v>
      </c>
      <c r="S225" s="305">
        <f>IF(S$6=0,0,S$6/NFM_fec!S$6)</f>
        <v>0</v>
      </c>
      <c r="T225" s="305">
        <f>IF(T$6=0,0,T$6/NFM_fec!T$6)</f>
        <v>0</v>
      </c>
      <c r="U225" s="305">
        <f>IF(U$6=0,0,U$6/NFM_fec!U$6)</f>
        <v>0</v>
      </c>
      <c r="V225" s="305">
        <f>IF(V$6=0,0,V$6/NFM_fec!V$6)</f>
        <v>0</v>
      </c>
      <c r="W225" s="305">
        <f>IF(W$6=0,0,W$6/NFM_fec!W$6)</f>
        <v>0</v>
      </c>
      <c r="X225" s="305">
        <f>IF(X$6=0,0,X$6/NFM_fec!X$6)</f>
        <v>0</v>
      </c>
      <c r="Y225" s="305">
        <f>IF(Y$6=0,0,Y$6/NFM_fec!Y$6)</f>
        <v>0</v>
      </c>
      <c r="DA225" s="76"/>
    </row>
    <row r="226" spans="1:105" ht="12" customHeight="1" x14ac:dyDescent="0.25">
      <c r="A226" s="173" t="s">
        <v>92</v>
      </c>
      <c r="B226" s="306">
        <f>IF(B$7=0,0,B$7/NFM_fec!B$7)</f>
        <v>0</v>
      </c>
      <c r="C226" s="306">
        <f>IF(C$7=0,0,C$7/NFM_fec!C$7)</f>
        <v>0</v>
      </c>
      <c r="D226" s="306">
        <f>IF(D$7=0,0,D$7/NFM_fec!D$7)</f>
        <v>0</v>
      </c>
      <c r="E226" s="306">
        <f>IF(E$7=0,0,E$7/NFM_fec!E$7)</f>
        <v>0</v>
      </c>
      <c r="F226" s="306">
        <f>IF(F$7=0,0,F$7/NFM_fec!F$7)</f>
        <v>0</v>
      </c>
      <c r="G226" s="306">
        <f>IF(G$7=0,0,G$7/NFM_fec!G$7)</f>
        <v>0</v>
      </c>
      <c r="H226" s="306">
        <f>IF(H$7=0,0,H$7/NFM_fec!H$7)</f>
        <v>0</v>
      </c>
      <c r="I226" s="306">
        <f>IF(I$7=0,0,I$7/NFM_fec!I$7)</f>
        <v>0</v>
      </c>
      <c r="J226" s="306">
        <f>IF(J$7=0,0,J$7/NFM_fec!J$7)</f>
        <v>0</v>
      </c>
      <c r="K226" s="306">
        <f>IF(K$7=0,0,K$7/NFM_fec!K$7)</f>
        <v>0</v>
      </c>
      <c r="L226" s="306">
        <f>IF(L$7=0,0,L$7/NFM_fec!L$7)</f>
        <v>0</v>
      </c>
      <c r="M226" s="306">
        <f>IF(M$7=0,0,M$7/NFM_fec!M$7)</f>
        <v>0</v>
      </c>
      <c r="N226" s="306">
        <f>IF(N$7=0,0,N$7/NFM_fec!N$7)</f>
        <v>0</v>
      </c>
      <c r="O226" s="306">
        <f>IF(O$7=0,0,O$7/NFM_fec!O$7)</f>
        <v>0</v>
      </c>
      <c r="P226" s="306">
        <f>IF(P$7=0,0,P$7/NFM_fec!P$7)</f>
        <v>0</v>
      </c>
      <c r="Q226" s="306">
        <f>IF(Q$7=0,0,Q$7/NFM_fec!Q$7)</f>
        <v>0</v>
      </c>
      <c r="R226" s="306">
        <f>IF(R$7=0,0,R$7/NFM_fec!R$7)</f>
        <v>0</v>
      </c>
      <c r="S226" s="306">
        <f>IF(S$7=0,0,S$7/NFM_fec!S$7)</f>
        <v>0</v>
      </c>
      <c r="T226" s="306">
        <f>IF(T$7=0,0,T$7/NFM_fec!T$7)</f>
        <v>0</v>
      </c>
      <c r="U226" s="306">
        <f>IF(U$7=0,0,U$7/NFM_fec!U$7)</f>
        <v>0</v>
      </c>
      <c r="V226" s="306">
        <f>IF(V$7=0,0,V$7/NFM_fec!V$7)</f>
        <v>0</v>
      </c>
      <c r="W226" s="306">
        <f>IF(W$7=0,0,W$7/NFM_fec!W$7)</f>
        <v>0</v>
      </c>
      <c r="X226" s="306">
        <f>IF(X$7=0,0,X$7/NFM_fec!X$7)</f>
        <v>0</v>
      </c>
      <c r="Y226" s="306">
        <f>IF(Y$7=0,0,Y$7/NFM_fec!Y$7)</f>
        <v>0</v>
      </c>
      <c r="DA226" s="77"/>
    </row>
    <row r="227" spans="1:105" ht="12" customHeight="1" x14ac:dyDescent="0.25">
      <c r="A227" s="173" t="s">
        <v>93</v>
      </c>
      <c r="B227" s="306">
        <f>IF(B$8=0,0,B$8/NFM_fec!B$8)</f>
        <v>0</v>
      </c>
      <c r="C227" s="306">
        <f>IF(C$8=0,0,C$8/NFM_fec!C$8)</f>
        <v>0</v>
      </c>
      <c r="D227" s="306">
        <f>IF(D$8=0,0,D$8/NFM_fec!D$8)</f>
        <v>0</v>
      </c>
      <c r="E227" s="306">
        <f>IF(E$8=0,0,E$8/NFM_fec!E$8)</f>
        <v>0</v>
      </c>
      <c r="F227" s="306">
        <f>IF(F$8=0,0,F$8/NFM_fec!F$8)</f>
        <v>0</v>
      </c>
      <c r="G227" s="306">
        <f>IF(G$8=0,0,G$8/NFM_fec!G$8)</f>
        <v>0</v>
      </c>
      <c r="H227" s="306">
        <f>IF(H$8=0,0,H$8/NFM_fec!H$8)</f>
        <v>0</v>
      </c>
      <c r="I227" s="306">
        <f>IF(I$8=0,0,I$8/NFM_fec!I$8)</f>
        <v>0</v>
      </c>
      <c r="J227" s="306">
        <f>IF(J$8=0,0,J$8/NFM_fec!J$8)</f>
        <v>0</v>
      </c>
      <c r="K227" s="306">
        <f>IF(K$8=0,0,K$8/NFM_fec!K$8)</f>
        <v>0</v>
      </c>
      <c r="L227" s="306">
        <f>IF(L$8=0,0,L$8/NFM_fec!L$8)</f>
        <v>0</v>
      </c>
      <c r="M227" s="306">
        <f>IF(M$8=0,0,M$8/NFM_fec!M$8)</f>
        <v>0</v>
      </c>
      <c r="N227" s="306">
        <f>IF(N$8=0,0,N$8/NFM_fec!N$8)</f>
        <v>0</v>
      </c>
      <c r="O227" s="306">
        <f>IF(O$8=0,0,O$8/NFM_fec!O$8)</f>
        <v>0</v>
      </c>
      <c r="P227" s="306">
        <f>IF(P$8=0,0,P$8/NFM_fec!P$8)</f>
        <v>0</v>
      </c>
      <c r="Q227" s="306">
        <f>IF(Q$8=0,0,Q$8/NFM_fec!Q$8)</f>
        <v>0</v>
      </c>
      <c r="R227" s="306">
        <f>IF(R$8=0,0,R$8/NFM_fec!R$8)</f>
        <v>0</v>
      </c>
      <c r="S227" s="306">
        <f>IF(S$8=0,0,S$8/NFM_fec!S$8)</f>
        <v>0</v>
      </c>
      <c r="T227" s="306">
        <f>IF(T$8=0,0,T$8/NFM_fec!T$8)</f>
        <v>0</v>
      </c>
      <c r="U227" s="306">
        <f>IF(U$8=0,0,U$8/NFM_fec!U$8)</f>
        <v>0</v>
      </c>
      <c r="V227" s="306">
        <f>IF(V$8=0,0,V$8/NFM_fec!V$8)</f>
        <v>0</v>
      </c>
      <c r="W227" s="306">
        <f>IF(W$8=0,0,W$8/NFM_fec!W$8)</f>
        <v>0</v>
      </c>
      <c r="X227" s="306">
        <f>IF(X$8=0,0,X$8/NFM_fec!X$8)</f>
        <v>0</v>
      </c>
      <c r="Y227" s="306">
        <f>IF(Y$8=0,0,Y$8/NFM_fec!Y$8)</f>
        <v>0</v>
      </c>
      <c r="DA227" s="77"/>
    </row>
    <row r="228" spans="1:105" ht="12" customHeight="1" x14ac:dyDescent="0.25">
      <c r="A228" s="173" t="s">
        <v>94</v>
      </c>
      <c r="B228" s="306">
        <f>IF(B$9=0,0,B$9/NFM_fec!B$9)</f>
        <v>0</v>
      </c>
      <c r="C228" s="306">
        <f>IF(C$9=0,0,C$9/NFM_fec!C$9)</f>
        <v>0</v>
      </c>
      <c r="D228" s="306">
        <f>IF(D$9=0,0,D$9/NFM_fec!D$9)</f>
        <v>0</v>
      </c>
      <c r="E228" s="306">
        <f>IF(E$9=0,0,E$9/NFM_fec!E$9)</f>
        <v>0</v>
      </c>
      <c r="F228" s="306">
        <f>IF(F$9=0,0,F$9/NFM_fec!F$9)</f>
        <v>0</v>
      </c>
      <c r="G228" s="306">
        <f>IF(G$9=0,0,G$9/NFM_fec!G$9)</f>
        <v>0</v>
      </c>
      <c r="H228" s="306">
        <f>IF(H$9=0,0,H$9/NFM_fec!H$9)</f>
        <v>0</v>
      </c>
      <c r="I228" s="306">
        <f>IF(I$9=0,0,I$9/NFM_fec!I$9)</f>
        <v>0</v>
      </c>
      <c r="J228" s="306">
        <f>IF(J$9=0,0,J$9/NFM_fec!J$9)</f>
        <v>0</v>
      </c>
      <c r="K228" s="306">
        <f>IF(K$9=0,0,K$9/NFM_fec!K$9)</f>
        <v>0</v>
      </c>
      <c r="L228" s="306">
        <f>IF(L$9=0,0,L$9/NFM_fec!L$9)</f>
        <v>0</v>
      </c>
      <c r="M228" s="306">
        <f>IF(M$9=0,0,M$9/NFM_fec!M$9)</f>
        <v>0</v>
      </c>
      <c r="N228" s="306">
        <f>IF(N$9=0,0,N$9/NFM_fec!N$9)</f>
        <v>0</v>
      </c>
      <c r="O228" s="306">
        <f>IF(O$9=0,0,O$9/NFM_fec!O$9)</f>
        <v>0</v>
      </c>
      <c r="P228" s="306">
        <f>IF(P$9=0,0,P$9/NFM_fec!P$9)</f>
        <v>0</v>
      </c>
      <c r="Q228" s="306">
        <f>IF(Q$9=0,0,Q$9/NFM_fec!Q$9)</f>
        <v>0</v>
      </c>
      <c r="R228" s="306">
        <f>IF(R$9=0,0,R$9/NFM_fec!R$9)</f>
        <v>0</v>
      </c>
      <c r="S228" s="306">
        <f>IF(S$9=0,0,S$9/NFM_fec!S$9)</f>
        <v>0</v>
      </c>
      <c r="T228" s="306">
        <f>IF(T$9=0,0,T$9/NFM_fec!T$9)</f>
        <v>0</v>
      </c>
      <c r="U228" s="306">
        <f>IF(U$9=0,0,U$9/NFM_fec!U$9)</f>
        <v>0</v>
      </c>
      <c r="V228" s="306">
        <f>IF(V$9=0,0,V$9/NFM_fec!V$9)</f>
        <v>0</v>
      </c>
      <c r="W228" s="306">
        <f>IF(W$9=0,0,W$9/NFM_fec!W$9)</f>
        <v>0</v>
      </c>
      <c r="X228" s="306">
        <f>IF(X$9=0,0,X$9/NFM_fec!X$9)</f>
        <v>0</v>
      </c>
      <c r="Y228" s="306">
        <f>IF(Y$9=0,0,Y$9/NFM_fec!Y$9)</f>
        <v>0</v>
      </c>
      <c r="DA228" s="77"/>
    </row>
    <row r="229" spans="1:105" ht="12" customHeight="1" x14ac:dyDescent="0.25">
      <c r="A229" s="56" t="s">
        <v>95</v>
      </c>
      <c r="B229" s="307">
        <f>IF(B$10=0,0,B$10/NFM_fec!B$10)</f>
        <v>0</v>
      </c>
      <c r="C229" s="307">
        <f>IF(C$10=0,0,C$10/NFM_fec!C$10)</f>
        <v>0</v>
      </c>
      <c r="D229" s="307">
        <f>IF(D$10=0,0,D$10/NFM_fec!D$10)</f>
        <v>0</v>
      </c>
      <c r="E229" s="307">
        <f>IF(E$10=0,0,E$10/NFM_fec!E$10)</f>
        <v>0</v>
      </c>
      <c r="F229" s="307">
        <f>IF(F$10=0,0,F$10/NFM_fec!F$10)</f>
        <v>0</v>
      </c>
      <c r="G229" s="307">
        <f>IF(G$10=0,0,G$10/NFM_fec!G$10)</f>
        <v>0</v>
      </c>
      <c r="H229" s="307">
        <f>IF(H$10=0,0,H$10/NFM_fec!H$10)</f>
        <v>0</v>
      </c>
      <c r="I229" s="307">
        <f>IF(I$10=0,0,I$10/NFM_fec!I$10)</f>
        <v>0</v>
      </c>
      <c r="J229" s="307">
        <f>IF(J$10=0,0,J$10/NFM_fec!J$10)</f>
        <v>0</v>
      </c>
      <c r="K229" s="307">
        <f>IF(K$10=0,0,K$10/NFM_fec!K$10)</f>
        <v>0</v>
      </c>
      <c r="L229" s="307">
        <f>IF(L$10=0,0,L$10/NFM_fec!L$10)</f>
        <v>0</v>
      </c>
      <c r="M229" s="307">
        <f>IF(M$10=0,0,M$10/NFM_fec!M$10)</f>
        <v>0</v>
      </c>
      <c r="N229" s="307">
        <f>IF(N$10=0,0,N$10/NFM_fec!N$10)</f>
        <v>0</v>
      </c>
      <c r="O229" s="307">
        <f>IF(O$10=0,0,O$10/NFM_fec!O$10)</f>
        <v>0</v>
      </c>
      <c r="P229" s="307">
        <f>IF(P$10=0,0,P$10/NFM_fec!P$10)</f>
        <v>0</v>
      </c>
      <c r="Q229" s="307">
        <f>IF(Q$10=0,0,Q$10/NFM_fec!Q$10)</f>
        <v>0</v>
      </c>
      <c r="R229" s="307">
        <f>IF(R$10=0,0,R$10/NFM_fec!R$10)</f>
        <v>0</v>
      </c>
      <c r="S229" s="307">
        <f>IF(S$10=0,0,S$10/NFM_fec!S$10)</f>
        <v>0</v>
      </c>
      <c r="T229" s="307">
        <f>IF(T$10=0,0,T$10/NFM_fec!T$10)</f>
        <v>0</v>
      </c>
      <c r="U229" s="307">
        <f>IF(U$10=0,0,U$10/NFM_fec!U$10)</f>
        <v>0</v>
      </c>
      <c r="V229" s="307">
        <f>IF(V$10=0,0,V$10/NFM_fec!V$10)</f>
        <v>0</v>
      </c>
      <c r="W229" s="307">
        <f>IF(W$10=0,0,W$10/NFM_fec!W$10)</f>
        <v>0</v>
      </c>
      <c r="X229" s="307">
        <f>IF(X$10=0,0,X$10/NFM_fec!X$10)</f>
        <v>0</v>
      </c>
      <c r="Y229" s="307">
        <f>IF(Y$10=0,0,Y$10/NFM_fec!Y$10)</f>
        <v>0</v>
      </c>
      <c r="DA229" s="78"/>
    </row>
    <row r="230" spans="1:105" ht="12" customHeight="1" x14ac:dyDescent="0.25">
      <c r="A230" s="174" t="s">
        <v>485</v>
      </c>
      <c r="B230" s="308">
        <f>IF(B$16=0,0,B$16/NFM_fec!B$16)</f>
        <v>0</v>
      </c>
      <c r="C230" s="308">
        <f>IF(C$16=0,0,C$16/NFM_fec!C$16)</f>
        <v>0</v>
      </c>
      <c r="D230" s="308">
        <f>IF(D$16=0,0,D$16/NFM_fec!D$16)</f>
        <v>0</v>
      </c>
      <c r="E230" s="308">
        <f>IF(E$16=0,0,E$16/NFM_fec!E$16)</f>
        <v>0</v>
      </c>
      <c r="F230" s="308">
        <f>IF(F$16=0,0,F$16/NFM_fec!F$16)</f>
        <v>0</v>
      </c>
      <c r="G230" s="308">
        <f>IF(G$16=0,0,G$16/NFM_fec!G$16)</f>
        <v>0</v>
      </c>
      <c r="H230" s="308">
        <f>IF(H$16=0,0,H$16/NFM_fec!H$16)</f>
        <v>0</v>
      </c>
      <c r="I230" s="308">
        <f>IF(I$16=0,0,I$16/NFM_fec!I$16)</f>
        <v>0</v>
      </c>
      <c r="J230" s="308">
        <f>IF(J$16=0,0,J$16/NFM_fec!J$16)</f>
        <v>0</v>
      </c>
      <c r="K230" s="308">
        <f>IF(K$16=0,0,K$16/NFM_fec!K$16)</f>
        <v>0</v>
      </c>
      <c r="L230" s="308">
        <f>IF(L$16=0,0,L$16/NFM_fec!L$16)</f>
        <v>0</v>
      </c>
      <c r="M230" s="308">
        <f>IF(M$16=0,0,M$16/NFM_fec!M$16)</f>
        <v>0</v>
      </c>
      <c r="N230" s="308">
        <f>IF(N$16=0,0,N$16/NFM_fec!N$16)</f>
        <v>0</v>
      </c>
      <c r="O230" s="308">
        <f>IF(O$16=0,0,O$16/NFM_fec!O$16)</f>
        <v>0</v>
      </c>
      <c r="P230" s="308">
        <f>IF(P$16=0,0,P$16/NFM_fec!P$16)</f>
        <v>0</v>
      </c>
      <c r="Q230" s="308">
        <f>IF(Q$16=0,0,Q$16/NFM_fec!Q$16)</f>
        <v>0</v>
      </c>
      <c r="R230" s="308">
        <f>IF(R$16=0,0,R$16/NFM_fec!R$16)</f>
        <v>0</v>
      </c>
      <c r="S230" s="308">
        <f>IF(S$16=0,0,S$16/NFM_fec!S$16)</f>
        <v>0</v>
      </c>
      <c r="T230" s="308">
        <f>IF(T$16=0,0,T$16/NFM_fec!T$16)</f>
        <v>0</v>
      </c>
      <c r="U230" s="308">
        <f>IF(U$16=0,0,U$16/NFM_fec!U$16)</f>
        <v>0</v>
      </c>
      <c r="V230" s="308">
        <f>IF(V$16=0,0,V$16/NFM_fec!V$16)</f>
        <v>0</v>
      </c>
      <c r="W230" s="308">
        <f>IF(W$16=0,0,W$16/NFM_fec!W$16)</f>
        <v>0</v>
      </c>
      <c r="X230" s="308">
        <f>IF(X$16=0,0,X$16/NFM_fec!X$16)</f>
        <v>0</v>
      </c>
      <c r="Y230" s="308">
        <f>IF(Y$16=0,0,Y$16/NFM_fec!Y$16)</f>
        <v>0</v>
      </c>
      <c r="DA230" s="79"/>
    </row>
    <row r="231" spans="1:105" ht="12" customHeight="1" x14ac:dyDescent="0.25">
      <c r="A231" s="41" t="s">
        <v>497</v>
      </c>
      <c r="B231" s="309">
        <f>IF(B$27=0,0,B$27/NFM_fec!B$27)</f>
        <v>0</v>
      </c>
      <c r="C231" s="309">
        <f>IF(C$27=0,0,C$27/NFM_fec!C$27)</f>
        <v>0</v>
      </c>
      <c r="D231" s="309">
        <f>IF(D$27=0,0,D$27/NFM_fec!D$27)</f>
        <v>0</v>
      </c>
      <c r="E231" s="309">
        <f>IF(E$27=0,0,E$27/NFM_fec!E$27)</f>
        <v>0</v>
      </c>
      <c r="F231" s="309">
        <f>IF(F$27=0,0,F$27/NFM_fec!F$27)</f>
        <v>0</v>
      </c>
      <c r="G231" s="309">
        <f>IF(G$27=0,0,G$27/NFM_fec!G$27)</f>
        <v>0</v>
      </c>
      <c r="H231" s="309">
        <f>IF(H$27=0,0,H$27/NFM_fec!H$27)</f>
        <v>0</v>
      </c>
      <c r="I231" s="309">
        <f>IF(I$27=0,0,I$27/NFM_fec!I$27)</f>
        <v>0</v>
      </c>
      <c r="J231" s="309">
        <f>IF(J$27=0,0,J$27/NFM_fec!J$27)</f>
        <v>0</v>
      </c>
      <c r="K231" s="309">
        <f>IF(K$27=0,0,K$27/NFM_fec!K$27)</f>
        <v>0</v>
      </c>
      <c r="L231" s="309">
        <f>IF(L$27=0,0,L$27/NFM_fec!L$27)</f>
        <v>0</v>
      </c>
      <c r="M231" s="309">
        <f>IF(M$27=0,0,M$27/NFM_fec!M$27)</f>
        <v>0</v>
      </c>
      <c r="N231" s="309">
        <f>IF(N$27=0,0,N$27/NFM_fec!N$27)</f>
        <v>0</v>
      </c>
      <c r="O231" s="309">
        <f>IF(O$27=0,0,O$27/NFM_fec!O$27)</f>
        <v>0</v>
      </c>
      <c r="P231" s="309">
        <f>IF(P$27=0,0,P$27/NFM_fec!P$27)</f>
        <v>0</v>
      </c>
      <c r="Q231" s="309">
        <f>IF(Q$27=0,0,Q$27/NFM_fec!Q$27)</f>
        <v>0</v>
      </c>
      <c r="R231" s="309">
        <f>IF(R$27=0,0,R$27/NFM_fec!R$27)</f>
        <v>0</v>
      </c>
      <c r="S231" s="309">
        <f>IF(S$27=0,0,S$27/NFM_fec!S$27)</f>
        <v>0</v>
      </c>
      <c r="T231" s="309">
        <f>IF(T$27=0,0,T$27/NFM_fec!T$27)</f>
        <v>0</v>
      </c>
      <c r="U231" s="309">
        <f>IF(U$27=0,0,U$27/NFM_fec!U$27)</f>
        <v>0</v>
      </c>
      <c r="V231" s="309">
        <f>IF(V$27=0,0,V$27/NFM_fec!V$27)</f>
        <v>0</v>
      </c>
      <c r="W231" s="309">
        <f>IF(W$27=0,0,W$27/NFM_fec!W$27)</f>
        <v>0</v>
      </c>
      <c r="X231" s="309">
        <f>IF(X$27=0,0,X$27/NFM_fec!X$27)</f>
        <v>0</v>
      </c>
      <c r="Y231" s="309">
        <f>IF(Y$27=0,0,Y$27/NFM_fec!Y$27)</f>
        <v>0</v>
      </c>
      <c r="DA231" s="82"/>
    </row>
    <row r="232" spans="1:105" ht="12" customHeight="1" x14ac:dyDescent="0.25">
      <c r="A232" s="128"/>
      <c r="B232" s="128"/>
      <c r="C232" s="128"/>
      <c r="D232" s="128"/>
      <c r="E232" s="128"/>
      <c r="F232" s="128"/>
      <c r="G232" s="128"/>
      <c r="H232" s="128"/>
      <c r="I232" s="128"/>
      <c r="J232" s="128"/>
      <c r="K232" s="128"/>
      <c r="L232" s="128"/>
      <c r="M232" s="128"/>
      <c r="N232" s="128"/>
      <c r="O232" s="128"/>
      <c r="P232" s="128"/>
      <c r="Q232" s="128"/>
      <c r="R232" s="128"/>
      <c r="S232" s="128"/>
      <c r="T232" s="128"/>
      <c r="U232" s="128"/>
      <c r="V232" s="128"/>
      <c r="W232" s="128"/>
      <c r="X232" s="128"/>
      <c r="Y232" s="128"/>
      <c r="DA232" s="120"/>
    </row>
    <row r="233" spans="1:105" ht="12" customHeight="1" x14ac:dyDescent="0.25">
      <c r="A233" s="35" t="s">
        <v>46</v>
      </c>
      <c r="B233" s="304">
        <f>IF(B$34=0,0,B$34/NFM_fec!B$34)</f>
        <v>0.50091132813195083</v>
      </c>
      <c r="C233" s="304">
        <f>IF(C$34=0,0,C$34/NFM_fec!C$34)</f>
        <v>0.5035564401655036</v>
      </c>
      <c r="D233" s="304">
        <f>IF(D$34=0,0,D$34/NFM_fec!D$34)</f>
        <v>0.51085957841738139</v>
      </c>
      <c r="E233" s="304">
        <f>IF(E$34=0,0,E$34/NFM_fec!E$34)</f>
        <v>0.51323550694648934</v>
      </c>
      <c r="F233" s="304">
        <f>IF(F$34=0,0,F$34/NFM_fec!F$34)</f>
        <v>0.51508585972807142</v>
      </c>
      <c r="G233" s="304">
        <f>IF(G$34=0,0,G$34/NFM_fec!G$34)</f>
        <v>0.51706356390387243</v>
      </c>
      <c r="H233" s="304">
        <f>IF(H$34=0,0,H$34/NFM_fec!H$34)</f>
        <v>0.51813016835134351</v>
      </c>
      <c r="I233" s="304">
        <f>IF(I$34=0,0,I$34/NFM_fec!I$34)</f>
        <v>0.51957237856980742</v>
      </c>
      <c r="J233" s="304">
        <f>IF(J$34=0,0,J$34/NFM_fec!J$34)</f>
        <v>0.51012632175427042</v>
      </c>
      <c r="K233" s="304">
        <f>IF(K$34=0,0,K$34/NFM_fec!K$34)</f>
        <v>0.51129938785789253</v>
      </c>
      <c r="L233" s="304">
        <f>IF(L$34=0,0,L$34/NFM_fec!L$34)</f>
        <v>0.51426907134412558</v>
      </c>
      <c r="M233" s="304">
        <f>IF(M$34=0,0,M$34/NFM_fec!M$34)</f>
        <v>0.50476001654940661</v>
      </c>
      <c r="N233" s="304">
        <f>IF(N$34=0,0,N$34/NFM_fec!N$34)</f>
        <v>0.51526724614185637</v>
      </c>
      <c r="O233" s="304">
        <f>IF(O$34=0,0,O$34/NFM_fec!O$34)</f>
        <v>0.51402153006526696</v>
      </c>
      <c r="P233" s="304">
        <f>IF(P$34=0,0,P$34/NFM_fec!P$34)</f>
        <v>0.5127073685284308</v>
      </c>
      <c r="Q233" s="304">
        <f>IF(Q$34=0,0,Q$34/NFM_fec!Q$34)</f>
        <v>0.51184945694866291</v>
      </c>
      <c r="R233" s="304">
        <f>IF(R$34=0,0,R$34/NFM_fec!R$34)</f>
        <v>0.51259103491433755</v>
      </c>
      <c r="S233" s="304">
        <f>IF(S$34=0,0,S$34/NFM_fec!S$34)</f>
        <v>0.51163427942998752</v>
      </c>
      <c r="T233" s="304">
        <f>IF(T$34=0,0,T$34/NFM_fec!T$34)</f>
        <v>0.51214489378265982</v>
      </c>
      <c r="U233" s="304">
        <f>IF(U$34=0,0,U$34/NFM_fec!U$34)</f>
        <v>0.51589077960665886</v>
      </c>
      <c r="V233" s="304">
        <f>IF(V$34=0,0,V$34/NFM_fec!V$34)</f>
        <v>0.51120209769150837</v>
      </c>
      <c r="W233" s="304">
        <f>IF(W$34=0,0,W$34/NFM_fec!W$34)</f>
        <v>0.50857538769924626</v>
      </c>
      <c r="X233" s="304">
        <f>IF(X$34=0,0,X$34/NFM_fec!X$34)</f>
        <v>0.50437298306332357</v>
      </c>
      <c r="Y233" s="304">
        <f>IF(Y$34=0,0,Y$34/NFM_fec!Y$34)</f>
        <v>0.47996826469457232</v>
      </c>
      <c r="DA233" s="111"/>
    </row>
    <row r="234" spans="1:105" ht="12" customHeight="1" x14ac:dyDescent="0.25">
      <c r="A234" s="55" t="s">
        <v>91</v>
      </c>
      <c r="B234" s="305">
        <f>IF(B$35=0,0,B$35/NFM_fec!B$35)</f>
        <v>0.42627433737764364</v>
      </c>
      <c r="C234" s="305">
        <f>IF(C$35=0,0,C$35/NFM_fec!C$35)</f>
        <v>0.42627433737764348</v>
      </c>
      <c r="D234" s="305">
        <f>IF(D$35=0,0,D$35/NFM_fec!D$35)</f>
        <v>0.42895113041673882</v>
      </c>
      <c r="E234" s="305">
        <f>IF(E$35=0,0,E$35/NFM_fec!E$35)</f>
        <v>0.43185504897520827</v>
      </c>
      <c r="F234" s="305">
        <f>IF(F$35=0,0,F$35/NFM_fec!F$35)</f>
        <v>0.43514047141824508</v>
      </c>
      <c r="G234" s="305">
        <f>IF(G$35=0,0,G$35/NFM_fec!G$35)</f>
        <v>0.43846991469581564</v>
      </c>
      <c r="H234" s="305">
        <f>IF(H$35=0,0,H$35/NFM_fec!H$35)</f>
        <v>0.43846991469581581</v>
      </c>
      <c r="I234" s="305">
        <f>IF(I$35=0,0,I$35/NFM_fec!I$35)</f>
        <v>0.43846991469581564</v>
      </c>
      <c r="J234" s="305">
        <f>IF(J$35=0,0,J$35/NFM_fec!J$35)</f>
        <v>0.43846991469581581</v>
      </c>
      <c r="K234" s="305">
        <f>IF(K$35=0,0,K$35/NFM_fec!K$35)</f>
        <v>0.43846991469581575</v>
      </c>
      <c r="L234" s="305">
        <f>IF(L$35=0,0,L$35/NFM_fec!L$35)</f>
        <v>0.4384699146958157</v>
      </c>
      <c r="M234" s="305">
        <f>IF(M$35=0,0,M$35/NFM_fec!M$35)</f>
        <v>0.43846991469581553</v>
      </c>
      <c r="N234" s="305">
        <f>IF(N$35=0,0,N$35/NFM_fec!N$35)</f>
        <v>0.43846991469581581</v>
      </c>
      <c r="O234" s="305">
        <f>IF(O$35=0,0,O$35/NFM_fec!O$35)</f>
        <v>0.43846991469581553</v>
      </c>
      <c r="P234" s="305">
        <f>IF(P$35=0,0,P$35/NFM_fec!P$35)</f>
        <v>0.43846991469581548</v>
      </c>
      <c r="Q234" s="305">
        <f>IF(Q$35=0,0,Q$35/NFM_fec!Q$35)</f>
        <v>0.43846991469581559</v>
      </c>
      <c r="R234" s="305">
        <f>IF(R$35=0,0,R$35/NFM_fec!R$35)</f>
        <v>0.43846991469581575</v>
      </c>
      <c r="S234" s="305">
        <f>IF(S$35=0,0,S$35/NFM_fec!S$35)</f>
        <v>0.43846991469581587</v>
      </c>
      <c r="T234" s="305">
        <f>IF(T$35=0,0,T$35/NFM_fec!T$35)</f>
        <v>0.43846991469581559</v>
      </c>
      <c r="U234" s="305">
        <f>IF(U$35=0,0,U$35/NFM_fec!U$35)</f>
        <v>0.43846991469581553</v>
      </c>
      <c r="V234" s="305">
        <f>IF(V$35=0,0,V$35/NFM_fec!V$35)</f>
        <v>0.43846991469581559</v>
      </c>
      <c r="W234" s="305">
        <f>IF(W$35=0,0,W$35/NFM_fec!W$35)</f>
        <v>0.43846991469581581</v>
      </c>
      <c r="X234" s="305">
        <f>IF(X$35=0,0,X$35/NFM_fec!X$35)</f>
        <v>0.43846991469581575</v>
      </c>
      <c r="Y234" s="305">
        <f>IF(Y$35=0,0,Y$35/NFM_fec!Y$35)</f>
        <v>0.43846991469581559</v>
      </c>
      <c r="DA234" s="76"/>
    </row>
    <row r="235" spans="1:105" ht="12" customHeight="1" x14ac:dyDescent="0.25">
      <c r="A235" s="173" t="s">
        <v>92</v>
      </c>
      <c r="B235" s="306">
        <f>IF(B$36=0,0,B$36/NFM_fec!B$36)</f>
        <v>0.11061034321021813</v>
      </c>
      <c r="C235" s="306">
        <f>IF(C$36=0,0,C$36/NFM_fec!C$36)</f>
        <v>0.11061034321021815</v>
      </c>
      <c r="D235" s="306">
        <f>IF(D$36=0,0,D$36/NFM_fec!D$36)</f>
        <v>0.11130492172643493</v>
      </c>
      <c r="E235" s="306">
        <f>IF(E$36=0,0,E$36/NFM_fec!E$36)</f>
        <v>0.11205843513374625</v>
      </c>
      <c r="F235" s="306">
        <f>IF(F$36=0,0,F$36/NFM_fec!F$36)</f>
        <v>0.11291094177594864</v>
      </c>
      <c r="G235" s="306">
        <f>IF(G$36=0,0,G$36/NFM_fec!G$36)</f>
        <v>0.11377487101432733</v>
      </c>
      <c r="H235" s="306">
        <f>IF(H$36=0,0,H$36/NFM_fec!H$36)</f>
        <v>0.11377487101432726</v>
      </c>
      <c r="I235" s="306">
        <f>IF(I$36=0,0,I$36/NFM_fec!I$36)</f>
        <v>0.11377487101432729</v>
      </c>
      <c r="J235" s="306">
        <f>IF(J$36=0,0,J$36/NFM_fec!J$36)</f>
        <v>0.1137748710143273</v>
      </c>
      <c r="K235" s="306">
        <f>IF(K$36=0,0,K$36/NFM_fec!K$36)</f>
        <v>0.11377487101432729</v>
      </c>
      <c r="L235" s="306">
        <f>IF(L$36=0,0,L$36/NFM_fec!L$36)</f>
        <v>0.11377487101432734</v>
      </c>
      <c r="M235" s="306">
        <f>IF(M$36=0,0,M$36/NFM_fec!M$36)</f>
        <v>0.11377487101432732</v>
      </c>
      <c r="N235" s="306">
        <f>IF(N$36=0,0,N$36/NFM_fec!N$36)</f>
        <v>0.11377487101432729</v>
      </c>
      <c r="O235" s="306">
        <f>IF(O$36=0,0,O$36/NFM_fec!O$36)</f>
        <v>0.11377487101432729</v>
      </c>
      <c r="P235" s="306">
        <f>IF(P$36=0,0,P$36/NFM_fec!P$36)</f>
        <v>0.1137748710143273</v>
      </c>
      <c r="Q235" s="306">
        <f>IF(Q$36=0,0,Q$36/NFM_fec!Q$36)</f>
        <v>0.1137748710143273</v>
      </c>
      <c r="R235" s="306">
        <f>IF(R$36=0,0,R$36/NFM_fec!R$36)</f>
        <v>0.11377487101432729</v>
      </c>
      <c r="S235" s="306">
        <f>IF(S$36=0,0,S$36/NFM_fec!S$36)</f>
        <v>0.1137748710143273</v>
      </c>
      <c r="T235" s="306">
        <f>IF(T$36=0,0,T$36/NFM_fec!T$36)</f>
        <v>0.11377487101432729</v>
      </c>
      <c r="U235" s="306">
        <f>IF(U$36=0,0,U$36/NFM_fec!U$36)</f>
        <v>0.11377487101432726</v>
      </c>
      <c r="V235" s="306">
        <f>IF(V$36=0,0,V$36/NFM_fec!V$36)</f>
        <v>0.11377487101432729</v>
      </c>
      <c r="W235" s="306">
        <f>IF(W$36=0,0,W$36/NFM_fec!W$36)</f>
        <v>0.11377487101432729</v>
      </c>
      <c r="X235" s="306">
        <f>IF(X$36=0,0,X$36/NFM_fec!X$36)</f>
        <v>0.11377487101432732</v>
      </c>
      <c r="Y235" s="306">
        <f>IF(Y$36=0,0,Y$36/NFM_fec!Y$36)</f>
        <v>0.1137748710143273</v>
      </c>
      <c r="DA235" s="77"/>
    </row>
    <row r="236" spans="1:105" ht="12" customHeight="1" x14ac:dyDescent="0.25">
      <c r="A236" s="173" t="s">
        <v>93</v>
      </c>
      <c r="B236" s="306">
        <f>IF(B$37=0,0,B$37/NFM_fec!B$37)</f>
        <v>0.60608590427104214</v>
      </c>
      <c r="C236" s="306">
        <f>IF(C$37=0,0,C$37/NFM_fec!C$37)</f>
        <v>0.60608590427104214</v>
      </c>
      <c r="D236" s="306">
        <f>IF(D$37=0,0,D$37/NFM_fec!D$37)</f>
        <v>0.60989182545228626</v>
      </c>
      <c r="E236" s="306">
        <f>IF(E$37=0,0,E$37/NFM_fec!E$37)</f>
        <v>0.61402067851969544</v>
      </c>
      <c r="F236" s="306">
        <f>IF(F$37=0,0,F$37/NFM_fec!F$37)</f>
        <v>0.61869196191092657</v>
      </c>
      <c r="G236" s="306">
        <f>IF(G$37=0,0,G$37/NFM_fec!G$37)</f>
        <v>0.62342583505942406</v>
      </c>
      <c r="H236" s="306">
        <f>IF(H$37=0,0,H$37/NFM_fec!H$37)</f>
        <v>0.62342583505942406</v>
      </c>
      <c r="I236" s="306">
        <f>IF(I$37=0,0,I$37/NFM_fec!I$37)</f>
        <v>0.62342583505942406</v>
      </c>
      <c r="J236" s="306">
        <f>IF(J$37=0,0,J$37/NFM_fec!J$37)</f>
        <v>0.62342583505942395</v>
      </c>
      <c r="K236" s="306">
        <f>IF(K$37=0,0,K$37/NFM_fec!K$37)</f>
        <v>0.62342583505942395</v>
      </c>
      <c r="L236" s="306">
        <f>IF(L$37=0,0,L$37/NFM_fec!L$37)</f>
        <v>0.62342583505942406</v>
      </c>
      <c r="M236" s="306">
        <f>IF(M$37=0,0,M$37/NFM_fec!M$37)</f>
        <v>0.62342583505942384</v>
      </c>
      <c r="N236" s="306">
        <f>IF(N$37=0,0,N$37/NFM_fec!N$37)</f>
        <v>0.62342583505942362</v>
      </c>
      <c r="O236" s="306">
        <f>IF(O$37=0,0,O$37/NFM_fec!O$37)</f>
        <v>0.62342583505942395</v>
      </c>
      <c r="P236" s="306">
        <f>IF(P$37=0,0,P$37/NFM_fec!P$37)</f>
        <v>0.62342583505942373</v>
      </c>
      <c r="Q236" s="306">
        <f>IF(Q$37=0,0,Q$37/NFM_fec!Q$37)</f>
        <v>0.62342583505942373</v>
      </c>
      <c r="R236" s="306">
        <f>IF(R$37=0,0,R$37/NFM_fec!R$37)</f>
        <v>0.62342583505942428</v>
      </c>
      <c r="S236" s="306">
        <f>IF(S$37=0,0,S$37/NFM_fec!S$37)</f>
        <v>0.62342583505942428</v>
      </c>
      <c r="T236" s="306">
        <f>IF(T$37=0,0,T$37/NFM_fec!T$37)</f>
        <v>0.62342583505942406</v>
      </c>
      <c r="U236" s="306">
        <f>IF(U$37=0,0,U$37/NFM_fec!U$37)</f>
        <v>0.62342583505942395</v>
      </c>
      <c r="V236" s="306">
        <f>IF(V$37=0,0,V$37/NFM_fec!V$37)</f>
        <v>0.62342583505942362</v>
      </c>
      <c r="W236" s="306">
        <f>IF(W$37=0,0,W$37/NFM_fec!W$37)</f>
        <v>0.62342583505942384</v>
      </c>
      <c r="X236" s="306">
        <f>IF(X$37=0,0,X$37/NFM_fec!X$37)</f>
        <v>0.62342583505942395</v>
      </c>
      <c r="Y236" s="306">
        <f>IF(Y$37=0,0,Y$37/NFM_fec!Y$37)</f>
        <v>0.62342583505942395</v>
      </c>
      <c r="DA236" s="77"/>
    </row>
    <row r="237" spans="1:105" ht="12" customHeight="1" x14ac:dyDescent="0.25">
      <c r="A237" s="173" t="s">
        <v>94</v>
      </c>
      <c r="B237" s="306">
        <f>IF(B$38=0,0,B$38/NFM_fec!B$38)</f>
        <v>0.42283134302359698</v>
      </c>
      <c r="C237" s="306">
        <f>IF(C$38=0,0,C$38/NFM_fec!C$38)</f>
        <v>0.42283134302359682</v>
      </c>
      <c r="D237" s="306">
        <f>IF(D$38=0,0,D$38/NFM_fec!D$38)</f>
        <v>0.42548651575268887</v>
      </c>
      <c r="E237" s="306">
        <f>IF(E$38=0,0,E$38/NFM_fec!E$38)</f>
        <v>0.42836697952083952</v>
      </c>
      <c r="F237" s="306">
        <f>IF(F$38=0,0,F$38/NFM_fec!F$38)</f>
        <v>0.43162586578768608</v>
      </c>
      <c r="G237" s="306">
        <f>IF(G$38=0,0,G$38/NFM_fec!G$38)</f>
        <v>0.43492841733520954</v>
      </c>
      <c r="H237" s="306">
        <f>IF(H$38=0,0,H$38/NFM_fec!H$38)</f>
        <v>0.43492841733520959</v>
      </c>
      <c r="I237" s="306">
        <f>IF(I$38=0,0,I$38/NFM_fec!I$38)</f>
        <v>0.43492841733520959</v>
      </c>
      <c r="J237" s="306">
        <f>IF(J$38=0,0,J$38/NFM_fec!J$38)</f>
        <v>0.43492841733520948</v>
      </c>
      <c r="K237" s="306">
        <f>IF(K$38=0,0,K$38/NFM_fec!K$38)</f>
        <v>0.43492841733520943</v>
      </c>
      <c r="L237" s="306">
        <f>IF(L$38=0,0,L$38/NFM_fec!L$38)</f>
        <v>0.43492841733520943</v>
      </c>
      <c r="M237" s="306">
        <f>IF(M$38=0,0,M$38/NFM_fec!M$38)</f>
        <v>0.43492841733520948</v>
      </c>
      <c r="N237" s="306">
        <f>IF(N$38=0,0,N$38/NFM_fec!N$38)</f>
        <v>0.43492841733520943</v>
      </c>
      <c r="O237" s="306">
        <f>IF(O$38=0,0,O$38/NFM_fec!O$38)</f>
        <v>0.43492841733520943</v>
      </c>
      <c r="P237" s="306">
        <f>IF(P$38=0,0,P$38/NFM_fec!P$38)</f>
        <v>0.43492841733520937</v>
      </c>
      <c r="Q237" s="306">
        <f>IF(Q$38=0,0,Q$38/NFM_fec!Q$38)</f>
        <v>0.43492841733520943</v>
      </c>
      <c r="R237" s="306">
        <f>IF(R$38=0,0,R$38/NFM_fec!R$38)</f>
        <v>0.43492841733520948</v>
      </c>
      <c r="S237" s="306">
        <f>IF(S$38=0,0,S$38/NFM_fec!S$38)</f>
        <v>0.43492841733520932</v>
      </c>
      <c r="T237" s="306">
        <f>IF(T$38=0,0,T$38/NFM_fec!T$38)</f>
        <v>0.43492841733520943</v>
      </c>
      <c r="U237" s="306">
        <f>IF(U$38=0,0,U$38/NFM_fec!U$38)</f>
        <v>0.43492841733520932</v>
      </c>
      <c r="V237" s="306">
        <f>IF(V$38=0,0,V$38/NFM_fec!V$38)</f>
        <v>0.43492841733520943</v>
      </c>
      <c r="W237" s="306">
        <f>IF(W$38=0,0,W$38/NFM_fec!W$38)</f>
        <v>0.43492841733520943</v>
      </c>
      <c r="X237" s="306">
        <f>IF(X$38=0,0,X$38/NFM_fec!X$38)</f>
        <v>0.43492841733520943</v>
      </c>
      <c r="Y237" s="306">
        <f>IF(Y$38=0,0,Y$38/NFM_fec!Y$38)</f>
        <v>0.43492841733520954</v>
      </c>
      <c r="DA237" s="77"/>
    </row>
    <row r="238" spans="1:105" ht="12" customHeight="1" x14ac:dyDescent="0.25">
      <c r="A238" s="56" t="s">
        <v>95</v>
      </c>
      <c r="B238" s="307">
        <f>IF(B$39=0,0,B$39/NFM_fec!B$39)</f>
        <v>0.67247001917918359</v>
      </c>
      <c r="C238" s="307">
        <f>IF(C$39=0,0,C$39/NFM_fec!C$39)</f>
        <v>0.68444178555588608</v>
      </c>
      <c r="D238" s="307">
        <f>IF(D$39=0,0,D$39/NFM_fec!D$39)</f>
        <v>0.71586462616019741</v>
      </c>
      <c r="E238" s="307">
        <f>IF(E$39=0,0,E$39/NFM_fec!E$39)</f>
        <v>0.71251192482167014</v>
      </c>
      <c r="F238" s="307">
        <f>IF(F$39=0,0,F$39/NFM_fec!F$39)</f>
        <v>0.70100543835737605</v>
      </c>
      <c r="G238" s="307">
        <f>IF(G$39=0,0,G$39/NFM_fec!G$39)</f>
        <v>0.69193294172354469</v>
      </c>
      <c r="H238" s="307">
        <f>IF(H$39=0,0,H$39/NFM_fec!H$39)</f>
        <v>0.70198404082596577</v>
      </c>
      <c r="I238" s="307">
        <f>IF(I$39=0,0,I$39/NFM_fec!I$39)</f>
        <v>0.70636167648337578</v>
      </c>
      <c r="J238" s="307">
        <f>IF(J$39=0,0,J$39/NFM_fec!J$39)</f>
        <v>0.66232121157293022</v>
      </c>
      <c r="K238" s="307">
        <f>IF(K$39=0,0,K$39/NFM_fec!K$39)</f>
        <v>0.65967489350232034</v>
      </c>
      <c r="L238" s="307">
        <f>IF(L$39=0,0,L$39/NFM_fec!L$39)</f>
        <v>0.67719600589366558</v>
      </c>
      <c r="M238" s="307">
        <f>IF(M$39=0,0,M$39/NFM_fec!M$39)</f>
        <v>0.65176153612598631</v>
      </c>
      <c r="N238" s="307">
        <f>IF(N$39=0,0,N$39/NFM_fec!N$39)</f>
        <v>0.6867905815677986</v>
      </c>
      <c r="O238" s="307">
        <f>IF(O$39=0,0,O$39/NFM_fec!O$39)</f>
        <v>0.68172501695908783</v>
      </c>
      <c r="P238" s="307">
        <f>IF(P$39=0,0,P$39/NFM_fec!P$39)</f>
        <v>0.67414199488161775</v>
      </c>
      <c r="Q238" s="307">
        <f>IF(Q$39=0,0,Q$39/NFM_fec!Q$39)</f>
        <v>0.66807900510792706</v>
      </c>
      <c r="R238" s="307">
        <f>IF(R$39=0,0,R$39/NFM_fec!R$39)</f>
        <v>0.66812119492618482</v>
      </c>
      <c r="S238" s="307">
        <f>IF(S$39=0,0,S$39/NFM_fec!S$39)</f>
        <v>0.6614307786028244</v>
      </c>
      <c r="T238" s="307">
        <f>IF(T$39=0,0,T$39/NFM_fec!T$39)</f>
        <v>0.66328439375264769</v>
      </c>
      <c r="U238" s="307">
        <f>IF(U$39=0,0,U$39/NFM_fec!U$39)</f>
        <v>0.67529181910351976</v>
      </c>
      <c r="V238" s="307">
        <f>IF(V$39=0,0,V$39/NFM_fec!V$39)</f>
        <v>0.65381514196761081</v>
      </c>
      <c r="W238" s="307">
        <f>IF(W$39=0,0,W$39/NFM_fec!W$39)</f>
        <v>0.64388690533494919</v>
      </c>
      <c r="X238" s="307">
        <f>IF(X$39=0,0,X$39/NFM_fec!X$39)</f>
        <v>0.63460162901275241</v>
      </c>
      <c r="Y238" s="307">
        <f>IF(Y$39=0,0,Y$39/NFM_fec!Y$39)</f>
        <v>0.63288211612505552</v>
      </c>
      <c r="DA238" s="78"/>
    </row>
    <row r="239" spans="1:105" ht="12" customHeight="1" x14ac:dyDescent="0.25">
      <c r="A239" s="174" t="s">
        <v>515</v>
      </c>
      <c r="B239" s="308">
        <f>IF(B$45=0,0,B$45/NFM_fec!B$45)</f>
        <v>0.51562611780852374</v>
      </c>
      <c r="C239" s="308">
        <f>IF(C$45=0,0,C$45/NFM_fec!C$45)</f>
        <v>0.51562611780852385</v>
      </c>
      <c r="D239" s="308">
        <f>IF(D$45=0,0,D$45/NFM_fec!D$45)</f>
        <v>0.51886399605241829</v>
      </c>
      <c r="E239" s="308">
        <f>IF(E$45=0,0,E$45/NFM_fec!E$45)</f>
        <v>0.52237660781775919</v>
      </c>
      <c r="F239" s="308">
        <f>IF(F$45=0,0,F$45/NFM_fec!F$45)</f>
        <v>0.52635069086973352</v>
      </c>
      <c r="G239" s="308">
        <f>IF(G$45=0,0,G$45/NFM_fec!G$45)</f>
        <v>0.5303780220063874</v>
      </c>
      <c r="H239" s="308">
        <f>IF(H$45=0,0,H$45/NFM_fec!H$45)</f>
        <v>0.5303780220063874</v>
      </c>
      <c r="I239" s="308">
        <f>IF(I$45=0,0,I$45/NFM_fec!I$45)</f>
        <v>0.53037802200638728</v>
      </c>
      <c r="J239" s="308">
        <f>IF(J$45=0,0,J$45/NFM_fec!J$45)</f>
        <v>0.53037802200638728</v>
      </c>
      <c r="K239" s="308">
        <f>IF(K$45=0,0,K$45/NFM_fec!K$45)</f>
        <v>0.5303780220063874</v>
      </c>
      <c r="L239" s="308">
        <f>IF(L$45=0,0,L$45/NFM_fec!L$45)</f>
        <v>0.53037802200638728</v>
      </c>
      <c r="M239" s="308">
        <f>IF(M$45=0,0,M$45/NFM_fec!M$45)</f>
        <v>0.5303780220063874</v>
      </c>
      <c r="N239" s="308">
        <f>IF(N$45=0,0,N$45/NFM_fec!N$45)</f>
        <v>0.53037802200638728</v>
      </c>
      <c r="O239" s="308">
        <f>IF(O$45=0,0,O$45/NFM_fec!O$45)</f>
        <v>0.53037802200638728</v>
      </c>
      <c r="P239" s="308">
        <f>IF(P$45=0,0,P$45/NFM_fec!P$45)</f>
        <v>0.5303780220063874</v>
      </c>
      <c r="Q239" s="308">
        <f>IF(Q$45=0,0,Q$45/NFM_fec!Q$45)</f>
        <v>0.5303780220063874</v>
      </c>
      <c r="R239" s="308">
        <f>IF(R$45=0,0,R$45/NFM_fec!R$45)</f>
        <v>0.53037802200638717</v>
      </c>
      <c r="S239" s="308">
        <f>IF(S$45=0,0,S$45/NFM_fec!S$45)</f>
        <v>0.53037802200638728</v>
      </c>
      <c r="T239" s="308">
        <f>IF(T$45=0,0,T$45/NFM_fec!T$45)</f>
        <v>0.53037802200638717</v>
      </c>
      <c r="U239" s="308">
        <f>IF(U$45=0,0,U$45/NFM_fec!U$45)</f>
        <v>0.53037802200638717</v>
      </c>
      <c r="V239" s="308">
        <f>IF(V$45=0,0,V$45/NFM_fec!V$45)</f>
        <v>0.53037802200638717</v>
      </c>
      <c r="W239" s="308">
        <f>IF(W$45=0,0,W$45/NFM_fec!W$45)</f>
        <v>0.53037802200638728</v>
      </c>
      <c r="X239" s="308">
        <f>IF(X$45=0,0,X$45/NFM_fec!X$45)</f>
        <v>0.53037802200638706</v>
      </c>
      <c r="Y239" s="308">
        <f>IF(Y$45=0,0,Y$45/NFM_fec!Y$45)</f>
        <v>0.53037802200638717</v>
      </c>
      <c r="DA239" s="79"/>
    </row>
    <row r="240" spans="1:105" ht="12" customHeight="1" x14ac:dyDescent="0.25">
      <c r="A240" s="174" t="s">
        <v>517</v>
      </c>
      <c r="B240" s="308">
        <f>IF(B$46=0,0,B$46/NFM_fec!B$46)</f>
        <v>0.41389535735344363</v>
      </c>
      <c r="C240" s="308">
        <f>IF(C$46=0,0,C$46/NFM_fec!C$46)</f>
        <v>0.42311784312722395</v>
      </c>
      <c r="D240" s="308">
        <f>IF(D$46=0,0,D$46/NFM_fec!D$46)</f>
        <v>0.44637572746039927</v>
      </c>
      <c r="E240" s="308">
        <f>IF(E$46=0,0,E$46/NFM_fec!E$46)</f>
        <v>0.4435223211829622</v>
      </c>
      <c r="F240" s="308">
        <f>IF(F$46=0,0,F$46/NFM_fec!F$46)</f>
        <v>0.43743794267336261</v>
      </c>
      <c r="G240" s="308">
        <f>IF(G$46=0,0,G$46/NFM_fec!G$46)</f>
        <v>0.43362478484124678</v>
      </c>
      <c r="H240" s="308">
        <f>IF(H$46=0,0,H$46/NFM_fec!H$46)</f>
        <v>0.43650751309876118</v>
      </c>
      <c r="I240" s="308">
        <f>IF(I$46=0,0,I$46/NFM_fec!I$46)</f>
        <v>0.441821223996746</v>
      </c>
      <c r="J240" s="308">
        <f>IF(J$46=0,0,J$46/NFM_fec!J$46)</f>
        <v>0.4111352315217997</v>
      </c>
      <c r="K240" s="308">
        <f>IF(K$46=0,0,K$46/NFM_fec!K$46)</f>
        <v>0.4102411543009658</v>
      </c>
      <c r="L240" s="308">
        <f>IF(L$46=0,0,L$46/NFM_fec!L$46)</f>
        <v>0.4180185057169219</v>
      </c>
      <c r="M240" s="308">
        <f>IF(M$46=0,0,M$46/NFM_fec!M$46)</f>
        <v>0.40283249950537398</v>
      </c>
      <c r="N240" s="308">
        <f>IF(N$46=0,0,N$46/NFM_fec!N$46)</f>
        <v>0.42371550291004828</v>
      </c>
      <c r="O240" s="308">
        <f>IF(O$46=0,0,O$46/NFM_fec!O$46)</f>
        <v>0.42041717290158509</v>
      </c>
      <c r="P240" s="308">
        <f>IF(P$46=0,0,P$46/NFM_fec!P$46)</f>
        <v>0.41737454294312565</v>
      </c>
      <c r="Q240" s="308">
        <f>IF(Q$46=0,0,Q$46/NFM_fec!Q$46)</f>
        <v>0.41562604838961675</v>
      </c>
      <c r="R240" s="308">
        <f>IF(R$46=0,0,R$46/NFM_fec!R$46)</f>
        <v>0.41804157245158652</v>
      </c>
      <c r="S240" s="308">
        <f>IF(S$46=0,0,S$46/NFM_fec!S$46)</f>
        <v>0.4150796737789797</v>
      </c>
      <c r="T240" s="308">
        <f>IF(T$46=0,0,T$46/NFM_fec!T$46)</f>
        <v>0.41627278536837048</v>
      </c>
      <c r="U240" s="308">
        <f>IF(U$46=0,0,U$46/NFM_fec!U$46)</f>
        <v>0.42679715672880519</v>
      </c>
      <c r="V240" s="308">
        <f>IF(V$46=0,0,V$46/NFM_fec!V$46)</f>
        <v>0.41362745755009811</v>
      </c>
      <c r="W240" s="308">
        <f>IF(W$46=0,0,W$46/NFM_fec!W$46)</f>
        <v>0.40754621507927086</v>
      </c>
      <c r="X240" s="308">
        <f>IF(X$46=0,0,X$46/NFM_fec!X$46)</f>
        <v>0.40155501521952747</v>
      </c>
      <c r="Y240" s="308">
        <f>IF(Y$46=0,0,Y$46/NFM_fec!Y$46)</f>
        <v>0.39336969269701011</v>
      </c>
      <c r="DA240" s="79"/>
    </row>
    <row r="241" spans="1:105" ht="12" customHeight="1" x14ac:dyDescent="0.25">
      <c r="A241" s="41" t="s">
        <v>527</v>
      </c>
      <c r="B241" s="309">
        <f>IF(B$53=0,0,B$53/NFM_fec!B$53)</f>
        <v>0.46322839018590406</v>
      </c>
      <c r="C241" s="309">
        <f>IF(C$53=0,0,C$53/NFM_fec!C$53)</f>
        <v>0.46593021974072318</v>
      </c>
      <c r="D241" s="309">
        <f>IF(D$53=0,0,D$53/NFM_fec!D$53)</f>
        <v>0.47376588363602701</v>
      </c>
      <c r="E241" s="309">
        <f>IF(E$53=0,0,E$53/NFM_fec!E$53)</f>
        <v>0.47674385368400057</v>
      </c>
      <c r="F241" s="309">
        <f>IF(F$53=0,0,F$53/NFM_fec!F$53)</f>
        <v>0.47796316751238782</v>
      </c>
      <c r="G241" s="309">
        <f>IF(G$53=0,0,G$53/NFM_fec!G$53)</f>
        <v>0.48230165884099391</v>
      </c>
      <c r="H241" s="309">
        <f>IF(H$53=0,0,H$53/NFM_fec!H$53)</f>
        <v>0.47993084380230638</v>
      </c>
      <c r="I241" s="309">
        <f>IF(I$53=0,0,I$53/NFM_fec!I$53)</f>
        <v>0.48403663275740216</v>
      </c>
      <c r="J241" s="309">
        <f>IF(J$53=0,0,J$53/NFM_fec!J$53)</f>
        <v>0.47391790706959386</v>
      </c>
      <c r="K241" s="309">
        <f>IF(K$53=0,0,K$53/NFM_fec!K$53)</f>
        <v>0.47762963129392483</v>
      </c>
      <c r="L241" s="309">
        <f>IF(L$53=0,0,L$53/NFM_fec!L$53)</f>
        <v>0.47635355183451511</v>
      </c>
      <c r="M241" s="309">
        <f>IF(M$53=0,0,M$53/NFM_fec!M$53)</f>
        <v>0.47798696437214944</v>
      </c>
      <c r="N241" s="309">
        <f>IF(N$53=0,0,N$53/NFM_fec!N$53)</f>
        <v>0.48478940064109471</v>
      </c>
      <c r="O241" s="309">
        <f>IF(O$53=0,0,O$53/NFM_fec!O$53)</f>
        <v>0.48509833594124596</v>
      </c>
      <c r="P241" s="309">
        <f>IF(P$53=0,0,P$53/NFM_fec!P$53)</f>
        <v>0.48255877008820147</v>
      </c>
      <c r="Q241" s="309">
        <f>IF(Q$53=0,0,Q$53/NFM_fec!Q$53)</f>
        <v>0.4819359004779829</v>
      </c>
      <c r="R241" s="309">
        <f>IF(R$53=0,0,R$53/NFM_fec!R$53)</f>
        <v>0.48377399049459618</v>
      </c>
      <c r="S241" s="309">
        <f>IF(S$53=0,0,S$53/NFM_fec!S$53)</f>
        <v>0.48188065799413649</v>
      </c>
      <c r="T241" s="309">
        <f>IF(T$53=0,0,T$53/NFM_fec!T$53)</f>
        <v>0.47891627144832266</v>
      </c>
      <c r="U241" s="309">
        <f>IF(U$53=0,0,U$53/NFM_fec!U$53)</f>
        <v>0.48163302875363306</v>
      </c>
      <c r="V241" s="309">
        <f>IF(V$53=0,0,V$53/NFM_fec!V$53)</f>
        <v>0.47974646557823342</v>
      </c>
      <c r="W241" s="309">
        <f>IF(W$53=0,0,W$53/NFM_fec!W$53)</f>
        <v>0.47950121190760014</v>
      </c>
      <c r="X241" s="309">
        <f>IF(X$53=0,0,X$53/NFM_fec!X$53)</f>
        <v>0.47753863770813276</v>
      </c>
      <c r="Y241" s="309">
        <f>IF(Y$53=0,0,Y$53/NFM_fec!Y$53)</f>
        <v>0.47929441349989499</v>
      </c>
      <c r="DA241" s="82"/>
    </row>
    <row r="242" spans="1:105" ht="12" customHeight="1" x14ac:dyDescent="0.25">
      <c r="A242" s="128"/>
      <c r="B242" s="128"/>
      <c r="C242" s="128"/>
      <c r="D242" s="128"/>
      <c r="E242" s="128"/>
      <c r="F242" s="128"/>
      <c r="G242" s="128"/>
      <c r="H242" s="128"/>
      <c r="I242" s="128"/>
      <c r="J242" s="128"/>
      <c r="K242" s="128"/>
      <c r="L242" s="128"/>
      <c r="M242" s="128"/>
      <c r="N242" s="128"/>
      <c r="O242" s="128"/>
      <c r="P242" s="128"/>
      <c r="Q242" s="128"/>
      <c r="R242" s="128"/>
      <c r="S242" s="128"/>
      <c r="T242" s="128"/>
      <c r="U242" s="128"/>
      <c r="V242" s="128"/>
      <c r="W242" s="128"/>
      <c r="X242" s="128"/>
      <c r="Y242" s="128"/>
      <c r="DA242" s="120"/>
    </row>
    <row r="243" spans="1:105" ht="12" customHeight="1" x14ac:dyDescent="0.25">
      <c r="A243" s="35" t="s">
        <v>80</v>
      </c>
      <c r="B243" s="304">
        <f>IF(B$72=0,0,B$72/NFM_fec!B$72)</f>
        <v>0</v>
      </c>
      <c r="C243" s="304">
        <f>IF(C$72=0,0,C$72/NFM_fec!C$72)</f>
        <v>0</v>
      </c>
      <c r="D243" s="304">
        <f>IF(D$72=0,0,D$72/NFM_fec!D$72)</f>
        <v>0</v>
      </c>
      <c r="E243" s="304">
        <f>IF(E$72=0,0,E$72/NFM_fec!E$72)</f>
        <v>0</v>
      </c>
      <c r="F243" s="304">
        <f>IF(F$72=0,0,F$72/NFM_fec!F$72)</f>
        <v>0</v>
      </c>
      <c r="G243" s="304">
        <f>IF(G$72=0,0,G$72/NFM_fec!G$72)</f>
        <v>0</v>
      </c>
      <c r="H243" s="304">
        <f>IF(H$72=0,0,H$72/NFM_fec!H$72)</f>
        <v>0.54334096066117954</v>
      </c>
      <c r="I243" s="304">
        <f>IF(I$72=0,0,I$72/NFM_fec!I$72)</f>
        <v>0.54839735999452033</v>
      </c>
      <c r="J243" s="304">
        <f>IF(J$72=0,0,J$72/NFM_fec!J$72)</f>
        <v>0.51950055952238872</v>
      </c>
      <c r="K243" s="304">
        <f>IF(K$72=0,0,K$72/NFM_fec!K$72)</f>
        <v>0.51838451568249677</v>
      </c>
      <c r="L243" s="304">
        <f>IF(L$72=0,0,L$72/NFM_fec!L$72)</f>
        <v>0.52454459304507106</v>
      </c>
      <c r="M243" s="304">
        <f>IF(M$72=0,0,M$72/NFM_fec!M$72)</f>
        <v>0.51487630571854692</v>
      </c>
      <c r="N243" s="304">
        <f>IF(N$72=0,0,N$72/NFM_fec!N$72)</f>
        <v>0.53350981782761964</v>
      </c>
      <c r="O243" s="304">
        <f>IF(O$72=0,0,O$72/NFM_fec!O$72)</f>
        <v>0.53106819018844209</v>
      </c>
      <c r="P243" s="304">
        <f>IF(P$72=0,0,P$72/NFM_fec!P$72)</f>
        <v>0.52757065694631688</v>
      </c>
      <c r="Q243" s="304">
        <f>IF(Q$72=0,0,Q$72/NFM_fec!Q$72)</f>
        <v>0.52539164903688107</v>
      </c>
      <c r="R243" s="304">
        <f>IF(R$72=0,0,R$72/NFM_fec!R$72)</f>
        <v>0.52804468704990282</v>
      </c>
      <c r="S243" s="304">
        <f>IF(S$72=0,0,S$72/NFM_fec!S$72)</f>
        <v>0.52422386762827711</v>
      </c>
      <c r="T243" s="304">
        <f>IF(T$72=0,0,T$72/NFM_fec!T$72)</f>
        <v>0.52415232126179523</v>
      </c>
      <c r="U243" s="304">
        <f>IF(U$72=0,0,U$72/NFM_fec!U$72)</f>
        <v>0.53407468438414296</v>
      </c>
      <c r="V243" s="304">
        <f>IF(V$72=0,0,V$72/NFM_fec!V$72)</f>
        <v>0.52143124382591832</v>
      </c>
      <c r="W243" s="304">
        <f>IF(W$72=0,0,W$72/NFM_fec!W$72)</f>
        <v>0.51506737079042886</v>
      </c>
      <c r="X243" s="304">
        <f>IF(X$72=0,0,X$72/NFM_fec!X$72)</f>
        <v>0.50863813281166892</v>
      </c>
      <c r="Y243" s="304">
        <f>IF(Y$72=0,0,Y$72/NFM_fec!Y$72)</f>
        <v>0.49974079099590524</v>
      </c>
      <c r="DA243" s="111"/>
    </row>
    <row r="244" spans="1:105" ht="12" customHeight="1" x14ac:dyDescent="0.25">
      <c r="A244" s="55" t="s">
        <v>91</v>
      </c>
      <c r="B244" s="305">
        <f>IF(B$73=0,0,B$73/NFM_fec!B$73)</f>
        <v>0</v>
      </c>
      <c r="C244" s="305">
        <f>IF(C$73=0,0,C$73/NFM_fec!C$73)</f>
        <v>0</v>
      </c>
      <c r="D244" s="305">
        <f>IF(D$73=0,0,D$73/NFM_fec!D$73)</f>
        <v>0</v>
      </c>
      <c r="E244" s="305">
        <f>IF(E$73=0,0,E$73/NFM_fec!E$73)</f>
        <v>0</v>
      </c>
      <c r="F244" s="305">
        <f>IF(F$73=0,0,F$73/NFM_fec!F$73)</f>
        <v>0</v>
      </c>
      <c r="G244" s="305">
        <f>IF(G$73=0,0,G$73/NFM_fec!G$73)</f>
        <v>0</v>
      </c>
      <c r="H244" s="305">
        <f>IF(H$73=0,0,H$73/NFM_fec!H$73)</f>
        <v>0.48559018323458286</v>
      </c>
      <c r="I244" s="305">
        <f>IF(I$73=0,0,I$73/NFM_fec!I$73)</f>
        <v>0.48559018323458275</v>
      </c>
      <c r="J244" s="305">
        <f>IF(J$73=0,0,J$73/NFM_fec!J$73)</f>
        <v>0.48559018323458292</v>
      </c>
      <c r="K244" s="305">
        <f>IF(K$73=0,0,K$73/NFM_fec!K$73)</f>
        <v>0.48559018323458297</v>
      </c>
      <c r="L244" s="305">
        <f>IF(L$73=0,0,L$73/NFM_fec!L$73)</f>
        <v>0.48559018323458275</v>
      </c>
      <c r="M244" s="305">
        <f>IF(M$73=0,0,M$73/NFM_fec!M$73)</f>
        <v>0.48559018323458281</v>
      </c>
      <c r="N244" s="305">
        <f>IF(N$73=0,0,N$73/NFM_fec!N$73)</f>
        <v>0.48559018323458297</v>
      </c>
      <c r="O244" s="305">
        <f>IF(O$73=0,0,O$73/NFM_fec!O$73)</f>
        <v>0.4855901832345827</v>
      </c>
      <c r="P244" s="305">
        <f>IF(P$73=0,0,P$73/NFM_fec!P$73)</f>
        <v>0.48559018323458297</v>
      </c>
      <c r="Q244" s="305">
        <f>IF(Q$73=0,0,Q$73/NFM_fec!Q$73)</f>
        <v>0.48559018323458281</v>
      </c>
      <c r="R244" s="305">
        <f>IF(R$73=0,0,R$73/NFM_fec!R$73)</f>
        <v>0.48559018323458275</v>
      </c>
      <c r="S244" s="305">
        <f>IF(S$73=0,0,S$73/NFM_fec!S$73)</f>
        <v>0.48559018323458292</v>
      </c>
      <c r="T244" s="305">
        <f>IF(T$73=0,0,T$73/NFM_fec!T$73)</f>
        <v>0.48559018323458303</v>
      </c>
      <c r="U244" s="305">
        <f>IF(U$73=0,0,U$73/NFM_fec!U$73)</f>
        <v>0.48559018323458292</v>
      </c>
      <c r="V244" s="305">
        <f>IF(V$73=0,0,V$73/NFM_fec!V$73)</f>
        <v>0.48559018323458275</v>
      </c>
      <c r="W244" s="305">
        <f>IF(W$73=0,0,W$73/NFM_fec!W$73)</f>
        <v>0.48559018323458286</v>
      </c>
      <c r="X244" s="305">
        <f>IF(X$73=0,0,X$73/NFM_fec!X$73)</f>
        <v>0.48559018323458292</v>
      </c>
      <c r="Y244" s="305">
        <f>IF(Y$73=0,0,Y$73/NFM_fec!Y$73)</f>
        <v>0.48559018323458297</v>
      </c>
      <c r="DA244" s="76"/>
    </row>
    <row r="245" spans="1:105" ht="12" customHeight="1" x14ac:dyDescent="0.25">
      <c r="A245" s="173" t="s">
        <v>92</v>
      </c>
      <c r="B245" s="306">
        <f>IF(B$74=0,0,B$74/NFM_fec!B$74)</f>
        <v>0</v>
      </c>
      <c r="C245" s="306">
        <f>IF(C$74=0,0,C$74/NFM_fec!C$74)</f>
        <v>0</v>
      </c>
      <c r="D245" s="306">
        <f>IF(D$74=0,0,D$74/NFM_fec!D$74)</f>
        <v>0</v>
      </c>
      <c r="E245" s="306">
        <f>IF(E$74=0,0,E$74/NFM_fec!E$74)</f>
        <v>0</v>
      </c>
      <c r="F245" s="306">
        <f>IF(F$74=0,0,F$74/NFM_fec!F$74)</f>
        <v>0</v>
      </c>
      <c r="G245" s="306">
        <f>IF(G$74=0,0,G$74/NFM_fec!G$74)</f>
        <v>0</v>
      </c>
      <c r="H245" s="306">
        <f>IF(H$74=0,0,H$74/NFM_fec!H$74)</f>
        <v>0.12603237662446976</v>
      </c>
      <c r="I245" s="306">
        <f>IF(I$74=0,0,I$74/NFM_fec!I$74)</f>
        <v>0.12603237662446981</v>
      </c>
      <c r="J245" s="306">
        <f>IF(J$74=0,0,J$74/NFM_fec!J$74)</f>
        <v>0.12603237662446984</v>
      </c>
      <c r="K245" s="306">
        <f>IF(K$74=0,0,K$74/NFM_fec!K$74)</f>
        <v>0.12603237662446978</v>
      </c>
      <c r="L245" s="306">
        <f>IF(L$74=0,0,L$74/NFM_fec!L$74)</f>
        <v>0.12603237662446981</v>
      </c>
      <c r="M245" s="306">
        <f>IF(M$74=0,0,M$74/NFM_fec!M$74)</f>
        <v>0.12603237662446978</v>
      </c>
      <c r="N245" s="306">
        <f>IF(N$74=0,0,N$74/NFM_fec!N$74)</f>
        <v>0.12603237662446981</v>
      </c>
      <c r="O245" s="306">
        <f>IF(O$74=0,0,O$74/NFM_fec!O$74)</f>
        <v>0.12603237662446984</v>
      </c>
      <c r="P245" s="306">
        <f>IF(P$74=0,0,P$74/NFM_fec!P$74)</f>
        <v>0.12603237662446978</v>
      </c>
      <c r="Q245" s="306">
        <f>IF(Q$74=0,0,Q$74/NFM_fec!Q$74)</f>
        <v>0.12603237662446984</v>
      </c>
      <c r="R245" s="306">
        <f>IF(R$74=0,0,R$74/NFM_fec!R$74)</f>
        <v>0.12603237662446981</v>
      </c>
      <c r="S245" s="306">
        <f>IF(S$74=0,0,S$74/NFM_fec!S$74)</f>
        <v>0.12603237662446978</v>
      </c>
      <c r="T245" s="306">
        <f>IF(T$74=0,0,T$74/NFM_fec!T$74)</f>
        <v>0.12603237662446981</v>
      </c>
      <c r="U245" s="306">
        <f>IF(U$74=0,0,U$74/NFM_fec!U$74)</f>
        <v>0.12603237662446981</v>
      </c>
      <c r="V245" s="306">
        <f>IF(V$74=0,0,V$74/NFM_fec!V$74)</f>
        <v>0.12603237662446973</v>
      </c>
      <c r="W245" s="306">
        <f>IF(W$74=0,0,W$74/NFM_fec!W$74)</f>
        <v>0.12603237662446976</v>
      </c>
      <c r="X245" s="306">
        <f>IF(X$74=0,0,X$74/NFM_fec!X$74)</f>
        <v>0.12603237662446976</v>
      </c>
      <c r="Y245" s="306">
        <f>IF(Y$74=0,0,Y$74/NFM_fec!Y$74)</f>
        <v>0.12603237662446981</v>
      </c>
      <c r="DA245" s="77"/>
    </row>
    <row r="246" spans="1:105" ht="12" customHeight="1" x14ac:dyDescent="0.25">
      <c r="A246" s="173" t="s">
        <v>93</v>
      </c>
      <c r="B246" s="306">
        <f>IF(B$75=0,0,B$75/NFM_fec!B$75)</f>
        <v>0</v>
      </c>
      <c r="C246" s="306">
        <f>IF(C$75=0,0,C$75/NFM_fec!C$75)</f>
        <v>0</v>
      </c>
      <c r="D246" s="306">
        <f>IF(D$75=0,0,D$75/NFM_fec!D$75)</f>
        <v>0</v>
      </c>
      <c r="E246" s="306">
        <f>IF(E$75=0,0,E$75/NFM_fec!E$75)</f>
        <v>0</v>
      </c>
      <c r="F246" s="306">
        <f>IF(F$75=0,0,F$75/NFM_fec!F$75)</f>
        <v>0</v>
      </c>
      <c r="G246" s="306">
        <f>IF(G$75=0,0,G$75/NFM_fec!G$75)</f>
        <v>0</v>
      </c>
      <c r="H246" s="306">
        <f>IF(H$75=0,0,H$75/NFM_fec!H$75)</f>
        <v>0.69315894435031311</v>
      </c>
      <c r="I246" s="306">
        <f>IF(I$75=0,0,I$75/NFM_fec!I$75)</f>
        <v>0.693158944350313</v>
      </c>
      <c r="J246" s="306">
        <f>IF(J$75=0,0,J$75/NFM_fec!J$75)</f>
        <v>0.69315894435031311</v>
      </c>
      <c r="K246" s="306">
        <f>IF(K$75=0,0,K$75/NFM_fec!K$75)</f>
        <v>0.69315894435031311</v>
      </c>
      <c r="L246" s="306">
        <f>IF(L$75=0,0,L$75/NFM_fec!L$75)</f>
        <v>0.69315894435031289</v>
      </c>
      <c r="M246" s="306">
        <f>IF(M$75=0,0,M$75/NFM_fec!M$75)</f>
        <v>0.69315894435031289</v>
      </c>
      <c r="N246" s="306">
        <f>IF(N$75=0,0,N$75/NFM_fec!N$75)</f>
        <v>0.69315894435031311</v>
      </c>
      <c r="O246" s="306">
        <f>IF(O$75=0,0,O$75/NFM_fec!O$75)</f>
        <v>0.69315894435031289</v>
      </c>
      <c r="P246" s="306">
        <f>IF(P$75=0,0,P$75/NFM_fec!P$75)</f>
        <v>0.69315894435031322</v>
      </c>
      <c r="Q246" s="306">
        <f>IF(Q$75=0,0,Q$75/NFM_fec!Q$75)</f>
        <v>0.69315894435031322</v>
      </c>
      <c r="R246" s="306">
        <f>IF(R$75=0,0,R$75/NFM_fec!R$75)</f>
        <v>0.69315894435031289</v>
      </c>
      <c r="S246" s="306">
        <f>IF(S$75=0,0,S$75/NFM_fec!S$75)</f>
        <v>0.69315894435031289</v>
      </c>
      <c r="T246" s="306">
        <f>IF(T$75=0,0,T$75/NFM_fec!T$75)</f>
        <v>0.69315894435031289</v>
      </c>
      <c r="U246" s="306">
        <f>IF(U$75=0,0,U$75/NFM_fec!U$75)</f>
        <v>0.69315894435031311</v>
      </c>
      <c r="V246" s="306">
        <f>IF(V$75=0,0,V$75/NFM_fec!V$75)</f>
        <v>0.693158944350313</v>
      </c>
      <c r="W246" s="306">
        <f>IF(W$75=0,0,W$75/NFM_fec!W$75)</f>
        <v>0.69315894435031311</v>
      </c>
      <c r="X246" s="306">
        <f>IF(X$75=0,0,X$75/NFM_fec!X$75)</f>
        <v>0.693158944350313</v>
      </c>
      <c r="Y246" s="306">
        <f>IF(Y$75=0,0,Y$75/NFM_fec!Y$75)</f>
        <v>0.693158944350313</v>
      </c>
      <c r="DA246" s="77"/>
    </row>
    <row r="247" spans="1:105" ht="12" customHeight="1" x14ac:dyDescent="0.25">
      <c r="A247" s="173" t="s">
        <v>94</v>
      </c>
      <c r="B247" s="306">
        <f>IF(B$76=0,0,B$76/NFM_fec!B$76)</f>
        <v>0</v>
      </c>
      <c r="C247" s="306">
        <f>IF(C$76=0,0,C$76/NFM_fec!C$76)</f>
        <v>0</v>
      </c>
      <c r="D247" s="306">
        <f>IF(D$76=0,0,D$76/NFM_fec!D$76)</f>
        <v>0</v>
      </c>
      <c r="E247" s="306">
        <f>IF(E$76=0,0,E$76/NFM_fec!E$76)</f>
        <v>0</v>
      </c>
      <c r="F247" s="306">
        <f>IF(F$76=0,0,F$76/NFM_fec!F$76)</f>
        <v>0</v>
      </c>
      <c r="G247" s="306">
        <f>IF(G$76=0,0,G$76/NFM_fec!G$76)</f>
        <v>0</v>
      </c>
      <c r="H247" s="306">
        <f>IF(H$76=0,0,H$76/NFM_fec!H$76)</f>
        <v>0.48106933676791491</v>
      </c>
      <c r="I247" s="306">
        <f>IF(I$76=0,0,I$76/NFM_fec!I$76)</f>
        <v>0.48106933676791508</v>
      </c>
      <c r="J247" s="306">
        <f>IF(J$76=0,0,J$76/NFM_fec!J$76)</f>
        <v>0.48106933676791486</v>
      </c>
      <c r="K247" s="306">
        <f>IF(K$76=0,0,K$76/NFM_fec!K$76)</f>
        <v>0.48106933676791486</v>
      </c>
      <c r="L247" s="306">
        <f>IF(L$76=0,0,L$76/NFM_fec!L$76)</f>
        <v>0.4810693367679148</v>
      </c>
      <c r="M247" s="306">
        <f>IF(M$76=0,0,M$76/NFM_fec!M$76)</f>
        <v>0.48106933676791502</v>
      </c>
      <c r="N247" s="306">
        <f>IF(N$76=0,0,N$76/NFM_fec!N$76)</f>
        <v>0.48106933676791497</v>
      </c>
      <c r="O247" s="306">
        <f>IF(O$76=0,0,O$76/NFM_fec!O$76)</f>
        <v>0.48106933676791508</v>
      </c>
      <c r="P247" s="306">
        <f>IF(P$76=0,0,P$76/NFM_fec!P$76)</f>
        <v>0.48106933676791491</v>
      </c>
      <c r="Q247" s="306">
        <f>IF(Q$76=0,0,Q$76/NFM_fec!Q$76)</f>
        <v>0.48106933676791497</v>
      </c>
      <c r="R247" s="306">
        <f>IF(R$76=0,0,R$76/NFM_fec!R$76)</f>
        <v>0.48106933676791497</v>
      </c>
      <c r="S247" s="306">
        <f>IF(S$76=0,0,S$76/NFM_fec!S$76)</f>
        <v>0.48106933676791491</v>
      </c>
      <c r="T247" s="306">
        <f>IF(T$76=0,0,T$76/NFM_fec!T$76)</f>
        <v>0.48106933676791502</v>
      </c>
      <c r="U247" s="306">
        <f>IF(U$76=0,0,U$76/NFM_fec!U$76)</f>
        <v>0.48106933676791502</v>
      </c>
      <c r="V247" s="306">
        <f>IF(V$76=0,0,V$76/NFM_fec!V$76)</f>
        <v>0.48106933676791497</v>
      </c>
      <c r="W247" s="306">
        <f>IF(W$76=0,0,W$76/NFM_fec!W$76)</f>
        <v>0.48106933676791502</v>
      </c>
      <c r="X247" s="306">
        <f>IF(X$76=0,0,X$76/NFM_fec!X$76)</f>
        <v>0.48106933676791486</v>
      </c>
      <c r="Y247" s="306">
        <f>IF(Y$76=0,0,Y$76/NFM_fec!Y$76)</f>
        <v>0.4810693367679148</v>
      </c>
      <c r="DA247" s="77"/>
    </row>
    <row r="248" spans="1:105" ht="12" customHeight="1" x14ac:dyDescent="0.25">
      <c r="A248" s="56" t="s">
        <v>95</v>
      </c>
      <c r="B248" s="307">
        <f>IF(B$77=0,0,B$77/NFM_fec!B$77)</f>
        <v>0</v>
      </c>
      <c r="C248" s="307">
        <f>IF(C$77=0,0,C$77/NFM_fec!C$77)</f>
        <v>0</v>
      </c>
      <c r="D248" s="307">
        <f>IF(D$77=0,0,D$77/NFM_fec!D$77)</f>
        <v>0</v>
      </c>
      <c r="E248" s="307">
        <f>IF(E$77=0,0,E$77/NFM_fec!E$77)</f>
        <v>0</v>
      </c>
      <c r="F248" s="307">
        <f>IF(F$77=0,0,F$77/NFM_fec!F$77)</f>
        <v>0</v>
      </c>
      <c r="G248" s="307">
        <f>IF(G$77=0,0,G$77/NFM_fec!G$77)</f>
        <v>0</v>
      </c>
      <c r="H248" s="307">
        <f>IF(H$77=0,0,H$77/NFM_fec!H$77)</f>
        <v>0.7805544566984518</v>
      </c>
      <c r="I248" s="307">
        <f>IF(I$77=0,0,I$77/NFM_fec!I$77)</f>
        <v>0.78542206454060892</v>
      </c>
      <c r="J248" s="307">
        <f>IF(J$77=0,0,J$77/NFM_fec!J$77)</f>
        <v>0.73645231713656145</v>
      </c>
      <c r="K248" s="307">
        <f>IF(K$77=0,0,K$77/NFM_fec!K$77)</f>
        <v>0.73350980670366706</v>
      </c>
      <c r="L248" s="307">
        <f>IF(L$77=0,0,L$77/NFM_fec!L$77)</f>
        <v>0.75299199086740853</v>
      </c>
      <c r="M248" s="307">
        <f>IF(M$77=0,0,M$77/NFM_fec!M$77)</f>
        <v>0.7247107371973609</v>
      </c>
      <c r="N248" s="307">
        <f>IF(N$77=0,0,N$77/NFM_fec!N$77)</f>
        <v>0.76366045107024028</v>
      </c>
      <c r="O248" s="307">
        <f>IF(O$77=0,0,O$77/NFM_fec!O$77)</f>
        <v>0.75802791699386607</v>
      </c>
      <c r="P248" s="307">
        <f>IF(P$77=0,0,P$77/NFM_fec!P$77)</f>
        <v>0.74959615596572693</v>
      </c>
      <c r="Q248" s="307">
        <f>IF(Q$77=0,0,Q$77/NFM_fec!Q$77)</f>
        <v>0.7428545587020583</v>
      </c>
      <c r="R248" s="307">
        <f>IF(R$77=0,0,R$77/NFM_fec!R$77)</f>
        <v>0.74290147066693668</v>
      </c>
      <c r="S248" s="307">
        <f>IF(S$77=0,0,S$77/NFM_fec!S$77)</f>
        <v>0.73546222137542494</v>
      </c>
      <c r="T248" s="307">
        <f>IF(T$77=0,0,T$77/NFM_fec!T$77)</f>
        <v>0.73752330465090232</v>
      </c>
      <c r="U248" s="307">
        <f>IF(U$77=0,0,U$77/NFM_fec!U$77)</f>
        <v>0.75087467565937915</v>
      </c>
      <c r="V248" s="307">
        <f>IF(V$77=0,0,V$77/NFM_fec!V$77)</f>
        <v>0.72699419536557819</v>
      </c>
      <c r="W248" s="307">
        <f>IF(W$77=0,0,W$77/NFM_fec!W$77)</f>
        <v>0.7159547287964193</v>
      </c>
      <c r="X248" s="307">
        <f>IF(X$77=0,0,X$77/NFM_fec!X$77)</f>
        <v>0.70563018665093191</v>
      </c>
      <c r="Y248" s="307">
        <f>IF(Y$77=0,0,Y$77/NFM_fec!Y$77)</f>
        <v>0.70371821519604971</v>
      </c>
      <c r="DA248" s="78"/>
    </row>
    <row r="249" spans="1:105" ht="12" customHeight="1" x14ac:dyDescent="0.25">
      <c r="A249" s="174" t="s">
        <v>558</v>
      </c>
      <c r="B249" s="308">
        <f>IF(B$83=0,0,B$83/NFM_fec!B$83)</f>
        <v>0</v>
      </c>
      <c r="C249" s="308">
        <f>IF(C$83=0,0,C$83/NFM_fec!C$83)</f>
        <v>0</v>
      </c>
      <c r="D249" s="308">
        <f>IF(D$83=0,0,D$83/NFM_fec!D$83)</f>
        <v>0</v>
      </c>
      <c r="E249" s="308">
        <f>IF(E$83=0,0,E$83/NFM_fec!E$83)</f>
        <v>0</v>
      </c>
      <c r="F249" s="308">
        <f>IF(F$83=0,0,F$83/NFM_fec!F$83)</f>
        <v>0</v>
      </c>
      <c r="G249" s="308">
        <f>IF(G$83=0,0,G$83/NFM_fec!G$83)</f>
        <v>0</v>
      </c>
      <c r="H249" s="308">
        <f>IF(H$83=0,0,H$83/NFM_fec!H$83)</f>
        <v>0.51786072713015152</v>
      </c>
      <c r="I249" s="308">
        <f>IF(I$83=0,0,I$83/NFM_fec!I$83)</f>
        <v>0.52416477026071551</v>
      </c>
      <c r="J249" s="308">
        <f>IF(J$83=0,0,J$83/NFM_fec!J$83)</f>
        <v>0.48775973735996309</v>
      </c>
      <c r="K249" s="308">
        <f>IF(K$83=0,0,K$83/NFM_fec!K$83)</f>
        <v>0.4866990282866997</v>
      </c>
      <c r="L249" s="308">
        <f>IF(L$83=0,0,L$83/NFM_fec!L$83)</f>
        <v>0.49592586800549843</v>
      </c>
      <c r="M249" s="308">
        <f>IF(M$83=0,0,M$83/NFM_fec!M$83)</f>
        <v>0.4779096002828947</v>
      </c>
      <c r="N249" s="308">
        <f>IF(N$83=0,0,N$83/NFM_fec!N$83)</f>
        <v>0.50268463164726718</v>
      </c>
      <c r="O249" s="308">
        <f>IF(O$83=0,0,O$83/NFM_fec!O$83)</f>
        <v>0.4987715819854816</v>
      </c>
      <c r="P249" s="308">
        <f>IF(P$83=0,0,P$83/NFM_fec!P$83)</f>
        <v>0.49516188795870519</v>
      </c>
      <c r="Q249" s="308">
        <f>IF(Q$83=0,0,Q$83/NFM_fec!Q$83)</f>
        <v>0.49308752123260841</v>
      </c>
      <c r="R249" s="308">
        <f>IF(R$83=0,0,R$83/NFM_fec!R$83)</f>
        <v>0.49595323375666533</v>
      </c>
      <c r="S249" s="308">
        <f>IF(S$83=0,0,S$83/NFM_fec!S$83)</f>
        <v>0.49243931714754852</v>
      </c>
      <c r="T249" s="308">
        <f>IF(T$83=0,0,T$83/NFM_fec!T$83)</f>
        <v>0.49385479252125541</v>
      </c>
      <c r="U249" s="308">
        <f>IF(U$83=0,0,U$83/NFM_fec!U$83)</f>
        <v>0.50634062252819367</v>
      </c>
      <c r="V249" s="308">
        <f>IF(V$83=0,0,V$83/NFM_fec!V$83)</f>
        <v>0.49071644702579503</v>
      </c>
      <c r="W249" s="308">
        <f>IF(W$83=0,0,W$83/NFM_fec!W$83)</f>
        <v>0.48350182516180701</v>
      </c>
      <c r="X249" s="308">
        <f>IF(X$83=0,0,X$83/NFM_fec!X$83)</f>
        <v>0.47639402742031223</v>
      </c>
      <c r="Y249" s="308">
        <f>IF(Y$83=0,0,Y$83/NFM_fec!Y$83)</f>
        <v>0.46668318179657031</v>
      </c>
      <c r="DA249" s="79"/>
    </row>
    <row r="250" spans="1:105" ht="12" customHeight="1" x14ac:dyDescent="0.25">
      <c r="A250" s="174" t="s">
        <v>517</v>
      </c>
      <c r="B250" s="308">
        <f>IF(B$90=0,0,B$90/NFM_fec!B$90)</f>
        <v>0</v>
      </c>
      <c r="C250" s="308">
        <f>IF(C$90=0,0,C$90/NFM_fec!C$90)</f>
        <v>0</v>
      </c>
      <c r="D250" s="308">
        <f>IF(D$90=0,0,D$90/NFM_fec!D$90)</f>
        <v>0</v>
      </c>
      <c r="E250" s="308">
        <f>IF(E$90=0,0,E$90/NFM_fec!E$90)</f>
        <v>0</v>
      </c>
      <c r="F250" s="308">
        <f>IF(F$90=0,0,F$90/NFM_fec!F$90)</f>
        <v>0</v>
      </c>
      <c r="G250" s="308">
        <f>IF(G$90=0,0,G$90/NFM_fec!G$90)</f>
        <v>0</v>
      </c>
      <c r="H250" s="308">
        <f>IF(H$90=0,0,H$90/NFM_fec!H$90)</f>
        <v>0.53309192498692082</v>
      </c>
      <c r="I250" s="308">
        <f>IF(I$90=0,0,I$90/NFM_fec!I$90)</f>
        <v>0.53958138115073628</v>
      </c>
      <c r="J250" s="308">
        <f>IF(J$90=0,0,J$90/NFM_fec!J$90)</f>
        <v>0.50210561198819759</v>
      </c>
      <c r="K250" s="308">
        <f>IF(K$90=0,0,K$90/NFM_fec!K$90)</f>
        <v>0.50101370558924962</v>
      </c>
      <c r="L250" s="308">
        <f>IF(L$90=0,0,L$90/NFM_fec!L$90)</f>
        <v>0.51051192294683667</v>
      </c>
      <c r="M250" s="308">
        <f>IF(M$90=0,0,M$90/NFM_fec!M$90)</f>
        <v>0.49196576499709754</v>
      </c>
      <c r="N250" s="308">
        <f>IF(N$90=0,0,N$90/NFM_fec!N$90)</f>
        <v>0.51746947375453956</v>
      </c>
      <c r="O250" s="308">
        <f>IF(O$90=0,0,O$90/NFM_fec!O$90)</f>
        <v>0.51344133439681949</v>
      </c>
      <c r="P250" s="308">
        <f>IF(P$90=0,0,P$90/NFM_fec!P$90)</f>
        <v>0.50972547289866676</v>
      </c>
      <c r="Q250" s="308">
        <f>IF(Q$90=0,0,Q$90/NFM_fec!Q$90)</f>
        <v>0.50759009538650857</v>
      </c>
      <c r="R250" s="308">
        <f>IF(R$90=0,0,R$90/NFM_fec!R$90)</f>
        <v>0.51054009357303787</v>
      </c>
      <c r="S250" s="308">
        <f>IF(S$90=0,0,S$90/NFM_fec!S$90)</f>
        <v>0.50692282647541753</v>
      </c>
      <c r="T250" s="308">
        <f>IF(T$90=0,0,T$90/NFM_fec!T$90)</f>
        <v>0.508379933477763</v>
      </c>
      <c r="U250" s="308">
        <f>IF(U$90=0,0,U$90/NFM_fec!U$90)</f>
        <v>0.52123299377902288</v>
      </c>
      <c r="V250" s="308">
        <f>IF(V$90=0,0,V$90/NFM_fec!V$90)</f>
        <v>0.50514928370302414</v>
      </c>
      <c r="W250" s="308">
        <f>IF(W$90=0,0,W$90/NFM_fec!W$90)</f>
        <v>0.49772246707833068</v>
      </c>
      <c r="X250" s="308">
        <f>IF(X$90=0,0,X$90/NFM_fec!X$90)</f>
        <v>0.49040561646208614</v>
      </c>
      <c r="Y250" s="308">
        <f>IF(Y$90=0,0,Y$90/NFM_fec!Y$90)</f>
        <v>0.48040915773176363</v>
      </c>
      <c r="DA250" s="79"/>
    </row>
    <row r="251" spans="1:105" ht="12" customHeight="1" x14ac:dyDescent="0.25">
      <c r="A251" s="41" t="s">
        <v>527</v>
      </c>
      <c r="B251" s="309">
        <f>IF(B$97=0,0,B$97/NFM_fec!B$97)</f>
        <v>0</v>
      </c>
      <c r="C251" s="309">
        <f>IF(C$97=0,0,C$97/NFM_fec!C$97)</f>
        <v>0</v>
      </c>
      <c r="D251" s="309">
        <f>IF(D$97=0,0,D$97/NFM_fec!D$97)</f>
        <v>0</v>
      </c>
      <c r="E251" s="309">
        <f>IF(E$97=0,0,E$97/NFM_fec!E$97)</f>
        <v>0</v>
      </c>
      <c r="F251" s="309">
        <f>IF(F$97=0,0,F$97/NFM_fec!F$97)</f>
        <v>0</v>
      </c>
      <c r="G251" s="309">
        <f>IF(G$97=0,0,G$97/NFM_fec!G$97)</f>
        <v>0</v>
      </c>
      <c r="H251" s="309">
        <f>IF(H$97=0,0,H$97/NFM_fec!H$97)</f>
        <v>0.56390213569181358</v>
      </c>
      <c r="I251" s="309">
        <f>IF(I$97=0,0,I$97/NFM_fec!I$97)</f>
        <v>0.56842365355704405</v>
      </c>
      <c r="J251" s="309">
        <f>IF(J$97=0,0,J$97/NFM_fec!J$97)</f>
        <v>0.55259417540948708</v>
      </c>
      <c r="K251" s="309">
        <f>IF(K$97=0,0,K$97/NFM_fec!K$97)</f>
        <v>0.55544660823352943</v>
      </c>
      <c r="L251" s="309">
        <f>IF(L$97=0,0,L$97/NFM_fec!L$97)</f>
        <v>0.55675236308286613</v>
      </c>
      <c r="M251" s="309">
        <f>IF(M$97=0,0,M$97/NFM_fec!M$97)</f>
        <v>0.55342943873215378</v>
      </c>
      <c r="N251" s="309">
        <f>IF(N$97=0,0,N$97/NFM_fec!N$97)</f>
        <v>0.56529321759792761</v>
      </c>
      <c r="O251" s="309">
        <f>IF(O$97=0,0,O$97/NFM_fec!O$97)</f>
        <v>0.56482169646377822</v>
      </c>
      <c r="P251" s="309">
        <f>IF(P$97=0,0,P$97/NFM_fec!P$97)</f>
        <v>0.56184898638330349</v>
      </c>
      <c r="Q251" s="309">
        <f>IF(Q$97=0,0,Q$97/NFM_fec!Q$97)</f>
        <v>0.56069953420457097</v>
      </c>
      <c r="R251" s="309">
        <f>IF(R$97=0,0,R$97/NFM_fec!R$97)</f>
        <v>0.56274681764616219</v>
      </c>
      <c r="S251" s="309">
        <f>IF(S$97=0,0,S$97/NFM_fec!S$97)</f>
        <v>0.56038415080459125</v>
      </c>
      <c r="T251" s="309">
        <f>IF(T$97=0,0,T$97/NFM_fec!T$97)</f>
        <v>0.55812636993193998</v>
      </c>
      <c r="U251" s="309">
        <f>IF(U$97=0,0,U$97/NFM_fec!U$97)</f>
        <v>0.56325090732703231</v>
      </c>
      <c r="V251" s="309">
        <f>IF(V$97=0,0,V$97/NFM_fec!V$97)</f>
        <v>0.55830780926699941</v>
      </c>
      <c r="W251" s="309">
        <f>IF(W$97=0,0,W$97/NFM_fec!W$97)</f>
        <v>0.55629922346535943</v>
      </c>
      <c r="X251" s="309">
        <f>IF(X$97=0,0,X$97/NFM_fec!X$97)</f>
        <v>0.55207476450174753</v>
      </c>
      <c r="Y251" s="309">
        <f>IF(Y$97=0,0,Y$97/NFM_fec!Y$97)</f>
        <v>0.54727218261609656</v>
      </c>
      <c r="DA251" s="82"/>
    </row>
    <row r="252" spans="1:105" ht="12" customHeight="1" x14ac:dyDescent="0.25">
      <c r="A252" s="130"/>
      <c r="B252" s="172"/>
      <c r="C252" s="172"/>
      <c r="D252" s="172"/>
      <c r="E252" s="172"/>
      <c r="F252" s="172"/>
      <c r="G252" s="172"/>
      <c r="H252" s="172"/>
      <c r="I252" s="172"/>
      <c r="J252" s="172"/>
      <c r="K252" s="172"/>
      <c r="L252" s="172"/>
      <c r="M252" s="172"/>
      <c r="N252" s="172"/>
      <c r="O252" s="172"/>
      <c r="P252" s="172"/>
      <c r="Q252" s="172"/>
      <c r="R252" s="172"/>
      <c r="S252" s="172"/>
      <c r="T252" s="172"/>
      <c r="U252" s="172"/>
      <c r="V252" s="172"/>
      <c r="W252" s="172"/>
      <c r="X252" s="172"/>
      <c r="Y252" s="172"/>
    </row>
    <row r="253" spans="1:105" ht="12" customHeight="1" x14ac:dyDescent="0.25">
      <c r="A253" s="35" t="s">
        <v>47</v>
      </c>
      <c r="B253" s="304">
        <f>IF(B$115=0,0,B$115/NFM_fec!B$115)</f>
        <v>0.32532588846027244</v>
      </c>
      <c r="C253" s="304">
        <f>IF(C$115=0,0,C$115/NFM_fec!C$115)</f>
        <v>0.33323588061440051</v>
      </c>
      <c r="D253" s="304">
        <f>IF(D$115=0,0,D$115/NFM_fec!D$115)</f>
        <v>0.34831851490948262</v>
      </c>
      <c r="E253" s="304">
        <f>IF(E$115=0,0,E$115/NFM_fec!E$115)</f>
        <v>0.34536455334728949</v>
      </c>
      <c r="F253" s="304">
        <f>IF(F$115=0,0,F$115/NFM_fec!F$115)</f>
        <v>0.34031918487674573</v>
      </c>
      <c r="G253" s="304">
        <f>IF(G$115=0,0,G$115/NFM_fec!G$115)</f>
        <v>0.33738944277274485</v>
      </c>
      <c r="H253" s="304">
        <f>IF(H$115=0,0,H$115/NFM_fec!H$115)</f>
        <v>0.33745115475111098</v>
      </c>
      <c r="I253" s="304">
        <f>IF(I$115=0,0,I$115/NFM_fec!I$115)</f>
        <v>0.34614737194263528</v>
      </c>
      <c r="J253" s="304">
        <f>IF(J$115=0,0,J$115/NFM_fec!J$115)</f>
        <v>0.32377959433153208</v>
      </c>
      <c r="K253" s="304">
        <f>IF(K$115=0,0,K$115/NFM_fec!K$115)</f>
        <v>0.32704528213291068</v>
      </c>
      <c r="L253" s="304">
        <f>IF(L$115=0,0,L$115/NFM_fec!L$115)</f>
        <v>0.33074695079216576</v>
      </c>
      <c r="M253" s="304">
        <f>IF(M$115=0,0,M$115/NFM_fec!M$115)</f>
        <v>0.32282896180792287</v>
      </c>
      <c r="N253" s="304">
        <f>IF(N$115=0,0,N$115/NFM_fec!N$115)</f>
        <v>0.33751101525052607</v>
      </c>
      <c r="O253" s="304">
        <f>IF(O$115=0,0,O$115/NFM_fec!O$115)</f>
        <v>0.33563560990997127</v>
      </c>
      <c r="P253" s="304">
        <f>IF(P$115=0,0,P$115/NFM_fec!P$115)</f>
        <v>0.33329371822958748</v>
      </c>
      <c r="Q253" s="304">
        <f>IF(Q$115=0,0,Q$115/NFM_fec!Q$115)</f>
        <v>0.33187390077194712</v>
      </c>
      <c r="R253" s="304">
        <f>IF(R$115=0,0,R$115/NFM_fec!R$115)</f>
        <v>0.33353201155186812</v>
      </c>
      <c r="S253" s="304">
        <f>IF(S$115=0,0,S$115/NFM_fec!S$115)</f>
        <v>0.33187349306711128</v>
      </c>
      <c r="T253" s="304">
        <f>IF(T$115=0,0,T$115/NFM_fec!T$115)</f>
        <v>0.33318141366895326</v>
      </c>
      <c r="U253" s="304">
        <f>IF(U$115=0,0,U$115/NFM_fec!U$115)</f>
        <v>0.34952786157461085</v>
      </c>
      <c r="V253" s="304">
        <f>IF(V$115=0,0,V$115/NFM_fec!V$115)</f>
        <v>0.34028361108267585</v>
      </c>
      <c r="W253" s="304">
        <f>IF(W$115=0,0,W$115/NFM_fec!W$115)</f>
        <v>0.33587060755333448</v>
      </c>
      <c r="X253" s="304">
        <f>IF(X$115=0,0,X$115/NFM_fec!X$115)</f>
        <v>0.33190491272401501</v>
      </c>
      <c r="Y253" s="304">
        <f>IF(Y$115=0,0,Y$115/NFM_fec!Y$115)</f>
        <v>0.32521052516069499</v>
      </c>
      <c r="DA253" s="111"/>
    </row>
    <row r="254" spans="1:105" ht="12" customHeight="1" x14ac:dyDescent="0.25">
      <c r="A254" s="55" t="s">
        <v>91</v>
      </c>
      <c r="B254" s="305">
        <f>IF(B$116=0,0,B$116/NFM_fec!B$116)</f>
        <v>0.37032941952925369</v>
      </c>
      <c r="C254" s="305">
        <f>IF(C$116=0,0,C$116/NFM_fec!C$116)</f>
        <v>0.37390788943553283</v>
      </c>
      <c r="D254" s="305">
        <f>IF(D$116=0,0,D$116/NFM_fec!D$116)</f>
        <v>0.37702133983773073</v>
      </c>
      <c r="E254" s="305">
        <f>IF(E$116=0,0,E$116/NFM_fec!E$116)</f>
        <v>0.37722099299785816</v>
      </c>
      <c r="F254" s="305">
        <f>IF(F$116=0,0,F$116/NFM_fec!F$116)</f>
        <v>0.37722099299785811</v>
      </c>
      <c r="G254" s="305">
        <f>IF(G$116=0,0,G$116/NFM_fec!G$116)</f>
        <v>0.37722099299785827</v>
      </c>
      <c r="H254" s="305">
        <f>IF(H$116=0,0,H$116/NFM_fec!H$116)</f>
        <v>0.37722099299785844</v>
      </c>
      <c r="I254" s="305">
        <f>IF(I$116=0,0,I$116/NFM_fec!I$116)</f>
        <v>0.38383050617041109</v>
      </c>
      <c r="J254" s="305">
        <f>IF(J$116=0,0,J$116/NFM_fec!J$116)</f>
        <v>0.38383050617041131</v>
      </c>
      <c r="K254" s="305">
        <f>IF(K$116=0,0,K$116/NFM_fec!K$116)</f>
        <v>0.38796382594973128</v>
      </c>
      <c r="L254" s="305">
        <f>IF(L$116=0,0,L$116/NFM_fec!L$116)</f>
        <v>0.38796382594973139</v>
      </c>
      <c r="M254" s="305">
        <f>IF(M$116=0,0,M$116/NFM_fec!M$116)</f>
        <v>0.38796382594973117</v>
      </c>
      <c r="N254" s="305">
        <f>IF(N$116=0,0,N$116/NFM_fec!N$116)</f>
        <v>0.38796382594973133</v>
      </c>
      <c r="O254" s="305">
        <f>IF(O$116=0,0,O$116/NFM_fec!O$116)</f>
        <v>0.38796382594973128</v>
      </c>
      <c r="P254" s="305">
        <f>IF(P$116=0,0,P$116/NFM_fec!P$116)</f>
        <v>0.38796382594973128</v>
      </c>
      <c r="Q254" s="305">
        <f>IF(Q$116=0,0,Q$116/NFM_fec!Q$116)</f>
        <v>0.38796382594973128</v>
      </c>
      <c r="R254" s="305">
        <f>IF(R$116=0,0,R$116/NFM_fec!R$116)</f>
        <v>0.38796382594973122</v>
      </c>
      <c r="S254" s="305">
        <f>IF(S$116=0,0,S$116/NFM_fec!S$116)</f>
        <v>0.38932968905944876</v>
      </c>
      <c r="T254" s="305">
        <f>IF(T$116=0,0,T$116/NFM_fec!T$116)</f>
        <v>0.39078463634077726</v>
      </c>
      <c r="U254" s="305">
        <f>IF(U$116=0,0,U$116/NFM_fec!U$116)</f>
        <v>0.40181317146200912</v>
      </c>
      <c r="V254" s="305">
        <f>IF(V$116=0,0,V$116/NFM_fec!V$116)</f>
        <v>0.40181317146200907</v>
      </c>
      <c r="W254" s="305">
        <f>IF(W$116=0,0,W$116/NFM_fec!W$116)</f>
        <v>0.40181317146200912</v>
      </c>
      <c r="X254" s="305">
        <f>IF(X$116=0,0,X$116/NFM_fec!X$116)</f>
        <v>0.40181317146200912</v>
      </c>
      <c r="Y254" s="305">
        <f>IF(Y$116=0,0,Y$116/NFM_fec!Y$116)</f>
        <v>0.40181317146200907</v>
      </c>
      <c r="DA254" s="76"/>
    </row>
    <row r="255" spans="1:105" ht="12" customHeight="1" x14ac:dyDescent="0.25">
      <c r="A255" s="173" t="s">
        <v>92</v>
      </c>
      <c r="B255" s="306">
        <f>IF(B$117=0,0,B$117/NFM_fec!B$117)</f>
        <v>9.6106712055046326E-2</v>
      </c>
      <c r="C255" s="306">
        <f>IF(C$117=0,0,C$117/NFM_fec!C$117)</f>
        <v>9.7035385173475847E-2</v>
      </c>
      <c r="D255" s="306">
        <f>IF(D$117=0,0,D$117/NFM_fec!D$117)</f>
        <v>9.7843377910542359E-2</v>
      </c>
      <c r="E255" s="306">
        <f>IF(E$117=0,0,E$117/NFM_fec!E$117)</f>
        <v>9.7895191263085754E-2</v>
      </c>
      <c r="F255" s="306">
        <f>IF(F$117=0,0,F$117/NFM_fec!F$117)</f>
        <v>9.7895191263085685E-2</v>
      </c>
      <c r="G255" s="306">
        <f>IF(G$117=0,0,G$117/NFM_fec!G$117)</f>
        <v>9.789519126308574E-2</v>
      </c>
      <c r="H255" s="306">
        <f>IF(H$117=0,0,H$117/NFM_fec!H$117)</f>
        <v>9.7895191263085699E-2</v>
      </c>
      <c r="I255" s="306">
        <f>IF(I$117=0,0,I$117/NFM_fec!I$117)</f>
        <v>9.9610471081000365E-2</v>
      </c>
      <c r="J255" s="306">
        <f>IF(J$117=0,0,J$117/NFM_fec!J$117)</f>
        <v>9.9610471081000407E-2</v>
      </c>
      <c r="K255" s="306">
        <f>IF(K$117=0,0,K$117/NFM_fec!K$117)</f>
        <v>0.10068313707218064</v>
      </c>
      <c r="L255" s="306">
        <f>IF(L$117=0,0,L$117/NFM_fec!L$117)</f>
        <v>0.10068313707218061</v>
      </c>
      <c r="M255" s="306">
        <f>IF(M$117=0,0,M$117/NFM_fec!M$117)</f>
        <v>0.10068313707218064</v>
      </c>
      <c r="N255" s="306">
        <f>IF(N$117=0,0,N$117/NFM_fec!N$117)</f>
        <v>0.10068313707218064</v>
      </c>
      <c r="O255" s="306">
        <f>IF(O$117=0,0,O$117/NFM_fec!O$117)</f>
        <v>0.1006831370721806</v>
      </c>
      <c r="P255" s="306">
        <f>IF(P$117=0,0,P$117/NFM_fec!P$117)</f>
        <v>0.10068313707218066</v>
      </c>
      <c r="Q255" s="306">
        <f>IF(Q$117=0,0,Q$117/NFM_fec!Q$117)</f>
        <v>0.10068313707218061</v>
      </c>
      <c r="R255" s="306">
        <f>IF(R$117=0,0,R$117/NFM_fec!R$117)</f>
        <v>0.10068313707218063</v>
      </c>
      <c r="S255" s="306">
        <f>IF(S$117=0,0,S$117/NFM_fec!S$117)</f>
        <v>0.10103760151834615</v>
      </c>
      <c r="T255" s="306">
        <f>IF(T$117=0,0,T$117/NFM_fec!T$117)</f>
        <v>0.10141518480513892</v>
      </c>
      <c r="U255" s="306">
        <f>IF(U$117=0,0,U$117/NFM_fec!U$117)</f>
        <v>0.10427727513172572</v>
      </c>
      <c r="V255" s="306">
        <f>IF(V$117=0,0,V$117/NFM_fec!V$117)</f>
        <v>0.10427727513172572</v>
      </c>
      <c r="W255" s="306">
        <f>IF(W$117=0,0,W$117/NFM_fec!W$117)</f>
        <v>0.10427727513172573</v>
      </c>
      <c r="X255" s="306">
        <f>IF(X$117=0,0,X$117/NFM_fec!X$117)</f>
        <v>0.10427727513172573</v>
      </c>
      <c r="Y255" s="306">
        <f>IF(Y$117=0,0,Y$117/NFM_fec!Y$117)</f>
        <v>0.10427727513172572</v>
      </c>
      <c r="DA255" s="77"/>
    </row>
    <row r="256" spans="1:105" ht="12" customHeight="1" x14ac:dyDescent="0.25">
      <c r="A256" s="173" t="s">
        <v>93</v>
      </c>
      <c r="B256" s="306">
        <f>IF(B$118=0,0,B$118/NFM_fec!B$118)</f>
        <v>0.52819311297574389</v>
      </c>
      <c r="C256" s="306">
        <f>IF(C$118=0,0,C$118/NFM_fec!C$118)</f>
        <v>0.5332970098303077</v>
      </c>
      <c r="D256" s="306">
        <f>IF(D$118=0,0,D$118/NFM_fec!D$118)</f>
        <v>0.53773765908286475</v>
      </c>
      <c r="E256" s="306">
        <f>IF(E$118=0,0,E$118/NFM_fec!E$118)</f>
        <v>0.53802242021336644</v>
      </c>
      <c r="F256" s="306">
        <f>IF(F$118=0,0,F$118/NFM_fec!F$118)</f>
        <v>0.53802242021336633</v>
      </c>
      <c r="G256" s="306">
        <f>IF(G$118=0,0,G$118/NFM_fec!G$118)</f>
        <v>0.53802242021336621</v>
      </c>
      <c r="H256" s="306">
        <f>IF(H$118=0,0,H$118/NFM_fec!H$118)</f>
        <v>0.53802242021336644</v>
      </c>
      <c r="I256" s="306">
        <f>IF(I$118=0,0,I$118/NFM_fec!I$118)</f>
        <v>0.54744943074442998</v>
      </c>
      <c r="J256" s="306">
        <f>IF(J$118=0,0,J$118/NFM_fec!J$118)</f>
        <v>0.54744943074442987</v>
      </c>
      <c r="K256" s="306">
        <f>IF(K$118=0,0,K$118/NFM_fec!K$118)</f>
        <v>0.55334469837922529</v>
      </c>
      <c r="L256" s="306">
        <f>IF(L$118=0,0,L$118/NFM_fec!L$118)</f>
        <v>0.55334469837922529</v>
      </c>
      <c r="M256" s="306">
        <f>IF(M$118=0,0,M$118/NFM_fec!M$118)</f>
        <v>0.5533446983792254</v>
      </c>
      <c r="N256" s="306">
        <f>IF(N$118=0,0,N$118/NFM_fec!N$118)</f>
        <v>0.55334469837922517</v>
      </c>
      <c r="O256" s="306">
        <f>IF(O$118=0,0,O$118/NFM_fec!O$118)</f>
        <v>0.55334469837922517</v>
      </c>
      <c r="P256" s="306">
        <f>IF(P$118=0,0,P$118/NFM_fec!P$118)</f>
        <v>0.55334469837922529</v>
      </c>
      <c r="Q256" s="306">
        <f>IF(Q$118=0,0,Q$118/NFM_fec!Q$118)</f>
        <v>0.55334469837922517</v>
      </c>
      <c r="R256" s="306">
        <f>IF(R$118=0,0,R$118/NFM_fec!R$118)</f>
        <v>0.55334469837922529</v>
      </c>
      <c r="S256" s="306">
        <f>IF(S$118=0,0,S$118/NFM_fec!S$118)</f>
        <v>0.5552928003926636</v>
      </c>
      <c r="T256" s="306">
        <f>IF(T$118=0,0,T$118/NFM_fec!T$118)</f>
        <v>0.5573679612986413</v>
      </c>
      <c r="U256" s="306">
        <f>IF(U$118=0,0,U$118/NFM_fec!U$118)</f>
        <v>0.57309773049885893</v>
      </c>
      <c r="V256" s="306">
        <f>IF(V$118=0,0,V$118/NFM_fec!V$118)</f>
        <v>0.57309773049885904</v>
      </c>
      <c r="W256" s="306">
        <f>IF(W$118=0,0,W$118/NFM_fec!W$118)</f>
        <v>0.57309773049885893</v>
      </c>
      <c r="X256" s="306">
        <f>IF(X$118=0,0,X$118/NFM_fec!X$118)</f>
        <v>0.57309773049885893</v>
      </c>
      <c r="Y256" s="306">
        <f>IF(Y$118=0,0,Y$118/NFM_fec!Y$118)</f>
        <v>0.57309773049885893</v>
      </c>
      <c r="DA256" s="77"/>
    </row>
    <row r="257" spans="1:105" ht="12" customHeight="1" x14ac:dyDescent="0.25">
      <c r="A257" s="173" t="s">
        <v>94</v>
      </c>
      <c r="B257" s="306">
        <f>IF(B$119=0,0,B$119/NFM_fec!B$119)</f>
        <v>0.3669386831354825</v>
      </c>
      <c r="C257" s="306">
        <f>IF(C$119=0,0,C$119/NFM_fec!C$119)</f>
        <v>0.37048438856909116</v>
      </c>
      <c r="D257" s="306">
        <f>IF(D$119=0,0,D$119/NFM_fec!D$119)</f>
        <v>0.37356933221748517</v>
      </c>
      <c r="E257" s="306">
        <f>IF(E$119=0,0,E$119/NFM_fec!E$119)</f>
        <v>0.37376715735315513</v>
      </c>
      <c r="F257" s="306">
        <f>IF(F$119=0,0,F$119/NFM_fec!F$119)</f>
        <v>0.37376715735315524</v>
      </c>
      <c r="G257" s="306">
        <f>IF(G$119=0,0,G$119/NFM_fec!G$119)</f>
        <v>0.3737671573531553</v>
      </c>
      <c r="H257" s="306">
        <f>IF(H$119=0,0,H$119/NFM_fec!H$119)</f>
        <v>0.37376715735315519</v>
      </c>
      <c r="I257" s="306">
        <f>IF(I$119=0,0,I$119/NFM_fec!I$119)</f>
        <v>0.38031615381902106</v>
      </c>
      <c r="J257" s="306">
        <f>IF(J$119=0,0,J$119/NFM_fec!J$119)</f>
        <v>0.38031615381902084</v>
      </c>
      <c r="K257" s="306">
        <f>IF(K$119=0,0,K$119/NFM_fec!K$119)</f>
        <v>0.38441162891989061</v>
      </c>
      <c r="L257" s="306">
        <f>IF(L$119=0,0,L$119/NFM_fec!L$119)</f>
        <v>0.38441162891989072</v>
      </c>
      <c r="M257" s="306">
        <f>IF(M$119=0,0,M$119/NFM_fec!M$119)</f>
        <v>0.38441162891989078</v>
      </c>
      <c r="N257" s="306">
        <f>IF(N$119=0,0,N$119/NFM_fec!N$119)</f>
        <v>0.38441162891989072</v>
      </c>
      <c r="O257" s="306">
        <f>IF(O$119=0,0,O$119/NFM_fec!O$119)</f>
        <v>0.38441162891989067</v>
      </c>
      <c r="P257" s="306">
        <f>IF(P$119=0,0,P$119/NFM_fec!P$119)</f>
        <v>0.38441162891989067</v>
      </c>
      <c r="Q257" s="306">
        <f>IF(Q$119=0,0,Q$119/NFM_fec!Q$119)</f>
        <v>0.38441162891989067</v>
      </c>
      <c r="R257" s="306">
        <f>IF(R$119=0,0,R$119/NFM_fec!R$119)</f>
        <v>0.38441162891989067</v>
      </c>
      <c r="S257" s="306">
        <f>IF(S$119=0,0,S$119/NFM_fec!S$119)</f>
        <v>0.38576498618613264</v>
      </c>
      <c r="T257" s="306">
        <f>IF(T$119=0,0,T$119/NFM_fec!T$119)</f>
        <v>0.38720661196925538</v>
      </c>
      <c r="U257" s="306">
        <f>IF(U$119=0,0,U$119/NFM_fec!U$119)</f>
        <v>0.39813416981611049</v>
      </c>
      <c r="V257" s="306">
        <f>IF(V$119=0,0,V$119/NFM_fec!V$119)</f>
        <v>0.39813416981611044</v>
      </c>
      <c r="W257" s="306">
        <f>IF(W$119=0,0,W$119/NFM_fec!W$119)</f>
        <v>0.39813416981611055</v>
      </c>
      <c r="X257" s="306">
        <f>IF(X$119=0,0,X$119/NFM_fec!X$119)</f>
        <v>0.39813416981611049</v>
      </c>
      <c r="Y257" s="306">
        <f>IF(Y$119=0,0,Y$119/NFM_fec!Y$119)</f>
        <v>0.39813416981611049</v>
      </c>
      <c r="DA257" s="77"/>
    </row>
    <row r="258" spans="1:105" ht="12" customHeight="1" x14ac:dyDescent="0.25">
      <c r="A258" s="56" t="s">
        <v>95</v>
      </c>
      <c r="B258" s="307">
        <f>IF(B$120=0,0,B$120/NFM_fec!B$120)</f>
        <v>0.58626126469925666</v>
      </c>
      <c r="C258" s="307">
        <f>IF(C$120=0,0,C$120/NFM_fec!C$120)</f>
        <v>0.60246414250821123</v>
      </c>
      <c r="D258" s="307">
        <f>IF(D$120=0,0,D$120/NFM_fec!D$120)</f>
        <v>0.63140536197348118</v>
      </c>
      <c r="E258" s="307">
        <f>IF(E$120=0,0,E$120/NFM_fec!E$120)</f>
        <v>0.62455291103326616</v>
      </c>
      <c r="F258" s="307">
        <f>IF(F$120=0,0,F$120/NFM_fec!F$120)</f>
        <v>0.60982750788390816</v>
      </c>
      <c r="G258" s="307">
        <f>IF(G$120=0,0,G$120/NFM_fec!G$120)</f>
        <v>0.59736436031127949</v>
      </c>
      <c r="H258" s="307">
        <f>IF(H$120=0,0,H$120/NFM_fec!H$120)</f>
        <v>0.60604174510349218</v>
      </c>
      <c r="I258" s="307">
        <f>IF(I$120=0,0,I$120/NFM_fec!I$120)</f>
        <v>0.62050611341308382</v>
      </c>
      <c r="J258" s="307">
        <f>IF(J$120=0,0,J$120/NFM_fec!J$120)</f>
        <v>0.58181859875269692</v>
      </c>
      <c r="K258" s="307">
        <f>IF(K$120=0,0,K$120/NFM_fec!K$120)</f>
        <v>0.58573427278461543</v>
      </c>
      <c r="L258" s="307">
        <f>IF(L$120=0,0,L$120/NFM_fec!L$120)</f>
        <v>0.60129150578833923</v>
      </c>
      <c r="M258" s="307">
        <f>IF(M$120=0,0,M$120/NFM_fec!M$120)</f>
        <v>0.57870789558917168</v>
      </c>
      <c r="N258" s="307">
        <f>IF(N$120=0,0,N$120/NFM_fec!N$120)</f>
        <v>0.60981065948134761</v>
      </c>
      <c r="O258" s="307">
        <f>IF(O$120=0,0,O$120/NFM_fec!O$120)</f>
        <v>0.60531287605567552</v>
      </c>
      <c r="P258" s="307">
        <f>IF(P$120=0,0,P$120/NFM_fec!P$120)</f>
        <v>0.59857980804625777</v>
      </c>
      <c r="Q258" s="307">
        <f>IF(Q$120=0,0,Q$120/NFM_fec!Q$120)</f>
        <v>0.59319639730716023</v>
      </c>
      <c r="R258" s="307">
        <f>IF(R$120=0,0,R$120/NFM_fec!R$120)</f>
        <v>0.59323385821822339</v>
      </c>
      <c r="S258" s="307">
        <f>IF(S$120=0,0,S$120/NFM_fec!S$120)</f>
        <v>0.58936096836879637</v>
      </c>
      <c r="T258" s="307">
        <f>IF(T$120=0,0,T$120/NFM_fec!T$120)</f>
        <v>0.59322126062040448</v>
      </c>
      <c r="U258" s="307">
        <f>IF(U$120=0,0,U$120/NFM_fec!U$120)</f>
        <v>0.62100501097470773</v>
      </c>
      <c r="V258" s="307">
        <f>IF(V$120=0,0,V$120/NFM_fec!V$120)</f>
        <v>0.60125484705566168</v>
      </c>
      <c r="W258" s="307">
        <f>IF(W$120=0,0,W$120/NFM_fec!W$120)</f>
        <v>0.59212474281833993</v>
      </c>
      <c r="X258" s="307">
        <f>IF(X$120=0,0,X$120/NFM_fec!X$120)</f>
        <v>0.58358591121806325</v>
      </c>
      <c r="Y258" s="307">
        <f>IF(Y$120=0,0,Y$120/NFM_fec!Y$120)</f>
        <v>0.58200463022296323</v>
      </c>
      <c r="DA258" s="78"/>
    </row>
    <row r="259" spans="1:105" ht="12" customHeight="1" x14ac:dyDescent="0.25">
      <c r="A259" s="174" t="s">
        <v>602</v>
      </c>
      <c r="B259" s="308">
        <f>IF(B$126=0,0,B$126/NFM_fec!B$126)</f>
        <v>0.27294082105693163</v>
      </c>
      <c r="C259" s="308">
        <f>IF(C$126=0,0,C$126/NFM_fec!C$126)</f>
        <v>0.28171871142308541</v>
      </c>
      <c r="D259" s="308">
        <f>IF(D$126=0,0,D$126/NFM_fec!D$126)</f>
        <v>0.29780884962824944</v>
      </c>
      <c r="E259" s="308">
        <f>IF(E$126=0,0,E$126/NFM_fec!E$126)</f>
        <v>0.29407103240407922</v>
      </c>
      <c r="F259" s="308">
        <f>IF(F$126=0,0,F$126/NFM_fec!F$126)</f>
        <v>0.28784702064525169</v>
      </c>
      <c r="G259" s="308">
        <f>IF(G$126=0,0,G$126/NFM_fec!G$126)</f>
        <v>0.28317118854221857</v>
      </c>
      <c r="H259" s="308">
        <f>IF(H$126=0,0,H$126/NFM_fec!H$126)</f>
        <v>0.28505370452253409</v>
      </c>
      <c r="I259" s="308">
        <f>IF(I$126=0,0,I$126/NFM_fec!I$126)</f>
        <v>0.293579127550531</v>
      </c>
      <c r="J259" s="308">
        <f>IF(J$126=0,0,J$126/NFM_fec!J$126)</f>
        <v>0.2692246196066681</v>
      </c>
      <c r="K259" s="308">
        <f>IF(K$126=0,0,K$126/NFM_fec!K$126)</f>
        <v>0.27324236303441968</v>
      </c>
      <c r="L259" s="308">
        <f>IF(L$126=0,0,L$126/NFM_fec!L$126)</f>
        <v>0.27796746864903976</v>
      </c>
      <c r="M259" s="308">
        <f>IF(M$126=0,0,M$126/NFM_fec!M$126)</f>
        <v>0.2648084823850595</v>
      </c>
      <c r="N259" s="308">
        <f>IF(N$126=0,0,N$126/NFM_fec!N$126)</f>
        <v>0.28174674866448701</v>
      </c>
      <c r="O259" s="308">
        <f>IF(O$126=0,0,O$126/NFM_fec!O$126)</f>
        <v>0.27922114019591326</v>
      </c>
      <c r="P259" s="308">
        <f>IF(P$126=0,0,P$126/NFM_fec!P$126)</f>
        <v>0.2772775149188032</v>
      </c>
      <c r="Q259" s="308">
        <f>IF(Q$126=0,0,Q$126/NFM_fec!Q$126)</f>
        <v>0.2764503613783692</v>
      </c>
      <c r="R259" s="308">
        <f>IF(R$126=0,0,R$126/NFM_fec!R$126)</f>
        <v>0.27778051553340999</v>
      </c>
      <c r="S259" s="308">
        <f>IF(S$126=0,0,S$126/NFM_fec!S$126)</f>
        <v>0.27694967736533971</v>
      </c>
      <c r="T259" s="308">
        <f>IF(T$126=0,0,T$126/NFM_fec!T$126)</f>
        <v>0.2788834436706118</v>
      </c>
      <c r="U259" s="308">
        <f>IF(U$126=0,0,U$126/NFM_fec!U$126)</f>
        <v>0.29397266119570886</v>
      </c>
      <c r="V259" s="308">
        <f>IF(V$126=0,0,V$126/NFM_fec!V$126)</f>
        <v>0.28502899486178251</v>
      </c>
      <c r="W259" s="308">
        <f>IF(W$126=0,0,W$126/NFM_fec!W$126)</f>
        <v>0.28150377472312782</v>
      </c>
      <c r="X259" s="308">
        <f>IF(X$126=0,0,X$126/NFM_fec!X$126)</f>
        <v>0.27809964249807889</v>
      </c>
      <c r="Y259" s="308">
        <f>IF(Y$126=0,0,Y$126/NFM_fec!Y$126)</f>
        <v>0.27212742835924464</v>
      </c>
      <c r="DA259" s="79"/>
    </row>
    <row r="260" spans="1:105" ht="12" customHeight="1" x14ac:dyDescent="0.25">
      <c r="A260" s="174" t="s">
        <v>613</v>
      </c>
      <c r="B260" s="308">
        <f>IF(B$134=0,0,B$134/NFM_fec!B$134)</f>
        <v>0.3639210947425755</v>
      </c>
      <c r="C260" s="308">
        <f>IF(C$134=0,0,C$134/NFM_fec!C$134)</f>
        <v>0.37562494856411388</v>
      </c>
      <c r="D260" s="308">
        <f>IF(D$134=0,0,D$134/NFM_fec!D$134)</f>
        <v>0.3970784661709994</v>
      </c>
      <c r="E260" s="308">
        <f>IF(E$134=0,0,E$134/NFM_fec!E$134)</f>
        <v>0.3920947098721056</v>
      </c>
      <c r="F260" s="308">
        <f>IF(F$134=0,0,F$134/NFM_fec!F$134)</f>
        <v>0.38379602752700231</v>
      </c>
      <c r="G260" s="308">
        <f>IF(G$134=0,0,G$134/NFM_fec!G$134)</f>
        <v>0.37756158472295798</v>
      </c>
      <c r="H260" s="308">
        <f>IF(H$134=0,0,H$134/NFM_fec!H$134)</f>
        <v>0.38007160603004564</v>
      </c>
      <c r="I260" s="308">
        <f>IF(I$134=0,0,I$134/NFM_fec!I$134)</f>
        <v>0.39143883673404167</v>
      </c>
      <c r="J260" s="308">
        <f>IF(J$134=0,0,J$134/NFM_fec!J$134)</f>
        <v>0.36425207307030455</v>
      </c>
      <c r="K260" s="308">
        <f>IF(K$134=0,0,K$134/NFM_fec!K$134)</f>
        <v>0.36737390781331725</v>
      </c>
      <c r="L260" s="308">
        <f>IF(L$134=0,0,L$134/NFM_fec!L$134)</f>
        <v>0.3743385820108287</v>
      </c>
      <c r="M260" s="308">
        <f>IF(M$134=0,0,M$134/NFM_fec!M$134)</f>
        <v>0.36073940409431776</v>
      </c>
      <c r="N260" s="308">
        <f>IF(N$134=0,0,N$134/NFM_fec!N$134)</f>
        <v>0.37944028402121455</v>
      </c>
      <c r="O260" s="308">
        <f>IF(O$134=0,0,O$134/NFM_fec!O$134)</f>
        <v>0.37648660574743986</v>
      </c>
      <c r="P260" s="308">
        <f>IF(P$134=0,0,P$134/NFM_fec!P$134)</f>
        <v>0.3737619087097333</v>
      </c>
      <c r="Q260" s="308">
        <f>IF(Q$134=0,0,Q$134/NFM_fec!Q$134)</f>
        <v>0.37219611924619866</v>
      </c>
      <c r="R260" s="308">
        <f>IF(R$134=0,0,R$134/NFM_fec!R$134)</f>
        <v>0.37435923843782382</v>
      </c>
      <c r="S260" s="308">
        <f>IF(S$134=0,0,S$134/NFM_fec!S$134)</f>
        <v>0.37301546569971139</v>
      </c>
      <c r="T260" s="308">
        <f>IF(T$134=0,0,T$134/NFM_fec!T$134)</f>
        <v>0.37548565423853453</v>
      </c>
      <c r="U260" s="308">
        <f>IF(U$134=0,0,U$134/NFM_fec!U$134)</f>
        <v>0.39584351584217786</v>
      </c>
      <c r="V260" s="308">
        <f>IF(V$134=0,0,V$134/NFM_fec!V$134)</f>
        <v>0.38362895456103097</v>
      </c>
      <c r="W260" s="308">
        <f>IF(W$134=0,0,W$134/NFM_fec!W$134)</f>
        <v>0.3779887567237461</v>
      </c>
      <c r="X260" s="308">
        <f>IF(X$134=0,0,X$134/NFM_fec!X$134)</f>
        <v>0.3724320711198143</v>
      </c>
      <c r="Y260" s="308">
        <f>IF(Y$134=0,0,Y$134/NFM_fec!Y$134)</f>
        <v>0.36484039250965394</v>
      </c>
      <c r="DA260" s="79"/>
    </row>
    <row r="261" spans="1:105" ht="12" customHeight="1" x14ac:dyDescent="0.25">
      <c r="A261" s="41" t="s">
        <v>623</v>
      </c>
      <c r="B261" s="309">
        <f>IF(B$141=0,0,B$141/NFM_fec!B$141)</f>
        <v>0.4047375791834511</v>
      </c>
      <c r="C261" s="309">
        <f>IF(C$141=0,0,C$141/NFM_fec!C$141)</f>
        <v>0.41118464947296868</v>
      </c>
      <c r="D261" s="309">
        <f>IF(D$141=0,0,D$141/NFM_fec!D$141)</f>
        <v>0.41808840078487275</v>
      </c>
      <c r="E261" s="309">
        <f>IF(E$141=0,0,E$141/NFM_fec!E$141)</f>
        <v>0.41857799646050103</v>
      </c>
      <c r="F261" s="309">
        <f>IF(F$141=0,0,F$141/NFM_fec!F$141)</f>
        <v>0.41667534391973149</v>
      </c>
      <c r="G261" s="309">
        <f>IF(G$141=0,0,G$141/NFM_fec!G$141)</f>
        <v>0.41735659844426887</v>
      </c>
      <c r="H261" s="309">
        <f>IF(H$141=0,0,H$141/NFM_fec!H$141)</f>
        <v>0.41528374155292547</v>
      </c>
      <c r="I261" s="309">
        <f>IF(I$141=0,0,I$141/NFM_fec!I$141)</f>
        <v>0.42652641032529476</v>
      </c>
      <c r="J261" s="309">
        <f>IF(J$141=0,0,J$141/NFM_fec!J$141)</f>
        <v>0.41738590201157255</v>
      </c>
      <c r="K261" s="309">
        <f>IF(K$141=0,0,K$141/NFM_fec!K$141)</f>
        <v>0.42548906050555135</v>
      </c>
      <c r="L261" s="309">
        <f>IF(L$141=0,0,L$141/NFM_fec!L$141)</f>
        <v>0.42519809744328585</v>
      </c>
      <c r="M261" s="309">
        <f>IF(M$141=0,0,M$141/NFM_fec!M$141)</f>
        <v>0.42401258218464399</v>
      </c>
      <c r="N261" s="309">
        <f>IF(N$141=0,0,N$141/NFM_fec!N$141)</f>
        <v>0.43163002800332939</v>
      </c>
      <c r="O261" s="309">
        <f>IF(O$141=0,0,O$141/NFM_fec!O$141)</f>
        <v>0.43167255703323049</v>
      </c>
      <c r="P261" s="309">
        <f>IF(P$141=0,0,P$141/NFM_fec!P$141)</f>
        <v>0.42947244675626933</v>
      </c>
      <c r="Q261" s="309">
        <f>IF(Q$141=0,0,Q$141/NFM_fec!Q$141)</f>
        <v>0.42906130086299898</v>
      </c>
      <c r="R261" s="309">
        <f>IF(R$141=0,0,R$141/NFM_fec!R$141)</f>
        <v>0.43070197371920999</v>
      </c>
      <c r="S261" s="309">
        <f>IF(S$141=0,0,S$141/NFM_fec!S$141)</f>
        <v>0.43075116805260327</v>
      </c>
      <c r="T261" s="309">
        <f>IF(T$141=0,0,T$141/NFM_fec!T$141)</f>
        <v>0.43012821115632116</v>
      </c>
      <c r="U261" s="309">
        <f>IF(U$141=0,0,U$141/NFM_fec!U$141)</f>
        <v>0.44525194499211229</v>
      </c>
      <c r="V261" s="309">
        <f>IF(V$141=0,0,V$141/NFM_fec!V$141)</f>
        <v>0.44311386567855854</v>
      </c>
      <c r="W261" s="309">
        <f>IF(W$141=0,0,W$141/NFM_fec!W$141)</f>
        <v>0.44261443259420274</v>
      </c>
      <c r="X261" s="309">
        <f>IF(X$141=0,0,X$141/NFM_fec!X$141)</f>
        <v>0.43987400669223364</v>
      </c>
      <c r="Y261" s="309">
        <f>IF(Y$141=0,0,Y$141/NFM_fec!Y$141)</f>
        <v>0.43718602122297345</v>
      </c>
      <c r="DA261" s="82"/>
    </row>
  </sheetData>
  <pageMargins left="0.39370078740157483" right="0.39370078740157483" top="0.39370078740157483" bottom="0.39370078740157483" header="0.31496062992125978" footer="0.31496062992125978"/>
  <pageSetup paperSize="9" scale="28"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0">
    <tabColor theme="4" tint="0.79998168889431442"/>
    <pageSetUpPr fitToPage="1"/>
  </sheetPr>
  <dimension ref="A1:DA261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Non-ferrous metals / CO2 emissions"</f>
        <v>SI: Non-ferrous metals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58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</row>
    <row r="3" spans="1:105" ht="15" customHeight="1" x14ac:dyDescent="0.25">
      <c r="A3" s="32" t="s">
        <v>342</v>
      </c>
      <c r="B3" s="257"/>
      <c r="C3" s="257"/>
      <c r="D3" s="257"/>
      <c r="E3" s="257"/>
      <c r="F3" s="257"/>
      <c r="G3" s="257"/>
      <c r="H3" s="257"/>
      <c r="I3" s="257"/>
      <c r="J3" s="257"/>
      <c r="K3" s="257"/>
      <c r="L3" s="257"/>
      <c r="M3" s="257"/>
      <c r="N3" s="257"/>
      <c r="O3" s="257"/>
      <c r="P3" s="257"/>
      <c r="Q3" s="257"/>
      <c r="R3" s="257"/>
      <c r="S3" s="257"/>
      <c r="T3" s="257"/>
      <c r="U3" s="257"/>
      <c r="V3" s="257"/>
      <c r="W3" s="257"/>
      <c r="X3" s="257"/>
      <c r="Y3" s="257"/>
      <c r="DA3" s="88"/>
    </row>
    <row r="4" spans="1:105" ht="12" customHeight="1" x14ac:dyDescent="0.25">
      <c r="A4" s="58"/>
      <c r="B4" s="172"/>
      <c r="C4" s="172"/>
      <c r="D4" s="172"/>
      <c r="E4" s="172"/>
      <c r="F4" s="172"/>
      <c r="G4" s="172"/>
      <c r="H4" s="172"/>
      <c r="I4" s="172"/>
      <c r="J4" s="172"/>
      <c r="K4" s="172"/>
      <c r="L4" s="172"/>
      <c r="M4" s="172"/>
      <c r="N4" s="172"/>
      <c r="O4" s="172"/>
      <c r="P4" s="172"/>
      <c r="Q4" s="172"/>
      <c r="R4" s="172"/>
      <c r="S4" s="172"/>
      <c r="T4" s="172"/>
      <c r="U4" s="172"/>
      <c r="V4" s="172"/>
      <c r="W4" s="172"/>
      <c r="X4" s="172"/>
      <c r="Y4" s="172"/>
    </row>
    <row r="5" spans="1:105" ht="15" customHeight="1" x14ac:dyDescent="0.25">
      <c r="A5" s="34" t="s">
        <v>45</v>
      </c>
      <c r="B5" s="223">
        <v>0</v>
      </c>
      <c r="C5" s="223">
        <v>0</v>
      </c>
      <c r="D5" s="223">
        <v>0</v>
      </c>
      <c r="E5" s="223">
        <v>0</v>
      </c>
      <c r="F5" s="223">
        <v>0</v>
      </c>
      <c r="G5" s="223">
        <v>0</v>
      </c>
      <c r="H5" s="223">
        <v>0</v>
      </c>
      <c r="I5" s="223">
        <v>0</v>
      </c>
      <c r="J5" s="223">
        <v>0</v>
      </c>
      <c r="K5" s="223">
        <v>0</v>
      </c>
      <c r="L5" s="223">
        <v>0</v>
      </c>
      <c r="M5" s="223">
        <v>0</v>
      </c>
      <c r="N5" s="223">
        <v>0</v>
      </c>
      <c r="O5" s="223">
        <v>0</v>
      </c>
      <c r="P5" s="223">
        <v>0</v>
      </c>
      <c r="Q5" s="223">
        <v>0</v>
      </c>
      <c r="R5" s="223">
        <v>0</v>
      </c>
      <c r="S5" s="223">
        <v>0</v>
      </c>
      <c r="T5" s="223">
        <v>0</v>
      </c>
      <c r="U5" s="223">
        <v>0</v>
      </c>
      <c r="V5" s="223">
        <v>0</v>
      </c>
      <c r="W5" s="223">
        <v>0</v>
      </c>
      <c r="X5" s="223">
        <v>0</v>
      </c>
      <c r="Y5" s="223">
        <v>0</v>
      </c>
      <c r="DA5" s="89" t="s">
        <v>789</v>
      </c>
    </row>
    <row r="6" spans="1:105" ht="12" customHeight="1" x14ac:dyDescent="0.25">
      <c r="A6" s="55" t="s">
        <v>91</v>
      </c>
      <c r="B6" s="259">
        <v>0</v>
      </c>
      <c r="C6" s="259">
        <v>0</v>
      </c>
      <c r="D6" s="259">
        <v>0</v>
      </c>
      <c r="E6" s="259">
        <v>0</v>
      </c>
      <c r="F6" s="259">
        <v>0</v>
      </c>
      <c r="G6" s="259">
        <v>0</v>
      </c>
      <c r="H6" s="259">
        <v>0</v>
      </c>
      <c r="I6" s="259">
        <v>0</v>
      </c>
      <c r="J6" s="259">
        <v>0</v>
      </c>
      <c r="K6" s="259">
        <v>0</v>
      </c>
      <c r="L6" s="259">
        <v>0</v>
      </c>
      <c r="M6" s="259">
        <v>0</v>
      </c>
      <c r="N6" s="259">
        <v>0</v>
      </c>
      <c r="O6" s="259">
        <v>0</v>
      </c>
      <c r="P6" s="259">
        <v>0</v>
      </c>
      <c r="Q6" s="259">
        <v>0</v>
      </c>
      <c r="R6" s="259">
        <v>0</v>
      </c>
      <c r="S6" s="259">
        <v>0</v>
      </c>
      <c r="T6" s="259">
        <v>0</v>
      </c>
      <c r="U6" s="259">
        <v>0</v>
      </c>
      <c r="V6" s="259">
        <v>0</v>
      </c>
      <c r="W6" s="259">
        <v>0</v>
      </c>
      <c r="X6" s="259">
        <v>0</v>
      </c>
      <c r="Y6" s="259">
        <v>0</v>
      </c>
      <c r="DA6" s="67" t="s">
        <v>790</v>
      </c>
    </row>
    <row r="7" spans="1:105" ht="12" customHeight="1" x14ac:dyDescent="0.25">
      <c r="A7" s="173" t="s">
        <v>92</v>
      </c>
      <c r="B7" s="224">
        <v>0</v>
      </c>
      <c r="C7" s="224">
        <v>0</v>
      </c>
      <c r="D7" s="224">
        <v>0</v>
      </c>
      <c r="E7" s="224">
        <v>0</v>
      </c>
      <c r="F7" s="224">
        <v>0</v>
      </c>
      <c r="G7" s="224">
        <v>0</v>
      </c>
      <c r="H7" s="224">
        <v>0</v>
      </c>
      <c r="I7" s="224">
        <v>0</v>
      </c>
      <c r="J7" s="224">
        <v>0</v>
      </c>
      <c r="K7" s="224">
        <v>0</v>
      </c>
      <c r="L7" s="224">
        <v>0</v>
      </c>
      <c r="M7" s="224">
        <v>0</v>
      </c>
      <c r="N7" s="224">
        <v>0</v>
      </c>
      <c r="O7" s="224">
        <v>0</v>
      </c>
      <c r="P7" s="224">
        <v>0</v>
      </c>
      <c r="Q7" s="224">
        <v>0</v>
      </c>
      <c r="R7" s="224">
        <v>0</v>
      </c>
      <c r="S7" s="224">
        <v>0</v>
      </c>
      <c r="T7" s="224">
        <v>0</v>
      </c>
      <c r="U7" s="224">
        <v>0</v>
      </c>
      <c r="V7" s="224">
        <v>0</v>
      </c>
      <c r="W7" s="224">
        <v>0</v>
      </c>
      <c r="X7" s="224">
        <v>0</v>
      </c>
      <c r="Y7" s="224">
        <v>0</v>
      </c>
      <c r="DA7" s="177" t="s">
        <v>791</v>
      </c>
    </row>
    <row r="8" spans="1:105" ht="12" customHeight="1" x14ac:dyDescent="0.25">
      <c r="A8" s="173" t="s">
        <v>93</v>
      </c>
      <c r="B8" s="224">
        <v>0</v>
      </c>
      <c r="C8" s="224">
        <v>0</v>
      </c>
      <c r="D8" s="224">
        <v>0</v>
      </c>
      <c r="E8" s="224">
        <v>0</v>
      </c>
      <c r="F8" s="224">
        <v>0</v>
      </c>
      <c r="G8" s="224">
        <v>0</v>
      </c>
      <c r="H8" s="224">
        <v>0</v>
      </c>
      <c r="I8" s="224">
        <v>0</v>
      </c>
      <c r="J8" s="224">
        <v>0</v>
      </c>
      <c r="K8" s="224">
        <v>0</v>
      </c>
      <c r="L8" s="224">
        <v>0</v>
      </c>
      <c r="M8" s="224">
        <v>0</v>
      </c>
      <c r="N8" s="224">
        <v>0</v>
      </c>
      <c r="O8" s="224">
        <v>0</v>
      </c>
      <c r="P8" s="224">
        <v>0</v>
      </c>
      <c r="Q8" s="224">
        <v>0</v>
      </c>
      <c r="R8" s="224">
        <v>0</v>
      </c>
      <c r="S8" s="224">
        <v>0</v>
      </c>
      <c r="T8" s="224">
        <v>0</v>
      </c>
      <c r="U8" s="224">
        <v>0</v>
      </c>
      <c r="V8" s="224">
        <v>0</v>
      </c>
      <c r="W8" s="224">
        <v>0</v>
      </c>
      <c r="X8" s="224">
        <v>0</v>
      </c>
      <c r="Y8" s="224">
        <v>0</v>
      </c>
      <c r="DA8" s="177" t="s">
        <v>792</v>
      </c>
    </row>
    <row r="9" spans="1:105" ht="12" customHeight="1" x14ac:dyDescent="0.25">
      <c r="A9" s="173" t="s">
        <v>94</v>
      </c>
      <c r="B9" s="224">
        <v>0</v>
      </c>
      <c r="C9" s="224">
        <v>0</v>
      </c>
      <c r="D9" s="224">
        <v>0</v>
      </c>
      <c r="E9" s="224">
        <v>0</v>
      </c>
      <c r="F9" s="224">
        <v>0</v>
      </c>
      <c r="G9" s="224">
        <v>0</v>
      </c>
      <c r="H9" s="224">
        <v>0</v>
      </c>
      <c r="I9" s="224">
        <v>0</v>
      </c>
      <c r="J9" s="224">
        <v>0</v>
      </c>
      <c r="K9" s="224">
        <v>0</v>
      </c>
      <c r="L9" s="224">
        <v>0</v>
      </c>
      <c r="M9" s="224">
        <v>0</v>
      </c>
      <c r="N9" s="224">
        <v>0</v>
      </c>
      <c r="O9" s="224">
        <v>0</v>
      </c>
      <c r="P9" s="224">
        <v>0</v>
      </c>
      <c r="Q9" s="224">
        <v>0</v>
      </c>
      <c r="R9" s="224">
        <v>0</v>
      </c>
      <c r="S9" s="224">
        <v>0</v>
      </c>
      <c r="T9" s="224">
        <v>0</v>
      </c>
      <c r="U9" s="224">
        <v>0</v>
      </c>
      <c r="V9" s="224">
        <v>0</v>
      </c>
      <c r="W9" s="224">
        <v>0</v>
      </c>
      <c r="X9" s="224">
        <v>0</v>
      </c>
      <c r="Y9" s="224">
        <v>0</v>
      </c>
      <c r="DA9" s="177" t="s">
        <v>793</v>
      </c>
    </row>
    <row r="10" spans="1:105" ht="12" customHeight="1" x14ac:dyDescent="0.25">
      <c r="A10" s="56" t="s">
        <v>95</v>
      </c>
      <c r="B10" s="260">
        <v>0</v>
      </c>
      <c r="C10" s="260">
        <v>0</v>
      </c>
      <c r="D10" s="260">
        <v>0</v>
      </c>
      <c r="E10" s="260">
        <v>0</v>
      </c>
      <c r="F10" s="260">
        <v>0</v>
      </c>
      <c r="G10" s="260">
        <v>0</v>
      </c>
      <c r="H10" s="260">
        <v>0</v>
      </c>
      <c r="I10" s="260">
        <v>0</v>
      </c>
      <c r="J10" s="260">
        <v>0</v>
      </c>
      <c r="K10" s="260">
        <v>0</v>
      </c>
      <c r="L10" s="260">
        <v>0</v>
      </c>
      <c r="M10" s="260">
        <v>0</v>
      </c>
      <c r="N10" s="260">
        <v>0</v>
      </c>
      <c r="O10" s="260">
        <v>0</v>
      </c>
      <c r="P10" s="260">
        <v>0</v>
      </c>
      <c r="Q10" s="260">
        <v>0</v>
      </c>
      <c r="R10" s="260">
        <v>0</v>
      </c>
      <c r="S10" s="260">
        <v>0</v>
      </c>
      <c r="T10" s="260">
        <v>0</v>
      </c>
      <c r="U10" s="260">
        <v>0</v>
      </c>
      <c r="V10" s="260">
        <v>0</v>
      </c>
      <c r="W10" s="260">
        <v>0</v>
      </c>
      <c r="X10" s="260">
        <v>0</v>
      </c>
      <c r="Y10" s="260">
        <v>0</v>
      </c>
      <c r="DA10" s="68" t="s">
        <v>794</v>
      </c>
    </row>
    <row r="11" spans="1:105" ht="12" customHeight="1" x14ac:dyDescent="0.25">
      <c r="A11" s="37" t="s">
        <v>159</v>
      </c>
      <c r="B11" s="226">
        <v>0</v>
      </c>
      <c r="C11" s="226">
        <v>0</v>
      </c>
      <c r="D11" s="226">
        <v>0</v>
      </c>
      <c r="E11" s="226">
        <v>0</v>
      </c>
      <c r="F11" s="226">
        <v>0</v>
      </c>
      <c r="G11" s="226">
        <v>0</v>
      </c>
      <c r="H11" s="226">
        <v>0</v>
      </c>
      <c r="I11" s="226">
        <v>0</v>
      </c>
      <c r="J11" s="226">
        <v>0</v>
      </c>
      <c r="K11" s="226">
        <v>0</v>
      </c>
      <c r="L11" s="226">
        <v>0</v>
      </c>
      <c r="M11" s="226">
        <v>0</v>
      </c>
      <c r="N11" s="226">
        <v>0</v>
      </c>
      <c r="O11" s="226">
        <v>0</v>
      </c>
      <c r="P11" s="226">
        <v>0</v>
      </c>
      <c r="Q11" s="226">
        <v>0</v>
      </c>
      <c r="R11" s="226">
        <v>0</v>
      </c>
      <c r="S11" s="226">
        <v>0</v>
      </c>
      <c r="T11" s="226">
        <v>0</v>
      </c>
      <c r="U11" s="226">
        <v>0</v>
      </c>
      <c r="V11" s="226">
        <v>0</v>
      </c>
      <c r="W11" s="226">
        <v>0</v>
      </c>
      <c r="X11" s="226">
        <v>0</v>
      </c>
      <c r="Y11" s="226">
        <v>0</v>
      </c>
      <c r="DA11" s="69" t="s">
        <v>795</v>
      </c>
    </row>
    <row r="12" spans="1:105" ht="12" customHeight="1" x14ac:dyDescent="0.25">
      <c r="A12" s="37" t="s">
        <v>35</v>
      </c>
      <c r="B12" s="226">
        <v>0</v>
      </c>
      <c r="C12" s="226">
        <v>0</v>
      </c>
      <c r="D12" s="226">
        <v>0</v>
      </c>
      <c r="E12" s="226">
        <v>0</v>
      </c>
      <c r="F12" s="226">
        <v>0</v>
      </c>
      <c r="G12" s="226">
        <v>0</v>
      </c>
      <c r="H12" s="226">
        <v>0</v>
      </c>
      <c r="I12" s="226">
        <v>0</v>
      </c>
      <c r="J12" s="226">
        <v>0</v>
      </c>
      <c r="K12" s="226">
        <v>0</v>
      </c>
      <c r="L12" s="226">
        <v>0</v>
      </c>
      <c r="M12" s="226">
        <v>0</v>
      </c>
      <c r="N12" s="226">
        <v>0</v>
      </c>
      <c r="O12" s="226">
        <v>0</v>
      </c>
      <c r="P12" s="226">
        <v>0</v>
      </c>
      <c r="Q12" s="226">
        <v>0</v>
      </c>
      <c r="R12" s="226">
        <v>0</v>
      </c>
      <c r="S12" s="226">
        <v>0</v>
      </c>
      <c r="T12" s="226">
        <v>0</v>
      </c>
      <c r="U12" s="226">
        <v>0</v>
      </c>
      <c r="V12" s="226">
        <v>0</v>
      </c>
      <c r="W12" s="226">
        <v>0</v>
      </c>
      <c r="X12" s="226">
        <v>0</v>
      </c>
      <c r="Y12" s="226">
        <v>0</v>
      </c>
      <c r="DA12" s="69" t="s">
        <v>796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797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 t="s">
        <v>798</v>
      </c>
    </row>
    <row r="15" spans="1:105" ht="12" customHeight="1" x14ac:dyDescent="0.25">
      <c r="A15" s="37" t="s">
        <v>40</v>
      </c>
      <c r="B15" s="226">
        <v>0</v>
      </c>
      <c r="C15" s="226">
        <v>0</v>
      </c>
      <c r="D15" s="226">
        <v>0</v>
      </c>
      <c r="E15" s="226">
        <v>0</v>
      </c>
      <c r="F15" s="226">
        <v>0</v>
      </c>
      <c r="G15" s="226">
        <v>0</v>
      </c>
      <c r="H15" s="226">
        <v>0</v>
      </c>
      <c r="I15" s="226">
        <v>0</v>
      </c>
      <c r="J15" s="226">
        <v>0</v>
      </c>
      <c r="K15" s="226">
        <v>0</v>
      </c>
      <c r="L15" s="226">
        <v>0</v>
      </c>
      <c r="M15" s="226">
        <v>0</v>
      </c>
      <c r="N15" s="226">
        <v>0</v>
      </c>
      <c r="O15" s="226">
        <v>0</v>
      </c>
      <c r="P15" s="226">
        <v>0</v>
      </c>
      <c r="Q15" s="226">
        <v>0</v>
      </c>
      <c r="R15" s="226">
        <v>0</v>
      </c>
      <c r="S15" s="226">
        <v>0</v>
      </c>
      <c r="T15" s="226">
        <v>0</v>
      </c>
      <c r="U15" s="226">
        <v>0</v>
      </c>
      <c r="V15" s="226">
        <v>0</v>
      </c>
      <c r="W15" s="226">
        <v>0</v>
      </c>
      <c r="X15" s="226">
        <v>0</v>
      </c>
      <c r="Y15" s="226">
        <v>0</v>
      </c>
      <c r="DA15" s="69" t="s">
        <v>799</v>
      </c>
    </row>
    <row r="16" spans="1:105" ht="12" customHeight="1" x14ac:dyDescent="0.25">
      <c r="A16" s="57" t="s">
        <v>485</v>
      </c>
      <c r="B16" s="294">
        <v>0</v>
      </c>
      <c r="C16" s="294">
        <v>0</v>
      </c>
      <c r="D16" s="294">
        <v>0</v>
      </c>
      <c r="E16" s="294">
        <v>0</v>
      </c>
      <c r="F16" s="294">
        <v>0</v>
      </c>
      <c r="G16" s="294">
        <v>0</v>
      </c>
      <c r="H16" s="294">
        <v>0</v>
      </c>
      <c r="I16" s="294">
        <v>0</v>
      </c>
      <c r="J16" s="294">
        <v>0</v>
      </c>
      <c r="K16" s="294">
        <v>0</v>
      </c>
      <c r="L16" s="294">
        <v>0</v>
      </c>
      <c r="M16" s="294">
        <v>0</v>
      </c>
      <c r="N16" s="294">
        <v>0</v>
      </c>
      <c r="O16" s="294">
        <v>0</v>
      </c>
      <c r="P16" s="294">
        <v>0</v>
      </c>
      <c r="Q16" s="294">
        <v>0</v>
      </c>
      <c r="R16" s="294">
        <v>0</v>
      </c>
      <c r="S16" s="294">
        <v>0</v>
      </c>
      <c r="T16" s="294">
        <v>0</v>
      </c>
      <c r="U16" s="294">
        <v>0</v>
      </c>
      <c r="V16" s="294">
        <v>0</v>
      </c>
      <c r="W16" s="294">
        <v>0</v>
      </c>
      <c r="X16" s="294">
        <v>0</v>
      </c>
      <c r="Y16" s="294">
        <v>0</v>
      </c>
      <c r="DA16" s="70" t="s">
        <v>800</v>
      </c>
    </row>
    <row r="17" spans="1:105" ht="12" customHeight="1" x14ac:dyDescent="0.25">
      <c r="A17" s="46" t="s">
        <v>28</v>
      </c>
      <c r="B17" s="229">
        <v>0</v>
      </c>
      <c r="C17" s="229">
        <v>0</v>
      </c>
      <c r="D17" s="229">
        <v>0</v>
      </c>
      <c r="E17" s="229">
        <v>0</v>
      </c>
      <c r="F17" s="229">
        <v>0</v>
      </c>
      <c r="G17" s="229">
        <v>0</v>
      </c>
      <c r="H17" s="229">
        <v>0</v>
      </c>
      <c r="I17" s="229">
        <v>0</v>
      </c>
      <c r="J17" s="229">
        <v>0</v>
      </c>
      <c r="K17" s="229">
        <v>0</v>
      </c>
      <c r="L17" s="229">
        <v>0</v>
      </c>
      <c r="M17" s="229">
        <v>0</v>
      </c>
      <c r="N17" s="229">
        <v>0</v>
      </c>
      <c r="O17" s="229">
        <v>0</v>
      </c>
      <c r="P17" s="229">
        <v>0</v>
      </c>
      <c r="Q17" s="229">
        <v>0</v>
      </c>
      <c r="R17" s="229">
        <v>0</v>
      </c>
      <c r="S17" s="229">
        <v>0</v>
      </c>
      <c r="T17" s="229">
        <v>0</v>
      </c>
      <c r="U17" s="229">
        <v>0</v>
      </c>
      <c r="V17" s="229">
        <v>0</v>
      </c>
      <c r="W17" s="229">
        <v>0</v>
      </c>
      <c r="X17" s="229">
        <v>0</v>
      </c>
      <c r="Y17" s="229">
        <v>0</v>
      </c>
      <c r="DA17" s="73" t="s">
        <v>801</v>
      </c>
    </row>
    <row r="18" spans="1:105" ht="12" customHeight="1" x14ac:dyDescent="0.25">
      <c r="A18" s="46" t="s">
        <v>30</v>
      </c>
      <c r="B18" s="229">
        <v>0</v>
      </c>
      <c r="C18" s="229">
        <v>0</v>
      </c>
      <c r="D18" s="229">
        <v>0</v>
      </c>
      <c r="E18" s="229">
        <v>0</v>
      </c>
      <c r="F18" s="229">
        <v>0</v>
      </c>
      <c r="G18" s="229">
        <v>0</v>
      </c>
      <c r="H18" s="229">
        <v>0</v>
      </c>
      <c r="I18" s="229">
        <v>0</v>
      </c>
      <c r="J18" s="229">
        <v>0</v>
      </c>
      <c r="K18" s="229">
        <v>0</v>
      </c>
      <c r="L18" s="229">
        <v>0</v>
      </c>
      <c r="M18" s="229">
        <v>0</v>
      </c>
      <c r="N18" s="229">
        <v>0</v>
      </c>
      <c r="O18" s="229">
        <v>0</v>
      </c>
      <c r="P18" s="229">
        <v>0</v>
      </c>
      <c r="Q18" s="229">
        <v>0</v>
      </c>
      <c r="R18" s="229">
        <v>0</v>
      </c>
      <c r="S18" s="229">
        <v>0</v>
      </c>
      <c r="T18" s="229">
        <v>0</v>
      </c>
      <c r="U18" s="229">
        <v>0</v>
      </c>
      <c r="V18" s="229">
        <v>0</v>
      </c>
      <c r="W18" s="229">
        <v>0</v>
      </c>
      <c r="X18" s="229">
        <v>0</v>
      </c>
      <c r="Y18" s="229">
        <v>0</v>
      </c>
      <c r="DA18" s="73" t="s">
        <v>802</v>
      </c>
    </row>
    <row r="19" spans="1:105" ht="12" customHeight="1" x14ac:dyDescent="0.25">
      <c r="A19" s="46" t="s">
        <v>31</v>
      </c>
      <c r="B19" s="229">
        <v>0</v>
      </c>
      <c r="C19" s="229">
        <v>0</v>
      </c>
      <c r="D19" s="229">
        <v>0</v>
      </c>
      <c r="E19" s="229">
        <v>0</v>
      </c>
      <c r="F19" s="229">
        <v>0</v>
      </c>
      <c r="G19" s="229">
        <v>0</v>
      </c>
      <c r="H19" s="229">
        <v>0</v>
      </c>
      <c r="I19" s="229">
        <v>0</v>
      </c>
      <c r="J19" s="229">
        <v>0</v>
      </c>
      <c r="K19" s="229">
        <v>0</v>
      </c>
      <c r="L19" s="229">
        <v>0</v>
      </c>
      <c r="M19" s="229">
        <v>0</v>
      </c>
      <c r="N19" s="229">
        <v>0</v>
      </c>
      <c r="O19" s="229">
        <v>0</v>
      </c>
      <c r="P19" s="229">
        <v>0</v>
      </c>
      <c r="Q19" s="229">
        <v>0</v>
      </c>
      <c r="R19" s="229">
        <v>0</v>
      </c>
      <c r="S19" s="229">
        <v>0</v>
      </c>
      <c r="T19" s="229">
        <v>0</v>
      </c>
      <c r="U19" s="229">
        <v>0</v>
      </c>
      <c r="V19" s="229">
        <v>0</v>
      </c>
      <c r="W19" s="229">
        <v>0</v>
      </c>
      <c r="X19" s="229">
        <v>0</v>
      </c>
      <c r="Y19" s="229">
        <v>0</v>
      </c>
      <c r="DA19" s="73" t="s">
        <v>803</v>
      </c>
    </row>
    <row r="20" spans="1:105" ht="12" customHeight="1" x14ac:dyDescent="0.25">
      <c r="A20" s="46" t="s">
        <v>159</v>
      </c>
      <c r="B20" s="229">
        <v>0</v>
      </c>
      <c r="C20" s="229">
        <v>0</v>
      </c>
      <c r="D20" s="229">
        <v>0</v>
      </c>
      <c r="E20" s="229">
        <v>0</v>
      </c>
      <c r="F20" s="229">
        <v>0</v>
      </c>
      <c r="G20" s="229">
        <v>0</v>
      </c>
      <c r="H20" s="229">
        <v>0</v>
      </c>
      <c r="I20" s="229">
        <v>0</v>
      </c>
      <c r="J20" s="229">
        <v>0</v>
      </c>
      <c r="K20" s="229">
        <v>0</v>
      </c>
      <c r="L20" s="229">
        <v>0</v>
      </c>
      <c r="M20" s="229">
        <v>0</v>
      </c>
      <c r="N20" s="229">
        <v>0</v>
      </c>
      <c r="O20" s="229">
        <v>0</v>
      </c>
      <c r="P20" s="229">
        <v>0</v>
      </c>
      <c r="Q20" s="229">
        <v>0</v>
      </c>
      <c r="R20" s="229">
        <v>0</v>
      </c>
      <c r="S20" s="229">
        <v>0</v>
      </c>
      <c r="T20" s="229">
        <v>0</v>
      </c>
      <c r="U20" s="229">
        <v>0</v>
      </c>
      <c r="V20" s="229">
        <v>0</v>
      </c>
      <c r="W20" s="229">
        <v>0</v>
      </c>
      <c r="X20" s="229">
        <v>0</v>
      </c>
      <c r="Y20" s="229">
        <v>0</v>
      </c>
      <c r="DA20" s="73" t="s">
        <v>804</v>
      </c>
    </row>
    <row r="21" spans="1:105" ht="12" customHeight="1" x14ac:dyDescent="0.25">
      <c r="A21" s="46" t="s">
        <v>32</v>
      </c>
      <c r="B21" s="229">
        <v>0</v>
      </c>
      <c r="C21" s="229">
        <v>0</v>
      </c>
      <c r="D21" s="229">
        <v>0</v>
      </c>
      <c r="E21" s="229">
        <v>0</v>
      </c>
      <c r="F21" s="229">
        <v>0</v>
      </c>
      <c r="G21" s="229">
        <v>0</v>
      </c>
      <c r="H21" s="229">
        <v>0</v>
      </c>
      <c r="I21" s="229">
        <v>0</v>
      </c>
      <c r="J21" s="229">
        <v>0</v>
      </c>
      <c r="K21" s="229">
        <v>0</v>
      </c>
      <c r="L21" s="229">
        <v>0</v>
      </c>
      <c r="M21" s="229">
        <v>0</v>
      </c>
      <c r="N21" s="229">
        <v>0</v>
      </c>
      <c r="O21" s="229">
        <v>0</v>
      </c>
      <c r="P21" s="229">
        <v>0</v>
      </c>
      <c r="Q21" s="229">
        <v>0</v>
      </c>
      <c r="R21" s="229">
        <v>0</v>
      </c>
      <c r="S21" s="229">
        <v>0</v>
      </c>
      <c r="T21" s="229">
        <v>0</v>
      </c>
      <c r="U21" s="229">
        <v>0</v>
      </c>
      <c r="V21" s="229">
        <v>0</v>
      </c>
      <c r="W21" s="229">
        <v>0</v>
      </c>
      <c r="X21" s="229">
        <v>0</v>
      </c>
      <c r="Y21" s="229">
        <v>0</v>
      </c>
      <c r="DA21" s="73" t="s">
        <v>805</v>
      </c>
    </row>
    <row r="22" spans="1:105" ht="12" customHeight="1" x14ac:dyDescent="0.25">
      <c r="A22" s="46" t="s">
        <v>33</v>
      </c>
      <c r="B22" s="229">
        <v>0</v>
      </c>
      <c r="C22" s="229">
        <v>0</v>
      </c>
      <c r="D22" s="229">
        <v>0</v>
      </c>
      <c r="E22" s="229">
        <v>0</v>
      </c>
      <c r="F22" s="229">
        <v>0</v>
      </c>
      <c r="G22" s="229">
        <v>0</v>
      </c>
      <c r="H22" s="229">
        <v>0</v>
      </c>
      <c r="I22" s="229">
        <v>0</v>
      </c>
      <c r="J22" s="229">
        <v>0</v>
      </c>
      <c r="K22" s="229">
        <v>0</v>
      </c>
      <c r="L22" s="229">
        <v>0</v>
      </c>
      <c r="M22" s="229">
        <v>0</v>
      </c>
      <c r="N22" s="229">
        <v>0</v>
      </c>
      <c r="O22" s="229">
        <v>0</v>
      </c>
      <c r="P22" s="229">
        <v>0</v>
      </c>
      <c r="Q22" s="229">
        <v>0</v>
      </c>
      <c r="R22" s="229">
        <v>0</v>
      </c>
      <c r="S22" s="229">
        <v>0</v>
      </c>
      <c r="T22" s="229">
        <v>0</v>
      </c>
      <c r="U22" s="229">
        <v>0</v>
      </c>
      <c r="V22" s="229">
        <v>0</v>
      </c>
      <c r="W22" s="229">
        <v>0</v>
      </c>
      <c r="X22" s="229">
        <v>0</v>
      </c>
      <c r="Y22" s="229">
        <v>0</v>
      </c>
      <c r="DA22" s="73" t="s">
        <v>806</v>
      </c>
    </row>
    <row r="23" spans="1:105" ht="12" customHeight="1" x14ac:dyDescent="0.25">
      <c r="A23" s="46" t="s">
        <v>35</v>
      </c>
      <c r="B23" s="229">
        <v>0</v>
      </c>
      <c r="C23" s="229">
        <v>0</v>
      </c>
      <c r="D23" s="229">
        <v>0</v>
      </c>
      <c r="E23" s="229">
        <v>0</v>
      </c>
      <c r="F23" s="229">
        <v>0</v>
      </c>
      <c r="G23" s="229">
        <v>0</v>
      </c>
      <c r="H23" s="229">
        <v>0</v>
      </c>
      <c r="I23" s="229">
        <v>0</v>
      </c>
      <c r="J23" s="229">
        <v>0</v>
      </c>
      <c r="K23" s="229">
        <v>0</v>
      </c>
      <c r="L23" s="229">
        <v>0</v>
      </c>
      <c r="M23" s="229">
        <v>0</v>
      </c>
      <c r="N23" s="229">
        <v>0</v>
      </c>
      <c r="O23" s="229">
        <v>0</v>
      </c>
      <c r="P23" s="229">
        <v>0</v>
      </c>
      <c r="Q23" s="229">
        <v>0</v>
      </c>
      <c r="R23" s="229">
        <v>0</v>
      </c>
      <c r="S23" s="229">
        <v>0</v>
      </c>
      <c r="T23" s="229">
        <v>0</v>
      </c>
      <c r="U23" s="229">
        <v>0</v>
      </c>
      <c r="V23" s="229">
        <v>0</v>
      </c>
      <c r="W23" s="229">
        <v>0</v>
      </c>
      <c r="X23" s="229">
        <v>0</v>
      </c>
      <c r="Y23" s="229">
        <v>0</v>
      </c>
      <c r="DA23" s="73" t="s">
        <v>807</v>
      </c>
    </row>
    <row r="24" spans="1:105" ht="12" customHeight="1" x14ac:dyDescent="0.25">
      <c r="A24" s="46" t="s">
        <v>36</v>
      </c>
      <c r="B24" s="229">
        <v>0</v>
      </c>
      <c r="C24" s="229">
        <v>0</v>
      </c>
      <c r="D24" s="229">
        <v>0</v>
      </c>
      <c r="E24" s="229">
        <v>0</v>
      </c>
      <c r="F24" s="229">
        <v>0</v>
      </c>
      <c r="G24" s="229">
        <v>0</v>
      </c>
      <c r="H24" s="229">
        <v>0</v>
      </c>
      <c r="I24" s="229">
        <v>0</v>
      </c>
      <c r="J24" s="229">
        <v>0</v>
      </c>
      <c r="K24" s="229">
        <v>0</v>
      </c>
      <c r="L24" s="229">
        <v>0</v>
      </c>
      <c r="M24" s="229">
        <v>0</v>
      </c>
      <c r="N24" s="229">
        <v>0</v>
      </c>
      <c r="O24" s="229">
        <v>0</v>
      </c>
      <c r="P24" s="229">
        <v>0</v>
      </c>
      <c r="Q24" s="229">
        <v>0</v>
      </c>
      <c r="R24" s="229">
        <v>0</v>
      </c>
      <c r="S24" s="229">
        <v>0</v>
      </c>
      <c r="T24" s="229">
        <v>0</v>
      </c>
      <c r="U24" s="229">
        <v>0</v>
      </c>
      <c r="V24" s="229">
        <v>0</v>
      </c>
      <c r="W24" s="229">
        <v>0</v>
      </c>
      <c r="X24" s="229">
        <v>0</v>
      </c>
      <c r="Y24" s="229">
        <v>0</v>
      </c>
      <c r="DA24" s="73" t="s">
        <v>808</v>
      </c>
    </row>
    <row r="25" spans="1:105" ht="12" customHeight="1" x14ac:dyDescent="0.25">
      <c r="A25" s="46" t="s">
        <v>38</v>
      </c>
      <c r="B25" s="229">
        <v>0</v>
      </c>
      <c r="C25" s="229">
        <v>0</v>
      </c>
      <c r="D25" s="229">
        <v>0</v>
      </c>
      <c r="E25" s="229">
        <v>0</v>
      </c>
      <c r="F25" s="229">
        <v>0</v>
      </c>
      <c r="G25" s="229">
        <v>0</v>
      </c>
      <c r="H25" s="229">
        <v>0</v>
      </c>
      <c r="I25" s="229">
        <v>0</v>
      </c>
      <c r="J25" s="229">
        <v>0</v>
      </c>
      <c r="K25" s="229">
        <v>0</v>
      </c>
      <c r="L25" s="229">
        <v>0</v>
      </c>
      <c r="M25" s="229">
        <v>0</v>
      </c>
      <c r="N25" s="229">
        <v>0</v>
      </c>
      <c r="O25" s="229">
        <v>0</v>
      </c>
      <c r="P25" s="229">
        <v>0</v>
      </c>
      <c r="Q25" s="229">
        <v>0</v>
      </c>
      <c r="R25" s="229">
        <v>0</v>
      </c>
      <c r="S25" s="229">
        <v>0</v>
      </c>
      <c r="T25" s="229">
        <v>0</v>
      </c>
      <c r="U25" s="229">
        <v>0</v>
      </c>
      <c r="V25" s="229">
        <v>0</v>
      </c>
      <c r="W25" s="229">
        <v>0</v>
      </c>
      <c r="X25" s="229">
        <v>0</v>
      </c>
      <c r="Y25" s="229">
        <v>0</v>
      </c>
      <c r="DA25" s="73" t="s">
        <v>809</v>
      </c>
    </row>
    <row r="26" spans="1:105" ht="12" customHeight="1" x14ac:dyDescent="0.25">
      <c r="A26" s="46" t="s">
        <v>39</v>
      </c>
      <c r="B26" s="229">
        <v>0</v>
      </c>
      <c r="C26" s="229">
        <v>0</v>
      </c>
      <c r="D26" s="229">
        <v>0</v>
      </c>
      <c r="E26" s="229">
        <v>0</v>
      </c>
      <c r="F26" s="229">
        <v>0</v>
      </c>
      <c r="G26" s="229">
        <v>0</v>
      </c>
      <c r="H26" s="229">
        <v>0</v>
      </c>
      <c r="I26" s="229">
        <v>0</v>
      </c>
      <c r="J26" s="229">
        <v>0</v>
      </c>
      <c r="K26" s="229">
        <v>0</v>
      </c>
      <c r="L26" s="229">
        <v>0</v>
      </c>
      <c r="M26" s="229">
        <v>0</v>
      </c>
      <c r="N26" s="229">
        <v>0</v>
      </c>
      <c r="O26" s="229">
        <v>0</v>
      </c>
      <c r="P26" s="229">
        <v>0</v>
      </c>
      <c r="Q26" s="229">
        <v>0</v>
      </c>
      <c r="R26" s="229">
        <v>0</v>
      </c>
      <c r="S26" s="229">
        <v>0</v>
      </c>
      <c r="T26" s="229">
        <v>0</v>
      </c>
      <c r="U26" s="229">
        <v>0</v>
      </c>
      <c r="V26" s="229">
        <v>0</v>
      </c>
      <c r="W26" s="229">
        <v>0</v>
      </c>
      <c r="X26" s="229">
        <v>0</v>
      </c>
      <c r="Y26" s="229">
        <v>0</v>
      </c>
      <c r="DA26" s="73" t="s">
        <v>810</v>
      </c>
    </row>
    <row r="27" spans="1:105" ht="12" customHeight="1" x14ac:dyDescent="0.25">
      <c r="A27" s="57" t="s">
        <v>497</v>
      </c>
      <c r="B27" s="261">
        <v>0</v>
      </c>
      <c r="C27" s="261">
        <v>0</v>
      </c>
      <c r="D27" s="261">
        <v>0</v>
      </c>
      <c r="E27" s="261">
        <v>0</v>
      </c>
      <c r="F27" s="261">
        <v>0</v>
      </c>
      <c r="G27" s="261">
        <v>0</v>
      </c>
      <c r="H27" s="261">
        <v>0</v>
      </c>
      <c r="I27" s="261">
        <v>0</v>
      </c>
      <c r="J27" s="261">
        <v>0</v>
      </c>
      <c r="K27" s="261">
        <v>0</v>
      </c>
      <c r="L27" s="261">
        <v>0</v>
      </c>
      <c r="M27" s="261">
        <v>0</v>
      </c>
      <c r="N27" s="261">
        <v>0</v>
      </c>
      <c r="O27" s="261">
        <v>0</v>
      </c>
      <c r="P27" s="261">
        <v>0</v>
      </c>
      <c r="Q27" s="261">
        <v>0</v>
      </c>
      <c r="R27" s="261">
        <v>0</v>
      </c>
      <c r="S27" s="261">
        <v>0</v>
      </c>
      <c r="T27" s="261">
        <v>0</v>
      </c>
      <c r="U27" s="261">
        <v>0</v>
      </c>
      <c r="V27" s="261">
        <v>0</v>
      </c>
      <c r="W27" s="261">
        <v>0</v>
      </c>
      <c r="X27" s="261">
        <v>0</v>
      </c>
      <c r="Y27" s="261">
        <v>0</v>
      </c>
      <c r="DA27" s="70" t="s">
        <v>811</v>
      </c>
    </row>
    <row r="28" spans="1:105" ht="12" customHeight="1" x14ac:dyDescent="0.25">
      <c r="A28" s="18" t="s">
        <v>31</v>
      </c>
      <c r="B28" s="295">
        <v>0</v>
      </c>
      <c r="C28" s="295">
        <v>0</v>
      </c>
      <c r="D28" s="295">
        <v>0</v>
      </c>
      <c r="E28" s="295">
        <v>0</v>
      </c>
      <c r="F28" s="295">
        <v>0</v>
      </c>
      <c r="G28" s="295">
        <v>0</v>
      </c>
      <c r="H28" s="295">
        <v>0</v>
      </c>
      <c r="I28" s="295">
        <v>0</v>
      </c>
      <c r="J28" s="295">
        <v>0</v>
      </c>
      <c r="K28" s="295">
        <v>0</v>
      </c>
      <c r="L28" s="295">
        <v>0</v>
      </c>
      <c r="M28" s="295">
        <v>0</v>
      </c>
      <c r="N28" s="295">
        <v>0</v>
      </c>
      <c r="O28" s="295">
        <v>0</v>
      </c>
      <c r="P28" s="295">
        <v>0</v>
      </c>
      <c r="Q28" s="295">
        <v>0</v>
      </c>
      <c r="R28" s="295">
        <v>0</v>
      </c>
      <c r="S28" s="295">
        <v>0</v>
      </c>
      <c r="T28" s="295">
        <v>0</v>
      </c>
      <c r="U28" s="295">
        <v>0</v>
      </c>
      <c r="V28" s="295">
        <v>0</v>
      </c>
      <c r="W28" s="295">
        <v>0</v>
      </c>
      <c r="X28" s="295">
        <v>0</v>
      </c>
      <c r="Y28" s="295">
        <v>0</v>
      </c>
      <c r="DA28" s="122" t="s">
        <v>812</v>
      </c>
    </row>
    <row r="29" spans="1:105" ht="12" customHeight="1" x14ac:dyDescent="0.25">
      <c r="A29" s="18" t="s">
        <v>159</v>
      </c>
      <c r="B29" s="295">
        <v>0</v>
      </c>
      <c r="C29" s="295">
        <v>0</v>
      </c>
      <c r="D29" s="295">
        <v>0</v>
      </c>
      <c r="E29" s="295">
        <v>0</v>
      </c>
      <c r="F29" s="295">
        <v>0</v>
      </c>
      <c r="G29" s="295">
        <v>0</v>
      </c>
      <c r="H29" s="295">
        <v>0</v>
      </c>
      <c r="I29" s="295">
        <v>0</v>
      </c>
      <c r="J29" s="295">
        <v>0</v>
      </c>
      <c r="K29" s="295">
        <v>0</v>
      </c>
      <c r="L29" s="295">
        <v>0</v>
      </c>
      <c r="M29" s="295">
        <v>0</v>
      </c>
      <c r="N29" s="295">
        <v>0</v>
      </c>
      <c r="O29" s="295">
        <v>0</v>
      </c>
      <c r="P29" s="295">
        <v>0</v>
      </c>
      <c r="Q29" s="295">
        <v>0</v>
      </c>
      <c r="R29" s="295">
        <v>0</v>
      </c>
      <c r="S29" s="295">
        <v>0</v>
      </c>
      <c r="T29" s="295">
        <v>0</v>
      </c>
      <c r="U29" s="295">
        <v>0</v>
      </c>
      <c r="V29" s="295">
        <v>0</v>
      </c>
      <c r="W29" s="295">
        <v>0</v>
      </c>
      <c r="X29" s="295">
        <v>0</v>
      </c>
      <c r="Y29" s="295">
        <v>0</v>
      </c>
      <c r="DA29" s="122" t="s">
        <v>813</v>
      </c>
    </row>
    <row r="30" spans="1:105" ht="12" customHeight="1" x14ac:dyDescent="0.25">
      <c r="A30" s="18" t="s">
        <v>32</v>
      </c>
      <c r="B30" s="295">
        <v>0</v>
      </c>
      <c r="C30" s="295">
        <v>0</v>
      </c>
      <c r="D30" s="295">
        <v>0</v>
      </c>
      <c r="E30" s="295">
        <v>0</v>
      </c>
      <c r="F30" s="295">
        <v>0</v>
      </c>
      <c r="G30" s="295">
        <v>0</v>
      </c>
      <c r="H30" s="295">
        <v>0</v>
      </c>
      <c r="I30" s="295">
        <v>0</v>
      </c>
      <c r="J30" s="295">
        <v>0</v>
      </c>
      <c r="K30" s="295">
        <v>0</v>
      </c>
      <c r="L30" s="295">
        <v>0</v>
      </c>
      <c r="M30" s="295">
        <v>0</v>
      </c>
      <c r="N30" s="295">
        <v>0</v>
      </c>
      <c r="O30" s="295">
        <v>0</v>
      </c>
      <c r="P30" s="295">
        <v>0</v>
      </c>
      <c r="Q30" s="295">
        <v>0</v>
      </c>
      <c r="R30" s="295">
        <v>0</v>
      </c>
      <c r="S30" s="295">
        <v>0</v>
      </c>
      <c r="T30" s="295">
        <v>0</v>
      </c>
      <c r="U30" s="295">
        <v>0</v>
      </c>
      <c r="V30" s="295">
        <v>0</v>
      </c>
      <c r="W30" s="295">
        <v>0</v>
      </c>
      <c r="X30" s="295">
        <v>0</v>
      </c>
      <c r="Y30" s="295">
        <v>0</v>
      </c>
      <c r="DA30" s="122" t="s">
        <v>814</v>
      </c>
    </row>
    <row r="31" spans="1:105" ht="12" customHeight="1" x14ac:dyDescent="0.25">
      <c r="A31" s="18" t="s">
        <v>35</v>
      </c>
      <c r="B31" s="295">
        <v>0</v>
      </c>
      <c r="C31" s="295">
        <v>0</v>
      </c>
      <c r="D31" s="295">
        <v>0</v>
      </c>
      <c r="E31" s="295">
        <v>0</v>
      </c>
      <c r="F31" s="295">
        <v>0</v>
      </c>
      <c r="G31" s="295">
        <v>0</v>
      </c>
      <c r="H31" s="295">
        <v>0</v>
      </c>
      <c r="I31" s="295">
        <v>0</v>
      </c>
      <c r="J31" s="295">
        <v>0</v>
      </c>
      <c r="K31" s="295">
        <v>0</v>
      </c>
      <c r="L31" s="295">
        <v>0</v>
      </c>
      <c r="M31" s="295">
        <v>0</v>
      </c>
      <c r="N31" s="295">
        <v>0</v>
      </c>
      <c r="O31" s="295">
        <v>0</v>
      </c>
      <c r="P31" s="295">
        <v>0</v>
      </c>
      <c r="Q31" s="295">
        <v>0</v>
      </c>
      <c r="R31" s="295">
        <v>0</v>
      </c>
      <c r="S31" s="295">
        <v>0</v>
      </c>
      <c r="T31" s="295">
        <v>0</v>
      </c>
      <c r="U31" s="295">
        <v>0</v>
      </c>
      <c r="V31" s="295">
        <v>0</v>
      </c>
      <c r="W31" s="295">
        <v>0</v>
      </c>
      <c r="X31" s="295">
        <v>0</v>
      </c>
      <c r="Y31" s="295">
        <v>0</v>
      </c>
      <c r="DA31" s="122" t="s">
        <v>815</v>
      </c>
    </row>
    <row r="32" spans="1:105" ht="12" customHeight="1" x14ac:dyDescent="0.25">
      <c r="A32" s="47" t="s">
        <v>40</v>
      </c>
      <c r="B32" s="296">
        <v>0</v>
      </c>
      <c r="C32" s="296">
        <v>0</v>
      </c>
      <c r="D32" s="296">
        <v>0</v>
      </c>
      <c r="E32" s="296">
        <v>0</v>
      </c>
      <c r="F32" s="296">
        <v>0</v>
      </c>
      <c r="G32" s="296">
        <v>0</v>
      </c>
      <c r="H32" s="296">
        <v>0</v>
      </c>
      <c r="I32" s="296">
        <v>0</v>
      </c>
      <c r="J32" s="296">
        <v>0</v>
      </c>
      <c r="K32" s="296">
        <v>0</v>
      </c>
      <c r="L32" s="296">
        <v>0</v>
      </c>
      <c r="M32" s="296">
        <v>0</v>
      </c>
      <c r="N32" s="296">
        <v>0</v>
      </c>
      <c r="O32" s="296">
        <v>0</v>
      </c>
      <c r="P32" s="296">
        <v>0</v>
      </c>
      <c r="Q32" s="296">
        <v>0</v>
      </c>
      <c r="R32" s="296">
        <v>0</v>
      </c>
      <c r="S32" s="296">
        <v>0</v>
      </c>
      <c r="T32" s="296">
        <v>0</v>
      </c>
      <c r="U32" s="296">
        <v>0</v>
      </c>
      <c r="V32" s="296">
        <v>0</v>
      </c>
      <c r="W32" s="296">
        <v>0</v>
      </c>
      <c r="X32" s="296">
        <v>0</v>
      </c>
      <c r="Y32" s="296">
        <v>0</v>
      </c>
      <c r="DA32" s="123" t="s">
        <v>816</v>
      </c>
    </row>
    <row r="33" spans="1:105" ht="12" customHeight="1" x14ac:dyDescent="0.25">
      <c r="A33" s="128"/>
      <c r="B33" s="129"/>
      <c r="C33" s="129"/>
      <c r="D33" s="129"/>
      <c r="E33" s="129"/>
      <c r="F33" s="129"/>
      <c r="G33" s="129"/>
      <c r="H33" s="129"/>
      <c r="I33" s="129"/>
      <c r="J33" s="129"/>
      <c r="K33" s="129"/>
      <c r="L33" s="129"/>
      <c r="M33" s="129"/>
      <c r="N33" s="129"/>
      <c r="O33" s="129"/>
      <c r="P33" s="129"/>
      <c r="Q33" s="129"/>
      <c r="R33" s="129"/>
      <c r="S33" s="129"/>
      <c r="T33" s="129"/>
      <c r="U33" s="129"/>
      <c r="V33" s="129"/>
      <c r="W33" s="129"/>
      <c r="X33" s="129"/>
      <c r="Y33" s="129"/>
      <c r="DA33" s="124"/>
    </row>
    <row r="34" spans="1:105" ht="15" customHeight="1" x14ac:dyDescent="0.25">
      <c r="A34" s="34" t="s">
        <v>46</v>
      </c>
      <c r="B34" s="223">
        <f t="shared" ref="B34:Y34" si="0">B35+B36+B37+B38+B39+B45+B46+B53+B70</f>
        <v>162.95177876619204</v>
      </c>
      <c r="C34" s="223">
        <f t="shared" si="0"/>
        <v>153.96320510918736</v>
      </c>
      <c r="D34" s="223">
        <f t="shared" si="0"/>
        <v>203.66649618177451</v>
      </c>
      <c r="E34" s="223">
        <f t="shared" si="0"/>
        <v>230.99806891028763</v>
      </c>
      <c r="F34" s="223">
        <f t="shared" si="0"/>
        <v>245.29934938022336</v>
      </c>
      <c r="G34" s="223">
        <f t="shared" si="0"/>
        <v>257.63076859499563</v>
      </c>
      <c r="H34" s="223">
        <f t="shared" si="0"/>
        <v>242.95263961311477</v>
      </c>
      <c r="I34" s="223">
        <f t="shared" si="0"/>
        <v>220.98723579594221</v>
      </c>
      <c r="J34" s="223">
        <f t="shared" si="0"/>
        <v>188.81043369257941</v>
      </c>
      <c r="K34" s="223">
        <f t="shared" si="0"/>
        <v>76.398831697846504</v>
      </c>
      <c r="L34" s="223">
        <f t="shared" si="0"/>
        <v>82.107359735613045</v>
      </c>
      <c r="M34" s="223">
        <f t="shared" si="0"/>
        <v>185.009552822746</v>
      </c>
      <c r="N34" s="223">
        <f t="shared" si="0"/>
        <v>165.37430771708708</v>
      </c>
      <c r="O34" s="223">
        <f t="shared" si="0"/>
        <v>168.23366011245298</v>
      </c>
      <c r="P34" s="223">
        <f t="shared" si="0"/>
        <v>172.66295557037071</v>
      </c>
      <c r="Q34" s="223">
        <f t="shared" si="0"/>
        <v>176.29486952872765</v>
      </c>
      <c r="R34" s="223">
        <f t="shared" si="0"/>
        <v>178.14731299172297</v>
      </c>
      <c r="S34" s="223">
        <f t="shared" si="0"/>
        <v>184.37371452697556</v>
      </c>
      <c r="T34" s="223">
        <f t="shared" si="0"/>
        <v>177.179783255567</v>
      </c>
      <c r="U34" s="223">
        <f t="shared" si="0"/>
        <v>138.69902725663314</v>
      </c>
      <c r="V34" s="223">
        <f t="shared" si="0"/>
        <v>105.23101526358455</v>
      </c>
      <c r="W34" s="223">
        <f t="shared" si="0"/>
        <v>86.284129760038468</v>
      </c>
      <c r="X34" s="223">
        <f t="shared" si="0"/>
        <v>57.500626143883906</v>
      </c>
      <c r="Y34" s="223">
        <f t="shared" si="0"/>
        <v>40.736665272103316</v>
      </c>
      <c r="DA34" s="89"/>
    </row>
    <row r="35" spans="1:105" ht="12" customHeight="1" x14ac:dyDescent="0.25">
      <c r="A35" s="55" t="s">
        <v>91</v>
      </c>
      <c r="B35" s="259">
        <v>0</v>
      </c>
      <c r="C35" s="259">
        <v>0</v>
      </c>
      <c r="D35" s="259">
        <v>0</v>
      </c>
      <c r="E35" s="259">
        <v>0</v>
      </c>
      <c r="F35" s="259">
        <v>0</v>
      </c>
      <c r="G35" s="259">
        <v>0</v>
      </c>
      <c r="H35" s="259">
        <v>0</v>
      </c>
      <c r="I35" s="259">
        <v>0</v>
      </c>
      <c r="J35" s="259">
        <v>0</v>
      </c>
      <c r="K35" s="259">
        <v>0</v>
      </c>
      <c r="L35" s="259">
        <v>0</v>
      </c>
      <c r="M35" s="259">
        <v>0</v>
      </c>
      <c r="N35" s="259">
        <v>0</v>
      </c>
      <c r="O35" s="259">
        <v>0</v>
      </c>
      <c r="P35" s="259">
        <v>0</v>
      </c>
      <c r="Q35" s="259">
        <v>0</v>
      </c>
      <c r="R35" s="259">
        <v>0</v>
      </c>
      <c r="S35" s="259">
        <v>0</v>
      </c>
      <c r="T35" s="259">
        <v>0</v>
      </c>
      <c r="U35" s="259">
        <v>0</v>
      </c>
      <c r="V35" s="259">
        <v>0</v>
      </c>
      <c r="W35" s="259">
        <v>0</v>
      </c>
      <c r="X35" s="259">
        <v>0</v>
      </c>
      <c r="Y35" s="259">
        <v>0</v>
      </c>
      <c r="DA35" s="67" t="s">
        <v>817</v>
      </c>
    </row>
    <row r="36" spans="1:105" ht="12" customHeight="1" x14ac:dyDescent="0.25">
      <c r="A36" s="173" t="s">
        <v>92</v>
      </c>
      <c r="B36" s="224">
        <v>0</v>
      </c>
      <c r="C36" s="224">
        <v>0</v>
      </c>
      <c r="D36" s="224">
        <v>0</v>
      </c>
      <c r="E36" s="224">
        <v>0</v>
      </c>
      <c r="F36" s="224">
        <v>0</v>
      </c>
      <c r="G36" s="224">
        <v>0</v>
      </c>
      <c r="H36" s="224">
        <v>0</v>
      </c>
      <c r="I36" s="224">
        <v>0</v>
      </c>
      <c r="J36" s="224">
        <v>0</v>
      </c>
      <c r="K36" s="224">
        <v>0</v>
      </c>
      <c r="L36" s="224">
        <v>0</v>
      </c>
      <c r="M36" s="224">
        <v>0</v>
      </c>
      <c r="N36" s="224">
        <v>0</v>
      </c>
      <c r="O36" s="224">
        <v>0</v>
      </c>
      <c r="P36" s="224">
        <v>0</v>
      </c>
      <c r="Q36" s="224">
        <v>0</v>
      </c>
      <c r="R36" s="224">
        <v>0</v>
      </c>
      <c r="S36" s="224">
        <v>0</v>
      </c>
      <c r="T36" s="224">
        <v>0</v>
      </c>
      <c r="U36" s="224">
        <v>0</v>
      </c>
      <c r="V36" s="224">
        <v>0</v>
      </c>
      <c r="W36" s="224">
        <v>0</v>
      </c>
      <c r="X36" s="224">
        <v>0</v>
      </c>
      <c r="Y36" s="224">
        <v>0</v>
      </c>
      <c r="DA36" s="177" t="s">
        <v>818</v>
      </c>
    </row>
    <row r="37" spans="1:105" ht="12" customHeight="1" x14ac:dyDescent="0.25">
      <c r="A37" s="173" t="s">
        <v>93</v>
      </c>
      <c r="B37" s="224">
        <v>0</v>
      </c>
      <c r="C37" s="224">
        <v>0</v>
      </c>
      <c r="D37" s="224">
        <v>0</v>
      </c>
      <c r="E37" s="224">
        <v>0</v>
      </c>
      <c r="F37" s="224">
        <v>0</v>
      </c>
      <c r="G37" s="224">
        <v>0</v>
      </c>
      <c r="H37" s="224">
        <v>0</v>
      </c>
      <c r="I37" s="224">
        <v>0</v>
      </c>
      <c r="J37" s="224">
        <v>0</v>
      </c>
      <c r="K37" s="224">
        <v>0</v>
      </c>
      <c r="L37" s="224">
        <v>0</v>
      </c>
      <c r="M37" s="224">
        <v>0</v>
      </c>
      <c r="N37" s="224">
        <v>0</v>
      </c>
      <c r="O37" s="224">
        <v>0</v>
      </c>
      <c r="P37" s="224">
        <v>0</v>
      </c>
      <c r="Q37" s="224">
        <v>0</v>
      </c>
      <c r="R37" s="224">
        <v>0</v>
      </c>
      <c r="S37" s="224">
        <v>0</v>
      </c>
      <c r="T37" s="224">
        <v>0</v>
      </c>
      <c r="U37" s="224">
        <v>0</v>
      </c>
      <c r="V37" s="224">
        <v>0</v>
      </c>
      <c r="W37" s="224">
        <v>0</v>
      </c>
      <c r="X37" s="224">
        <v>0</v>
      </c>
      <c r="Y37" s="224">
        <v>0</v>
      </c>
      <c r="DA37" s="177" t="s">
        <v>819</v>
      </c>
    </row>
    <row r="38" spans="1:105" ht="12" customHeight="1" x14ac:dyDescent="0.25">
      <c r="A38" s="173" t="s">
        <v>94</v>
      </c>
      <c r="B38" s="224">
        <v>0</v>
      </c>
      <c r="C38" s="224">
        <v>0</v>
      </c>
      <c r="D38" s="224">
        <v>0</v>
      </c>
      <c r="E38" s="224">
        <v>0</v>
      </c>
      <c r="F38" s="224">
        <v>0</v>
      </c>
      <c r="G38" s="224">
        <v>0</v>
      </c>
      <c r="H38" s="224">
        <v>0</v>
      </c>
      <c r="I38" s="224">
        <v>0</v>
      </c>
      <c r="J38" s="224">
        <v>0</v>
      </c>
      <c r="K38" s="224">
        <v>0</v>
      </c>
      <c r="L38" s="224">
        <v>0</v>
      </c>
      <c r="M38" s="224">
        <v>0</v>
      </c>
      <c r="N38" s="224">
        <v>0</v>
      </c>
      <c r="O38" s="224">
        <v>0</v>
      </c>
      <c r="P38" s="224">
        <v>0</v>
      </c>
      <c r="Q38" s="224">
        <v>0</v>
      </c>
      <c r="R38" s="224">
        <v>0</v>
      </c>
      <c r="S38" s="224">
        <v>0</v>
      </c>
      <c r="T38" s="224">
        <v>0</v>
      </c>
      <c r="U38" s="224">
        <v>0</v>
      </c>
      <c r="V38" s="224">
        <v>0</v>
      </c>
      <c r="W38" s="224">
        <v>0</v>
      </c>
      <c r="X38" s="224">
        <v>0</v>
      </c>
      <c r="Y38" s="224">
        <v>0</v>
      </c>
      <c r="DA38" s="177" t="s">
        <v>820</v>
      </c>
    </row>
    <row r="39" spans="1:105" ht="12" customHeight="1" x14ac:dyDescent="0.25">
      <c r="A39" s="56" t="s">
        <v>95</v>
      </c>
      <c r="B39" s="260">
        <v>0.34585328320709502</v>
      </c>
      <c r="C39" s="260">
        <v>0.25440488899523961</v>
      </c>
      <c r="D39" s="260">
        <v>0.15625858029571971</v>
      </c>
      <c r="E39" s="260">
        <v>0.23766827472221419</v>
      </c>
      <c r="F39" s="260">
        <v>0.37429924786279561</v>
      </c>
      <c r="G39" s="260">
        <v>0.55451627208189258</v>
      </c>
      <c r="H39" s="260">
        <v>0.41859102814239602</v>
      </c>
      <c r="I39" s="260">
        <v>0.3734423875933025</v>
      </c>
      <c r="J39" s="260">
        <v>0.6147110353147065</v>
      </c>
      <c r="K39" s="260">
        <v>0.27618474325545239</v>
      </c>
      <c r="L39" s="260">
        <v>0.21298465171280989</v>
      </c>
      <c r="M39" s="260">
        <v>0.77517133818113459</v>
      </c>
      <c r="N39" s="260">
        <v>0.37436987576821718</v>
      </c>
      <c r="O39" s="260">
        <v>0.42870723434869451</v>
      </c>
      <c r="P39" s="260">
        <v>0.5060944390860086</v>
      </c>
      <c r="Q39" s="260">
        <v>0.57163964349775476</v>
      </c>
      <c r="R39" s="260">
        <v>0.57504318299739143</v>
      </c>
      <c r="S39" s="260">
        <v>0.62880593223866077</v>
      </c>
      <c r="T39" s="260">
        <v>0.58676213656714182</v>
      </c>
      <c r="U39" s="260">
        <v>0.38927091918126139</v>
      </c>
      <c r="V39" s="260">
        <v>0.47081128217606327</v>
      </c>
      <c r="W39" s="260">
        <v>0.45652330576721772</v>
      </c>
      <c r="X39" s="260">
        <v>0.42256067719884388</v>
      </c>
      <c r="Y39" s="260">
        <v>0.59223408816821732</v>
      </c>
      <c r="DA39" s="68" t="s">
        <v>821</v>
      </c>
    </row>
    <row r="40" spans="1:105" ht="12" customHeight="1" x14ac:dyDescent="0.25">
      <c r="A40" s="37" t="s">
        <v>159</v>
      </c>
      <c r="B40" s="226">
        <v>3.4582411841354348E-2</v>
      </c>
      <c r="C40" s="226">
        <v>2.264018216940027E-2</v>
      </c>
      <c r="D40" s="226">
        <v>1.4649609984249939E-2</v>
      </c>
      <c r="E40" s="226">
        <v>1.758060264926822E-2</v>
      </c>
      <c r="F40" s="226">
        <v>4.8995712052885047E-2</v>
      </c>
      <c r="G40" s="226">
        <v>6.9487250175536378E-2</v>
      </c>
      <c r="H40" s="226">
        <v>4.9099134853704908E-2</v>
      </c>
      <c r="I40" s="226">
        <v>4.8656075834320793E-2</v>
      </c>
      <c r="J40" s="226">
        <v>5.5217530889047649E-2</v>
      </c>
      <c r="K40" s="226">
        <v>0</v>
      </c>
      <c r="L40" s="226">
        <v>1.204460057917818E-2</v>
      </c>
      <c r="M40" s="226">
        <v>4.3757935744639258E-2</v>
      </c>
      <c r="N40" s="226">
        <v>1.9414988277732428E-2</v>
      </c>
      <c r="O40" s="226">
        <v>0</v>
      </c>
      <c r="P40" s="226">
        <v>0</v>
      </c>
      <c r="Q40" s="226">
        <v>0</v>
      </c>
      <c r="R40" s="226">
        <v>0</v>
      </c>
      <c r="S40" s="226">
        <v>7.32171255405689E-3</v>
      </c>
      <c r="T40" s="226">
        <v>1.019889417782348E-2</v>
      </c>
      <c r="U40" s="226">
        <v>4.3413345595974071E-3</v>
      </c>
      <c r="V40" s="226">
        <v>4.1739092708926112E-3</v>
      </c>
      <c r="W40" s="226">
        <v>2.9487615720455978E-3</v>
      </c>
      <c r="X40" s="226">
        <v>1.1951421018893359E-2</v>
      </c>
      <c r="Y40" s="226">
        <v>1.052862771182007E-2</v>
      </c>
      <c r="DA40" s="69" t="s">
        <v>822</v>
      </c>
    </row>
    <row r="41" spans="1:105" ht="12" customHeight="1" x14ac:dyDescent="0.25">
      <c r="A41" s="37" t="s">
        <v>35</v>
      </c>
      <c r="B41" s="226">
        <v>0.31127087136574061</v>
      </c>
      <c r="C41" s="226">
        <v>0.2317647068258393</v>
      </c>
      <c r="D41" s="226">
        <v>0.14160897031146971</v>
      </c>
      <c r="E41" s="226">
        <v>0.22008767207294591</v>
      </c>
      <c r="F41" s="226">
        <v>0.32530353580991062</v>
      </c>
      <c r="G41" s="226">
        <v>0.48502902190635622</v>
      </c>
      <c r="H41" s="226">
        <v>0.36949189328869098</v>
      </c>
      <c r="I41" s="226">
        <v>0.32478631175898171</v>
      </c>
      <c r="J41" s="226">
        <v>0.55949350442565882</v>
      </c>
      <c r="K41" s="226">
        <v>0.27618474325545239</v>
      </c>
      <c r="L41" s="226">
        <v>0.2009400511336317</v>
      </c>
      <c r="M41" s="226">
        <v>0.73141340243649533</v>
      </c>
      <c r="N41" s="226">
        <v>0.35495488749048482</v>
      </c>
      <c r="O41" s="226">
        <v>0.42870723434869451</v>
      </c>
      <c r="P41" s="226">
        <v>0.5060944390860086</v>
      </c>
      <c r="Q41" s="226">
        <v>0.57163964349775476</v>
      </c>
      <c r="R41" s="226">
        <v>0.57504318299739143</v>
      </c>
      <c r="S41" s="226">
        <v>0.62148421968460388</v>
      </c>
      <c r="T41" s="226">
        <v>0.57656324238931833</v>
      </c>
      <c r="U41" s="226">
        <v>0.38492958462166399</v>
      </c>
      <c r="V41" s="226">
        <v>0.46663737290517071</v>
      </c>
      <c r="W41" s="226">
        <v>0.45357454419517212</v>
      </c>
      <c r="X41" s="226">
        <v>0.41060925617995059</v>
      </c>
      <c r="Y41" s="226">
        <v>0.58170546045639726</v>
      </c>
      <c r="DA41" s="69" t="s">
        <v>823</v>
      </c>
    </row>
    <row r="42" spans="1:105" ht="12" customHeight="1" x14ac:dyDescent="0.25">
      <c r="A42" s="37" t="s">
        <v>96</v>
      </c>
      <c r="B42" s="226">
        <v>0</v>
      </c>
      <c r="C42" s="226">
        <v>0</v>
      </c>
      <c r="D42" s="226">
        <v>0</v>
      </c>
      <c r="E42" s="226">
        <v>0</v>
      </c>
      <c r="F42" s="226">
        <v>0</v>
      </c>
      <c r="G42" s="226">
        <v>0</v>
      </c>
      <c r="H42" s="226">
        <v>0</v>
      </c>
      <c r="I42" s="226">
        <v>0</v>
      </c>
      <c r="J42" s="226">
        <v>0</v>
      </c>
      <c r="K42" s="226">
        <v>0</v>
      </c>
      <c r="L42" s="226">
        <v>0</v>
      </c>
      <c r="M42" s="226">
        <v>0</v>
      </c>
      <c r="N42" s="226">
        <v>0</v>
      </c>
      <c r="O42" s="226">
        <v>0</v>
      </c>
      <c r="P42" s="226">
        <v>0</v>
      </c>
      <c r="Q42" s="226">
        <v>0</v>
      </c>
      <c r="R42" s="226">
        <v>0</v>
      </c>
      <c r="S42" s="226">
        <v>0</v>
      </c>
      <c r="T42" s="226">
        <v>0</v>
      </c>
      <c r="U42" s="226">
        <v>0</v>
      </c>
      <c r="V42" s="226">
        <v>0</v>
      </c>
      <c r="W42" s="226">
        <v>0</v>
      </c>
      <c r="X42" s="226">
        <v>0</v>
      </c>
      <c r="Y42" s="226">
        <v>0</v>
      </c>
      <c r="DA42" s="69" t="s">
        <v>824</v>
      </c>
    </row>
    <row r="43" spans="1:105" ht="12" customHeight="1" x14ac:dyDescent="0.25">
      <c r="A43" s="37" t="s">
        <v>78</v>
      </c>
      <c r="B43" s="226">
        <v>0</v>
      </c>
      <c r="C43" s="226">
        <v>0</v>
      </c>
      <c r="D43" s="226">
        <v>0</v>
      </c>
      <c r="E43" s="226">
        <v>0</v>
      </c>
      <c r="F43" s="226">
        <v>0</v>
      </c>
      <c r="G43" s="226">
        <v>0</v>
      </c>
      <c r="H43" s="226">
        <v>0</v>
      </c>
      <c r="I43" s="226">
        <v>0</v>
      </c>
      <c r="J43" s="226">
        <v>0</v>
      </c>
      <c r="K43" s="226">
        <v>0</v>
      </c>
      <c r="L43" s="226">
        <v>0</v>
      </c>
      <c r="M43" s="226">
        <v>0</v>
      </c>
      <c r="N43" s="226">
        <v>0</v>
      </c>
      <c r="O43" s="226">
        <v>0</v>
      </c>
      <c r="P43" s="226">
        <v>0</v>
      </c>
      <c r="Q43" s="226">
        <v>0</v>
      </c>
      <c r="R43" s="226">
        <v>0</v>
      </c>
      <c r="S43" s="226">
        <v>0</v>
      </c>
      <c r="T43" s="226">
        <v>0</v>
      </c>
      <c r="U43" s="226">
        <v>0</v>
      </c>
      <c r="V43" s="226">
        <v>0</v>
      </c>
      <c r="W43" s="226">
        <v>0</v>
      </c>
      <c r="X43" s="226">
        <v>0</v>
      </c>
      <c r="Y43" s="226">
        <v>0</v>
      </c>
      <c r="DA43" s="69" t="s">
        <v>825</v>
      </c>
    </row>
    <row r="44" spans="1:105" ht="12" customHeight="1" x14ac:dyDescent="0.25">
      <c r="A44" s="37" t="s">
        <v>40</v>
      </c>
      <c r="B44" s="226">
        <v>0</v>
      </c>
      <c r="C44" s="226">
        <v>0</v>
      </c>
      <c r="D44" s="226">
        <v>0</v>
      </c>
      <c r="E44" s="226">
        <v>0</v>
      </c>
      <c r="F44" s="226">
        <v>0</v>
      </c>
      <c r="G44" s="226">
        <v>0</v>
      </c>
      <c r="H44" s="226">
        <v>0</v>
      </c>
      <c r="I44" s="226">
        <v>0</v>
      </c>
      <c r="J44" s="226">
        <v>0</v>
      </c>
      <c r="K44" s="226">
        <v>0</v>
      </c>
      <c r="L44" s="226">
        <v>0</v>
      </c>
      <c r="M44" s="226">
        <v>0</v>
      </c>
      <c r="N44" s="226">
        <v>0</v>
      </c>
      <c r="O44" s="226">
        <v>0</v>
      </c>
      <c r="P44" s="226">
        <v>0</v>
      </c>
      <c r="Q44" s="226">
        <v>0</v>
      </c>
      <c r="R44" s="226">
        <v>0</v>
      </c>
      <c r="S44" s="226">
        <v>0</v>
      </c>
      <c r="T44" s="226">
        <v>0</v>
      </c>
      <c r="U44" s="226">
        <v>0</v>
      </c>
      <c r="V44" s="226">
        <v>0</v>
      </c>
      <c r="W44" s="226">
        <v>0</v>
      </c>
      <c r="X44" s="226">
        <v>0</v>
      </c>
      <c r="Y44" s="226">
        <v>0</v>
      </c>
      <c r="DA44" s="69" t="s">
        <v>826</v>
      </c>
    </row>
    <row r="45" spans="1:105" ht="12" customHeight="1" x14ac:dyDescent="0.25">
      <c r="A45" s="57" t="s">
        <v>515</v>
      </c>
      <c r="B45" s="261">
        <v>0</v>
      </c>
      <c r="C45" s="261">
        <v>0</v>
      </c>
      <c r="D45" s="261">
        <v>0</v>
      </c>
      <c r="E45" s="261">
        <v>0</v>
      </c>
      <c r="F45" s="261">
        <v>0</v>
      </c>
      <c r="G45" s="261">
        <v>0</v>
      </c>
      <c r="H45" s="261">
        <v>0</v>
      </c>
      <c r="I45" s="261">
        <v>0</v>
      </c>
      <c r="J45" s="261">
        <v>0</v>
      </c>
      <c r="K45" s="261">
        <v>0</v>
      </c>
      <c r="L45" s="261">
        <v>0</v>
      </c>
      <c r="M45" s="261">
        <v>0</v>
      </c>
      <c r="N45" s="261">
        <v>0</v>
      </c>
      <c r="O45" s="261">
        <v>0</v>
      </c>
      <c r="P45" s="261">
        <v>0</v>
      </c>
      <c r="Q45" s="261">
        <v>0</v>
      </c>
      <c r="R45" s="261">
        <v>0</v>
      </c>
      <c r="S45" s="261">
        <v>0</v>
      </c>
      <c r="T45" s="261">
        <v>0</v>
      </c>
      <c r="U45" s="261">
        <v>0</v>
      </c>
      <c r="V45" s="261">
        <v>0</v>
      </c>
      <c r="W45" s="261">
        <v>0</v>
      </c>
      <c r="X45" s="261">
        <v>0</v>
      </c>
      <c r="Y45" s="261">
        <v>0</v>
      </c>
      <c r="DA45" s="70" t="s">
        <v>827</v>
      </c>
    </row>
    <row r="46" spans="1:105" ht="12" customHeight="1" x14ac:dyDescent="0.25">
      <c r="A46" s="57" t="s">
        <v>517</v>
      </c>
      <c r="B46" s="294">
        <v>23.707110504784211</v>
      </c>
      <c r="C46" s="294">
        <v>17.169118384000988</v>
      </c>
      <c r="D46" s="294">
        <v>10.374178511252991</v>
      </c>
      <c r="E46" s="294">
        <v>15.74635078454231</v>
      </c>
      <c r="F46" s="294">
        <v>23.171270351322271</v>
      </c>
      <c r="G46" s="294">
        <v>32.579165909000231</v>
      </c>
      <c r="H46" s="294">
        <v>26.537967924959212</v>
      </c>
      <c r="I46" s="294">
        <v>22.670466465154021</v>
      </c>
      <c r="J46" s="294">
        <v>38.683914920753878</v>
      </c>
      <c r="K46" s="294">
        <v>16.904404199727029</v>
      </c>
      <c r="L46" s="294">
        <v>14.062068890091529</v>
      </c>
      <c r="M46" s="294">
        <v>51.73278877403061</v>
      </c>
      <c r="N46" s="294">
        <v>25.46326197510502</v>
      </c>
      <c r="O46" s="294">
        <v>29.016805581269519</v>
      </c>
      <c r="P46" s="294">
        <v>32.860264086563852</v>
      </c>
      <c r="Q46" s="294">
        <v>35.810506073855933</v>
      </c>
      <c r="R46" s="294">
        <v>34.49491707451817</v>
      </c>
      <c r="S46" s="294">
        <v>36.677175294892663</v>
      </c>
      <c r="T46" s="294">
        <v>34.202147792165427</v>
      </c>
      <c r="U46" s="294">
        <v>21.225512797704461</v>
      </c>
      <c r="V46" s="294">
        <v>25.546097078878859</v>
      </c>
      <c r="W46" s="294">
        <v>24.70880273776336</v>
      </c>
      <c r="X46" s="294">
        <v>23.03110609551775</v>
      </c>
      <c r="Y46" s="294">
        <v>33.019094532525557</v>
      </c>
      <c r="DA46" s="70" t="s">
        <v>828</v>
      </c>
    </row>
    <row r="47" spans="1:105" ht="12" customHeight="1" x14ac:dyDescent="0.25">
      <c r="A47" s="60" t="s">
        <v>519</v>
      </c>
      <c r="B47" s="262">
        <v>23.707110504784211</v>
      </c>
      <c r="C47" s="262">
        <v>17.169118384000988</v>
      </c>
      <c r="D47" s="262">
        <v>10.374178511252991</v>
      </c>
      <c r="E47" s="262">
        <v>15.74635078454231</v>
      </c>
      <c r="F47" s="262">
        <v>23.171270351322271</v>
      </c>
      <c r="G47" s="262">
        <v>32.579165909000231</v>
      </c>
      <c r="H47" s="262">
        <v>26.537967924959212</v>
      </c>
      <c r="I47" s="262">
        <v>22.670466465154021</v>
      </c>
      <c r="J47" s="262">
        <v>38.683914920753878</v>
      </c>
      <c r="K47" s="262">
        <v>16.904404199727029</v>
      </c>
      <c r="L47" s="262">
        <v>14.062068890091529</v>
      </c>
      <c r="M47" s="262">
        <v>51.73278877403061</v>
      </c>
      <c r="N47" s="262">
        <v>25.46326197510502</v>
      </c>
      <c r="O47" s="262">
        <v>29.016805581269519</v>
      </c>
      <c r="P47" s="262">
        <v>32.860264086563852</v>
      </c>
      <c r="Q47" s="262">
        <v>35.810506073855933</v>
      </c>
      <c r="R47" s="262">
        <v>34.49491707451817</v>
      </c>
      <c r="S47" s="262">
        <v>36.677175294892663</v>
      </c>
      <c r="T47" s="262">
        <v>34.202147792165427</v>
      </c>
      <c r="U47" s="262">
        <v>21.225512797704461</v>
      </c>
      <c r="V47" s="262">
        <v>25.546097078878859</v>
      </c>
      <c r="W47" s="262">
        <v>24.70880273776336</v>
      </c>
      <c r="X47" s="262">
        <v>23.03110609551775</v>
      </c>
      <c r="Y47" s="262">
        <v>33.019094532525557</v>
      </c>
      <c r="DA47" s="72" t="s">
        <v>829</v>
      </c>
    </row>
    <row r="48" spans="1:105" ht="12" customHeight="1" x14ac:dyDescent="0.25">
      <c r="A48" s="59" t="s">
        <v>31</v>
      </c>
      <c r="B48" s="297">
        <v>1.601173149236901</v>
      </c>
      <c r="C48" s="297">
        <v>1.06376450280727</v>
      </c>
      <c r="D48" s="297">
        <v>0</v>
      </c>
      <c r="E48" s="297">
        <v>0.84796754345355041</v>
      </c>
      <c r="F48" s="297">
        <v>0</v>
      </c>
      <c r="G48" s="297">
        <v>0</v>
      </c>
      <c r="H48" s="297">
        <v>0</v>
      </c>
      <c r="I48" s="297">
        <v>0.77515020282555525</v>
      </c>
      <c r="J48" s="297">
        <v>4.935775419201712</v>
      </c>
      <c r="K48" s="297">
        <v>2.8512456641009649</v>
      </c>
      <c r="L48" s="297">
        <v>3.0839642291109239</v>
      </c>
      <c r="M48" s="297">
        <v>12.82688890137165</v>
      </c>
      <c r="N48" s="297">
        <v>5.9325082272100538</v>
      </c>
      <c r="O48" s="297">
        <v>6.7698209566492036</v>
      </c>
      <c r="P48" s="297">
        <v>6.4095666949795786</v>
      </c>
      <c r="Q48" s="297">
        <v>7.2714584489918392</v>
      </c>
      <c r="R48" s="297">
        <v>6.1449399643575111</v>
      </c>
      <c r="S48" s="297">
        <v>5.3463624796427709</v>
      </c>
      <c r="T48" s="297">
        <v>4.8991568074467926</v>
      </c>
      <c r="U48" s="297">
        <v>0.60748977602561616</v>
      </c>
      <c r="V48" s="297">
        <v>0.6308893528627082</v>
      </c>
      <c r="W48" s="297">
        <v>0.5670449828762868</v>
      </c>
      <c r="X48" s="297">
        <v>1.042380837678464</v>
      </c>
      <c r="Y48" s="297">
        <v>2.0204492401121361</v>
      </c>
      <c r="DA48" s="71" t="s">
        <v>830</v>
      </c>
    </row>
    <row r="49" spans="1:105" ht="12" customHeight="1" x14ac:dyDescent="0.25">
      <c r="A49" s="59" t="s">
        <v>159</v>
      </c>
      <c r="B49" s="297">
        <v>1.689691135075295</v>
      </c>
      <c r="C49" s="297">
        <v>1.1261427681144061</v>
      </c>
      <c r="D49" s="297">
        <v>0.75661991344224888</v>
      </c>
      <c r="E49" s="297">
        <v>0.89908219930536737</v>
      </c>
      <c r="F49" s="297">
        <v>2.5263159929438879</v>
      </c>
      <c r="G49" s="297">
        <v>3.6174183517568741</v>
      </c>
      <c r="H49" s="297">
        <v>2.5040445161250928</v>
      </c>
      <c r="I49" s="297">
        <v>2.5094640540283182</v>
      </c>
      <c r="J49" s="297">
        <v>2.653988060002257</v>
      </c>
      <c r="K49" s="297">
        <v>0</v>
      </c>
      <c r="L49" s="297">
        <v>0.55490114014404346</v>
      </c>
      <c r="M49" s="297">
        <v>1.9615641304205931</v>
      </c>
      <c r="N49" s="297">
        <v>0.91329758112844461</v>
      </c>
      <c r="O49" s="297">
        <v>0</v>
      </c>
      <c r="P49" s="297">
        <v>0</v>
      </c>
      <c r="Q49" s="297">
        <v>0</v>
      </c>
      <c r="R49" s="297">
        <v>0</v>
      </c>
      <c r="S49" s="297">
        <v>0.36481081643351237</v>
      </c>
      <c r="T49" s="297">
        <v>0.50933433758240387</v>
      </c>
      <c r="U49" s="297">
        <v>0.22994200564185921</v>
      </c>
      <c r="V49" s="297">
        <v>0.22088216754955509</v>
      </c>
      <c r="W49" s="297">
        <v>0.15593571379583401</v>
      </c>
      <c r="X49" s="297">
        <v>0.62191426558498231</v>
      </c>
      <c r="Y49" s="297">
        <v>0.55108816323636201</v>
      </c>
      <c r="DA49" s="71" t="s">
        <v>831</v>
      </c>
    </row>
    <row r="50" spans="1:105" ht="12" customHeight="1" x14ac:dyDescent="0.25">
      <c r="A50" s="59" t="s">
        <v>32</v>
      </c>
      <c r="B50" s="297">
        <v>5.2076010176261569</v>
      </c>
      <c r="C50" s="297">
        <v>3.4510287626372</v>
      </c>
      <c r="D50" s="297">
        <v>2.3037688808897592</v>
      </c>
      <c r="E50" s="297">
        <v>2.7438900530378429</v>
      </c>
      <c r="F50" s="297">
        <v>3.871659499621849</v>
      </c>
      <c r="G50" s="297">
        <v>3.711750175760463</v>
      </c>
      <c r="H50" s="297">
        <v>5.1899223505871692</v>
      </c>
      <c r="I50" s="297">
        <v>2.6348183317726419</v>
      </c>
      <c r="J50" s="297">
        <v>4.2025274140611062</v>
      </c>
      <c r="K50" s="297">
        <v>1.076481735496722</v>
      </c>
      <c r="L50" s="297">
        <v>1.165788736371995</v>
      </c>
      <c r="M50" s="297">
        <v>4.156813426264466</v>
      </c>
      <c r="N50" s="297">
        <v>1.9200760026698389</v>
      </c>
      <c r="O50" s="297">
        <v>2.191865335568449</v>
      </c>
      <c r="P50" s="297">
        <v>2.414102257876185</v>
      </c>
      <c r="Q50" s="297">
        <v>1.171574494060462</v>
      </c>
      <c r="R50" s="297">
        <v>0</v>
      </c>
      <c r="S50" s="297">
        <v>0</v>
      </c>
      <c r="T50" s="297">
        <v>0</v>
      </c>
      <c r="U50" s="297">
        <v>0</v>
      </c>
      <c r="V50" s="297">
        <v>0</v>
      </c>
      <c r="W50" s="297">
        <v>0</v>
      </c>
      <c r="X50" s="297">
        <v>0</v>
      </c>
      <c r="Y50" s="297">
        <v>0</v>
      </c>
      <c r="DA50" s="71" t="s">
        <v>832</v>
      </c>
    </row>
    <row r="51" spans="1:105" ht="12" customHeight="1" x14ac:dyDescent="0.25">
      <c r="A51" s="59" t="s">
        <v>35</v>
      </c>
      <c r="B51" s="297">
        <v>15.20864520284586</v>
      </c>
      <c r="C51" s="297">
        <v>11.528182350442121</v>
      </c>
      <c r="D51" s="297">
        <v>7.3137897169209829</v>
      </c>
      <c r="E51" s="297">
        <v>11.255410988745551</v>
      </c>
      <c r="F51" s="297">
        <v>16.77329485875654</v>
      </c>
      <c r="G51" s="297">
        <v>25.249997381482899</v>
      </c>
      <c r="H51" s="297">
        <v>18.844001058246949</v>
      </c>
      <c r="I51" s="297">
        <v>16.751033876527512</v>
      </c>
      <c r="J51" s="297">
        <v>26.89162402748881</v>
      </c>
      <c r="K51" s="297">
        <v>12.97667680012934</v>
      </c>
      <c r="L51" s="297">
        <v>9.2574147844645704</v>
      </c>
      <c r="M51" s="297">
        <v>32.787522315973902</v>
      </c>
      <c r="N51" s="297">
        <v>16.697380164096678</v>
      </c>
      <c r="O51" s="297">
        <v>20.055119289051859</v>
      </c>
      <c r="P51" s="297">
        <v>24.03659513370809</v>
      </c>
      <c r="Q51" s="297">
        <v>27.367473130803631</v>
      </c>
      <c r="R51" s="297">
        <v>28.349977110160658</v>
      </c>
      <c r="S51" s="297">
        <v>30.966001998816381</v>
      </c>
      <c r="T51" s="297">
        <v>28.793656647136238</v>
      </c>
      <c r="U51" s="297">
        <v>20.388081016036988</v>
      </c>
      <c r="V51" s="297">
        <v>24.694325558466591</v>
      </c>
      <c r="W51" s="297">
        <v>23.985822041091239</v>
      </c>
      <c r="X51" s="297">
        <v>21.366810992254301</v>
      </c>
      <c r="Y51" s="297">
        <v>30.44755712917706</v>
      </c>
      <c r="DA51" s="71" t="s">
        <v>833</v>
      </c>
    </row>
    <row r="52" spans="1:105" ht="12" customHeight="1" x14ac:dyDescent="0.25">
      <c r="A52" s="60" t="s">
        <v>525</v>
      </c>
      <c r="B52" s="262">
        <v>0</v>
      </c>
      <c r="C52" s="262">
        <v>0</v>
      </c>
      <c r="D52" s="262">
        <v>0</v>
      </c>
      <c r="E52" s="262">
        <v>0</v>
      </c>
      <c r="F52" s="262">
        <v>0</v>
      </c>
      <c r="G52" s="262">
        <v>0</v>
      </c>
      <c r="H52" s="262">
        <v>0</v>
      </c>
      <c r="I52" s="262">
        <v>0</v>
      </c>
      <c r="J52" s="262">
        <v>0</v>
      </c>
      <c r="K52" s="262">
        <v>0</v>
      </c>
      <c r="L52" s="262">
        <v>0</v>
      </c>
      <c r="M52" s="262">
        <v>0</v>
      </c>
      <c r="N52" s="262">
        <v>0</v>
      </c>
      <c r="O52" s="262">
        <v>0</v>
      </c>
      <c r="P52" s="262">
        <v>0</v>
      </c>
      <c r="Q52" s="262">
        <v>0</v>
      </c>
      <c r="R52" s="262">
        <v>0</v>
      </c>
      <c r="S52" s="262">
        <v>0</v>
      </c>
      <c r="T52" s="262">
        <v>0</v>
      </c>
      <c r="U52" s="262">
        <v>0</v>
      </c>
      <c r="V52" s="262">
        <v>0</v>
      </c>
      <c r="W52" s="262">
        <v>0</v>
      </c>
      <c r="X52" s="262">
        <v>0</v>
      </c>
      <c r="Y52" s="262">
        <v>0</v>
      </c>
      <c r="DA52" s="72" t="s">
        <v>834</v>
      </c>
    </row>
    <row r="53" spans="1:105" ht="12" customHeight="1" x14ac:dyDescent="0.25">
      <c r="A53" s="57" t="s">
        <v>527</v>
      </c>
      <c r="B53" s="294">
        <f t="shared" ref="B53:Y53" si="1">B54+B58+B69</f>
        <v>9.5938149782007205</v>
      </c>
      <c r="C53" s="294">
        <f t="shared" si="1"/>
        <v>7.2346818361911067</v>
      </c>
      <c r="D53" s="294">
        <f t="shared" si="1"/>
        <v>6.3360590902257874</v>
      </c>
      <c r="E53" s="294">
        <f t="shared" si="1"/>
        <v>8.5030498510230998</v>
      </c>
      <c r="F53" s="294">
        <f t="shared" si="1"/>
        <v>11.193779781038304</v>
      </c>
      <c r="G53" s="294">
        <f t="shared" si="1"/>
        <v>14.962366413913522</v>
      </c>
      <c r="H53" s="294">
        <f t="shared" si="1"/>
        <v>11.825550660013148</v>
      </c>
      <c r="I53" s="294">
        <f t="shared" si="1"/>
        <v>9.8449569431948944</v>
      </c>
      <c r="J53" s="294">
        <f t="shared" si="1"/>
        <v>11.670057736510838</v>
      </c>
      <c r="K53" s="294">
        <f t="shared" si="1"/>
        <v>4.0758827548640193</v>
      </c>
      <c r="L53" s="294">
        <f t="shared" si="1"/>
        <v>3.7389561938087068</v>
      </c>
      <c r="M53" s="294">
        <f t="shared" si="1"/>
        <v>14.10633271053425</v>
      </c>
      <c r="N53" s="294">
        <f t="shared" si="1"/>
        <v>7.5568858662138325</v>
      </c>
      <c r="O53" s="294">
        <f t="shared" si="1"/>
        <v>8.3281472968347696</v>
      </c>
      <c r="P53" s="294">
        <f t="shared" si="1"/>
        <v>9.4425770447208546</v>
      </c>
      <c r="Q53" s="294">
        <f t="shared" si="1"/>
        <v>9.9324338113739756</v>
      </c>
      <c r="R53" s="294">
        <f t="shared" si="1"/>
        <v>9.7363327342074157</v>
      </c>
      <c r="S53" s="294">
        <f t="shared" si="1"/>
        <v>9.6369732998442288</v>
      </c>
      <c r="T53" s="294">
        <f t="shared" si="1"/>
        <v>9.4378733268344313</v>
      </c>
      <c r="U53" s="294">
        <f t="shared" si="1"/>
        <v>6.5800935397474207</v>
      </c>
      <c r="V53" s="294">
        <f t="shared" si="1"/>
        <v>6.3236069025296233</v>
      </c>
      <c r="W53" s="294">
        <f t="shared" si="1"/>
        <v>5.251273716507888</v>
      </c>
      <c r="X53" s="294">
        <f t="shared" si="1"/>
        <v>4.2490093711673103</v>
      </c>
      <c r="Y53" s="294">
        <f t="shared" si="1"/>
        <v>4.9023066514095426</v>
      </c>
      <c r="DA53" s="70"/>
    </row>
    <row r="54" spans="1:105" ht="12" customHeight="1" x14ac:dyDescent="0.25">
      <c r="A54" s="60" t="s">
        <v>528</v>
      </c>
      <c r="B54" s="262">
        <v>0.95643833538762979</v>
      </c>
      <c r="C54" s="262">
        <v>0.74854418327281402</v>
      </c>
      <c r="D54" s="262">
        <v>0.48299660776947317</v>
      </c>
      <c r="E54" s="262">
        <v>0.74944746839827858</v>
      </c>
      <c r="F54" s="262">
        <v>1.0575220237786129</v>
      </c>
      <c r="G54" s="262">
        <v>1.460683168255551</v>
      </c>
      <c r="H54" s="262">
        <v>1.1627082046217889</v>
      </c>
      <c r="I54" s="262">
        <v>1.0961097392152619</v>
      </c>
      <c r="J54" s="262">
        <v>1.4600708574715071</v>
      </c>
      <c r="K54" s="262">
        <v>0.68419817988235709</v>
      </c>
      <c r="L54" s="262">
        <v>0.61585197685283555</v>
      </c>
      <c r="M54" s="262">
        <v>1.700184300296641</v>
      </c>
      <c r="N54" s="262">
        <v>1.1270276841970119</v>
      </c>
      <c r="O54" s="262">
        <v>1.23180317215174</v>
      </c>
      <c r="P54" s="262">
        <v>1.340285483632595</v>
      </c>
      <c r="Q54" s="262">
        <v>1.4444947204966989</v>
      </c>
      <c r="R54" s="262">
        <v>1.43507571459276</v>
      </c>
      <c r="S54" s="262">
        <v>1.485887610888986</v>
      </c>
      <c r="T54" s="262">
        <v>1.4118073395793651</v>
      </c>
      <c r="U54" s="262">
        <v>0.9856658218706571</v>
      </c>
      <c r="V54" s="262">
        <v>1.021524261501864</v>
      </c>
      <c r="W54" s="262">
        <v>0.91386543538404041</v>
      </c>
      <c r="X54" s="262">
        <v>0.75386851390014831</v>
      </c>
      <c r="Y54" s="262">
        <v>0.5966112139135038</v>
      </c>
      <c r="DA54" s="72" t="s">
        <v>835</v>
      </c>
    </row>
    <row r="55" spans="1:105" ht="12" customHeight="1" x14ac:dyDescent="0.25">
      <c r="A55" s="59" t="s">
        <v>31</v>
      </c>
      <c r="B55" s="230">
        <v>8.2781837139335485E-2</v>
      </c>
      <c r="C55" s="230">
        <v>5.8045599126893332E-2</v>
      </c>
      <c r="D55" s="230">
        <v>0</v>
      </c>
      <c r="E55" s="230">
        <v>4.8875912171406209E-2</v>
      </c>
      <c r="F55" s="230">
        <v>0</v>
      </c>
      <c r="G55" s="230">
        <v>0</v>
      </c>
      <c r="H55" s="230">
        <v>0</v>
      </c>
      <c r="I55" s="230">
        <v>4.2406897995786612E-2</v>
      </c>
      <c r="J55" s="230">
        <v>0.2089991838989034</v>
      </c>
      <c r="K55" s="230">
        <v>0.1232516205575315</v>
      </c>
      <c r="L55" s="230">
        <v>0.14727234864649</v>
      </c>
      <c r="M55" s="230">
        <v>0.45838419438279082</v>
      </c>
      <c r="N55" s="230">
        <v>0.28399304225946659</v>
      </c>
      <c r="O55" s="230">
        <v>0.3108706618884724</v>
      </c>
      <c r="P55" s="230">
        <v>0.28215869198861071</v>
      </c>
      <c r="Q55" s="230">
        <v>0.30323058076093928</v>
      </c>
      <c r="R55" s="230">
        <v>0.25564503000339928</v>
      </c>
      <c r="S55" s="230">
        <v>0.2165950269602451</v>
      </c>
      <c r="T55" s="230">
        <v>0.20222898224210251</v>
      </c>
      <c r="U55" s="230">
        <v>2.821048024003776E-2</v>
      </c>
      <c r="V55" s="230">
        <v>2.5227680701382139E-2</v>
      </c>
      <c r="W55" s="230">
        <v>2.097239658506744E-2</v>
      </c>
      <c r="X55" s="230">
        <v>3.4119859018477139E-2</v>
      </c>
      <c r="Y55" s="230">
        <v>3.6506836146173317E-2</v>
      </c>
      <c r="DA55" s="71" t="s">
        <v>836</v>
      </c>
    </row>
    <row r="56" spans="1:105" ht="12" customHeight="1" x14ac:dyDescent="0.25">
      <c r="A56" s="59" t="s">
        <v>159</v>
      </c>
      <c r="B56" s="230">
        <v>8.7358282535680107E-2</v>
      </c>
      <c r="C56" s="230">
        <v>6.1449344761095107E-2</v>
      </c>
      <c r="D56" s="230">
        <v>4.5282069721532918E-2</v>
      </c>
      <c r="E56" s="230">
        <v>5.1822104451254847E-2</v>
      </c>
      <c r="F56" s="230">
        <v>0.13842946482658791</v>
      </c>
      <c r="G56" s="230">
        <v>0.18304035760519391</v>
      </c>
      <c r="H56" s="230">
        <v>0.1363812482737069</v>
      </c>
      <c r="I56" s="230">
        <v>0.1372876969848657</v>
      </c>
      <c r="J56" s="230">
        <v>0.112379776531165</v>
      </c>
      <c r="K56" s="230">
        <v>0</v>
      </c>
      <c r="L56" s="230">
        <v>2.6498878749701919E-2</v>
      </c>
      <c r="M56" s="230">
        <v>7.0098836948441351E-2</v>
      </c>
      <c r="N56" s="230">
        <v>4.3720151514202929E-2</v>
      </c>
      <c r="O56" s="230">
        <v>0</v>
      </c>
      <c r="P56" s="230">
        <v>0</v>
      </c>
      <c r="Q56" s="230">
        <v>0</v>
      </c>
      <c r="R56" s="230">
        <v>0</v>
      </c>
      <c r="S56" s="230">
        <v>1.4779433478682741E-2</v>
      </c>
      <c r="T56" s="230">
        <v>2.1024467833664792E-2</v>
      </c>
      <c r="U56" s="230">
        <v>1.067799765940553E-2</v>
      </c>
      <c r="V56" s="230">
        <v>8.8325231203925519E-3</v>
      </c>
      <c r="W56" s="230">
        <v>5.7673477947256628E-3</v>
      </c>
      <c r="X56" s="230">
        <v>2.0356885215386911E-2</v>
      </c>
      <c r="Y56" s="230">
        <v>9.9574316829899191E-3</v>
      </c>
      <c r="DA56" s="71" t="s">
        <v>837</v>
      </c>
    </row>
    <row r="57" spans="1:105" ht="12" customHeight="1" x14ac:dyDescent="0.25">
      <c r="A57" s="59" t="s">
        <v>35</v>
      </c>
      <c r="B57" s="230">
        <v>0.78629821571261427</v>
      </c>
      <c r="C57" s="230">
        <v>0.6290492393848256</v>
      </c>
      <c r="D57" s="230">
        <v>0.4377145380479403</v>
      </c>
      <c r="E57" s="230">
        <v>0.64874945177561749</v>
      </c>
      <c r="F57" s="230">
        <v>0.91909255895202513</v>
      </c>
      <c r="G57" s="230">
        <v>1.277642810650357</v>
      </c>
      <c r="H57" s="230">
        <v>1.0263269563480819</v>
      </c>
      <c r="I57" s="230">
        <v>0.91641514423460946</v>
      </c>
      <c r="J57" s="230">
        <v>1.138691897041439</v>
      </c>
      <c r="K57" s="230">
        <v>0.56094655932482562</v>
      </c>
      <c r="L57" s="230">
        <v>0.44208074945664361</v>
      </c>
      <c r="M57" s="230">
        <v>1.171701268965408</v>
      </c>
      <c r="N57" s="230">
        <v>0.79931449042334224</v>
      </c>
      <c r="O57" s="230">
        <v>0.92093251026326739</v>
      </c>
      <c r="P57" s="230">
        <v>1.058126791643984</v>
      </c>
      <c r="Q57" s="230">
        <v>1.1412641397357599</v>
      </c>
      <c r="R57" s="230">
        <v>1.179430684589361</v>
      </c>
      <c r="S57" s="230">
        <v>1.254513150450058</v>
      </c>
      <c r="T57" s="230">
        <v>1.188553889503597</v>
      </c>
      <c r="U57" s="230">
        <v>0.94677734397121383</v>
      </c>
      <c r="V57" s="230">
        <v>0.98746405768008938</v>
      </c>
      <c r="W57" s="230">
        <v>0.88712569100424732</v>
      </c>
      <c r="X57" s="230">
        <v>0.69939176966628425</v>
      </c>
      <c r="Y57" s="230">
        <v>0.55014694608434056</v>
      </c>
      <c r="DA57" s="71" t="s">
        <v>838</v>
      </c>
    </row>
    <row r="58" spans="1:105" ht="12" customHeight="1" x14ac:dyDescent="0.25">
      <c r="A58" s="60" t="s">
        <v>533</v>
      </c>
      <c r="B58" s="262">
        <v>8.6373766428130914</v>
      </c>
      <c r="C58" s="262">
        <v>6.486137652918293</v>
      </c>
      <c r="D58" s="262">
        <v>5.8530624824563144</v>
      </c>
      <c r="E58" s="262">
        <v>7.7536023826248206</v>
      </c>
      <c r="F58" s="262">
        <v>10.13625775725969</v>
      </c>
      <c r="G58" s="262">
        <v>13.50168324565797</v>
      </c>
      <c r="H58" s="262">
        <v>10.66284245539136</v>
      </c>
      <c r="I58" s="262">
        <v>8.7488472039796328</v>
      </c>
      <c r="J58" s="262">
        <v>10.209986879039331</v>
      </c>
      <c r="K58" s="262">
        <v>3.391684574981662</v>
      </c>
      <c r="L58" s="262">
        <v>3.1231042169558711</v>
      </c>
      <c r="M58" s="262">
        <v>12.406148410237609</v>
      </c>
      <c r="N58" s="262">
        <v>6.4298581820168206</v>
      </c>
      <c r="O58" s="262">
        <v>7.0963441246830303</v>
      </c>
      <c r="P58" s="262">
        <v>8.1022915610882595</v>
      </c>
      <c r="Q58" s="262">
        <v>8.4879390908772763</v>
      </c>
      <c r="R58" s="262">
        <v>8.3012570196146562</v>
      </c>
      <c r="S58" s="262">
        <v>8.1510856889552432</v>
      </c>
      <c r="T58" s="262">
        <v>8.0260659872550661</v>
      </c>
      <c r="U58" s="262">
        <v>5.5944277178767639</v>
      </c>
      <c r="V58" s="262">
        <v>5.3020826410277593</v>
      </c>
      <c r="W58" s="262">
        <v>4.3374082811238477</v>
      </c>
      <c r="X58" s="262">
        <v>3.4951408572671618</v>
      </c>
      <c r="Y58" s="262">
        <v>4.3056954374960386</v>
      </c>
      <c r="DA58" s="72" t="s">
        <v>839</v>
      </c>
    </row>
    <row r="59" spans="1:105" ht="12" customHeight="1" x14ac:dyDescent="0.25">
      <c r="A59" s="64" t="s">
        <v>28</v>
      </c>
      <c r="B59" s="229">
        <v>0</v>
      </c>
      <c r="C59" s="229">
        <v>0</v>
      </c>
      <c r="D59" s="229">
        <v>0</v>
      </c>
      <c r="E59" s="229">
        <v>0</v>
      </c>
      <c r="F59" s="229">
        <v>0</v>
      </c>
      <c r="G59" s="229">
        <v>0</v>
      </c>
      <c r="H59" s="229">
        <v>0</v>
      </c>
      <c r="I59" s="229">
        <v>0</v>
      </c>
      <c r="J59" s="229">
        <v>1.580448614695753</v>
      </c>
      <c r="K59" s="229">
        <v>0.23533906787237069</v>
      </c>
      <c r="L59" s="229">
        <v>0.31186113137472038</v>
      </c>
      <c r="M59" s="229">
        <v>2.4271902258533951</v>
      </c>
      <c r="N59" s="229">
        <v>0.66398331842315172</v>
      </c>
      <c r="O59" s="229">
        <v>0.7982944478875641</v>
      </c>
      <c r="P59" s="229">
        <v>0.8767365404453501</v>
      </c>
      <c r="Q59" s="229">
        <v>0.81243290581004923</v>
      </c>
      <c r="R59" s="229">
        <v>0.87596983812065876</v>
      </c>
      <c r="S59" s="229">
        <v>0.80431960613447739</v>
      </c>
      <c r="T59" s="229">
        <v>0.76914798974119192</v>
      </c>
      <c r="U59" s="229">
        <v>0.5744721178759935</v>
      </c>
      <c r="V59" s="229">
        <v>0.48545886022469781</v>
      </c>
      <c r="W59" s="229">
        <v>0.29631059515669761</v>
      </c>
      <c r="X59" s="229">
        <v>0.1501813591086634</v>
      </c>
      <c r="Y59" s="229">
        <v>0.2327416279142111</v>
      </c>
      <c r="DA59" s="73" t="s">
        <v>840</v>
      </c>
    </row>
    <row r="60" spans="1:105" ht="12" customHeight="1" x14ac:dyDescent="0.25">
      <c r="A60" s="64" t="s">
        <v>30</v>
      </c>
      <c r="B60" s="229">
        <v>0</v>
      </c>
      <c r="C60" s="229">
        <v>0</v>
      </c>
      <c r="D60" s="229">
        <v>0</v>
      </c>
      <c r="E60" s="229">
        <v>0</v>
      </c>
      <c r="F60" s="229">
        <v>0</v>
      </c>
      <c r="G60" s="229">
        <v>0</v>
      </c>
      <c r="H60" s="229">
        <v>0</v>
      </c>
      <c r="I60" s="229">
        <v>0</v>
      </c>
      <c r="J60" s="229">
        <v>0</v>
      </c>
      <c r="K60" s="229">
        <v>0</v>
      </c>
      <c r="L60" s="229">
        <v>0</v>
      </c>
      <c r="M60" s="229">
        <v>0</v>
      </c>
      <c r="N60" s="229">
        <v>0</v>
      </c>
      <c r="O60" s="229">
        <v>0</v>
      </c>
      <c r="P60" s="229">
        <v>0</v>
      </c>
      <c r="Q60" s="229">
        <v>0</v>
      </c>
      <c r="R60" s="229">
        <v>0</v>
      </c>
      <c r="S60" s="229">
        <v>0</v>
      </c>
      <c r="T60" s="229">
        <v>0</v>
      </c>
      <c r="U60" s="229">
        <v>0</v>
      </c>
      <c r="V60" s="229">
        <v>0</v>
      </c>
      <c r="W60" s="229">
        <v>0</v>
      </c>
      <c r="X60" s="229">
        <v>0</v>
      </c>
      <c r="Y60" s="229">
        <v>0</v>
      </c>
      <c r="DA60" s="73" t="s">
        <v>841</v>
      </c>
    </row>
    <row r="61" spans="1:105" ht="12" customHeight="1" x14ac:dyDescent="0.25">
      <c r="A61" s="64" t="s">
        <v>31</v>
      </c>
      <c r="B61" s="229">
        <v>0.58336656242975438</v>
      </c>
      <c r="C61" s="229">
        <v>0.40186821717797883</v>
      </c>
      <c r="D61" s="229">
        <v>0</v>
      </c>
      <c r="E61" s="229">
        <v>0.41754456351653479</v>
      </c>
      <c r="F61" s="229">
        <v>0</v>
      </c>
      <c r="G61" s="229">
        <v>0</v>
      </c>
      <c r="H61" s="229">
        <v>0</v>
      </c>
      <c r="I61" s="229">
        <v>0.28924760109041692</v>
      </c>
      <c r="J61" s="229">
        <v>1.1010639158798341</v>
      </c>
      <c r="K61" s="229">
        <v>0.41588373408603141</v>
      </c>
      <c r="L61" s="229">
        <v>0.61653610027302697</v>
      </c>
      <c r="M61" s="229">
        <v>2.4742332863907772</v>
      </c>
      <c r="N61" s="229">
        <v>1.343351063927936</v>
      </c>
      <c r="O61" s="229">
        <v>1.469378445831055</v>
      </c>
      <c r="P61" s="229">
        <v>1.4093823680495601</v>
      </c>
      <c r="Q61" s="229">
        <v>1.5585405072072629</v>
      </c>
      <c r="R61" s="229">
        <v>1.3227439813763151</v>
      </c>
      <c r="S61" s="229">
        <v>1.0709241978450461</v>
      </c>
      <c r="T61" s="229">
        <v>1.039489666691259</v>
      </c>
      <c r="U61" s="229">
        <v>0.14367481870368831</v>
      </c>
      <c r="V61" s="229">
        <v>0.1189059517627737</v>
      </c>
      <c r="W61" s="229">
        <v>9.2722729781246016E-2</v>
      </c>
      <c r="X61" s="229">
        <v>0.1513600208383479</v>
      </c>
      <c r="Y61" s="229">
        <v>0.24915814910789111</v>
      </c>
      <c r="DA61" s="73" t="s">
        <v>842</v>
      </c>
    </row>
    <row r="62" spans="1:105" ht="12" customHeight="1" x14ac:dyDescent="0.25">
      <c r="A62" s="64" t="s">
        <v>159</v>
      </c>
      <c r="B62" s="229">
        <v>0.61561693656097138</v>
      </c>
      <c r="C62" s="229">
        <v>0.42543343504667058</v>
      </c>
      <c r="D62" s="229">
        <v>0.42688137899733242</v>
      </c>
      <c r="E62" s="229">
        <v>0.44271374225658627</v>
      </c>
      <c r="F62" s="229">
        <v>1.105135354795316</v>
      </c>
      <c r="G62" s="229">
        <v>1.499155530527523</v>
      </c>
      <c r="H62" s="229">
        <v>1.006114418866892</v>
      </c>
      <c r="I62" s="229">
        <v>0.93640749238593046</v>
      </c>
      <c r="J62" s="229">
        <v>0.59204688987187226</v>
      </c>
      <c r="K62" s="229">
        <v>0</v>
      </c>
      <c r="L62" s="229">
        <v>0.1109340315143973</v>
      </c>
      <c r="M62" s="229">
        <v>0.37837446805653813</v>
      </c>
      <c r="N62" s="229">
        <v>0.2068061653356838</v>
      </c>
      <c r="O62" s="229">
        <v>0</v>
      </c>
      <c r="P62" s="229">
        <v>0</v>
      </c>
      <c r="Q62" s="229">
        <v>0</v>
      </c>
      <c r="R62" s="229">
        <v>0</v>
      </c>
      <c r="S62" s="229">
        <v>7.3074867714610983E-2</v>
      </c>
      <c r="T62" s="229">
        <v>0.1080691640657792</v>
      </c>
      <c r="U62" s="229">
        <v>5.4382604081164868E-2</v>
      </c>
      <c r="V62" s="229">
        <v>4.1630444769322018E-2</v>
      </c>
      <c r="W62" s="229">
        <v>2.5498479821117349E-2</v>
      </c>
      <c r="X62" s="229">
        <v>9.0305723969616322E-2</v>
      </c>
      <c r="Y62" s="229">
        <v>6.7959196411001524E-2</v>
      </c>
      <c r="DA62" s="73" t="s">
        <v>843</v>
      </c>
    </row>
    <row r="63" spans="1:105" ht="12" customHeight="1" x14ac:dyDescent="0.25">
      <c r="A63" s="64" t="s">
        <v>32</v>
      </c>
      <c r="B63" s="229">
        <v>1.8973215392764391</v>
      </c>
      <c r="C63" s="229">
        <v>1.3037272559960631</v>
      </c>
      <c r="D63" s="229">
        <v>1.299775513825973</v>
      </c>
      <c r="E63" s="229">
        <v>1.351108758086337</v>
      </c>
      <c r="F63" s="229">
        <v>1.6936550323521931</v>
      </c>
      <c r="G63" s="229">
        <v>1.538249177407222</v>
      </c>
      <c r="H63" s="229">
        <v>2.085288690396609</v>
      </c>
      <c r="I63" s="229">
        <v>0.98318349011101558</v>
      </c>
      <c r="J63" s="229">
        <v>0.93749226780396444</v>
      </c>
      <c r="K63" s="229">
        <v>0.15701601916331229</v>
      </c>
      <c r="L63" s="229">
        <v>0.23306069327276799</v>
      </c>
      <c r="M63" s="229">
        <v>0.80182546396576404</v>
      </c>
      <c r="N63" s="229">
        <v>0.43478003606950583</v>
      </c>
      <c r="O63" s="229">
        <v>0.47574074718848131</v>
      </c>
      <c r="P63" s="229">
        <v>0.5308304474909854</v>
      </c>
      <c r="Q63" s="229">
        <v>0.25111142682211768</v>
      </c>
      <c r="R63" s="229">
        <v>0</v>
      </c>
      <c r="S63" s="229">
        <v>0</v>
      </c>
      <c r="T63" s="229">
        <v>0</v>
      </c>
      <c r="U63" s="229">
        <v>0</v>
      </c>
      <c r="V63" s="229">
        <v>0</v>
      </c>
      <c r="W63" s="229">
        <v>0</v>
      </c>
      <c r="X63" s="229">
        <v>0</v>
      </c>
      <c r="Y63" s="229">
        <v>0</v>
      </c>
      <c r="DA63" s="73" t="s">
        <v>844</v>
      </c>
    </row>
    <row r="64" spans="1:105" ht="12" customHeight="1" x14ac:dyDescent="0.25">
      <c r="A64" s="64" t="s">
        <v>33</v>
      </c>
      <c r="B64" s="229">
        <v>0</v>
      </c>
      <c r="C64" s="229">
        <v>0</v>
      </c>
      <c r="D64" s="229">
        <v>0</v>
      </c>
      <c r="E64" s="229">
        <v>0</v>
      </c>
      <c r="F64" s="229">
        <v>0</v>
      </c>
      <c r="G64" s="229">
        <v>0</v>
      </c>
      <c r="H64" s="229">
        <v>0</v>
      </c>
      <c r="I64" s="229">
        <v>0</v>
      </c>
      <c r="J64" s="229">
        <v>0</v>
      </c>
      <c r="K64" s="229">
        <v>0.69066293559407921</v>
      </c>
      <c r="L64" s="229">
        <v>0</v>
      </c>
      <c r="M64" s="229">
        <v>0</v>
      </c>
      <c r="N64" s="229">
        <v>0</v>
      </c>
      <c r="O64" s="229">
        <v>0</v>
      </c>
      <c r="P64" s="229">
        <v>0</v>
      </c>
      <c r="Q64" s="229">
        <v>0</v>
      </c>
      <c r="R64" s="229">
        <v>0</v>
      </c>
      <c r="S64" s="229">
        <v>0</v>
      </c>
      <c r="T64" s="229">
        <v>0</v>
      </c>
      <c r="U64" s="229">
        <v>0</v>
      </c>
      <c r="V64" s="229">
        <v>1.8603469219196081E-3</v>
      </c>
      <c r="W64" s="229">
        <v>7.3456018742639438E-4</v>
      </c>
      <c r="X64" s="229">
        <v>7.0318363185942537E-4</v>
      </c>
      <c r="Y64" s="229">
        <v>1.0987411090587051E-3</v>
      </c>
      <c r="DA64" s="73" t="s">
        <v>845</v>
      </c>
    </row>
    <row r="65" spans="1:105" ht="12" customHeight="1" x14ac:dyDescent="0.25">
      <c r="A65" s="64" t="s">
        <v>35</v>
      </c>
      <c r="B65" s="229">
        <v>5.5410716045459267</v>
      </c>
      <c r="C65" s="229">
        <v>4.3551087446975796</v>
      </c>
      <c r="D65" s="229">
        <v>4.1264055896330092</v>
      </c>
      <c r="E65" s="229">
        <v>5.5422353187653632</v>
      </c>
      <c r="F65" s="229">
        <v>7.3374673701121846</v>
      </c>
      <c r="G65" s="229">
        <v>10.464278537723221</v>
      </c>
      <c r="H65" s="229">
        <v>7.5714393461278577</v>
      </c>
      <c r="I65" s="229">
        <v>6.2506548368410666</v>
      </c>
      <c r="J65" s="229">
        <v>5.9989351907879014</v>
      </c>
      <c r="K65" s="229">
        <v>1.892782818265869</v>
      </c>
      <c r="L65" s="229">
        <v>1.8507122605209581</v>
      </c>
      <c r="M65" s="229">
        <v>6.3245249659711336</v>
      </c>
      <c r="N65" s="229">
        <v>3.7809375982605431</v>
      </c>
      <c r="O65" s="229">
        <v>4.3529304837759293</v>
      </c>
      <c r="P65" s="229">
        <v>5.2853422051023644</v>
      </c>
      <c r="Q65" s="229">
        <v>5.8658542510378453</v>
      </c>
      <c r="R65" s="229">
        <v>6.1025432001176814</v>
      </c>
      <c r="S65" s="229">
        <v>6.2027670172611087</v>
      </c>
      <c r="T65" s="229">
        <v>6.1093591667568354</v>
      </c>
      <c r="U65" s="229">
        <v>4.8218981772159166</v>
      </c>
      <c r="V65" s="229">
        <v>4.6542270373490462</v>
      </c>
      <c r="W65" s="229">
        <v>3.922141916177361</v>
      </c>
      <c r="X65" s="229">
        <v>3.1025905697186751</v>
      </c>
      <c r="Y65" s="229">
        <v>3.7547377229538759</v>
      </c>
      <c r="DA65" s="73" t="s">
        <v>846</v>
      </c>
    </row>
    <row r="66" spans="1:105" ht="12" customHeight="1" x14ac:dyDescent="0.25">
      <c r="A66" s="64" t="s">
        <v>36</v>
      </c>
      <c r="B66" s="229">
        <v>0</v>
      </c>
      <c r="C66" s="229">
        <v>0</v>
      </c>
      <c r="D66" s="229">
        <v>0</v>
      </c>
      <c r="E66" s="229">
        <v>0</v>
      </c>
      <c r="F66" s="229">
        <v>0</v>
      </c>
      <c r="G66" s="229">
        <v>0</v>
      </c>
      <c r="H66" s="229">
        <v>0</v>
      </c>
      <c r="I66" s="229">
        <v>0</v>
      </c>
      <c r="J66" s="229">
        <v>0</v>
      </c>
      <c r="K66" s="229">
        <v>0</v>
      </c>
      <c r="L66" s="229">
        <v>0</v>
      </c>
      <c r="M66" s="229">
        <v>0</v>
      </c>
      <c r="N66" s="229">
        <v>0</v>
      </c>
      <c r="O66" s="229">
        <v>0</v>
      </c>
      <c r="P66" s="229">
        <v>0</v>
      </c>
      <c r="Q66" s="229">
        <v>0</v>
      </c>
      <c r="R66" s="229">
        <v>0</v>
      </c>
      <c r="S66" s="229">
        <v>0</v>
      </c>
      <c r="T66" s="229">
        <v>0</v>
      </c>
      <c r="U66" s="229">
        <v>0</v>
      </c>
      <c r="V66" s="229">
        <v>0</v>
      </c>
      <c r="W66" s="229">
        <v>0</v>
      </c>
      <c r="X66" s="229">
        <v>0</v>
      </c>
      <c r="Y66" s="229">
        <v>0</v>
      </c>
      <c r="DA66" s="73" t="s">
        <v>847</v>
      </c>
    </row>
    <row r="67" spans="1:105" ht="12" customHeight="1" x14ac:dyDescent="0.25">
      <c r="A67" s="64" t="s">
        <v>38</v>
      </c>
      <c r="B67" s="229">
        <v>0</v>
      </c>
      <c r="C67" s="229">
        <v>0</v>
      </c>
      <c r="D67" s="229">
        <v>0</v>
      </c>
      <c r="E67" s="229">
        <v>0</v>
      </c>
      <c r="F67" s="229">
        <v>0</v>
      </c>
      <c r="G67" s="229">
        <v>0</v>
      </c>
      <c r="H67" s="229">
        <v>0</v>
      </c>
      <c r="I67" s="229">
        <v>0.28935378355120361</v>
      </c>
      <c r="J67" s="229">
        <v>0</v>
      </c>
      <c r="K67" s="229">
        <v>0</v>
      </c>
      <c r="L67" s="229">
        <v>0</v>
      </c>
      <c r="M67" s="229">
        <v>0</v>
      </c>
      <c r="N67" s="229">
        <v>0</v>
      </c>
      <c r="O67" s="229">
        <v>0</v>
      </c>
      <c r="P67" s="229">
        <v>0</v>
      </c>
      <c r="Q67" s="229">
        <v>0</v>
      </c>
      <c r="R67" s="229">
        <v>0</v>
      </c>
      <c r="S67" s="229">
        <v>0</v>
      </c>
      <c r="T67" s="229">
        <v>0</v>
      </c>
      <c r="U67" s="229">
        <v>0</v>
      </c>
      <c r="V67" s="229">
        <v>0</v>
      </c>
      <c r="W67" s="229">
        <v>0</v>
      </c>
      <c r="X67" s="229">
        <v>0</v>
      </c>
      <c r="Y67" s="229">
        <v>0</v>
      </c>
      <c r="DA67" s="73" t="s">
        <v>848</v>
      </c>
    </row>
    <row r="68" spans="1:105" ht="12" customHeight="1" x14ac:dyDescent="0.25">
      <c r="A68" s="64" t="s">
        <v>39</v>
      </c>
      <c r="B68" s="229">
        <v>0</v>
      </c>
      <c r="C68" s="229">
        <v>0</v>
      </c>
      <c r="D68" s="229">
        <v>0</v>
      </c>
      <c r="E68" s="229">
        <v>0</v>
      </c>
      <c r="F68" s="229">
        <v>0</v>
      </c>
      <c r="G68" s="229">
        <v>0</v>
      </c>
      <c r="H68" s="229">
        <v>0</v>
      </c>
      <c r="I68" s="229">
        <v>0</v>
      </c>
      <c r="J68" s="229">
        <v>0</v>
      </c>
      <c r="K68" s="229">
        <v>0</v>
      </c>
      <c r="L68" s="229">
        <v>0</v>
      </c>
      <c r="M68" s="229">
        <v>0</v>
      </c>
      <c r="N68" s="229">
        <v>0</v>
      </c>
      <c r="O68" s="229">
        <v>0</v>
      </c>
      <c r="P68" s="229">
        <v>0</v>
      </c>
      <c r="Q68" s="229">
        <v>0</v>
      </c>
      <c r="R68" s="229">
        <v>0</v>
      </c>
      <c r="S68" s="229">
        <v>0</v>
      </c>
      <c r="T68" s="229">
        <v>0</v>
      </c>
      <c r="U68" s="229">
        <v>0</v>
      </c>
      <c r="V68" s="229">
        <v>0</v>
      </c>
      <c r="W68" s="229">
        <v>0</v>
      </c>
      <c r="X68" s="229">
        <v>0</v>
      </c>
      <c r="Y68" s="229">
        <v>0</v>
      </c>
      <c r="DA68" s="73" t="s">
        <v>849</v>
      </c>
    </row>
    <row r="69" spans="1:105" ht="12" customHeight="1" x14ac:dyDescent="0.25">
      <c r="A69" s="60" t="s">
        <v>545</v>
      </c>
      <c r="B69" s="262">
        <v>0</v>
      </c>
      <c r="C69" s="262">
        <v>0</v>
      </c>
      <c r="D69" s="262">
        <v>0</v>
      </c>
      <c r="E69" s="262">
        <v>0</v>
      </c>
      <c r="F69" s="262">
        <v>0</v>
      </c>
      <c r="G69" s="262">
        <v>0</v>
      </c>
      <c r="H69" s="262">
        <v>0</v>
      </c>
      <c r="I69" s="262">
        <v>0</v>
      </c>
      <c r="J69" s="262">
        <v>0</v>
      </c>
      <c r="K69" s="262">
        <v>0</v>
      </c>
      <c r="L69" s="262">
        <v>0</v>
      </c>
      <c r="M69" s="262">
        <v>0</v>
      </c>
      <c r="N69" s="262">
        <v>0</v>
      </c>
      <c r="O69" s="262">
        <v>0</v>
      </c>
      <c r="P69" s="262">
        <v>0</v>
      </c>
      <c r="Q69" s="262">
        <v>0</v>
      </c>
      <c r="R69" s="262">
        <v>0</v>
      </c>
      <c r="S69" s="262">
        <v>0</v>
      </c>
      <c r="T69" s="262">
        <v>0</v>
      </c>
      <c r="U69" s="262">
        <v>0</v>
      </c>
      <c r="V69" s="262">
        <v>0</v>
      </c>
      <c r="W69" s="262">
        <v>0</v>
      </c>
      <c r="X69" s="262">
        <v>0</v>
      </c>
      <c r="Y69" s="262">
        <v>0</v>
      </c>
      <c r="DA69" s="72" t="s">
        <v>850</v>
      </c>
    </row>
    <row r="70" spans="1:105" ht="12" customHeight="1" x14ac:dyDescent="0.25">
      <c r="A70" s="100" t="s">
        <v>105</v>
      </c>
      <c r="B70" s="279">
        <v>129.30500000000001</v>
      </c>
      <c r="C70" s="279">
        <v>129.30500000000001</v>
      </c>
      <c r="D70" s="279">
        <v>186.8</v>
      </c>
      <c r="E70" s="279">
        <v>206.511</v>
      </c>
      <c r="F70" s="279">
        <v>210.56</v>
      </c>
      <c r="G70" s="279">
        <v>209.53471999999999</v>
      </c>
      <c r="H70" s="279">
        <v>204.17053000000001</v>
      </c>
      <c r="I70" s="279">
        <v>188.09836999999999</v>
      </c>
      <c r="J70" s="279">
        <v>137.84174999999999</v>
      </c>
      <c r="K70" s="279">
        <v>55.142359999999996</v>
      </c>
      <c r="L70" s="279">
        <v>64.093350000000001</v>
      </c>
      <c r="M70" s="279">
        <v>118.39525999999999</v>
      </c>
      <c r="N70" s="279">
        <v>131.97979000000001</v>
      </c>
      <c r="O70" s="279">
        <v>130.46</v>
      </c>
      <c r="P70" s="279">
        <v>129.85401999999999</v>
      </c>
      <c r="Q70" s="279">
        <v>129.98029</v>
      </c>
      <c r="R70" s="279">
        <v>133.34101999999999</v>
      </c>
      <c r="S70" s="279">
        <v>137.43075999999999</v>
      </c>
      <c r="T70" s="279">
        <v>132.953</v>
      </c>
      <c r="U70" s="279">
        <v>110.50415</v>
      </c>
      <c r="V70" s="279">
        <v>72.890500000000003</v>
      </c>
      <c r="W70" s="279">
        <v>55.867530000000002</v>
      </c>
      <c r="X70" s="279">
        <v>29.79795</v>
      </c>
      <c r="Y70" s="279">
        <v>2.2230300000000001</v>
      </c>
      <c r="DA70" s="105" t="s">
        <v>851</v>
      </c>
    </row>
    <row r="71" spans="1:105" ht="12" customHeight="1" x14ac:dyDescent="0.25">
      <c r="A71" s="128"/>
      <c r="B71" s="129"/>
      <c r="C71" s="129"/>
      <c r="D71" s="129"/>
      <c r="E71" s="129"/>
      <c r="F71" s="129"/>
      <c r="G71" s="129"/>
      <c r="H71" s="129"/>
      <c r="I71" s="129"/>
      <c r="J71" s="129"/>
      <c r="K71" s="129"/>
      <c r="L71" s="129"/>
      <c r="M71" s="129"/>
      <c r="N71" s="129"/>
      <c r="O71" s="129"/>
      <c r="P71" s="129"/>
      <c r="Q71" s="129"/>
      <c r="R71" s="129"/>
      <c r="S71" s="129"/>
      <c r="T71" s="129"/>
      <c r="U71" s="129"/>
      <c r="V71" s="129"/>
      <c r="W71" s="129"/>
      <c r="X71" s="129"/>
      <c r="Y71" s="129"/>
      <c r="DA71" s="124"/>
    </row>
    <row r="72" spans="1:105" ht="15" customHeight="1" x14ac:dyDescent="0.25">
      <c r="A72" s="34" t="s">
        <v>80</v>
      </c>
      <c r="B72" s="223">
        <v>0</v>
      </c>
      <c r="C72" s="223">
        <v>0</v>
      </c>
      <c r="D72" s="223">
        <v>0</v>
      </c>
      <c r="E72" s="223">
        <v>0</v>
      </c>
      <c r="F72" s="223">
        <v>0</v>
      </c>
      <c r="G72" s="223">
        <v>0</v>
      </c>
      <c r="H72" s="223">
        <v>4.6016521831456023</v>
      </c>
      <c r="I72" s="223">
        <v>4.4170973894975987</v>
      </c>
      <c r="J72" s="223">
        <v>6.5506705052686414</v>
      </c>
      <c r="K72" s="223">
        <v>3.3498112528372812</v>
      </c>
      <c r="L72" s="223">
        <v>4.7714953330235268</v>
      </c>
      <c r="M72" s="223">
        <v>6.5873859740127276</v>
      </c>
      <c r="N72" s="223">
        <v>4.5518836614828384</v>
      </c>
      <c r="O72" s="223">
        <v>4.7441004847602164</v>
      </c>
      <c r="P72" s="223">
        <v>2.0710718189470652</v>
      </c>
      <c r="Q72" s="223">
        <v>2.2790351907654909</v>
      </c>
      <c r="R72" s="223">
        <v>2.9247817797911728</v>
      </c>
      <c r="S72" s="223">
        <v>5.6929090060263086</v>
      </c>
      <c r="T72" s="223">
        <v>4.7133439641921377</v>
      </c>
      <c r="U72" s="223">
        <v>1.4177278632701249</v>
      </c>
      <c r="V72" s="223">
        <v>6.5137046315893787</v>
      </c>
      <c r="W72" s="223">
        <v>9.6806865240542699</v>
      </c>
      <c r="X72" s="223">
        <v>8.8441546421941002</v>
      </c>
      <c r="Y72" s="223">
        <v>4.8151335752593223</v>
      </c>
      <c r="DA72" s="89" t="s">
        <v>852</v>
      </c>
    </row>
    <row r="73" spans="1:105" ht="12" customHeight="1" x14ac:dyDescent="0.25">
      <c r="A73" s="55" t="s">
        <v>91</v>
      </c>
      <c r="B73" s="259">
        <v>0</v>
      </c>
      <c r="C73" s="259">
        <v>0</v>
      </c>
      <c r="D73" s="259">
        <v>0</v>
      </c>
      <c r="E73" s="259">
        <v>0</v>
      </c>
      <c r="F73" s="259">
        <v>0</v>
      </c>
      <c r="G73" s="259">
        <v>0</v>
      </c>
      <c r="H73" s="259">
        <v>0</v>
      </c>
      <c r="I73" s="259">
        <v>0</v>
      </c>
      <c r="J73" s="259">
        <v>0</v>
      </c>
      <c r="K73" s="259">
        <v>0</v>
      </c>
      <c r="L73" s="259">
        <v>0</v>
      </c>
      <c r="M73" s="259">
        <v>0</v>
      </c>
      <c r="N73" s="259">
        <v>0</v>
      </c>
      <c r="O73" s="259">
        <v>0</v>
      </c>
      <c r="P73" s="259">
        <v>0</v>
      </c>
      <c r="Q73" s="259">
        <v>0</v>
      </c>
      <c r="R73" s="259">
        <v>0</v>
      </c>
      <c r="S73" s="259">
        <v>0</v>
      </c>
      <c r="T73" s="259">
        <v>0</v>
      </c>
      <c r="U73" s="259">
        <v>0</v>
      </c>
      <c r="V73" s="259">
        <v>0</v>
      </c>
      <c r="W73" s="259">
        <v>0</v>
      </c>
      <c r="X73" s="259">
        <v>0</v>
      </c>
      <c r="Y73" s="259">
        <v>0</v>
      </c>
      <c r="DA73" s="67" t="s">
        <v>853</v>
      </c>
    </row>
    <row r="74" spans="1:105" ht="12" customHeight="1" x14ac:dyDescent="0.25">
      <c r="A74" s="173" t="s">
        <v>92</v>
      </c>
      <c r="B74" s="224">
        <v>0</v>
      </c>
      <c r="C74" s="224">
        <v>0</v>
      </c>
      <c r="D74" s="224">
        <v>0</v>
      </c>
      <c r="E74" s="224">
        <v>0</v>
      </c>
      <c r="F74" s="224">
        <v>0</v>
      </c>
      <c r="G74" s="224">
        <v>0</v>
      </c>
      <c r="H74" s="224">
        <v>0</v>
      </c>
      <c r="I74" s="224">
        <v>0</v>
      </c>
      <c r="J74" s="224">
        <v>0</v>
      </c>
      <c r="K74" s="224">
        <v>0</v>
      </c>
      <c r="L74" s="224">
        <v>0</v>
      </c>
      <c r="M74" s="224">
        <v>0</v>
      </c>
      <c r="N74" s="224">
        <v>0</v>
      </c>
      <c r="O74" s="224">
        <v>0</v>
      </c>
      <c r="P74" s="224">
        <v>0</v>
      </c>
      <c r="Q74" s="224">
        <v>0</v>
      </c>
      <c r="R74" s="224">
        <v>0</v>
      </c>
      <c r="S74" s="224">
        <v>0</v>
      </c>
      <c r="T74" s="224">
        <v>0</v>
      </c>
      <c r="U74" s="224">
        <v>0</v>
      </c>
      <c r="V74" s="224">
        <v>0</v>
      </c>
      <c r="W74" s="224">
        <v>0</v>
      </c>
      <c r="X74" s="224">
        <v>0</v>
      </c>
      <c r="Y74" s="224">
        <v>0</v>
      </c>
      <c r="DA74" s="177" t="s">
        <v>854</v>
      </c>
    </row>
    <row r="75" spans="1:105" ht="12" customHeight="1" x14ac:dyDescent="0.25">
      <c r="A75" s="173" t="s">
        <v>93</v>
      </c>
      <c r="B75" s="224">
        <v>0</v>
      </c>
      <c r="C75" s="224">
        <v>0</v>
      </c>
      <c r="D75" s="224">
        <v>0</v>
      </c>
      <c r="E75" s="224">
        <v>0</v>
      </c>
      <c r="F75" s="224">
        <v>0</v>
      </c>
      <c r="G75" s="224">
        <v>0</v>
      </c>
      <c r="H75" s="224">
        <v>0</v>
      </c>
      <c r="I75" s="224">
        <v>0</v>
      </c>
      <c r="J75" s="224">
        <v>0</v>
      </c>
      <c r="K75" s="224">
        <v>0</v>
      </c>
      <c r="L75" s="224">
        <v>0</v>
      </c>
      <c r="M75" s="224">
        <v>0</v>
      </c>
      <c r="N75" s="224">
        <v>0</v>
      </c>
      <c r="O75" s="224">
        <v>0</v>
      </c>
      <c r="P75" s="224">
        <v>0</v>
      </c>
      <c r="Q75" s="224">
        <v>0</v>
      </c>
      <c r="R75" s="224">
        <v>0</v>
      </c>
      <c r="S75" s="224">
        <v>0</v>
      </c>
      <c r="T75" s="224">
        <v>0</v>
      </c>
      <c r="U75" s="224">
        <v>0</v>
      </c>
      <c r="V75" s="224">
        <v>0</v>
      </c>
      <c r="W75" s="224">
        <v>0</v>
      </c>
      <c r="X75" s="224">
        <v>0</v>
      </c>
      <c r="Y75" s="224">
        <v>0</v>
      </c>
      <c r="DA75" s="177" t="s">
        <v>855</v>
      </c>
    </row>
    <row r="76" spans="1:105" ht="12" customHeight="1" x14ac:dyDescent="0.25">
      <c r="A76" s="173" t="s">
        <v>94</v>
      </c>
      <c r="B76" s="224">
        <v>0</v>
      </c>
      <c r="C76" s="224">
        <v>0</v>
      </c>
      <c r="D76" s="224">
        <v>0</v>
      </c>
      <c r="E76" s="224">
        <v>0</v>
      </c>
      <c r="F76" s="224">
        <v>0</v>
      </c>
      <c r="G76" s="224">
        <v>0</v>
      </c>
      <c r="H76" s="224">
        <v>0</v>
      </c>
      <c r="I76" s="224">
        <v>0</v>
      </c>
      <c r="J76" s="224">
        <v>0</v>
      </c>
      <c r="K76" s="224">
        <v>0</v>
      </c>
      <c r="L76" s="224">
        <v>0</v>
      </c>
      <c r="M76" s="224">
        <v>0</v>
      </c>
      <c r="N76" s="224">
        <v>0</v>
      </c>
      <c r="O76" s="224">
        <v>0</v>
      </c>
      <c r="P76" s="224">
        <v>0</v>
      </c>
      <c r="Q76" s="224">
        <v>0</v>
      </c>
      <c r="R76" s="224">
        <v>0</v>
      </c>
      <c r="S76" s="224">
        <v>0</v>
      </c>
      <c r="T76" s="224">
        <v>0</v>
      </c>
      <c r="U76" s="224">
        <v>0</v>
      </c>
      <c r="V76" s="224">
        <v>0</v>
      </c>
      <c r="W76" s="224">
        <v>0</v>
      </c>
      <c r="X76" s="224">
        <v>0</v>
      </c>
      <c r="Y76" s="224">
        <v>0</v>
      </c>
      <c r="DA76" s="177" t="s">
        <v>856</v>
      </c>
    </row>
    <row r="77" spans="1:105" ht="12" customHeight="1" x14ac:dyDescent="0.25">
      <c r="A77" s="56" t="s">
        <v>95</v>
      </c>
      <c r="B77" s="260">
        <v>0</v>
      </c>
      <c r="C77" s="260">
        <v>0</v>
      </c>
      <c r="D77" s="260">
        <v>0</v>
      </c>
      <c r="E77" s="260">
        <v>0</v>
      </c>
      <c r="F77" s="260">
        <v>0</v>
      </c>
      <c r="G77" s="260">
        <v>0</v>
      </c>
      <c r="H77" s="260">
        <v>8.2726664980398053E-3</v>
      </c>
      <c r="I77" s="260">
        <v>8.4069602907557786E-3</v>
      </c>
      <c r="J77" s="260">
        <v>1.364064300623666E-2</v>
      </c>
      <c r="K77" s="260">
        <v>7.7344968523887416E-3</v>
      </c>
      <c r="L77" s="260">
        <v>9.9804910839584142E-3</v>
      </c>
      <c r="M77" s="260">
        <v>1.3231051518691221E-2</v>
      </c>
      <c r="N77" s="260">
        <v>8.8804850051333283E-3</v>
      </c>
      <c r="O77" s="260">
        <v>9.3778867145863261E-3</v>
      </c>
      <c r="P77" s="260">
        <v>4.2577123228101027E-3</v>
      </c>
      <c r="Q77" s="260">
        <v>4.9056168342026616E-3</v>
      </c>
      <c r="R77" s="260">
        <v>6.5362558656121943E-3</v>
      </c>
      <c r="S77" s="260">
        <v>1.339156151510738E-2</v>
      </c>
      <c r="T77" s="260">
        <v>1.0942330555517389E-2</v>
      </c>
      <c r="U77" s="260">
        <v>3.4046956600506241E-3</v>
      </c>
      <c r="V77" s="260">
        <v>1.6798822612937081E-2</v>
      </c>
      <c r="W77" s="260">
        <v>2.607942524847838E-2</v>
      </c>
      <c r="X77" s="260">
        <v>2.4402414256384959E-2</v>
      </c>
      <c r="Y77" s="260">
        <v>1.337769474989099E-2</v>
      </c>
      <c r="DA77" s="68" t="s">
        <v>857</v>
      </c>
    </row>
    <row r="78" spans="1:105" ht="12" customHeight="1" x14ac:dyDescent="0.25">
      <c r="A78" s="37" t="s">
        <v>159</v>
      </c>
      <c r="B78" s="226">
        <v>0</v>
      </c>
      <c r="C78" s="226">
        <v>0</v>
      </c>
      <c r="D78" s="226">
        <v>0</v>
      </c>
      <c r="E78" s="226">
        <v>0</v>
      </c>
      <c r="F78" s="226">
        <v>0</v>
      </c>
      <c r="G78" s="226">
        <v>0</v>
      </c>
      <c r="H78" s="226">
        <v>9.7035230255534488E-4</v>
      </c>
      <c r="I78" s="226">
        <v>1.0953488704892611E-3</v>
      </c>
      <c r="J78" s="226">
        <v>1.2252954368351891E-3</v>
      </c>
      <c r="K78" s="226">
        <v>0</v>
      </c>
      <c r="L78" s="226">
        <v>5.644116969161781E-4</v>
      </c>
      <c r="M78" s="226">
        <v>7.4688455786740544E-4</v>
      </c>
      <c r="N78" s="226">
        <v>4.6054590242188378E-4</v>
      </c>
      <c r="O78" s="226">
        <v>0</v>
      </c>
      <c r="P78" s="226">
        <v>0</v>
      </c>
      <c r="Q78" s="226">
        <v>0</v>
      </c>
      <c r="R78" s="226">
        <v>0</v>
      </c>
      <c r="S78" s="226">
        <v>1.5592913335679641E-4</v>
      </c>
      <c r="T78" s="226">
        <v>1.9019576151828991E-4</v>
      </c>
      <c r="U78" s="226">
        <v>3.7970786425498281E-5</v>
      </c>
      <c r="V78" s="226">
        <v>1.4892753019881509E-4</v>
      </c>
      <c r="W78" s="226">
        <v>1.6845143724811569E-4</v>
      </c>
      <c r="X78" s="226">
        <v>6.9018141628513093E-4</v>
      </c>
      <c r="Y78" s="226">
        <v>2.3782617461216729E-4</v>
      </c>
      <c r="DA78" s="69" t="s">
        <v>858</v>
      </c>
    </row>
    <row r="79" spans="1:105" ht="12" customHeight="1" x14ac:dyDescent="0.25">
      <c r="A79" s="37" t="s">
        <v>35</v>
      </c>
      <c r="B79" s="226">
        <v>0</v>
      </c>
      <c r="C79" s="226">
        <v>0</v>
      </c>
      <c r="D79" s="226">
        <v>0</v>
      </c>
      <c r="E79" s="226">
        <v>0</v>
      </c>
      <c r="F79" s="226">
        <v>0</v>
      </c>
      <c r="G79" s="226">
        <v>0</v>
      </c>
      <c r="H79" s="226">
        <v>7.3023141954844601E-3</v>
      </c>
      <c r="I79" s="226">
        <v>7.3116114202665169E-3</v>
      </c>
      <c r="J79" s="226">
        <v>1.2415347569401471E-2</v>
      </c>
      <c r="K79" s="226">
        <v>7.7344968523887416E-3</v>
      </c>
      <c r="L79" s="226">
        <v>9.4160793870422359E-3</v>
      </c>
      <c r="M79" s="226">
        <v>1.2484166960823811E-2</v>
      </c>
      <c r="N79" s="226">
        <v>8.4199391027114448E-3</v>
      </c>
      <c r="O79" s="226">
        <v>9.3778867145863261E-3</v>
      </c>
      <c r="P79" s="226">
        <v>4.2577123228101027E-3</v>
      </c>
      <c r="Q79" s="226">
        <v>4.9056168342026616E-3</v>
      </c>
      <c r="R79" s="226">
        <v>6.5362558656121943E-3</v>
      </c>
      <c r="S79" s="226">
        <v>1.323563238175059E-2</v>
      </c>
      <c r="T79" s="226">
        <v>1.0752134793999101E-2</v>
      </c>
      <c r="U79" s="226">
        <v>3.366724873625126E-3</v>
      </c>
      <c r="V79" s="226">
        <v>1.6649895082738259E-2</v>
      </c>
      <c r="W79" s="226">
        <v>2.5910973811230271E-2</v>
      </c>
      <c r="X79" s="226">
        <v>2.371223284009983E-2</v>
      </c>
      <c r="Y79" s="226">
        <v>1.3139868575278831E-2</v>
      </c>
      <c r="DA79" s="69" t="s">
        <v>859</v>
      </c>
    </row>
    <row r="80" spans="1:105" ht="12" customHeight="1" x14ac:dyDescent="0.25">
      <c r="A80" s="37" t="s">
        <v>96</v>
      </c>
      <c r="B80" s="226">
        <v>0</v>
      </c>
      <c r="C80" s="226">
        <v>0</v>
      </c>
      <c r="D80" s="226">
        <v>0</v>
      </c>
      <c r="E80" s="226">
        <v>0</v>
      </c>
      <c r="F80" s="226">
        <v>0</v>
      </c>
      <c r="G80" s="226">
        <v>0</v>
      </c>
      <c r="H80" s="226">
        <v>0</v>
      </c>
      <c r="I80" s="226">
        <v>0</v>
      </c>
      <c r="J80" s="226">
        <v>0</v>
      </c>
      <c r="K80" s="226">
        <v>0</v>
      </c>
      <c r="L80" s="226">
        <v>0</v>
      </c>
      <c r="M80" s="226">
        <v>0</v>
      </c>
      <c r="N80" s="226">
        <v>0</v>
      </c>
      <c r="O80" s="226">
        <v>0</v>
      </c>
      <c r="P80" s="226">
        <v>0</v>
      </c>
      <c r="Q80" s="226">
        <v>0</v>
      </c>
      <c r="R80" s="226">
        <v>0</v>
      </c>
      <c r="S80" s="226">
        <v>0</v>
      </c>
      <c r="T80" s="226">
        <v>0</v>
      </c>
      <c r="U80" s="226">
        <v>0</v>
      </c>
      <c r="V80" s="226">
        <v>0</v>
      </c>
      <c r="W80" s="226">
        <v>0</v>
      </c>
      <c r="X80" s="226">
        <v>0</v>
      </c>
      <c r="Y80" s="226">
        <v>0</v>
      </c>
      <c r="DA80" s="69" t="s">
        <v>860</v>
      </c>
    </row>
    <row r="81" spans="1:105" ht="12" customHeight="1" x14ac:dyDescent="0.25">
      <c r="A81" s="37" t="s">
        <v>78</v>
      </c>
      <c r="B81" s="226">
        <v>0</v>
      </c>
      <c r="C81" s="226">
        <v>0</v>
      </c>
      <c r="D81" s="226">
        <v>0</v>
      </c>
      <c r="E81" s="226">
        <v>0</v>
      </c>
      <c r="F81" s="226">
        <v>0</v>
      </c>
      <c r="G81" s="226">
        <v>0</v>
      </c>
      <c r="H81" s="226">
        <v>0</v>
      </c>
      <c r="I81" s="226">
        <v>0</v>
      </c>
      <c r="J81" s="226">
        <v>0</v>
      </c>
      <c r="K81" s="226">
        <v>0</v>
      </c>
      <c r="L81" s="226">
        <v>0</v>
      </c>
      <c r="M81" s="226">
        <v>0</v>
      </c>
      <c r="N81" s="226">
        <v>0</v>
      </c>
      <c r="O81" s="226">
        <v>0</v>
      </c>
      <c r="P81" s="226">
        <v>0</v>
      </c>
      <c r="Q81" s="226">
        <v>0</v>
      </c>
      <c r="R81" s="226">
        <v>0</v>
      </c>
      <c r="S81" s="226">
        <v>0</v>
      </c>
      <c r="T81" s="226">
        <v>0</v>
      </c>
      <c r="U81" s="226">
        <v>0</v>
      </c>
      <c r="V81" s="226">
        <v>0</v>
      </c>
      <c r="W81" s="226">
        <v>0</v>
      </c>
      <c r="X81" s="226">
        <v>0</v>
      </c>
      <c r="Y81" s="226">
        <v>0</v>
      </c>
      <c r="DA81" s="69" t="s">
        <v>861</v>
      </c>
    </row>
    <row r="82" spans="1:105" ht="12" customHeight="1" x14ac:dyDescent="0.25">
      <c r="A82" s="37" t="s">
        <v>40</v>
      </c>
      <c r="B82" s="226">
        <v>0</v>
      </c>
      <c r="C82" s="226">
        <v>0</v>
      </c>
      <c r="D82" s="226">
        <v>0</v>
      </c>
      <c r="E82" s="226">
        <v>0</v>
      </c>
      <c r="F82" s="226">
        <v>0</v>
      </c>
      <c r="G82" s="226">
        <v>0</v>
      </c>
      <c r="H82" s="226">
        <v>0</v>
      </c>
      <c r="I82" s="226">
        <v>0</v>
      </c>
      <c r="J82" s="226">
        <v>0</v>
      </c>
      <c r="K82" s="226">
        <v>0</v>
      </c>
      <c r="L82" s="226">
        <v>0</v>
      </c>
      <c r="M82" s="226">
        <v>0</v>
      </c>
      <c r="N82" s="226">
        <v>0</v>
      </c>
      <c r="O82" s="226">
        <v>0</v>
      </c>
      <c r="P82" s="226">
        <v>0</v>
      </c>
      <c r="Q82" s="226">
        <v>0</v>
      </c>
      <c r="R82" s="226">
        <v>0</v>
      </c>
      <c r="S82" s="226">
        <v>0</v>
      </c>
      <c r="T82" s="226">
        <v>0</v>
      </c>
      <c r="U82" s="226">
        <v>0</v>
      </c>
      <c r="V82" s="226">
        <v>0</v>
      </c>
      <c r="W82" s="226">
        <v>0</v>
      </c>
      <c r="X82" s="226">
        <v>0</v>
      </c>
      <c r="Y82" s="226">
        <v>0</v>
      </c>
      <c r="DA82" s="69" t="s">
        <v>862</v>
      </c>
    </row>
    <row r="83" spans="1:105" ht="12" customHeight="1" x14ac:dyDescent="0.25">
      <c r="A83" s="57" t="s">
        <v>558</v>
      </c>
      <c r="B83" s="261">
        <v>0</v>
      </c>
      <c r="C83" s="261">
        <v>0</v>
      </c>
      <c r="D83" s="261">
        <v>0</v>
      </c>
      <c r="E83" s="261">
        <v>0</v>
      </c>
      <c r="F83" s="261">
        <v>0</v>
      </c>
      <c r="G83" s="261">
        <v>0</v>
      </c>
      <c r="H83" s="261">
        <v>0.84403776706675071</v>
      </c>
      <c r="I83" s="261">
        <v>0.82132388981797588</v>
      </c>
      <c r="J83" s="261">
        <v>1.3814426715256429</v>
      </c>
      <c r="K83" s="261">
        <v>0.76185244495241722</v>
      </c>
      <c r="L83" s="261">
        <v>1.060453032120436</v>
      </c>
      <c r="M83" s="261">
        <v>1.4210231686831249</v>
      </c>
      <c r="N83" s="261">
        <v>0.97204963664213817</v>
      </c>
      <c r="O83" s="261">
        <v>1.0214859178305919</v>
      </c>
      <c r="P83" s="261">
        <v>0.44489181170087688</v>
      </c>
      <c r="Q83" s="261">
        <v>0.49456155855052802</v>
      </c>
      <c r="R83" s="261">
        <v>0.63098975002573843</v>
      </c>
      <c r="S83" s="261">
        <v>1.25703996487738</v>
      </c>
      <c r="T83" s="261">
        <v>1.0264545927015769</v>
      </c>
      <c r="U83" s="261">
        <v>0.29876047549413393</v>
      </c>
      <c r="V83" s="261">
        <v>1.4668819176921251</v>
      </c>
      <c r="W83" s="261">
        <v>2.2715661000288501</v>
      </c>
      <c r="X83" s="261">
        <v>2.1404107602361431</v>
      </c>
      <c r="Y83" s="261">
        <v>1.200305108836679</v>
      </c>
      <c r="DA83" s="70" t="s">
        <v>863</v>
      </c>
    </row>
    <row r="84" spans="1:105" ht="12" customHeight="1" x14ac:dyDescent="0.25">
      <c r="A84" s="60" t="s">
        <v>560</v>
      </c>
      <c r="B84" s="262">
        <v>0</v>
      </c>
      <c r="C84" s="262">
        <v>0</v>
      </c>
      <c r="D84" s="262">
        <v>0</v>
      </c>
      <c r="E84" s="262">
        <v>0</v>
      </c>
      <c r="F84" s="262">
        <v>0</v>
      </c>
      <c r="G84" s="262">
        <v>0</v>
      </c>
      <c r="H84" s="262">
        <v>0.84403776706675071</v>
      </c>
      <c r="I84" s="262">
        <v>0.82132388981797588</v>
      </c>
      <c r="J84" s="262">
        <v>1.3814426715256429</v>
      </c>
      <c r="K84" s="262">
        <v>0.76185244495241722</v>
      </c>
      <c r="L84" s="262">
        <v>1.060453032120436</v>
      </c>
      <c r="M84" s="262">
        <v>1.4210231686831249</v>
      </c>
      <c r="N84" s="262">
        <v>0.97204963664213817</v>
      </c>
      <c r="O84" s="262">
        <v>1.0214859178305919</v>
      </c>
      <c r="P84" s="262">
        <v>0.44489181170087688</v>
      </c>
      <c r="Q84" s="262">
        <v>0.49456155855052802</v>
      </c>
      <c r="R84" s="262">
        <v>0.63098975002573843</v>
      </c>
      <c r="S84" s="262">
        <v>1.25703996487738</v>
      </c>
      <c r="T84" s="262">
        <v>1.0264545927015769</v>
      </c>
      <c r="U84" s="262">
        <v>0.29876047549413393</v>
      </c>
      <c r="V84" s="262">
        <v>1.4668819176921251</v>
      </c>
      <c r="W84" s="262">
        <v>2.2715661000288501</v>
      </c>
      <c r="X84" s="262">
        <v>2.1404107602361431</v>
      </c>
      <c r="Y84" s="262">
        <v>1.200305108836679</v>
      </c>
      <c r="DA84" s="72" t="s">
        <v>864</v>
      </c>
    </row>
    <row r="85" spans="1:105" ht="12" customHeight="1" x14ac:dyDescent="0.25">
      <c r="A85" s="59" t="s">
        <v>31</v>
      </c>
      <c r="B85" s="230">
        <v>0</v>
      </c>
      <c r="C85" s="230">
        <v>0</v>
      </c>
      <c r="D85" s="230">
        <v>0</v>
      </c>
      <c r="E85" s="230">
        <v>0</v>
      </c>
      <c r="F85" s="230">
        <v>0</v>
      </c>
      <c r="G85" s="230">
        <v>0</v>
      </c>
      <c r="H85" s="230">
        <v>0</v>
      </c>
      <c r="I85" s="230">
        <v>2.80827648939844E-2</v>
      </c>
      <c r="J85" s="230">
        <v>0.1762616528115282</v>
      </c>
      <c r="K85" s="230">
        <v>0.12850074185935381</v>
      </c>
      <c r="L85" s="230">
        <v>0.23256885194297711</v>
      </c>
      <c r="M85" s="230">
        <v>0.35233566066949568</v>
      </c>
      <c r="N85" s="230">
        <v>0.22647108105293121</v>
      </c>
      <c r="O85" s="230">
        <v>0.23831971283273959</v>
      </c>
      <c r="P85" s="230">
        <v>8.6778479066242059E-2</v>
      </c>
      <c r="Q85" s="230">
        <v>0.1004225915169142</v>
      </c>
      <c r="R85" s="230">
        <v>0.11240479644165879</v>
      </c>
      <c r="S85" s="230">
        <v>0.18323633839293349</v>
      </c>
      <c r="T85" s="230">
        <v>0.14703059105898841</v>
      </c>
      <c r="U85" s="230">
        <v>8.5507443835640354E-3</v>
      </c>
      <c r="V85" s="230">
        <v>3.6226284622707938E-2</v>
      </c>
      <c r="W85" s="230">
        <v>5.213041578597382E-2</v>
      </c>
      <c r="X85" s="230">
        <v>9.6874338209277849E-2</v>
      </c>
      <c r="Y85" s="230">
        <v>7.3447063869752027E-2</v>
      </c>
      <c r="DA85" s="71" t="s">
        <v>865</v>
      </c>
    </row>
    <row r="86" spans="1:105" ht="12" customHeight="1" x14ac:dyDescent="0.25">
      <c r="A86" s="59" t="s">
        <v>159</v>
      </c>
      <c r="B86" s="230">
        <v>0</v>
      </c>
      <c r="C86" s="230">
        <v>0</v>
      </c>
      <c r="D86" s="230">
        <v>0</v>
      </c>
      <c r="E86" s="230">
        <v>0</v>
      </c>
      <c r="F86" s="230">
        <v>0</v>
      </c>
      <c r="G86" s="230">
        <v>0</v>
      </c>
      <c r="H86" s="230">
        <v>7.9640918551197412E-2</v>
      </c>
      <c r="I86" s="230">
        <v>9.0914881763943578E-2</v>
      </c>
      <c r="J86" s="230">
        <v>9.4776662685701785E-2</v>
      </c>
      <c r="K86" s="230">
        <v>0</v>
      </c>
      <c r="L86" s="230">
        <v>4.184637418520052E-2</v>
      </c>
      <c r="M86" s="230">
        <v>5.3881264517962608E-2</v>
      </c>
      <c r="N86" s="230">
        <v>3.4864762525320059E-2</v>
      </c>
      <c r="O86" s="230">
        <v>0</v>
      </c>
      <c r="P86" s="230">
        <v>0</v>
      </c>
      <c r="Q86" s="230">
        <v>0</v>
      </c>
      <c r="R86" s="230">
        <v>0</v>
      </c>
      <c r="S86" s="230">
        <v>1.250319230391575E-2</v>
      </c>
      <c r="T86" s="230">
        <v>1.52858403281864E-2</v>
      </c>
      <c r="U86" s="230">
        <v>3.2365570432327209E-3</v>
      </c>
      <c r="V86" s="230">
        <v>1.2683270423604931E-2</v>
      </c>
      <c r="W86" s="230">
        <v>1.433571205378773E-2</v>
      </c>
      <c r="X86" s="230">
        <v>5.7798005032051812E-2</v>
      </c>
      <c r="Y86" s="230">
        <v>2.0033073199522199E-2</v>
      </c>
      <c r="DA86" s="71" t="s">
        <v>866</v>
      </c>
    </row>
    <row r="87" spans="1:105" ht="12" customHeight="1" x14ac:dyDescent="0.25">
      <c r="A87" s="59" t="s">
        <v>32</v>
      </c>
      <c r="B87" s="230">
        <v>0</v>
      </c>
      <c r="C87" s="230">
        <v>0</v>
      </c>
      <c r="D87" s="230">
        <v>0</v>
      </c>
      <c r="E87" s="230">
        <v>0</v>
      </c>
      <c r="F87" s="230">
        <v>0</v>
      </c>
      <c r="G87" s="230">
        <v>0</v>
      </c>
      <c r="H87" s="230">
        <v>0.16506503001382869</v>
      </c>
      <c r="I87" s="230">
        <v>9.5456317343160318E-2</v>
      </c>
      <c r="J87" s="230">
        <v>0.1500766070324919</v>
      </c>
      <c r="K87" s="230">
        <v>4.8515181750566648E-2</v>
      </c>
      <c r="L87" s="230">
        <v>8.791481608859375E-2</v>
      </c>
      <c r="M87" s="230">
        <v>0.1141815147916424</v>
      </c>
      <c r="N87" s="230">
        <v>7.3298117992316211E-2</v>
      </c>
      <c r="O87" s="230">
        <v>7.7160787661252894E-2</v>
      </c>
      <c r="P87" s="230">
        <v>3.2684287755826782E-2</v>
      </c>
      <c r="Q87" s="230">
        <v>1.6180048015674381E-2</v>
      </c>
      <c r="R87" s="230">
        <v>0</v>
      </c>
      <c r="S87" s="230">
        <v>0</v>
      </c>
      <c r="T87" s="230">
        <v>0</v>
      </c>
      <c r="U87" s="230">
        <v>0</v>
      </c>
      <c r="V87" s="230">
        <v>0</v>
      </c>
      <c r="W87" s="230">
        <v>0</v>
      </c>
      <c r="X87" s="230">
        <v>0</v>
      </c>
      <c r="Y87" s="230">
        <v>0</v>
      </c>
      <c r="DA87" s="71" t="s">
        <v>867</v>
      </c>
    </row>
    <row r="88" spans="1:105" ht="12" customHeight="1" x14ac:dyDescent="0.25">
      <c r="A88" s="59" t="s">
        <v>35</v>
      </c>
      <c r="B88" s="230">
        <v>0</v>
      </c>
      <c r="C88" s="230">
        <v>0</v>
      </c>
      <c r="D88" s="230">
        <v>0</v>
      </c>
      <c r="E88" s="230">
        <v>0</v>
      </c>
      <c r="F88" s="230">
        <v>0</v>
      </c>
      <c r="G88" s="230">
        <v>0</v>
      </c>
      <c r="H88" s="230">
        <v>0.59933181850172457</v>
      </c>
      <c r="I88" s="230">
        <v>0.60686992581688759</v>
      </c>
      <c r="J88" s="230">
        <v>0.96032774899592144</v>
      </c>
      <c r="K88" s="230">
        <v>0.58483652134249675</v>
      </c>
      <c r="L88" s="230">
        <v>0.69812298990366428</v>
      </c>
      <c r="M88" s="230">
        <v>0.90062472870402432</v>
      </c>
      <c r="N88" s="230">
        <v>0.63741567507157071</v>
      </c>
      <c r="O88" s="230">
        <v>0.70600541733659905</v>
      </c>
      <c r="P88" s="230">
        <v>0.32542904487880803</v>
      </c>
      <c r="Q88" s="230">
        <v>0.37795891901793938</v>
      </c>
      <c r="R88" s="230">
        <v>0.51858495358407963</v>
      </c>
      <c r="S88" s="230">
        <v>1.061300434180531</v>
      </c>
      <c r="T88" s="230">
        <v>0.86413816131440246</v>
      </c>
      <c r="U88" s="230">
        <v>0.28697317406733708</v>
      </c>
      <c r="V88" s="230">
        <v>1.4179723626458129</v>
      </c>
      <c r="W88" s="230">
        <v>2.205099972189088</v>
      </c>
      <c r="X88" s="230">
        <v>1.9857384169948129</v>
      </c>
      <c r="Y88" s="230">
        <v>1.106824971767405</v>
      </c>
      <c r="DA88" s="71" t="s">
        <v>868</v>
      </c>
    </row>
    <row r="89" spans="1:105" ht="12" customHeight="1" x14ac:dyDescent="0.25">
      <c r="A89" s="60" t="s">
        <v>566</v>
      </c>
      <c r="B89" s="262">
        <v>0</v>
      </c>
      <c r="C89" s="262">
        <v>0</v>
      </c>
      <c r="D89" s="262">
        <v>0</v>
      </c>
      <c r="E89" s="262">
        <v>0</v>
      </c>
      <c r="F89" s="262">
        <v>0</v>
      </c>
      <c r="G89" s="262">
        <v>0</v>
      </c>
      <c r="H89" s="262">
        <v>0</v>
      </c>
      <c r="I89" s="262">
        <v>0</v>
      </c>
      <c r="J89" s="262">
        <v>0</v>
      </c>
      <c r="K89" s="262">
        <v>0</v>
      </c>
      <c r="L89" s="262">
        <v>0</v>
      </c>
      <c r="M89" s="262">
        <v>0</v>
      </c>
      <c r="N89" s="262">
        <v>0</v>
      </c>
      <c r="O89" s="262">
        <v>0</v>
      </c>
      <c r="P89" s="262">
        <v>0</v>
      </c>
      <c r="Q89" s="262">
        <v>0</v>
      </c>
      <c r="R89" s="262">
        <v>0</v>
      </c>
      <c r="S89" s="262">
        <v>0</v>
      </c>
      <c r="T89" s="262">
        <v>0</v>
      </c>
      <c r="U89" s="262">
        <v>0</v>
      </c>
      <c r="V89" s="262">
        <v>0</v>
      </c>
      <c r="W89" s="262">
        <v>0</v>
      </c>
      <c r="X89" s="262">
        <v>0</v>
      </c>
      <c r="Y89" s="262">
        <v>0</v>
      </c>
      <c r="DA89" s="72" t="s">
        <v>869</v>
      </c>
    </row>
    <row r="90" spans="1:105" ht="12" customHeight="1" x14ac:dyDescent="0.25">
      <c r="A90" s="57" t="s">
        <v>517</v>
      </c>
      <c r="B90" s="294">
        <v>0</v>
      </c>
      <c r="C90" s="294">
        <v>0</v>
      </c>
      <c r="D90" s="294">
        <v>0</v>
      </c>
      <c r="E90" s="294">
        <v>0</v>
      </c>
      <c r="F90" s="294">
        <v>0</v>
      </c>
      <c r="G90" s="294">
        <v>0</v>
      </c>
      <c r="H90" s="294">
        <v>1.6188055362506431</v>
      </c>
      <c r="I90" s="294">
        <v>1.5752419047702459</v>
      </c>
      <c r="J90" s="294">
        <v>2.649510640323911</v>
      </c>
      <c r="K90" s="294">
        <v>1.4611798237193421</v>
      </c>
      <c r="L90" s="294">
        <v>2.033874912133617</v>
      </c>
      <c r="M90" s="294">
        <v>2.7254232717559792</v>
      </c>
      <c r="N90" s="294">
        <v>1.8643233688170671</v>
      </c>
      <c r="O90" s="294">
        <v>1.959138706236895</v>
      </c>
      <c r="P90" s="294">
        <v>0.85327144816850575</v>
      </c>
      <c r="Q90" s="294">
        <v>0.9485345564341634</v>
      </c>
      <c r="R90" s="294">
        <v>1.210194307073339</v>
      </c>
      <c r="S90" s="294">
        <v>2.410914930387098</v>
      </c>
      <c r="T90" s="294">
        <v>1.9686682779016009</v>
      </c>
      <c r="U90" s="294">
        <v>0.57300174306599505</v>
      </c>
      <c r="V90" s="294">
        <v>2.813377152112885</v>
      </c>
      <c r="W90" s="294">
        <v>4.3567052591322861</v>
      </c>
      <c r="X90" s="294">
        <v>4.1051584700553976</v>
      </c>
      <c r="Y90" s="294">
        <v>2.3021014357300449</v>
      </c>
      <c r="DA90" s="70" t="s">
        <v>870</v>
      </c>
    </row>
    <row r="91" spans="1:105" ht="12" customHeight="1" x14ac:dyDescent="0.25">
      <c r="A91" s="60" t="s">
        <v>519</v>
      </c>
      <c r="B91" s="262">
        <v>0</v>
      </c>
      <c r="C91" s="262">
        <v>0</v>
      </c>
      <c r="D91" s="262">
        <v>0</v>
      </c>
      <c r="E91" s="262">
        <v>0</v>
      </c>
      <c r="F91" s="262">
        <v>0</v>
      </c>
      <c r="G91" s="262">
        <v>0</v>
      </c>
      <c r="H91" s="262">
        <v>1.6188055362506431</v>
      </c>
      <c r="I91" s="262">
        <v>1.5752419047702459</v>
      </c>
      <c r="J91" s="262">
        <v>2.649510640323911</v>
      </c>
      <c r="K91" s="262">
        <v>1.4611798237193421</v>
      </c>
      <c r="L91" s="262">
        <v>2.033874912133617</v>
      </c>
      <c r="M91" s="262">
        <v>2.7254232717559792</v>
      </c>
      <c r="N91" s="262">
        <v>1.8643233688170671</v>
      </c>
      <c r="O91" s="262">
        <v>1.959138706236895</v>
      </c>
      <c r="P91" s="262">
        <v>0.85327144816850575</v>
      </c>
      <c r="Q91" s="262">
        <v>0.9485345564341634</v>
      </c>
      <c r="R91" s="262">
        <v>1.210194307073339</v>
      </c>
      <c r="S91" s="262">
        <v>2.410914930387098</v>
      </c>
      <c r="T91" s="262">
        <v>1.9686682779016009</v>
      </c>
      <c r="U91" s="262">
        <v>0.57300174306599505</v>
      </c>
      <c r="V91" s="262">
        <v>2.813377152112885</v>
      </c>
      <c r="W91" s="262">
        <v>4.3567052591322861</v>
      </c>
      <c r="X91" s="262">
        <v>4.1051584700553976</v>
      </c>
      <c r="Y91" s="262">
        <v>2.3021014357300449</v>
      </c>
      <c r="DA91" s="72" t="s">
        <v>871</v>
      </c>
    </row>
    <row r="92" spans="1:105" ht="12" customHeight="1" x14ac:dyDescent="0.25">
      <c r="A92" s="59" t="s">
        <v>31</v>
      </c>
      <c r="B92" s="297">
        <v>0</v>
      </c>
      <c r="C92" s="297">
        <v>0</v>
      </c>
      <c r="D92" s="297">
        <v>0</v>
      </c>
      <c r="E92" s="297">
        <v>0</v>
      </c>
      <c r="F92" s="297">
        <v>0</v>
      </c>
      <c r="G92" s="297">
        <v>0</v>
      </c>
      <c r="H92" s="297">
        <v>0</v>
      </c>
      <c r="I92" s="297">
        <v>5.3860783317308508E-2</v>
      </c>
      <c r="J92" s="297">
        <v>0.33805754971320501</v>
      </c>
      <c r="K92" s="297">
        <v>0.24645545549122999</v>
      </c>
      <c r="L92" s="297">
        <v>0.44605082826225378</v>
      </c>
      <c r="M92" s="297">
        <v>0.67575520950024104</v>
      </c>
      <c r="N92" s="297">
        <v>0.43435572922669913</v>
      </c>
      <c r="O92" s="297">
        <v>0.45708057812630082</v>
      </c>
      <c r="P92" s="297">
        <v>0.1664350670326504</v>
      </c>
      <c r="Q92" s="297">
        <v>0.19260352256175911</v>
      </c>
      <c r="R92" s="297">
        <v>0.21558455543197691</v>
      </c>
      <c r="S92" s="297">
        <v>0.35143450993149522</v>
      </c>
      <c r="T92" s="297">
        <v>0.28199441315482199</v>
      </c>
      <c r="U92" s="297">
        <v>1.6399731015926049E-2</v>
      </c>
      <c r="V92" s="297">
        <v>6.9479485863330304E-2</v>
      </c>
      <c r="W92" s="297">
        <v>9.9982499568302435E-2</v>
      </c>
      <c r="X92" s="297">
        <v>0.1857982203317616</v>
      </c>
      <c r="Y92" s="297">
        <v>0.14086634301555639</v>
      </c>
      <c r="DA92" s="71" t="s">
        <v>872</v>
      </c>
    </row>
    <row r="93" spans="1:105" ht="12" customHeight="1" x14ac:dyDescent="0.25">
      <c r="A93" s="59" t="s">
        <v>159</v>
      </c>
      <c r="B93" s="297">
        <v>0</v>
      </c>
      <c r="C93" s="297">
        <v>0</v>
      </c>
      <c r="D93" s="297">
        <v>0</v>
      </c>
      <c r="E93" s="297">
        <v>0</v>
      </c>
      <c r="F93" s="297">
        <v>0</v>
      </c>
      <c r="G93" s="297">
        <v>0</v>
      </c>
      <c r="H93" s="297">
        <v>0.15274572405782999</v>
      </c>
      <c r="I93" s="297">
        <v>0.17436839874892149</v>
      </c>
      <c r="J93" s="297">
        <v>0.1817750250633515</v>
      </c>
      <c r="K93" s="297">
        <v>0</v>
      </c>
      <c r="L93" s="297">
        <v>8.0258425447520626E-2</v>
      </c>
      <c r="M93" s="297">
        <v>0.1033405052536769</v>
      </c>
      <c r="N93" s="297">
        <v>6.6868181494049869E-2</v>
      </c>
      <c r="O93" s="297">
        <v>0</v>
      </c>
      <c r="P93" s="297">
        <v>0</v>
      </c>
      <c r="Q93" s="297">
        <v>0</v>
      </c>
      <c r="R93" s="297">
        <v>0</v>
      </c>
      <c r="S93" s="297">
        <v>2.398025030648249E-2</v>
      </c>
      <c r="T93" s="297">
        <v>2.931717503057487E-2</v>
      </c>
      <c r="U93" s="297">
        <v>6.2074905465240738E-3</v>
      </c>
      <c r="V93" s="297">
        <v>2.4325627573335781E-2</v>
      </c>
      <c r="W93" s="297">
        <v>2.749489530476348E-2</v>
      </c>
      <c r="X93" s="297">
        <v>0.110852540230855</v>
      </c>
      <c r="Y93" s="297">
        <v>3.842203639323194E-2</v>
      </c>
      <c r="DA93" s="71" t="s">
        <v>873</v>
      </c>
    </row>
    <row r="94" spans="1:105" ht="12" customHeight="1" x14ac:dyDescent="0.25">
      <c r="A94" s="59" t="s">
        <v>32</v>
      </c>
      <c r="B94" s="297">
        <v>0</v>
      </c>
      <c r="C94" s="297">
        <v>0</v>
      </c>
      <c r="D94" s="297">
        <v>0</v>
      </c>
      <c r="E94" s="297">
        <v>0</v>
      </c>
      <c r="F94" s="297">
        <v>0</v>
      </c>
      <c r="G94" s="297">
        <v>0</v>
      </c>
      <c r="H94" s="297">
        <v>0.31658320854098992</v>
      </c>
      <c r="I94" s="297">
        <v>0.18307855526681149</v>
      </c>
      <c r="J94" s="297">
        <v>0.28783645922647061</v>
      </c>
      <c r="K94" s="297">
        <v>9.3048732976675458E-2</v>
      </c>
      <c r="L94" s="297">
        <v>0.16861448214250049</v>
      </c>
      <c r="M94" s="297">
        <v>0.21899217723935999</v>
      </c>
      <c r="N94" s="297">
        <v>0.1405806752167886</v>
      </c>
      <c r="O94" s="297">
        <v>0.1479890060862859</v>
      </c>
      <c r="P94" s="297">
        <v>6.2686183050097072E-2</v>
      </c>
      <c r="Q94" s="297">
        <v>3.103220297309698E-2</v>
      </c>
      <c r="R94" s="297">
        <v>0</v>
      </c>
      <c r="S94" s="297">
        <v>0</v>
      </c>
      <c r="T94" s="297">
        <v>0</v>
      </c>
      <c r="U94" s="297">
        <v>0</v>
      </c>
      <c r="V94" s="297">
        <v>0</v>
      </c>
      <c r="W94" s="297">
        <v>0</v>
      </c>
      <c r="X94" s="297">
        <v>0</v>
      </c>
      <c r="Y94" s="297">
        <v>0</v>
      </c>
      <c r="DA94" s="71" t="s">
        <v>874</v>
      </c>
    </row>
    <row r="95" spans="1:105" ht="12" customHeight="1" x14ac:dyDescent="0.25">
      <c r="A95" s="59" t="s">
        <v>35</v>
      </c>
      <c r="B95" s="297">
        <v>0</v>
      </c>
      <c r="C95" s="297">
        <v>0</v>
      </c>
      <c r="D95" s="297">
        <v>0</v>
      </c>
      <c r="E95" s="297">
        <v>0</v>
      </c>
      <c r="F95" s="297">
        <v>0</v>
      </c>
      <c r="G95" s="297">
        <v>0</v>
      </c>
      <c r="H95" s="297">
        <v>1.1494766036518229</v>
      </c>
      <c r="I95" s="297">
        <v>1.1639341674372039</v>
      </c>
      <c r="J95" s="297">
        <v>1.841841606320884</v>
      </c>
      <c r="K95" s="297">
        <v>1.121675635251437</v>
      </c>
      <c r="L95" s="297">
        <v>1.338951176281342</v>
      </c>
      <c r="M95" s="297">
        <v>1.7273353797627009</v>
      </c>
      <c r="N95" s="297">
        <v>1.2225187828795301</v>
      </c>
      <c r="O95" s="297">
        <v>1.354069122024308</v>
      </c>
      <c r="P95" s="297">
        <v>0.62415019808575833</v>
      </c>
      <c r="Q95" s="297">
        <v>0.72489883089930729</v>
      </c>
      <c r="R95" s="297">
        <v>0.99460975164136234</v>
      </c>
      <c r="S95" s="297">
        <v>2.0355001701491209</v>
      </c>
      <c r="T95" s="297">
        <v>1.657356689716204</v>
      </c>
      <c r="U95" s="297">
        <v>0.55039452150354495</v>
      </c>
      <c r="V95" s="297">
        <v>2.719572038676219</v>
      </c>
      <c r="W95" s="297">
        <v>4.2292278642592196</v>
      </c>
      <c r="X95" s="297">
        <v>3.8085077094927819</v>
      </c>
      <c r="Y95" s="297">
        <v>2.1228130563212559</v>
      </c>
      <c r="DA95" s="71" t="s">
        <v>875</v>
      </c>
    </row>
    <row r="96" spans="1:105" ht="12" customHeight="1" x14ac:dyDescent="0.25">
      <c r="A96" s="60" t="s">
        <v>525</v>
      </c>
      <c r="B96" s="262">
        <v>0</v>
      </c>
      <c r="C96" s="262">
        <v>0</v>
      </c>
      <c r="D96" s="262">
        <v>0</v>
      </c>
      <c r="E96" s="262">
        <v>0</v>
      </c>
      <c r="F96" s="262">
        <v>0</v>
      </c>
      <c r="G96" s="262">
        <v>0</v>
      </c>
      <c r="H96" s="262">
        <v>0</v>
      </c>
      <c r="I96" s="262">
        <v>0</v>
      </c>
      <c r="J96" s="262">
        <v>0</v>
      </c>
      <c r="K96" s="262">
        <v>0</v>
      </c>
      <c r="L96" s="262">
        <v>0</v>
      </c>
      <c r="M96" s="262">
        <v>0</v>
      </c>
      <c r="N96" s="262">
        <v>0</v>
      </c>
      <c r="O96" s="262">
        <v>0</v>
      </c>
      <c r="P96" s="262">
        <v>0</v>
      </c>
      <c r="Q96" s="262">
        <v>0</v>
      </c>
      <c r="R96" s="262">
        <v>0</v>
      </c>
      <c r="S96" s="262">
        <v>0</v>
      </c>
      <c r="T96" s="262">
        <v>0</v>
      </c>
      <c r="U96" s="262">
        <v>0</v>
      </c>
      <c r="V96" s="262">
        <v>0</v>
      </c>
      <c r="W96" s="262">
        <v>0</v>
      </c>
      <c r="X96" s="262">
        <v>0</v>
      </c>
      <c r="Y96" s="262">
        <v>0</v>
      </c>
      <c r="DA96" s="72" t="s">
        <v>876</v>
      </c>
    </row>
    <row r="97" spans="1:105" ht="12" customHeight="1" x14ac:dyDescent="0.25">
      <c r="A97" s="57" t="s">
        <v>527</v>
      </c>
      <c r="B97" s="294">
        <f t="shared" ref="B97:Y97" si="2">B98+B102+B113</f>
        <v>0</v>
      </c>
      <c r="C97" s="294">
        <f t="shared" si="2"/>
        <v>0</v>
      </c>
      <c r="D97" s="294">
        <f t="shared" si="2"/>
        <v>0</v>
      </c>
      <c r="E97" s="294">
        <f t="shared" si="2"/>
        <v>0</v>
      </c>
      <c r="F97" s="294">
        <f t="shared" si="2"/>
        <v>0</v>
      </c>
      <c r="G97" s="294">
        <f t="shared" si="2"/>
        <v>0</v>
      </c>
      <c r="H97" s="294">
        <f t="shared" si="2"/>
        <v>2.130536213330168</v>
      </c>
      <c r="I97" s="294">
        <f t="shared" si="2"/>
        <v>2.0121246346186212</v>
      </c>
      <c r="J97" s="294">
        <f t="shared" si="2"/>
        <v>2.5060765504128515</v>
      </c>
      <c r="K97" s="294">
        <f t="shared" si="2"/>
        <v>1.1190444873131336</v>
      </c>
      <c r="L97" s="294">
        <f t="shared" si="2"/>
        <v>1.6671868976855153</v>
      </c>
      <c r="M97" s="294">
        <f t="shared" si="2"/>
        <v>2.4277084820549311</v>
      </c>
      <c r="N97" s="294">
        <f t="shared" si="2"/>
        <v>1.7066301710184997</v>
      </c>
      <c r="O97" s="294">
        <f t="shared" si="2"/>
        <v>1.7540979739781428</v>
      </c>
      <c r="P97" s="294">
        <f t="shared" si="2"/>
        <v>0.76865084675487205</v>
      </c>
      <c r="Q97" s="294">
        <f t="shared" si="2"/>
        <v>0.83103345894659664</v>
      </c>
      <c r="R97" s="294">
        <f t="shared" si="2"/>
        <v>1.0770614668264833</v>
      </c>
      <c r="S97" s="294">
        <f t="shared" si="2"/>
        <v>2.0115625492467233</v>
      </c>
      <c r="T97" s="294">
        <f t="shared" si="2"/>
        <v>1.7072787630334414</v>
      </c>
      <c r="U97" s="294">
        <f t="shared" si="2"/>
        <v>0.54256094904994567</v>
      </c>
      <c r="V97" s="294">
        <f t="shared" si="2"/>
        <v>2.2166467391714315</v>
      </c>
      <c r="W97" s="294">
        <f t="shared" si="2"/>
        <v>3.0263357396446562</v>
      </c>
      <c r="X97" s="294">
        <f t="shared" si="2"/>
        <v>2.5741829976461736</v>
      </c>
      <c r="Y97" s="294">
        <f t="shared" si="2"/>
        <v>1.2993493359427082</v>
      </c>
      <c r="DA97" s="70"/>
    </row>
    <row r="98" spans="1:105" ht="12" customHeight="1" x14ac:dyDescent="0.25">
      <c r="A98" s="60" t="s">
        <v>528</v>
      </c>
      <c r="B98" s="262">
        <v>0</v>
      </c>
      <c r="C98" s="262">
        <v>0</v>
      </c>
      <c r="D98" s="262">
        <v>0</v>
      </c>
      <c r="E98" s="262">
        <v>0</v>
      </c>
      <c r="F98" s="262">
        <v>0</v>
      </c>
      <c r="G98" s="262">
        <v>0</v>
      </c>
      <c r="H98" s="262">
        <v>0.30579849979903129</v>
      </c>
      <c r="I98" s="262">
        <v>0.30667824716097708</v>
      </c>
      <c r="J98" s="262">
        <v>0.54424880672182741</v>
      </c>
      <c r="K98" s="262">
        <v>0.29657519154797812</v>
      </c>
      <c r="L98" s="262">
        <v>0.39993796448559021</v>
      </c>
      <c r="M98" s="262">
        <v>0.59410476416790126</v>
      </c>
      <c r="N98" s="262">
        <v>0.38591538880118459</v>
      </c>
      <c r="O98" s="262">
        <v>0.40993882557773992</v>
      </c>
      <c r="P98" s="262">
        <v>0.17841650988443869</v>
      </c>
      <c r="Q98" s="262">
        <v>0.20030069287295149</v>
      </c>
      <c r="R98" s="262">
        <v>0.26001962048319621</v>
      </c>
      <c r="S98" s="262">
        <v>0.50841399422204125</v>
      </c>
      <c r="T98" s="262">
        <v>0.41122705269435739</v>
      </c>
      <c r="U98" s="262">
        <v>0.1188654425356388</v>
      </c>
      <c r="V98" s="262">
        <v>0.57850932313654946</v>
      </c>
      <c r="W98" s="262">
        <v>0.88079274668067986</v>
      </c>
      <c r="X98" s="262">
        <v>0.82642920558857258</v>
      </c>
      <c r="Y98" s="262">
        <v>0.45717298407377782</v>
      </c>
      <c r="DA98" s="72" t="s">
        <v>877</v>
      </c>
    </row>
    <row r="99" spans="1:105" ht="12" customHeight="1" x14ac:dyDescent="0.25">
      <c r="A99" s="59" t="s">
        <v>31</v>
      </c>
      <c r="B99" s="230">
        <v>0</v>
      </c>
      <c r="C99" s="230">
        <v>0</v>
      </c>
      <c r="D99" s="230">
        <v>0</v>
      </c>
      <c r="E99" s="230">
        <v>0</v>
      </c>
      <c r="F99" s="230">
        <v>0</v>
      </c>
      <c r="G99" s="230">
        <v>0</v>
      </c>
      <c r="H99" s="230">
        <v>0</v>
      </c>
      <c r="I99" s="230">
        <v>1.18649371313798E-2</v>
      </c>
      <c r="J99" s="230">
        <v>7.7905504284769778E-2</v>
      </c>
      <c r="K99" s="230">
        <v>5.3425124547589013E-2</v>
      </c>
      <c r="L99" s="230">
        <v>9.5639545794238986E-2</v>
      </c>
      <c r="M99" s="230">
        <v>0.1601757136885493</v>
      </c>
      <c r="N99" s="230">
        <v>9.724453698622279E-2</v>
      </c>
      <c r="O99" s="230">
        <v>0.1034564262556036</v>
      </c>
      <c r="P99" s="230">
        <v>3.7560482205421082E-2</v>
      </c>
      <c r="Q99" s="230">
        <v>4.2047433309966492E-2</v>
      </c>
      <c r="R99" s="230">
        <v>4.6320011553371267E-2</v>
      </c>
      <c r="S99" s="230">
        <v>7.4110546436015903E-2</v>
      </c>
      <c r="T99" s="230">
        <v>5.8904657884535951E-2</v>
      </c>
      <c r="U99" s="230">
        <v>3.40201632588921E-3</v>
      </c>
      <c r="V99" s="230">
        <v>1.428693280902065E-2</v>
      </c>
      <c r="W99" s="230">
        <v>2.0213407879766571E-2</v>
      </c>
      <c r="X99" s="230">
        <v>3.7403933794174879E-2</v>
      </c>
      <c r="Y99" s="230">
        <v>2.7974565061491131E-2</v>
      </c>
      <c r="DA99" s="71" t="s">
        <v>878</v>
      </c>
    </row>
    <row r="100" spans="1:105" ht="12" customHeight="1" x14ac:dyDescent="0.25">
      <c r="A100" s="59" t="s">
        <v>159</v>
      </c>
      <c r="B100" s="230">
        <v>0</v>
      </c>
      <c r="C100" s="230">
        <v>0</v>
      </c>
      <c r="D100" s="230">
        <v>0</v>
      </c>
      <c r="E100" s="230">
        <v>0</v>
      </c>
      <c r="F100" s="230">
        <v>0</v>
      </c>
      <c r="G100" s="230">
        <v>0</v>
      </c>
      <c r="H100" s="230">
        <v>3.5869000456898677E-2</v>
      </c>
      <c r="I100" s="230">
        <v>3.8411437068544697E-2</v>
      </c>
      <c r="J100" s="230">
        <v>4.1890130854793629E-2</v>
      </c>
      <c r="K100" s="230">
        <v>0</v>
      </c>
      <c r="L100" s="230">
        <v>1.7208530664242279E-2</v>
      </c>
      <c r="M100" s="230">
        <v>2.4495022678677651E-2</v>
      </c>
      <c r="N100" s="230">
        <v>1.497059877643692E-2</v>
      </c>
      <c r="O100" s="230">
        <v>0</v>
      </c>
      <c r="P100" s="230">
        <v>0</v>
      </c>
      <c r="Q100" s="230">
        <v>0</v>
      </c>
      <c r="R100" s="230">
        <v>0</v>
      </c>
      <c r="S100" s="230">
        <v>5.05695770808701E-3</v>
      </c>
      <c r="T100" s="230">
        <v>6.1239446058420702E-3</v>
      </c>
      <c r="U100" s="230">
        <v>1.287703082542623E-3</v>
      </c>
      <c r="V100" s="230">
        <v>5.0020319286923718E-3</v>
      </c>
      <c r="W100" s="230">
        <v>5.5586281179837377E-3</v>
      </c>
      <c r="X100" s="230">
        <v>2.231625829519427E-2</v>
      </c>
      <c r="Y100" s="230">
        <v>7.6302098419545727E-3</v>
      </c>
      <c r="DA100" s="71" t="s">
        <v>879</v>
      </c>
    </row>
    <row r="101" spans="1:105" ht="12" customHeight="1" x14ac:dyDescent="0.25">
      <c r="A101" s="59" t="s">
        <v>35</v>
      </c>
      <c r="B101" s="230">
        <v>0</v>
      </c>
      <c r="C101" s="230">
        <v>0</v>
      </c>
      <c r="D101" s="230">
        <v>0</v>
      </c>
      <c r="E101" s="230">
        <v>0</v>
      </c>
      <c r="F101" s="230">
        <v>0</v>
      </c>
      <c r="G101" s="230">
        <v>0</v>
      </c>
      <c r="H101" s="230">
        <v>0.26992949934213262</v>
      </c>
      <c r="I101" s="230">
        <v>0.2564018729610526</v>
      </c>
      <c r="J101" s="230">
        <v>0.42445317158226398</v>
      </c>
      <c r="K101" s="230">
        <v>0.2431500670003891</v>
      </c>
      <c r="L101" s="230">
        <v>0.28708988802710889</v>
      </c>
      <c r="M101" s="230">
        <v>0.40943402780067428</v>
      </c>
      <c r="N101" s="230">
        <v>0.27370025303852491</v>
      </c>
      <c r="O101" s="230">
        <v>0.30648239932213628</v>
      </c>
      <c r="P101" s="230">
        <v>0.1408560276790177</v>
      </c>
      <c r="Q101" s="230">
        <v>0.158253259562985</v>
      </c>
      <c r="R101" s="230">
        <v>0.21369960892982501</v>
      </c>
      <c r="S101" s="230">
        <v>0.42924649007793841</v>
      </c>
      <c r="T101" s="230">
        <v>0.34619845020397938</v>
      </c>
      <c r="U101" s="230">
        <v>0.1141757231272069</v>
      </c>
      <c r="V101" s="230">
        <v>0.55922035839883644</v>
      </c>
      <c r="W101" s="230">
        <v>0.85502071068292951</v>
      </c>
      <c r="X101" s="230">
        <v>0.7667090134992034</v>
      </c>
      <c r="Y101" s="230">
        <v>0.42156820917033211</v>
      </c>
      <c r="DA101" s="71" t="s">
        <v>880</v>
      </c>
    </row>
    <row r="102" spans="1:105" ht="12" customHeight="1" x14ac:dyDescent="0.25">
      <c r="A102" s="60" t="s">
        <v>533</v>
      </c>
      <c r="B102" s="262">
        <v>0</v>
      </c>
      <c r="C102" s="262">
        <v>0</v>
      </c>
      <c r="D102" s="262">
        <v>0</v>
      </c>
      <c r="E102" s="262">
        <v>0</v>
      </c>
      <c r="F102" s="262">
        <v>0</v>
      </c>
      <c r="G102" s="262">
        <v>0</v>
      </c>
      <c r="H102" s="262">
        <v>1.8247377135311369</v>
      </c>
      <c r="I102" s="262">
        <v>1.705446387457644</v>
      </c>
      <c r="J102" s="262">
        <v>1.9618277436910241</v>
      </c>
      <c r="K102" s="262">
        <v>0.82246929576515537</v>
      </c>
      <c r="L102" s="262">
        <v>1.267248933199925</v>
      </c>
      <c r="M102" s="262">
        <v>1.8336037178870299</v>
      </c>
      <c r="N102" s="262">
        <v>1.3207147822173151</v>
      </c>
      <c r="O102" s="262">
        <v>1.344159148400403</v>
      </c>
      <c r="P102" s="262">
        <v>0.59023433687043336</v>
      </c>
      <c r="Q102" s="262">
        <v>0.63073276607364515</v>
      </c>
      <c r="R102" s="262">
        <v>0.81704184634328714</v>
      </c>
      <c r="S102" s="262">
        <v>1.5031485550246819</v>
      </c>
      <c r="T102" s="262">
        <v>1.2960517103390841</v>
      </c>
      <c r="U102" s="262">
        <v>0.42369550651430682</v>
      </c>
      <c r="V102" s="262">
        <v>1.6381374160348821</v>
      </c>
      <c r="W102" s="262">
        <v>2.1455429929639762</v>
      </c>
      <c r="X102" s="262">
        <v>1.747753792057601</v>
      </c>
      <c r="Y102" s="262">
        <v>0.84217635186893036</v>
      </c>
      <c r="DA102" s="72" t="s">
        <v>881</v>
      </c>
    </row>
    <row r="103" spans="1:105" ht="12" customHeight="1" x14ac:dyDescent="0.25">
      <c r="A103" s="64" t="s">
        <v>28</v>
      </c>
      <c r="B103" s="229">
        <v>0</v>
      </c>
      <c r="C103" s="229">
        <v>0</v>
      </c>
      <c r="D103" s="229">
        <v>0</v>
      </c>
      <c r="E103" s="229">
        <v>0</v>
      </c>
      <c r="F103" s="229">
        <v>0</v>
      </c>
      <c r="G103" s="229">
        <v>0</v>
      </c>
      <c r="H103" s="229">
        <v>0</v>
      </c>
      <c r="I103" s="229">
        <v>0</v>
      </c>
      <c r="J103" s="229">
        <v>0.30367991423706031</v>
      </c>
      <c r="K103" s="229">
        <v>5.7068737714226658E-2</v>
      </c>
      <c r="L103" s="229">
        <v>0.12654258666601531</v>
      </c>
      <c r="M103" s="229">
        <v>0.35873382092312139</v>
      </c>
      <c r="N103" s="229">
        <v>0.1363844363223731</v>
      </c>
      <c r="O103" s="229">
        <v>0.15120951949229861</v>
      </c>
      <c r="P103" s="229">
        <v>6.3868352139420395E-2</v>
      </c>
      <c r="Q103" s="229">
        <v>6.0371316104467887E-2</v>
      </c>
      <c r="R103" s="229">
        <v>8.6216341957372197E-2</v>
      </c>
      <c r="S103" s="229">
        <v>0.14832525382198811</v>
      </c>
      <c r="T103" s="229">
        <v>0.12420226412178639</v>
      </c>
      <c r="U103" s="229">
        <v>4.3507802269754398E-2</v>
      </c>
      <c r="V103" s="229">
        <v>0.14998791545157319</v>
      </c>
      <c r="W103" s="229">
        <v>0.1465730408516471</v>
      </c>
      <c r="X103" s="229">
        <v>7.509855842655877E-2</v>
      </c>
      <c r="Y103" s="229">
        <v>4.5523306971013942E-2</v>
      </c>
      <c r="DA103" s="73" t="s">
        <v>882</v>
      </c>
    </row>
    <row r="104" spans="1:105" ht="12" customHeight="1" x14ac:dyDescent="0.25">
      <c r="A104" s="64" t="s">
        <v>30</v>
      </c>
      <c r="B104" s="229">
        <v>0</v>
      </c>
      <c r="C104" s="229">
        <v>0</v>
      </c>
      <c r="D104" s="229">
        <v>0</v>
      </c>
      <c r="E104" s="229">
        <v>0</v>
      </c>
      <c r="F104" s="229">
        <v>0</v>
      </c>
      <c r="G104" s="229">
        <v>0</v>
      </c>
      <c r="H104" s="229">
        <v>0</v>
      </c>
      <c r="I104" s="229">
        <v>0</v>
      </c>
      <c r="J104" s="229">
        <v>0</v>
      </c>
      <c r="K104" s="229">
        <v>0</v>
      </c>
      <c r="L104" s="229">
        <v>0</v>
      </c>
      <c r="M104" s="229">
        <v>0</v>
      </c>
      <c r="N104" s="229">
        <v>0</v>
      </c>
      <c r="O104" s="229">
        <v>0</v>
      </c>
      <c r="P104" s="229">
        <v>0</v>
      </c>
      <c r="Q104" s="229">
        <v>0</v>
      </c>
      <c r="R104" s="229">
        <v>0</v>
      </c>
      <c r="S104" s="229">
        <v>0</v>
      </c>
      <c r="T104" s="229">
        <v>0</v>
      </c>
      <c r="U104" s="229">
        <v>0</v>
      </c>
      <c r="V104" s="229">
        <v>0</v>
      </c>
      <c r="W104" s="229">
        <v>0</v>
      </c>
      <c r="X104" s="229">
        <v>0</v>
      </c>
      <c r="Y104" s="229">
        <v>0</v>
      </c>
      <c r="DA104" s="73" t="s">
        <v>883</v>
      </c>
    </row>
    <row r="105" spans="1:105" ht="12" customHeight="1" x14ac:dyDescent="0.25">
      <c r="A105" s="64" t="s">
        <v>31</v>
      </c>
      <c r="B105" s="229">
        <v>0</v>
      </c>
      <c r="C105" s="229">
        <v>0</v>
      </c>
      <c r="D105" s="229">
        <v>0</v>
      </c>
      <c r="E105" s="229">
        <v>0</v>
      </c>
      <c r="F105" s="229">
        <v>0</v>
      </c>
      <c r="G105" s="229">
        <v>0</v>
      </c>
      <c r="H105" s="229">
        <v>0</v>
      </c>
      <c r="I105" s="229">
        <v>5.6384145803352589E-2</v>
      </c>
      <c r="J105" s="229">
        <v>0.21156714140198651</v>
      </c>
      <c r="K105" s="229">
        <v>0.1008500626553018</v>
      </c>
      <c r="L105" s="229">
        <v>0.25016927424592422</v>
      </c>
      <c r="M105" s="229">
        <v>0.36568669040765422</v>
      </c>
      <c r="N105" s="229">
        <v>0.27592888639426932</v>
      </c>
      <c r="O105" s="229">
        <v>0.27832337971834181</v>
      </c>
      <c r="P105" s="229">
        <v>0.102670443433275</v>
      </c>
      <c r="Q105" s="229">
        <v>0.1158140456268352</v>
      </c>
      <c r="R105" s="229">
        <v>0.13018958240053899</v>
      </c>
      <c r="S105" s="229">
        <v>0.19749003040330881</v>
      </c>
      <c r="T105" s="229">
        <v>0.1678571248397831</v>
      </c>
      <c r="U105" s="229">
        <v>1.0881251515590931E-2</v>
      </c>
      <c r="V105" s="229">
        <v>3.6737316590388223E-2</v>
      </c>
      <c r="W105" s="229">
        <v>4.5866238609914289E-2</v>
      </c>
      <c r="X105" s="229">
        <v>7.5687951126806083E-2</v>
      </c>
      <c r="Y105" s="229">
        <v>4.873431112353073E-2</v>
      </c>
      <c r="DA105" s="73" t="s">
        <v>884</v>
      </c>
    </row>
    <row r="106" spans="1:105" ht="12" customHeight="1" x14ac:dyDescent="0.25">
      <c r="A106" s="64" t="s">
        <v>159</v>
      </c>
      <c r="B106" s="229">
        <v>0</v>
      </c>
      <c r="C106" s="229">
        <v>0</v>
      </c>
      <c r="D106" s="229">
        <v>0</v>
      </c>
      <c r="E106" s="229">
        <v>0</v>
      </c>
      <c r="F106" s="229">
        <v>0</v>
      </c>
      <c r="G106" s="229">
        <v>0</v>
      </c>
      <c r="H106" s="229">
        <v>0.17217687796799561</v>
      </c>
      <c r="I106" s="229">
        <v>0.18253750898191751</v>
      </c>
      <c r="J106" s="229">
        <v>0.1137605785273948</v>
      </c>
      <c r="K106" s="229">
        <v>0</v>
      </c>
      <c r="L106" s="229">
        <v>4.5013237896112522E-2</v>
      </c>
      <c r="M106" s="229">
        <v>5.5922983382133161E-2</v>
      </c>
      <c r="N106" s="229">
        <v>4.2478691112724308E-2</v>
      </c>
      <c r="O106" s="229">
        <v>0</v>
      </c>
      <c r="P106" s="229">
        <v>0</v>
      </c>
      <c r="Q106" s="229">
        <v>0</v>
      </c>
      <c r="R106" s="229">
        <v>0</v>
      </c>
      <c r="S106" s="229">
        <v>1.347579770418488E-2</v>
      </c>
      <c r="T106" s="229">
        <v>1.7451043281326191E-2</v>
      </c>
      <c r="U106" s="229">
        <v>4.1186813278697764E-3</v>
      </c>
      <c r="V106" s="229">
        <v>1.286218903777419E-2</v>
      </c>
      <c r="W106" s="229">
        <v>1.261308162976451E-2</v>
      </c>
      <c r="X106" s="229">
        <v>4.5157599638434118E-2</v>
      </c>
      <c r="Y106" s="229">
        <v>1.329253983246092E-2</v>
      </c>
      <c r="DA106" s="73" t="s">
        <v>885</v>
      </c>
    </row>
    <row r="107" spans="1:105" ht="12" customHeight="1" x14ac:dyDescent="0.25">
      <c r="A107" s="64" t="s">
        <v>32</v>
      </c>
      <c r="B107" s="229">
        <v>0</v>
      </c>
      <c r="C107" s="229">
        <v>0</v>
      </c>
      <c r="D107" s="229">
        <v>0</v>
      </c>
      <c r="E107" s="229">
        <v>0</v>
      </c>
      <c r="F107" s="229">
        <v>0</v>
      </c>
      <c r="G107" s="229">
        <v>0</v>
      </c>
      <c r="H107" s="229">
        <v>0.35685652609850799</v>
      </c>
      <c r="I107" s="229">
        <v>0.191655733872585</v>
      </c>
      <c r="J107" s="229">
        <v>0.18013718942670051</v>
      </c>
      <c r="K107" s="229">
        <v>3.8075726633805797E-2</v>
      </c>
      <c r="L107" s="229">
        <v>9.4568062544075987E-2</v>
      </c>
      <c r="M107" s="229">
        <v>0.1185081866835381</v>
      </c>
      <c r="N107" s="229">
        <v>8.9305301049402125E-2</v>
      </c>
      <c r="O107" s="229">
        <v>9.0112777278653078E-2</v>
      </c>
      <c r="P107" s="229">
        <v>3.8669844796771817E-2</v>
      </c>
      <c r="Q107" s="229">
        <v>1.865991298199151E-2</v>
      </c>
      <c r="R107" s="229">
        <v>0</v>
      </c>
      <c r="S107" s="229">
        <v>0</v>
      </c>
      <c r="T107" s="229">
        <v>0</v>
      </c>
      <c r="U107" s="229">
        <v>0</v>
      </c>
      <c r="V107" s="229">
        <v>0</v>
      </c>
      <c r="W107" s="229">
        <v>0</v>
      </c>
      <c r="X107" s="229">
        <v>0</v>
      </c>
      <c r="Y107" s="229">
        <v>0</v>
      </c>
      <c r="DA107" s="73" t="s">
        <v>886</v>
      </c>
    </row>
    <row r="108" spans="1:105" ht="12" customHeight="1" x14ac:dyDescent="0.25">
      <c r="A108" s="64" t="s">
        <v>33</v>
      </c>
      <c r="B108" s="229">
        <v>0</v>
      </c>
      <c r="C108" s="229">
        <v>0</v>
      </c>
      <c r="D108" s="229">
        <v>0</v>
      </c>
      <c r="E108" s="229">
        <v>0</v>
      </c>
      <c r="F108" s="229">
        <v>0</v>
      </c>
      <c r="G108" s="229">
        <v>0</v>
      </c>
      <c r="H108" s="229">
        <v>0</v>
      </c>
      <c r="I108" s="229">
        <v>0</v>
      </c>
      <c r="J108" s="229">
        <v>0</v>
      </c>
      <c r="K108" s="229">
        <v>0.16748286749283819</v>
      </c>
      <c r="L108" s="229">
        <v>0</v>
      </c>
      <c r="M108" s="229">
        <v>0</v>
      </c>
      <c r="N108" s="229">
        <v>0</v>
      </c>
      <c r="O108" s="229">
        <v>0</v>
      </c>
      <c r="P108" s="229">
        <v>0</v>
      </c>
      <c r="Q108" s="229">
        <v>0</v>
      </c>
      <c r="R108" s="229">
        <v>0</v>
      </c>
      <c r="S108" s="229">
        <v>0</v>
      </c>
      <c r="T108" s="229">
        <v>0</v>
      </c>
      <c r="U108" s="229">
        <v>0</v>
      </c>
      <c r="V108" s="229">
        <v>5.7477487733218434E-4</v>
      </c>
      <c r="W108" s="229">
        <v>3.6335764606292638E-4</v>
      </c>
      <c r="X108" s="229">
        <v>3.5162870661987881E-4</v>
      </c>
      <c r="Y108" s="229">
        <v>2.1490925038897019E-4</v>
      </c>
      <c r="DA108" s="73" t="s">
        <v>887</v>
      </c>
    </row>
    <row r="109" spans="1:105" ht="12" customHeight="1" x14ac:dyDescent="0.25">
      <c r="A109" s="64" t="s">
        <v>35</v>
      </c>
      <c r="B109" s="229">
        <v>0</v>
      </c>
      <c r="C109" s="229">
        <v>0</v>
      </c>
      <c r="D109" s="229">
        <v>0</v>
      </c>
      <c r="E109" s="229">
        <v>0</v>
      </c>
      <c r="F109" s="229">
        <v>0</v>
      </c>
      <c r="G109" s="229">
        <v>0</v>
      </c>
      <c r="H109" s="229">
        <v>1.295704309464633</v>
      </c>
      <c r="I109" s="229">
        <v>1.2184641544415371</v>
      </c>
      <c r="J109" s="229">
        <v>1.1526829200978821</v>
      </c>
      <c r="K109" s="229">
        <v>0.45899190126898282</v>
      </c>
      <c r="L109" s="229">
        <v>0.75095577184779705</v>
      </c>
      <c r="M109" s="229">
        <v>0.9347520364905828</v>
      </c>
      <c r="N109" s="229">
        <v>0.77661746733854586</v>
      </c>
      <c r="O109" s="229">
        <v>0.82451347191110913</v>
      </c>
      <c r="P109" s="229">
        <v>0.38502569650096619</v>
      </c>
      <c r="Q109" s="229">
        <v>0.4358874913603506</v>
      </c>
      <c r="R109" s="229">
        <v>0.60063592198537585</v>
      </c>
      <c r="S109" s="229">
        <v>1.1438574730952</v>
      </c>
      <c r="T109" s="229">
        <v>0.9865412780961883</v>
      </c>
      <c r="U109" s="229">
        <v>0.36518777140109171</v>
      </c>
      <c r="V109" s="229">
        <v>1.437975220077814</v>
      </c>
      <c r="W109" s="229">
        <v>1.940127274226588</v>
      </c>
      <c r="X109" s="229">
        <v>1.551458054159182</v>
      </c>
      <c r="Y109" s="229">
        <v>0.73441128469153583</v>
      </c>
      <c r="DA109" s="73" t="s">
        <v>888</v>
      </c>
    </row>
    <row r="110" spans="1:105" ht="12" customHeight="1" x14ac:dyDescent="0.25">
      <c r="A110" s="64" t="s">
        <v>36</v>
      </c>
      <c r="B110" s="229">
        <v>0</v>
      </c>
      <c r="C110" s="229">
        <v>0</v>
      </c>
      <c r="D110" s="229">
        <v>0</v>
      </c>
      <c r="E110" s="229">
        <v>0</v>
      </c>
      <c r="F110" s="229">
        <v>0</v>
      </c>
      <c r="G110" s="229">
        <v>0</v>
      </c>
      <c r="H110" s="229">
        <v>0</v>
      </c>
      <c r="I110" s="229">
        <v>0</v>
      </c>
      <c r="J110" s="229">
        <v>0</v>
      </c>
      <c r="K110" s="229">
        <v>0</v>
      </c>
      <c r="L110" s="229">
        <v>0</v>
      </c>
      <c r="M110" s="229">
        <v>0</v>
      </c>
      <c r="N110" s="229">
        <v>0</v>
      </c>
      <c r="O110" s="229">
        <v>0</v>
      </c>
      <c r="P110" s="229">
        <v>0</v>
      </c>
      <c r="Q110" s="229">
        <v>0</v>
      </c>
      <c r="R110" s="229">
        <v>0</v>
      </c>
      <c r="S110" s="229">
        <v>0</v>
      </c>
      <c r="T110" s="229">
        <v>0</v>
      </c>
      <c r="U110" s="229">
        <v>0</v>
      </c>
      <c r="V110" s="229">
        <v>0</v>
      </c>
      <c r="W110" s="229">
        <v>0</v>
      </c>
      <c r="X110" s="229">
        <v>0</v>
      </c>
      <c r="Y110" s="229">
        <v>0</v>
      </c>
      <c r="DA110" s="73" t="s">
        <v>889</v>
      </c>
    </row>
    <row r="111" spans="1:105" ht="12" customHeight="1" x14ac:dyDescent="0.25">
      <c r="A111" s="64" t="s">
        <v>38</v>
      </c>
      <c r="B111" s="229">
        <v>0</v>
      </c>
      <c r="C111" s="229">
        <v>0</v>
      </c>
      <c r="D111" s="229">
        <v>0</v>
      </c>
      <c r="E111" s="229">
        <v>0</v>
      </c>
      <c r="F111" s="229">
        <v>0</v>
      </c>
      <c r="G111" s="229">
        <v>0</v>
      </c>
      <c r="H111" s="229">
        <v>0</v>
      </c>
      <c r="I111" s="229">
        <v>5.6404844358252201E-2</v>
      </c>
      <c r="J111" s="229">
        <v>0</v>
      </c>
      <c r="K111" s="229">
        <v>0</v>
      </c>
      <c r="L111" s="229">
        <v>0</v>
      </c>
      <c r="M111" s="229">
        <v>0</v>
      </c>
      <c r="N111" s="229">
        <v>0</v>
      </c>
      <c r="O111" s="229">
        <v>0</v>
      </c>
      <c r="P111" s="229">
        <v>0</v>
      </c>
      <c r="Q111" s="229">
        <v>0</v>
      </c>
      <c r="R111" s="229">
        <v>0</v>
      </c>
      <c r="S111" s="229">
        <v>0</v>
      </c>
      <c r="T111" s="229">
        <v>0</v>
      </c>
      <c r="U111" s="229">
        <v>0</v>
      </c>
      <c r="V111" s="229">
        <v>0</v>
      </c>
      <c r="W111" s="229">
        <v>0</v>
      </c>
      <c r="X111" s="229">
        <v>0</v>
      </c>
      <c r="Y111" s="229">
        <v>0</v>
      </c>
      <c r="DA111" s="73" t="s">
        <v>890</v>
      </c>
    </row>
    <row r="112" spans="1:105" ht="12" customHeight="1" x14ac:dyDescent="0.25">
      <c r="A112" s="64" t="s">
        <v>39</v>
      </c>
      <c r="B112" s="229">
        <v>0</v>
      </c>
      <c r="C112" s="229">
        <v>0</v>
      </c>
      <c r="D112" s="229">
        <v>0</v>
      </c>
      <c r="E112" s="229">
        <v>0</v>
      </c>
      <c r="F112" s="229">
        <v>0</v>
      </c>
      <c r="G112" s="229">
        <v>0</v>
      </c>
      <c r="H112" s="229">
        <v>0</v>
      </c>
      <c r="I112" s="229">
        <v>0</v>
      </c>
      <c r="J112" s="229">
        <v>0</v>
      </c>
      <c r="K112" s="229">
        <v>0</v>
      </c>
      <c r="L112" s="229">
        <v>0</v>
      </c>
      <c r="M112" s="229">
        <v>0</v>
      </c>
      <c r="N112" s="229">
        <v>0</v>
      </c>
      <c r="O112" s="229">
        <v>0</v>
      </c>
      <c r="P112" s="229">
        <v>0</v>
      </c>
      <c r="Q112" s="229">
        <v>0</v>
      </c>
      <c r="R112" s="229">
        <v>0</v>
      </c>
      <c r="S112" s="229">
        <v>0</v>
      </c>
      <c r="T112" s="229">
        <v>0</v>
      </c>
      <c r="U112" s="229">
        <v>0</v>
      </c>
      <c r="V112" s="229">
        <v>0</v>
      </c>
      <c r="W112" s="229">
        <v>0</v>
      </c>
      <c r="X112" s="229">
        <v>0</v>
      </c>
      <c r="Y112" s="229">
        <v>0</v>
      </c>
      <c r="DA112" s="73" t="s">
        <v>891</v>
      </c>
    </row>
    <row r="113" spans="1:105" ht="12" customHeight="1" x14ac:dyDescent="0.25">
      <c r="A113" s="61" t="s">
        <v>545</v>
      </c>
      <c r="B113" s="263">
        <v>0</v>
      </c>
      <c r="C113" s="263">
        <v>0</v>
      </c>
      <c r="D113" s="263">
        <v>0</v>
      </c>
      <c r="E113" s="263">
        <v>0</v>
      </c>
      <c r="F113" s="263">
        <v>0</v>
      </c>
      <c r="G113" s="263">
        <v>0</v>
      </c>
      <c r="H113" s="263">
        <v>0</v>
      </c>
      <c r="I113" s="263">
        <v>0</v>
      </c>
      <c r="J113" s="263">
        <v>0</v>
      </c>
      <c r="K113" s="263">
        <v>0</v>
      </c>
      <c r="L113" s="263">
        <v>0</v>
      </c>
      <c r="M113" s="263">
        <v>0</v>
      </c>
      <c r="N113" s="263">
        <v>0</v>
      </c>
      <c r="O113" s="263">
        <v>0</v>
      </c>
      <c r="P113" s="263">
        <v>0</v>
      </c>
      <c r="Q113" s="263">
        <v>0</v>
      </c>
      <c r="R113" s="263">
        <v>0</v>
      </c>
      <c r="S113" s="263">
        <v>0</v>
      </c>
      <c r="T113" s="263">
        <v>0</v>
      </c>
      <c r="U113" s="263">
        <v>0</v>
      </c>
      <c r="V113" s="263">
        <v>0</v>
      </c>
      <c r="W113" s="263">
        <v>0</v>
      </c>
      <c r="X113" s="263">
        <v>0</v>
      </c>
      <c r="Y113" s="263">
        <v>0</v>
      </c>
      <c r="DA113" s="74" t="s">
        <v>892</v>
      </c>
    </row>
    <row r="114" spans="1:105" ht="12" customHeight="1" x14ac:dyDescent="0.25">
      <c r="A114" s="130"/>
      <c r="B114" s="172"/>
      <c r="C114" s="172"/>
      <c r="D114" s="172"/>
      <c r="E114" s="172"/>
      <c r="F114" s="172"/>
      <c r="G114" s="172"/>
      <c r="H114" s="172"/>
      <c r="I114" s="172"/>
      <c r="J114" s="172"/>
      <c r="K114" s="172"/>
      <c r="L114" s="172"/>
      <c r="M114" s="172"/>
      <c r="N114" s="172"/>
      <c r="O114" s="172"/>
      <c r="P114" s="172"/>
      <c r="Q114" s="172"/>
      <c r="R114" s="172"/>
      <c r="S114" s="172"/>
      <c r="T114" s="172"/>
      <c r="U114" s="172"/>
      <c r="V114" s="172"/>
      <c r="W114" s="172"/>
      <c r="X114" s="172"/>
      <c r="Y114" s="172"/>
    </row>
    <row r="115" spans="1:105" ht="15" customHeight="1" x14ac:dyDescent="0.25">
      <c r="A115" s="34" t="s">
        <v>47</v>
      </c>
      <c r="B115" s="223">
        <f t="shared" ref="B115:Y115" si="3">B116+B117+B118+B119+B120+B126+B134+B141+B158</f>
        <v>15.243710791965158</v>
      </c>
      <c r="C115" s="223">
        <f t="shared" si="3"/>
        <v>28.016464449036484</v>
      </c>
      <c r="D115" s="223">
        <f t="shared" si="3"/>
        <v>30.386848136725259</v>
      </c>
      <c r="E115" s="223">
        <f t="shared" si="3"/>
        <v>35.624440647550017</v>
      </c>
      <c r="F115" s="223">
        <f t="shared" si="3"/>
        <v>28.333503138529991</v>
      </c>
      <c r="G115" s="223">
        <f t="shared" si="3"/>
        <v>14.138167204060439</v>
      </c>
      <c r="H115" s="223">
        <f t="shared" si="3"/>
        <v>28.897828081776407</v>
      </c>
      <c r="I115" s="223">
        <f t="shared" si="3"/>
        <v>53.947586332792483</v>
      </c>
      <c r="J115" s="223">
        <f t="shared" si="3"/>
        <v>46.409951320716083</v>
      </c>
      <c r="K115" s="223">
        <f t="shared" si="3"/>
        <v>93.966964287673477</v>
      </c>
      <c r="L115" s="223">
        <f t="shared" si="3"/>
        <v>68.859353529040689</v>
      </c>
      <c r="M115" s="223">
        <f t="shared" si="3"/>
        <v>21.32002292091471</v>
      </c>
      <c r="N115" s="223">
        <f t="shared" si="3"/>
        <v>62.471369620120129</v>
      </c>
      <c r="O115" s="223">
        <f t="shared" si="3"/>
        <v>59.455918920694749</v>
      </c>
      <c r="P115" s="223">
        <f t="shared" si="3"/>
        <v>58.447721808617416</v>
      </c>
      <c r="Q115" s="223">
        <f t="shared" si="3"/>
        <v>66.333998478620131</v>
      </c>
      <c r="R115" s="223">
        <f t="shared" si="3"/>
        <v>64.890704747154814</v>
      </c>
      <c r="S115" s="223">
        <f t="shared" si="3"/>
        <v>85.148373025442737</v>
      </c>
      <c r="T115" s="223">
        <f t="shared" si="3"/>
        <v>85.475890498666715</v>
      </c>
      <c r="U115" s="223">
        <f t="shared" si="3"/>
        <v>78.004853718842355</v>
      </c>
      <c r="V115" s="223">
        <f t="shared" si="3"/>
        <v>84.241638982621012</v>
      </c>
      <c r="W115" s="223">
        <f t="shared" si="3"/>
        <v>104.79425739356</v>
      </c>
      <c r="X115" s="223">
        <f t="shared" si="3"/>
        <v>97.790070172198682</v>
      </c>
      <c r="Y115" s="223">
        <f t="shared" si="3"/>
        <v>77.936088470284176</v>
      </c>
      <c r="DA115" s="89"/>
    </row>
    <row r="116" spans="1:105" ht="12" customHeight="1" x14ac:dyDescent="0.25">
      <c r="A116" s="55" t="s">
        <v>91</v>
      </c>
      <c r="B116" s="259">
        <v>0</v>
      </c>
      <c r="C116" s="259">
        <v>0</v>
      </c>
      <c r="D116" s="259">
        <v>0</v>
      </c>
      <c r="E116" s="259">
        <v>0</v>
      </c>
      <c r="F116" s="259">
        <v>0</v>
      </c>
      <c r="G116" s="259">
        <v>0</v>
      </c>
      <c r="H116" s="259">
        <v>0</v>
      </c>
      <c r="I116" s="259">
        <v>0</v>
      </c>
      <c r="J116" s="259">
        <v>0</v>
      </c>
      <c r="K116" s="259">
        <v>0</v>
      </c>
      <c r="L116" s="259">
        <v>0</v>
      </c>
      <c r="M116" s="259">
        <v>0</v>
      </c>
      <c r="N116" s="259">
        <v>0</v>
      </c>
      <c r="O116" s="259">
        <v>0</v>
      </c>
      <c r="P116" s="259">
        <v>0</v>
      </c>
      <c r="Q116" s="259">
        <v>0</v>
      </c>
      <c r="R116" s="259">
        <v>0</v>
      </c>
      <c r="S116" s="259">
        <v>0</v>
      </c>
      <c r="T116" s="259">
        <v>0</v>
      </c>
      <c r="U116" s="259">
        <v>0</v>
      </c>
      <c r="V116" s="259">
        <v>0</v>
      </c>
      <c r="W116" s="259">
        <v>0</v>
      </c>
      <c r="X116" s="259">
        <v>0</v>
      </c>
      <c r="Y116" s="259">
        <v>0</v>
      </c>
      <c r="DA116" s="67" t="s">
        <v>893</v>
      </c>
    </row>
    <row r="117" spans="1:105" ht="12" customHeight="1" x14ac:dyDescent="0.25">
      <c r="A117" s="173" t="s">
        <v>92</v>
      </c>
      <c r="B117" s="224">
        <v>0</v>
      </c>
      <c r="C117" s="224">
        <v>0</v>
      </c>
      <c r="D117" s="224">
        <v>0</v>
      </c>
      <c r="E117" s="224">
        <v>0</v>
      </c>
      <c r="F117" s="224">
        <v>0</v>
      </c>
      <c r="G117" s="224">
        <v>0</v>
      </c>
      <c r="H117" s="224">
        <v>0</v>
      </c>
      <c r="I117" s="224">
        <v>0</v>
      </c>
      <c r="J117" s="224">
        <v>0</v>
      </c>
      <c r="K117" s="224">
        <v>0</v>
      </c>
      <c r="L117" s="224">
        <v>0</v>
      </c>
      <c r="M117" s="224">
        <v>0</v>
      </c>
      <c r="N117" s="224">
        <v>0</v>
      </c>
      <c r="O117" s="224">
        <v>0</v>
      </c>
      <c r="P117" s="224">
        <v>0</v>
      </c>
      <c r="Q117" s="224">
        <v>0</v>
      </c>
      <c r="R117" s="224">
        <v>0</v>
      </c>
      <c r="S117" s="224">
        <v>0</v>
      </c>
      <c r="T117" s="224">
        <v>0</v>
      </c>
      <c r="U117" s="224">
        <v>0</v>
      </c>
      <c r="V117" s="224">
        <v>0</v>
      </c>
      <c r="W117" s="224">
        <v>0</v>
      </c>
      <c r="X117" s="224">
        <v>0</v>
      </c>
      <c r="Y117" s="224">
        <v>0</v>
      </c>
      <c r="DA117" s="177" t="s">
        <v>894</v>
      </c>
    </row>
    <row r="118" spans="1:105" ht="12" customHeight="1" x14ac:dyDescent="0.25">
      <c r="A118" s="173" t="s">
        <v>93</v>
      </c>
      <c r="B118" s="224">
        <v>0</v>
      </c>
      <c r="C118" s="224">
        <v>0</v>
      </c>
      <c r="D118" s="224">
        <v>0</v>
      </c>
      <c r="E118" s="224">
        <v>0</v>
      </c>
      <c r="F118" s="224">
        <v>0</v>
      </c>
      <c r="G118" s="224">
        <v>0</v>
      </c>
      <c r="H118" s="224">
        <v>0</v>
      </c>
      <c r="I118" s="224">
        <v>0</v>
      </c>
      <c r="J118" s="224">
        <v>0</v>
      </c>
      <c r="K118" s="224">
        <v>0</v>
      </c>
      <c r="L118" s="224">
        <v>0</v>
      </c>
      <c r="M118" s="224">
        <v>0</v>
      </c>
      <c r="N118" s="224">
        <v>0</v>
      </c>
      <c r="O118" s="224">
        <v>0</v>
      </c>
      <c r="P118" s="224">
        <v>0</v>
      </c>
      <c r="Q118" s="224">
        <v>0</v>
      </c>
      <c r="R118" s="224">
        <v>0</v>
      </c>
      <c r="S118" s="224">
        <v>0</v>
      </c>
      <c r="T118" s="224">
        <v>0</v>
      </c>
      <c r="U118" s="224">
        <v>0</v>
      </c>
      <c r="V118" s="224">
        <v>0</v>
      </c>
      <c r="W118" s="224">
        <v>0</v>
      </c>
      <c r="X118" s="224">
        <v>0</v>
      </c>
      <c r="Y118" s="224">
        <v>0</v>
      </c>
      <c r="DA118" s="177" t="s">
        <v>895</v>
      </c>
    </row>
    <row r="119" spans="1:105" ht="12" customHeight="1" x14ac:dyDescent="0.25">
      <c r="A119" s="173" t="s">
        <v>94</v>
      </c>
      <c r="B119" s="224">
        <v>0</v>
      </c>
      <c r="C119" s="224">
        <v>0</v>
      </c>
      <c r="D119" s="224">
        <v>0</v>
      </c>
      <c r="E119" s="224">
        <v>0</v>
      </c>
      <c r="F119" s="224">
        <v>0</v>
      </c>
      <c r="G119" s="224">
        <v>0</v>
      </c>
      <c r="H119" s="224">
        <v>0</v>
      </c>
      <c r="I119" s="224">
        <v>0</v>
      </c>
      <c r="J119" s="224">
        <v>0</v>
      </c>
      <c r="K119" s="224">
        <v>0</v>
      </c>
      <c r="L119" s="224">
        <v>0</v>
      </c>
      <c r="M119" s="224">
        <v>0</v>
      </c>
      <c r="N119" s="224">
        <v>0</v>
      </c>
      <c r="O119" s="224">
        <v>0</v>
      </c>
      <c r="P119" s="224">
        <v>0</v>
      </c>
      <c r="Q119" s="224">
        <v>0</v>
      </c>
      <c r="R119" s="224">
        <v>0</v>
      </c>
      <c r="S119" s="224">
        <v>0</v>
      </c>
      <c r="T119" s="224">
        <v>0</v>
      </c>
      <c r="U119" s="224">
        <v>0</v>
      </c>
      <c r="V119" s="224">
        <v>0</v>
      </c>
      <c r="W119" s="224">
        <v>0</v>
      </c>
      <c r="X119" s="224">
        <v>0</v>
      </c>
      <c r="Y119" s="224">
        <v>0</v>
      </c>
      <c r="DA119" s="177" t="s">
        <v>896</v>
      </c>
    </row>
    <row r="120" spans="1:105" ht="12" customHeight="1" x14ac:dyDescent="0.25">
      <c r="A120" s="56" t="s">
        <v>95</v>
      </c>
      <c r="B120" s="260">
        <v>1.942640035157616E-2</v>
      </c>
      <c r="C120" s="260">
        <v>4.3467804786130299E-2</v>
      </c>
      <c r="D120" s="260">
        <v>4.4826839548714963E-2</v>
      </c>
      <c r="E120" s="260">
        <v>5.4527894587890757E-2</v>
      </c>
      <c r="F120" s="260">
        <v>4.5358946529297978E-2</v>
      </c>
      <c r="G120" s="260">
        <v>1.8694041254542351E-2</v>
      </c>
      <c r="H120" s="260">
        <v>4.4516987297985658E-2</v>
      </c>
      <c r="I120" s="260">
        <v>9.9157030744577171E-2</v>
      </c>
      <c r="J120" s="260">
        <v>7.9893961484845524E-2</v>
      </c>
      <c r="K120" s="260">
        <v>0.19220258118181299</v>
      </c>
      <c r="L120" s="260">
        <v>0.1228534231019266</v>
      </c>
      <c r="M120" s="260">
        <v>2.6525312654107531E-2</v>
      </c>
      <c r="N120" s="260">
        <v>0.1029370995220987</v>
      </c>
      <c r="O120" s="260">
        <v>9.4984300269202473E-2</v>
      </c>
      <c r="P120" s="260">
        <v>9.8631816557097365E-2</v>
      </c>
      <c r="Q120" s="260">
        <v>0.1184608800503491</v>
      </c>
      <c r="R120" s="260">
        <v>0.1208049311806914</v>
      </c>
      <c r="S120" s="260">
        <v>0.17122188943719871</v>
      </c>
      <c r="T120" s="260">
        <v>0.17047767620589291</v>
      </c>
      <c r="U120" s="260">
        <v>0.1614692902232801</v>
      </c>
      <c r="V120" s="260">
        <v>0.18703634290911519</v>
      </c>
      <c r="W120" s="260">
        <v>0.2451258908560634</v>
      </c>
      <c r="X120" s="260">
        <v>0.24240292302649841</v>
      </c>
      <c r="Y120" s="260">
        <v>0.18840268621066711</v>
      </c>
      <c r="DA120" s="68" t="s">
        <v>897</v>
      </c>
    </row>
    <row r="121" spans="1:105" ht="12" customHeight="1" x14ac:dyDescent="0.25">
      <c r="A121" s="37" t="s">
        <v>159</v>
      </c>
      <c r="B121" s="226">
        <v>1.9424762180180329E-3</v>
      </c>
      <c r="C121" s="226">
        <v>3.8683180293769188E-3</v>
      </c>
      <c r="D121" s="226">
        <v>4.2026218014551706E-3</v>
      </c>
      <c r="E121" s="226">
        <v>4.0334926871133207E-3</v>
      </c>
      <c r="F121" s="226">
        <v>5.9374788911847921E-3</v>
      </c>
      <c r="G121" s="226">
        <v>2.342577822954025E-3</v>
      </c>
      <c r="H121" s="226">
        <v>5.2216732220092422E-3</v>
      </c>
      <c r="I121" s="226">
        <v>1.2919240471085589E-2</v>
      </c>
      <c r="J121" s="226">
        <v>7.1766196354020421E-3</v>
      </c>
      <c r="K121" s="226">
        <v>0</v>
      </c>
      <c r="L121" s="226">
        <v>6.947544807326087E-3</v>
      </c>
      <c r="M121" s="226">
        <v>1.497337258945046E-3</v>
      </c>
      <c r="N121" s="226">
        <v>5.3383637678226636E-3</v>
      </c>
      <c r="O121" s="226">
        <v>0</v>
      </c>
      <c r="P121" s="226">
        <v>0</v>
      </c>
      <c r="Q121" s="226">
        <v>0</v>
      </c>
      <c r="R121" s="226">
        <v>0</v>
      </c>
      <c r="S121" s="226">
        <v>1.9936794377217572E-3</v>
      </c>
      <c r="T121" s="226">
        <v>2.963183325831736E-3</v>
      </c>
      <c r="U121" s="226">
        <v>1.8007823739681339E-3</v>
      </c>
      <c r="V121" s="226">
        <v>1.6581436240312259E-3</v>
      </c>
      <c r="W121" s="226">
        <v>1.583309763463357E-3</v>
      </c>
      <c r="X121" s="226">
        <v>6.8559606835749531E-3</v>
      </c>
      <c r="Y121" s="226">
        <v>3.3493879914179231E-3</v>
      </c>
      <c r="DA121" s="69" t="s">
        <v>898</v>
      </c>
    </row>
    <row r="122" spans="1:105" ht="12" customHeight="1" x14ac:dyDescent="0.25">
      <c r="A122" s="37" t="s">
        <v>35</v>
      </c>
      <c r="B122" s="226">
        <v>1.7483924133558121E-2</v>
      </c>
      <c r="C122" s="226">
        <v>3.9599486756753378E-2</v>
      </c>
      <c r="D122" s="226">
        <v>4.0624217747259793E-2</v>
      </c>
      <c r="E122" s="226">
        <v>5.049440190077744E-2</v>
      </c>
      <c r="F122" s="226">
        <v>3.9421467638113182E-2</v>
      </c>
      <c r="G122" s="226">
        <v>1.6351463431588321E-2</v>
      </c>
      <c r="H122" s="226">
        <v>3.9295314075976417E-2</v>
      </c>
      <c r="I122" s="226">
        <v>8.6237790273491585E-2</v>
      </c>
      <c r="J122" s="226">
        <v>7.2717341849443479E-2</v>
      </c>
      <c r="K122" s="226">
        <v>0.19220258118181299</v>
      </c>
      <c r="L122" s="226">
        <v>0.1159058782946005</v>
      </c>
      <c r="M122" s="226">
        <v>2.502797539516249E-2</v>
      </c>
      <c r="N122" s="226">
        <v>9.759873575427605E-2</v>
      </c>
      <c r="O122" s="226">
        <v>9.4984300269202473E-2</v>
      </c>
      <c r="P122" s="226">
        <v>9.8631816557097365E-2</v>
      </c>
      <c r="Q122" s="226">
        <v>0.1184608800503491</v>
      </c>
      <c r="R122" s="226">
        <v>0.1208049311806914</v>
      </c>
      <c r="S122" s="226">
        <v>0.16922820999947691</v>
      </c>
      <c r="T122" s="226">
        <v>0.16751449288006121</v>
      </c>
      <c r="U122" s="226">
        <v>0.159668507849312</v>
      </c>
      <c r="V122" s="226">
        <v>0.18537819928508401</v>
      </c>
      <c r="W122" s="226">
        <v>0.24354258109259999</v>
      </c>
      <c r="X122" s="226">
        <v>0.23554696234292341</v>
      </c>
      <c r="Y122" s="226">
        <v>0.1850532982192491</v>
      </c>
      <c r="DA122" s="69" t="s">
        <v>899</v>
      </c>
    </row>
    <row r="123" spans="1:105" ht="12" customHeight="1" x14ac:dyDescent="0.25">
      <c r="A123" s="37" t="s">
        <v>96</v>
      </c>
      <c r="B123" s="226">
        <v>0</v>
      </c>
      <c r="C123" s="226">
        <v>0</v>
      </c>
      <c r="D123" s="226">
        <v>0</v>
      </c>
      <c r="E123" s="226">
        <v>0</v>
      </c>
      <c r="F123" s="226">
        <v>0</v>
      </c>
      <c r="G123" s="226">
        <v>0</v>
      </c>
      <c r="H123" s="226">
        <v>0</v>
      </c>
      <c r="I123" s="226">
        <v>0</v>
      </c>
      <c r="J123" s="226">
        <v>0</v>
      </c>
      <c r="K123" s="226">
        <v>0</v>
      </c>
      <c r="L123" s="226">
        <v>0</v>
      </c>
      <c r="M123" s="226">
        <v>0</v>
      </c>
      <c r="N123" s="226">
        <v>0</v>
      </c>
      <c r="O123" s="226">
        <v>0</v>
      </c>
      <c r="P123" s="226">
        <v>0</v>
      </c>
      <c r="Q123" s="226">
        <v>0</v>
      </c>
      <c r="R123" s="226">
        <v>0</v>
      </c>
      <c r="S123" s="226">
        <v>0</v>
      </c>
      <c r="T123" s="226">
        <v>0</v>
      </c>
      <c r="U123" s="226">
        <v>0</v>
      </c>
      <c r="V123" s="226">
        <v>0</v>
      </c>
      <c r="W123" s="226">
        <v>0</v>
      </c>
      <c r="X123" s="226">
        <v>0</v>
      </c>
      <c r="Y123" s="226">
        <v>0</v>
      </c>
      <c r="DA123" s="69" t="s">
        <v>900</v>
      </c>
    </row>
    <row r="124" spans="1:105" ht="12" customHeight="1" x14ac:dyDescent="0.25">
      <c r="A124" s="37" t="s">
        <v>78</v>
      </c>
      <c r="B124" s="226">
        <v>0</v>
      </c>
      <c r="C124" s="226">
        <v>0</v>
      </c>
      <c r="D124" s="226">
        <v>0</v>
      </c>
      <c r="E124" s="226">
        <v>0</v>
      </c>
      <c r="F124" s="226">
        <v>0</v>
      </c>
      <c r="G124" s="226">
        <v>0</v>
      </c>
      <c r="H124" s="226">
        <v>0</v>
      </c>
      <c r="I124" s="226">
        <v>0</v>
      </c>
      <c r="J124" s="226">
        <v>0</v>
      </c>
      <c r="K124" s="226">
        <v>0</v>
      </c>
      <c r="L124" s="226">
        <v>0</v>
      </c>
      <c r="M124" s="226">
        <v>0</v>
      </c>
      <c r="N124" s="226">
        <v>0</v>
      </c>
      <c r="O124" s="226">
        <v>0</v>
      </c>
      <c r="P124" s="226">
        <v>0</v>
      </c>
      <c r="Q124" s="226">
        <v>0</v>
      </c>
      <c r="R124" s="226">
        <v>0</v>
      </c>
      <c r="S124" s="226">
        <v>0</v>
      </c>
      <c r="T124" s="226">
        <v>0</v>
      </c>
      <c r="U124" s="226">
        <v>0</v>
      </c>
      <c r="V124" s="226">
        <v>0</v>
      </c>
      <c r="W124" s="226">
        <v>0</v>
      </c>
      <c r="X124" s="226">
        <v>0</v>
      </c>
      <c r="Y124" s="226">
        <v>0</v>
      </c>
      <c r="DA124" s="69" t="s">
        <v>901</v>
      </c>
    </row>
    <row r="125" spans="1:105" ht="12" customHeight="1" x14ac:dyDescent="0.25">
      <c r="A125" s="37" t="s">
        <v>40</v>
      </c>
      <c r="B125" s="226">
        <v>0</v>
      </c>
      <c r="C125" s="226">
        <v>0</v>
      </c>
      <c r="D125" s="226">
        <v>0</v>
      </c>
      <c r="E125" s="226">
        <v>0</v>
      </c>
      <c r="F125" s="226">
        <v>0</v>
      </c>
      <c r="G125" s="226">
        <v>0</v>
      </c>
      <c r="H125" s="226">
        <v>0</v>
      </c>
      <c r="I125" s="226">
        <v>0</v>
      </c>
      <c r="J125" s="226">
        <v>0</v>
      </c>
      <c r="K125" s="226">
        <v>0</v>
      </c>
      <c r="L125" s="226">
        <v>0</v>
      </c>
      <c r="M125" s="226">
        <v>0</v>
      </c>
      <c r="N125" s="226">
        <v>0</v>
      </c>
      <c r="O125" s="226">
        <v>0</v>
      </c>
      <c r="P125" s="226">
        <v>0</v>
      </c>
      <c r="Q125" s="226">
        <v>0</v>
      </c>
      <c r="R125" s="226">
        <v>0</v>
      </c>
      <c r="S125" s="226">
        <v>0</v>
      </c>
      <c r="T125" s="226">
        <v>0</v>
      </c>
      <c r="U125" s="226">
        <v>0</v>
      </c>
      <c r="V125" s="226">
        <v>0</v>
      </c>
      <c r="W125" s="226">
        <v>0</v>
      </c>
      <c r="X125" s="226">
        <v>0</v>
      </c>
      <c r="Y125" s="226">
        <v>0</v>
      </c>
      <c r="DA125" s="69" t="s">
        <v>902</v>
      </c>
    </row>
    <row r="126" spans="1:105" ht="12" customHeight="1" x14ac:dyDescent="0.25">
      <c r="A126" s="57" t="s">
        <v>602</v>
      </c>
      <c r="B126" s="294">
        <v>5.3090535682798912</v>
      </c>
      <c r="C126" s="294">
        <v>11.69575605893966</v>
      </c>
      <c r="D126" s="294">
        <v>11.86549920762925</v>
      </c>
      <c r="E126" s="294">
        <v>14.40341550099996</v>
      </c>
      <c r="F126" s="294">
        <v>11.19520114085371</v>
      </c>
      <c r="G126" s="294">
        <v>4.3789190284824668</v>
      </c>
      <c r="H126" s="294">
        <v>11.252306834458899</v>
      </c>
      <c r="I126" s="294">
        <v>23.99929090281929</v>
      </c>
      <c r="J126" s="294">
        <v>22.745746282682362</v>
      </c>
      <c r="K126" s="294">
        <v>49.992362365179332</v>
      </c>
      <c r="L126" s="294">
        <v>34.86813656925095</v>
      </c>
      <c r="M126" s="294">
        <v>8.225429002776707</v>
      </c>
      <c r="N126" s="294">
        <v>30.314434541985669</v>
      </c>
      <c r="O126" s="294">
        <v>28.026048236604961</v>
      </c>
      <c r="P126" s="294">
        <v>27.788530968475339</v>
      </c>
      <c r="Q126" s="294">
        <v>31.843866303527729</v>
      </c>
      <c r="R126" s="294">
        <v>31.367932146892429</v>
      </c>
      <c r="S126" s="294">
        <v>42.911572347013333</v>
      </c>
      <c r="T126" s="294">
        <v>42.612113297793201</v>
      </c>
      <c r="U126" s="294">
        <v>38.093780023791787</v>
      </c>
      <c r="V126" s="294">
        <v>43.29171087273221</v>
      </c>
      <c r="W126" s="294">
        <v>55.464987204875463</v>
      </c>
      <c r="X126" s="294">
        <v>54.181971730962772</v>
      </c>
      <c r="Y126" s="294">
        <v>43.315667082605472</v>
      </c>
      <c r="DA126" s="70" t="s">
        <v>903</v>
      </c>
    </row>
    <row r="127" spans="1:105" ht="12" customHeight="1" x14ac:dyDescent="0.25">
      <c r="A127" s="60" t="s">
        <v>604</v>
      </c>
      <c r="B127" s="262">
        <v>5.3090535682798912</v>
      </c>
      <c r="C127" s="262">
        <v>11.69575605893966</v>
      </c>
      <c r="D127" s="262">
        <v>11.86549920762925</v>
      </c>
      <c r="E127" s="262">
        <v>14.40341550099996</v>
      </c>
      <c r="F127" s="262">
        <v>11.19520114085371</v>
      </c>
      <c r="G127" s="262">
        <v>4.3789190284824668</v>
      </c>
      <c r="H127" s="262">
        <v>11.252306834458899</v>
      </c>
      <c r="I127" s="262">
        <v>23.99929090281929</v>
      </c>
      <c r="J127" s="262">
        <v>22.745746282682362</v>
      </c>
      <c r="K127" s="262">
        <v>49.992362365179332</v>
      </c>
      <c r="L127" s="262">
        <v>34.86813656925095</v>
      </c>
      <c r="M127" s="262">
        <v>8.225429002776707</v>
      </c>
      <c r="N127" s="262">
        <v>30.314434541985669</v>
      </c>
      <c r="O127" s="262">
        <v>28.026048236604961</v>
      </c>
      <c r="P127" s="262">
        <v>27.788530968475339</v>
      </c>
      <c r="Q127" s="262">
        <v>31.843866303527729</v>
      </c>
      <c r="R127" s="262">
        <v>31.367932146892429</v>
      </c>
      <c r="S127" s="262">
        <v>42.911572347013333</v>
      </c>
      <c r="T127" s="262">
        <v>42.612113297793201</v>
      </c>
      <c r="U127" s="262">
        <v>38.093780023791787</v>
      </c>
      <c r="V127" s="262">
        <v>43.29171087273221</v>
      </c>
      <c r="W127" s="262">
        <v>55.464987204875463</v>
      </c>
      <c r="X127" s="262">
        <v>54.181971730962772</v>
      </c>
      <c r="Y127" s="262">
        <v>43.315667082605472</v>
      </c>
      <c r="DA127" s="72" t="s">
        <v>904</v>
      </c>
    </row>
    <row r="128" spans="1:105" ht="12" customHeight="1" x14ac:dyDescent="0.25">
      <c r="A128" s="59" t="s">
        <v>28</v>
      </c>
      <c r="B128" s="230">
        <v>0</v>
      </c>
      <c r="C128" s="230">
        <v>0</v>
      </c>
      <c r="D128" s="230">
        <v>0</v>
      </c>
      <c r="E128" s="230">
        <v>0</v>
      </c>
      <c r="F128" s="230">
        <v>0</v>
      </c>
      <c r="G128" s="230">
        <v>0</v>
      </c>
      <c r="H128" s="230">
        <v>0</v>
      </c>
      <c r="I128" s="230">
        <v>0</v>
      </c>
      <c r="J128" s="230">
        <v>3.520913751269076</v>
      </c>
      <c r="K128" s="230">
        <v>4.3558169946489826</v>
      </c>
      <c r="L128" s="230">
        <v>3.481797520677651</v>
      </c>
      <c r="M128" s="230">
        <v>1.6092569763646969</v>
      </c>
      <c r="N128" s="230">
        <v>3.1304390040210062</v>
      </c>
      <c r="O128" s="230">
        <v>3.1527556035073392</v>
      </c>
      <c r="P128" s="230">
        <v>3.006954306898233</v>
      </c>
      <c r="Q128" s="230">
        <v>3.0479724885169781</v>
      </c>
      <c r="R128" s="230">
        <v>3.3100242987258661</v>
      </c>
      <c r="S128" s="230">
        <v>4.2343584996938954</v>
      </c>
      <c r="T128" s="230">
        <v>4.0835723670433843</v>
      </c>
      <c r="U128" s="230">
        <v>3.9117163706023139</v>
      </c>
      <c r="V128" s="230">
        <v>3.9651817322502021</v>
      </c>
      <c r="W128" s="230">
        <v>3.7897394239487481</v>
      </c>
      <c r="X128" s="230">
        <v>2.3285927275612348</v>
      </c>
      <c r="Y128" s="230">
        <v>2.3419984686271058</v>
      </c>
      <c r="DA128" s="71" t="s">
        <v>905</v>
      </c>
    </row>
    <row r="129" spans="1:105" ht="12" customHeight="1" x14ac:dyDescent="0.25">
      <c r="A129" s="59" t="s">
        <v>31</v>
      </c>
      <c r="B129" s="230">
        <v>0.35857233717599762</v>
      </c>
      <c r="C129" s="230">
        <v>0.72464583508182145</v>
      </c>
      <c r="D129" s="230">
        <v>0</v>
      </c>
      <c r="E129" s="230">
        <v>0.77564821378890247</v>
      </c>
      <c r="F129" s="230">
        <v>0</v>
      </c>
      <c r="G129" s="230">
        <v>0</v>
      </c>
      <c r="H129" s="230">
        <v>0</v>
      </c>
      <c r="I129" s="230">
        <v>0.82058546257016729</v>
      </c>
      <c r="J129" s="230">
        <v>2.4529434531433898</v>
      </c>
      <c r="K129" s="230">
        <v>7.6974615949122196</v>
      </c>
      <c r="L129" s="230">
        <v>6.8833645792157254</v>
      </c>
      <c r="M129" s="230">
        <v>1.6404471041729569</v>
      </c>
      <c r="N129" s="230">
        <v>6.3334099666840364</v>
      </c>
      <c r="O129" s="230">
        <v>5.8031107958040584</v>
      </c>
      <c r="P129" s="230">
        <v>4.8337763811239496</v>
      </c>
      <c r="Q129" s="230">
        <v>5.8471149484899092</v>
      </c>
      <c r="R129" s="230">
        <v>4.9982482601711631</v>
      </c>
      <c r="S129" s="230">
        <v>5.6379043169996557</v>
      </c>
      <c r="T129" s="230">
        <v>5.5188745668514221</v>
      </c>
      <c r="U129" s="230">
        <v>0.97831578396613261</v>
      </c>
      <c r="V129" s="230">
        <v>0.97121248866967813</v>
      </c>
      <c r="W129" s="230">
        <v>1.185900842871672</v>
      </c>
      <c r="X129" s="230">
        <v>2.3468681190498182</v>
      </c>
      <c r="Y129" s="230">
        <v>2.5071922409674579</v>
      </c>
      <c r="DA129" s="71" t="s">
        <v>906</v>
      </c>
    </row>
    <row r="130" spans="1:105" ht="12" customHeight="1" x14ac:dyDescent="0.25">
      <c r="A130" s="59" t="s">
        <v>159</v>
      </c>
      <c r="B130" s="230">
        <v>0.37839536573434662</v>
      </c>
      <c r="C130" s="230">
        <v>0.76713846388749918</v>
      </c>
      <c r="D130" s="230">
        <v>0.86538639890255664</v>
      </c>
      <c r="E130" s="230">
        <v>0.82240353103657027</v>
      </c>
      <c r="F130" s="230">
        <v>1.2205897759398601</v>
      </c>
      <c r="G130" s="230">
        <v>0.48621201963042998</v>
      </c>
      <c r="H130" s="230">
        <v>1.061734542081636</v>
      </c>
      <c r="I130" s="230">
        <v>2.6565557411606031</v>
      </c>
      <c r="J130" s="230">
        <v>1.318958437852946</v>
      </c>
      <c r="K130" s="230">
        <v>0</v>
      </c>
      <c r="L130" s="230">
        <v>1.238531503374499</v>
      </c>
      <c r="M130" s="230">
        <v>0.25086692666792382</v>
      </c>
      <c r="N130" s="230">
        <v>0.97501558891011475</v>
      </c>
      <c r="O130" s="230">
        <v>0</v>
      </c>
      <c r="P130" s="230">
        <v>0</v>
      </c>
      <c r="Q130" s="230">
        <v>0</v>
      </c>
      <c r="R130" s="230">
        <v>0</v>
      </c>
      <c r="S130" s="230">
        <v>0.38470427036890609</v>
      </c>
      <c r="T130" s="230">
        <v>0.57376247223500898</v>
      </c>
      <c r="U130" s="230">
        <v>0.37030399916849732</v>
      </c>
      <c r="V130" s="230">
        <v>0.34003350773814678</v>
      </c>
      <c r="W130" s="230">
        <v>0.32611926744552588</v>
      </c>
      <c r="X130" s="230">
        <v>1.40020874322125</v>
      </c>
      <c r="Y130" s="230">
        <v>0.68384987829663602</v>
      </c>
      <c r="DA130" s="71" t="s">
        <v>907</v>
      </c>
    </row>
    <row r="131" spans="1:105" ht="12" customHeight="1" x14ac:dyDescent="0.25">
      <c r="A131" s="59" t="s">
        <v>32</v>
      </c>
      <c r="B131" s="230">
        <v>1.166208457130478</v>
      </c>
      <c r="C131" s="230">
        <v>2.350871469195567</v>
      </c>
      <c r="D131" s="230">
        <v>2.6349428825720862</v>
      </c>
      <c r="E131" s="230">
        <v>2.5098760381841472</v>
      </c>
      <c r="F131" s="230">
        <v>1.870592599800649</v>
      </c>
      <c r="G131" s="230">
        <v>0.4988910249884726</v>
      </c>
      <c r="H131" s="230">
        <v>2.200567839291816</v>
      </c>
      <c r="I131" s="230">
        <v>2.7892576325011702</v>
      </c>
      <c r="J131" s="230">
        <v>2.0885395366396282</v>
      </c>
      <c r="K131" s="230">
        <v>2.906160251618731</v>
      </c>
      <c r="L131" s="230">
        <v>2.602023985571662</v>
      </c>
      <c r="M131" s="230">
        <v>0.53162014578403427</v>
      </c>
      <c r="N131" s="230">
        <v>2.0498291829287369</v>
      </c>
      <c r="O131" s="230">
        <v>1.8788735290396319</v>
      </c>
      <c r="P131" s="230">
        <v>1.82059584228682</v>
      </c>
      <c r="Q131" s="230">
        <v>0.94208483559996148</v>
      </c>
      <c r="R131" s="230">
        <v>0</v>
      </c>
      <c r="S131" s="230">
        <v>0</v>
      </c>
      <c r="T131" s="230">
        <v>0</v>
      </c>
      <c r="U131" s="230">
        <v>0</v>
      </c>
      <c r="V131" s="230">
        <v>0</v>
      </c>
      <c r="W131" s="230">
        <v>0</v>
      </c>
      <c r="X131" s="230">
        <v>0</v>
      </c>
      <c r="Y131" s="230">
        <v>0</v>
      </c>
      <c r="DA131" s="71" t="s">
        <v>908</v>
      </c>
    </row>
    <row r="132" spans="1:105" ht="12" customHeight="1" x14ac:dyDescent="0.25">
      <c r="A132" s="59" t="s">
        <v>35</v>
      </c>
      <c r="B132" s="230">
        <v>3.405877408239069</v>
      </c>
      <c r="C132" s="230">
        <v>7.8531002907747682</v>
      </c>
      <c r="D132" s="230">
        <v>8.3651699261546053</v>
      </c>
      <c r="E132" s="230">
        <v>10.295487717990341</v>
      </c>
      <c r="F132" s="230">
        <v>8.1040187651132012</v>
      </c>
      <c r="G132" s="230">
        <v>3.393815983863564</v>
      </c>
      <c r="H132" s="230">
        <v>7.990004453085449</v>
      </c>
      <c r="I132" s="230">
        <v>17.73289206658735</v>
      </c>
      <c r="J132" s="230">
        <v>13.36439110377732</v>
      </c>
      <c r="K132" s="230">
        <v>35.032923523999401</v>
      </c>
      <c r="L132" s="230">
        <v>20.66241898041141</v>
      </c>
      <c r="M132" s="230">
        <v>4.1932378497870939</v>
      </c>
      <c r="N132" s="230">
        <v>17.825740799441771</v>
      </c>
      <c r="O132" s="230">
        <v>17.19130830825393</v>
      </c>
      <c r="P132" s="230">
        <v>18.127204438166341</v>
      </c>
      <c r="Q132" s="230">
        <v>22.00669403092088</v>
      </c>
      <c r="R132" s="230">
        <v>23.059659587995402</v>
      </c>
      <c r="S132" s="230">
        <v>32.654605259950877</v>
      </c>
      <c r="T132" s="230">
        <v>32.435903891663393</v>
      </c>
      <c r="U132" s="230">
        <v>32.833443870054843</v>
      </c>
      <c r="V132" s="230">
        <v>38.015283144074182</v>
      </c>
      <c r="W132" s="230">
        <v>50.163227670609523</v>
      </c>
      <c r="X132" s="230">
        <v>48.10630214113047</v>
      </c>
      <c r="Y132" s="230">
        <v>37.782626494714272</v>
      </c>
      <c r="DA132" s="71" t="s">
        <v>909</v>
      </c>
    </row>
    <row r="133" spans="1:105" ht="12" customHeight="1" x14ac:dyDescent="0.25">
      <c r="A133" s="60" t="s">
        <v>611</v>
      </c>
      <c r="B133" s="262">
        <v>0</v>
      </c>
      <c r="C133" s="262">
        <v>0</v>
      </c>
      <c r="D133" s="262">
        <v>0</v>
      </c>
      <c r="E133" s="262">
        <v>0</v>
      </c>
      <c r="F133" s="262">
        <v>0</v>
      </c>
      <c r="G133" s="262">
        <v>0</v>
      </c>
      <c r="H133" s="262">
        <v>0</v>
      </c>
      <c r="I133" s="262">
        <v>0</v>
      </c>
      <c r="J133" s="262">
        <v>0</v>
      </c>
      <c r="K133" s="262">
        <v>0</v>
      </c>
      <c r="L133" s="262">
        <v>0</v>
      </c>
      <c r="M133" s="262">
        <v>0</v>
      </c>
      <c r="N133" s="262">
        <v>0</v>
      </c>
      <c r="O133" s="262">
        <v>0</v>
      </c>
      <c r="P133" s="262">
        <v>0</v>
      </c>
      <c r="Q133" s="262">
        <v>0</v>
      </c>
      <c r="R133" s="262">
        <v>0</v>
      </c>
      <c r="S133" s="262">
        <v>0</v>
      </c>
      <c r="T133" s="262">
        <v>0</v>
      </c>
      <c r="U133" s="262">
        <v>0</v>
      </c>
      <c r="V133" s="262">
        <v>0</v>
      </c>
      <c r="W133" s="262">
        <v>0</v>
      </c>
      <c r="X133" s="262">
        <v>0</v>
      </c>
      <c r="Y133" s="262">
        <v>0</v>
      </c>
      <c r="DA133" s="72" t="s">
        <v>910</v>
      </c>
    </row>
    <row r="134" spans="1:105" ht="12" customHeight="1" x14ac:dyDescent="0.25">
      <c r="A134" s="57" t="s">
        <v>613</v>
      </c>
      <c r="B134" s="294">
        <v>2.720437624579203</v>
      </c>
      <c r="C134" s="294">
        <v>5.9930785066364241</v>
      </c>
      <c r="D134" s="294">
        <v>6.0800574082939027</v>
      </c>
      <c r="E134" s="294">
        <v>7.3805232792297693</v>
      </c>
      <c r="F134" s="294">
        <v>5.7365867581889924</v>
      </c>
      <c r="G134" s="294">
        <v>2.2438229200104169</v>
      </c>
      <c r="H134" s="294">
        <v>5.7658485607802188</v>
      </c>
      <c r="I134" s="294">
        <v>12.297591858053931</v>
      </c>
      <c r="J134" s="294">
        <v>10.27148136033159</v>
      </c>
      <c r="K134" s="294">
        <v>24.0336159483819</v>
      </c>
      <c r="L134" s="294">
        <v>16.570968498784381</v>
      </c>
      <c r="M134" s="294">
        <v>3.6164995270378122</v>
      </c>
      <c r="N134" s="294">
        <v>14.30358122490469</v>
      </c>
      <c r="O134" s="294">
        <v>13.134100408342659</v>
      </c>
      <c r="P134" s="294">
        <v>13.083267847307489</v>
      </c>
      <c r="Q134" s="294">
        <v>15.16082344504408</v>
      </c>
      <c r="R134" s="294">
        <v>14.804680007519149</v>
      </c>
      <c r="S134" s="294">
        <v>20.403198397662649</v>
      </c>
      <c r="T134" s="294">
        <v>20.30105143586691</v>
      </c>
      <c r="U134" s="294">
        <v>17.986881924718858</v>
      </c>
      <c r="V134" s="294">
        <v>20.73306053582256</v>
      </c>
      <c r="W134" s="294">
        <v>27.10426598291917</v>
      </c>
      <c r="X134" s="294">
        <v>26.991267869093431</v>
      </c>
      <c r="Y134" s="294">
        <v>21.459448954948691</v>
      </c>
      <c r="DA134" s="70" t="s">
        <v>911</v>
      </c>
    </row>
    <row r="135" spans="1:105" ht="12" customHeight="1" x14ac:dyDescent="0.25">
      <c r="A135" s="60" t="s">
        <v>615</v>
      </c>
      <c r="B135" s="262">
        <v>2.720437624579203</v>
      </c>
      <c r="C135" s="262">
        <v>5.9930785066364241</v>
      </c>
      <c r="D135" s="262">
        <v>6.0800574082939027</v>
      </c>
      <c r="E135" s="262">
        <v>7.3805232792297693</v>
      </c>
      <c r="F135" s="262">
        <v>5.7365867581889924</v>
      </c>
      <c r="G135" s="262">
        <v>2.2438229200104169</v>
      </c>
      <c r="H135" s="262">
        <v>5.7658485607802188</v>
      </c>
      <c r="I135" s="262">
        <v>12.297591858053931</v>
      </c>
      <c r="J135" s="262">
        <v>10.27148136033159</v>
      </c>
      <c r="K135" s="262">
        <v>24.0336159483819</v>
      </c>
      <c r="L135" s="262">
        <v>16.570968498784381</v>
      </c>
      <c r="M135" s="262">
        <v>3.6164995270378122</v>
      </c>
      <c r="N135" s="262">
        <v>14.30358122490469</v>
      </c>
      <c r="O135" s="262">
        <v>13.134100408342659</v>
      </c>
      <c r="P135" s="262">
        <v>13.083267847307489</v>
      </c>
      <c r="Q135" s="262">
        <v>15.16082344504408</v>
      </c>
      <c r="R135" s="262">
        <v>14.804680007519149</v>
      </c>
      <c r="S135" s="262">
        <v>20.403198397662649</v>
      </c>
      <c r="T135" s="262">
        <v>20.30105143586691</v>
      </c>
      <c r="U135" s="262">
        <v>17.986881924718858</v>
      </c>
      <c r="V135" s="262">
        <v>20.73306053582256</v>
      </c>
      <c r="W135" s="262">
        <v>27.10426598291917</v>
      </c>
      <c r="X135" s="262">
        <v>26.991267869093431</v>
      </c>
      <c r="Y135" s="262">
        <v>21.459448954948691</v>
      </c>
      <c r="DA135" s="72" t="s">
        <v>912</v>
      </c>
    </row>
    <row r="136" spans="1:105" ht="12" customHeight="1" x14ac:dyDescent="0.25">
      <c r="A136" s="59" t="s">
        <v>31</v>
      </c>
      <c r="B136" s="297">
        <v>0.18373777258814381</v>
      </c>
      <c r="C136" s="297">
        <v>0.37131925095453749</v>
      </c>
      <c r="D136" s="297">
        <v>0</v>
      </c>
      <c r="E136" s="297">
        <v>0.39745362466038309</v>
      </c>
      <c r="F136" s="297">
        <v>0</v>
      </c>
      <c r="G136" s="297">
        <v>0</v>
      </c>
      <c r="H136" s="297">
        <v>0</v>
      </c>
      <c r="I136" s="297">
        <v>0.42048013602580459</v>
      </c>
      <c r="J136" s="297">
        <v>1.31056345566291</v>
      </c>
      <c r="K136" s="297">
        <v>4.0537212939216296</v>
      </c>
      <c r="L136" s="297">
        <v>3.634193125592228</v>
      </c>
      <c r="M136" s="297">
        <v>0.89669315620703005</v>
      </c>
      <c r="N136" s="297">
        <v>3.3324918613442631</v>
      </c>
      <c r="O136" s="297">
        <v>3.0642762499166492</v>
      </c>
      <c r="P136" s="297">
        <v>2.5519599487907891</v>
      </c>
      <c r="Q136" s="297">
        <v>3.0784624351796821</v>
      </c>
      <c r="R136" s="297">
        <v>2.6373123217313852</v>
      </c>
      <c r="S136" s="297">
        <v>2.9741356443324851</v>
      </c>
      <c r="T136" s="297">
        <v>2.9079470372658101</v>
      </c>
      <c r="U136" s="297">
        <v>0.51479778019913836</v>
      </c>
      <c r="V136" s="297">
        <v>0.51202604859444567</v>
      </c>
      <c r="W136" s="297">
        <v>0.62201872762815824</v>
      </c>
      <c r="X136" s="297">
        <v>1.2216165517497659</v>
      </c>
      <c r="Y136" s="297">
        <v>1.3131107302637151</v>
      </c>
      <c r="DA136" s="71" t="s">
        <v>913</v>
      </c>
    </row>
    <row r="137" spans="1:105" ht="12" customHeight="1" x14ac:dyDescent="0.25">
      <c r="A137" s="59" t="s">
        <v>159</v>
      </c>
      <c r="B137" s="297">
        <v>0.19389538581047799</v>
      </c>
      <c r="C137" s="297">
        <v>0.39309310286307958</v>
      </c>
      <c r="D137" s="297">
        <v>0.4434367988749417</v>
      </c>
      <c r="E137" s="297">
        <v>0.42141174121615621</v>
      </c>
      <c r="F137" s="297">
        <v>0.6254482664260127</v>
      </c>
      <c r="G137" s="297">
        <v>0.2491422349979821</v>
      </c>
      <c r="H137" s="297">
        <v>0.54404849347377693</v>
      </c>
      <c r="I137" s="297">
        <v>1.3612584798963909</v>
      </c>
      <c r="J137" s="297">
        <v>0.70469570995335329</v>
      </c>
      <c r="K137" s="297">
        <v>0</v>
      </c>
      <c r="L137" s="297">
        <v>0.65390444216538235</v>
      </c>
      <c r="M137" s="297">
        <v>0.13712764994957191</v>
      </c>
      <c r="N137" s="297">
        <v>0.51303034728824493</v>
      </c>
      <c r="O137" s="297">
        <v>0</v>
      </c>
      <c r="P137" s="297">
        <v>0</v>
      </c>
      <c r="Q137" s="297">
        <v>0</v>
      </c>
      <c r="R137" s="297">
        <v>0</v>
      </c>
      <c r="S137" s="297">
        <v>0.20294113179274009</v>
      </c>
      <c r="T137" s="297">
        <v>0.30232085564176558</v>
      </c>
      <c r="U137" s="297">
        <v>0.19485699801139589</v>
      </c>
      <c r="V137" s="297">
        <v>0.17926665419567911</v>
      </c>
      <c r="W137" s="297">
        <v>0.1710533330090937</v>
      </c>
      <c r="X137" s="297">
        <v>0.72885142660524072</v>
      </c>
      <c r="Y137" s="297">
        <v>0.35815786217268508</v>
      </c>
      <c r="DA137" s="71" t="s">
        <v>914</v>
      </c>
    </row>
    <row r="138" spans="1:105" ht="12" customHeight="1" x14ac:dyDescent="0.25">
      <c r="A138" s="59" t="s">
        <v>32</v>
      </c>
      <c r="B138" s="297">
        <v>0.59758247380203422</v>
      </c>
      <c r="C138" s="297">
        <v>1.2046213346876229</v>
      </c>
      <c r="D138" s="297">
        <v>1.3501837312763729</v>
      </c>
      <c r="E138" s="297">
        <v>1.286097629170875</v>
      </c>
      <c r="F138" s="297">
        <v>0.95851933368339848</v>
      </c>
      <c r="G138" s="297">
        <v>0.2556391449979758</v>
      </c>
      <c r="H138" s="297">
        <v>1.1276035301689411</v>
      </c>
      <c r="I138" s="297">
        <v>1.4292568930622731</v>
      </c>
      <c r="J138" s="297">
        <v>1.1158690139878411</v>
      </c>
      <c r="K138" s="297">
        <v>1.530473851707451</v>
      </c>
      <c r="L138" s="297">
        <v>1.373784226037327</v>
      </c>
      <c r="M138" s="297">
        <v>0.29059159860363759</v>
      </c>
      <c r="N138" s="297">
        <v>1.0785720654733619</v>
      </c>
      <c r="O138" s="297">
        <v>0.99212090449765411</v>
      </c>
      <c r="P138" s="297">
        <v>0.96117141260280869</v>
      </c>
      <c r="Q138" s="297">
        <v>0.49600064351324469</v>
      </c>
      <c r="R138" s="297">
        <v>0</v>
      </c>
      <c r="S138" s="297">
        <v>0</v>
      </c>
      <c r="T138" s="297">
        <v>0</v>
      </c>
      <c r="U138" s="297">
        <v>0</v>
      </c>
      <c r="V138" s="297">
        <v>0</v>
      </c>
      <c r="W138" s="297">
        <v>0</v>
      </c>
      <c r="X138" s="297">
        <v>0</v>
      </c>
      <c r="Y138" s="297">
        <v>0</v>
      </c>
      <c r="DA138" s="71" t="s">
        <v>915</v>
      </c>
    </row>
    <row r="139" spans="1:105" ht="12" customHeight="1" x14ac:dyDescent="0.25">
      <c r="A139" s="59" t="s">
        <v>35</v>
      </c>
      <c r="B139" s="297">
        <v>1.745221992378547</v>
      </c>
      <c r="C139" s="297">
        <v>4.0240448181311832</v>
      </c>
      <c r="D139" s="297">
        <v>4.2864368781425881</v>
      </c>
      <c r="E139" s="297">
        <v>5.2755602841823546</v>
      </c>
      <c r="F139" s="297">
        <v>4.152619158079581</v>
      </c>
      <c r="G139" s="297">
        <v>1.739041540014459</v>
      </c>
      <c r="H139" s="297">
        <v>4.0941965371375018</v>
      </c>
      <c r="I139" s="297">
        <v>9.0865963490694668</v>
      </c>
      <c r="J139" s="297">
        <v>7.1403531807274856</v>
      </c>
      <c r="K139" s="297">
        <v>18.449420802752819</v>
      </c>
      <c r="L139" s="297">
        <v>10.90908670498944</v>
      </c>
      <c r="M139" s="297">
        <v>2.2920871222775721</v>
      </c>
      <c r="N139" s="297">
        <v>9.3794869507988157</v>
      </c>
      <c r="O139" s="297">
        <v>9.0777032539283589</v>
      </c>
      <c r="P139" s="297">
        <v>9.5701364859138973</v>
      </c>
      <c r="Q139" s="297">
        <v>11.586360366351149</v>
      </c>
      <c r="R139" s="297">
        <v>12.16736768578776</v>
      </c>
      <c r="S139" s="297">
        <v>17.22612162153742</v>
      </c>
      <c r="T139" s="297">
        <v>17.09078354295934</v>
      </c>
      <c r="U139" s="297">
        <v>17.27722714650832</v>
      </c>
      <c r="V139" s="297">
        <v>20.041767833032431</v>
      </c>
      <c r="W139" s="297">
        <v>26.31119392228192</v>
      </c>
      <c r="X139" s="297">
        <v>25.04079989073842</v>
      </c>
      <c r="Y139" s="297">
        <v>19.788180362512289</v>
      </c>
      <c r="DA139" s="71" t="s">
        <v>916</v>
      </c>
    </row>
    <row r="140" spans="1:105" ht="12" customHeight="1" x14ac:dyDescent="0.25">
      <c r="A140" s="60" t="s">
        <v>621</v>
      </c>
      <c r="B140" s="262">
        <v>0</v>
      </c>
      <c r="C140" s="262">
        <v>0</v>
      </c>
      <c r="D140" s="262">
        <v>0</v>
      </c>
      <c r="E140" s="262">
        <v>0</v>
      </c>
      <c r="F140" s="262">
        <v>0</v>
      </c>
      <c r="G140" s="262">
        <v>0</v>
      </c>
      <c r="H140" s="262">
        <v>0</v>
      </c>
      <c r="I140" s="262">
        <v>0</v>
      </c>
      <c r="J140" s="262">
        <v>0</v>
      </c>
      <c r="K140" s="262">
        <v>0</v>
      </c>
      <c r="L140" s="262">
        <v>0</v>
      </c>
      <c r="M140" s="262">
        <v>0</v>
      </c>
      <c r="N140" s="262">
        <v>0</v>
      </c>
      <c r="O140" s="262">
        <v>0</v>
      </c>
      <c r="P140" s="262">
        <v>0</v>
      </c>
      <c r="Q140" s="262">
        <v>0</v>
      </c>
      <c r="R140" s="262">
        <v>0</v>
      </c>
      <c r="S140" s="262">
        <v>0</v>
      </c>
      <c r="T140" s="262">
        <v>0</v>
      </c>
      <c r="U140" s="262">
        <v>0</v>
      </c>
      <c r="V140" s="262">
        <v>0</v>
      </c>
      <c r="W140" s="262">
        <v>0</v>
      </c>
      <c r="X140" s="262">
        <v>0</v>
      </c>
      <c r="Y140" s="262">
        <v>0</v>
      </c>
      <c r="DA140" s="72" t="s">
        <v>917</v>
      </c>
    </row>
    <row r="141" spans="1:105" ht="12" customHeight="1" x14ac:dyDescent="0.25">
      <c r="A141" s="57" t="s">
        <v>623</v>
      </c>
      <c r="B141" s="261">
        <f t="shared" ref="B141:Y141" si="4">B142+B146+B157</f>
        <v>2.5344331987544897</v>
      </c>
      <c r="C141" s="261">
        <f t="shared" si="4"/>
        <v>5.7778420786742526</v>
      </c>
      <c r="D141" s="261">
        <f t="shared" si="4"/>
        <v>8.5091746812533842</v>
      </c>
      <c r="E141" s="261">
        <f t="shared" si="4"/>
        <v>9.1133739727324059</v>
      </c>
      <c r="F141" s="261">
        <f t="shared" si="4"/>
        <v>6.3477262929579776</v>
      </c>
      <c r="G141" s="261">
        <f t="shared" si="4"/>
        <v>2.3706312143130339</v>
      </c>
      <c r="H141" s="261">
        <f t="shared" si="4"/>
        <v>5.8859356992393081</v>
      </c>
      <c r="I141" s="261">
        <f t="shared" si="4"/>
        <v>12.163876541174671</v>
      </c>
      <c r="J141" s="261">
        <f t="shared" si="4"/>
        <v>7.2314097162172803</v>
      </c>
      <c r="K141" s="261">
        <f t="shared" si="4"/>
        <v>13.413693392930425</v>
      </c>
      <c r="L141" s="261">
        <f t="shared" si="4"/>
        <v>10.061515037903423</v>
      </c>
      <c r="M141" s="261">
        <f t="shared" si="4"/>
        <v>2.3476690784460721</v>
      </c>
      <c r="N141" s="261">
        <f t="shared" si="4"/>
        <v>9.7090867537076768</v>
      </c>
      <c r="O141" s="261">
        <f t="shared" si="4"/>
        <v>8.6703659754779068</v>
      </c>
      <c r="P141" s="261">
        <f t="shared" si="4"/>
        <v>8.7013911762774843</v>
      </c>
      <c r="Q141" s="261">
        <f t="shared" si="4"/>
        <v>9.780107849997961</v>
      </c>
      <c r="R141" s="261">
        <f t="shared" si="4"/>
        <v>9.70422766156255</v>
      </c>
      <c r="S141" s="261">
        <f t="shared" si="4"/>
        <v>12.490050391329532</v>
      </c>
      <c r="T141" s="261">
        <f t="shared" si="4"/>
        <v>13.02108808880074</v>
      </c>
      <c r="U141" s="261">
        <f t="shared" si="4"/>
        <v>12.760052480108433</v>
      </c>
      <c r="V141" s="261">
        <f t="shared" si="4"/>
        <v>11.975431231157131</v>
      </c>
      <c r="W141" s="261">
        <f t="shared" si="4"/>
        <v>13.614208314909298</v>
      </c>
      <c r="X141" s="261">
        <f t="shared" si="4"/>
        <v>12.047057649115988</v>
      </c>
      <c r="Y141" s="261">
        <f t="shared" si="4"/>
        <v>8.4996997465193544</v>
      </c>
      <c r="DA141" s="70"/>
    </row>
    <row r="142" spans="1:105" ht="12" customHeight="1" x14ac:dyDescent="0.25">
      <c r="A142" s="60" t="s">
        <v>624</v>
      </c>
      <c r="B142" s="262">
        <v>0.20242082552597149</v>
      </c>
      <c r="C142" s="262">
        <v>0.45091223890645021</v>
      </c>
      <c r="D142" s="262">
        <v>0.43820032650350321</v>
      </c>
      <c r="E142" s="262">
        <v>0.56271467802603992</v>
      </c>
      <c r="F142" s="262">
        <v>0.4434018855465599</v>
      </c>
      <c r="G142" s="262">
        <v>0.18274174721838601</v>
      </c>
      <c r="H142" s="262">
        <v>0.43517139654091092</v>
      </c>
      <c r="I142" s="262">
        <v>0.99783357467569189</v>
      </c>
      <c r="J142" s="262">
        <v>0.85293716790265472</v>
      </c>
      <c r="K142" s="262">
        <v>2.0681957853028941</v>
      </c>
      <c r="L142" s="262">
        <v>1.402390394763922</v>
      </c>
      <c r="M142" s="262">
        <v>0.30711392345385818</v>
      </c>
      <c r="N142" s="262">
        <v>1.211003405184949</v>
      </c>
      <c r="O142" s="262">
        <v>1.1129340526822411</v>
      </c>
      <c r="P142" s="262">
        <v>1.111389107354392</v>
      </c>
      <c r="Q142" s="262">
        <v>1.3253060733406239</v>
      </c>
      <c r="R142" s="262">
        <v>1.321668562882669</v>
      </c>
      <c r="S142" s="262">
        <v>1.821469014578692</v>
      </c>
      <c r="T142" s="262">
        <v>1.8123499773464899</v>
      </c>
      <c r="U142" s="262">
        <v>1.6057555024566219</v>
      </c>
      <c r="V142" s="262">
        <v>1.850917028171001</v>
      </c>
      <c r="W142" s="262">
        <v>2.419698112450948</v>
      </c>
      <c r="X142" s="262">
        <v>2.409610352726816</v>
      </c>
      <c r="Y142" s="262">
        <v>1.915764410047101</v>
      </c>
      <c r="DA142" s="72" t="s">
        <v>918</v>
      </c>
    </row>
    <row r="143" spans="1:105" ht="12" customHeight="1" x14ac:dyDescent="0.25">
      <c r="A143" s="59" t="s">
        <v>31</v>
      </c>
      <c r="B143" s="230">
        <v>1.75199667268769E-2</v>
      </c>
      <c r="C143" s="230">
        <v>3.4965833207783528E-2</v>
      </c>
      <c r="D143" s="230">
        <v>0</v>
      </c>
      <c r="E143" s="230">
        <v>3.669795995113808E-2</v>
      </c>
      <c r="F143" s="230">
        <v>0</v>
      </c>
      <c r="G143" s="230">
        <v>0</v>
      </c>
      <c r="H143" s="230">
        <v>0</v>
      </c>
      <c r="I143" s="230">
        <v>3.8604735551695579E-2</v>
      </c>
      <c r="J143" s="230">
        <v>0.1220921375811897</v>
      </c>
      <c r="K143" s="230">
        <v>0.37256527372327702</v>
      </c>
      <c r="L143" s="230">
        <v>0.33536196183310207</v>
      </c>
      <c r="M143" s="230">
        <v>8.2800534248888696E-2</v>
      </c>
      <c r="N143" s="230">
        <v>0.30515358766016648</v>
      </c>
      <c r="O143" s="230">
        <v>0.28087161440831959</v>
      </c>
      <c r="P143" s="230">
        <v>0.23397112081791921</v>
      </c>
      <c r="Q143" s="230">
        <v>0.27821031437684368</v>
      </c>
      <c r="R143" s="230">
        <v>0.2354426292473154</v>
      </c>
      <c r="S143" s="230">
        <v>0.26551209353168131</v>
      </c>
      <c r="T143" s="230">
        <v>0.25960319167520163</v>
      </c>
      <c r="U143" s="230">
        <v>4.595790263520854E-2</v>
      </c>
      <c r="V143" s="230">
        <v>4.5710459899208133E-2</v>
      </c>
      <c r="W143" s="230">
        <v>5.5529913339084407E-2</v>
      </c>
      <c r="X143" s="230">
        <v>0.10905822966283429</v>
      </c>
      <c r="Y143" s="230">
        <v>0.1172262535152407</v>
      </c>
      <c r="DA143" s="71" t="s">
        <v>919</v>
      </c>
    </row>
    <row r="144" spans="1:105" ht="12" customHeight="1" x14ac:dyDescent="0.25">
      <c r="A144" s="59" t="s">
        <v>159</v>
      </c>
      <c r="B144" s="230">
        <v>1.8488526665168349E-2</v>
      </c>
      <c r="C144" s="230">
        <v>3.7016200572707138E-2</v>
      </c>
      <c r="D144" s="230">
        <v>4.1082312831067939E-2</v>
      </c>
      <c r="E144" s="230">
        <v>3.8910077157566197E-2</v>
      </c>
      <c r="F144" s="230">
        <v>5.8041236342289033E-2</v>
      </c>
      <c r="G144" s="230">
        <v>2.289963729793543E-2</v>
      </c>
      <c r="H144" s="230">
        <v>5.1043948978210837E-2</v>
      </c>
      <c r="I144" s="230">
        <v>0.1249786116666359</v>
      </c>
      <c r="J144" s="230">
        <v>6.5649477101419135E-2</v>
      </c>
      <c r="K144" s="230">
        <v>0</v>
      </c>
      <c r="L144" s="230">
        <v>6.034205365468201E-2</v>
      </c>
      <c r="M144" s="230">
        <v>1.2662350099946181E-2</v>
      </c>
      <c r="N144" s="230">
        <v>4.6977774460459899E-2</v>
      </c>
      <c r="O144" s="230">
        <v>0</v>
      </c>
      <c r="P144" s="230">
        <v>0</v>
      </c>
      <c r="Q144" s="230">
        <v>0</v>
      </c>
      <c r="R144" s="230">
        <v>0</v>
      </c>
      <c r="S144" s="230">
        <v>1.8117305735082849E-2</v>
      </c>
      <c r="T144" s="230">
        <v>2.698930139675932E-2</v>
      </c>
      <c r="U144" s="230">
        <v>1.7395605200419911E-2</v>
      </c>
      <c r="V144" s="230">
        <v>1.6003797522354601E-2</v>
      </c>
      <c r="W144" s="230">
        <v>1.5270563950021059E-2</v>
      </c>
      <c r="X144" s="230">
        <v>6.5067263667102623E-2</v>
      </c>
      <c r="Y144" s="230">
        <v>3.1974077571584381E-2</v>
      </c>
      <c r="DA144" s="71" t="s">
        <v>920</v>
      </c>
    </row>
    <row r="145" spans="1:105" ht="12" customHeight="1" x14ac:dyDescent="0.25">
      <c r="A145" s="59" t="s">
        <v>35</v>
      </c>
      <c r="B145" s="230">
        <v>0.1664123321339262</v>
      </c>
      <c r="C145" s="230">
        <v>0.37893020512595949</v>
      </c>
      <c r="D145" s="230">
        <v>0.39711801367243532</v>
      </c>
      <c r="E145" s="230">
        <v>0.48710664091733558</v>
      </c>
      <c r="F145" s="230">
        <v>0.38536064920427088</v>
      </c>
      <c r="G145" s="230">
        <v>0.15984210992045059</v>
      </c>
      <c r="H145" s="230">
        <v>0.38412744756270012</v>
      </c>
      <c r="I145" s="230">
        <v>0.83425022745736044</v>
      </c>
      <c r="J145" s="230">
        <v>0.66519555322004587</v>
      </c>
      <c r="K145" s="230">
        <v>1.695630511579618</v>
      </c>
      <c r="L145" s="230">
        <v>1.006686379276138</v>
      </c>
      <c r="M145" s="230">
        <v>0.21165103910502331</v>
      </c>
      <c r="N145" s="230">
        <v>0.85887204306432274</v>
      </c>
      <c r="O145" s="230">
        <v>0.83206243827392179</v>
      </c>
      <c r="P145" s="230">
        <v>0.8774179865364734</v>
      </c>
      <c r="Q145" s="230">
        <v>1.047095758963781</v>
      </c>
      <c r="R145" s="230">
        <v>1.0862259336353539</v>
      </c>
      <c r="S145" s="230">
        <v>1.537839615311928</v>
      </c>
      <c r="T145" s="230">
        <v>1.525757484274529</v>
      </c>
      <c r="U145" s="230">
        <v>1.5424019946209939</v>
      </c>
      <c r="V145" s="230">
        <v>1.7892027707494389</v>
      </c>
      <c r="W145" s="230">
        <v>2.3488976351618431</v>
      </c>
      <c r="X145" s="230">
        <v>2.235484859396879</v>
      </c>
      <c r="Y145" s="230">
        <v>1.766564078960275</v>
      </c>
      <c r="DA145" s="71" t="s">
        <v>921</v>
      </c>
    </row>
    <row r="146" spans="1:105" ht="12" customHeight="1" x14ac:dyDescent="0.25">
      <c r="A146" s="60" t="s">
        <v>629</v>
      </c>
      <c r="B146" s="262">
        <v>2.3320123732285181</v>
      </c>
      <c r="C146" s="262">
        <v>5.3269298397678027</v>
      </c>
      <c r="D146" s="262">
        <v>8.0709743547498807</v>
      </c>
      <c r="E146" s="262">
        <v>8.5506592947063655</v>
      </c>
      <c r="F146" s="262">
        <v>5.9043244074114174</v>
      </c>
      <c r="G146" s="262">
        <v>2.187889467094648</v>
      </c>
      <c r="H146" s="262">
        <v>5.4507643026983974</v>
      </c>
      <c r="I146" s="262">
        <v>11.16604296649898</v>
      </c>
      <c r="J146" s="262">
        <v>6.3784725483146261</v>
      </c>
      <c r="K146" s="262">
        <v>11.34549760762753</v>
      </c>
      <c r="L146" s="262">
        <v>8.659124643139501</v>
      </c>
      <c r="M146" s="262">
        <v>2.0405551549922141</v>
      </c>
      <c r="N146" s="262">
        <v>8.4980833485227283</v>
      </c>
      <c r="O146" s="262">
        <v>7.557431922795665</v>
      </c>
      <c r="P146" s="262">
        <v>7.5900020689230923</v>
      </c>
      <c r="Q146" s="262">
        <v>8.4548017766573373</v>
      </c>
      <c r="R146" s="262">
        <v>8.3825590986798808</v>
      </c>
      <c r="S146" s="262">
        <v>10.66858137675084</v>
      </c>
      <c r="T146" s="262">
        <v>11.208738111454251</v>
      </c>
      <c r="U146" s="262">
        <v>11.154296977651811</v>
      </c>
      <c r="V146" s="262">
        <v>10.124514202986131</v>
      </c>
      <c r="W146" s="262">
        <v>11.19451020245835</v>
      </c>
      <c r="X146" s="262">
        <v>9.6374472963891726</v>
      </c>
      <c r="Y146" s="262">
        <v>6.583935336472253</v>
      </c>
      <c r="DA146" s="72" t="s">
        <v>922</v>
      </c>
    </row>
    <row r="147" spans="1:105" ht="12" customHeight="1" x14ac:dyDescent="0.25">
      <c r="A147" s="64" t="s">
        <v>28</v>
      </c>
      <c r="B147" s="229">
        <v>0</v>
      </c>
      <c r="C147" s="229">
        <v>0</v>
      </c>
      <c r="D147" s="229">
        <v>0</v>
      </c>
      <c r="E147" s="229">
        <v>0</v>
      </c>
      <c r="F147" s="229">
        <v>0</v>
      </c>
      <c r="G147" s="229">
        <v>0</v>
      </c>
      <c r="H147" s="229">
        <v>0</v>
      </c>
      <c r="I147" s="229">
        <v>0</v>
      </c>
      <c r="J147" s="229">
        <v>0.98735171967304847</v>
      </c>
      <c r="K147" s="229">
        <v>0.78723087967038008</v>
      </c>
      <c r="L147" s="229">
        <v>0.86466676112280505</v>
      </c>
      <c r="M147" s="229">
        <v>0.39922265668084211</v>
      </c>
      <c r="N147" s="229">
        <v>0.87755988114480765</v>
      </c>
      <c r="O147" s="229">
        <v>0.85016394896512915</v>
      </c>
      <c r="P147" s="229">
        <v>0.82130248037962361</v>
      </c>
      <c r="Q147" s="229">
        <v>0.80926112945842832</v>
      </c>
      <c r="R147" s="229">
        <v>0.88454904110996058</v>
      </c>
      <c r="S147" s="229">
        <v>1.052736960254151</v>
      </c>
      <c r="T147" s="229">
        <v>1.0741474589980271</v>
      </c>
      <c r="U147" s="229">
        <v>1.1453955491628689</v>
      </c>
      <c r="V147" s="229">
        <v>0.9270008519440347</v>
      </c>
      <c r="W147" s="229">
        <v>0.76475437994015383</v>
      </c>
      <c r="X147" s="229">
        <v>0.4141077548564176</v>
      </c>
      <c r="Y147" s="229">
        <v>0.35589043640847651</v>
      </c>
      <c r="DA147" s="73" t="s">
        <v>923</v>
      </c>
    </row>
    <row r="148" spans="1:105" ht="12" customHeight="1" x14ac:dyDescent="0.25">
      <c r="A148" s="64" t="s">
        <v>30</v>
      </c>
      <c r="B148" s="229">
        <v>0</v>
      </c>
      <c r="C148" s="229">
        <v>0</v>
      </c>
      <c r="D148" s="229">
        <v>0</v>
      </c>
      <c r="E148" s="229">
        <v>0</v>
      </c>
      <c r="F148" s="229">
        <v>0</v>
      </c>
      <c r="G148" s="229">
        <v>0</v>
      </c>
      <c r="H148" s="229">
        <v>0</v>
      </c>
      <c r="I148" s="229">
        <v>0</v>
      </c>
      <c r="J148" s="229">
        <v>0</v>
      </c>
      <c r="K148" s="229">
        <v>0</v>
      </c>
      <c r="L148" s="229">
        <v>0</v>
      </c>
      <c r="M148" s="229">
        <v>0</v>
      </c>
      <c r="N148" s="229">
        <v>0</v>
      </c>
      <c r="O148" s="229">
        <v>0</v>
      </c>
      <c r="P148" s="229">
        <v>0</v>
      </c>
      <c r="Q148" s="229">
        <v>0</v>
      </c>
      <c r="R148" s="229">
        <v>0</v>
      </c>
      <c r="S148" s="229">
        <v>0</v>
      </c>
      <c r="T148" s="229">
        <v>0</v>
      </c>
      <c r="U148" s="229">
        <v>0</v>
      </c>
      <c r="V148" s="229">
        <v>0</v>
      </c>
      <c r="W148" s="229">
        <v>0</v>
      </c>
      <c r="X148" s="229">
        <v>0</v>
      </c>
      <c r="Y148" s="229">
        <v>0</v>
      </c>
      <c r="DA148" s="73" t="s">
        <v>924</v>
      </c>
    </row>
    <row r="149" spans="1:105" ht="12" customHeight="1" x14ac:dyDescent="0.25">
      <c r="A149" s="64" t="s">
        <v>31</v>
      </c>
      <c r="B149" s="229">
        <v>0.15750361457792139</v>
      </c>
      <c r="C149" s="229">
        <v>0.33004600153320718</v>
      </c>
      <c r="D149" s="229">
        <v>0</v>
      </c>
      <c r="E149" s="229">
        <v>0.46046742234132038</v>
      </c>
      <c r="F149" s="229">
        <v>0</v>
      </c>
      <c r="G149" s="229">
        <v>0</v>
      </c>
      <c r="H149" s="229">
        <v>0</v>
      </c>
      <c r="I149" s="229">
        <v>0.36916305273490407</v>
      </c>
      <c r="J149" s="229">
        <v>0.68786630625328926</v>
      </c>
      <c r="K149" s="229">
        <v>1.3911694338940059</v>
      </c>
      <c r="L149" s="229">
        <v>1.709409154608025</v>
      </c>
      <c r="M149" s="229">
        <v>0.40696026842881589</v>
      </c>
      <c r="N149" s="229">
        <v>1.7754527369693109</v>
      </c>
      <c r="O149" s="229">
        <v>1.5648518981155679</v>
      </c>
      <c r="P149" s="229">
        <v>1.3202703221362591</v>
      </c>
      <c r="Q149" s="229">
        <v>1.552455891618145</v>
      </c>
      <c r="R149" s="229">
        <v>1.335698867064447</v>
      </c>
      <c r="S149" s="229">
        <v>1.4016834553123081</v>
      </c>
      <c r="T149" s="229">
        <v>1.451690960678232</v>
      </c>
      <c r="U149" s="229">
        <v>0.28646211495596008</v>
      </c>
      <c r="V149" s="229">
        <v>0.22705511757327651</v>
      </c>
      <c r="W149" s="229">
        <v>0.23931008502316939</v>
      </c>
      <c r="X149" s="229">
        <v>0.41735777846461858</v>
      </c>
      <c r="Y149" s="229">
        <v>0.38099330667834208</v>
      </c>
      <c r="DA149" s="73" t="s">
        <v>925</v>
      </c>
    </row>
    <row r="150" spans="1:105" ht="12" customHeight="1" x14ac:dyDescent="0.25">
      <c r="A150" s="64" t="s">
        <v>159</v>
      </c>
      <c r="B150" s="229">
        <v>0.16621091942583791</v>
      </c>
      <c r="C150" s="229">
        <v>0.34939962443833988</v>
      </c>
      <c r="D150" s="229">
        <v>0.58864033533464843</v>
      </c>
      <c r="E150" s="229">
        <v>0.48822394911602612</v>
      </c>
      <c r="F150" s="229">
        <v>0.64373635764519999</v>
      </c>
      <c r="G150" s="229">
        <v>0.2429316800801615</v>
      </c>
      <c r="H150" s="229">
        <v>0.51431807060198298</v>
      </c>
      <c r="I150" s="229">
        <v>1.195125031944404</v>
      </c>
      <c r="J150" s="229">
        <v>0.3698687255039953</v>
      </c>
      <c r="K150" s="229">
        <v>0</v>
      </c>
      <c r="L150" s="229">
        <v>0.30757590503509741</v>
      </c>
      <c r="M150" s="229">
        <v>6.2234784381030812E-2</v>
      </c>
      <c r="N150" s="229">
        <v>0.27332733946237059</v>
      </c>
      <c r="O150" s="229">
        <v>0</v>
      </c>
      <c r="P150" s="229">
        <v>0</v>
      </c>
      <c r="Q150" s="229">
        <v>0</v>
      </c>
      <c r="R150" s="229">
        <v>0</v>
      </c>
      <c r="S150" s="229">
        <v>9.5644335314128595E-2</v>
      </c>
      <c r="T150" s="229">
        <v>0.15092312471148461</v>
      </c>
      <c r="U150" s="229">
        <v>0.1084292705044714</v>
      </c>
      <c r="V150" s="229">
        <v>7.9494805698073559E-2</v>
      </c>
      <c r="W150" s="229">
        <v>6.5809574290460068E-2</v>
      </c>
      <c r="X150" s="229">
        <v>0.24900760537586561</v>
      </c>
      <c r="Y150" s="229">
        <v>0.1039179294457616</v>
      </c>
      <c r="DA150" s="73" t="s">
        <v>926</v>
      </c>
    </row>
    <row r="151" spans="1:105" ht="12" customHeight="1" x14ac:dyDescent="0.25">
      <c r="A151" s="64" t="s">
        <v>32</v>
      </c>
      <c r="B151" s="229">
        <v>0.51225939177576507</v>
      </c>
      <c r="C151" s="229">
        <v>1.0707240571373531</v>
      </c>
      <c r="D151" s="229">
        <v>1.7923018711084759</v>
      </c>
      <c r="E151" s="229">
        <v>1.490000401152777</v>
      </c>
      <c r="F151" s="229">
        <v>0.98654641434016432</v>
      </c>
      <c r="G151" s="229">
        <v>0.24926663674313279</v>
      </c>
      <c r="H151" s="229">
        <v>1.065983784528995</v>
      </c>
      <c r="I151" s="229">
        <v>1.254824645873148</v>
      </c>
      <c r="J151" s="229">
        <v>0.58567839168540226</v>
      </c>
      <c r="K151" s="229">
        <v>0.52523306056141406</v>
      </c>
      <c r="L151" s="229">
        <v>0.64618451779763886</v>
      </c>
      <c r="M151" s="229">
        <v>0.1318837265036415</v>
      </c>
      <c r="N151" s="229">
        <v>0.57463117851122658</v>
      </c>
      <c r="O151" s="229">
        <v>0.50665219253829286</v>
      </c>
      <c r="P151" s="229">
        <v>0.49726724400458311</v>
      </c>
      <c r="Q151" s="229">
        <v>0.25013107597773382</v>
      </c>
      <c r="R151" s="229">
        <v>0</v>
      </c>
      <c r="S151" s="229">
        <v>0</v>
      </c>
      <c r="T151" s="229">
        <v>0</v>
      </c>
      <c r="U151" s="229">
        <v>0</v>
      </c>
      <c r="V151" s="229">
        <v>0</v>
      </c>
      <c r="W151" s="229">
        <v>0</v>
      </c>
      <c r="X151" s="229">
        <v>0</v>
      </c>
      <c r="Y151" s="229">
        <v>0</v>
      </c>
      <c r="DA151" s="73" t="s">
        <v>927</v>
      </c>
    </row>
    <row r="152" spans="1:105" ht="12" customHeight="1" x14ac:dyDescent="0.25">
      <c r="A152" s="64" t="s">
        <v>33</v>
      </c>
      <c r="B152" s="229">
        <v>0</v>
      </c>
      <c r="C152" s="229">
        <v>0</v>
      </c>
      <c r="D152" s="229">
        <v>0</v>
      </c>
      <c r="E152" s="229">
        <v>0</v>
      </c>
      <c r="F152" s="229">
        <v>0</v>
      </c>
      <c r="G152" s="229">
        <v>0</v>
      </c>
      <c r="H152" s="229">
        <v>0</v>
      </c>
      <c r="I152" s="229">
        <v>0</v>
      </c>
      <c r="J152" s="229">
        <v>0</v>
      </c>
      <c r="K152" s="229">
        <v>2.3103311968513451</v>
      </c>
      <c r="L152" s="229">
        <v>0</v>
      </c>
      <c r="M152" s="229">
        <v>0</v>
      </c>
      <c r="N152" s="229">
        <v>0</v>
      </c>
      <c r="O152" s="229">
        <v>0</v>
      </c>
      <c r="P152" s="229">
        <v>0</v>
      </c>
      <c r="Q152" s="229">
        <v>0</v>
      </c>
      <c r="R152" s="229">
        <v>0</v>
      </c>
      <c r="S152" s="229">
        <v>0</v>
      </c>
      <c r="T152" s="229">
        <v>0</v>
      </c>
      <c r="U152" s="229">
        <v>0</v>
      </c>
      <c r="V152" s="229">
        <v>3.5523982006069972E-3</v>
      </c>
      <c r="W152" s="229">
        <v>1.895842166450112E-3</v>
      </c>
      <c r="X152" s="229">
        <v>1.938947661476387E-3</v>
      </c>
      <c r="Y152" s="229">
        <v>1.6801096404935811E-3</v>
      </c>
      <c r="DA152" s="73" t="s">
        <v>928</v>
      </c>
    </row>
    <row r="153" spans="1:105" ht="12" customHeight="1" x14ac:dyDescent="0.25">
      <c r="A153" s="64" t="s">
        <v>35</v>
      </c>
      <c r="B153" s="229">
        <v>1.4960384474489929</v>
      </c>
      <c r="C153" s="229">
        <v>3.5767601566589029</v>
      </c>
      <c r="D153" s="229">
        <v>5.6900321483067566</v>
      </c>
      <c r="E153" s="229">
        <v>6.1119675220962426</v>
      </c>
      <c r="F153" s="229">
        <v>4.2740416354260518</v>
      </c>
      <c r="G153" s="229">
        <v>1.6956911502713541</v>
      </c>
      <c r="H153" s="229">
        <v>3.870462447567419</v>
      </c>
      <c r="I153" s="229">
        <v>7.9776316638806994</v>
      </c>
      <c r="J153" s="229">
        <v>3.747707405198891</v>
      </c>
      <c r="K153" s="229">
        <v>6.331533036650379</v>
      </c>
      <c r="L153" s="229">
        <v>5.1312883045759339</v>
      </c>
      <c r="M153" s="229">
        <v>1.040253718997884</v>
      </c>
      <c r="N153" s="229">
        <v>4.9971122124350122</v>
      </c>
      <c r="O153" s="229">
        <v>4.6357638831766748</v>
      </c>
      <c r="P153" s="229">
        <v>4.9511620224026256</v>
      </c>
      <c r="Q153" s="229">
        <v>5.8429536796030286</v>
      </c>
      <c r="R153" s="229">
        <v>6.1623111905054726</v>
      </c>
      <c r="S153" s="229">
        <v>8.1185166258702548</v>
      </c>
      <c r="T153" s="229">
        <v>8.531976567066506</v>
      </c>
      <c r="U153" s="229">
        <v>9.6140100430285109</v>
      </c>
      <c r="V153" s="229">
        <v>8.8874110295701385</v>
      </c>
      <c r="W153" s="229">
        <v>10.122740321038121</v>
      </c>
      <c r="X153" s="229">
        <v>8.5550352100307947</v>
      </c>
      <c r="Y153" s="229">
        <v>5.7414535542991789</v>
      </c>
      <c r="DA153" s="73" t="s">
        <v>929</v>
      </c>
    </row>
    <row r="154" spans="1:105" ht="12" customHeight="1" x14ac:dyDescent="0.25">
      <c r="A154" s="64" t="s">
        <v>36</v>
      </c>
      <c r="B154" s="229">
        <v>0</v>
      </c>
      <c r="C154" s="229">
        <v>0</v>
      </c>
      <c r="D154" s="229">
        <v>0</v>
      </c>
      <c r="E154" s="229">
        <v>0</v>
      </c>
      <c r="F154" s="229">
        <v>0</v>
      </c>
      <c r="G154" s="229">
        <v>0</v>
      </c>
      <c r="H154" s="229">
        <v>0</v>
      </c>
      <c r="I154" s="229">
        <v>0</v>
      </c>
      <c r="J154" s="229">
        <v>0</v>
      </c>
      <c r="K154" s="229">
        <v>0</v>
      </c>
      <c r="L154" s="229">
        <v>0</v>
      </c>
      <c r="M154" s="229">
        <v>0</v>
      </c>
      <c r="N154" s="229">
        <v>0</v>
      </c>
      <c r="O154" s="229">
        <v>0</v>
      </c>
      <c r="P154" s="229">
        <v>0</v>
      </c>
      <c r="Q154" s="229">
        <v>0</v>
      </c>
      <c r="R154" s="229">
        <v>0</v>
      </c>
      <c r="S154" s="229">
        <v>0</v>
      </c>
      <c r="T154" s="229">
        <v>0</v>
      </c>
      <c r="U154" s="229">
        <v>0</v>
      </c>
      <c r="V154" s="229">
        <v>0</v>
      </c>
      <c r="W154" s="229">
        <v>0</v>
      </c>
      <c r="X154" s="229">
        <v>0</v>
      </c>
      <c r="Y154" s="229">
        <v>0</v>
      </c>
      <c r="DA154" s="73" t="s">
        <v>930</v>
      </c>
    </row>
    <row r="155" spans="1:105" ht="12" customHeight="1" x14ac:dyDescent="0.25">
      <c r="A155" s="64" t="s">
        <v>38</v>
      </c>
      <c r="B155" s="229">
        <v>0</v>
      </c>
      <c r="C155" s="229">
        <v>0</v>
      </c>
      <c r="D155" s="229">
        <v>0</v>
      </c>
      <c r="E155" s="229">
        <v>0</v>
      </c>
      <c r="F155" s="229">
        <v>0</v>
      </c>
      <c r="G155" s="229">
        <v>0</v>
      </c>
      <c r="H155" s="229">
        <v>0</v>
      </c>
      <c r="I155" s="229">
        <v>0.36929857206582739</v>
      </c>
      <c r="J155" s="229">
        <v>0</v>
      </c>
      <c r="K155" s="229">
        <v>0</v>
      </c>
      <c r="L155" s="229">
        <v>0</v>
      </c>
      <c r="M155" s="229">
        <v>0</v>
      </c>
      <c r="N155" s="229">
        <v>0</v>
      </c>
      <c r="O155" s="229">
        <v>0</v>
      </c>
      <c r="P155" s="229">
        <v>0</v>
      </c>
      <c r="Q155" s="229">
        <v>0</v>
      </c>
      <c r="R155" s="229">
        <v>0</v>
      </c>
      <c r="S155" s="229">
        <v>0</v>
      </c>
      <c r="T155" s="229">
        <v>0</v>
      </c>
      <c r="U155" s="229">
        <v>0</v>
      </c>
      <c r="V155" s="229">
        <v>0</v>
      </c>
      <c r="W155" s="229">
        <v>0</v>
      </c>
      <c r="X155" s="229">
        <v>0</v>
      </c>
      <c r="Y155" s="229">
        <v>0</v>
      </c>
      <c r="DA155" s="73" t="s">
        <v>931</v>
      </c>
    </row>
    <row r="156" spans="1:105" ht="12" customHeight="1" x14ac:dyDescent="0.25">
      <c r="A156" s="64" t="s">
        <v>39</v>
      </c>
      <c r="B156" s="229">
        <v>0</v>
      </c>
      <c r="C156" s="229">
        <v>0</v>
      </c>
      <c r="D156" s="229">
        <v>0</v>
      </c>
      <c r="E156" s="229">
        <v>0</v>
      </c>
      <c r="F156" s="229">
        <v>0</v>
      </c>
      <c r="G156" s="229">
        <v>0</v>
      </c>
      <c r="H156" s="229">
        <v>0</v>
      </c>
      <c r="I156" s="229">
        <v>0</v>
      </c>
      <c r="J156" s="229">
        <v>0</v>
      </c>
      <c r="K156" s="229">
        <v>0</v>
      </c>
      <c r="L156" s="229">
        <v>0</v>
      </c>
      <c r="M156" s="229">
        <v>0</v>
      </c>
      <c r="N156" s="229">
        <v>0</v>
      </c>
      <c r="O156" s="229">
        <v>0</v>
      </c>
      <c r="P156" s="229">
        <v>0</v>
      </c>
      <c r="Q156" s="229">
        <v>0</v>
      </c>
      <c r="R156" s="229">
        <v>0</v>
      </c>
      <c r="S156" s="229">
        <v>0</v>
      </c>
      <c r="T156" s="229">
        <v>0</v>
      </c>
      <c r="U156" s="229">
        <v>0</v>
      </c>
      <c r="V156" s="229">
        <v>0</v>
      </c>
      <c r="W156" s="229">
        <v>0</v>
      </c>
      <c r="X156" s="229">
        <v>0</v>
      </c>
      <c r="Y156" s="229">
        <v>0</v>
      </c>
      <c r="DA156" s="73" t="s">
        <v>932</v>
      </c>
    </row>
    <row r="157" spans="1:105" ht="12" customHeight="1" x14ac:dyDescent="0.25">
      <c r="A157" s="60" t="s">
        <v>641</v>
      </c>
      <c r="B157" s="262">
        <v>0</v>
      </c>
      <c r="C157" s="262">
        <v>0</v>
      </c>
      <c r="D157" s="262">
        <v>0</v>
      </c>
      <c r="E157" s="262">
        <v>0</v>
      </c>
      <c r="F157" s="262">
        <v>0</v>
      </c>
      <c r="G157" s="262">
        <v>0</v>
      </c>
      <c r="H157" s="262">
        <v>0</v>
      </c>
      <c r="I157" s="262">
        <v>0</v>
      </c>
      <c r="J157" s="262">
        <v>0</v>
      </c>
      <c r="K157" s="262">
        <v>0</v>
      </c>
      <c r="L157" s="262">
        <v>0</v>
      </c>
      <c r="M157" s="262">
        <v>0</v>
      </c>
      <c r="N157" s="262">
        <v>0</v>
      </c>
      <c r="O157" s="262">
        <v>0</v>
      </c>
      <c r="P157" s="262">
        <v>0</v>
      </c>
      <c r="Q157" s="262">
        <v>0</v>
      </c>
      <c r="R157" s="262">
        <v>0</v>
      </c>
      <c r="S157" s="262">
        <v>0</v>
      </c>
      <c r="T157" s="262">
        <v>0</v>
      </c>
      <c r="U157" s="262">
        <v>0</v>
      </c>
      <c r="V157" s="262">
        <v>0</v>
      </c>
      <c r="W157" s="262">
        <v>0</v>
      </c>
      <c r="X157" s="262">
        <v>0</v>
      </c>
      <c r="Y157" s="262">
        <v>0</v>
      </c>
      <c r="DA157" s="72" t="s">
        <v>933</v>
      </c>
    </row>
    <row r="158" spans="1:105" ht="12" customHeight="1" x14ac:dyDescent="0.25">
      <c r="A158" s="100" t="s">
        <v>105</v>
      </c>
      <c r="B158" s="279">
        <v>4.6603599999999972</v>
      </c>
      <c r="C158" s="279">
        <v>4.5063200000000174</v>
      </c>
      <c r="D158" s="279">
        <v>3.8872900000000068</v>
      </c>
      <c r="E158" s="279">
        <v>4.6725999999999894</v>
      </c>
      <c r="F158" s="279">
        <v>5.0086300000000108</v>
      </c>
      <c r="G158" s="279">
        <v>5.1260999999999797</v>
      </c>
      <c r="H158" s="279">
        <v>5.9492199999999968</v>
      </c>
      <c r="I158" s="279">
        <v>5.3876700000000142</v>
      </c>
      <c r="J158" s="279">
        <v>6.0814200000000076</v>
      </c>
      <c r="K158" s="279">
        <v>6.335090000000001</v>
      </c>
      <c r="L158" s="279">
        <v>7.2358800000000087</v>
      </c>
      <c r="M158" s="279">
        <v>7.1039000000000101</v>
      </c>
      <c r="N158" s="279">
        <v>8.0413299999999879</v>
      </c>
      <c r="O158" s="279">
        <v>9.5304200000000208</v>
      </c>
      <c r="P158" s="279">
        <v>8.7759000000000071</v>
      </c>
      <c r="Q158" s="279">
        <v>9.4307400000000143</v>
      </c>
      <c r="R158" s="279">
        <v>8.8930599999999913</v>
      </c>
      <c r="S158" s="279">
        <v>9.1723300000000165</v>
      </c>
      <c r="T158" s="279">
        <v>9.3711599999999748</v>
      </c>
      <c r="U158" s="279">
        <v>9.0026699999999948</v>
      </c>
      <c r="V158" s="279">
        <v>8.0544000000000011</v>
      </c>
      <c r="W158" s="279">
        <v>8.3656699999999944</v>
      </c>
      <c r="X158" s="279">
        <v>4.3273699999999948</v>
      </c>
      <c r="Y158" s="279">
        <v>4.4728700000000003</v>
      </c>
      <c r="DA158" s="105" t="s">
        <v>934</v>
      </c>
    </row>
    <row r="159" spans="1:105" ht="12" customHeight="1" x14ac:dyDescent="0.25">
      <c r="A159" s="130"/>
      <c r="B159" s="172"/>
      <c r="C159" s="172"/>
      <c r="D159" s="172"/>
      <c r="E159" s="172"/>
      <c r="F159" s="172"/>
      <c r="G159" s="172"/>
      <c r="H159" s="172"/>
      <c r="I159" s="172"/>
      <c r="J159" s="172"/>
      <c r="K159" s="172"/>
      <c r="L159" s="172"/>
      <c r="M159" s="172"/>
      <c r="N159" s="172"/>
      <c r="O159" s="172"/>
      <c r="P159" s="172"/>
      <c r="Q159" s="172"/>
      <c r="R159" s="172"/>
      <c r="S159" s="172"/>
      <c r="T159" s="172"/>
      <c r="U159" s="172"/>
      <c r="V159" s="172"/>
      <c r="W159" s="172"/>
      <c r="X159" s="172"/>
      <c r="Y159" s="172"/>
    </row>
    <row r="160" spans="1:105" ht="15" customHeight="1" x14ac:dyDescent="0.25">
      <c r="A160" s="32" t="s">
        <v>429</v>
      </c>
      <c r="B160" s="257"/>
      <c r="C160" s="257"/>
      <c r="D160" s="257"/>
      <c r="E160" s="257"/>
      <c r="F160" s="257"/>
      <c r="G160" s="257"/>
      <c r="H160" s="257"/>
      <c r="I160" s="257"/>
      <c r="J160" s="257"/>
      <c r="K160" s="257"/>
      <c r="L160" s="257"/>
      <c r="M160" s="257"/>
      <c r="N160" s="257"/>
      <c r="O160" s="257"/>
      <c r="P160" s="257"/>
      <c r="Q160" s="257"/>
      <c r="R160" s="257"/>
      <c r="S160" s="257"/>
      <c r="T160" s="257"/>
      <c r="U160" s="257"/>
      <c r="V160" s="257"/>
      <c r="W160" s="257"/>
      <c r="X160" s="257"/>
      <c r="Y160" s="257"/>
      <c r="DA160" s="88"/>
    </row>
    <row r="161" spans="1:105" ht="12" customHeight="1" x14ac:dyDescent="0.25">
      <c r="A161" s="58"/>
      <c r="B161" s="172"/>
      <c r="C161" s="172"/>
      <c r="D161" s="172"/>
      <c r="E161" s="172"/>
      <c r="F161" s="172"/>
      <c r="G161" s="172"/>
      <c r="H161" s="172"/>
      <c r="I161" s="172"/>
      <c r="J161" s="172"/>
      <c r="K161" s="172"/>
      <c r="L161" s="172"/>
      <c r="M161" s="172"/>
      <c r="N161" s="172"/>
      <c r="O161" s="172"/>
      <c r="P161" s="172"/>
      <c r="Q161" s="172"/>
      <c r="R161" s="172"/>
      <c r="S161" s="172"/>
      <c r="T161" s="172"/>
      <c r="U161" s="172"/>
      <c r="V161" s="172"/>
      <c r="W161" s="172"/>
      <c r="X161" s="172"/>
      <c r="Y161" s="172"/>
    </row>
    <row r="162" spans="1:105" ht="12" customHeight="1" x14ac:dyDescent="0.25">
      <c r="A162" s="35" t="s">
        <v>45</v>
      </c>
      <c r="B162" s="232">
        <f t="shared" ref="B162:Y162" si="5">SUM(B$163:B$169)</f>
        <v>0</v>
      </c>
      <c r="C162" s="232">
        <f t="shared" si="5"/>
        <v>0</v>
      </c>
      <c r="D162" s="232">
        <f t="shared" si="5"/>
        <v>0</v>
      </c>
      <c r="E162" s="232">
        <f t="shared" si="5"/>
        <v>0</v>
      </c>
      <c r="F162" s="232">
        <f t="shared" si="5"/>
        <v>0</v>
      </c>
      <c r="G162" s="232">
        <f t="shared" si="5"/>
        <v>0</v>
      </c>
      <c r="H162" s="232">
        <f t="shared" si="5"/>
        <v>0</v>
      </c>
      <c r="I162" s="232">
        <f t="shared" si="5"/>
        <v>0</v>
      </c>
      <c r="J162" s="232">
        <f t="shared" si="5"/>
        <v>0</v>
      </c>
      <c r="K162" s="232">
        <f t="shared" si="5"/>
        <v>0</v>
      </c>
      <c r="L162" s="232">
        <f t="shared" si="5"/>
        <v>0</v>
      </c>
      <c r="M162" s="232">
        <f t="shared" si="5"/>
        <v>0</v>
      </c>
      <c r="N162" s="232">
        <f t="shared" si="5"/>
        <v>0</v>
      </c>
      <c r="O162" s="232">
        <f t="shared" si="5"/>
        <v>0</v>
      </c>
      <c r="P162" s="232">
        <f t="shared" si="5"/>
        <v>0</v>
      </c>
      <c r="Q162" s="232">
        <f t="shared" si="5"/>
        <v>0</v>
      </c>
      <c r="R162" s="232">
        <f t="shared" si="5"/>
        <v>0</v>
      </c>
      <c r="S162" s="232">
        <f t="shared" si="5"/>
        <v>0</v>
      </c>
      <c r="T162" s="232">
        <f t="shared" si="5"/>
        <v>0</v>
      </c>
      <c r="U162" s="232">
        <f t="shared" si="5"/>
        <v>0</v>
      </c>
      <c r="V162" s="232">
        <f t="shared" si="5"/>
        <v>0</v>
      </c>
      <c r="W162" s="232">
        <f t="shared" si="5"/>
        <v>0</v>
      </c>
      <c r="X162" s="232">
        <f t="shared" si="5"/>
        <v>0</v>
      </c>
      <c r="Y162" s="232">
        <f t="shared" si="5"/>
        <v>0</v>
      </c>
      <c r="DA162" s="95"/>
    </row>
    <row r="163" spans="1:105" ht="12" customHeight="1" x14ac:dyDescent="0.25">
      <c r="A163" s="55" t="s">
        <v>91</v>
      </c>
      <c r="B163" s="299">
        <f t="shared" ref="B163:Y163" si="6">IF(B$6=0,0,B$6/B$5)</f>
        <v>0</v>
      </c>
      <c r="C163" s="299">
        <f t="shared" si="6"/>
        <v>0</v>
      </c>
      <c r="D163" s="299">
        <f t="shared" si="6"/>
        <v>0</v>
      </c>
      <c r="E163" s="299">
        <f t="shared" si="6"/>
        <v>0</v>
      </c>
      <c r="F163" s="299">
        <f t="shared" si="6"/>
        <v>0</v>
      </c>
      <c r="G163" s="299">
        <f t="shared" si="6"/>
        <v>0</v>
      </c>
      <c r="H163" s="299">
        <f t="shared" si="6"/>
        <v>0</v>
      </c>
      <c r="I163" s="299">
        <f t="shared" si="6"/>
        <v>0</v>
      </c>
      <c r="J163" s="299">
        <f t="shared" si="6"/>
        <v>0</v>
      </c>
      <c r="K163" s="299">
        <f t="shared" si="6"/>
        <v>0</v>
      </c>
      <c r="L163" s="299">
        <f t="shared" si="6"/>
        <v>0</v>
      </c>
      <c r="M163" s="299">
        <f t="shared" si="6"/>
        <v>0</v>
      </c>
      <c r="N163" s="299">
        <f t="shared" si="6"/>
        <v>0</v>
      </c>
      <c r="O163" s="299">
        <f t="shared" si="6"/>
        <v>0</v>
      </c>
      <c r="P163" s="299">
        <f t="shared" si="6"/>
        <v>0</v>
      </c>
      <c r="Q163" s="299">
        <f t="shared" si="6"/>
        <v>0</v>
      </c>
      <c r="R163" s="299">
        <f t="shared" si="6"/>
        <v>0</v>
      </c>
      <c r="S163" s="299">
        <f t="shared" si="6"/>
        <v>0</v>
      </c>
      <c r="T163" s="299">
        <f t="shared" si="6"/>
        <v>0</v>
      </c>
      <c r="U163" s="299">
        <f t="shared" si="6"/>
        <v>0</v>
      </c>
      <c r="V163" s="299">
        <f t="shared" si="6"/>
        <v>0</v>
      </c>
      <c r="W163" s="299">
        <f t="shared" si="6"/>
        <v>0</v>
      </c>
      <c r="X163" s="299">
        <f t="shared" si="6"/>
        <v>0</v>
      </c>
      <c r="Y163" s="299">
        <f t="shared" si="6"/>
        <v>0</v>
      </c>
      <c r="DA163" s="67"/>
    </row>
    <row r="164" spans="1:105" ht="12" customHeight="1" x14ac:dyDescent="0.25">
      <c r="A164" s="173" t="s">
        <v>92</v>
      </c>
      <c r="B164" s="233">
        <f t="shared" ref="B164:Y164" si="7">IF(B$7=0,0,B$7/B$5)</f>
        <v>0</v>
      </c>
      <c r="C164" s="233">
        <f t="shared" si="7"/>
        <v>0</v>
      </c>
      <c r="D164" s="233">
        <f t="shared" si="7"/>
        <v>0</v>
      </c>
      <c r="E164" s="233">
        <f t="shared" si="7"/>
        <v>0</v>
      </c>
      <c r="F164" s="233">
        <f t="shared" si="7"/>
        <v>0</v>
      </c>
      <c r="G164" s="233">
        <f t="shared" si="7"/>
        <v>0</v>
      </c>
      <c r="H164" s="233">
        <f t="shared" si="7"/>
        <v>0</v>
      </c>
      <c r="I164" s="233">
        <f t="shared" si="7"/>
        <v>0</v>
      </c>
      <c r="J164" s="233">
        <f t="shared" si="7"/>
        <v>0</v>
      </c>
      <c r="K164" s="233">
        <f t="shared" si="7"/>
        <v>0</v>
      </c>
      <c r="L164" s="233">
        <f t="shared" si="7"/>
        <v>0</v>
      </c>
      <c r="M164" s="233">
        <f t="shared" si="7"/>
        <v>0</v>
      </c>
      <c r="N164" s="233">
        <f t="shared" si="7"/>
        <v>0</v>
      </c>
      <c r="O164" s="233">
        <f t="shared" si="7"/>
        <v>0</v>
      </c>
      <c r="P164" s="233">
        <f t="shared" si="7"/>
        <v>0</v>
      </c>
      <c r="Q164" s="233">
        <f t="shared" si="7"/>
        <v>0</v>
      </c>
      <c r="R164" s="233">
        <f t="shared" si="7"/>
        <v>0</v>
      </c>
      <c r="S164" s="233">
        <f t="shared" si="7"/>
        <v>0</v>
      </c>
      <c r="T164" s="233">
        <f t="shared" si="7"/>
        <v>0</v>
      </c>
      <c r="U164" s="233">
        <f t="shared" si="7"/>
        <v>0</v>
      </c>
      <c r="V164" s="233">
        <f t="shared" si="7"/>
        <v>0</v>
      </c>
      <c r="W164" s="233">
        <f t="shared" si="7"/>
        <v>0</v>
      </c>
      <c r="X164" s="233">
        <f t="shared" si="7"/>
        <v>0</v>
      </c>
      <c r="Y164" s="233">
        <f t="shared" si="7"/>
        <v>0</v>
      </c>
      <c r="DA164" s="177"/>
    </row>
    <row r="165" spans="1:105" ht="12" customHeight="1" x14ac:dyDescent="0.25">
      <c r="A165" s="173" t="s">
        <v>93</v>
      </c>
      <c r="B165" s="233">
        <f t="shared" ref="B165:Y165" si="8">IF(B$8=0,0,B$8/B$5)</f>
        <v>0</v>
      </c>
      <c r="C165" s="233">
        <f t="shared" si="8"/>
        <v>0</v>
      </c>
      <c r="D165" s="233">
        <f t="shared" si="8"/>
        <v>0</v>
      </c>
      <c r="E165" s="233">
        <f t="shared" si="8"/>
        <v>0</v>
      </c>
      <c r="F165" s="233">
        <f t="shared" si="8"/>
        <v>0</v>
      </c>
      <c r="G165" s="233">
        <f t="shared" si="8"/>
        <v>0</v>
      </c>
      <c r="H165" s="233">
        <f t="shared" si="8"/>
        <v>0</v>
      </c>
      <c r="I165" s="233">
        <f t="shared" si="8"/>
        <v>0</v>
      </c>
      <c r="J165" s="233">
        <f t="shared" si="8"/>
        <v>0</v>
      </c>
      <c r="K165" s="233">
        <f t="shared" si="8"/>
        <v>0</v>
      </c>
      <c r="L165" s="233">
        <f t="shared" si="8"/>
        <v>0</v>
      </c>
      <c r="M165" s="233">
        <f t="shared" si="8"/>
        <v>0</v>
      </c>
      <c r="N165" s="233">
        <f t="shared" si="8"/>
        <v>0</v>
      </c>
      <c r="O165" s="233">
        <f t="shared" si="8"/>
        <v>0</v>
      </c>
      <c r="P165" s="233">
        <f t="shared" si="8"/>
        <v>0</v>
      </c>
      <c r="Q165" s="233">
        <f t="shared" si="8"/>
        <v>0</v>
      </c>
      <c r="R165" s="233">
        <f t="shared" si="8"/>
        <v>0</v>
      </c>
      <c r="S165" s="233">
        <f t="shared" si="8"/>
        <v>0</v>
      </c>
      <c r="T165" s="233">
        <f t="shared" si="8"/>
        <v>0</v>
      </c>
      <c r="U165" s="233">
        <f t="shared" si="8"/>
        <v>0</v>
      </c>
      <c r="V165" s="233">
        <f t="shared" si="8"/>
        <v>0</v>
      </c>
      <c r="W165" s="233">
        <f t="shared" si="8"/>
        <v>0</v>
      </c>
      <c r="X165" s="233">
        <f t="shared" si="8"/>
        <v>0</v>
      </c>
      <c r="Y165" s="233">
        <f t="shared" si="8"/>
        <v>0</v>
      </c>
      <c r="DA165" s="177"/>
    </row>
    <row r="166" spans="1:105" ht="12" customHeight="1" x14ac:dyDescent="0.25">
      <c r="A166" s="173" t="s">
        <v>94</v>
      </c>
      <c r="B166" s="233">
        <f t="shared" ref="B166:Y166" si="9">IF(B$9=0,0,B$9/B$5)</f>
        <v>0</v>
      </c>
      <c r="C166" s="233">
        <f t="shared" si="9"/>
        <v>0</v>
      </c>
      <c r="D166" s="233">
        <f t="shared" si="9"/>
        <v>0</v>
      </c>
      <c r="E166" s="233">
        <f t="shared" si="9"/>
        <v>0</v>
      </c>
      <c r="F166" s="233">
        <f t="shared" si="9"/>
        <v>0</v>
      </c>
      <c r="G166" s="233">
        <f t="shared" si="9"/>
        <v>0</v>
      </c>
      <c r="H166" s="233">
        <f t="shared" si="9"/>
        <v>0</v>
      </c>
      <c r="I166" s="233">
        <f t="shared" si="9"/>
        <v>0</v>
      </c>
      <c r="J166" s="233">
        <f t="shared" si="9"/>
        <v>0</v>
      </c>
      <c r="K166" s="233">
        <f t="shared" si="9"/>
        <v>0</v>
      </c>
      <c r="L166" s="233">
        <f t="shared" si="9"/>
        <v>0</v>
      </c>
      <c r="M166" s="233">
        <f t="shared" si="9"/>
        <v>0</v>
      </c>
      <c r="N166" s="233">
        <f t="shared" si="9"/>
        <v>0</v>
      </c>
      <c r="O166" s="233">
        <f t="shared" si="9"/>
        <v>0</v>
      </c>
      <c r="P166" s="233">
        <f t="shared" si="9"/>
        <v>0</v>
      </c>
      <c r="Q166" s="233">
        <f t="shared" si="9"/>
        <v>0</v>
      </c>
      <c r="R166" s="233">
        <f t="shared" si="9"/>
        <v>0</v>
      </c>
      <c r="S166" s="233">
        <f t="shared" si="9"/>
        <v>0</v>
      </c>
      <c r="T166" s="233">
        <f t="shared" si="9"/>
        <v>0</v>
      </c>
      <c r="U166" s="233">
        <f t="shared" si="9"/>
        <v>0</v>
      </c>
      <c r="V166" s="233">
        <f t="shared" si="9"/>
        <v>0</v>
      </c>
      <c r="W166" s="233">
        <f t="shared" si="9"/>
        <v>0</v>
      </c>
      <c r="X166" s="233">
        <f t="shared" si="9"/>
        <v>0</v>
      </c>
      <c r="Y166" s="233">
        <f t="shared" si="9"/>
        <v>0</v>
      </c>
      <c r="DA166" s="177"/>
    </row>
    <row r="167" spans="1:105" ht="12" customHeight="1" x14ac:dyDescent="0.25">
      <c r="A167" s="56" t="s">
        <v>95</v>
      </c>
      <c r="B167" s="300">
        <f t="shared" ref="B167:Y167" si="10">IF(B$10=0,0,B$10/B$5)</f>
        <v>0</v>
      </c>
      <c r="C167" s="300">
        <f t="shared" si="10"/>
        <v>0</v>
      </c>
      <c r="D167" s="300">
        <f t="shared" si="10"/>
        <v>0</v>
      </c>
      <c r="E167" s="300">
        <f t="shared" si="10"/>
        <v>0</v>
      </c>
      <c r="F167" s="300">
        <f t="shared" si="10"/>
        <v>0</v>
      </c>
      <c r="G167" s="300">
        <f t="shared" si="10"/>
        <v>0</v>
      </c>
      <c r="H167" s="300">
        <f t="shared" si="10"/>
        <v>0</v>
      </c>
      <c r="I167" s="300">
        <f t="shared" si="10"/>
        <v>0</v>
      </c>
      <c r="J167" s="300">
        <f t="shared" si="10"/>
        <v>0</v>
      </c>
      <c r="K167" s="300">
        <f t="shared" si="10"/>
        <v>0</v>
      </c>
      <c r="L167" s="300">
        <f t="shared" si="10"/>
        <v>0</v>
      </c>
      <c r="M167" s="300">
        <f t="shared" si="10"/>
        <v>0</v>
      </c>
      <c r="N167" s="300">
        <f t="shared" si="10"/>
        <v>0</v>
      </c>
      <c r="O167" s="300">
        <f t="shared" si="10"/>
        <v>0</v>
      </c>
      <c r="P167" s="300">
        <f t="shared" si="10"/>
        <v>0</v>
      </c>
      <c r="Q167" s="300">
        <f t="shared" si="10"/>
        <v>0</v>
      </c>
      <c r="R167" s="300">
        <f t="shared" si="10"/>
        <v>0</v>
      </c>
      <c r="S167" s="300">
        <f t="shared" si="10"/>
        <v>0</v>
      </c>
      <c r="T167" s="300">
        <f t="shared" si="10"/>
        <v>0</v>
      </c>
      <c r="U167" s="300">
        <f t="shared" si="10"/>
        <v>0</v>
      </c>
      <c r="V167" s="300">
        <f t="shared" si="10"/>
        <v>0</v>
      </c>
      <c r="W167" s="300">
        <f t="shared" si="10"/>
        <v>0</v>
      </c>
      <c r="X167" s="300">
        <f t="shared" si="10"/>
        <v>0</v>
      </c>
      <c r="Y167" s="300">
        <f t="shared" si="10"/>
        <v>0</v>
      </c>
      <c r="DA167" s="68"/>
    </row>
    <row r="168" spans="1:105" ht="12" customHeight="1" x14ac:dyDescent="0.25">
      <c r="A168" s="174" t="s">
        <v>485</v>
      </c>
      <c r="B168" s="301">
        <f t="shared" ref="B168:Y168" si="11">IF(B$16=0,0,B$16/B$5)</f>
        <v>0</v>
      </c>
      <c r="C168" s="301">
        <f t="shared" si="11"/>
        <v>0</v>
      </c>
      <c r="D168" s="301">
        <f t="shared" si="11"/>
        <v>0</v>
      </c>
      <c r="E168" s="301">
        <f t="shared" si="11"/>
        <v>0</v>
      </c>
      <c r="F168" s="301">
        <f t="shared" si="11"/>
        <v>0</v>
      </c>
      <c r="G168" s="301">
        <f t="shared" si="11"/>
        <v>0</v>
      </c>
      <c r="H168" s="301">
        <f t="shared" si="11"/>
        <v>0</v>
      </c>
      <c r="I168" s="301">
        <f t="shared" si="11"/>
        <v>0</v>
      </c>
      <c r="J168" s="301">
        <f t="shared" si="11"/>
        <v>0</v>
      </c>
      <c r="K168" s="301">
        <f t="shared" si="11"/>
        <v>0</v>
      </c>
      <c r="L168" s="301">
        <f t="shared" si="11"/>
        <v>0</v>
      </c>
      <c r="M168" s="301">
        <f t="shared" si="11"/>
        <v>0</v>
      </c>
      <c r="N168" s="301">
        <f t="shared" si="11"/>
        <v>0</v>
      </c>
      <c r="O168" s="301">
        <f t="shared" si="11"/>
        <v>0</v>
      </c>
      <c r="P168" s="301">
        <f t="shared" si="11"/>
        <v>0</v>
      </c>
      <c r="Q168" s="301">
        <f t="shared" si="11"/>
        <v>0</v>
      </c>
      <c r="R168" s="301">
        <f t="shared" si="11"/>
        <v>0</v>
      </c>
      <c r="S168" s="301">
        <f t="shared" si="11"/>
        <v>0</v>
      </c>
      <c r="T168" s="301">
        <f t="shared" si="11"/>
        <v>0</v>
      </c>
      <c r="U168" s="301">
        <f t="shared" si="11"/>
        <v>0</v>
      </c>
      <c r="V168" s="301">
        <f t="shared" si="11"/>
        <v>0</v>
      </c>
      <c r="W168" s="301">
        <f t="shared" si="11"/>
        <v>0</v>
      </c>
      <c r="X168" s="301">
        <f t="shared" si="11"/>
        <v>0</v>
      </c>
      <c r="Y168" s="301">
        <f t="shared" si="11"/>
        <v>0</v>
      </c>
      <c r="DA168" s="178"/>
    </row>
    <row r="169" spans="1:105" ht="12" customHeight="1" x14ac:dyDescent="0.25">
      <c r="A169" s="41" t="s">
        <v>497</v>
      </c>
      <c r="B169" s="235">
        <f t="shared" ref="B169:Y169" si="12">IF(B$27=0,0,B$27/B$5)</f>
        <v>0</v>
      </c>
      <c r="C169" s="235">
        <f t="shared" si="12"/>
        <v>0</v>
      </c>
      <c r="D169" s="235">
        <f t="shared" si="12"/>
        <v>0</v>
      </c>
      <c r="E169" s="235">
        <f t="shared" si="12"/>
        <v>0</v>
      </c>
      <c r="F169" s="235">
        <f t="shared" si="12"/>
        <v>0</v>
      </c>
      <c r="G169" s="235">
        <f t="shared" si="12"/>
        <v>0</v>
      </c>
      <c r="H169" s="235">
        <f t="shared" si="12"/>
        <v>0</v>
      </c>
      <c r="I169" s="235">
        <f t="shared" si="12"/>
        <v>0</v>
      </c>
      <c r="J169" s="235">
        <f t="shared" si="12"/>
        <v>0</v>
      </c>
      <c r="K169" s="235">
        <f t="shared" si="12"/>
        <v>0</v>
      </c>
      <c r="L169" s="235">
        <f t="shared" si="12"/>
        <v>0</v>
      </c>
      <c r="M169" s="235">
        <f t="shared" si="12"/>
        <v>0</v>
      </c>
      <c r="N169" s="235">
        <f t="shared" si="12"/>
        <v>0</v>
      </c>
      <c r="O169" s="235">
        <f t="shared" si="12"/>
        <v>0</v>
      </c>
      <c r="P169" s="235">
        <f t="shared" si="12"/>
        <v>0</v>
      </c>
      <c r="Q169" s="235">
        <f t="shared" si="12"/>
        <v>0</v>
      </c>
      <c r="R169" s="235">
        <f t="shared" si="12"/>
        <v>0</v>
      </c>
      <c r="S169" s="235">
        <f t="shared" si="12"/>
        <v>0</v>
      </c>
      <c r="T169" s="235">
        <f t="shared" si="12"/>
        <v>0</v>
      </c>
      <c r="U169" s="235">
        <f t="shared" si="12"/>
        <v>0</v>
      </c>
      <c r="V169" s="235">
        <f t="shared" si="12"/>
        <v>0</v>
      </c>
      <c r="W169" s="235">
        <f t="shared" si="12"/>
        <v>0</v>
      </c>
      <c r="X169" s="235">
        <f t="shared" si="12"/>
        <v>0</v>
      </c>
      <c r="Y169" s="235">
        <f t="shared" si="12"/>
        <v>0</v>
      </c>
      <c r="DA169" s="97"/>
    </row>
    <row r="170" spans="1:105" ht="12" customHeight="1" x14ac:dyDescent="0.25">
      <c r="A170" s="128"/>
      <c r="B170" s="128"/>
      <c r="C170" s="128"/>
      <c r="D170" s="128"/>
      <c r="E170" s="128"/>
      <c r="F170" s="128"/>
      <c r="G170" s="128"/>
      <c r="H170" s="128"/>
      <c r="I170" s="128"/>
      <c r="J170" s="128"/>
      <c r="K170" s="128"/>
      <c r="L170" s="128"/>
      <c r="M170" s="128"/>
      <c r="N170" s="128"/>
      <c r="O170" s="128"/>
      <c r="P170" s="128"/>
      <c r="Q170" s="128"/>
      <c r="R170" s="128"/>
      <c r="S170" s="128"/>
      <c r="T170" s="128"/>
      <c r="U170" s="128"/>
      <c r="V170" s="128"/>
      <c r="W170" s="128"/>
      <c r="X170" s="128"/>
      <c r="Y170" s="128"/>
      <c r="DA170" s="120"/>
    </row>
    <row r="171" spans="1:105" ht="12" customHeight="1" x14ac:dyDescent="0.25">
      <c r="A171" s="35" t="s">
        <v>46</v>
      </c>
      <c r="B171" s="232">
        <f t="shared" ref="B171:Y171" si="13">SUM(B$172:B$177,B$179:B$180,B$182:B$184,B185)</f>
        <v>1</v>
      </c>
      <c r="C171" s="232">
        <f t="shared" si="13"/>
        <v>0.99999999999999989</v>
      </c>
      <c r="D171" s="232">
        <f t="shared" si="13"/>
        <v>1</v>
      </c>
      <c r="E171" s="232">
        <f t="shared" si="13"/>
        <v>0.99999999999999989</v>
      </c>
      <c r="F171" s="232">
        <f t="shared" si="13"/>
        <v>1</v>
      </c>
      <c r="G171" s="232">
        <f t="shared" si="13"/>
        <v>1</v>
      </c>
      <c r="H171" s="232">
        <f t="shared" si="13"/>
        <v>1</v>
      </c>
      <c r="I171" s="232">
        <f t="shared" si="13"/>
        <v>1</v>
      </c>
      <c r="J171" s="232">
        <f t="shared" si="13"/>
        <v>1</v>
      </c>
      <c r="K171" s="232">
        <f t="shared" si="13"/>
        <v>0.99999999999999989</v>
      </c>
      <c r="L171" s="232">
        <f t="shared" si="13"/>
        <v>1</v>
      </c>
      <c r="M171" s="232">
        <f t="shared" si="13"/>
        <v>0.99999999999999989</v>
      </c>
      <c r="N171" s="232">
        <f t="shared" si="13"/>
        <v>1</v>
      </c>
      <c r="O171" s="232">
        <f t="shared" si="13"/>
        <v>1</v>
      </c>
      <c r="P171" s="232">
        <f t="shared" si="13"/>
        <v>0.99999999999999989</v>
      </c>
      <c r="Q171" s="232">
        <f t="shared" si="13"/>
        <v>1</v>
      </c>
      <c r="R171" s="232">
        <f t="shared" si="13"/>
        <v>1</v>
      </c>
      <c r="S171" s="232">
        <f t="shared" si="13"/>
        <v>0.99999999999999989</v>
      </c>
      <c r="T171" s="232">
        <f t="shared" si="13"/>
        <v>1</v>
      </c>
      <c r="U171" s="232">
        <f t="shared" si="13"/>
        <v>0.99999999999999989</v>
      </c>
      <c r="V171" s="232">
        <f t="shared" si="13"/>
        <v>0.99999999999999989</v>
      </c>
      <c r="W171" s="232">
        <f t="shared" si="13"/>
        <v>1</v>
      </c>
      <c r="X171" s="232">
        <f t="shared" si="13"/>
        <v>1</v>
      </c>
      <c r="Y171" s="232">
        <f t="shared" si="13"/>
        <v>0.99999999999999989</v>
      </c>
      <c r="DA171" s="95"/>
    </row>
    <row r="172" spans="1:105" ht="12" customHeight="1" x14ac:dyDescent="0.25">
      <c r="A172" s="55" t="s">
        <v>91</v>
      </c>
      <c r="B172" s="299">
        <f t="shared" ref="B172:Y172" si="14">IF(B$35=0,0,B$35/B$34)</f>
        <v>0</v>
      </c>
      <c r="C172" s="299">
        <f t="shared" si="14"/>
        <v>0</v>
      </c>
      <c r="D172" s="299">
        <f t="shared" si="14"/>
        <v>0</v>
      </c>
      <c r="E172" s="299">
        <f t="shared" si="14"/>
        <v>0</v>
      </c>
      <c r="F172" s="299">
        <f t="shared" si="14"/>
        <v>0</v>
      </c>
      <c r="G172" s="299">
        <f t="shared" si="14"/>
        <v>0</v>
      </c>
      <c r="H172" s="299">
        <f t="shared" si="14"/>
        <v>0</v>
      </c>
      <c r="I172" s="299">
        <f t="shared" si="14"/>
        <v>0</v>
      </c>
      <c r="J172" s="299">
        <f t="shared" si="14"/>
        <v>0</v>
      </c>
      <c r="K172" s="299">
        <f t="shared" si="14"/>
        <v>0</v>
      </c>
      <c r="L172" s="299">
        <f t="shared" si="14"/>
        <v>0</v>
      </c>
      <c r="M172" s="299">
        <f t="shared" si="14"/>
        <v>0</v>
      </c>
      <c r="N172" s="299">
        <f t="shared" si="14"/>
        <v>0</v>
      </c>
      <c r="O172" s="299">
        <f t="shared" si="14"/>
        <v>0</v>
      </c>
      <c r="P172" s="299">
        <f t="shared" si="14"/>
        <v>0</v>
      </c>
      <c r="Q172" s="299">
        <f t="shared" si="14"/>
        <v>0</v>
      </c>
      <c r="R172" s="299">
        <f t="shared" si="14"/>
        <v>0</v>
      </c>
      <c r="S172" s="299">
        <f t="shared" si="14"/>
        <v>0</v>
      </c>
      <c r="T172" s="299">
        <f t="shared" si="14"/>
        <v>0</v>
      </c>
      <c r="U172" s="299">
        <f t="shared" si="14"/>
        <v>0</v>
      </c>
      <c r="V172" s="299">
        <f t="shared" si="14"/>
        <v>0</v>
      </c>
      <c r="W172" s="299">
        <f t="shared" si="14"/>
        <v>0</v>
      </c>
      <c r="X172" s="299">
        <f t="shared" si="14"/>
        <v>0</v>
      </c>
      <c r="Y172" s="299">
        <f t="shared" si="14"/>
        <v>0</v>
      </c>
      <c r="DA172" s="67"/>
    </row>
    <row r="173" spans="1:105" ht="12" customHeight="1" x14ac:dyDescent="0.25">
      <c r="A173" s="173" t="s">
        <v>92</v>
      </c>
      <c r="B173" s="233">
        <f t="shared" ref="B173:Y173" si="15">IF(B$36=0,0,B$36/B$34)</f>
        <v>0</v>
      </c>
      <c r="C173" s="233">
        <f t="shared" si="15"/>
        <v>0</v>
      </c>
      <c r="D173" s="233">
        <f t="shared" si="15"/>
        <v>0</v>
      </c>
      <c r="E173" s="233">
        <f t="shared" si="15"/>
        <v>0</v>
      </c>
      <c r="F173" s="233">
        <f t="shared" si="15"/>
        <v>0</v>
      </c>
      <c r="G173" s="233">
        <f t="shared" si="15"/>
        <v>0</v>
      </c>
      <c r="H173" s="233">
        <f t="shared" si="15"/>
        <v>0</v>
      </c>
      <c r="I173" s="233">
        <f t="shared" si="15"/>
        <v>0</v>
      </c>
      <c r="J173" s="233">
        <f t="shared" si="15"/>
        <v>0</v>
      </c>
      <c r="K173" s="233">
        <f t="shared" si="15"/>
        <v>0</v>
      </c>
      <c r="L173" s="233">
        <f t="shared" si="15"/>
        <v>0</v>
      </c>
      <c r="M173" s="233">
        <f t="shared" si="15"/>
        <v>0</v>
      </c>
      <c r="N173" s="233">
        <f t="shared" si="15"/>
        <v>0</v>
      </c>
      <c r="O173" s="233">
        <f t="shared" si="15"/>
        <v>0</v>
      </c>
      <c r="P173" s="233">
        <f t="shared" si="15"/>
        <v>0</v>
      </c>
      <c r="Q173" s="233">
        <f t="shared" si="15"/>
        <v>0</v>
      </c>
      <c r="R173" s="233">
        <f t="shared" si="15"/>
        <v>0</v>
      </c>
      <c r="S173" s="233">
        <f t="shared" si="15"/>
        <v>0</v>
      </c>
      <c r="T173" s="233">
        <f t="shared" si="15"/>
        <v>0</v>
      </c>
      <c r="U173" s="233">
        <f t="shared" si="15"/>
        <v>0</v>
      </c>
      <c r="V173" s="233">
        <f t="shared" si="15"/>
        <v>0</v>
      </c>
      <c r="W173" s="233">
        <f t="shared" si="15"/>
        <v>0</v>
      </c>
      <c r="X173" s="233">
        <f t="shared" si="15"/>
        <v>0</v>
      </c>
      <c r="Y173" s="233">
        <f t="shared" si="15"/>
        <v>0</v>
      </c>
      <c r="DA173" s="177"/>
    </row>
    <row r="174" spans="1:105" ht="12" customHeight="1" x14ac:dyDescent="0.25">
      <c r="A174" s="173" t="s">
        <v>93</v>
      </c>
      <c r="B174" s="233">
        <f t="shared" ref="B174:Y174" si="16">IF(B$37=0,0,B$37/B$34)</f>
        <v>0</v>
      </c>
      <c r="C174" s="233">
        <f t="shared" si="16"/>
        <v>0</v>
      </c>
      <c r="D174" s="233">
        <f t="shared" si="16"/>
        <v>0</v>
      </c>
      <c r="E174" s="233">
        <f t="shared" si="16"/>
        <v>0</v>
      </c>
      <c r="F174" s="233">
        <f t="shared" si="16"/>
        <v>0</v>
      </c>
      <c r="G174" s="233">
        <f t="shared" si="16"/>
        <v>0</v>
      </c>
      <c r="H174" s="233">
        <f t="shared" si="16"/>
        <v>0</v>
      </c>
      <c r="I174" s="233">
        <f t="shared" si="16"/>
        <v>0</v>
      </c>
      <c r="J174" s="233">
        <f t="shared" si="16"/>
        <v>0</v>
      </c>
      <c r="K174" s="233">
        <f t="shared" si="16"/>
        <v>0</v>
      </c>
      <c r="L174" s="233">
        <f t="shared" si="16"/>
        <v>0</v>
      </c>
      <c r="M174" s="233">
        <f t="shared" si="16"/>
        <v>0</v>
      </c>
      <c r="N174" s="233">
        <f t="shared" si="16"/>
        <v>0</v>
      </c>
      <c r="O174" s="233">
        <f t="shared" si="16"/>
        <v>0</v>
      </c>
      <c r="P174" s="233">
        <f t="shared" si="16"/>
        <v>0</v>
      </c>
      <c r="Q174" s="233">
        <f t="shared" si="16"/>
        <v>0</v>
      </c>
      <c r="R174" s="233">
        <f t="shared" si="16"/>
        <v>0</v>
      </c>
      <c r="S174" s="233">
        <f t="shared" si="16"/>
        <v>0</v>
      </c>
      <c r="T174" s="233">
        <f t="shared" si="16"/>
        <v>0</v>
      </c>
      <c r="U174" s="233">
        <f t="shared" si="16"/>
        <v>0</v>
      </c>
      <c r="V174" s="233">
        <f t="shared" si="16"/>
        <v>0</v>
      </c>
      <c r="W174" s="233">
        <f t="shared" si="16"/>
        <v>0</v>
      </c>
      <c r="X174" s="233">
        <f t="shared" si="16"/>
        <v>0</v>
      </c>
      <c r="Y174" s="233">
        <f t="shared" si="16"/>
        <v>0</v>
      </c>
      <c r="DA174" s="177"/>
    </row>
    <row r="175" spans="1:105" ht="12" customHeight="1" x14ac:dyDescent="0.25">
      <c r="A175" s="173" t="s">
        <v>94</v>
      </c>
      <c r="B175" s="233">
        <f t="shared" ref="B175:Y175" si="17">IF(B$38=0,0,B$38/B$34)</f>
        <v>0</v>
      </c>
      <c r="C175" s="233">
        <f t="shared" si="17"/>
        <v>0</v>
      </c>
      <c r="D175" s="233">
        <f t="shared" si="17"/>
        <v>0</v>
      </c>
      <c r="E175" s="233">
        <f t="shared" si="17"/>
        <v>0</v>
      </c>
      <c r="F175" s="233">
        <f t="shared" si="17"/>
        <v>0</v>
      </c>
      <c r="G175" s="233">
        <f t="shared" si="17"/>
        <v>0</v>
      </c>
      <c r="H175" s="233">
        <f t="shared" si="17"/>
        <v>0</v>
      </c>
      <c r="I175" s="233">
        <f t="shared" si="17"/>
        <v>0</v>
      </c>
      <c r="J175" s="233">
        <f t="shared" si="17"/>
        <v>0</v>
      </c>
      <c r="K175" s="233">
        <f t="shared" si="17"/>
        <v>0</v>
      </c>
      <c r="L175" s="233">
        <f t="shared" si="17"/>
        <v>0</v>
      </c>
      <c r="M175" s="233">
        <f t="shared" si="17"/>
        <v>0</v>
      </c>
      <c r="N175" s="233">
        <f t="shared" si="17"/>
        <v>0</v>
      </c>
      <c r="O175" s="233">
        <f t="shared" si="17"/>
        <v>0</v>
      </c>
      <c r="P175" s="233">
        <f t="shared" si="17"/>
        <v>0</v>
      </c>
      <c r="Q175" s="233">
        <f t="shared" si="17"/>
        <v>0</v>
      </c>
      <c r="R175" s="233">
        <f t="shared" si="17"/>
        <v>0</v>
      </c>
      <c r="S175" s="233">
        <f t="shared" si="17"/>
        <v>0</v>
      </c>
      <c r="T175" s="233">
        <f t="shared" si="17"/>
        <v>0</v>
      </c>
      <c r="U175" s="233">
        <f t="shared" si="17"/>
        <v>0</v>
      </c>
      <c r="V175" s="233">
        <f t="shared" si="17"/>
        <v>0</v>
      </c>
      <c r="W175" s="233">
        <f t="shared" si="17"/>
        <v>0</v>
      </c>
      <c r="X175" s="233">
        <f t="shared" si="17"/>
        <v>0</v>
      </c>
      <c r="Y175" s="233">
        <f t="shared" si="17"/>
        <v>0</v>
      </c>
      <c r="DA175" s="177"/>
    </row>
    <row r="176" spans="1:105" ht="12" customHeight="1" x14ac:dyDescent="0.25">
      <c r="A176" s="56" t="s">
        <v>95</v>
      </c>
      <c r="B176" s="300">
        <f t="shared" ref="B176:Y176" si="18">IF(B$39=0,0,B$39/B$34)</f>
        <v>2.1224271733991649E-3</v>
      </c>
      <c r="C176" s="300">
        <f t="shared" si="18"/>
        <v>1.6523745970007651E-3</v>
      </c>
      <c r="D176" s="300">
        <f t="shared" si="18"/>
        <v>7.6722771405787467E-4</v>
      </c>
      <c r="E176" s="300">
        <f t="shared" si="18"/>
        <v>1.0288755912263364E-3</v>
      </c>
      <c r="F176" s="300">
        <f t="shared" si="18"/>
        <v>1.5258876503688459E-3</v>
      </c>
      <c r="G176" s="300">
        <f t="shared" si="18"/>
        <v>2.1523681938534723E-3</v>
      </c>
      <c r="H176" s="300">
        <f t="shared" si="18"/>
        <v>1.7229326209790238E-3</v>
      </c>
      <c r="I176" s="300">
        <f t="shared" si="18"/>
        <v>1.689882161059004E-3</v>
      </c>
      <c r="J176" s="300">
        <f t="shared" si="18"/>
        <v>3.2557048002737877E-3</v>
      </c>
      <c r="K176" s="300">
        <f t="shared" si="18"/>
        <v>3.615038831323351E-3</v>
      </c>
      <c r="L176" s="300">
        <f t="shared" si="18"/>
        <v>2.5939775971194753E-3</v>
      </c>
      <c r="M176" s="300">
        <f t="shared" si="18"/>
        <v>4.1898989882096027E-3</v>
      </c>
      <c r="N176" s="300">
        <f t="shared" si="18"/>
        <v>2.2637728975934265E-3</v>
      </c>
      <c r="O176" s="300">
        <f t="shared" si="18"/>
        <v>2.548284535105117E-3</v>
      </c>
      <c r="P176" s="300">
        <f t="shared" si="18"/>
        <v>2.9311118729213699E-3</v>
      </c>
      <c r="Q176" s="300">
        <f t="shared" si="18"/>
        <v>3.242520017887445E-3</v>
      </c>
      <c r="R176" s="300">
        <f t="shared" si="18"/>
        <v>3.2279082594083748E-3</v>
      </c>
      <c r="S176" s="300">
        <f t="shared" si="18"/>
        <v>3.4104966309970431E-3</v>
      </c>
      <c r="T176" s="300">
        <f t="shared" si="18"/>
        <v>3.3116765682052254E-3</v>
      </c>
      <c r="U176" s="300">
        <f t="shared" si="18"/>
        <v>2.8065872333841108E-3</v>
      </c>
      <c r="V176" s="300">
        <f t="shared" si="18"/>
        <v>4.4740733613257144E-3</v>
      </c>
      <c r="W176" s="300">
        <f t="shared" si="18"/>
        <v>5.2909301749561296E-3</v>
      </c>
      <c r="X176" s="300">
        <f t="shared" si="18"/>
        <v>7.3488013181190349E-3</v>
      </c>
      <c r="Y176" s="300">
        <f t="shared" si="18"/>
        <v>1.4538109199963954E-2</v>
      </c>
      <c r="DA176" s="68"/>
    </row>
    <row r="177" spans="1:105" ht="12" customHeight="1" x14ac:dyDescent="0.25">
      <c r="A177" s="174" t="s">
        <v>515</v>
      </c>
      <c r="B177" s="301">
        <f t="shared" ref="B177:Y177" si="19">IF(B$45=0,0,B$45/B$34)</f>
        <v>0</v>
      </c>
      <c r="C177" s="301">
        <f t="shared" si="19"/>
        <v>0</v>
      </c>
      <c r="D177" s="301">
        <f t="shared" si="19"/>
        <v>0</v>
      </c>
      <c r="E177" s="301">
        <f t="shared" si="19"/>
        <v>0</v>
      </c>
      <c r="F177" s="301">
        <f t="shared" si="19"/>
        <v>0</v>
      </c>
      <c r="G177" s="301">
        <f t="shared" si="19"/>
        <v>0</v>
      </c>
      <c r="H177" s="301">
        <f t="shared" si="19"/>
        <v>0</v>
      </c>
      <c r="I177" s="301">
        <f t="shared" si="19"/>
        <v>0</v>
      </c>
      <c r="J177" s="301">
        <f t="shared" si="19"/>
        <v>0</v>
      </c>
      <c r="K177" s="301">
        <f t="shared" si="19"/>
        <v>0</v>
      </c>
      <c r="L177" s="301">
        <f t="shared" si="19"/>
        <v>0</v>
      </c>
      <c r="M177" s="301">
        <f t="shared" si="19"/>
        <v>0</v>
      </c>
      <c r="N177" s="301">
        <f t="shared" si="19"/>
        <v>0</v>
      </c>
      <c r="O177" s="301">
        <f t="shared" si="19"/>
        <v>0</v>
      </c>
      <c r="P177" s="301">
        <f t="shared" si="19"/>
        <v>0</v>
      </c>
      <c r="Q177" s="301">
        <f t="shared" si="19"/>
        <v>0</v>
      </c>
      <c r="R177" s="301">
        <f t="shared" si="19"/>
        <v>0</v>
      </c>
      <c r="S177" s="301">
        <f t="shared" si="19"/>
        <v>0</v>
      </c>
      <c r="T177" s="301">
        <f t="shared" si="19"/>
        <v>0</v>
      </c>
      <c r="U177" s="301">
        <f t="shared" si="19"/>
        <v>0</v>
      </c>
      <c r="V177" s="301">
        <f t="shared" si="19"/>
        <v>0</v>
      </c>
      <c r="W177" s="301">
        <f t="shared" si="19"/>
        <v>0</v>
      </c>
      <c r="X177" s="301">
        <f t="shared" si="19"/>
        <v>0</v>
      </c>
      <c r="Y177" s="301">
        <f t="shared" si="19"/>
        <v>0</v>
      </c>
      <c r="DA177" s="178"/>
    </row>
    <row r="178" spans="1:105" ht="12" customHeight="1" x14ac:dyDescent="0.25">
      <c r="A178" s="174" t="s">
        <v>517</v>
      </c>
      <c r="B178" s="301">
        <f t="shared" ref="B178:Y178" si="20">IF(B$46=0,0,B$46/B$34)</f>
        <v>0.14548543553366095</v>
      </c>
      <c r="C178" s="301">
        <f t="shared" si="20"/>
        <v>0.11151442561763392</v>
      </c>
      <c r="D178" s="301">
        <f t="shared" si="20"/>
        <v>5.0937089338414926E-2</v>
      </c>
      <c r="E178" s="301">
        <f t="shared" si="20"/>
        <v>6.8166590564260068E-2</v>
      </c>
      <c r="F178" s="301">
        <f t="shared" si="20"/>
        <v>9.4461197756403006E-2</v>
      </c>
      <c r="G178" s="301">
        <f t="shared" si="20"/>
        <v>0.12645681292911015</v>
      </c>
      <c r="H178" s="301">
        <f t="shared" si="20"/>
        <v>0.10923103353484484</v>
      </c>
      <c r="I178" s="301">
        <f t="shared" si="20"/>
        <v>0.10258722130941419</v>
      </c>
      <c r="J178" s="301">
        <f t="shared" si="20"/>
        <v>0.20488229471332561</v>
      </c>
      <c r="K178" s="301">
        <f t="shared" si="20"/>
        <v>0.2212652186434354</v>
      </c>
      <c r="L178" s="301">
        <f t="shared" si="20"/>
        <v>0.17126441448576116</v>
      </c>
      <c r="M178" s="301">
        <f t="shared" si="20"/>
        <v>0.27962225725497952</v>
      </c>
      <c r="N178" s="301">
        <f t="shared" si="20"/>
        <v>0.15397350608213045</v>
      </c>
      <c r="O178" s="301">
        <f t="shared" si="20"/>
        <v>0.17247919091740452</v>
      </c>
      <c r="P178" s="301">
        <f t="shared" si="20"/>
        <v>0.19031450016602597</v>
      </c>
      <c r="Q178" s="301">
        <f t="shared" si="20"/>
        <v>0.20312846408738247</v>
      </c>
      <c r="R178" s="301">
        <f t="shared" si="20"/>
        <v>0.19363141938672329</v>
      </c>
      <c r="S178" s="301">
        <f t="shared" si="20"/>
        <v>0.19892843938731003</v>
      </c>
      <c r="T178" s="301">
        <f t="shared" si="20"/>
        <v>0.19303640157879465</v>
      </c>
      <c r="U178" s="301">
        <f t="shared" si="20"/>
        <v>0.15303288867650924</v>
      </c>
      <c r="V178" s="301">
        <f t="shared" si="20"/>
        <v>0.24276205085440383</v>
      </c>
      <c r="W178" s="301">
        <f t="shared" si="20"/>
        <v>0.28636555536319458</v>
      </c>
      <c r="X178" s="301">
        <f t="shared" si="20"/>
        <v>0.40053661394724605</v>
      </c>
      <c r="Y178" s="301">
        <f t="shared" si="20"/>
        <v>0.81054976670211654</v>
      </c>
      <c r="DA178" s="178"/>
    </row>
    <row r="179" spans="1:105" ht="12" customHeight="1" x14ac:dyDescent="0.25">
      <c r="A179" s="62" t="s">
        <v>519</v>
      </c>
      <c r="B179" s="302">
        <f t="shared" ref="B179:Y179" si="21">IF(B$47=0,0,B$47/B$34)</f>
        <v>0.14548543553366095</v>
      </c>
      <c r="C179" s="302">
        <f t="shared" si="21"/>
        <v>0.11151442561763392</v>
      </c>
      <c r="D179" s="302">
        <f t="shared" si="21"/>
        <v>5.0937089338414926E-2</v>
      </c>
      <c r="E179" s="302">
        <f t="shared" si="21"/>
        <v>6.8166590564260068E-2</v>
      </c>
      <c r="F179" s="302">
        <f t="shared" si="21"/>
        <v>9.4461197756403006E-2</v>
      </c>
      <c r="G179" s="302">
        <f t="shared" si="21"/>
        <v>0.12645681292911015</v>
      </c>
      <c r="H179" s="302">
        <f t="shared" si="21"/>
        <v>0.10923103353484484</v>
      </c>
      <c r="I179" s="302">
        <f t="shared" si="21"/>
        <v>0.10258722130941419</v>
      </c>
      <c r="J179" s="302">
        <f t="shared" si="21"/>
        <v>0.20488229471332561</v>
      </c>
      <c r="K179" s="302">
        <f t="shared" si="21"/>
        <v>0.2212652186434354</v>
      </c>
      <c r="L179" s="302">
        <f t="shared" si="21"/>
        <v>0.17126441448576116</v>
      </c>
      <c r="M179" s="302">
        <f t="shared" si="21"/>
        <v>0.27962225725497952</v>
      </c>
      <c r="N179" s="302">
        <f t="shared" si="21"/>
        <v>0.15397350608213045</v>
      </c>
      <c r="O179" s="302">
        <f t="shared" si="21"/>
        <v>0.17247919091740452</v>
      </c>
      <c r="P179" s="302">
        <f t="shared" si="21"/>
        <v>0.19031450016602597</v>
      </c>
      <c r="Q179" s="302">
        <f t="shared" si="21"/>
        <v>0.20312846408738247</v>
      </c>
      <c r="R179" s="302">
        <f t="shared" si="21"/>
        <v>0.19363141938672329</v>
      </c>
      <c r="S179" s="302">
        <f t="shared" si="21"/>
        <v>0.19892843938731003</v>
      </c>
      <c r="T179" s="302">
        <f t="shared" si="21"/>
        <v>0.19303640157879465</v>
      </c>
      <c r="U179" s="302">
        <f t="shared" si="21"/>
        <v>0.15303288867650924</v>
      </c>
      <c r="V179" s="302">
        <f t="shared" si="21"/>
        <v>0.24276205085440383</v>
      </c>
      <c r="W179" s="302">
        <f t="shared" si="21"/>
        <v>0.28636555536319458</v>
      </c>
      <c r="X179" s="302">
        <f t="shared" si="21"/>
        <v>0.40053661394724605</v>
      </c>
      <c r="Y179" s="302">
        <f t="shared" si="21"/>
        <v>0.81054976670211654</v>
      </c>
      <c r="DA179" s="72"/>
    </row>
    <row r="180" spans="1:105" ht="12" customHeight="1" x14ac:dyDescent="0.25">
      <c r="A180" s="62" t="s">
        <v>525</v>
      </c>
      <c r="B180" s="302">
        <f t="shared" ref="B180:Y180" si="22">IF(B$52=0,0,B$52/B$34)</f>
        <v>0</v>
      </c>
      <c r="C180" s="302">
        <f t="shared" si="22"/>
        <v>0</v>
      </c>
      <c r="D180" s="302">
        <f t="shared" si="22"/>
        <v>0</v>
      </c>
      <c r="E180" s="302">
        <f t="shared" si="22"/>
        <v>0</v>
      </c>
      <c r="F180" s="302">
        <f t="shared" si="22"/>
        <v>0</v>
      </c>
      <c r="G180" s="302">
        <f t="shared" si="22"/>
        <v>0</v>
      </c>
      <c r="H180" s="302">
        <f t="shared" si="22"/>
        <v>0</v>
      </c>
      <c r="I180" s="302">
        <f t="shared" si="22"/>
        <v>0</v>
      </c>
      <c r="J180" s="302">
        <f t="shared" si="22"/>
        <v>0</v>
      </c>
      <c r="K180" s="302">
        <f t="shared" si="22"/>
        <v>0</v>
      </c>
      <c r="L180" s="302">
        <f t="shared" si="22"/>
        <v>0</v>
      </c>
      <c r="M180" s="302">
        <f t="shared" si="22"/>
        <v>0</v>
      </c>
      <c r="N180" s="302">
        <f t="shared" si="22"/>
        <v>0</v>
      </c>
      <c r="O180" s="302">
        <f t="shared" si="22"/>
        <v>0</v>
      </c>
      <c r="P180" s="302">
        <f t="shared" si="22"/>
        <v>0</v>
      </c>
      <c r="Q180" s="302">
        <f t="shared" si="22"/>
        <v>0</v>
      </c>
      <c r="R180" s="302">
        <f t="shared" si="22"/>
        <v>0</v>
      </c>
      <c r="S180" s="302">
        <f t="shared" si="22"/>
        <v>0</v>
      </c>
      <c r="T180" s="302">
        <f t="shared" si="22"/>
        <v>0</v>
      </c>
      <c r="U180" s="302">
        <f t="shared" si="22"/>
        <v>0</v>
      </c>
      <c r="V180" s="302">
        <f t="shared" si="22"/>
        <v>0</v>
      </c>
      <c r="W180" s="302">
        <f t="shared" si="22"/>
        <v>0</v>
      </c>
      <c r="X180" s="302">
        <f t="shared" si="22"/>
        <v>0</v>
      </c>
      <c r="Y180" s="302">
        <f t="shared" si="22"/>
        <v>0</v>
      </c>
      <c r="DA180" s="72"/>
    </row>
    <row r="181" spans="1:105" ht="12" customHeight="1" x14ac:dyDescent="0.25">
      <c r="A181" s="174" t="s">
        <v>527</v>
      </c>
      <c r="B181" s="301">
        <f t="shared" ref="B181:Y181" si="23">IF(B$53=0,0,B$53/B$34)</f>
        <v>5.8875177987263376E-2</v>
      </c>
      <c r="C181" s="301">
        <f t="shared" si="23"/>
        <v>4.6989680625708123E-2</v>
      </c>
      <c r="D181" s="301">
        <f t="shared" si="23"/>
        <v>3.1109972474661653E-2</v>
      </c>
      <c r="E181" s="301">
        <f t="shared" si="23"/>
        <v>3.6810047335613945E-2</v>
      </c>
      <c r="F181" s="301">
        <f t="shared" si="23"/>
        <v>4.5633140932989258E-2</v>
      </c>
      <c r="G181" s="301">
        <f t="shared" si="23"/>
        <v>5.8076783668005401E-2</v>
      </c>
      <c r="H181" s="301">
        <f t="shared" si="23"/>
        <v>4.8674304090066761E-2</v>
      </c>
      <c r="I181" s="301">
        <f t="shared" si="23"/>
        <v>4.4549889534279012E-2</v>
      </c>
      <c r="J181" s="301">
        <f t="shared" si="23"/>
        <v>6.1808330759474825E-2</v>
      </c>
      <c r="K181" s="301">
        <f t="shared" si="23"/>
        <v>5.3350066542691761E-2</v>
      </c>
      <c r="L181" s="301">
        <f t="shared" si="23"/>
        <v>4.5537406218494947E-2</v>
      </c>
      <c r="M181" s="301">
        <f t="shared" si="23"/>
        <v>7.6246509952106356E-2</v>
      </c>
      <c r="N181" s="301">
        <f t="shared" si="23"/>
        <v>4.5695646261701799E-2</v>
      </c>
      <c r="O181" s="301">
        <f t="shared" si="23"/>
        <v>4.9503454250879153E-2</v>
      </c>
      <c r="P181" s="301">
        <f t="shared" si="23"/>
        <v>5.4687915039612692E-2</v>
      </c>
      <c r="Q181" s="301">
        <f t="shared" si="23"/>
        <v>5.6339891443950747E-2</v>
      </c>
      <c r="R181" s="301">
        <f t="shared" si="23"/>
        <v>5.4653267403813058E-2</v>
      </c>
      <c r="S181" s="301">
        <f t="shared" si="23"/>
        <v>5.226869418218643E-2</v>
      </c>
      <c r="T181" s="301">
        <f t="shared" si="23"/>
        <v>5.3267213411256349E-2</v>
      </c>
      <c r="U181" s="301">
        <f t="shared" si="23"/>
        <v>4.7441526230550646E-2</v>
      </c>
      <c r="V181" s="301">
        <f t="shared" si="23"/>
        <v>6.0092615154288286E-2</v>
      </c>
      <c r="W181" s="301">
        <f t="shared" si="23"/>
        <v>6.086025009595631E-2</v>
      </c>
      <c r="X181" s="301">
        <f t="shared" si="23"/>
        <v>7.3895010474060011E-2</v>
      </c>
      <c r="Y181" s="301">
        <f t="shared" si="23"/>
        <v>0.12034138333769476</v>
      </c>
      <c r="DA181" s="178"/>
    </row>
    <row r="182" spans="1:105" ht="12" customHeight="1" x14ac:dyDescent="0.25">
      <c r="A182" s="62" t="s">
        <v>528</v>
      </c>
      <c r="B182" s="302">
        <f t="shared" ref="B182:Y182" si="24">IF(B$54=0,0,B$54/B$34)</f>
        <v>5.869456244230113E-3</v>
      </c>
      <c r="C182" s="302">
        <f t="shared" si="24"/>
        <v>4.861838143353555E-3</v>
      </c>
      <c r="D182" s="302">
        <f t="shared" si="24"/>
        <v>2.3715074242667464E-3</v>
      </c>
      <c r="E182" s="302">
        <f t="shared" si="24"/>
        <v>3.2443884571577973E-3</v>
      </c>
      <c r="F182" s="302">
        <f t="shared" si="24"/>
        <v>4.3111489143797662E-3</v>
      </c>
      <c r="G182" s="302">
        <f t="shared" si="24"/>
        <v>5.6696767091193008E-3</v>
      </c>
      <c r="H182" s="302">
        <f t="shared" si="24"/>
        <v>4.7857401610178884E-3</v>
      </c>
      <c r="I182" s="302">
        <f t="shared" si="24"/>
        <v>4.9600590516793493E-3</v>
      </c>
      <c r="J182" s="302">
        <f t="shared" si="24"/>
        <v>7.7329988015852457E-3</v>
      </c>
      <c r="K182" s="302">
        <f t="shared" si="24"/>
        <v>8.955610507086367E-3</v>
      </c>
      <c r="L182" s="302">
        <f t="shared" si="24"/>
        <v>7.5005697276820053E-3</v>
      </c>
      <c r="M182" s="302">
        <f t="shared" si="24"/>
        <v>9.189710879013659E-3</v>
      </c>
      <c r="N182" s="302">
        <f t="shared" si="24"/>
        <v>6.8150107459561769E-3</v>
      </c>
      <c r="O182" s="302">
        <f t="shared" si="24"/>
        <v>7.3219780829137382E-3</v>
      </c>
      <c r="P182" s="302">
        <f t="shared" si="24"/>
        <v>7.7624379775333265E-3</v>
      </c>
      <c r="Q182" s="302">
        <f t="shared" si="24"/>
        <v>8.1936288013266054E-3</v>
      </c>
      <c r="R182" s="302">
        <f t="shared" si="24"/>
        <v>8.0555563285955156E-3</v>
      </c>
      <c r="S182" s="302">
        <f t="shared" si="24"/>
        <v>8.0591076374478907E-3</v>
      </c>
      <c r="T182" s="302">
        <f t="shared" si="24"/>
        <v>7.968219136733852E-3</v>
      </c>
      <c r="U182" s="302">
        <f t="shared" si="24"/>
        <v>7.1065085413100368E-3</v>
      </c>
      <c r="V182" s="302">
        <f t="shared" si="24"/>
        <v>9.7074447010050378E-3</v>
      </c>
      <c r="W182" s="302">
        <f t="shared" si="24"/>
        <v>1.0591350204557396E-2</v>
      </c>
      <c r="X182" s="302">
        <f t="shared" si="24"/>
        <v>1.3110613995989225E-2</v>
      </c>
      <c r="Y182" s="302">
        <f t="shared" si="24"/>
        <v>1.4645558489591594E-2</v>
      </c>
      <c r="DA182" s="72"/>
    </row>
    <row r="183" spans="1:105" ht="12" customHeight="1" x14ac:dyDescent="0.25">
      <c r="A183" s="62" t="s">
        <v>533</v>
      </c>
      <c r="B183" s="302">
        <f t="shared" ref="B183:Y183" si="25">IF(B$58=0,0,B$58/B$34)</f>
        <v>5.3005721743033266E-2</v>
      </c>
      <c r="C183" s="302">
        <f t="shared" si="25"/>
        <v>4.2127842482354572E-2</v>
      </c>
      <c r="D183" s="302">
        <f t="shared" si="25"/>
        <v>2.8738465050394908E-2</v>
      </c>
      <c r="E183" s="302">
        <f t="shared" si="25"/>
        <v>3.3565658878456146E-2</v>
      </c>
      <c r="F183" s="302">
        <f t="shared" si="25"/>
        <v>4.1321992018609491E-2</v>
      </c>
      <c r="G183" s="302">
        <f t="shared" si="25"/>
        <v>5.2407106958886104E-2</v>
      </c>
      <c r="H183" s="302">
        <f t="shared" si="25"/>
        <v>4.3888563929048878E-2</v>
      </c>
      <c r="I183" s="302">
        <f t="shared" si="25"/>
        <v>3.9589830482599668E-2</v>
      </c>
      <c r="J183" s="302">
        <f t="shared" si="25"/>
        <v>5.4075331957889577E-2</v>
      </c>
      <c r="K183" s="302">
        <f t="shared" si="25"/>
        <v>4.4394456035605386E-2</v>
      </c>
      <c r="L183" s="302">
        <f t="shared" si="25"/>
        <v>3.8036836490812936E-2</v>
      </c>
      <c r="M183" s="302">
        <f t="shared" si="25"/>
        <v>6.7056799073092699E-2</v>
      </c>
      <c r="N183" s="302">
        <f t="shared" si="25"/>
        <v>3.8880635515745617E-2</v>
      </c>
      <c r="O183" s="302">
        <f t="shared" si="25"/>
        <v>4.2181476167965422E-2</v>
      </c>
      <c r="P183" s="302">
        <f t="shared" si="25"/>
        <v>4.6925477062079363E-2</v>
      </c>
      <c r="Q183" s="302">
        <f t="shared" si="25"/>
        <v>4.8146262642624137E-2</v>
      </c>
      <c r="R183" s="302">
        <f t="shared" si="25"/>
        <v>4.6597711075217547E-2</v>
      </c>
      <c r="S183" s="302">
        <f t="shared" si="25"/>
        <v>4.4209586544738541E-2</v>
      </c>
      <c r="T183" s="302">
        <f t="shared" si="25"/>
        <v>4.5298994274522497E-2</v>
      </c>
      <c r="U183" s="302">
        <f t="shared" si="25"/>
        <v>4.0335017689240617E-2</v>
      </c>
      <c r="V183" s="302">
        <f t="shared" si="25"/>
        <v>5.0385170453283251E-2</v>
      </c>
      <c r="W183" s="302">
        <f t="shared" si="25"/>
        <v>5.0268899891398919E-2</v>
      </c>
      <c r="X183" s="302">
        <f t="shared" si="25"/>
        <v>6.0784396478070789E-2</v>
      </c>
      <c r="Y183" s="302">
        <f t="shared" si="25"/>
        <v>0.10569582484810315</v>
      </c>
      <c r="DA183" s="72"/>
    </row>
    <row r="184" spans="1:105" ht="12" customHeight="1" x14ac:dyDescent="0.25">
      <c r="A184" s="62" t="s">
        <v>545</v>
      </c>
      <c r="B184" s="302">
        <f t="shared" ref="B184:Y184" si="26">IF(B$69=0,0,B$69/B$34)</f>
        <v>0</v>
      </c>
      <c r="C184" s="302">
        <f t="shared" si="26"/>
        <v>0</v>
      </c>
      <c r="D184" s="302">
        <f t="shared" si="26"/>
        <v>0</v>
      </c>
      <c r="E184" s="302">
        <f t="shared" si="26"/>
        <v>0</v>
      </c>
      <c r="F184" s="302">
        <f t="shared" si="26"/>
        <v>0</v>
      </c>
      <c r="G184" s="302">
        <f t="shared" si="26"/>
        <v>0</v>
      </c>
      <c r="H184" s="302">
        <f t="shared" si="26"/>
        <v>0</v>
      </c>
      <c r="I184" s="302">
        <f t="shared" si="26"/>
        <v>0</v>
      </c>
      <c r="J184" s="302">
        <f t="shared" si="26"/>
        <v>0</v>
      </c>
      <c r="K184" s="302">
        <f t="shared" si="26"/>
        <v>0</v>
      </c>
      <c r="L184" s="302">
        <f t="shared" si="26"/>
        <v>0</v>
      </c>
      <c r="M184" s="302">
        <f t="shared" si="26"/>
        <v>0</v>
      </c>
      <c r="N184" s="302">
        <f t="shared" si="26"/>
        <v>0</v>
      </c>
      <c r="O184" s="302">
        <f t="shared" si="26"/>
        <v>0</v>
      </c>
      <c r="P184" s="302">
        <f t="shared" si="26"/>
        <v>0</v>
      </c>
      <c r="Q184" s="302">
        <f t="shared" si="26"/>
        <v>0</v>
      </c>
      <c r="R184" s="302">
        <f t="shared" si="26"/>
        <v>0</v>
      </c>
      <c r="S184" s="302">
        <f t="shared" si="26"/>
        <v>0</v>
      </c>
      <c r="T184" s="302">
        <f t="shared" si="26"/>
        <v>0</v>
      </c>
      <c r="U184" s="302">
        <f t="shared" si="26"/>
        <v>0</v>
      </c>
      <c r="V184" s="302">
        <f t="shared" si="26"/>
        <v>0</v>
      </c>
      <c r="W184" s="302">
        <f t="shared" si="26"/>
        <v>0</v>
      </c>
      <c r="X184" s="302">
        <f t="shared" si="26"/>
        <v>0</v>
      </c>
      <c r="Y184" s="302">
        <f t="shared" si="26"/>
        <v>0</v>
      </c>
      <c r="DA184" s="72"/>
    </row>
    <row r="185" spans="1:105" ht="12" customHeight="1" x14ac:dyDescent="0.25">
      <c r="A185" s="100" t="s">
        <v>105</v>
      </c>
      <c r="B185" s="310">
        <f t="shared" ref="B185:Y185" si="27">IF(B$70=0,0,B$70/B$34)</f>
        <v>0.79351695930567656</v>
      </c>
      <c r="C185" s="310">
        <f t="shared" si="27"/>
        <v>0.83984351915965705</v>
      </c>
      <c r="D185" s="310">
        <f t="shared" si="27"/>
        <v>0.91718571047286557</v>
      </c>
      <c r="E185" s="310">
        <f t="shared" si="27"/>
        <v>0.89399448650889957</v>
      </c>
      <c r="F185" s="310">
        <f t="shared" si="27"/>
        <v>0.85837977366023899</v>
      </c>
      <c r="G185" s="310">
        <f t="shared" si="27"/>
        <v>0.81331403520903101</v>
      </c>
      <c r="H185" s="310">
        <f t="shared" si="27"/>
        <v>0.84037172975410934</v>
      </c>
      <c r="I185" s="310">
        <f t="shared" si="27"/>
        <v>0.85117300699524778</v>
      </c>
      <c r="J185" s="310">
        <f t="shared" si="27"/>
        <v>0.73005366972692576</v>
      </c>
      <c r="K185" s="310">
        <f t="shared" si="27"/>
        <v>0.72176967598254937</v>
      </c>
      <c r="L185" s="310">
        <f t="shared" si="27"/>
        <v>0.78060420169862443</v>
      </c>
      <c r="M185" s="310">
        <f t="shared" si="27"/>
        <v>0.63994133380470442</v>
      </c>
      <c r="N185" s="310">
        <f t="shared" si="27"/>
        <v>0.7980670747585743</v>
      </c>
      <c r="O185" s="310">
        <f t="shared" si="27"/>
        <v>0.77546907029661127</v>
      </c>
      <c r="P185" s="310">
        <f t="shared" si="27"/>
        <v>0.75206647292143991</v>
      </c>
      <c r="Q185" s="310">
        <f t="shared" si="27"/>
        <v>0.73728912445077943</v>
      </c>
      <c r="R185" s="310">
        <f t="shared" si="27"/>
        <v>0.74848740495005528</v>
      </c>
      <c r="S185" s="310">
        <f t="shared" si="27"/>
        <v>0.7453923697995064</v>
      </c>
      <c r="T185" s="310">
        <f t="shared" si="27"/>
        <v>0.75038470844174376</v>
      </c>
      <c r="U185" s="310">
        <f t="shared" si="27"/>
        <v>0.79671899785955591</v>
      </c>
      <c r="V185" s="310">
        <f t="shared" si="27"/>
        <v>0.69267126062998208</v>
      </c>
      <c r="W185" s="310">
        <f t="shared" si="27"/>
        <v>0.64748326436589299</v>
      </c>
      <c r="X185" s="310">
        <f t="shared" si="27"/>
        <v>0.51821957426057486</v>
      </c>
      <c r="Y185" s="310">
        <f t="shared" si="27"/>
        <v>5.4570740760224737E-2</v>
      </c>
      <c r="DA185" s="127"/>
    </row>
    <row r="186" spans="1:105" ht="12" customHeight="1" x14ac:dyDescent="0.25">
      <c r="A186" s="128"/>
      <c r="B186" s="128"/>
      <c r="C186" s="128"/>
      <c r="D186" s="128"/>
      <c r="E186" s="128"/>
      <c r="F186" s="128"/>
      <c r="G186" s="128"/>
      <c r="H186" s="128"/>
      <c r="I186" s="128"/>
      <c r="J186" s="128"/>
      <c r="K186" s="128"/>
      <c r="L186" s="128"/>
      <c r="M186" s="128"/>
      <c r="N186" s="128"/>
      <c r="O186" s="128"/>
      <c r="P186" s="128"/>
      <c r="Q186" s="128"/>
      <c r="R186" s="128"/>
      <c r="S186" s="128"/>
      <c r="T186" s="128"/>
      <c r="U186" s="128"/>
      <c r="V186" s="128"/>
      <c r="W186" s="128"/>
      <c r="X186" s="128"/>
      <c r="Y186" s="128"/>
      <c r="DA186" s="120"/>
    </row>
    <row r="187" spans="1:105" ht="12" customHeight="1" x14ac:dyDescent="0.25">
      <c r="A187" s="35" t="s">
        <v>80</v>
      </c>
      <c r="B187" s="232">
        <f t="shared" ref="B187:Y187" si="28">SUM(B$188:B$193,B$197:B$198,B$200:B$202)</f>
        <v>0</v>
      </c>
      <c r="C187" s="232">
        <f t="shared" si="28"/>
        <v>0</v>
      </c>
      <c r="D187" s="232">
        <f t="shared" si="28"/>
        <v>0</v>
      </c>
      <c r="E187" s="232">
        <f t="shared" si="28"/>
        <v>0</v>
      </c>
      <c r="F187" s="232">
        <f t="shared" si="28"/>
        <v>0</v>
      </c>
      <c r="G187" s="232">
        <f t="shared" si="28"/>
        <v>0</v>
      </c>
      <c r="H187" s="232">
        <f t="shared" si="28"/>
        <v>0.99999999999999978</v>
      </c>
      <c r="I187" s="232">
        <f t="shared" si="28"/>
        <v>1</v>
      </c>
      <c r="J187" s="232">
        <f t="shared" si="28"/>
        <v>1</v>
      </c>
      <c r="K187" s="232">
        <f t="shared" si="28"/>
        <v>1</v>
      </c>
      <c r="L187" s="232">
        <f t="shared" si="28"/>
        <v>1</v>
      </c>
      <c r="M187" s="232">
        <f t="shared" si="28"/>
        <v>1</v>
      </c>
      <c r="N187" s="232">
        <f t="shared" si="28"/>
        <v>1</v>
      </c>
      <c r="O187" s="232">
        <f t="shared" si="28"/>
        <v>1</v>
      </c>
      <c r="P187" s="232">
        <f t="shared" si="28"/>
        <v>0.99999999999999978</v>
      </c>
      <c r="Q187" s="232">
        <f t="shared" si="28"/>
        <v>1</v>
      </c>
      <c r="R187" s="232">
        <f t="shared" si="28"/>
        <v>1</v>
      </c>
      <c r="S187" s="232">
        <f t="shared" si="28"/>
        <v>1</v>
      </c>
      <c r="T187" s="232">
        <f t="shared" si="28"/>
        <v>0.99999999999999978</v>
      </c>
      <c r="U187" s="232">
        <f t="shared" si="28"/>
        <v>1.0000000000000002</v>
      </c>
      <c r="V187" s="232">
        <f t="shared" si="28"/>
        <v>1</v>
      </c>
      <c r="W187" s="232">
        <f t="shared" si="28"/>
        <v>1.0000000000000002</v>
      </c>
      <c r="X187" s="232">
        <f t="shared" si="28"/>
        <v>0.99999999999999989</v>
      </c>
      <c r="Y187" s="232">
        <f t="shared" si="28"/>
        <v>1.0000000000000002</v>
      </c>
      <c r="DA187" s="95"/>
    </row>
    <row r="188" spans="1:105" ht="12" customHeight="1" x14ac:dyDescent="0.25">
      <c r="A188" s="55" t="s">
        <v>91</v>
      </c>
      <c r="B188" s="299">
        <f t="shared" ref="B188:Y188" si="29">IF(B$73=0,0,B$73/B$72)</f>
        <v>0</v>
      </c>
      <c r="C188" s="299">
        <f t="shared" si="29"/>
        <v>0</v>
      </c>
      <c r="D188" s="299">
        <f t="shared" si="29"/>
        <v>0</v>
      </c>
      <c r="E188" s="299">
        <f t="shared" si="29"/>
        <v>0</v>
      </c>
      <c r="F188" s="299">
        <f t="shared" si="29"/>
        <v>0</v>
      </c>
      <c r="G188" s="299">
        <f t="shared" si="29"/>
        <v>0</v>
      </c>
      <c r="H188" s="299">
        <f t="shared" si="29"/>
        <v>0</v>
      </c>
      <c r="I188" s="299">
        <f t="shared" si="29"/>
        <v>0</v>
      </c>
      <c r="J188" s="299">
        <f t="shared" si="29"/>
        <v>0</v>
      </c>
      <c r="K188" s="299">
        <f t="shared" si="29"/>
        <v>0</v>
      </c>
      <c r="L188" s="299">
        <f t="shared" si="29"/>
        <v>0</v>
      </c>
      <c r="M188" s="299">
        <f t="shared" si="29"/>
        <v>0</v>
      </c>
      <c r="N188" s="299">
        <f t="shared" si="29"/>
        <v>0</v>
      </c>
      <c r="O188" s="299">
        <f t="shared" si="29"/>
        <v>0</v>
      </c>
      <c r="P188" s="299">
        <f t="shared" si="29"/>
        <v>0</v>
      </c>
      <c r="Q188" s="299">
        <f t="shared" si="29"/>
        <v>0</v>
      </c>
      <c r="R188" s="299">
        <f t="shared" si="29"/>
        <v>0</v>
      </c>
      <c r="S188" s="299">
        <f t="shared" si="29"/>
        <v>0</v>
      </c>
      <c r="T188" s="299">
        <f t="shared" si="29"/>
        <v>0</v>
      </c>
      <c r="U188" s="299">
        <f t="shared" si="29"/>
        <v>0</v>
      </c>
      <c r="V188" s="299">
        <f t="shared" si="29"/>
        <v>0</v>
      </c>
      <c r="W188" s="299">
        <f t="shared" si="29"/>
        <v>0</v>
      </c>
      <c r="X188" s="299">
        <f t="shared" si="29"/>
        <v>0</v>
      </c>
      <c r="Y188" s="299">
        <f t="shared" si="29"/>
        <v>0</v>
      </c>
      <c r="DA188" s="67"/>
    </row>
    <row r="189" spans="1:105" ht="12" customHeight="1" x14ac:dyDescent="0.25">
      <c r="A189" s="173" t="s">
        <v>92</v>
      </c>
      <c r="B189" s="233">
        <f t="shared" ref="B189:Y189" si="30">IF(B$74=0,0,B$74/B$72)</f>
        <v>0</v>
      </c>
      <c r="C189" s="233">
        <f t="shared" si="30"/>
        <v>0</v>
      </c>
      <c r="D189" s="233">
        <f t="shared" si="30"/>
        <v>0</v>
      </c>
      <c r="E189" s="233">
        <f t="shared" si="30"/>
        <v>0</v>
      </c>
      <c r="F189" s="233">
        <f t="shared" si="30"/>
        <v>0</v>
      </c>
      <c r="G189" s="233">
        <f t="shared" si="30"/>
        <v>0</v>
      </c>
      <c r="H189" s="233">
        <f t="shared" si="30"/>
        <v>0</v>
      </c>
      <c r="I189" s="233">
        <f t="shared" si="30"/>
        <v>0</v>
      </c>
      <c r="J189" s="233">
        <f t="shared" si="30"/>
        <v>0</v>
      </c>
      <c r="K189" s="233">
        <f t="shared" si="30"/>
        <v>0</v>
      </c>
      <c r="L189" s="233">
        <f t="shared" si="30"/>
        <v>0</v>
      </c>
      <c r="M189" s="233">
        <f t="shared" si="30"/>
        <v>0</v>
      </c>
      <c r="N189" s="233">
        <f t="shared" si="30"/>
        <v>0</v>
      </c>
      <c r="O189" s="233">
        <f t="shared" si="30"/>
        <v>0</v>
      </c>
      <c r="P189" s="233">
        <f t="shared" si="30"/>
        <v>0</v>
      </c>
      <c r="Q189" s="233">
        <f t="shared" si="30"/>
        <v>0</v>
      </c>
      <c r="R189" s="233">
        <f t="shared" si="30"/>
        <v>0</v>
      </c>
      <c r="S189" s="233">
        <f t="shared" si="30"/>
        <v>0</v>
      </c>
      <c r="T189" s="233">
        <f t="shared" si="30"/>
        <v>0</v>
      </c>
      <c r="U189" s="233">
        <f t="shared" si="30"/>
        <v>0</v>
      </c>
      <c r="V189" s="233">
        <f t="shared" si="30"/>
        <v>0</v>
      </c>
      <c r="W189" s="233">
        <f t="shared" si="30"/>
        <v>0</v>
      </c>
      <c r="X189" s="233">
        <f t="shared" si="30"/>
        <v>0</v>
      </c>
      <c r="Y189" s="233">
        <f t="shared" si="30"/>
        <v>0</v>
      </c>
      <c r="DA189" s="177"/>
    </row>
    <row r="190" spans="1:105" ht="12" customHeight="1" x14ac:dyDescent="0.25">
      <c r="A190" s="173" t="s">
        <v>93</v>
      </c>
      <c r="B190" s="233">
        <f t="shared" ref="B190:Y190" si="31">IF(B$75=0,0,B$75/B$72)</f>
        <v>0</v>
      </c>
      <c r="C190" s="233">
        <f t="shared" si="31"/>
        <v>0</v>
      </c>
      <c r="D190" s="233">
        <f t="shared" si="31"/>
        <v>0</v>
      </c>
      <c r="E190" s="233">
        <f t="shared" si="31"/>
        <v>0</v>
      </c>
      <c r="F190" s="233">
        <f t="shared" si="31"/>
        <v>0</v>
      </c>
      <c r="G190" s="233">
        <f t="shared" si="31"/>
        <v>0</v>
      </c>
      <c r="H190" s="233">
        <f t="shared" si="31"/>
        <v>0</v>
      </c>
      <c r="I190" s="233">
        <f t="shared" si="31"/>
        <v>0</v>
      </c>
      <c r="J190" s="233">
        <f t="shared" si="31"/>
        <v>0</v>
      </c>
      <c r="K190" s="233">
        <f t="shared" si="31"/>
        <v>0</v>
      </c>
      <c r="L190" s="233">
        <f t="shared" si="31"/>
        <v>0</v>
      </c>
      <c r="M190" s="233">
        <f t="shared" si="31"/>
        <v>0</v>
      </c>
      <c r="N190" s="233">
        <f t="shared" si="31"/>
        <v>0</v>
      </c>
      <c r="O190" s="233">
        <f t="shared" si="31"/>
        <v>0</v>
      </c>
      <c r="P190" s="233">
        <f t="shared" si="31"/>
        <v>0</v>
      </c>
      <c r="Q190" s="233">
        <f t="shared" si="31"/>
        <v>0</v>
      </c>
      <c r="R190" s="233">
        <f t="shared" si="31"/>
        <v>0</v>
      </c>
      <c r="S190" s="233">
        <f t="shared" si="31"/>
        <v>0</v>
      </c>
      <c r="T190" s="233">
        <f t="shared" si="31"/>
        <v>0</v>
      </c>
      <c r="U190" s="233">
        <f t="shared" si="31"/>
        <v>0</v>
      </c>
      <c r="V190" s="233">
        <f t="shared" si="31"/>
        <v>0</v>
      </c>
      <c r="W190" s="233">
        <f t="shared" si="31"/>
        <v>0</v>
      </c>
      <c r="X190" s="233">
        <f t="shared" si="31"/>
        <v>0</v>
      </c>
      <c r="Y190" s="233">
        <f t="shared" si="31"/>
        <v>0</v>
      </c>
      <c r="DA190" s="177"/>
    </row>
    <row r="191" spans="1:105" ht="12" customHeight="1" x14ac:dyDescent="0.25">
      <c r="A191" s="173" t="s">
        <v>94</v>
      </c>
      <c r="B191" s="233">
        <f t="shared" ref="B191:Y191" si="32">IF(B$76=0,0,B$76/B$72)</f>
        <v>0</v>
      </c>
      <c r="C191" s="233">
        <f t="shared" si="32"/>
        <v>0</v>
      </c>
      <c r="D191" s="233">
        <f t="shared" si="32"/>
        <v>0</v>
      </c>
      <c r="E191" s="233">
        <f t="shared" si="32"/>
        <v>0</v>
      </c>
      <c r="F191" s="233">
        <f t="shared" si="32"/>
        <v>0</v>
      </c>
      <c r="G191" s="233">
        <f t="shared" si="32"/>
        <v>0</v>
      </c>
      <c r="H191" s="233">
        <f t="shared" si="32"/>
        <v>0</v>
      </c>
      <c r="I191" s="233">
        <f t="shared" si="32"/>
        <v>0</v>
      </c>
      <c r="J191" s="233">
        <f t="shared" si="32"/>
        <v>0</v>
      </c>
      <c r="K191" s="233">
        <f t="shared" si="32"/>
        <v>0</v>
      </c>
      <c r="L191" s="233">
        <f t="shared" si="32"/>
        <v>0</v>
      </c>
      <c r="M191" s="233">
        <f t="shared" si="32"/>
        <v>0</v>
      </c>
      <c r="N191" s="233">
        <f t="shared" si="32"/>
        <v>0</v>
      </c>
      <c r="O191" s="233">
        <f t="shared" si="32"/>
        <v>0</v>
      </c>
      <c r="P191" s="233">
        <f t="shared" si="32"/>
        <v>0</v>
      </c>
      <c r="Q191" s="233">
        <f t="shared" si="32"/>
        <v>0</v>
      </c>
      <c r="R191" s="233">
        <f t="shared" si="32"/>
        <v>0</v>
      </c>
      <c r="S191" s="233">
        <f t="shared" si="32"/>
        <v>0</v>
      </c>
      <c r="T191" s="233">
        <f t="shared" si="32"/>
        <v>0</v>
      </c>
      <c r="U191" s="233">
        <f t="shared" si="32"/>
        <v>0</v>
      </c>
      <c r="V191" s="233">
        <f t="shared" si="32"/>
        <v>0</v>
      </c>
      <c r="W191" s="233">
        <f t="shared" si="32"/>
        <v>0</v>
      </c>
      <c r="X191" s="233">
        <f t="shared" si="32"/>
        <v>0</v>
      </c>
      <c r="Y191" s="233">
        <f t="shared" si="32"/>
        <v>0</v>
      </c>
      <c r="DA191" s="177"/>
    </row>
    <row r="192" spans="1:105" ht="12" customHeight="1" x14ac:dyDescent="0.25">
      <c r="A192" s="56" t="s">
        <v>95</v>
      </c>
      <c r="B192" s="300">
        <f t="shared" ref="B192:Y192" si="33">IF(B$77=0,0,B$77/B$72)</f>
        <v>0</v>
      </c>
      <c r="C192" s="300">
        <f t="shared" si="33"/>
        <v>0</v>
      </c>
      <c r="D192" s="300">
        <f t="shared" si="33"/>
        <v>0</v>
      </c>
      <c r="E192" s="300">
        <f t="shared" si="33"/>
        <v>0</v>
      </c>
      <c r="F192" s="300">
        <f t="shared" si="33"/>
        <v>0</v>
      </c>
      <c r="G192" s="300">
        <f t="shared" si="33"/>
        <v>0</v>
      </c>
      <c r="H192" s="300">
        <f t="shared" si="33"/>
        <v>1.7977600585154976E-3</v>
      </c>
      <c r="I192" s="300">
        <f t="shared" si="33"/>
        <v>1.9032770956657551E-3</v>
      </c>
      <c r="J192" s="300">
        <f t="shared" si="33"/>
        <v>2.0823277548864079E-3</v>
      </c>
      <c r="K192" s="300">
        <f t="shared" si="33"/>
        <v>2.3089351215945806E-3</v>
      </c>
      <c r="L192" s="300">
        <f t="shared" si="33"/>
        <v>2.0916904214247933E-3</v>
      </c>
      <c r="M192" s="300">
        <f t="shared" si="33"/>
        <v>2.0085435362202533E-3</v>
      </c>
      <c r="N192" s="300">
        <f t="shared" si="33"/>
        <v>1.9509472705285242E-3</v>
      </c>
      <c r="O192" s="300">
        <f t="shared" si="33"/>
        <v>1.9767470661111678E-3</v>
      </c>
      <c r="P192" s="300">
        <f t="shared" si="33"/>
        <v>2.0558013893379745E-3</v>
      </c>
      <c r="Q192" s="300">
        <f t="shared" si="33"/>
        <v>2.1524971856862573E-3</v>
      </c>
      <c r="R192" s="300">
        <f t="shared" si="33"/>
        <v>2.2347841164679569E-3</v>
      </c>
      <c r="S192" s="300">
        <f t="shared" si="33"/>
        <v>2.3523231270571082E-3</v>
      </c>
      <c r="T192" s="300">
        <f t="shared" si="33"/>
        <v>2.3215641885352819E-3</v>
      </c>
      <c r="U192" s="300">
        <f t="shared" si="33"/>
        <v>2.4015156563244569E-3</v>
      </c>
      <c r="V192" s="300">
        <f t="shared" si="33"/>
        <v>2.5789966790124592E-3</v>
      </c>
      <c r="W192" s="300">
        <f t="shared" si="33"/>
        <v>2.693964439781934E-3</v>
      </c>
      <c r="X192" s="300">
        <f t="shared" si="33"/>
        <v>2.7591573467027359E-3</v>
      </c>
      <c r="Y192" s="300">
        <f t="shared" si="33"/>
        <v>2.7782603620026317E-3</v>
      </c>
      <c r="DA192" s="68"/>
    </row>
    <row r="193" spans="1:105" ht="12" customHeight="1" x14ac:dyDescent="0.25">
      <c r="A193" s="174" t="s">
        <v>558</v>
      </c>
      <c r="B193" s="301">
        <f t="shared" ref="B193:Y193" si="34">IF(B$83=0,0,B$83/B$72)</f>
        <v>0</v>
      </c>
      <c r="C193" s="301">
        <f t="shared" si="34"/>
        <v>0</v>
      </c>
      <c r="D193" s="301">
        <f t="shared" si="34"/>
        <v>0</v>
      </c>
      <c r="E193" s="301">
        <f t="shared" si="34"/>
        <v>0</v>
      </c>
      <c r="F193" s="301">
        <f t="shared" si="34"/>
        <v>0</v>
      </c>
      <c r="G193" s="301">
        <f t="shared" si="34"/>
        <v>0</v>
      </c>
      <c r="H193" s="301">
        <f t="shared" si="34"/>
        <v>0.18342059188180157</v>
      </c>
      <c r="I193" s="301">
        <f t="shared" si="34"/>
        <v>0.18594199253356136</v>
      </c>
      <c r="J193" s="301">
        <f t="shared" si="34"/>
        <v>0.21088569031438262</v>
      </c>
      <c r="K193" s="301">
        <f t="shared" si="34"/>
        <v>0.22743145432660727</v>
      </c>
      <c r="L193" s="301">
        <f t="shared" si="34"/>
        <v>0.22224752579784346</v>
      </c>
      <c r="M193" s="301">
        <f t="shared" si="34"/>
        <v>0.21571882599396314</v>
      </c>
      <c r="N193" s="301">
        <f t="shared" si="34"/>
        <v>0.21354887535185371</v>
      </c>
      <c r="O193" s="301">
        <f t="shared" si="34"/>
        <v>0.21531709143007779</v>
      </c>
      <c r="P193" s="301">
        <f t="shared" si="34"/>
        <v>0.21481235350257447</v>
      </c>
      <c r="Q193" s="301">
        <f t="shared" si="34"/>
        <v>0.21700479244658474</v>
      </c>
      <c r="R193" s="301">
        <f t="shared" si="34"/>
        <v>0.21573908671941694</v>
      </c>
      <c r="S193" s="301">
        <f t="shared" si="34"/>
        <v>0.22080801986238016</v>
      </c>
      <c r="T193" s="301">
        <f t="shared" si="34"/>
        <v>0.21777629651043517</v>
      </c>
      <c r="U193" s="301">
        <f t="shared" si="34"/>
        <v>0.210731892371089</v>
      </c>
      <c r="V193" s="301">
        <f t="shared" si="34"/>
        <v>0.22519932982196</v>
      </c>
      <c r="W193" s="301">
        <f t="shared" si="34"/>
        <v>0.23464927765035393</v>
      </c>
      <c r="X193" s="301">
        <f t="shared" si="34"/>
        <v>0.24201417171343578</v>
      </c>
      <c r="Y193" s="301">
        <f t="shared" si="34"/>
        <v>0.24927763478960929</v>
      </c>
      <c r="DA193" s="178"/>
    </row>
    <row r="194" spans="1:105" ht="12" customHeight="1" x14ac:dyDescent="0.25">
      <c r="A194" s="62" t="s">
        <v>560</v>
      </c>
      <c r="B194" s="302">
        <f t="shared" ref="B194:Y194" si="35">IF(B$84=0,0,B$84/B$72)</f>
        <v>0</v>
      </c>
      <c r="C194" s="302">
        <f t="shared" si="35"/>
        <v>0</v>
      </c>
      <c r="D194" s="302">
        <f t="shared" si="35"/>
        <v>0</v>
      </c>
      <c r="E194" s="302">
        <f t="shared" si="35"/>
        <v>0</v>
      </c>
      <c r="F194" s="302">
        <f t="shared" si="35"/>
        <v>0</v>
      </c>
      <c r="G194" s="302">
        <f t="shared" si="35"/>
        <v>0</v>
      </c>
      <c r="H194" s="302">
        <f t="shared" si="35"/>
        <v>0.18342059188180157</v>
      </c>
      <c r="I194" s="302">
        <f t="shared" si="35"/>
        <v>0.18594199253356136</v>
      </c>
      <c r="J194" s="302">
        <f t="shared" si="35"/>
        <v>0.21088569031438262</v>
      </c>
      <c r="K194" s="302">
        <f t="shared" si="35"/>
        <v>0.22743145432660727</v>
      </c>
      <c r="L194" s="302">
        <f t="shared" si="35"/>
        <v>0.22224752579784346</v>
      </c>
      <c r="M194" s="302">
        <f t="shared" si="35"/>
        <v>0.21571882599396314</v>
      </c>
      <c r="N194" s="302">
        <f t="shared" si="35"/>
        <v>0.21354887535185371</v>
      </c>
      <c r="O194" s="302">
        <f t="shared" si="35"/>
        <v>0.21531709143007779</v>
      </c>
      <c r="P194" s="302">
        <f t="shared" si="35"/>
        <v>0.21481235350257447</v>
      </c>
      <c r="Q194" s="302">
        <f t="shared" si="35"/>
        <v>0.21700479244658474</v>
      </c>
      <c r="R194" s="302">
        <f t="shared" si="35"/>
        <v>0.21573908671941694</v>
      </c>
      <c r="S194" s="302">
        <f t="shared" si="35"/>
        <v>0.22080801986238016</v>
      </c>
      <c r="T194" s="302">
        <f t="shared" si="35"/>
        <v>0.21777629651043517</v>
      </c>
      <c r="U194" s="302">
        <f t="shared" si="35"/>
        <v>0.210731892371089</v>
      </c>
      <c r="V194" s="302">
        <f t="shared" si="35"/>
        <v>0.22519932982196</v>
      </c>
      <c r="W194" s="302">
        <f t="shared" si="35"/>
        <v>0.23464927765035393</v>
      </c>
      <c r="X194" s="302">
        <f t="shared" si="35"/>
        <v>0.24201417171343578</v>
      </c>
      <c r="Y194" s="302">
        <f t="shared" si="35"/>
        <v>0.24927763478960929</v>
      </c>
      <c r="DA194" s="72"/>
    </row>
    <row r="195" spans="1:105" ht="12" customHeight="1" x14ac:dyDescent="0.25">
      <c r="A195" s="62" t="s">
        <v>566</v>
      </c>
      <c r="B195" s="302">
        <f t="shared" ref="B195:Y195" si="36">IF(B$89=0,0,B$89/B$72)</f>
        <v>0</v>
      </c>
      <c r="C195" s="302">
        <f t="shared" si="36"/>
        <v>0</v>
      </c>
      <c r="D195" s="302">
        <f t="shared" si="36"/>
        <v>0</v>
      </c>
      <c r="E195" s="302">
        <f t="shared" si="36"/>
        <v>0</v>
      </c>
      <c r="F195" s="302">
        <f t="shared" si="36"/>
        <v>0</v>
      </c>
      <c r="G195" s="302">
        <f t="shared" si="36"/>
        <v>0</v>
      </c>
      <c r="H195" s="302">
        <f t="shared" si="36"/>
        <v>0</v>
      </c>
      <c r="I195" s="302">
        <f t="shared" si="36"/>
        <v>0</v>
      </c>
      <c r="J195" s="302">
        <f t="shared" si="36"/>
        <v>0</v>
      </c>
      <c r="K195" s="302">
        <f t="shared" si="36"/>
        <v>0</v>
      </c>
      <c r="L195" s="302">
        <f t="shared" si="36"/>
        <v>0</v>
      </c>
      <c r="M195" s="302">
        <f t="shared" si="36"/>
        <v>0</v>
      </c>
      <c r="N195" s="302">
        <f t="shared" si="36"/>
        <v>0</v>
      </c>
      <c r="O195" s="302">
        <f t="shared" si="36"/>
        <v>0</v>
      </c>
      <c r="P195" s="302">
        <f t="shared" si="36"/>
        <v>0</v>
      </c>
      <c r="Q195" s="302">
        <f t="shared" si="36"/>
        <v>0</v>
      </c>
      <c r="R195" s="302">
        <f t="shared" si="36"/>
        <v>0</v>
      </c>
      <c r="S195" s="302">
        <f t="shared" si="36"/>
        <v>0</v>
      </c>
      <c r="T195" s="302">
        <f t="shared" si="36"/>
        <v>0</v>
      </c>
      <c r="U195" s="302">
        <f t="shared" si="36"/>
        <v>0</v>
      </c>
      <c r="V195" s="302">
        <f t="shared" si="36"/>
        <v>0</v>
      </c>
      <c r="W195" s="302">
        <f t="shared" si="36"/>
        <v>0</v>
      </c>
      <c r="X195" s="302">
        <f t="shared" si="36"/>
        <v>0</v>
      </c>
      <c r="Y195" s="302">
        <f t="shared" si="36"/>
        <v>0</v>
      </c>
      <c r="DA195" s="72"/>
    </row>
    <row r="196" spans="1:105" ht="12" customHeight="1" x14ac:dyDescent="0.25">
      <c r="A196" s="174" t="s">
        <v>517</v>
      </c>
      <c r="B196" s="301">
        <f t="shared" ref="B196:Y196" si="37">IF(B$90=0,0,B$90/B$72)</f>
        <v>0</v>
      </c>
      <c r="C196" s="301">
        <f t="shared" si="37"/>
        <v>0</v>
      </c>
      <c r="D196" s="301">
        <f t="shared" si="37"/>
        <v>0</v>
      </c>
      <c r="E196" s="301">
        <f t="shared" si="37"/>
        <v>0</v>
      </c>
      <c r="F196" s="301">
        <f t="shared" si="37"/>
        <v>0</v>
      </c>
      <c r="G196" s="301">
        <f t="shared" si="37"/>
        <v>0</v>
      </c>
      <c r="H196" s="301">
        <f t="shared" si="37"/>
        <v>0.35178789526505633</v>
      </c>
      <c r="I196" s="301">
        <f t="shared" si="37"/>
        <v>0.35662376575976157</v>
      </c>
      <c r="J196" s="301">
        <f t="shared" si="37"/>
        <v>0.40446403741310683</v>
      </c>
      <c r="K196" s="301">
        <f t="shared" si="37"/>
        <v>0.43619765814617961</v>
      </c>
      <c r="L196" s="301">
        <f t="shared" si="37"/>
        <v>0.42625524498728218</v>
      </c>
      <c r="M196" s="301">
        <f t="shared" si="37"/>
        <v>0.41373365436726928</v>
      </c>
      <c r="N196" s="301">
        <f t="shared" si="37"/>
        <v>0.40957184046521483</v>
      </c>
      <c r="O196" s="301">
        <f t="shared" si="37"/>
        <v>0.41296315550869211</v>
      </c>
      <c r="P196" s="301">
        <f t="shared" si="37"/>
        <v>0.41199510338676221</v>
      </c>
      <c r="Q196" s="301">
        <f t="shared" si="37"/>
        <v>0.41620004828252172</v>
      </c>
      <c r="R196" s="301">
        <f t="shared" si="37"/>
        <v>0.41377251302479939</v>
      </c>
      <c r="S196" s="301">
        <f t="shared" si="37"/>
        <v>0.42349437305865778</v>
      </c>
      <c r="T196" s="301">
        <f t="shared" si="37"/>
        <v>0.41767973923775126</v>
      </c>
      <c r="U196" s="301">
        <f t="shared" si="37"/>
        <v>0.40416906369062378</v>
      </c>
      <c r="V196" s="301">
        <f t="shared" si="37"/>
        <v>0.43191659911456654</v>
      </c>
      <c r="W196" s="301">
        <f t="shared" si="37"/>
        <v>0.45004093958696834</v>
      </c>
      <c r="X196" s="301">
        <f t="shared" si="37"/>
        <v>0.46416629244250418</v>
      </c>
      <c r="Y196" s="301">
        <f t="shared" si="37"/>
        <v>0.47809710774348846</v>
      </c>
      <c r="DA196" s="178"/>
    </row>
    <row r="197" spans="1:105" ht="12" customHeight="1" x14ac:dyDescent="0.25">
      <c r="A197" s="62" t="s">
        <v>519</v>
      </c>
      <c r="B197" s="302">
        <f t="shared" ref="B197:Y197" si="38">IF(B$91=0,0,B$91/B$72)</f>
        <v>0</v>
      </c>
      <c r="C197" s="302">
        <f t="shared" si="38"/>
        <v>0</v>
      </c>
      <c r="D197" s="302">
        <f t="shared" si="38"/>
        <v>0</v>
      </c>
      <c r="E197" s="302">
        <f t="shared" si="38"/>
        <v>0</v>
      </c>
      <c r="F197" s="302">
        <f t="shared" si="38"/>
        <v>0</v>
      </c>
      <c r="G197" s="302">
        <f t="shared" si="38"/>
        <v>0</v>
      </c>
      <c r="H197" s="302">
        <f t="shared" si="38"/>
        <v>0.35178789526505633</v>
      </c>
      <c r="I197" s="302">
        <f t="shared" si="38"/>
        <v>0.35662376575976157</v>
      </c>
      <c r="J197" s="302">
        <f t="shared" si="38"/>
        <v>0.40446403741310683</v>
      </c>
      <c r="K197" s="302">
        <f t="shared" si="38"/>
        <v>0.43619765814617961</v>
      </c>
      <c r="L197" s="302">
        <f t="shared" si="38"/>
        <v>0.42625524498728218</v>
      </c>
      <c r="M197" s="302">
        <f t="shared" si="38"/>
        <v>0.41373365436726928</v>
      </c>
      <c r="N197" s="302">
        <f t="shared" si="38"/>
        <v>0.40957184046521483</v>
      </c>
      <c r="O197" s="302">
        <f t="shared" si="38"/>
        <v>0.41296315550869211</v>
      </c>
      <c r="P197" s="302">
        <f t="shared" si="38"/>
        <v>0.41199510338676221</v>
      </c>
      <c r="Q197" s="302">
        <f t="shared" si="38"/>
        <v>0.41620004828252172</v>
      </c>
      <c r="R197" s="302">
        <f t="shared" si="38"/>
        <v>0.41377251302479939</v>
      </c>
      <c r="S197" s="302">
        <f t="shared" si="38"/>
        <v>0.42349437305865778</v>
      </c>
      <c r="T197" s="302">
        <f t="shared" si="38"/>
        <v>0.41767973923775126</v>
      </c>
      <c r="U197" s="302">
        <f t="shared" si="38"/>
        <v>0.40416906369062378</v>
      </c>
      <c r="V197" s="302">
        <f t="shared" si="38"/>
        <v>0.43191659911456654</v>
      </c>
      <c r="W197" s="302">
        <f t="shared" si="38"/>
        <v>0.45004093958696834</v>
      </c>
      <c r="X197" s="302">
        <f t="shared" si="38"/>
        <v>0.46416629244250418</v>
      </c>
      <c r="Y197" s="302">
        <f t="shared" si="38"/>
        <v>0.47809710774348846</v>
      </c>
      <c r="DA197" s="72"/>
    </row>
    <row r="198" spans="1:105" ht="12" customHeight="1" x14ac:dyDescent="0.25">
      <c r="A198" s="62" t="s">
        <v>525</v>
      </c>
      <c r="B198" s="302">
        <f t="shared" ref="B198:Y198" si="39">IF(B$96=0,0,B$96/B$72)</f>
        <v>0</v>
      </c>
      <c r="C198" s="302">
        <f t="shared" si="39"/>
        <v>0</v>
      </c>
      <c r="D198" s="302">
        <f t="shared" si="39"/>
        <v>0</v>
      </c>
      <c r="E198" s="302">
        <f t="shared" si="39"/>
        <v>0</v>
      </c>
      <c r="F198" s="302">
        <f t="shared" si="39"/>
        <v>0</v>
      </c>
      <c r="G198" s="302">
        <f t="shared" si="39"/>
        <v>0</v>
      </c>
      <c r="H198" s="302">
        <f t="shared" si="39"/>
        <v>0</v>
      </c>
      <c r="I198" s="302">
        <f t="shared" si="39"/>
        <v>0</v>
      </c>
      <c r="J198" s="302">
        <f t="shared" si="39"/>
        <v>0</v>
      </c>
      <c r="K198" s="302">
        <f t="shared" si="39"/>
        <v>0</v>
      </c>
      <c r="L198" s="302">
        <f t="shared" si="39"/>
        <v>0</v>
      </c>
      <c r="M198" s="302">
        <f t="shared" si="39"/>
        <v>0</v>
      </c>
      <c r="N198" s="302">
        <f t="shared" si="39"/>
        <v>0</v>
      </c>
      <c r="O198" s="302">
        <f t="shared" si="39"/>
        <v>0</v>
      </c>
      <c r="P198" s="302">
        <f t="shared" si="39"/>
        <v>0</v>
      </c>
      <c r="Q198" s="302">
        <f t="shared" si="39"/>
        <v>0</v>
      </c>
      <c r="R198" s="302">
        <f t="shared" si="39"/>
        <v>0</v>
      </c>
      <c r="S198" s="302">
        <f t="shared" si="39"/>
        <v>0</v>
      </c>
      <c r="T198" s="302">
        <f t="shared" si="39"/>
        <v>0</v>
      </c>
      <c r="U198" s="302">
        <f t="shared" si="39"/>
        <v>0</v>
      </c>
      <c r="V198" s="302">
        <f t="shared" si="39"/>
        <v>0</v>
      </c>
      <c r="W198" s="302">
        <f t="shared" si="39"/>
        <v>0</v>
      </c>
      <c r="X198" s="302">
        <f t="shared" si="39"/>
        <v>0</v>
      </c>
      <c r="Y198" s="302">
        <f t="shared" si="39"/>
        <v>0</v>
      </c>
      <c r="DA198" s="72"/>
    </row>
    <row r="199" spans="1:105" ht="12" customHeight="1" x14ac:dyDescent="0.25">
      <c r="A199" s="174" t="s">
        <v>527</v>
      </c>
      <c r="B199" s="301">
        <f t="shared" ref="B199:Y199" si="40">IF(B$97=0,0,B$97/B$72)</f>
        <v>0</v>
      </c>
      <c r="C199" s="301">
        <f t="shared" si="40"/>
        <v>0</v>
      </c>
      <c r="D199" s="301">
        <f t="shared" si="40"/>
        <v>0</v>
      </c>
      <c r="E199" s="301">
        <f t="shared" si="40"/>
        <v>0</v>
      </c>
      <c r="F199" s="301">
        <f t="shared" si="40"/>
        <v>0</v>
      </c>
      <c r="G199" s="301">
        <f t="shared" si="40"/>
        <v>0</v>
      </c>
      <c r="H199" s="301">
        <f t="shared" si="40"/>
        <v>0.4629937527946264</v>
      </c>
      <c r="I199" s="301">
        <f t="shared" si="40"/>
        <v>0.45553096461101134</v>
      </c>
      <c r="J199" s="301">
        <f t="shared" si="40"/>
        <v>0.38256794451762427</v>
      </c>
      <c r="K199" s="301">
        <f t="shared" si="40"/>
        <v>0.33406195240561865</v>
      </c>
      <c r="L199" s="301">
        <f t="shared" si="40"/>
        <v>0.34940553879344954</v>
      </c>
      <c r="M199" s="301">
        <f t="shared" si="40"/>
        <v>0.36853897610254716</v>
      </c>
      <c r="N199" s="301">
        <f t="shared" si="40"/>
        <v>0.3749283369124029</v>
      </c>
      <c r="O199" s="301">
        <f t="shared" si="40"/>
        <v>0.36974300599511883</v>
      </c>
      <c r="P199" s="301">
        <f t="shared" si="40"/>
        <v>0.37113674172132516</v>
      </c>
      <c r="Q199" s="301">
        <f t="shared" si="40"/>
        <v>0.36464266208520718</v>
      </c>
      <c r="R199" s="301">
        <f t="shared" si="40"/>
        <v>0.36825361613931573</v>
      </c>
      <c r="S199" s="301">
        <f t="shared" si="40"/>
        <v>0.35334528395190501</v>
      </c>
      <c r="T199" s="301">
        <f t="shared" si="40"/>
        <v>0.36222240006327805</v>
      </c>
      <c r="U199" s="301">
        <f t="shared" si="40"/>
        <v>0.38269752828196307</v>
      </c>
      <c r="V199" s="301">
        <f t="shared" si="40"/>
        <v>0.340305074384461</v>
      </c>
      <c r="W199" s="301">
        <f t="shared" si="40"/>
        <v>0.31261581832289587</v>
      </c>
      <c r="X199" s="301">
        <f t="shared" si="40"/>
        <v>0.29106037849735722</v>
      </c>
      <c r="Y199" s="301">
        <f t="shared" si="40"/>
        <v>0.26984699710489979</v>
      </c>
      <c r="DA199" s="178"/>
    </row>
    <row r="200" spans="1:105" ht="12" customHeight="1" x14ac:dyDescent="0.25">
      <c r="A200" s="62" t="s">
        <v>528</v>
      </c>
      <c r="B200" s="302">
        <f t="shared" ref="B200:Y200" si="41">IF(B$98=0,0,B$98/B$72)</f>
        <v>0</v>
      </c>
      <c r="C200" s="302">
        <f t="shared" si="41"/>
        <v>0</v>
      </c>
      <c r="D200" s="302">
        <f t="shared" si="41"/>
        <v>0</v>
      </c>
      <c r="E200" s="302">
        <f t="shared" si="41"/>
        <v>0</v>
      </c>
      <c r="F200" s="302">
        <f t="shared" si="41"/>
        <v>0</v>
      </c>
      <c r="G200" s="302">
        <f t="shared" si="41"/>
        <v>0</v>
      </c>
      <c r="H200" s="302">
        <f t="shared" si="41"/>
        <v>6.6454066415335467E-2</v>
      </c>
      <c r="I200" s="302">
        <f t="shared" si="41"/>
        <v>6.9429813318166098E-2</v>
      </c>
      <c r="J200" s="302">
        <f t="shared" si="41"/>
        <v>8.3082915906714183E-2</v>
      </c>
      <c r="K200" s="302">
        <f t="shared" si="41"/>
        <v>8.8534896196548307E-2</v>
      </c>
      <c r="L200" s="302">
        <f t="shared" si="41"/>
        <v>8.3818161094619315E-2</v>
      </c>
      <c r="M200" s="302">
        <f t="shared" si="41"/>
        <v>9.018824257628863E-2</v>
      </c>
      <c r="N200" s="302">
        <f t="shared" si="41"/>
        <v>8.4781470156350042E-2</v>
      </c>
      <c r="O200" s="302">
        <f t="shared" si="41"/>
        <v>8.6410232433864573E-2</v>
      </c>
      <c r="P200" s="302">
        <f t="shared" si="41"/>
        <v>8.6146944906597106E-2</v>
      </c>
      <c r="Q200" s="302">
        <f t="shared" si="41"/>
        <v>8.7888372099104689E-2</v>
      </c>
      <c r="R200" s="302">
        <f t="shared" si="41"/>
        <v>8.8902229314954714E-2</v>
      </c>
      <c r="S200" s="302">
        <f t="shared" si="41"/>
        <v>8.9306537955174153E-2</v>
      </c>
      <c r="T200" s="302">
        <f t="shared" si="41"/>
        <v>8.7247409868344131E-2</v>
      </c>
      <c r="U200" s="302">
        <f t="shared" si="41"/>
        <v>8.3842213738724358E-2</v>
      </c>
      <c r="V200" s="302">
        <f t="shared" si="41"/>
        <v>8.881417808399919E-2</v>
      </c>
      <c r="W200" s="302">
        <f t="shared" si="41"/>
        <v>9.0984533430776143E-2</v>
      </c>
      <c r="X200" s="302">
        <f t="shared" si="41"/>
        <v>9.3443549895182304E-2</v>
      </c>
      <c r="Y200" s="302">
        <f t="shared" si="41"/>
        <v>9.4945026327573151E-2</v>
      </c>
      <c r="DA200" s="72"/>
    </row>
    <row r="201" spans="1:105" ht="12" customHeight="1" x14ac:dyDescent="0.25">
      <c r="A201" s="62" t="s">
        <v>533</v>
      </c>
      <c r="B201" s="302">
        <f t="shared" ref="B201:Y201" si="42">IF(B$102=0,0,B$102/B$72)</f>
        <v>0</v>
      </c>
      <c r="C201" s="302">
        <f t="shared" si="42"/>
        <v>0</v>
      </c>
      <c r="D201" s="302">
        <f t="shared" si="42"/>
        <v>0</v>
      </c>
      <c r="E201" s="302">
        <f t="shared" si="42"/>
        <v>0</v>
      </c>
      <c r="F201" s="302">
        <f t="shared" si="42"/>
        <v>0</v>
      </c>
      <c r="G201" s="302">
        <f t="shared" si="42"/>
        <v>0</v>
      </c>
      <c r="H201" s="302">
        <f t="shared" si="42"/>
        <v>0.39653968637929099</v>
      </c>
      <c r="I201" s="302">
        <f t="shared" si="42"/>
        <v>0.38610115129284522</v>
      </c>
      <c r="J201" s="302">
        <f t="shared" si="42"/>
        <v>0.29948502861091014</v>
      </c>
      <c r="K201" s="302">
        <f t="shared" si="42"/>
        <v>0.24552705620907031</v>
      </c>
      <c r="L201" s="302">
        <f t="shared" si="42"/>
        <v>0.26558737769883023</v>
      </c>
      <c r="M201" s="302">
        <f t="shared" si="42"/>
        <v>0.27835073352625855</v>
      </c>
      <c r="N201" s="302">
        <f t="shared" si="42"/>
        <v>0.29014686675605283</v>
      </c>
      <c r="O201" s="302">
        <f t="shared" si="42"/>
        <v>0.28333277356125425</v>
      </c>
      <c r="P201" s="302">
        <f t="shared" si="42"/>
        <v>0.28498979681472808</v>
      </c>
      <c r="Q201" s="302">
        <f t="shared" si="42"/>
        <v>0.27675428998610252</v>
      </c>
      <c r="R201" s="302">
        <f t="shared" si="42"/>
        <v>0.27935138682436106</v>
      </c>
      <c r="S201" s="302">
        <f t="shared" si="42"/>
        <v>0.26403874599673083</v>
      </c>
      <c r="T201" s="302">
        <f t="shared" si="42"/>
        <v>0.27497499019493393</v>
      </c>
      <c r="U201" s="302">
        <f t="shared" si="42"/>
        <v>0.29885531454323866</v>
      </c>
      <c r="V201" s="302">
        <f t="shared" si="42"/>
        <v>0.25149089630046179</v>
      </c>
      <c r="W201" s="302">
        <f t="shared" si="42"/>
        <v>0.22163128489211972</v>
      </c>
      <c r="X201" s="302">
        <f t="shared" si="42"/>
        <v>0.19761682860217489</v>
      </c>
      <c r="Y201" s="302">
        <f t="shared" si="42"/>
        <v>0.17490197077732664</v>
      </c>
      <c r="DA201" s="72"/>
    </row>
    <row r="202" spans="1:105" ht="12" customHeight="1" x14ac:dyDescent="0.25">
      <c r="A202" s="63" t="s">
        <v>545</v>
      </c>
      <c r="B202" s="303">
        <f t="shared" ref="B202:Y202" si="43">IF(B$113=0,0,B$113/B$72)</f>
        <v>0</v>
      </c>
      <c r="C202" s="303">
        <f t="shared" si="43"/>
        <v>0</v>
      </c>
      <c r="D202" s="303">
        <f t="shared" si="43"/>
        <v>0</v>
      </c>
      <c r="E202" s="303">
        <f t="shared" si="43"/>
        <v>0</v>
      </c>
      <c r="F202" s="303">
        <f t="shared" si="43"/>
        <v>0</v>
      </c>
      <c r="G202" s="303">
        <f t="shared" si="43"/>
        <v>0</v>
      </c>
      <c r="H202" s="303">
        <f t="shared" si="43"/>
        <v>0</v>
      </c>
      <c r="I202" s="303">
        <f t="shared" si="43"/>
        <v>0</v>
      </c>
      <c r="J202" s="303">
        <f t="shared" si="43"/>
        <v>0</v>
      </c>
      <c r="K202" s="303">
        <f t="shared" si="43"/>
        <v>0</v>
      </c>
      <c r="L202" s="303">
        <f t="shared" si="43"/>
        <v>0</v>
      </c>
      <c r="M202" s="303">
        <f t="shared" si="43"/>
        <v>0</v>
      </c>
      <c r="N202" s="303">
        <f t="shared" si="43"/>
        <v>0</v>
      </c>
      <c r="O202" s="303">
        <f t="shared" si="43"/>
        <v>0</v>
      </c>
      <c r="P202" s="303">
        <f t="shared" si="43"/>
        <v>0</v>
      </c>
      <c r="Q202" s="303">
        <f t="shared" si="43"/>
        <v>0</v>
      </c>
      <c r="R202" s="303">
        <f t="shared" si="43"/>
        <v>0</v>
      </c>
      <c r="S202" s="303">
        <f t="shared" si="43"/>
        <v>0</v>
      </c>
      <c r="T202" s="303">
        <f t="shared" si="43"/>
        <v>0</v>
      </c>
      <c r="U202" s="303">
        <f t="shared" si="43"/>
        <v>0</v>
      </c>
      <c r="V202" s="303">
        <f t="shared" si="43"/>
        <v>0</v>
      </c>
      <c r="W202" s="303">
        <f t="shared" si="43"/>
        <v>0</v>
      </c>
      <c r="X202" s="303">
        <f t="shared" si="43"/>
        <v>0</v>
      </c>
      <c r="Y202" s="303">
        <f t="shared" si="43"/>
        <v>0</v>
      </c>
      <c r="DA202" s="74"/>
    </row>
    <row r="203" spans="1:105" ht="12" customHeight="1" x14ac:dyDescent="0.25">
      <c r="A203" s="130"/>
      <c r="B203" s="172"/>
      <c r="C203" s="172"/>
      <c r="D203" s="172"/>
      <c r="E203" s="172"/>
      <c r="F203" s="172"/>
      <c r="G203" s="172"/>
      <c r="H203" s="172"/>
      <c r="I203" s="172"/>
      <c r="J203" s="172"/>
      <c r="K203" s="172"/>
      <c r="L203" s="172"/>
      <c r="M203" s="172"/>
      <c r="N203" s="172"/>
      <c r="O203" s="172"/>
      <c r="P203" s="172"/>
      <c r="Q203" s="172"/>
      <c r="R203" s="172"/>
      <c r="S203" s="172"/>
      <c r="T203" s="172"/>
      <c r="U203" s="172"/>
      <c r="V203" s="172"/>
      <c r="W203" s="172"/>
      <c r="X203" s="172"/>
      <c r="Y203" s="172"/>
    </row>
    <row r="204" spans="1:105" ht="12" customHeight="1" x14ac:dyDescent="0.25">
      <c r="A204" s="35" t="s">
        <v>47</v>
      </c>
      <c r="B204" s="232">
        <f t="shared" ref="B204:Y204" si="44">SUM(B$205:B$210,B$214:B$215,B$217:B$219,B220)</f>
        <v>1</v>
      </c>
      <c r="C204" s="232">
        <f t="shared" si="44"/>
        <v>1</v>
      </c>
      <c r="D204" s="232">
        <f t="shared" si="44"/>
        <v>1</v>
      </c>
      <c r="E204" s="232">
        <f t="shared" si="44"/>
        <v>0.99999999999999989</v>
      </c>
      <c r="F204" s="232">
        <f t="shared" si="44"/>
        <v>1</v>
      </c>
      <c r="G204" s="232">
        <f t="shared" si="44"/>
        <v>1</v>
      </c>
      <c r="H204" s="232">
        <f t="shared" si="44"/>
        <v>1.0000000000000002</v>
      </c>
      <c r="I204" s="232">
        <f t="shared" si="44"/>
        <v>1</v>
      </c>
      <c r="J204" s="232">
        <f t="shared" si="44"/>
        <v>1</v>
      </c>
      <c r="K204" s="232">
        <f t="shared" si="44"/>
        <v>1</v>
      </c>
      <c r="L204" s="232">
        <f t="shared" si="44"/>
        <v>1.0000000000000002</v>
      </c>
      <c r="M204" s="232">
        <f t="shared" si="44"/>
        <v>1</v>
      </c>
      <c r="N204" s="232">
        <f t="shared" si="44"/>
        <v>0.99999999999999978</v>
      </c>
      <c r="O204" s="232">
        <f t="shared" si="44"/>
        <v>0.99999999999999978</v>
      </c>
      <c r="P204" s="232">
        <f t="shared" si="44"/>
        <v>0.99999999999999989</v>
      </c>
      <c r="Q204" s="232">
        <f t="shared" si="44"/>
        <v>1</v>
      </c>
      <c r="R204" s="232">
        <f t="shared" si="44"/>
        <v>1</v>
      </c>
      <c r="S204" s="232">
        <f t="shared" si="44"/>
        <v>0.99999999999999978</v>
      </c>
      <c r="T204" s="232">
        <f t="shared" si="44"/>
        <v>0.99999999999999989</v>
      </c>
      <c r="U204" s="232">
        <f t="shared" si="44"/>
        <v>1</v>
      </c>
      <c r="V204" s="232">
        <f t="shared" si="44"/>
        <v>1</v>
      </c>
      <c r="W204" s="232">
        <f t="shared" si="44"/>
        <v>0.99999999999999989</v>
      </c>
      <c r="X204" s="232">
        <f t="shared" si="44"/>
        <v>1</v>
      </c>
      <c r="Y204" s="232">
        <f t="shared" si="44"/>
        <v>1.0000000000000002</v>
      </c>
      <c r="DA204" s="95"/>
    </row>
    <row r="205" spans="1:105" ht="12" customHeight="1" x14ac:dyDescent="0.25">
      <c r="A205" s="55" t="s">
        <v>91</v>
      </c>
      <c r="B205" s="299">
        <f t="shared" ref="B205:Y205" si="45">IF(B$116=0,0,B$116/B$115)</f>
        <v>0</v>
      </c>
      <c r="C205" s="299">
        <f t="shared" si="45"/>
        <v>0</v>
      </c>
      <c r="D205" s="299">
        <f t="shared" si="45"/>
        <v>0</v>
      </c>
      <c r="E205" s="299">
        <f t="shared" si="45"/>
        <v>0</v>
      </c>
      <c r="F205" s="299">
        <f t="shared" si="45"/>
        <v>0</v>
      </c>
      <c r="G205" s="299">
        <f t="shared" si="45"/>
        <v>0</v>
      </c>
      <c r="H205" s="299">
        <f t="shared" si="45"/>
        <v>0</v>
      </c>
      <c r="I205" s="299">
        <f t="shared" si="45"/>
        <v>0</v>
      </c>
      <c r="J205" s="299">
        <f t="shared" si="45"/>
        <v>0</v>
      </c>
      <c r="K205" s="299">
        <f t="shared" si="45"/>
        <v>0</v>
      </c>
      <c r="L205" s="299">
        <f t="shared" si="45"/>
        <v>0</v>
      </c>
      <c r="M205" s="299">
        <f t="shared" si="45"/>
        <v>0</v>
      </c>
      <c r="N205" s="299">
        <f t="shared" si="45"/>
        <v>0</v>
      </c>
      <c r="O205" s="299">
        <f t="shared" si="45"/>
        <v>0</v>
      </c>
      <c r="P205" s="299">
        <f t="shared" si="45"/>
        <v>0</v>
      </c>
      <c r="Q205" s="299">
        <f t="shared" si="45"/>
        <v>0</v>
      </c>
      <c r="R205" s="299">
        <f t="shared" si="45"/>
        <v>0</v>
      </c>
      <c r="S205" s="299">
        <f t="shared" si="45"/>
        <v>0</v>
      </c>
      <c r="T205" s="299">
        <f t="shared" si="45"/>
        <v>0</v>
      </c>
      <c r="U205" s="299">
        <f t="shared" si="45"/>
        <v>0</v>
      </c>
      <c r="V205" s="299">
        <f t="shared" si="45"/>
        <v>0</v>
      </c>
      <c r="W205" s="299">
        <f t="shared" si="45"/>
        <v>0</v>
      </c>
      <c r="X205" s="299">
        <f t="shared" si="45"/>
        <v>0</v>
      </c>
      <c r="Y205" s="299">
        <f t="shared" si="45"/>
        <v>0</v>
      </c>
      <c r="DA205" s="67"/>
    </row>
    <row r="206" spans="1:105" ht="12" customHeight="1" x14ac:dyDescent="0.25">
      <c r="A206" s="173" t="s">
        <v>92</v>
      </c>
      <c r="B206" s="233">
        <f t="shared" ref="B206:Y206" si="46">IF(B$117=0,0,B$117/B$115)</f>
        <v>0</v>
      </c>
      <c r="C206" s="233">
        <f t="shared" si="46"/>
        <v>0</v>
      </c>
      <c r="D206" s="233">
        <f t="shared" si="46"/>
        <v>0</v>
      </c>
      <c r="E206" s="233">
        <f t="shared" si="46"/>
        <v>0</v>
      </c>
      <c r="F206" s="233">
        <f t="shared" si="46"/>
        <v>0</v>
      </c>
      <c r="G206" s="233">
        <f t="shared" si="46"/>
        <v>0</v>
      </c>
      <c r="H206" s="233">
        <f t="shared" si="46"/>
        <v>0</v>
      </c>
      <c r="I206" s="233">
        <f t="shared" si="46"/>
        <v>0</v>
      </c>
      <c r="J206" s="233">
        <f t="shared" si="46"/>
        <v>0</v>
      </c>
      <c r="K206" s="233">
        <f t="shared" si="46"/>
        <v>0</v>
      </c>
      <c r="L206" s="233">
        <f t="shared" si="46"/>
        <v>0</v>
      </c>
      <c r="M206" s="233">
        <f t="shared" si="46"/>
        <v>0</v>
      </c>
      <c r="N206" s="233">
        <f t="shared" si="46"/>
        <v>0</v>
      </c>
      <c r="O206" s="233">
        <f t="shared" si="46"/>
        <v>0</v>
      </c>
      <c r="P206" s="233">
        <f t="shared" si="46"/>
        <v>0</v>
      </c>
      <c r="Q206" s="233">
        <f t="shared" si="46"/>
        <v>0</v>
      </c>
      <c r="R206" s="233">
        <f t="shared" si="46"/>
        <v>0</v>
      </c>
      <c r="S206" s="233">
        <f t="shared" si="46"/>
        <v>0</v>
      </c>
      <c r="T206" s="233">
        <f t="shared" si="46"/>
        <v>0</v>
      </c>
      <c r="U206" s="233">
        <f t="shared" si="46"/>
        <v>0</v>
      </c>
      <c r="V206" s="233">
        <f t="shared" si="46"/>
        <v>0</v>
      </c>
      <c r="W206" s="233">
        <f t="shared" si="46"/>
        <v>0</v>
      </c>
      <c r="X206" s="233">
        <f t="shared" si="46"/>
        <v>0</v>
      </c>
      <c r="Y206" s="233">
        <f t="shared" si="46"/>
        <v>0</v>
      </c>
      <c r="DA206" s="177"/>
    </row>
    <row r="207" spans="1:105" ht="12" customHeight="1" x14ac:dyDescent="0.25">
      <c r="A207" s="173" t="s">
        <v>93</v>
      </c>
      <c r="B207" s="233">
        <f t="shared" ref="B207:Y207" si="47">IF(B$118=0,0,B$118/B$115)</f>
        <v>0</v>
      </c>
      <c r="C207" s="233">
        <f t="shared" si="47"/>
        <v>0</v>
      </c>
      <c r="D207" s="233">
        <f t="shared" si="47"/>
        <v>0</v>
      </c>
      <c r="E207" s="233">
        <f t="shared" si="47"/>
        <v>0</v>
      </c>
      <c r="F207" s="233">
        <f t="shared" si="47"/>
        <v>0</v>
      </c>
      <c r="G207" s="233">
        <f t="shared" si="47"/>
        <v>0</v>
      </c>
      <c r="H207" s="233">
        <f t="shared" si="47"/>
        <v>0</v>
      </c>
      <c r="I207" s="233">
        <f t="shared" si="47"/>
        <v>0</v>
      </c>
      <c r="J207" s="233">
        <f t="shared" si="47"/>
        <v>0</v>
      </c>
      <c r="K207" s="233">
        <f t="shared" si="47"/>
        <v>0</v>
      </c>
      <c r="L207" s="233">
        <f t="shared" si="47"/>
        <v>0</v>
      </c>
      <c r="M207" s="233">
        <f t="shared" si="47"/>
        <v>0</v>
      </c>
      <c r="N207" s="233">
        <f t="shared" si="47"/>
        <v>0</v>
      </c>
      <c r="O207" s="233">
        <f t="shared" si="47"/>
        <v>0</v>
      </c>
      <c r="P207" s="233">
        <f t="shared" si="47"/>
        <v>0</v>
      </c>
      <c r="Q207" s="233">
        <f t="shared" si="47"/>
        <v>0</v>
      </c>
      <c r="R207" s="233">
        <f t="shared" si="47"/>
        <v>0</v>
      </c>
      <c r="S207" s="233">
        <f t="shared" si="47"/>
        <v>0</v>
      </c>
      <c r="T207" s="233">
        <f t="shared" si="47"/>
        <v>0</v>
      </c>
      <c r="U207" s="233">
        <f t="shared" si="47"/>
        <v>0</v>
      </c>
      <c r="V207" s="233">
        <f t="shared" si="47"/>
        <v>0</v>
      </c>
      <c r="W207" s="233">
        <f t="shared" si="47"/>
        <v>0</v>
      </c>
      <c r="X207" s="233">
        <f t="shared" si="47"/>
        <v>0</v>
      </c>
      <c r="Y207" s="233">
        <f t="shared" si="47"/>
        <v>0</v>
      </c>
      <c r="DA207" s="177"/>
    </row>
    <row r="208" spans="1:105" ht="12" customHeight="1" x14ac:dyDescent="0.25">
      <c r="A208" s="173" t="s">
        <v>94</v>
      </c>
      <c r="B208" s="233">
        <f t="shared" ref="B208:Y208" si="48">IF(B$119=0,0,B$119/B$115)</f>
        <v>0</v>
      </c>
      <c r="C208" s="233">
        <f t="shared" si="48"/>
        <v>0</v>
      </c>
      <c r="D208" s="233">
        <f t="shared" si="48"/>
        <v>0</v>
      </c>
      <c r="E208" s="233">
        <f t="shared" si="48"/>
        <v>0</v>
      </c>
      <c r="F208" s="233">
        <f t="shared" si="48"/>
        <v>0</v>
      </c>
      <c r="G208" s="233">
        <f t="shared" si="48"/>
        <v>0</v>
      </c>
      <c r="H208" s="233">
        <f t="shared" si="48"/>
        <v>0</v>
      </c>
      <c r="I208" s="233">
        <f t="shared" si="48"/>
        <v>0</v>
      </c>
      <c r="J208" s="233">
        <f t="shared" si="48"/>
        <v>0</v>
      </c>
      <c r="K208" s="233">
        <f t="shared" si="48"/>
        <v>0</v>
      </c>
      <c r="L208" s="233">
        <f t="shared" si="48"/>
        <v>0</v>
      </c>
      <c r="M208" s="233">
        <f t="shared" si="48"/>
        <v>0</v>
      </c>
      <c r="N208" s="233">
        <f t="shared" si="48"/>
        <v>0</v>
      </c>
      <c r="O208" s="233">
        <f t="shared" si="48"/>
        <v>0</v>
      </c>
      <c r="P208" s="233">
        <f t="shared" si="48"/>
        <v>0</v>
      </c>
      <c r="Q208" s="233">
        <f t="shared" si="48"/>
        <v>0</v>
      </c>
      <c r="R208" s="233">
        <f t="shared" si="48"/>
        <v>0</v>
      </c>
      <c r="S208" s="233">
        <f t="shared" si="48"/>
        <v>0</v>
      </c>
      <c r="T208" s="233">
        <f t="shared" si="48"/>
        <v>0</v>
      </c>
      <c r="U208" s="233">
        <f t="shared" si="48"/>
        <v>0</v>
      </c>
      <c r="V208" s="233">
        <f t="shared" si="48"/>
        <v>0</v>
      </c>
      <c r="W208" s="233">
        <f t="shared" si="48"/>
        <v>0</v>
      </c>
      <c r="X208" s="233">
        <f t="shared" si="48"/>
        <v>0</v>
      </c>
      <c r="Y208" s="233">
        <f t="shared" si="48"/>
        <v>0</v>
      </c>
      <c r="DA208" s="177"/>
    </row>
    <row r="209" spans="1:105" ht="12" customHeight="1" x14ac:dyDescent="0.25">
      <c r="A209" s="56" t="s">
        <v>95</v>
      </c>
      <c r="B209" s="300">
        <f t="shared" ref="B209:Y209" si="49">IF(B$120=0,0,B$120/B$115)</f>
        <v>1.2743878847278883E-3</v>
      </c>
      <c r="C209" s="300">
        <f t="shared" si="49"/>
        <v>1.5515092871622208E-3</v>
      </c>
      <c r="D209" s="300">
        <f t="shared" si="49"/>
        <v>1.4752053041834788E-3</v>
      </c>
      <c r="E209" s="300">
        <f t="shared" si="49"/>
        <v>1.5306316000119648E-3</v>
      </c>
      <c r="F209" s="300">
        <f t="shared" si="49"/>
        <v>1.6008944007920973E-3</v>
      </c>
      <c r="G209" s="300">
        <f t="shared" si="49"/>
        <v>1.322239367007449E-3</v>
      </c>
      <c r="H209" s="300">
        <f t="shared" si="49"/>
        <v>1.5404959560285788E-3</v>
      </c>
      <c r="I209" s="300">
        <f t="shared" si="49"/>
        <v>1.8380253406129453E-3</v>
      </c>
      <c r="J209" s="300">
        <f t="shared" si="49"/>
        <v>1.7214834148981996E-3</v>
      </c>
      <c r="K209" s="300">
        <f t="shared" si="49"/>
        <v>2.0454271630335726E-3</v>
      </c>
      <c r="L209" s="300">
        <f t="shared" si="49"/>
        <v>1.7841210642518519E-3</v>
      </c>
      <c r="M209" s="300">
        <f t="shared" si="49"/>
        <v>1.2441502878538882E-3</v>
      </c>
      <c r="N209" s="300">
        <f t="shared" si="49"/>
        <v>1.6477484029571491E-3</v>
      </c>
      <c r="O209" s="300">
        <f t="shared" si="49"/>
        <v>1.5975583590911652E-3</v>
      </c>
      <c r="P209" s="300">
        <f t="shared" si="49"/>
        <v>1.6875220026549484E-3</v>
      </c>
      <c r="Q209" s="300">
        <f t="shared" si="49"/>
        <v>1.785824505792905E-3</v>
      </c>
      <c r="R209" s="300">
        <f t="shared" si="49"/>
        <v>1.8616677327115666E-3</v>
      </c>
      <c r="S209" s="300">
        <f t="shared" si="49"/>
        <v>2.0108650741457713E-3</v>
      </c>
      <c r="T209" s="300">
        <f t="shared" si="49"/>
        <v>1.9944533506621037E-3</v>
      </c>
      <c r="U209" s="300">
        <f t="shared" si="49"/>
        <v>2.0699902957997166E-3</v>
      </c>
      <c r="V209" s="300">
        <f t="shared" si="49"/>
        <v>2.2202362770707804E-3</v>
      </c>
      <c r="W209" s="300">
        <f t="shared" si="49"/>
        <v>2.339115682030944E-3</v>
      </c>
      <c r="X209" s="300">
        <f t="shared" si="49"/>
        <v>2.4788091735658919E-3</v>
      </c>
      <c r="Y209" s="300">
        <f t="shared" si="49"/>
        <v>2.4173998196291586E-3</v>
      </c>
      <c r="DA209" s="68"/>
    </row>
    <row r="210" spans="1:105" ht="12" customHeight="1" x14ac:dyDescent="0.25">
      <c r="A210" s="174" t="s">
        <v>602</v>
      </c>
      <c r="B210" s="301">
        <f t="shared" ref="B210:Y210" si="50">IF(B$126=0,0,B$126/B$115)</f>
        <v>0.34827829265025495</v>
      </c>
      <c r="C210" s="301">
        <f t="shared" si="50"/>
        <v>0.41746010029976816</v>
      </c>
      <c r="D210" s="301">
        <f t="shared" si="50"/>
        <v>0.39048140676652543</v>
      </c>
      <c r="E210" s="301">
        <f t="shared" si="50"/>
        <v>0.40431274819161322</v>
      </c>
      <c r="F210" s="301">
        <f t="shared" si="50"/>
        <v>0.3951223781301384</v>
      </c>
      <c r="G210" s="301">
        <f t="shared" si="50"/>
        <v>0.30972324526087475</v>
      </c>
      <c r="H210" s="301">
        <f t="shared" si="50"/>
        <v>0.3893824408746776</v>
      </c>
      <c r="I210" s="301">
        <f t="shared" si="50"/>
        <v>0.44486310758691205</v>
      </c>
      <c r="J210" s="301">
        <f t="shared" si="50"/>
        <v>0.49010493731178095</v>
      </c>
      <c r="K210" s="301">
        <f t="shared" si="50"/>
        <v>0.53202061750266949</v>
      </c>
      <c r="L210" s="301">
        <f t="shared" si="50"/>
        <v>0.50636746908385788</v>
      </c>
      <c r="M210" s="301">
        <f t="shared" si="50"/>
        <v>0.38580769979884266</v>
      </c>
      <c r="N210" s="301">
        <f t="shared" si="50"/>
        <v>0.48525324042555185</v>
      </c>
      <c r="O210" s="301">
        <f t="shared" si="50"/>
        <v>0.47137524312739143</v>
      </c>
      <c r="P210" s="301">
        <f t="shared" si="50"/>
        <v>0.475442499871368</v>
      </c>
      <c r="Q210" s="301">
        <f t="shared" si="50"/>
        <v>0.48005347233502305</v>
      </c>
      <c r="R210" s="301">
        <f t="shared" si="50"/>
        <v>0.48339638580158556</v>
      </c>
      <c r="S210" s="301">
        <f t="shared" si="50"/>
        <v>0.50396232860716139</v>
      </c>
      <c r="T210" s="301">
        <f t="shared" si="50"/>
        <v>0.49852786615259514</v>
      </c>
      <c r="U210" s="301">
        <f t="shared" si="50"/>
        <v>0.48835140645344349</v>
      </c>
      <c r="V210" s="301">
        <f t="shared" si="50"/>
        <v>0.51389919991541544</v>
      </c>
      <c r="W210" s="301">
        <f t="shared" si="50"/>
        <v>0.52927506319906414</v>
      </c>
      <c r="X210" s="301">
        <f t="shared" si="50"/>
        <v>0.55406414614033572</v>
      </c>
      <c r="Y210" s="301">
        <f t="shared" si="50"/>
        <v>0.55578446304911833</v>
      </c>
      <c r="DA210" s="178"/>
    </row>
    <row r="211" spans="1:105" ht="12" customHeight="1" x14ac:dyDescent="0.25">
      <c r="A211" s="62" t="s">
        <v>604</v>
      </c>
      <c r="B211" s="302">
        <f t="shared" ref="B211:Y211" si="51">IF(B$127=0,0,B$127/B$115)</f>
        <v>0.34827829265025495</v>
      </c>
      <c r="C211" s="302">
        <f t="shared" si="51"/>
        <v>0.41746010029976816</v>
      </c>
      <c r="D211" s="302">
        <f t="shared" si="51"/>
        <v>0.39048140676652543</v>
      </c>
      <c r="E211" s="302">
        <f t="shared" si="51"/>
        <v>0.40431274819161322</v>
      </c>
      <c r="F211" s="302">
        <f t="shared" si="51"/>
        <v>0.3951223781301384</v>
      </c>
      <c r="G211" s="302">
        <f t="shared" si="51"/>
        <v>0.30972324526087475</v>
      </c>
      <c r="H211" s="302">
        <f t="shared" si="51"/>
        <v>0.3893824408746776</v>
      </c>
      <c r="I211" s="302">
        <f t="shared" si="51"/>
        <v>0.44486310758691205</v>
      </c>
      <c r="J211" s="302">
        <f t="shared" si="51"/>
        <v>0.49010493731178095</v>
      </c>
      <c r="K211" s="302">
        <f t="shared" si="51"/>
        <v>0.53202061750266949</v>
      </c>
      <c r="L211" s="302">
        <f t="shared" si="51"/>
        <v>0.50636746908385788</v>
      </c>
      <c r="M211" s="302">
        <f t="shared" si="51"/>
        <v>0.38580769979884266</v>
      </c>
      <c r="N211" s="302">
        <f t="shared" si="51"/>
        <v>0.48525324042555185</v>
      </c>
      <c r="O211" s="302">
        <f t="shared" si="51"/>
        <v>0.47137524312739143</v>
      </c>
      <c r="P211" s="302">
        <f t="shared" si="51"/>
        <v>0.475442499871368</v>
      </c>
      <c r="Q211" s="302">
        <f t="shared" si="51"/>
        <v>0.48005347233502305</v>
      </c>
      <c r="R211" s="302">
        <f t="shared" si="51"/>
        <v>0.48339638580158556</v>
      </c>
      <c r="S211" s="302">
        <f t="shared" si="51"/>
        <v>0.50396232860716139</v>
      </c>
      <c r="T211" s="302">
        <f t="shared" si="51"/>
        <v>0.49852786615259514</v>
      </c>
      <c r="U211" s="302">
        <f t="shared" si="51"/>
        <v>0.48835140645344349</v>
      </c>
      <c r="V211" s="302">
        <f t="shared" si="51"/>
        <v>0.51389919991541544</v>
      </c>
      <c r="W211" s="302">
        <f t="shared" si="51"/>
        <v>0.52927506319906414</v>
      </c>
      <c r="X211" s="302">
        <f t="shared" si="51"/>
        <v>0.55406414614033572</v>
      </c>
      <c r="Y211" s="302">
        <f t="shared" si="51"/>
        <v>0.55578446304911833</v>
      </c>
      <c r="DA211" s="72"/>
    </row>
    <row r="212" spans="1:105" ht="12" customHeight="1" x14ac:dyDescent="0.25">
      <c r="A212" s="62" t="s">
        <v>611</v>
      </c>
      <c r="B212" s="302">
        <f t="shared" ref="B212:Y212" si="52">IF(B$133=0,0,B$133/B$115)</f>
        <v>0</v>
      </c>
      <c r="C212" s="302">
        <f t="shared" si="52"/>
        <v>0</v>
      </c>
      <c r="D212" s="302">
        <f t="shared" si="52"/>
        <v>0</v>
      </c>
      <c r="E212" s="302">
        <f t="shared" si="52"/>
        <v>0</v>
      </c>
      <c r="F212" s="302">
        <f t="shared" si="52"/>
        <v>0</v>
      </c>
      <c r="G212" s="302">
        <f t="shared" si="52"/>
        <v>0</v>
      </c>
      <c r="H212" s="302">
        <f t="shared" si="52"/>
        <v>0</v>
      </c>
      <c r="I212" s="302">
        <f t="shared" si="52"/>
        <v>0</v>
      </c>
      <c r="J212" s="302">
        <f t="shared" si="52"/>
        <v>0</v>
      </c>
      <c r="K212" s="302">
        <f t="shared" si="52"/>
        <v>0</v>
      </c>
      <c r="L212" s="302">
        <f t="shared" si="52"/>
        <v>0</v>
      </c>
      <c r="M212" s="302">
        <f t="shared" si="52"/>
        <v>0</v>
      </c>
      <c r="N212" s="302">
        <f t="shared" si="52"/>
        <v>0</v>
      </c>
      <c r="O212" s="302">
        <f t="shared" si="52"/>
        <v>0</v>
      </c>
      <c r="P212" s="302">
        <f t="shared" si="52"/>
        <v>0</v>
      </c>
      <c r="Q212" s="302">
        <f t="shared" si="52"/>
        <v>0</v>
      </c>
      <c r="R212" s="302">
        <f t="shared" si="52"/>
        <v>0</v>
      </c>
      <c r="S212" s="302">
        <f t="shared" si="52"/>
        <v>0</v>
      </c>
      <c r="T212" s="302">
        <f t="shared" si="52"/>
        <v>0</v>
      </c>
      <c r="U212" s="302">
        <f t="shared" si="52"/>
        <v>0</v>
      </c>
      <c r="V212" s="302">
        <f t="shared" si="52"/>
        <v>0</v>
      </c>
      <c r="W212" s="302">
        <f t="shared" si="52"/>
        <v>0</v>
      </c>
      <c r="X212" s="302">
        <f t="shared" si="52"/>
        <v>0</v>
      </c>
      <c r="Y212" s="302">
        <f t="shared" si="52"/>
        <v>0</v>
      </c>
      <c r="DA212" s="72"/>
    </row>
    <row r="213" spans="1:105" ht="12" customHeight="1" x14ac:dyDescent="0.25">
      <c r="A213" s="174" t="s">
        <v>613</v>
      </c>
      <c r="B213" s="301">
        <f t="shared" ref="B213:Y213" si="53">IF(B$134=0,0,B$134/B$115)</f>
        <v>0.17846295181702901</v>
      </c>
      <c r="C213" s="301">
        <f t="shared" si="53"/>
        <v>0.21391273397605787</v>
      </c>
      <c r="D213" s="301">
        <f t="shared" si="53"/>
        <v>0.20008845211378151</v>
      </c>
      <c r="E213" s="301">
        <f t="shared" si="53"/>
        <v>0.20717583616958057</v>
      </c>
      <c r="F213" s="301">
        <f t="shared" si="53"/>
        <v>0.20246655452879592</v>
      </c>
      <c r="G213" s="301">
        <f t="shared" si="53"/>
        <v>0.15870677490403409</v>
      </c>
      <c r="H213" s="301">
        <f t="shared" si="53"/>
        <v>0.19952532572564813</v>
      </c>
      <c r="I213" s="301">
        <f t="shared" si="53"/>
        <v>0.22795444048585245</v>
      </c>
      <c r="J213" s="301">
        <f t="shared" si="53"/>
        <v>0.22132066653874496</v>
      </c>
      <c r="K213" s="301">
        <f t="shared" si="53"/>
        <v>0.25576665299950119</v>
      </c>
      <c r="L213" s="301">
        <f t="shared" si="53"/>
        <v>0.24064949276347408</v>
      </c>
      <c r="M213" s="301">
        <f t="shared" si="53"/>
        <v>0.16962925135929688</v>
      </c>
      <c r="N213" s="301">
        <f t="shared" si="53"/>
        <v>0.22896218398736598</v>
      </c>
      <c r="O213" s="301">
        <f t="shared" si="53"/>
        <v>0.22090484255842674</v>
      </c>
      <c r="P213" s="301">
        <f t="shared" si="53"/>
        <v>0.2238456426094356</v>
      </c>
      <c r="Q213" s="301">
        <f t="shared" si="53"/>
        <v>0.22855283554074476</v>
      </c>
      <c r="R213" s="301">
        <f t="shared" si="53"/>
        <v>0.22814793066595987</v>
      </c>
      <c r="S213" s="301">
        <f t="shared" si="53"/>
        <v>0.23961935704357001</v>
      </c>
      <c r="T213" s="301">
        <f t="shared" si="53"/>
        <v>0.23750617065736884</v>
      </c>
      <c r="U213" s="301">
        <f t="shared" si="53"/>
        <v>0.23058670156026537</v>
      </c>
      <c r="V213" s="301">
        <f t="shared" si="53"/>
        <v>0.24611416380561843</v>
      </c>
      <c r="W213" s="301">
        <f t="shared" si="53"/>
        <v>0.25864266475144493</v>
      </c>
      <c r="X213" s="301">
        <f t="shared" si="53"/>
        <v>0.27601235812147867</v>
      </c>
      <c r="Y213" s="301">
        <f t="shared" si="53"/>
        <v>0.27534675368177924</v>
      </c>
      <c r="DA213" s="178"/>
    </row>
    <row r="214" spans="1:105" ht="12" customHeight="1" x14ac:dyDescent="0.25">
      <c r="A214" s="62" t="s">
        <v>615</v>
      </c>
      <c r="B214" s="302">
        <f t="shared" ref="B214:Y214" si="54">IF(B$135=0,0,B$135/B$115)</f>
        <v>0.17846295181702901</v>
      </c>
      <c r="C214" s="302">
        <f t="shared" si="54"/>
        <v>0.21391273397605787</v>
      </c>
      <c r="D214" s="302">
        <f t="shared" si="54"/>
        <v>0.20008845211378151</v>
      </c>
      <c r="E214" s="302">
        <f t="shared" si="54"/>
        <v>0.20717583616958057</v>
      </c>
      <c r="F214" s="302">
        <f t="shared" si="54"/>
        <v>0.20246655452879592</v>
      </c>
      <c r="G214" s="302">
        <f t="shared" si="54"/>
        <v>0.15870677490403409</v>
      </c>
      <c r="H214" s="302">
        <f t="shared" si="54"/>
        <v>0.19952532572564813</v>
      </c>
      <c r="I214" s="302">
        <f t="shared" si="54"/>
        <v>0.22795444048585245</v>
      </c>
      <c r="J214" s="302">
        <f t="shared" si="54"/>
        <v>0.22132066653874496</v>
      </c>
      <c r="K214" s="302">
        <f t="shared" si="54"/>
        <v>0.25576665299950119</v>
      </c>
      <c r="L214" s="302">
        <f t="shared" si="54"/>
        <v>0.24064949276347408</v>
      </c>
      <c r="M214" s="302">
        <f t="shared" si="54"/>
        <v>0.16962925135929688</v>
      </c>
      <c r="N214" s="302">
        <f t="shared" si="54"/>
        <v>0.22896218398736598</v>
      </c>
      <c r="O214" s="302">
        <f t="shared" si="54"/>
        <v>0.22090484255842674</v>
      </c>
      <c r="P214" s="302">
        <f t="shared" si="54"/>
        <v>0.2238456426094356</v>
      </c>
      <c r="Q214" s="302">
        <f t="shared" si="54"/>
        <v>0.22855283554074476</v>
      </c>
      <c r="R214" s="302">
        <f t="shared" si="54"/>
        <v>0.22814793066595987</v>
      </c>
      <c r="S214" s="302">
        <f t="shared" si="54"/>
        <v>0.23961935704357001</v>
      </c>
      <c r="T214" s="302">
        <f t="shared" si="54"/>
        <v>0.23750617065736884</v>
      </c>
      <c r="U214" s="302">
        <f t="shared" si="54"/>
        <v>0.23058670156026537</v>
      </c>
      <c r="V214" s="302">
        <f t="shared" si="54"/>
        <v>0.24611416380561843</v>
      </c>
      <c r="W214" s="302">
        <f t="shared" si="54"/>
        <v>0.25864266475144493</v>
      </c>
      <c r="X214" s="302">
        <f t="shared" si="54"/>
        <v>0.27601235812147867</v>
      </c>
      <c r="Y214" s="302">
        <f t="shared" si="54"/>
        <v>0.27534675368177924</v>
      </c>
      <c r="DA214" s="72"/>
    </row>
    <row r="215" spans="1:105" ht="12" customHeight="1" x14ac:dyDescent="0.25">
      <c r="A215" s="62" t="s">
        <v>621</v>
      </c>
      <c r="B215" s="302">
        <f t="shared" ref="B215:Y215" si="55">IF(B$140=0,0,B$140/B$115)</f>
        <v>0</v>
      </c>
      <c r="C215" s="302">
        <f t="shared" si="55"/>
        <v>0</v>
      </c>
      <c r="D215" s="302">
        <f t="shared" si="55"/>
        <v>0</v>
      </c>
      <c r="E215" s="302">
        <f t="shared" si="55"/>
        <v>0</v>
      </c>
      <c r="F215" s="302">
        <f t="shared" si="55"/>
        <v>0</v>
      </c>
      <c r="G215" s="302">
        <f t="shared" si="55"/>
        <v>0</v>
      </c>
      <c r="H215" s="302">
        <f t="shared" si="55"/>
        <v>0</v>
      </c>
      <c r="I215" s="302">
        <f t="shared" si="55"/>
        <v>0</v>
      </c>
      <c r="J215" s="302">
        <f t="shared" si="55"/>
        <v>0</v>
      </c>
      <c r="K215" s="302">
        <f t="shared" si="55"/>
        <v>0</v>
      </c>
      <c r="L215" s="302">
        <f t="shared" si="55"/>
        <v>0</v>
      </c>
      <c r="M215" s="302">
        <f t="shared" si="55"/>
        <v>0</v>
      </c>
      <c r="N215" s="302">
        <f t="shared" si="55"/>
        <v>0</v>
      </c>
      <c r="O215" s="302">
        <f t="shared" si="55"/>
        <v>0</v>
      </c>
      <c r="P215" s="302">
        <f t="shared" si="55"/>
        <v>0</v>
      </c>
      <c r="Q215" s="302">
        <f t="shared" si="55"/>
        <v>0</v>
      </c>
      <c r="R215" s="302">
        <f t="shared" si="55"/>
        <v>0</v>
      </c>
      <c r="S215" s="302">
        <f t="shared" si="55"/>
        <v>0</v>
      </c>
      <c r="T215" s="302">
        <f t="shared" si="55"/>
        <v>0</v>
      </c>
      <c r="U215" s="302">
        <f t="shared" si="55"/>
        <v>0</v>
      </c>
      <c r="V215" s="302">
        <f t="shared" si="55"/>
        <v>0</v>
      </c>
      <c r="W215" s="302">
        <f t="shared" si="55"/>
        <v>0</v>
      </c>
      <c r="X215" s="302">
        <f t="shared" si="55"/>
        <v>0</v>
      </c>
      <c r="Y215" s="302">
        <f t="shared" si="55"/>
        <v>0</v>
      </c>
      <c r="DA215" s="72"/>
    </row>
    <row r="216" spans="1:105" ht="12" customHeight="1" x14ac:dyDescent="0.25">
      <c r="A216" s="174" t="s">
        <v>623</v>
      </c>
      <c r="B216" s="301">
        <f t="shared" ref="B216:Y216" si="56">IF(B$141=0,0,B$141/B$115)</f>
        <v>0.16626090807825938</v>
      </c>
      <c r="C216" s="301">
        <f t="shared" si="56"/>
        <v>0.20623023612363617</v>
      </c>
      <c r="D216" s="301">
        <f t="shared" si="56"/>
        <v>0.28002820967039604</v>
      </c>
      <c r="E216" s="301">
        <f t="shared" si="56"/>
        <v>0.25581802288197208</v>
      </c>
      <c r="F216" s="301">
        <f t="shared" si="56"/>
        <v>0.22403605589899225</v>
      </c>
      <c r="G216" s="301">
        <f t="shared" si="56"/>
        <v>0.16767599223414162</v>
      </c>
      <c r="H216" s="301">
        <f t="shared" si="56"/>
        <v>0.2036809023357401</v>
      </c>
      <c r="I216" s="301">
        <f t="shared" si="56"/>
        <v>0.22547582511176703</v>
      </c>
      <c r="J216" s="301">
        <f t="shared" si="56"/>
        <v>0.15581592978291672</v>
      </c>
      <c r="K216" s="301">
        <f t="shared" si="56"/>
        <v>0.1427490341378414</v>
      </c>
      <c r="L216" s="301">
        <f t="shared" si="56"/>
        <v>0.14611689657615051</v>
      </c>
      <c r="M216" s="301">
        <f t="shared" si="56"/>
        <v>0.11011569204942244</v>
      </c>
      <c r="N216" s="301">
        <f t="shared" si="56"/>
        <v>0.15541658223194574</v>
      </c>
      <c r="O216" s="301">
        <f t="shared" si="56"/>
        <v>0.14582847482422853</v>
      </c>
      <c r="P216" s="301">
        <f t="shared" si="56"/>
        <v>0.14887477059875015</v>
      </c>
      <c r="Q216" s="301">
        <f t="shared" si="56"/>
        <v>0.1474373334082997</v>
      </c>
      <c r="R216" s="301">
        <f t="shared" si="56"/>
        <v>0.14954726874018176</v>
      </c>
      <c r="S216" s="301">
        <f t="shared" si="56"/>
        <v>0.14668571985042447</v>
      </c>
      <c r="T216" s="301">
        <f t="shared" si="56"/>
        <v>0.15233638412932179</v>
      </c>
      <c r="U216" s="301">
        <f t="shared" si="56"/>
        <v>0.16358023727728876</v>
      </c>
      <c r="V216" s="301">
        <f t="shared" si="56"/>
        <v>0.14215572460108064</v>
      </c>
      <c r="W216" s="301">
        <f t="shared" si="56"/>
        <v>0.12991368662292693</v>
      </c>
      <c r="X216" s="301">
        <f t="shared" si="56"/>
        <v>0.12319305659462465</v>
      </c>
      <c r="Y216" s="301">
        <f t="shared" si="56"/>
        <v>0.10905987089357401</v>
      </c>
      <c r="DA216" s="178"/>
    </row>
    <row r="217" spans="1:105" ht="12" customHeight="1" x14ac:dyDescent="0.25">
      <c r="A217" s="62" t="s">
        <v>624</v>
      </c>
      <c r="B217" s="302">
        <f t="shared" ref="B217:Y217" si="57">IF(B$142=0,0,B$142/B$115)</f>
        <v>1.3278973098378772E-2</v>
      </c>
      <c r="C217" s="302">
        <f t="shared" si="57"/>
        <v>1.6094544681991719E-2</v>
      </c>
      <c r="D217" s="302">
        <f t="shared" si="57"/>
        <v>1.4420723219855712E-2</v>
      </c>
      <c r="E217" s="302">
        <f t="shared" si="57"/>
        <v>1.5795747745017276E-2</v>
      </c>
      <c r="F217" s="302">
        <f t="shared" si="57"/>
        <v>1.5649384524696816E-2</v>
      </c>
      <c r="G217" s="302">
        <f t="shared" si="57"/>
        <v>1.2925419863891773E-2</v>
      </c>
      <c r="H217" s="302">
        <f t="shared" si="57"/>
        <v>1.5058965514966828E-2</v>
      </c>
      <c r="I217" s="302">
        <f t="shared" si="57"/>
        <v>1.8496352524842257E-2</v>
      </c>
      <c r="J217" s="302">
        <f t="shared" si="57"/>
        <v>1.8378324984838497E-2</v>
      </c>
      <c r="K217" s="302">
        <f t="shared" si="57"/>
        <v>2.2009818035317742E-2</v>
      </c>
      <c r="L217" s="302">
        <f t="shared" si="57"/>
        <v>2.036601162937841E-2</v>
      </c>
      <c r="M217" s="302">
        <f t="shared" si="57"/>
        <v>1.4404952780448598E-2</v>
      </c>
      <c r="N217" s="302">
        <f t="shared" si="57"/>
        <v>1.9384934451555896E-2</v>
      </c>
      <c r="O217" s="302">
        <f t="shared" si="57"/>
        <v>1.8718641859134792E-2</v>
      </c>
      <c r="P217" s="302">
        <f t="shared" si="57"/>
        <v>1.9015097132332213E-2</v>
      </c>
      <c r="Q217" s="302">
        <f t="shared" si="57"/>
        <v>1.9979288204189566E-2</v>
      </c>
      <c r="R217" s="302">
        <f t="shared" si="57"/>
        <v>2.0367609937856603E-2</v>
      </c>
      <c r="S217" s="302">
        <f t="shared" si="57"/>
        <v>2.1391706615867204E-2</v>
      </c>
      <c r="T217" s="302">
        <f t="shared" si="57"/>
        <v>2.1203054648196495E-2</v>
      </c>
      <c r="U217" s="302">
        <f t="shared" si="57"/>
        <v>2.0585328039256945E-2</v>
      </c>
      <c r="V217" s="302">
        <f t="shared" si="57"/>
        <v>2.1971522046868579E-2</v>
      </c>
      <c r="W217" s="302">
        <f t="shared" si="57"/>
        <v>2.3089987682852243E-2</v>
      </c>
      <c r="X217" s="302">
        <f t="shared" si="57"/>
        <v>2.4640644479380469E-2</v>
      </c>
      <c r="Y217" s="302">
        <f t="shared" si="57"/>
        <v>2.4581223508253848E-2</v>
      </c>
      <c r="DA217" s="72"/>
    </row>
    <row r="218" spans="1:105" ht="12" customHeight="1" x14ac:dyDescent="0.25">
      <c r="A218" s="62" t="s">
        <v>629</v>
      </c>
      <c r="B218" s="302">
        <f t="shared" ref="B218:Y218" si="58">IF(B$146=0,0,B$146/B$115)</f>
        <v>0.15298193497988061</v>
      </c>
      <c r="C218" s="302">
        <f t="shared" si="58"/>
        <v>0.19013569144164447</v>
      </c>
      <c r="D218" s="302">
        <f t="shared" si="58"/>
        <v>0.26560748645054033</v>
      </c>
      <c r="E218" s="302">
        <f t="shared" si="58"/>
        <v>0.24002227513695479</v>
      </c>
      <c r="F218" s="302">
        <f t="shared" si="58"/>
        <v>0.20838667137429542</v>
      </c>
      <c r="G218" s="302">
        <f t="shared" si="58"/>
        <v>0.15475057237024986</v>
      </c>
      <c r="H218" s="302">
        <f t="shared" si="58"/>
        <v>0.18862193682077327</v>
      </c>
      <c r="I218" s="302">
        <f t="shared" si="58"/>
        <v>0.20697947258692478</v>
      </c>
      <c r="J218" s="302">
        <f t="shared" si="58"/>
        <v>0.13743760479807823</v>
      </c>
      <c r="K218" s="302">
        <f t="shared" si="58"/>
        <v>0.12073921610252365</v>
      </c>
      <c r="L218" s="302">
        <f t="shared" si="58"/>
        <v>0.12575088494677211</v>
      </c>
      <c r="M218" s="302">
        <f t="shared" si="58"/>
        <v>9.5710739268973846E-2</v>
      </c>
      <c r="N218" s="302">
        <f t="shared" si="58"/>
        <v>0.13603164778038984</v>
      </c>
      <c r="O218" s="302">
        <f t="shared" si="58"/>
        <v>0.12710983296509373</v>
      </c>
      <c r="P218" s="302">
        <f t="shared" si="58"/>
        <v>0.12985967346641794</v>
      </c>
      <c r="Q218" s="302">
        <f t="shared" si="58"/>
        <v>0.12745804520411014</v>
      </c>
      <c r="R218" s="302">
        <f t="shared" si="58"/>
        <v>0.12917965880232515</v>
      </c>
      <c r="S218" s="302">
        <f t="shared" si="58"/>
        <v>0.12529401323455724</v>
      </c>
      <c r="T218" s="302">
        <f t="shared" si="58"/>
        <v>0.1311333294811253</v>
      </c>
      <c r="U218" s="302">
        <f t="shared" si="58"/>
        <v>0.14299490923803182</v>
      </c>
      <c r="V218" s="302">
        <f t="shared" si="58"/>
        <v>0.12018420255421206</v>
      </c>
      <c r="W218" s="302">
        <f t="shared" si="58"/>
        <v>0.10682369894007469</v>
      </c>
      <c r="X218" s="302">
        <f t="shared" si="58"/>
        <v>9.8552412115244181E-2</v>
      </c>
      <c r="Y218" s="302">
        <f t="shared" si="58"/>
        <v>8.4478647385320155E-2</v>
      </c>
      <c r="DA218" s="72"/>
    </row>
    <row r="219" spans="1:105" ht="12" customHeight="1" x14ac:dyDescent="0.25">
      <c r="A219" s="62" t="s">
        <v>641</v>
      </c>
      <c r="B219" s="302">
        <f t="shared" ref="B219:Y219" si="59">IF(B$157=0,0,B$157/B$115)</f>
        <v>0</v>
      </c>
      <c r="C219" s="302">
        <f t="shared" si="59"/>
        <v>0</v>
      </c>
      <c r="D219" s="302">
        <f t="shared" si="59"/>
        <v>0</v>
      </c>
      <c r="E219" s="302">
        <f t="shared" si="59"/>
        <v>0</v>
      </c>
      <c r="F219" s="302">
        <f t="shared" si="59"/>
        <v>0</v>
      </c>
      <c r="G219" s="302">
        <f t="shared" si="59"/>
        <v>0</v>
      </c>
      <c r="H219" s="302">
        <f t="shared" si="59"/>
        <v>0</v>
      </c>
      <c r="I219" s="302">
        <f t="shared" si="59"/>
        <v>0</v>
      </c>
      <c r="J219" s="302">
        <f t="shared" si="59"/>
        <v>0</v>
      </c>
      <c r="K219" s="302">
        <f t="shared" si="59"/>
        <v>0</v>
      </c>
      <c r="L219" s="302">
        <f t="shared" si="59"/>
        <v>0</v>
      </c>
      <c r="M219" s="302">
        <f t="shared" si="59"/>
        <v>0</v>
      </c>
      <c r="N219" s="302">
        <f t="shared" si="59"/>
        <v>0</v>
      </c>
      <c r="O219" s="302">
        <f t="shared" si="59"/>
        <v>0</v>
      </c>
      <c r="P219" s="302">
        <f t="shared" si="59"/>
        <v>0</v>
      </c>
      <c r="Q219" s="302">
        <f t="shared" si="59"/>
        <v>0</v>
      </c>
      <c r="R219" s="302">
        <f t="shared" si="59"/>
        <v>0</v>
      </c>
      <c r="S219" s="302">
        <f t="shared" si="59"/>
        <v>0</v>
      </c>
      <c r="T219" s="302">
        <f t="shared" si="59"/>
        <v>0</v>
      </c>
      <c r="U219" s="302">
        <f t="shared" si="59"/>
        <v>0</v>
      </c>
      <c r="V219" s="302">
        <f t="shared" si="59"/>
        <v>0</v>
      </c>
      <c r="W219" s="302">
        <f t="shared" si="59"/>
        <v>0</v>
      </c>
      <c r="X219" s="302">
        <f t="shared" si="59"/>
        <v>0</v>
      </c>
      <c r="Y219" s="302">
        <f t="shared" si="59"/>
        <v>0</v>
      </c>
      <c r="DA219" s="72"/>
    </row>
    <row r="220" spans="1:105" ht="12" customHeight="1" x14ac:dyDescent="0.25">
      <c r="A220" s="100" t="s">
        <v>105</v>
      </c>
      <c r="B220" s="310">
        <f t="shared" ref="B220:Y220" si="60">IF(B$158=0,0,B$158/B$115)</f>
        <v>0.30572345956972868</v>
      </c>
      <c r="C220" s="310">
        <f t="shared" si="60"/>
        <v>0.16084542031337556</v>
      </c>
      <c r="D220" s="310">
        <f t="shared" si="60"/>
        <v>0.12792672614511358</v>
      </c>
      <c r="E220" s="310">
        <f t="shared" si="60"/>
        <v>0.13116276115682216</v>
      </c>
      <c r="F220" s="310">
        <f t="shared" si="60"/>
        <v>0.17677411704128126</v>
      </c>
      <c r="G220" s="310">
        <f t="shared" si="60"/>
        <v>0.36257174823394217</v>
      </c>
      <c r="H220" s="310">
        <f t="shared" si="60"/>
        <v>0.20587083510790569</v>
      </c>
      <c r="I220" s="310">
        <f t="shared" si="60"/>
        <v>9.9868601474855503E-2</v>
      </c>
      <c r="J220" s="310">
        <f t="shared" si="60"/>
        <v>0.13103698295165922</v>
      </c>
      <c r="K220" s="310">
        <f t="shared" si="60"/>
        <v>6.7418268196954345E-2</v>
      </c>
      <c r="L220" s="310">
        <f t="shared" si="60"/>
        <v>0.1050820205122657</v>
      </c>
      <c r="M220" s="310">
        <f t="shared" si="60"/>
        <v>0.33320320650458407</v>
      </c>
      <c r="N220" s="310">
        <f t="shared" si="60"/>
        <v>0.12872024495217918</v>
      </c>
      <c r="O220" s="310">
        <f t="shared" si="60"/>
        <v>0.16029388113086213</v>
      </c>
      <c r="P220" s="310">
        <f t="shared" si="60"/>
        <v>0.1501495649177913</v>
      </c>
      <c r="Q220" s="310">
        <f t="shared" si="60"/>
        <v>0.14217053421013964</v>
      </c>
      <c r="R220" s="310">
        <f t="shared" si="60"/>
        <v>0.13704674705956119</v>
      </c>
      <c r="S220" s="310">
        <f t="shared" si="60"/>
        <v>0.10772172942469824</v>
      </c>
      <c r="T220" s="310">
        <f t="shared" si="60"/>
        <v>0.10963512571005211</v>
      </c>
      <c r="U220" s="310">
        <f t="shared" si="60"/>
        <v>0.11541166441320262</v>
      </c>
      <c r="V220" s="310">
        <f t="shared" si="60"/>
        <v>9.5610675400814762E-2</v>
      </c>
      <c r="W220" s="310">
        <f t="shared" si="60"/>
        <v>7.9829469744532935E-2</v>
      </c>
      <c r="X220" s="310">
        <f t="shared" si="60"/>
        <v>4.425162996999514E-2</v>
      </c>
      <c r="Y220" s="310">
        <f t="shared" si="60"/>
        <v>5.7391512555899395E-2</v>
      </c>
      <c r="DA220" s="127"/>
    </row>
    <row r="221" spans="1:105" ht="12" customHeight="1" x14ac:dyDescent="0.25">
      <c r="A221" s="58"/>
      <c r="B221" s="172"/>
      <c r="C221" s="172"/>
      <c r="D221" s="172"/>
      <c r="E221" s="172"/>
      <c r="F221" s="172"/>
      <c r="G221" s="172"/>
      <c r="H221" s="172"/>
      <c r="I221" s="172"/>
      <c r="J221" s="172"/>
      <c r="K221" s="172"/>
      <c r="L221" s="172"/>
      <c r="M221" s="172"/>
      <c r="N221" s="172"/>
      <c r="O221" s="172"/>
      <c r="P221" s="172"/>
      <c r="Q221" s="172"/>
      <c r="R221" s="172"/>
      <c r="S221" s="172"/>
      <c r="T221" s="172"/>
      <c r="U221" s="172"/>
      <c r="V221" s="172"/>
      <c r="W221" s="172"/>
      <c r="X221" s="172"/>
      <c r="Y221" s="172"/>
    </row>
    <row r="222" spans="1:105" ht="15" customHeight="1" x14ac:dyDescent="0.25">
      <c r="A222" s="32" t="s">
        <v>430</v>
      </c>
      <c r="B222" s="257"/>
      <c r="C222" s="257"/>
      <c r="D222" s="257"/>
      <c r="E222" s="257"/>
      <c r="F222" s="257"/>
      <c r="G222" s="257"/>
      <c r="H222" s="257"/>
      <c r="I222" s="257"/>
      <c r="J222" s="257"/>
      <c r="K222" s="257"/>
      <c r="L222" s="257"/>
      <c r="M222" s="257"/>
      <c r="N222" s="257"/>
      <c r="O222" s="257"/>
      <c r="P222" s="257"/>
      <c r="Q222" s="257"/>
      <c r="R222" s="257"/>
      <c r="S222" s="257"/>
      <c r="T222" s="257"/>
      <c r="U222" s="257"/>
      <c r="V222" s="257"/>
      <c r="W222" s="257"/>
      <c r="X222" s="257"/>
      <c r="Y222" s="257"/>
      <c r="DA222" s="88"/>
    </row>
    <row r="223" spans="1:105" ht="12" customHeight="1" x14ac:dyDescent="0.25">
      <c r="A223" s="58"/>
      <c r="B223" s="172"/>
      <c r="C223" s="172"/>
      <c r="D223" s="172"/>
      <c r="E223" s="172"/>
      <c r="F223" s="172"/>
      <c r="G223" s="172"/>
      <c r="H223" s="172"/>
      <c r="I223" s="172"/>
      <c r="J223" s="172"/>
      <c r="K223" s="172"/>
      <c r="L223" s="172"/>
      <c r="M223" s="172"/>
      <c r="N223" s="172"/>
      <c r="O223" s="172"/>
      <c r="P223" s="172"/>
      <c r="Q223" s="172"/>
      <c r="R223" s="172"/>
      <c r="S223" s="172"/>
      <c r="T223" s="172"/>
      <c r="U223" s="172"/>
      <c r="V223" s="172"/>
      <c r="W223" s="172"/>
      <c r="X223" s="172"/>
      <c r="Y223" s="172"/>
    </row>
    <row r="224" spans="1:105" ht="12" customHeight="1" x14ac:dyDescent="0.25">
      <c r="A224" s="35" t="s">
        <v>45</v>
      </c>
      <c r="B224" s="272">
        <f>IF(B$5=0,0,B$5/NFM_fec!B$5)</f>
        <v>0</v>
      </c>
      <c r="C224" s="272">
        <f>IF(C$5=0,0,C$5/NFM_fec!C$5)</f>
        <v>0</v>
      </c>
      <c r="D224" s="272">
        <f>IF(D$5=0,0,D$5/NFM_fec!D$5)</f>
        <v>0</v>
      </c>
      <c r="E224" s="272">
        <f>IF(E$5=0,0,E$5/NFM_fec!E$5)</f>
        <v>0</v>
      </c>
      <c r="F224" s="272">
        <f>IF(F$5=0,0,F$5/NFM_fec!F$5)</f>
        <v>0</v>
      </c>
      <c r="G224" s="272">
        <f>IF(G$5=0,0,G$5/NFM_fec!G$5)</f>
        <v>0</v>
      </c>
      <c r="H224" s="272">
        <f>IF(H$5=0,0,H$5/NFM_fec!H$5)</f>
        <v>0</v>
      </c>
      <c r="I224" s="272">
        <f>IF(I$5=0,0,I$5/NFM_fec!I$5)</f>
        <v>0</v>
      </c>
      <c r="J224" s="272">
        <f>IF(J$5=0,0,J$5/NFM_fec!J$5)</f>
        <v>0</v>
      </c>
      <c r="K224" s="272">
        <f>IF(K$5=0,0,K$5/NFM_fec!K$5)</f>
        <v>0</v>
      </c>
      <c r="L224" s="272">
        <f>IF(L$5=0,0,L$5/NFM_fec!L$5)</f>
        <v>0</v>
      </c>
      <c r="M224" s="272">
        <f>IF(M$5=0,0,M$5/NFM_fec!M$5)</f>
        <v>0</v>
      </c>
      <c r="N224" s="272">
        <f>IF(N$5=0,0,N$5/NFM_fec!N$5)</f>
        <v>0</v>
      </c>
      <c r="O224" s="272">
        <f>IF(O$5=0,0,O$5/NFM_fec!O$5)</f>
        <v>0</v>
      </c>
      <c r="P224" s="272">
        <f>IF(P$5=0,0,P$5/NFM_fec!P$5)</f>
        <v>0</v>
      </c>
      <c r="Q224" s="272">
        <f>IF(Q$5=0,0,Q$5/NFM_fec!Q$5)</f>
        <v>0</v>
      </c>
      <c r="R224" s="272">
        <f>IF(R$5=0,0,R$5/NFM_fec!R$5)</f>
        <v>0</v>
      </c>
      <c r="S224" s="272">
        <f>IF(S$5=0,0,S$5/NFM_fec!S$5)</f>
        <v>0</v>
      </c>
      <c r="T224" s="272">
        <f>IF(T$5=0,0,T$5/NFM_fec!T$5)</f>
        <v>0</v>
      </c>
      <c r="U224" s="272">
        <f>IF(U$5=0,0,U$5/NFM_fec!U$5)</f>
        <v>0</v>
      </c>
      <c r="V224" s="272">
        <f>IF(V$5=0,0,V$5/NFM_fec!V$5)</f>
        <v>0</v>
      </c>
      <c r="W224" s="272">
        <f>IF(W$5=0,0,W$5/NFM_fec!W$5)</f>
        <v>0</v>
      </c>
      <c r="X224" s="272">
        <f>IF(X$5=0,0,X$5/NFM_fec!X$5)</f>
        <v>0</v>
      </c>
      <c r="Y224" s="272">
        <f>IF(Y$5=0,0,Y$5/NFM_fec!Y$5)</f>
        <v>0</v>
      </c>
      <c r="DA224" s="111"/>
    </row>
    <row r="225" spans="1:105" ht="12" customHeight="1" x14ac:dyDescent="0.25">
      <c r="A225" s="55" t="s">
        <v>91</v>
      </c>
      <c r="B225" s="273">
        <f>IF(B$6=0,0,B$6/NFM_fec!B$6)</f>
        <v>0</v>
      </c>
      <c r="C225" s="273">
        <f>IF(C$6=0,0,C$6/NFM_fec!C$6)</f>
        <v>0</v>
      </c>
      <c r="D225" s="273">
        <f>IF(D$6=0,0,D$6/NFM_fec!D$6)</f>
        <v>0</v>
      </c>
      <c r="E225" s="273">
        <f>IF(E$6=0,0,E$6/NFM_fec!E$6)</f>
        <v>0</v>
      </c>
      <c r="F225" s="273">
        <f>IF(F$6=0,0,F$6/NFM_fec!F$6)</f>
        <v>0</v>
      </c>
      <c r="G225" s="273">
        <f>IF(G$6=0,0,G$6/NFM_fec!G$6)</f>
        <v>0</v>
      </c>
      <c r="H225" s="273">
        <f>IF(H$6=0,0,H$6/NFM_fec!H$6)</f>
        <v>0</v>
      </c>
      <c r="I225" s="273">
        <f>IF(I$6=0,0,I$6/NFM_fec!I$6)</f>
        <v>0</v>
      </c>
      <c r="J225" s="273">
        <f>IF(J$6=0,0,J$6/NFM_fec!J$6)</f>
        <v>0</v>
      </c>
      <c r="K225" s="273">
        <f>IF(K$6=0,0,K$6/NFM_fec!K$6)</f>
        <v>0</v>
      </c>
      <c r="L225" s="273">
        <f>IF(L$6=0,0,L$6/NFM_fec!L$6)</f>
        <v>0</v>
      </c>
      <c r="M225" s="273">
        <f>IF(M$6=0,0,M$6/NFM_fec!M$6)</f>
        <v>0</v>
      </c>
      <c r="N225" s="273">
        <f>IF(N$6=0,0,N$6/NFM_fec!N$6)</f>
        <v>0</v>
      </c>
      <c r="O225" s="273">
        <f>IF(O$6=0,0,O$6/NFM_fec!O$6)</f>
        <v>0</v>
      </c>
      <c r="P225" s="273">
        <f>IF(P$6=0,0,P$6/NFM_fec!P$6)</f>
        <v>0</v>
      </c>
      <c r="Q225" s="273">
        <f>IF(Q$6=0,0,Q$6/NFM_fec!Q$6)</f>
        <v>0</v>
      </c>
      <c r="R225" s="273">
        <f>IF(R$6=0,0,R$6/NFM_fec!R$6)</f>
        <v>0</v>
      </c>
      <c r="S225" s="273">
        <f>IF(S$6=0,0,S$6/NFM_fec!S$6)</f>
        <v>0</v>
      </c>
      <c r="T225" s="273">
        <f>IF(T$6=0,0,T$6/NFM_fec!T$6)</f>
        <v>0</v>
      </c>
      <c r="U225" s="273">
        <f>IF(U$6=0,0,U$6/NFM_fec!U$6)</f>
        <v>0</v>
      </c>
      <c r="V225" s="273">
        <f>IF(V$6=0,0,V$6/NFM_fec!V$6)</f>
        <v>0</v>
      </c>
      <c r="W225" s="273">
        <f>IF(W$6=0,0,W$6/NFM_fec!W$6)</f>
        <v>0</v>
      </c>
      <c r="X225" s="273">
        <f>IF(X$6=0,0,X$6/NFM_fec!X$6)</f>
        <v>0</v>
      </c>
      <c r="Y225" s="273">
        <f>IF(Y$6=0,0,Y$6/NFM_fec!Y$6)</f>
        <v>0</v>
      </c>
      <c r="DA225" s="76"/>
    </row>
    <row r="226" spans="1:105" ht="12" customHeight="1" x14ac:dyDescent="0.25">
      <c r="A226" s="173" t="s">
        <v>92</v>
      </c>
      <c r="B226" s="274">
        <f>IF(B$7=0,0,B$7/NFM_fec!B$7)</f>
        <v>0</v>
      </c>
      <c r="C226" s="274">
        <f>IF(C$7=0,0,C$7/NFM_fec!C$7)</f>
        <v>0</v>
      </c>
      <c r="D226" s="274">
        <f>IF(D$7=0,0,D$7/NFM_fec!D$7)</f>
        <v>0</v>
      </c>
      <c r="E226" s="274">
        <f>IF(E$7=0,0,E$7/NFM_fec!E$7)</f>
        <v>0</v>
      </c>
      <c r="F226" s="274">
        <f>IF(F$7=0,0,F$7/NFM_fec!F$7)</f>
        <v>0</v>
      </c>
      <c r="G226" s="274">
        <f>IF(G$7=0,0,G$7/NFM_fec!G$7)</f>
        <v>0</v>
      </c>
      <c r="H226" s="274">
        <f>IF(H$7=0,0,H$7/NFM_fec!H$7)</f>
        <v>0</v>
      </c>
      <c r="I226" s="274">
        <f>IF(I$7=0,0,I$7/NFM_fec!I$7)</f>
        <v>0</v>
      </c>
      <c r="J226" s="274">
        <f>IF(J$7=0,0,J$7/NFM_fec!J$7)</f>
        <v>0</v>
      </c>
      <c r="K226" s="274">
        <f>IF(K$7=0,0,K$7/NFM_fec!K$7)</f>
        <v>0</v>
      </c>
      <c r="L226" s="274">
        <f>IF(L$7=0,0,L$7/NFM_fec!L$7)</f>
        <v>0</v>
      </c>
      <c r="M226" s="274">
        <f>IF(M$7=0,0,M$7/NFM_fec!M$7)</f>
        <v>0</v>
      </c>
      <c r="N226" s="274">
        <f>IF(N$7=0,0,N$7/NFM_fec!N$7)</f>
        <v>0</v>
      </c>
      <c r="O226" s="274">
        <f>IF(O$7=0,0,O$7/NFM_fec!O$7)</f>
        <v>0</v>
      </c>
      <c r="P226" s="274">
        <f>IF(P$7=0,0,P$7/NFM_fec!P$7)</f>
        <v>0</v>
      </c>
      <c r="Q226" s="274">
        <f>IF(Q$7=0,0,Q$7/NFM_fec!Q$7)</f>
        <v>0</v>
      </c>
      <c r="R226" s="274">
        <f>IF(R$7=0,0,R$7/NFM_fec!R$7)</f>
        <v>0</v>
      </c>
      <c r="S226" s="274">
        <f>IF(S$7=0,0,S$7/NFM_fec!S$7)</f>
        <v>0</v>
      </c>
      <c r="T226" s="274">
        <f>IF(T$7=0,0,T$7/NFM_fec!T$7)</f>
        <v>0</v>
      </c>
      <c r="U226" s="274">
        <f>IF(U$7=0,0,U$7/NFM_fec!U$7)</f>
        <v>0</v>
      </c>
      <c r="V226" s="274">
        <f>IF(V$7=0,0,V$7/NFM_fec!V$7)</f>
        <v>0</v>
      </c>
      <c r="W226" s="274">
        <f>IF(W$7=0,0,W$7/NFM_fec!W$7)</f>
        <v>0</v>
      </c>
      <c r="X226" s="274">
        <f>IF(X$7=0,0,X$7/NFM_fec!X$7)</f>
        <v>0</v>
      </c>
      <c r="Y226" s="274">
        <f>IF(Y$7=0,0,Y$7/NFM_fec!Y$7)</f>
        <v>0</v>
      </c>
      <c r="DA226" s="77"/>
    </row>
    <row r="227" spans="1:105" ht="12" customHeight="1" x14ac:dyDescent="0.25">
      <c r="A227" s="173" t="s">
        <v>93</v>
      </c>
      <c r="B227" s="274">
        <f>IF(B$8=0,0,B$8/NFM_fec!B$8)</f>
        <v>0</v>
      </c>
      <c r="C227" s="274">
        <f>IF(C$8=0,0,C$8/NFM_fec!C$8)</f>
        <v>0</v>
      </c>
      <c r="D227" s="274">
        <f>IF(D$8=0,0,D$8/NFM_fec!D$8)</f>
        <v>0</v>
      </c>
      <c r="E227" s="274">
        <f>IF(E$8=0,0,E$8/NFM_fec!E$8)</f>
        <v>0</v>
      </c>
      <c r="F227" s="274">
        <f>IF(F$8=0,0,F$8/NFM_fec!F$8)</f>
        <v>0</v>
      </c>
      <c r="G227" s="274">
        <f>IF(G$8=0,0,G$8/NFM_fec!G$8)</f>
        <v>0</v>
      </c>
      <c r="H227" s="274">
        <f>IF(H$8=0,0,H$8/NFM_fec!H$8)</f>
        <v>0</v>
      </c>
      <c r="I227" s="274">
        <f>IF(I$8=0,0,I$8/NFM_fec!I$8)</f>
        <v>0</v>
      </c>
      <c r="J227" s="274">
        <f>IF(J$8=0,0,J$8/NFM_fec!J$8)</f>
        <v>0</v>
      </c>
      <c r="K227" s="274">
        <f>IF(K$8=0,0,K$8/NFM_fec!K$8)</f>
        <v>0</v>
      </c>
      <c r="L227" s="274">
        <f>IF(L$8=0,0,L$8/NFM_fec!L$8)</f>
        <v>0</v>
      </c>
      <c r="M227" s="274">
        <f>IF(M$8=0,0,M$8/NFM_fec!M$8)</f>
        <v>0</v>
      </c>
      <c r="N227" s="274">
        <f>IF(N$8=0,0,N$8/NFM_fec!N$8)</f>
        <v>0</v>
      </c>
      <c r="O227" s="274">
        <f>IF(O$8=0,0,O$8/NFM_fec!O$8)</f>
        <v>0</v>
      </c>
      <c r="P227" s="274">
        <f>IF(P$8=0,0,P$8/NFM_fec!P$8)</f>
        <v>0</v>
      </c>
      <c r="Q227" s="274">
        <f>IF(Q$8=0,0,Q$8/NFM_fec!Q$8)</f>
        <v>0</v>
      </c>
      <c r="R227" s="274">
        <f>IF(R$8=0,0,R$8/NFM_fec!R$8)</f>
        <v>0</v>
      </c>
      <c r="S227" s="274">
        <f>IF(S$8=0,0,S$8/NFM_fec!S$8)</f>
        <v>0</v>
      </c>
      <c r="T227" s="274">
        <f>IF(T$8=0,0,T$8/NFM_fec!T$8)</f>
        <v>0</v>
      </c>
      <c r="U227" s="274">
        <f>IF(U$8=0,0,U$8/NFM_fec!U$8)</f>
        <v>0</v>
      </c>
      <c r="V227" s="274">
        <f>IF(V$8=0,0,V$8/NFM_fec!V$8)</f>
        <v>0</v>
      </c>
      <c r="W227" s="274">
        <f>IF(W$8=0,0,W$8/NFM_fec!W$8)</f>
        <v>0</v>
      </c>
      <c r="X227" s="274">
        <f>IF(X$8=0,0,X$8/NFM_fec!X$8)</f>
        <v>0</v>
      </c>
      <c r="Y227" s="274">
        <f>IF(Y$8=0,0,Y$8/NFM_fec!Y$8)</f>
        <v>0</v>
      </c>
      <c r="DA227" s="77"/>
    </row>
    <row r="228" spans="1:105" ht="12" customHeight="1" x14ac:dyDescent="0.25">
      <c r="A228" s="173" t="s">
        <v>94</v>
      </c>
      <c r="B228" s="274">
        <f>IF(B$9=0,0,B$9/NFM_fec!B$9)</f>
        <v>0</v>
      </c>
      <c r="C228" s="274">
        <f>IF(C$9=0,0,C$9/NFM_fec!C$9)</f>
        <v>0</v>
      </c>
      <c r="D228" s="274">
        <f>IF(D$9=0,0,D$9/NFM_fec!D$9)</f>
        <v>0</v>
      </c>
      <c r="E228" s="274">
        <f>IF(E$9=0,0,E$9/NFM_fec!E$9)</f>
        <v>0</v>
      </c>
      <c r="F228" s="274">
        <f>IF(F$9=0,0,F$9/NFM_fec!F$9)</f>
        <v>0</v>
      </c>
      <c r="G228" s="274">
        <f>IF(G$9=0,0,G$9/NFM_fec!G$9)</f>
        <v>0</v>
      </c>
      <c r="H228" s="274">
        <f>IF(H$9=0,0,H$9/NFM_fec!H$9)</f>
        <v>0</v>
      </c>
      <c r="I228" s="274">
        <f>IF(I$9=0,0,I$9/NFM_fec!I$9)</f>
        <v>0</v>
      </c>
      <c r="J228" s="274">
        <f>IF(J$9=0,0,J$9/NFM_fec!J$9)</f>
        <v>0</v>
      </c>
      <c r="K228" s="274">
        <f>IF(K$9=0,0,K$9/NFM_fec!K$9)</f>
        <v>0</v>
      </c>
      <c r="L228" s="274">
        <f>IF(L$9=0,0,L$9/NFM_fec!L$9)</f>
        <v>0</v>
      </c>
      <c r="M228" s="274">
        <f>IF(M$9=0,0,M$9/NFM_fec!M$9)</f>
        <v>0</v>
      </c>
      <c r="N228" s="274">
        <f>IF(N$9=0,0,N$9/NFM_fec!N$9)</f>
        <v>0</v>
      </c>
      <c r="O228" s="274">
        <f>IF(O$9=0,0,O$9/NFM_fec!O$9)</f>
        <v>0</v>
      </c>
      <c r="P228" s="274">
        <f>IF(P$9=0,0,P$9/NFM_fec!P$9)</f>
        <v>0</v>
      </c>
      <c r="Q228" s="274">
        <f>IF(Q$9=0,0,Q$9/NFM_fec!Q$9)</f>
        <v>0</v>
      </c>
      <c r="R228" s="274">
        <f>IF(R$9=0,0,R$9/NFM_fec!R$9)</f>
        <v>0</v>
      </c>
      <c r="S228" s="274">
        <f>IF(S$9=0,0,S$9/NFM_fec!S$9)</f>
        <v>0</v>
      </c>
      <c r="T228" s="274">
        <f>IF(T$9=0,0,T$9/NFM_fec!T$9)</f>
        <v>0</v>
      </c>
      <c r="U228" s="274">
        <f>IF(U$9=0,0,U$9/NFM_fec!U$9)</f>
        <v>0</v>
      </c>
      <c r="V228" s="274">
        <f>IF(V$9=0,0,V$9/NFM_fec!V$9)</f>
        <v>0</v>
      </c>
      <c r="W228" s="274">
        <f>IF(W$9=0,0,W$9/NFM_fec!W$9)</f>
        <v>0</v>
      </c>
      <c r="X228" s="274">
        <f>IF(X$9=0,0,X$9/NFM_fec!X$9)</f>
        <v>0</v>
      </c>
      <c r="Y228" s="274">
        <f>IF(Y$9=0,0,Y$9/NFM_fec!Y$9)</f>
        <v>0</v>
      </c>
      <c r="DA228" s="77"/>
    </row>
    <row r="229" spans="1:105" ht="12" customHeight="1" x14ac:dyDescent="0.25">
      <c r="A229" s="56" t="s">
        <v>95</v>
      </c>
      <c r="B229" s="275">
        <f>IF(B$10=0,0,B$10/NFM_fec!B$10)</f>
        <v>0</v>
      </c>
      <c r="C229" s="275">
        <f>IF(C$10=0,0,C$10/NFM_fec!C$10)</f>
        <v>0</v>
      </c>
      <c r="D229" s="275">
        <f>IF(D$10=0,0,D$10/NFM_fec!D$10)</f>
        <v>0</v>
      </c>
      <c r="E229" s="275">
        <f>IF(E$10=0,0,E$10/NFM_fec!E$10)</f>
        <v>0</v>
      </c>
      <c r="F229" s="275">
        <f>IF(F$10=0,0,F$10/NFM_fec!F$10)</f>
        <v>0</v>
      </c>
      <c r="G229" s="275">
        <f>IF(G$10=0,0,G$10/NFM_fec!G$10)</f>
        <v>0</v>
      </c>
      <c r="H229" s="275">
        <f>IF(H$10=0,0,H$10/NFM_fec!H$10)</f>
        <v>0</v>
      </c>
      <c r="I229" s="275">
        <f>IF(I$10=0,0,I$10/NFM_fec!I$10)</f>
        <v>0</v>
      </c>
      <c r="J229" s="275">
        <f>IF(J$10=0,0,J$10/NFM_fec!J$10)</f>
        <v>0</v>
      </c>
      <c r="K229" s="275">
        <f>IF(K$10=0,0,K$10/NFM_fec!K$10)</f>
        <v>0</v>
      </c>
      <c r="L229" s="275">
        <f>IF(L$10=0,0,L$10/NFM_fec!L$10)</f>
        <v>0</v>
      </c>
      <c r="M229" s="275">
        <f>IF(M$10=0,0,M$10/NFM_fec!M$10)</f>
        <v>0</v>
      </c>
      <c r="N229" s="275">
        <f>IF(N$10=0,0,N$10/NFM_fec!N$10)</f>
        <v>0</v>
      </c>
      <c r="O229" s="275">
        <f>IF(O$10=0,0,O$10/NFM_fec!O$10)</f>
        <v>0</v>
      </c>
      <c r="P229" s="275">
        <f>IF(P$10=0,0,P$10/NFM_fec!P$10)</f>
        <v>0</v>
      </c>
      <c r="Q229" s="275">
        <f>IF(Q$10=0,0,Q$10/NFM_fec!Q$10)</f>
        <v>0</v>
      </c>
      <c r="R229" s="275">
        <f>IF(R$10=0,0,R$10/NFM_fec!R$10)</f>
        <v>0</v>
      </c>
      <c r="S229" s="275">
        <f>IF(S$10=0,0,S$10/NFM_fec!S$10)</f>
        <v>0</v>
      </c>
      <c r="T229" s="275">
        <f>IF(T$10=0,0,T$10/NFM_fec!T$10)</f>
        <v>0</v>
      </c>
      <c r="U229" s="275">
        <f>IF(U$10=0,0,U$10/NFM_fec!U$10)</f>
        <v>0</v>
      </c>
      <c r="V229" s="275">
        <f>IF(V$10=0,0,V$10/NFM_fec!V$10)</f>
        <v>0</v>
      </c>
      <c r="W229" s="275">
        <f>IF(W$10=0,0,W$10/NFM_fec!W$10)</f>
        <v>0</v>
      </c>
      <c r="X229" s="275">
        <f>IF(X$10=0,0,X$10/NFM_fec!X$10)</f>
        <v>0</v>
      </c>
      <c r="Y229" s="275">
        <f>IF(Y$10=0,0,Y$10/NFM_fec!Y$10)</f>
        <v>0</v>
      </c>
      <c r="DA229" s="78"/>
    </row>
    <row r="230" spans="1:105" ht="12" customHeight="1" x14ac:dyDescent="0.25">
      <c r="A230" s="174" t="s">
        <v>485</v>
      </c>
      <c r="B230" s="276">
        <f>IF(B$16=0,0,B$16/NFM_fec!B$16)</f>
        <v>0</v>
      </c>
      <c r="C230" s="276">
        <f>IF(C$16=0,0,C$16/NFM_fec!C$16)</f>
        <v>0</v>
      </c>
      <c r="D230" s="276">
        <f>IF(D$16=0,0,D$16/NFM_fec!D$16)</f>
        <v>0</v>
      </c>
      <c r="E230" s="276">
        <f>IF(E$16=0,0,E$16/NFM_fec!E$16)</f>
        <v>0</v>
      </c>
      <c r="F230" s="276">
        <f>IF(F$16=0,0,F$16/NFM_fec!F$16)</f>
        <v>0</v>
      </c>
      <c r="G230" s="276">
        <f>IF(G$16=0,0,G$16/NFM_fec!G$16)</f>
        <v>0</v>
      </c>
      <c r="H230" s="276">
        <f>IF(H$16=0,0,H$16/NFM_fec!H$16)</f>
        <v>0</v>
      </c>
      <c r="I230" s="276">
        <f>IF(I$16=0,0,I$16/NFM_fec!I$16)</f>
        <v>0</v>
      </c>
      <c r="J230" s="276">
        <f>IF(J$16=0,0,J$16/NFM_fec!J$16)</f>
        <v>0</v>
      </c>
      <c r="K230" s="276">
        <f>IF(K$16=0,0,K$16/NFM_fec!K$16)</f>
        <v>0</v>
      </c>
      <c r="L230" s="276">
        <f>IF(L$16=0,0,L$16/NFM_fec!L$16)</f>
        <v>0</v>
      </c>
      <c r="M230" s="276">
        <f>IF(M$16=0,0,M$16/NFM_fec!M$16)</f>
        <v>0</v>
      </c>
      <c r="N230" s="276">
        <f>IF(N$16=0,0,N$16/NFM_fec!N$16)</f>
        <v>0</v>
      </c>
      <c r="O230" s="276">
        <f>IF(O$16=0,0,O$16/NFM_fec!O$16)</f>
        <v>0</v>
      </c>
      <c r="P230" s="276">
        <f>IF(P$16=0,0,P$16/NFM_fec!P$16)</f>
        <v>0</v>
      </c>
      <c r="Q230" s="276">
        <f>IF(Q$16=0,0,Q$16/NFM_fec!Q$16)</f>
        <v>0</v>
      </c>
      <c r="R230" s="276">
        <f>IF(R$16=0,0,R$16/NFM_fec!R$16)</f>
        <v>0</v>
      </c>
      <c r="S230" s="276">
        <f>IF(S$16=0,0,S$16/NFM_fec!S$16)</f>
        <v>0</v>
      </c>
      <c r="T230" s="276">
        <f>IF(T$16=0,0,T$16/NFM_fec!T$16)</f>
        <v>0</v>
      </c>
      <c r="U230" s="276">
        <f>IF(U$16=0,0,U$16/NFM_fec!U$16)</f>
        <v>0</v>
      </c>
      <c r="V230" s="276">
        <f>IF(V$16=0,0,V$16/NFM_fec!V$16)</f>
        <v>0</v>
      </c>
      <c r="W230" s="276">
        <f>IF(W$16=0,0,W$16/NFM_fec!W$16)</f>
        <v>0</v>
      </c>
      <c r="X230" s="276">
        <f>IF(X$16=0,0,X$16/NFM_fec!X$16)</f>
        <v>0</v>
      </c>
      <c r="Y230" s="276">
        <f>IF(Y$16=0,0,Y$16/NFM_fec!Y$16)</f>
        <v>0</v>
      </c>
      <c r="DA230" s="79"/>
    </row>
    <row r="231" spans="1:105" ht="12" customHeight="1" x14ac:dyDescent="0.25">
      <c r="A231" s="41" t="s">
        <v>497</v>
      </c>
      <c r="B231" s="277">
        <f>IF(B$27=0,0,B$27/NFM_fec!B$27)</f>
        <v>0</v>
      </c>
      <c r="C231" s="277">
        <f>IF(C$27=0,0,C$27/NFM_fec!C$27)</f>
        <v>0</v>
      </c>
      <c r="D231" s="277">
        <f>IF(D$27=0,0,D$27/NFM_fec!D$27)</f>
        <v>0</v>
      </c>
      <c r="E231" s="277">
        <f>IF(E$27=0,0,E$27/NFM_fec!E$27)</f>
        <v>0</v>
      </c>
      <c r="F231" s="277">
        <f>IF(F$27=0,0,F$27/NFM_fec!F$27)</f>
        <v>0</v>
      </c>
      <c r="G231" s="277">
        <f>IF(G$27=0,0,G$27/NFM_fec!G$27)</f>
        <v>0</v>
      </c>
      <c r="H231" s="277">
        <f>IF(H$27=0,0,H$27/NFM_fec!H$27)</f>
        <v>0</v>
      </c>
      <c r="I231" s="277">
        <f>IF(I$27=0,0,I$27/NFM_fec!I$27)</f>
        <v>0</v>
      </c>
      <c r="J231" s="277">
        <f>IF(J$27=0,0,J$27/NFM_fec!J$27)</f>
        <v>0</v>
      </c>
      <c r="K231" s="277">
        <f>IF(K$27=0,0,K$27/NFM_fec!K$27)</f>
        <v>0</v>
      </c>
      <c r="L231" s="277">
        <f>IF(L$27=0,0,L$27/NFM_fec!L$27)</f>
        <v>0</v>
      </c>
      <c r="M231" s="277">
        <f>IF(M$27=0,0,M$27/NFM_fec!M$27)</f>
        <v>0</v>
      </c>
      <c r="N231" s="277">
        <f>IF(N$27=0,0,N$27/NFM_fec!N$27)</f>
        <v>0</v>
      </c>
      <c r="O231" s="277">
        <f>IF(O$27=0,0,O$27/NFM_fec!O$27)</f>
        <v>0</v>
      </c>
      <c r="P231" s="277">
        <f>IF(P$27=0,0,P$27/NFM_fec!P$27)</f>
        <v>0</v>
      </c>
      <c r="Q231" s="277">
        <f>IF(Q$27=0,0,Q$27/NFM_fec!Q$27)</f>
        <v>0</v>
      </c>
      <c r="R231" s="277">
        <f>IF(R$27=0,0,R$27/NFM_fec!R$27)</f>
        <v>0</v>
      </c>
      <c r="S231" s="277">
        <f>IF(S$27=0,0,S$27/NFM_fec!S$27)</f>
        <v>0</v>
      </c>
      <c r="T231" s="277">
        <f>IF(T$27=0,0,T$27/NFM_fec!T$27)</f>
        <v>0</v>
      </c>
      <c r="U231" s="277">
        <f>IF(U$27=0,0,U$27/NFM_fec!U$27)</f>
        <v>0</v>
      </c>
      <c r="V231" s="277">
        <f>IF(V$27=0,0,V$27/NFM_fec!V$27)</f>
        <v>0</v>
      </c>
      <c r="W231" s="277">
        <f>IF(W$27=0,0,W$27/NFM_fec!W$27)</f>
        <v>0</v>
      </c>
      <c r="X231" s="277">
        <f>IF(X$27=0,0,X$27/NFM_fec!X$27)</f>
        <v>0</v>
      </c>
      <c r="Y231" s="277">
        <f>IF(Y$27=0,0,Y$27/NFM_fec!Y$27)</f>
        <v>0</v>
      </c>
      <c r="DA231" s="82"/>
    </row>
    <row r="232" spans="1:105" ht="12" customHeight="1" x14ac:dyDescent="0.25">
      <c r="A232" s="128"/>
      <c r="B232" s="128"/>
      <c r="C232" s="128"/>
      <c r="D232" s="128"/>
      <c r="E232" s="128"/>
      <c r="F232" s="128"/>
      <c r="G232" s="128"/>
      <c r="H232" s="128"/>
      <c r="I232" s="128"/>
      <c r="J232" s="128"/>
      <c r="K232" s="128"/>
      <c r="L232" s="128"/>
      <c r="M232" s="128"/>
      <c r="N232" s="128"/>
      <c r="O232" s="128"/>
      <c r="P232" s="128"/>
      <c r="Q232" s="128"/>
      <c r="R232" s="128"/>
      <c r="S232" s="128"/>
      <c r="T232" s="128"/>
      <c r="U232" s="128"/>
      <c r="V232" s="128"/>
      <c r="W232" s="128"/>
      <c r="X232" s="128"/>
      <c r="Y232" s="128"/>
      <c r="DA232" s="120"/>
    </row>
    <row r="233" spans="1:105" ht="12" customHeight="1" x14ac:dyDescent="0.25">
      <c r="A233" s="35" t="s">
        <v>935</v>
      </c>
      <c r="B233" s="272">
        <f>IF(B$34=0,0,(B$34-B$70)/NFM_fec!B$34)</f>
        <v>0.298685500865077</v>
      </c>
      <c r="C233" s="272">
        <f>IF(C$34=0,0,(C$34-C$70)/NFM_fec!C$34)</f>
        <v>0.23762978997854894</v>
      </c>
      <c r="D233" s="272">
        <f>IF(D$34=0,0,(D$34-D$70)/NFM_fec!D$34)</f>
        <v>0.1435076632715141</v>
      </c>
      <c r="E233" s="272">
        <f>IF(E$34=0,0,(E$34-E$70)/NFM_fec!E$34)</f>
        <v>0.16947990986185948</v>
      </c>
      <c r="F233" s="272">
        <f>IF(F$34=0,0,(F$34-F$70)/NFM_fec!F$34)</f>
        <v>0.2176909692372786</v>
      </c>
      <c r="G233" s="272">
        <f>IF(G$34=0,0,(G$34-G$70)/NFM_fec!G$34)</f>
        <v>0.26560919092855723</v>
      </c>
      <c r="H233" s="272">
        <f>IF(H$34=0,0,(H$34-H$70)/NFM_fec!H$34)</f>
        <v>0.23579130701148965</v>
      </c>
      <c r="I233" s="272">
        <f>IF(I$34=0,0,(I$34-I$70)/NFM_fec!I$34)</f>
        <v>0.2037175610708967</v>
      </c>
      <c r="J233" s="272">
        <f>IF(J$34=0,0,(J$34-J$70)/NFM_fec!J$34)</f>
        <v>0.40622194524171173</v>
      </c>
      <c r="K233" s="272">
        <f>IF(K$34=0,0,(K$34-K$70)/NFM_fec!K$34)</f>
        <v>0.37610903412051133</v>
      </c>
      <c r="L233" s="272">
        <f>IF(L$34=0,0,(L$34-L$70)/NFM_fec!L$34)</f>
        <v>0.31330761375778404</v>
      </c>
      <c r="M233" s="272">
        <f>IF(M$34=0,0,(M$34-M$70)/NFM_fec!M$34)</f>
        <v>0.51598467172441842</v>
      </c>
      <c r="N233" s="272">
        <f>IF(N$34=0,0,(N$34-N$70)/NFM_fec!N$34)</f>
        <v>0.29209583569127662</v>
      </c>
      <c r="O233" s="272">
        <f>IF(O$34=0,0,(O$34-O$70)/NFM_fec!O$34)</f>
        <v>0.31829022101310006</v>
      </c>
      <c r="P233" s="272">
        <f>IF(P$34=0,0,(P$34-P$70)/NFM_fec!P$34)</f>
        <v>0.34768240822051477</v>
      </c>
      <c r="Q233" s="272">
        <f>IF(Q$34=0,0,(Q$34-Q$70)/NFM_fec!Q$34)</f>
        <v>0.36734176324183171</v>
      </c>
      <c r="R233" s="272">
        <f>IF(R$34=0,0,(R$34-R$70)/NFM_fec!R$34)</f>
        <v>0.35283316531091874</v>
      </c>
      <c r="S233" s="272">
        <f>IF(S$34=0,0,(S$34-S$70)/NFM_fec!S$34)</f>
        <v>0.37224986023961798</v>
      </c>
      <c r="T233" s="272">
        <f>IF(T$34=0,0,(T$34-T$70)/NFM_fec!T$34)</f>
        <v>0.36311629594091477</v>
      </c>
      <c r="U233" s="272">
        <f>IF(U$34=0,0,(U$34-U$70)/NFM_fec!U$34)</f>
        <v>0.28356860022116293</v>
      </c>
      <c r="V233" s="272">
        <f>IF(V$34=0,0,(V$34-V$70)/NFM_fec!V$34)</f>
        <v>0.38107793301470821</v>
      </c>
      <c r="W233" s="272">
        <f>IF(W$34=0,0,(W$34-W$70)/NFM_fec!W$34)</f>
        <v>0.43326885251920821</v>
      </c>
      <c r="X233" s="272">
        <f>IF(X$34=0,0,(X$34-X$70)/NFM_fec!X$34)</f>
        <v>0.51372466234751557</v>
      </c>
      <c r="Y233" s="272">
        <f>IF(Y$34=0,0,(Y$34-Y$70)/NFM_fec!Y$34)</f>
        <v>0.987373856639301</v>
      </c>
      <c r="DA233" s="111"/>
    </row>
    <row r="234" spans="1:105" ht="12" customHeight="1" x14ac:dyDescent="0.25">
      <c r="A234" s="55" t="s">
        <v>91</v>
      </c>
      <c r="B234" s="273">
        <f>IF(B$35=0,0,B$35/NFM_fec!B$35)</f>
        <v>0</v>
      </c>
      <c r="C234" s="273">
        <f>IF(C$35=0,0,C$35/NFM_fec!C$35)</f>
        <v>0</v>
      </c>
      <c r="D234" s="273">
        <f>IF(D$35=0,0,D$35/NFM_fec!D$35)</f>
        <v>0</v>
      </c>
      <c r="E234" s="273">
        <f>IF(E$35=0,0,E$35/NFM_fec!E$35)</f>
        <v>0</v>
      </c>
      <c r="F234" s="273">
        <f>IF(F$35=0,0,F$35/NFM_fec!F$35)</f>
        <v>0</v>
      </c>
      <c r="G234" s="273">
        <f>IF(G$35=0,0,G$35/NFM_fec!G$35)</f>
        <v>0</v>
      </c>
      <c r="H234" s="273">
        <f>IF(H$35=0,0,H$35/NFM_fec!H$35)</f>
        <v>0</v>
      </c>
      <c r="I234" s="273">
        <f>IF(I$35=0,0,I$35/NFM_fec!I$35)</f>
        <v>0</v>
      </c>
      <c r="J234" s="273">
        <f>IF(J$35=0,0,J$35/NFM_fec!J$35)</f>
        <v>0</v>
      </c>
      <c r="K234" s="273">
        <f>IF(K$35=0,0,K$35/NFM_fec!K$35)</f>
        <v>0</v>
      </c>
      <c r="L234" s="273">
        <f>IF(L$35=0,0,L$35/NFM_fec!L$35)</f>
        <v>0</v>
      </c>
      <c r="M234" s="273">
        <f>IF(M$35=0,0,M$35/NFM_fec!M$35)</f>
        <v>0</v>
      </c>
      <c r="N234" s="273">
        <f>IF(N$35=0,0,N$35/NFM_fec!N$35)</f>
        <v>0</v>
      </c>
      <c r="O234" s="273">
        <f>IF(O$35=0,0,O$35/NFM_fec!O$35)</f>
        <v>0</v>
      </c>
      <c r="P234" s="273">
        <f>IF(P$35=0,0,P$35/NFM_fec!P$35)</f>
        <v>0</v>
      </c>
      <c r="Q234" s="273">
        <f>IF(Q$35=0,0,Q$35/NFM_fec!Q$35)</f>
        <v>0</v>
      </c>
      <c r="R234" s="273">
        <f>IF(R$35=0,0,R$35/NFM_fec!R$35)</f>
        <v>0</v>
      </c>
      <c r="S234" s="273">
        <f>IF(S$35=0,0,S$35/NFM_fec!S$35)</f>
        <v>0</v>
      </c>
      <c r="T234" s="273">
        <f>IF(T$35=0,0,T$35/NFM_fec!T$35)</f>
        <v>0</v>
      </c>
      <c r="U234" s="273">
        <f>IF(U$35=0,0,U$35/NFM_fec!U$35)</f>
        <v>0</v>
      </c>
      <c r="V234" s="273">
        <f>IF(V$35=0,0,V$35/NFM_fec!V$35)</f>
        <v>0</v>
      </c>
      <c r="W234" s="273">
        <f>IF(W$35=0,0,W$35/NFM_fec!W$35)</f>
        <v>0</v>
      </c>
      <c r="X234" s="273">
        <f>IF(X$35=0,0,X$35/NFM_fec!X$35)</f>
        <v>0</v>
      </c>
      <c r="Y234" s="273">
        <f>IF(Y$35=0,0,Y$35/NFM_fec!Y$35)</f>
        <v>0</v>
      </c>
      <c r="DA234" s="76"/>
    </row>
    <row r="235" spans="1:105" ht="12" customHeight="1" x14ac:dyDescent="0.25">
      <c r="A235" s="173" t="s">
        <v>92</v>
      </c>
      <c r="B235" s="274">
        <f>IF(B$36=0,0,B$36/NFM_fec!B$36)</f>
        <v>0</v>
      </c>
      <c r="C235" s="274">
        <f>IF(C$36=0,0,C$36/NFM_fec!C$36)</f>
        <v>0</v>
      </c>
      <c r="D235" s="274">
        <f>IF(D$36=0,0,D$36/NFM_fec!D$36)</f>
        <v>0</v>
      </c>
      <c r="E235" s="274">
        <f>IF(E$36=0,0,E$36/NFM_fec!E$36)</f>
        <v>0</v>
      </c>
      <c r="F235" s="274">
        <f>IF(F$36=0,0,F$36/NFM_fec!F$36)</f>
        <v>0</v>
      </c>
      <c r="G235" s="274">
        <f>IF(G$36=0,0,G$36/NFM_fec!G$36)</f>
        <v>0</v>
      </c>
      <c r="H235" s="274">
        <f>IF(H$36=0,0,H$36/NFM_fec!H$36)</f>
        <v>0</v>
      </c>
      <c r="I235" s="274">
        <f>IF(I$36=0,0,I$36/NFM_fec!I$36)</f>
        <v>0</v>
      </c>
      <c r="J235" s="274">
        <f>IF(J$36=0,0,J$36/NFM_fec!J$36)</f>
        <v>0</v>
      </c>
      <c r="K235" s="274">
        <f>IF(K$36=0,0,K$36/NFM_fec!K$36)</f>
        <v>0</v>
      </c>
      <c r="L235" s="274">
        <f>IF(L$36=0,0,L$36/NFM_fec!L$36)</f>
        <v>0</v>
      </c>
      <c r="M235" s="274">
        <f>IF(M$36=0,0,M$36/NFM_fec!M$36)</f>
        <v>0</v>
      </c>
      <c r="N235" s="274">
        <f>IF(N$36=0,0,N$36/NFM_fec!N$36)</f>
        <v>0</v>
      </c>
      <c r="O235" s="274">
        <f>IF(O$36=0,0,O$36/NFM_fec!O$36)</f>
        <v>0</v>
      </c>
      <c r="P235" s="274">
        <f>IF(P$36=0,0,P$36/NFM_fec!P$36)</f>
        <v>0</v>
      </c>
      <c r="Q235" s="274">
        <f>IF(Q$36=0,0,Q$36/NFM_fec!Q$36)</f>
        <v>0</v>
      </c>
      <c r="R235" s="274">
        <f>IF(R$36=0,0,R$36/NFM_fec!R$36)</f>
        <v>0</v>
      </c>
      <c r="S235" s="274">
        <f>IF(S$36=0,0,S$36/NFM_fec!S$36)</f>
        <v>0</v>
      </c>
      <c r="T235" s="274">
        <f>IF(T$36=0,0,T$36/NFM_fec!T$36)</f>
        <v>0</v>
      </c>
      <c r="U235" s="274">
        <f>IF(U$36=0,0,U$36/NFM_fec!U$36)</f>
        <v>0</v>
      </c>
      <c r="V235" s="274">
        <f>IF(V$36=0,0,V$36/NFM_fec!V$36)</f>
        <v>0</v>
      </c>
      <c r="W235" s="274">
        <f>IF(W$36=0,0,W$36/NFM_fec!W$36)</f>
        <v>0</v>
      </c>
      <c r="X235" s="274">
        <f>IF(X$36=0,0,X$36/NFM_fec!X$36)</f>
        <v>0</v>
      </c>
      <c r="Y235" s="274">
        <f>IF(Y$36=0,0,Y$36/NFM_fec!Y$36)</f>
        <v>0</v>
      </c>
      <c r="DA235" s="77"/>
    </row>
    <row r="236" spans="1:105" ht="12" customHeight="1" x14ac:dyDescent="0.25">
      <c r="A236" s="173" t="s">
        <v>93</v>
      </c>
      <c r="B236" s="274">
        <f>IF(B$37=0,0,B$37/NFM_fec!B$37)</f>
        <v>0</v>
      </c>
      <c r="C236" s="274">
        <f>IF(C$37=0,0,C$37/NFM_fec!C$37)</f>
        <v>0</v>
      </c>
      <c r="D236" s="274">
        <f>IF(D$37=0,0,D$37/NFM_fec!D$37)</f>
        <v>0</v>
      </c>
      <c r="E236" s="274">
        <f>IF(E$37=0,0,E$37/NFM_fec!E$37)</f>
        <v>0</v>
      </c>
      <c r="F236" s="274">
        <f>IF(F$37=0,0,F$37/NFM_fec!F$37)</f>
        <v>0</v>
      </c>
      <c r="G236" s="274">
        <f>IF(G$37=0,0,G$37/NFM_fec!G$37)</f>
        <v>0</v>
      </c>
      <c r="H236" s="274">
        <f>IF(H$37=0,0,H$37/NFM_fec!H$37)</f>
        <v>0</v>
      </c>
      <c r="I236" s="274">
        <f>IF(I$37=0,0,I$37/NFM_fec!I$37)</f>
        <v>0</v>
      </c>
      <c r="J236" s="274">
        <f>IF(J$37=0,0,J$37/NFM_fec!J$37)</f>
        <v>0</v>
      </c>
      <c r="K236" s="274">
        <f>IF(K$37=0,0,K$37/NFM_fec!K$37)</f>
        <v>0</v>
      </c>
      <c r="L236" s="274">
        <f>IF(L$37=0,0,L$37/NFM_fec!L$37)</f>
        <v>0</v>
      </c>
      <c r="M236" s="274">
        <f>IF(M$37=0,0,M$37/NFM_fec!M$37)</f>
        <v>0</v>
      </c>
      <c r="N236" s="274">
        <f>IF(N$37=0,0,N$37/NFM_fec!N$37)</f>
        <v>0</v>
      </c>
      <c r="O236" s="274">
        <f>IF(O$37=0,0,O$37/NFM_fec!O$37)</f>
        <v>0</v>
      </c>
      <c r="P236" s="274">
        <f>IF(P$37=0,0,P$37/NFM_fec!P$37)</f>
        <v>0</v>
      </c>
      <c r="Q236" s="274">
        <f>IF(Q$37=0,0,Q$37/NFM_fec!Q$37)</f>
        <v>0</v>
      </c>
      <c r="R236" s="274">
        <f>IF(R$37=0,0,R$37/NFM_fec!R$37)</f>
        <v>0</v>
      </c>
      <c r="S236" s="274">
        <f>IF(S$37=0,0,S$37/NFM_fec!S$37)</f>
        <v>0</v>
      </c>
      <c r="T236" s="274">
        <f>IF(T$37=0,0,T$37/NFM_fec!T$37)</f>
        <v>0</v>
      </c>
      <c r="U236" s="274">
        <f>IF(U$37=0,0,U$37/NFM_fec!U$37)</f>
        <v>0</v>
      </c>
      <c r="V236" s="274">
        <f>IF(V$37=0,0,V$37/NFM_fec!V$37)</f>
        <v>0</v>
      </c>
      <c r="W236" s="274">
        <f>IF(W$37=0,0,W$37/NFM_fec!W$37)</f>
        <v>0</v>
      </c>
      <c r="X236" s="274">
        <f>IF(X$37=0,0,X$37/NFM_fec!X$37)</f>
        <v>0</v>
      </c>
      <c r="Y236" s="274">
        <f>IF(Y$37=0,0,Y$37/NFM_fec!Y$37)</f>
        <v>0</v>
      </c>
      <c r="DA236" s="77"/>
    </row>
    <row r="237" spans="1:105" ht="12" customHeight="1" x14ac:dyDescent="0.25">
      <c r="A237" s="173" t="s">
        <v>94</v>
      </c>
      <c r="B237" s="274">
        <f>IF(B$38=0,0,B$38/NFM_fec!B$38)</f>
        <v>0</v>
      </c>
      <c r="C237" s="274">
        <f>IF(C$38=0,0,C$38/NFM_fec!C$38)</f>
        <v>0</v>
      </c>
      <c r="D237" s="274">
        <f>IF(D$38=0,0,D$38/NFM_fec!D$38)</f>
        <v>0</v>
      </c>
      <c r="E237" s="274">
        <f>IF(E$38=0,0,E$38/NFM_fec!E$38)</f>
        <v>0</v>
      </c>
      <c r="F237" s="274">
        <f>IF(F$38=0,0,F$38/NFM_fec!F$38)</f>
        <v>0</v>
      </c>
      <c r="G237" s="274">
        <f>IF(G$38=0,0,G$38/NFM_fec!G$38)</f>
        <v>0</v>
      </c>
      <c r="H237" s="274">
        <f>IF(H$38=0,0,H$38/NFM_fec!H$38)</f>
        <v>0</v>
      </c>
      <c r="I237" s="274">
        <f>IF(I$38=0,0,I$38/NFM_fec!I$38)</f>
        <v>0</v>
      </c>
      <c r="J237" s="274">
        <f>IF(J$38=0,0,J$38/NFM_fec!J$38)</f>
        <v>0</v>
      </c>
      <c r="K237" s="274">
        <f>IF(K$38=0,0,K$38/NFM_fec!K$38)</f>
        <v>0</v>
      </c>
      <c r="L237" s="274">
        <f>IF(L$38=0,0,L$38/NFM_fec!L$38)</f>
        <v>0</v>
      </c>
      <c r="M237" s="274">
        <f>IF(M$38=0,0,M$38/NFM_fec!M$38)</f>
        <v>0</v>
      </c>
      <c r="N237" s="274">
        <f>IF(N$38=0,0,N$38/NFM_fec!N$38)</f>
        <v>0</v>
      </c>
      <c r="O237" s="274">
        <f>IF(O$38=0,0,O$38/NFM_fec!O$38)</f>
        <v>0</v>
      </c>
      <c r="P237" s="274">
        <f>IF(P$38=0,0,P$38/NFM_fec!P$38)</f>
        <v>0</v>
      </c>
      <c r="Q237" s="274">
        <f>IF(Q$38=0,0,Q$38/NFM_fec!Q$38)</f>
        <v>0</v>
      </c>
      <c r="R237" s="274">
        <f>IF(R$38=0,0,R$38/NFM_fec!R$38)</f>
        <v>0</v>
      </c>
      <c r="S237" s="274">
        <f>IF(S$38=0,0,S$38/NFM_fec!S$38)</f>
        <v>0</v>
      </c>
      <c r="T237" s="274">
        <f>IF(T$38=0,0,T$38/NFM_fec!T$38)</f>
        <v>0</v>
      </c>
      <c r="U237" s="274">
        <f>IF(U$38=0,0,U$38/NFM_fec!U$38)</f>
        <v>0</v>
      </c>
      <c r="V237" s="274">
        <f>IF(V$38=0,0,V$38/NFM_fec!V$38)</f>
        <v>0</v>
      </c>
      <c r="W237" s="274">
        <f>IF(W$38=0,0,W$38/NFM_fec!W$38)</f>
        <v>0</v>
      </c>
      <c r="X237" s="274">
        <f>IF(X$38=0,0,X$38/NFM_fec!X$38)</f>
        <v>0</v>
      </c>
      <c r="Y237" s="274">
        <f>IF(Y$38=0,0,Y$38/NFM_fec!Y$38)</f>
        <v>0</v>
      </c>
      <c r="DA237" s="77"/>
    </row>
    <row r="238" spans="1:105" ht="12" customHeight="1" x14ac:dyDescent="0.25">
      <c r="A238" s="56" t="s">
        <v>95</v>
      </c>
      <c r="B238" s="275">
        <f>IF(B$39=0,0,B$39/NFM_fec!B$39)</f>
        <v>1.2427236321561426</v>
      </c>
      <c r="C238" s="275">
        <f>IF(C$39=0,0,C$39/NFM_fec!C$39)</f>
        <v>1.0550365180725763</v>
      </c>
      <c r="D238" s="275">
        <f>IF(D$39=0,0,D$39/NFM_fec!D$39)</f>
        <v>0.63040452580685313</v>
      </c>
      <c r="E238" s="275">
        <f>IF(E$39=0,0,E$39/NFM_fec!E$39)</f>
        <v>0.75870741150292564</v>
      </c>
      <c r="F238" s="275">
        <f>IF(F$39=0,0,F$39/NFM_fec!F$39)</f>
        <v>1.0165603688009639</v>
      </c>
      <c r="G238" s="275">
        <f>IF(G$39=0,0,G$39/NFM_fec!G$39)</f>
        <v>1.2374132079581066</v>
      </c>
      <c r="H238" s="275">
        <f>IF(H$39=0,0,H$39/NFM_fec!H$39)</f>
        <v>1.0844065161830019</v>
      </c>
      <c r="I238" s="275">
        <f>IF(I$39=0,0,I$39/NFM_fec!I$39)</f>
        <v>1.0167113658091316</v>
      </c>
      <c r="J238" s="275">
        <f>IF(J$39=0,0,J$39/NFM_fec!J$39)</f>
        <v>1.6933431100898186</v>
      </c>
      <c r="K238" s="275">
        <f>IF(K$39=0,0,K$39/NFM_fec!K$39)</f>
        <v>1.7432901474654914</v>
      </c>
      <c r="L238" s="275">
        <f>IF(L$39=0,0,L$39/NFM_fec!L$39)</f>
        <v>1.4685916832479204</v>
      </c>
      <c r="M238" s="275">
        <f>IF(M$39=0,0,M$39/NFM_fec!M$39)</f>
        <v>1.8587252792962672</v>
      </c>
      <c r="N238" s="275">
        <f>IF(N$39=0,0,N$39/NFM_fec!N$39)</f>
        <v>1.3218014556234647</v>
      </c>
      <c r="O238" s="275">
        <f>IF(O$39=0,0,O$39/NFM_fec!O$39)</f>
        <v>1.4039191393843826</v>
      </c>
      <c r="P238" s="275">
        <f>IF(P$39=0,0,P$39/NFM_fec!P$39)</f>
        <v>1.520628592362183</v>
      </c>
      <c r="Q238" s="275">
        <f>IF(Q$39=0,0,Q$39/NFM_fec!Q$39)</f>
        <v>1.6139433964954644</v>
      </c>
      <c r="R238" s="275">
        <f>IF(R$39=0,0,R$39/NFM_fec!R$39)</f>
        <v>1.6132940576751646</v>
      </c>
      <c r="S238" s="275">
        <f>IF(S$39=0,0,S$39/NFM_fec!S$39)</f>
        <v>1.7150553263759853</v>
      </c>
      <c r="T238" s="275">
        <f>IF(T$39=0,0,T$39/NFM_fec!T$39)</f>
        <v>1.6859608344595438</v>
      </c>
      <c r="U238" s="275">
        <f>IF(U$39=0,0,U$39/NFM_fec!U$39)</f>
        <v>1.5019167055658056</v>
      </c>
      <c r="V238" s="275">
        <f>IF(V$39=0,0,V$39/NFM_fec!V$39)</f>
        <v>1.8324924315035547</v>
      </c>
      <c r="W238" s="275">
        <f>IF(W$39=0,0,W$39/NFM_fec!W$39)</f>
        <v>1.9855041367156157</v>
      </c>
      <c r="X238" s="275">
        <f>IF(X$39=0,0,X$39/NFM_fec!X$39)</f>
        <v>2.1255468113876406</v>
      </c>
      <c r="Y238" s="275">
        <f>IF(Y$39=0,0,Y$39/NFM_fec!Y$39)</f>
        <v>2.2260359942085306</v>
      </c>
      <c r="DA238" s="78"/>
    </row>
    <row r="239" spans="1:105" ht="12" customHeight="1" x14ac:dyDescent="0.25">
      <c r="A239" s="174" t="s">
        <v>515</v>
      </c>
      <c r="B239" s="276">
        <f>IF(B$45=0,0,B$45/NFM_fec!B$45)</f>
        <v>0</v>
      </c>
      <c r="C239" s="276">
        <f>IF(C$45=0,0,C$45/NFM_fec!C$45)</f>
        <v>0</v>
      </c>
      <c r="D239" s="276">
        <f>IF(D$45=0,0,D$45/NFM_fec!D$45)</f>
        <v>0</v>
      </c>
      <c r="E239" s="276">
        <f>IF(E$45=0,0,E$45/NFM_fec!E$45)</f>
        <v>0</v>
      </c>
      <c r="F239" s="276">
        <f>IF(F$45=0,0,F$45/NFM_fec!F$45)</f>
        <v>0</v>
      </c>
      <c r="G239" s="276">
        <f>IF(G$45=0,0,G$45/NFM_fec!G$45)</f>
        <v>0</v>
      </c>
      <c r="H239" s="276">
        <f>IF(H$45=0,0,H$45/NFM_fec!H$45)</f>
        <v>0</v>
      </c>
      <c r="I239" s="276">
        <f>IF(I$45=0,0,I$45/NFM_fec!I$45)</f>
        <v>0</v>
      </c>
      <c r="J239" s="276">
        <f>IF(J$45=0,0,J$45/NFM_fec!J$45)</f>
        <v>0</v>
      </c>
      <c r="K239" s="276">
        <f>IF(K$45=0,0,K$45/NFM_fec!K$45)</f>
        <v>0</v>
      </c>
      <c r="L239" s="276">
        <f>IF(L$45=0,0,L$45/NFM_fec!L$45)</f>
        <v>0</v>
      </c>
      <c r="M239" s="276">
        <f>IF(M$45=0,0,M$45/NFM_fec!M$45)</f>
        <v>0</v>
      </c>
      <c r="N239" s="276">
        <f>IF(N$45=0,0,N$45/NFM_fec!N$45)</f>
        <v>0</v>
      </c>
      <c r="O239" s="276">
        <f>IF(O$45=0,0,O$45/NFM_fec!O$45)</f>
        <v>0</v>
      </c>
      <c r="P239" s="276">
        <f>IF(P$45=0,0,P$45/NFM_fec!P$45)</f>
        <v>0</v>
      </c>
      <c r="Q239" s="276">
        <f>IF(Q$45=0,0,Q$45/NFM_fec!Q$45)</f>
        <v>0</v>
      </c>
      <c r="R239" s="276">
        <f>IF(R$45=0,0,R$45/NFM_fec!R$45)</f>
        <v>0</v>
      </c>
      <c r="S239" s="276">
        <f>IF(S$45=0,0,S$45/NFM_fec!S$45)</f>
        <v>0</v>
      </c>
      <c r="T239" s="276">
        <f>IF(T$45=0,0,T$45/NFM_fec!T$45)</f>
        <v>0</v>
      </c>
      <c r="U239" s="276">
        <f>IF(U$45=0,0,U$45/NFM_fec!U$45)</f>
        <v>0</v>
      </c>
      <c r="V239" s="276">
        <f>IF(V$45=0,0,V$45/NFM_fec!V$45)</f>
        <v>0</v>
      </c>
      <c r="W239" s="276">
        <f>IF(W$45=0,0,W$45/NFM_fec!W$45)</f>
        <v>0</v>
      </c>
      <c r="X239" s="276">
        <f>IF(X$45=0,0,X$45/NFM_fec!X$45)</f>
        <v>0</v>
      </c>
      <c r="Y239" s="276">
        <f>IF(Y$45=0,0,Y$45/NFM_fec!Y$45)</f>
        <v>0</v>
      </c>
      <c r="DA239" s="79"/>
    </row>
    <row r="240" spans="1:105" ht="12" customHeight="1" x14ac:dyDescent="0.25">
      <c r="A240" s="174" t="s">
        <v>517</v>
      </c>
      <c r="B240" s="276">
        <f>IF(B$46=0,0,B$46/NFM_fec!B$46)</f>
        <v>1.499416214757342</v>
      </c>
      <c r="C240" s="276">
        <f>IF(C$46=0,0,C$46/NFM_fec!C$46)</f>
        <v>1.2753952350368067</v>
      </c>
      <c r="D240" s="276">
        <f>IF(D$46=0,0,D$46/NFM_fec!D$46)</f>
        <v>0.76772601671363261</v>
      </c>
      <c r="E240" s="276">
        <f>IF(E$46=0,0,E$46/NFM_fec!E$46)</f>
        <v>0.91614064662391337</v>
      </c>
      <c r="F240" s="276">
        <f>IF(F$46=0,0,F$46/NFM_fec!F$46)</f>
        <v>1.1482322761586035</v>
      </c>
      <c r="G240" s="276">
        <f>IF(G$46=0,0,G$46/NFM_fec!G$46)</f>
        <v>1.3311616834930062</v>
      </c>
      <c r="H240" s="276">
        <f>IF(H$46=0,0,H$46/NFM_fec!H$46)</f>
        <v>1.2466206454043469</v>
      </c>
      <c r="I240" s="276">
        <f>IF(I$46=0,0,I$46/NFM_fec!I$46)</f>
        <v>1.1306741414513062</v>
      </c>
      <c r="J240" s="276">
        <f>IF(J$46=0,0,J$46/NFM_fec!J$46)</f>
        <v>1.8766550375906195</v>
      </c>
      <c r="K240" s="276">
        <f>IF(K$46=0,0,K$46/NFM_fec!K$46)</f>
        <v>1.9089751167303042</v>
      </c>
      <c r="L240" s="276">
        <f>IF(L$46=0,0,L$46/NFM_fec!L$46)</f>
        <v>1.7131036601956371</v>
      </c>
      <c r="M240" s="276">
        <f>IF(M$46=0,0,M$46/NFM_fec!M$46)</f>
        <v>2.0832205818568883</v>
      </c>
      <c r="N240" s="276">
        <f>IF(N$46=0,0,N$46/NFM_fec!N$46)</f>
        <v>1.5755681972038211</v>
      </c>
      <c r="O240" s="276">
        <f>IF(O$46=0,0,O$46/NFM_fec!O$46)</f>
        <v>1.6558336573195325</v>
      </c>
      <c r="P240" s="276">
        <f>IF(P$46=0,0,P$46/NFM_fec!P$46)</f>
        <v>1.7314816497113319</v>
      </c>
      <c r="Q240" s="276">
        <f>IF(Q$46=0,0,Q$46/NFM_fec!Q$46)</f>
        <v>1.7842074601113731</v>
      </c>
      <c r="R240" s="276">
        <f>IF(R$46=0,0,R$46/NFM_fec!R$46)</f>
        <v>1.7335254529115474</v>
      </c>
      <c r="S240" s="276">
        <f>IF(S$46=0,0,S$46/NFM_fec!S$46)</f>
        <v>1.8074866828854455</v>
      </c>
      <c r="T240" s="276">
        <f>IF(T$46=0,0,T$46/NFM_fec!T$46)</f>
        <v>1.7781190842987826</v>
      </c>
      <c r="U240" s="276">
        <f>IF(U$46=0,0,U$46/NFM_fec!U$46)</f>
        <v>1.5206968626191582</v>
      </c>
      <c r="V240" s="276">
        <f>IF(V$46=0,0,V$46/NFM_fec!V$46)</f>
        <v>1.8464628440579576</v>
      </c>
      <c r="W240" s="276">
        <f>IF(W$46=0,0,W$46/NFM_fec!W$46)</f>
        <v>1.9968897080627581</v>
      </c>
      <c r="X240" s="276">
        <f>IF(X$46=0,0,X$46/NFM_fec!X$46)</f>
        <v>2.1445161272413107</v>
      </c>
      <c r="Y240" s="276">
        <f>IF(Y$46=0,0,Y$46/NFM_fec!Y$46)</f>
        <v>2.3463000183105174</v>
      </c>
      <c r="DA240" s="79"/>
    </row>
    <row r="241" spans="1:105" ht="12" customHeight="1" x14ac:dyDescent="0.25">
      <c r="A241" s="41" t="s">
        <v>527</v>
      </c>
      <c r="B241" s="277">
        <f>IF(B$53=0,0,B$53/NFM_fec!B$53)</f>
        <v>2.3409829461918568</v>
      </c>
      <c r="C241" s="277">
        <f>IF(C$53=0,0,C$53/NFM_fec!C$53)</f>
        <v>2.2452646310888764</v>
      </c>
      <c r="D241" s="277">
        <f>IF(D$53=0,0,D$53/NFM_fec!D$53)</f>
        <v>2.0694734101216787</v>
      </c>
      <c r="E241" s="277">
        <f>IF(E$53=0,0,E$53/NFM_fec!E$53)</f>
        <v>2.1156254693193617</v>
      </c>
      <c r="F241" s="277">
        <f>IF(F$53=0,0,F$53/NFM_fec!F$53)</f>
        <v>2.2196319139519605</v>
      </c>
      <c r="G241" s="277">
        <f>IF(G$53=0,0,G$53/NFM_fec!G$53)</f>
        <v>2.2692578581191447</v>
      </c>
      <c r="H241" s="277">
        <f>IF(H$53=0,0,H$53/NFM_fec!H$53)</f>
        <v>2.2466910783387708</v>
      </c>
      <c r="I241" s="277">
        <f>IF(I$53=0,0,I$53/NFM_fec!I$53)</f>
        <v>2.1391201641601674</v>
      </c>
      <c r="J241" s="277">
        <f>IF(J$53=0,0,J$53/NFM_fec!J$53)</f>
        <v>2.4350350648228782</v>
      </c>
      <c r="K241" s="277">
        <f>IF(K$53=0,0,K$53/NFM_fec!K$53)</f>
        <v>2.1976673011569012</v>
      </c>
      <c r="L241" s="277">
        <f>IF(L$53=0,0,L$53/NFM_fec!L$53)</f>
        <v>2.2644853317662363</v>
      </c>
      <c r="M241" s="277">
        <f>IF(M$53=0,0,M$53/NFM_fec!M$53)</f>
        <v>2.2105769181795782</v>
      </c>
      <c r="N241" s="277">
        <f>IF(N$53=0,0,N$53/NFM_fec!N$53)</f>
        <v>1.9646940359472982</v>
      </c>
      <c r="O241" s="277">
        <f>IF(O$53=0,0,O$53/NFM_fec!O$53)</f>
        <v>1.9586897416690949</v>
      </c>
      <c r="P241" s="277">
        <f>IF(P$53=0,0,P$53/NFM_fec!P$53)</f>
        <v>2.0898719304355731</v>
      </c>
      <c r="Q241" s="277">
        <f>IF(Q$53=0,0,Q$53/NFM_fec!Q$53)</f>
        <v>2.1667338143243322</v>
      </c>
      <c r="R241" s="277">
        <f>IF(R$53=0,0,R$53/NFM_fec!R$53)</f>
        <v>2.1213562863992328</v>
      </c>
      <c r="S241" s="277">
        <f>IF(S$53=0,0,S$53/NFM_fec!S$53)</f>
        <v>2.1990449565776831</v>
      </c>
      <c r="T241" s="277">
        <f>IF(T$53=0,0,T$53/NFM_fec!T$53)</f>
        <v>2.3373519847860806</v>
      </c>
      <c r="U241" s="277">
        <f>IF(U$53=0,0,U$53/NFM_fec!U$53)</f>
        <v>2.2438073355965611</v>
      </c>
      <c r="V241" s="277">
        <f>IF(V$53=0,0,V$53/NFM_fec!V$53)</f>
        <v>2.3147937113408572</v>
      </c>
      <c r="W241" s="277">
        <f>IF(W$53=0,0,W$53/NFM_fec!W$53)</f>
        <v>2.3235791499220291</v>
      </c>
      <c r="X241" s="277">
        <f>IF(X$53=0,0,X$53/NFM_fec!X$53)</f>
        <v>2.2545776688838308</v>
      </c>
      <c r="Y241" s="277">
        <f>IF(Y$53=0,0,Y$53/NFM_fec!Y$53)</f>
        <v>2.299793825057451</v>
      </c>
      <c r="DA241" s="82"/>
    </row>
    <row r="242" spans="1:105" ht="12" customHeight="1" x14ac:dyDescent="0.25">
      <c r="A242" s="128"/>
      <c r="B242" s="128"/>
      <c r="C242" s="128"/>
      <c r="D242" s="128"/>
      <c r="E242" s="128"/>
      <c r="F242" s="128"/>
      <c r="G242" s="128"/>
      <c r="H242" s="128"/>
      <c r="I242" s="128"/>
      <c r="J242" s="128"/>
      <c r="K242" s="128"/>
      <c r="L242" s="128"/>
      <c r="M242" s="128"/>
      <c r="N242" s="128"/>
      <c r="O242" s="128"/>
      <c r="P242" s="128"/>
      <c r="Q242" s="128"/>
      <c r="R242" s="128"/>
      <c r="S242" s="128"/>
      <c r="T242" s="128"/>
      <c r="U242" s="128"/>
      <c r="V242" s="128"/>
      <c r="W242" s="128"/>
      <c r="X242" s="128"/>
      <c r="Y242" s="128"/>
      <c r="DA242" s="120"/>
    </row>
    <row r="243" spans="1:105" ht="12" customHeight="1" x14ac:dyDescent="0.25">
      <c r="A243" s="35" t="s">
        <v>80</v>
      </c>
      <c r="B243" s="272">
        <f>IF(B$72=0,0,B$72/NFM_fec!B$72)</f>
        <v>0</v>
      </c>
      <c r="C243" s="272">
        <f>IF(C$72=0,0,C$72/NFM_fec!C$72)</f>
        <v>0</v>
      </c>
      <c r="D243" s="272">
        <f>IF(D$72=0,0,D$72/NFM_fec!D$72)</f>
        <v>0</v>
      </c>
      <c r="E243" s="272">
        <f>IF(E$72=0,0,E$72/NFM_fec!E$72)</f>
        <v>0</v>
      </c>
      <c r="F243" s="272">
        <f>IF(F$72=0,0,F$72/NFM_fec!F$72)</f>
        <v>0</v>
      </c>
      <c r="G243" s="272">
        <f>IF(G$72=0,0,G$72/NFM_fec!G$72)</f>
        <v>0</v>
      </c>
      <c r="H243" s="272">
        <f>IF(H$72=0,0,H$72/NFM_fec!H$72)</f>
        <v>1.5048840655193354</v>
      </c>
      <c r="I243" s="272">
        <f>IF(I$72=0,0,I$72/NFM_fec!I$72)</f>
        <v>1.383391548064751</v>
      </c>
      <c r="J243" s="272">
        <f>IF(J$72=0,0,J$72/NFM_fec!J$72)</f>
        <v>1.9814342864172152</v>
      </c>
      <c r="K243" s="272">
        <f>IF(K$72=0,0,K$72/NFM_fec!K$72)</f>
        <v>1.934405534380272</v>
      </c>
      <c r="L243" s="272">
        <f>IF(L$72=0,0,L$72/NFM_fec!L$72)</f>
        <v>1.8078245284974268</v>
      </c>
      <c r="M243" s="272">
        <f>IF(M$72=0,0,M$72/NFM_fec!M$72)</f>
        <v>2.0657271774539478</v>
      </c>
      <c r="N243" s="272">
        <f>IF(N$72=0,0,N$72/NFM_fec!N$72)</f>
        <v>1.6449069596399857</v>
      </c>
      <c r="O243" s="272">
        <f>IF(O$72=0,0,O$72/NFM_fec!O$72)</f>
        <v>1.6992914798554581</v>
      </c>
      <c r="P243" s="272">
        <f>IF(P$72=0,0,P$72/NFM_fec!P$72)</f>
        <v>1.7875707050169518</v>
      </c>
      <c r="Q243" s="272">
        <f>IF(Q$72=0,0,Q$72/NFM_fec!Q$72)</f>
        <v>1.8441431368441021</v>
      </c>
      <c r="R243" s="272">
        <f>IF(R$72=0,0,R$72/NFM_fec!R$72)</f>
        <v>1.7982499523308764</v>
      </c>
      <c r="S243" s="272">
        <f>IF(S$72=0,0,S$72/NFM_fec!S$72)</f>
        <v>1.8664842887892454</v>
      </c>
      <c r="T243" s="272">
        <f>IF(T$72=0,0,T$72/NFM_fec!T$72)</f>
        <v>1.8794933206066351</v>
      </c>
      <c r="U243" s="272">
        <f>IF(U$72=0,0,U$72/NFM_fec!U$72)</f>
        <v>1.6726782103569862</v>
      </c>
      <c r="V243" s="272">
        <f>IF(V$72=0,0,V$72/NFM_fec!V$72)</f>
        <v>1.9173030277342715</v>
      </c>
      <c r="W243" s="272">
        <f>IF(W$72=0,0,W$72/NFM_fec!W$72)</f>
        <v>2.0240395412966654</v>
      </c>
      <c r="X243" s="272">
        <f>IF(X$72=0,0,X$72/NFM_fec!X$72)</f>
        <v>2.1164717403492408</v>
      </c>
      <c r="Y243" s="272">
        <f>IF(Y$72=0,0,Y$72/NFM_fec!Y$72)</f>
        <v>2.2789973018582295</v>
      </c>
      <c r="DA243" s="111"/>
    </row>
    <row r="244" spans="1:105" ht="12" customHeight="1" x14ac:dyDescent="0.25">
      <c r="A244" s="55" t="s">
        <v>91</v>
      </c>
      <c r="B244" s="273">
        <f>IF(B$73=0,0,B$73/NFM_fec!B$73)</f>
        <v>0</v>
      </c>
      <c r="C244" s="273">
        <f>IF(C$73=0,0,C$73/NFM_fec!C$73)</f>
        <v>0</v>
      </c>
      <c r="D244" s="273">
        <f>IF(D$73=0,0,D$73/NFM_fec!D$73)</f>
        <v>0</v>
      </c>
      <c r="E244" s="273">
        <f>IF(E$73=0,0,E$73/NFM_fec!E$73)</f>
        <v>0</v>
      </c>
      <c r="F244" s="273">
        <f>IF(F$73=0,0,F$73/NFM_fec!F$73)</f>
        <v>0</v>
      </c>
      <c r="G244" s="273">
        <f>IF(G$73=0,0,G$73/NFM_fec!G$73)</f>
        <v>0</v>
      </c>
      <c r="H244" s="273">
        <f>IF(H$73=0,0,H$73/NFM_fec!H$73)</f>
        <v>0</v>
      </c>
      <c r="I244" s="273">
        <f>IF(I$73=0,0,I$73/NFM_fec!I$73)</f>
        <v>0</v>
      </c>
      <c r="J244" s="273">
        <f>IF(J$73=0,0,J$73/NFM_fec!J$73)</f>
        <v>0</v>
      </c>
      <c r="K244" s="273">
        <f>IF(K$73=0,0,K$73/NFM_fec!K$73)</f>
        <v>0</v>
      </c>
      <c r="L244" s="273">
        <f>IF(L$73=0,0,L$73/NFM_fec!L$73)</f>
        <v>0</v>
      </c>
      <c r="M244" s="273">
        <f>IF(M$73=0,0,M$73/NFM_fec!M$73)</f>
        <v>0</v>
      </c>
      <c r="N244" s="273">
        <f>IF(N$73=0,0,N$73/NFM_fec!N$73)</f>
        <v>0</v>
      </c>
      <c r="O244" s="273">
        <f>IF(O$73=0,0,O$73/NFM_fec!O$73)</f>
        <v>0</v>
      </c>
      <c r="P244" s="273">
        <f>IF(P$73=0,0,P$73/NFM_fec!P$73)</f>
        <v>0</v>
      </c>
      <c r="Q244" s="273">
        <f>IF(Q$73=0,0,Q$73/NFM_fec!Q$73)</f>
        <v>0</v>
      </c>
      <c r="R244" s="273">
        <f>IF(R$73=0,0,R$73/NFM_fec!R$73)</f>
        <v>0</v>
      </c>
      <c r="S244" s="273">
        <f>IF(S$73=0,0,S$73/NFM_fec!S$73)</f>
        <v>0</v>
      </c>
      <c r="T244" s="273">
        <f>IF(T$73=0,0,T$73/NFM_fec!T$73)</f>
        <v>0</v>
      </c>
      <c r="U244" s="273">
        <f>IF(U$73=0,0,U$73/NFM_fec!U$73)</f>
        <v>0</v>
      </c>
      <c r="V244" s="273">
        <f>IF(V$73=0,0,V$73/NFM_fec!V$73)</f>
        <v>0</v>
      </c>
      <c r="W244" s="273">
        <f>IF(W$73=0,0,W$73/NFM_fec!W$73)</f>
        <v>0</v>
      </c>
      <c r="X244" s="273">
        <f>IF(X$73=0,0,X$73/NFM_fec!X$73)</f>
        <v>0</v>
      </c>
      <c r="Y244" s="273">
        <f>IF(Y$73=0,0,Y$73/NFM_fec!Y$73)</f>
        <v>0</v>
      </c>
      <c r="DA244" s="76"/>
    </row>
    <row r="245" spans="1:105" ht="12" customHeight="1" x14ac:dyDescent="0.25">
      <c r="A245" s="173" t="s">
        <v>92</v>
      </c>
      <c r="B245" s="274">
        <f>IF(B$74=0,0,B$74/NFM_fec!B$74)</f>
        <v>0</v>
      </c>
      <c r="C245" s="274">
        <f>IF(C$74=0,0,C$74/NFM_fec!C$74)</f>
        <v>0</v>
      </c>
      <c r="D245" s="274">
        <f>IF(D$74=0,0,D$74/NFM_fec!D$74)</f>
        <v>0</v>
      </c>
      <c r="E245" s="274">
        <f>IF(E$74=0,0,E$74/NFM_fec!E$74)</f>
        <v>0</v>
      </c>
      <c r="F245" s="274">
        <f>IF(F$74=0,0,F$74/NFM_fec!F$74)</f>
        <v>0</v>
      </c>
      <c r="G245" s="274">
        <f>IF(G$74=0,0,G$74/NFM_fec!G$74)</f>
        <v>0</v>
      </c>
      <c r="H245" s="274">
        <f>IF(H$74=0,0,H$74/NFM_fec!H$74)</f>
        <v>0</v>
      </c>
      <c r="I245" s="274">
        <f>IF(I$74=0,0,I$74/NFM_fec!I$74)</f>
        <v>0</v>
      </c>
      <c r="J245" s="274">
        <f>IF(J$74=0,0,J$74/NFM_fec!J$74)</f>
        <v>0</v>
      </c>
      <c r="K245" s="274">
        <f>IF(K$74=0,0,K$74/NFM_fec!K$74)</f>
        <v>0</v>
      </c>
      <c r="L245" s="274">
        <f>IF(L$74=0,0,L$74/NFM_fec!L$74)</f>
        <v>0</v>
      </c>
      <c r="M245" s="274">
        <f>IF(M$74=0,0,M$74/NFM_fec!M$74)</f>
        <v>0</v>
      </c>
      <c r="N245" s="274">
        <f>IF(N$74=0,0,N$74/NFM_fec!N$74)</f>
        <v>0</v>
      </c>
      <c r="O245" s="274">
        <f>IF(O$74=0,0,O$74/NFM_fec!O$74)</f>
        <v>0</v>
      </c>
      <c r="P245" s="274">
        <f>IF(P$74=0,0,P$74/NFM_fec!P$74)</f>
        <v>0</v>
      </c>
      <c r="Q245" s="274">
        <f>IF(Q$74=0,0,Q$74/NFM_fec!Q$74)</f>
        <v>0</v>
      </c>
      <c r="R245" s="274">
        <f>IF(R$74=0,0,R$74/NFM_fec!R$74)</f>
        <v>0</v>
      </c>
      <c r="S245" s="274">
        <f>IF(S$74=0,0,S$74/NFM_fec!S$74)</f>
        <v>0</v>
      </c>
      <c r="T245" s="274">
        <f>IF(T$74=0,0,T$74/NFM_fec!T$74)</f>
        <v>0</v>
      </c>
      <c r="U245" s="274">
        <f>IF(U$74=0,0,U$74/NFM_fec!U$74)</f>
        <v>0</v>
      </c>
      <c r="V245" s="274">
        <f>IF(V$74=0,0,V$74/NFM_fec!V$74)</f>
        <v>0</v>
      </c>
      <c r="W245" s="274">
        <f>IF(W$74=0,0,W$74/NFM_fec!W$74)</f>
        <v>0</v>
      </c>
      <c r="X245" s="274">
        <f>IF(X$74=0,0,X$74/NFM_fec!X$74)</f>
        <v>0</v>
      </c>
      <c r="Y245" s="274">
        <f>IF(Y$74=0,0,Y$74/NFM_fec!Y$74)</f>
        <v>0</v>
      </c>
      <c r="DA245" s="77"/>
    </row>
    <row r="246" spans="1:105" ht="12" customHeight="1" x14ac:dyDescent="0.25">
      <c r="A246" s="173" t="s">
        <v>93</v>
      </c>
      <c r="B246" s="274">
        <f>IF(B$75=0,0,B$75/NFM_fec!B$75)</f>
        <v>0</v>
      </c>
      <c r="C246" s="274">
        <f>IF(C$75=0,0,C$75/NFM_fec!C$75)</f>
        <v>0</v>
      </c>
      <c r="D246" s="274">
        <f>IF(D$75=0,0,D$75/NFM_fec!D$75)</f>
        <v>0</v>
      </c>
      <c r="E246" s="274">
        <f>IF(E$75=0,0,E$75/NFM_fec!E$75)</f>
        <v>0</v>
      </c>
      <c r="F246" s="274">
        <f>IF(F$75=0,0,F$75/NFM_fec!F$75)</f>
        <v>0</v>
      </c>
      <c r="G246" s="274">
        <f>IF(G$75=0,0,G$75/NFM_fec!G$75)</f>
        <v>0</v>
      </c>
      <c r="H246" s="274">
        <f>IF(H$75=0,0,H$75/NFM_fec!H$75)</f>
        <v>0</v>
      </c>
      <c r="I246" s="274">
        <f>IF(I$75=0,0,I$75/NFM_fec!I$75)</f>
        <v>0</v>
      </c>
      <c r="J246" s="274">
        <f>IF(J$75=0,0,J$75/NFM_fec!J$75)</f>
        <v>0</v>
      </c>
      <c r="K246" s="274">
        <f>IF(K$75=0,0,K$75/NFM_fec!K$75)</f>
        <v>0</v>
      </c>
      <c r="L246" s="274">
        <f>IF(L$75=0,0,L$75/NFM_fec!L$75)</f>
        <v>0</v>
      </c>
      <c r="M246" s="274">
        <f>IF(M$75=0,0,M$75/NFM_fec!M$75)</f>
        <v>0</v>
      </c>
      <c r="N246" s="274">
        <f>IF(N$75=0,0,N$75/NFM_fec!N$75)</f>
        <v>0</v>
      </c>
      <c r="O246" s="274">
        <f>IF(O$75=0,0,O$75/NFM_fec!O$75)</f>
        <v>0</v>
      </c>
      <c r="P246" s="274">
        <f>IF(P$75=0,0,P$75/NFM_fec!P$75)</f>
        <v>0</v>
      </c>
      <c r="Q246" s="274">
        <f>IF(Q$75=0,0,Q$75/NFM_fec!Q$75)</f>
        <v>0</v>
      </c>
      <c r="R246" s="274">
        <f>IF(R$75=0,0,R$75/NFM_fec!R$75)</f>
        <v>0</v>
      </c>
      <c r="S246" s="274">
        <f>IF(S$75=0,0,S$75/NFM_fec!S$75)</f>
        <v>0</v>
      </c>
      <c r="T246" s="274">
        <f>IF(T$75=0,0,T$75/NFM_fec!T$75)</f>
        <v>0</v>
      </c>
      <c r="U246" s="274">
        <f>IF(U$75=0,0,U$75/NFM_fec!U$75)</f>
        <v>0</v>
      </c>
      <c r="V246" s="274">
        <f>IF(V$75=0,0,V$75/NFM_fec!V$75)</f>
        <v>0</v>
      </c>
      <c r="W246" s="274">
        <f>IF(W$75=0,0,W$75/NFM_fec!W$75)</f>
        <v>0</v>
      </c>
      <c r="X246" s="274">
        <f>IF(X$75=0,0,X$75/NFM_fec!X$75)</f>
        <v>0</v>
      </c>
      <c r="Y246" s="274">
        <f>IF(Y$75=0,0,Y$75/NFM_fec!Y$75)</f>
        <v>0</v>
      </c>
      <c r="DA246" s="77"/>
    </row>
    <row r="247" spans="1:105" ht="12" customHeight="1" x14ac:dyDescent="0.25">
      <c r="A247" s="173" t="s">
        <v>94</v>
      </c>
      <c r="B247" s="274">
        <f>IF(B$76=0,0,B$76/NFM_fec!B$76)</f>
        <v>0</v>
      </c>
      <c r="C247" s="274">
        <f>IF(C$76=0,0,C$76/NFM_fec!C$76)</f>
        <v>0</v>
      </c>
      <c r="D247" s="274">
        <f>IF(D$76=0,0,D$76/NFM_fec!D$76)</f>
        <v>0</v>
      </c>
      <c r="E247" s="274">
        <f>IF(E$76=0,0,E$76/NFM_fec!E$76)</f>
        <v>0</v>
      </c>
      <c r="F247" s="274">
        <f>IF(F$76=0,0,F$76/NFM_fec!F$76)</f>
        <v>0</v>
      </c>
      <c r="G247" s="274">
        <f>IF(G$76=0,0,G$76/NFM_fec!G$76)</f>
        <v>0</v>
      </c>
      <c r="H247" s="274">
        <f>IF(H$76=0,0,H$76/NFM_fec!H$76)</f>
        <v>0</v>
      </c>
      <c r="I247" s="274">
        <f>IF(I$76=0,0,I$76/NFM_fec!I$76)</f>
        <v>0</v>
      </c>
      <c r="J247" s="274">
        <f>IF(J$76=0,0,J$76/NFM_fec!J$76)</f>
        <v>0</v>
      </c>
      <c r="K247" s="274">
        <f>IF(K$76=0,0,K$76/NFM_fec!K$76)</f>
        <v>0</v>
      </c>
      <c r="L247" s="274">
        <f>IF(L$76=0,0,L$76/NFM_fec!L$76)</f>
        <v>0</v>
      </c>
      <c r="M247" s="274">
        <f>IF(M$76=0,0,M$76/NFM_fec!M$76)</f>
        <v>0</v>
      </c>
      <c r="N247" s="274">
        <f>IF(N$76=0,0,N$76/NFM_fec!N$76)</f>
        <v>0</v>
      </c>
      <c r="O247" s="274">
        <f>IF(O$76=0,0,O$76/NFM_fec!O$76)</f>
        <v>0</v>
      </c>
      <c r="P247" s="274">
        <f>IF(P$76=0,0,P$76/NFM_fec!P$76)</f>
        <v>0</v>
      </c>
      <c r="Q247" s="274">
        <f>IF(Q$76=0,0,Q$76/NFM_fec!Q$76)</f>
        <v>0</v>
      </c>
      <c r="R247" s="274">
        <f>IF(R$76=0,0,R$76/NFM_fec!R$76)</f>
        <v>0</v>
      </c>
      <c r="S247" s="274">
        <f>IF(S$76=0,0,S$76/NFM_fec!S$76)</f>
        <v>0</v>
      </c>
      <c r="T247" s="274">
        <f>IF(T$76=0,0,T$76/NFM_fec!T$76)</f>
        <v>0</v>
      </c>
      <c r="U247" s="274">
        <f>IF(U$76=0,0,U$76/NFM_fec!U$76)</f>
        <v>0</v>
      </c>
      <c r="V247" s="274">
        <f>IF(V$76=0,0,V$76/NFM_fec!V$76)</f>
        <v>0</v>
      </c>
      <c r="W247" s="274">
        <f>IF(W$76=0,0,W$76/NFM_fec!W$76)</f>
        <v>0</v>
      </c>
      <c r="X247" s="274">
        <f>IF(X$76=0,0,X$76/NFM_fec!X$76)</f>
        <v>0</v>
      </c>
      <c r="Y247" s="274">
        <f>IF(Y$76=0,0,Y$76/NFM_fec!Y$76)</f>
        <v>0</v>
      </c>
      <c r="DA247" s="77"/>
    </row>
    <row r="248" spans="1:105" ht="12" customHeight="1" x14ac:dyDescent="0.25">
      <c r="A248" s="56" t="s">
        <v>95</v>
      </c>
      <c r="B248" s="275">
        <f>IF(B$77=0,0,B$77/NFM_fec!B$77)</f>
        <v>0</v>
      </c>
      <c r="C248" s="275">
        <f>IF(C$77=0,0,C$77/NFM_fec!C$77)</f>
        <v>0</v>
      </c>
      <c r="D248" s="275">
        <f>IF(D$77=0,0,D$77/NFM_fec!D$77)</f>
        <v>0</v>
      </c>
      <c r="E248" s="275">
        <f>IF(E$77=0,0,E$77/NFM_fec!E$77)</f>
        <v>0</v>
      </c>
      <c r="F248" s="275">
        <f>IF(F$77=0,0,F$77/NFM_fec!F$77)</f>
        <v>0</v>
      </c>
      <c r="G248" s="275">
        <f>IF(G$77=0,0,G$77/NFM_fec!G$77)</f>
        <v>0</v>
      </c>
      <c r="H248" s="275">
        <f>IF(H$77=0,0,H$77/NFM_fec!H$77)</f>
        <v>1.0844065161830019</v>
      </c>
      <c r="I248" s="275">
        <f>IF(I$77=0,0,I$77/NFM_fec!I$77)</f>
        <v>1.0167113658091316</v>
      </c>
      <c r="J248" s="275">
        <f>IF(J$77=0,0,J$77/NFM_fec!J$77)</f>
        <v>1.6933431100898189</v>
      </c>
      <c r="K248" s="275">
        <f>IF(K$77=0,0,K$77/NFM_fec!K$77)</f>
        <v>1.7432901474654912</v>
      </c>
      <c r="L248" s="275">
        <f>IF(L$77=0,0,L$77/NFM_fec!L$77)</f>
        <v>1.4685916832479207</v>
      </c>
      <c r="M248" s="275">
        <f>IF(M$77=0,0,M$77/NFM_fec!M$77)</f>
        <v>1.8587252792962683</v>
      </c>
      <c r="N248" s="275">
        <f>IF(N$77=0,0,N$77/NFM_fec!N$77)</f>
        <v>1.321801455623465</v>
      </c>
      <c r="O248" s="275">
        <f>IF(O$77=0,0,O$77/NFM_fec!O$77)</f>
        <v>1.4039191393843826</v>
      </c>
      <c r="P248" s="275">
        <f>IF(P$77=0,0,P$77/NFM_fec!P$77)</f>
        <v>1.5206285923621832</v>
      </c>
      <c r="Q248" s="275">
        <f>IF(Q$77=0,0,Q$77/NFM_fec!Q$77)</f>
        <v>1.6139433964954644</v>
      </c>
      <c r="R248" s="275">
        <f>IF(R$77=0,0,R$77/NFM_fec!R$77)</f>
        <v>1.6132940576751649</v>
      </c>
      <c r="S248" s="275">
        <f>IF(S$77=0,0,S$77/NFM_fec!S$77)</f>
        <v>1.7150553263759849</v>
      </c>
      <c r="T248" s="275">
        <f>IF(T$77=0,0,T$77/NFM_fec!T$77)</f>
        <v>1.6859608344595431</v>
      </c>
      <c r="U248" s="275">
        <f>IF(U$77=0,0,U$77/NFM_fec!U$77)</f>
        <v>1.501916705565806</v>
      </c>
      <c r="V248" s="275">
        <f>IF(V$77=0,0,V$77/NFM_fec!V$77)</f>
        <v>1.8324924315035556</v>
      </c>
      <c r="W248" s="275">
        <f>IF(W$77=0,0,W$77/NFM_fec!W$77)</f>
        <v>1.9855041367156143</v>
      </c>
      <c r="X248" s="275">
        <f>IF(X$77=0,0,X$77/NFM_fec!X$77)</f>
        <v>2.1255468113876428</v>
      </c>
      <c r="Y248" s="275">
        <f>IF(Y$77=0,0,Y$77/NFM_fec!Y$77)</f>
        <v>2.2260359942085302</v>
      </c>
      <c r="DA248" s="78"/>
    </row>
    <row r="249" spans="1:105" ht="12" customHeight="1" x14ac:dyDescent="0.25">
      <c r="A249" s="174" t="s">
        <v>558</v>
      </c>
      <c r="B249" s="276">
        <f>IF(B$83=0,0,B$83/NFM_fec!B$83)</f>
        <v>0</v>
      </c>
      <c r="C249" s="276">
        <f>IF(C$83=0,0,C$83/NFM_fec!C$83)</f>
        <v>0</v>
      </c>
      <c r="D249" s="276">
        <f>IF(D$83=0,0,D$83/NFM_fec!D$83)</f>
        <v>0</v>
      </c>
      <c r="E249" s="276">
        <f>IF(E$83=0,0,E$83/NFM_fec!E$83)</f>
        <v>0</v>
      </c>
      <c r="F249" s="276">
        <f>IF(F$83=0,0,F$83/NFM_fec!F$83)</f>
        <v>0</v>
      </c>
      <c r="G249" s="276">
        <f>IF(G$83=0,0,G$83/NFM_fec!G$83)</f>
        <v>0</v>
      </c>
      <c r="H249" s="276">
        <f>IF(H$83=0,0,H$83/NFM_fec!H$83)</f>
        <v>1.2466206454043469</v>
      </c>
      <c r="I249" s="276">
        <f>IF(I$83=0,0,I$83/NFM_fec!I$83)</f>
        <v>1.1306741414513062</v>
      </c>
      <c r="J249" s="276">
        <f>IF(J$83=0,0,J$83/NFM_fec!J$83)</f>
        <v>1.876655037590619</v>
      </c>
      <c r="K249" s="276">
        <f>IF(K$83=0,0,K$83/NFM_fec!K$83)</f>
        <v>1.9089751167303046</v>
      </c>
      <c r="L249" s="276">
        <f>IF(L$83=0,0,L$83/NFM_fec!L$83)</f>
        <v>1.7131036601956378</v>
      </c>
      <c r="M249" s="276">
        <f>IF(M$83=0,0,M$83/NFM_fec!M$83)</f>
        <v>2.0832205818568887</v>
      </c>
      <c r="N249" s="276">
        <f>IF(N$83=0,0,N$83/NFM_fec!N$83)</f>
        <v>1.57556819720382</v>
      </c>
      <c r="O249" s="276">
        <f>IF(O$83=0,0,O$83/NFM_fec!O$83)</f>
        <v>1.6558336573195329</v>
      </c>
      <c r="P249" s="276">
        <f>IF(P$83=0,0,P$83/NFM_fec!P$83)</f>
        <v>1.7314816497113321</v>
      </c>
      <c r="Q249" s="276">
        <f>IF(Q$83=0,0,Q$83/NFM_fec!Q$83)</f>
        <v>1.7842074601113731</v>
      </c>
      <c r="R249" s="276">
        <f>IF(R$83=0,0,R$83/NFM_fec!R$83)</f>
        <v>1.7335254529115469</v>
      </c>
      <c r="S249" s="276">
        <f>IF(S$83=0,0,S$83/NFM_fec!S$83)</f>
        <v>1.8074866828854457</v>
      </c>
      <c r="T249" s="276">
        <f>IF(T$83=0,0,T$83/NFM_fec!T$83)</f>
        <v>1.7781190842987831</v>
      </c>
      <c r="U249" s="276">
        <f>IF(U$83=0,0,U$83/NFM_fec!U$83)</f>
        <v>1.5206968626191586</v>
      </c>
      <c r="V249" s="276">
        <f>IF(V$83=0,0,V$83/NFM_fec!V$83)</f>
        <v>1.8464628440579576</v>
      </c>
      <c r="W249" s="276">
        <f>IF(W$83=0,0,W$83/NFM_fec!W$83)</f>
        <v>1.9968897080627597</v>
      </c>
      <c r="X249" s="276">
        <f>IF(X$83=0,0,X$83/NFM_fec!X$83)</f>
        <v>2.1445161272413098</v>
      </c>
      <c r="Y249" s="276">
        <f>IF(Y$83=0,0,Y$83/NFM_fec!Y$83)</f>
        <v>2.3463000183105156</v>
      </c>
      <c r="DA249" s="79"/>
    </row>
    <row r="250" spans="1:105" ht="12" customHeight="1" x14ac:dyDescent="0.25">
      <c r="A250" s="174" t="s">
        <v>517</v>
      </c>
      <c r="B250" s="276">
        <f>IF(B$90=0,0,B$90/NFM_fec!B$90)</f>
        <v>0</v>
      </c>
      <c r="C250" s="276">
        <f>IF(C$90=0,0,C$90/NFM_fec!C$90)</f>
        <v>0</v>
      </c>
      <c r="D250" s="276">
        <f>IF(D$90=0,0,D$90/NFM_fec!D$90)</f>
        <v>0</v>
      </c>
      <c r="E250" s="276">
        <f>IF(E$90=0,0,E$90/NFM_fec!E$90)</f>
        <v>0</v>
      </c>
      <c r="F250" s="276">
        <f>IF(F$90=0,0,F$90/NFM_fec!F$90)</f>
        <v>0</v>
      </c>
      <c r="G250" s="276">
        <f>IF(G$90=0,0,G$90/NFM_fec!G$90)</f>
        <v>0</v>
      </c>
      <c r="H250" s="276">
        <f>IF(H$90=0,0,H$90/NFM_fec!H$90)</f>
        <v>1.2466206454043465</v>
      </c>
      <c r="I250" s="276">
        <f>IF(I$90=0,0,I$90/NFM_fec!I$90)</f>
        <v>1.1306741414513062</v>
      </c>
      <c r="J250" s="276">
        <f>IF(J$90=0,0,J$90/NFM_fec!J$90)</f>
        <v>1.8766550375906206</v>
      </c>
      <c r="K250" s="276">
        <f>IF(K$90=0,0,K$90/NFM_fec!K$90)</f>
        <v>1.9089751167303044</v>
      </c>
      <c r="L250" s="276">
        <f>IF(L$90=0,0,L$90/NFM_fec!L$90)</f>
        <v>1.7131036601956373</v>
      </c>
      <c r="M250" s="276">
        <f>IF(M$90=0,0,M$90/NFM_fec!M$90)</f>
        <v>2.0832205818568883</v>
      </c>
      <c r="N250" s="276">
        <f>IF(N$90=0,0,N$90/NFM_fec!N$90)</f>
        <v>1.5755681972038196</v>
      </c>
      <c r="O250" s="276">
        <f>IF(O$90=0,0,O$90/NFM_fec!O$90)</f>
        <v>1.6558336573195327</v>
      </c>
      <c r="P250" s="276">
        <f>IF(P$90=0,0,P$90/NFM_fec!P$90)</f>
        <v>1.7314816497113312</v>
      </c>
      <c r="Q250" s="276">
        <f>IF(Q$90=0,0,Q$90/NFM_fec!Q$90)</f>
        <v>1.7842074601113731</v>
      </c>
      <c r="R250" s="276">
        <f>IF(R$90=0,0,R$90/NFM_fec!R$90)</f>
        <v>1.7335254529115467</v>
      </c>
      <c r="S250" s="276">
        <f>IF(S$90=0,0,S$90/NFM_fec!S$90)</f>
        <v>1.8074866828854452</v>
      </c>
      <c r="T250" s="276">
        <f>IF(T$90=0,0,T$90/NFM_fec!T$90)</f>
        <v>1.7781190842987828</v>
      </c>
      <c r="U250" s="276">
        <f>IF(U$90=0,0,U$90/NFM_fec!U$90)</f>
        <v>1.5206968626191577</v>
      </c>
      <c r="V250" s="276">
        <f>IF(V$90=0,0,V$90/NFM_fec!V$90)</f>
        <v>1.8464628440579574</v>
      </c>
      <c r="W250" s="276">
        <f>IF(W$90=0,0,W$90/NFM_fec!W$90)</f>
        <v>1.9968897080627581</v>
      </c>
      <c r="X250" s="276">
        <f>IF(X$90=0,0,X$90/NFM_fec!X$90)</f>
        <v>2.1445161272413098</v>
      </c>
      <c r="Y250" s="276">
        <f>IF(Y$90=0,0,Y$90/NFM_fec!Y$90)</f>
        <v>2.3463000183105174</v>
      </c>
      <c r="DA250" s="79"/>
    </row>
    <row r="251" spans="1:105" ht="12" customHeight="1" x14ac:dyDescent="0.25">
      <c r="A251" s="41" t="s">
        <v>527</v>
      </c>
      <c r="B251" s="277">
        <f>IF(B$97=0,0,B$97/NFM_fec!B$97)</f>
        <v>0</v>
      </c>
      <c r="C251" s="277">
        <f>IF(C$97=0,0,C$97/NFM_fec!C$97)</f>
        <v>0</v>
      </c>
      <c r="D251" s="277">
        <f>IF(D$97=0,0,D$97/NFM_fec!D$97)</f>
        <v>0</v>
      </c>
      <c r="E251" s="277">
        <f>IF(E$97=0,0,E$97/NFM_fec!E$97)</f>
        <v>0</v>
      </c>
      <c r="F251" s="277">
        <f>IF(F$97=0,0,F$97/NFM_fec!F$97)</f>
        <v>0</v>
      </c>
      <c r="G251" s="277">
        <f>IF(G$97=0,0,G$97/NFM_fec!G$97)</f>
        <v>0</v>
      </c>
      <c r="H251" s="277">
        <f>IF(H$97=0,0,H$97/NFM_fec!H$97)</f>
        <v>2.1321111186483472</v>
      </c>
      <c r="I251" s="277">
        <f>IF(I$97=0,0,I$97/NFM_fec!I$97)</f>
        <v>2.0397528801216538</v>
      </c>
      <c r="J251" s="277">
        <f>IF(J$97=0,0,J$97/NFM_fec!J$97)</f>
        <v>2.3451861425660434</v>
      </c>
      <c r="K251" s="277">
        <f>IF(K$97=0,0,K$97/NFM_fec!K$97)</f>
        <v>2.1515928396066459</v>
      </c>
      <c r="L251" s="277">
        <f>IF(L$97=0,0,L$97/NFM_fec!L$97)</f>
        <v>2.1899470881122891</v>
      </c>
      <c r="M251" s="277">
        <f>IF(M$97=0,0,M$97/NFM_fec!M$97)</f>
        <v>2.181543335150423</v>
      </c>
      <c r="N251" s="277">
        <f>IF(N$97=0,0,N$97/NFM_fec!N$97)</f>
        <v>1.9129025539675333</v>
      </c>
      <c r="O251" s="277">
        <f>IF(O$97=0,0,O$97/NFM_fec!O$97)</f>
        <v>1.9143247793488631</v>
      </c>
      <c r="P251" s="277">
        <f>IF(P$97=0,0,P$97/NFM_fec!P$97)</f>
        <v>2.0360463275113769</v>
      </c>
      <c r="Q251" s="277">
        <f>IF(Q$97=0,0,Q$97/NFM_fec!Q$97)</f>
        <v>2.1117281646215305</v>
      </c>
      <c r="R251" s="277">
        <f>IF(R$97=0,0,R$97/NFM_fec!R$97)</f>
        <v>2.0702797172093295</v>
      </c>
      <c r="S251" s="277">
        <f>IF(S$97=0,0,S$97/NFM_fec!S$97)</f>
        <v>2.1449006325923174</v>
      </c>
      <c r="T251" s="277">
        <f>IF(T$97=0,0,T$97/NFM_fec!T$97)</f>
        <v>2.2610260512407416</v>
      </c>
      <c r="U251" s="277">
        <f>IF(U$97=0,0,U$97/NFM_fec!U$97)</f>
        <v>2.1600998086762062</v>
      </c>
      <c r="V251" s="277">
        <f>IF(V$97=0,0,V$97/NFM_fec!V$97)</f>
        <v>2.2471941821877381</v>
      </c>
      <c r="W251" s="277">
        <f>IF(W$97=0,0,W$97/NFM_fec!W$97)</f>
        <v>2.2709453718375334</v>
      </c>
      <c r="X251" s="277">
        <f>IF(X$97=0,0,X$97/NFM_fec!X$97)</f>
        <v>2.234553969912783</v>
      </c>
      <c r="Y251" s="277">
        <f>IF(Y$97=0,0,Y$97/NFM_fec!Y$97)</f>
        <v>2.3118010094567971</v>
      </c>
      <c r="DA251" s="82"/>
    </row>
    <row r="252" spans="1:105" ht="12" customHeight="1" x14ac:dyDescent="0.25">
      <c r="A252" s="130"/>
      <c r="B252" s="172"/>
      <c r="C252" s="172"/>
      <c r="D252" s="172"/>
      <c r="E252" s="172"/>
      <c r="F252" s="172"/>
      <c r="G252" s="172"/>
      <c r="H252" s="172"/>
      <c r="I252" s="172"/>
      <c r="J252" s="172"/>
      <c r="K252" s="172"/>
      <c r="L252" s="172"/>
      <c r="M252" s="172"/>
      <c r="N252" s="172"/>
      <c r="O252" s="172"/>
      <c r="P252" s="172"/>
      <c r="Q252" s="172"/>
      <c r="R252" s="172"/>
      <c r="S252" s="172"/>
      <c r="T252" s="172"/>
      <c r="U252" s="172"/>
      <c r="V252" s="172"/>
      <c r="W252" s="172"/>
      <c r="X252" s="172"/>
      <c r="Y252" s="172"/>
    </row>
    <row r="253" spans="1:105" ht="12" customHeight="1" x14ac:dyDescent="0.25">
      <c r="A253" s="35" t="s">
        <v>936</v>
      </c>
      <c r="B253" s="272">
        <f>IF(B$115=0,0,(B$115-B$158)/NFM_fec!B$115)</f>
        <v>1.6060893876199178</v>
      </c>
      <c r="C253" s="272">
        <f>IF(C$115=0,0,(C$115-C$158)/NFM_fec!C$115)</f>
        <v>1.3990400534020979</v>
      </c>
      <c r="D253" s="272">
        <f>IF(D$115=0,0,(D$115-D$158)/NFM_fec!D$115)</f>
        <v>0.9475947628018343</v>
      </c>
      <c r="E253" s="272">
        <f>IF(E$115=0,0,(E$115-E$158)/NFM_fec!E$115)</f>
        <v>1.0812971253971202</v>
      </c>
      <c r="F253" s="272">
        <f>IF(F$115=0,0,(F$115-F$158)/NFM_fec!F$115)</f>
        <v>1.2971361505055143</v>
      </c>
      <c r="G253" s="272">
        <f>IF(G$115=0,0,(G$115-G$158)/NFM_fec!G$115)</f>
        <v>1.4629549666066521</v>
      </c>
      <c r="H253" s="272">
        <f>IF(H$115=0,0,(H$115-H$158)/NFM_fec!H$115)</f>
        <v>1.3801235980039839</v>
      </c>
      <c r="I253" s="272">
        <f>IF(I$115=0,0,(I$115-I$158)/NFM_fec!I$115)</f>
        <v>1.2581194561400459</v>
      </c>
      <c r="J253" s="272">
        <f>IF(J$115=0,0,(J$115-J$158)/NFM_fec!J$115)</f>
        <v>2.0182368240335133</v>
      </c>
      <c r="K253" s="272">
        <f>IF(K$115=0,0,(K$115-K$158)/NFM_fec!K$115)</f>
        <v>1.9573264924870961</v>
      </c>
      <c r="L253" s="272">
        <f>IF(L$115=0,0,(L$115-L$158)/NFM_fec!L$115)</f>
        <v>1.8043010197735514</v>
      </c>
      <c r="M253" s="272">
        <f>IF(M$115=0,0,(M$115-M$158)/NFM_fec!M$115)</f>
        <v>2.1704141932450223</v>
      </c>
      <c r="N253" s="272">
        <f>IF(N$115=0,0,(N$115-N$158)/NFM_fec!N$115)</f>
        <v>1.655738287996845</v>
      </c>
      <c r="O253" s="272">
        <f>IF(O$115=0,0,(O$115-O$158)/NFM_fec!O$115)</f>
        <v>1.7274579164664083</v>
      </c>
      <c r="P253" s="272">
        <f>IF(P$115=0,0,(P$115-P$158)/NFM_fec!P$115)</f>
        <v>1.8071648566949521</v>
      </c>
      <c r="Q253" s="272">
        <f>IF(Q$115=0,0,(Q$115-Q$158)/NFM_fec!Q$115)</f>
        <v>1.8532779213916921</v>
      </c>
      <c r="R253" s="272">
        <f>IF(R$115=0,0,(R$115-R$158)/NFM_fec!R$115)</f>
        <v>1.8107186816295417</v>
      </c>
      <c r="S253" s="272">
        <f>IF(S$115=0,0,(S$115-S$158)/NFM_fec!S$115)</f>
        <v>1.8770536804194524</v>
      </c>
      <c r="T253" s="272">
        <f>IF(T$115=0,0,(T$115-T$158)/NFM_fec!T$115)</f>
        <v>1.8687043136375712</v>
      </c>
      <c r="U253" s="272">
        <f>IF(U$115=0,0,(U$115-U$158)/NFM_fec!U$115)</f>
        <v>1.6428786994292648</v>
      </c>
      <c r="V253" s="272">
        <f>IF(V$115=0,0,(V$115-V$158)/NFM_fec!V$115)</f>
        <v>1.9177163653449698</v>
      </c>
      <c r="W253" s="272">
        <f>IF(W$115=0,0,(W$115-W$158)/NFM_fec!W$115)</f>
        <v>2.0294870958819287</v>
      </c>
      <c r="X253" s="272">
        <f>IF(X$115=0,0,(X$115-X$158)/NFM_fec!X$115)</f>
        <v>2.1313578664285946</v>
      </c>
      <c r="Y253" s="272">
        <f>IF(Y$115=0,0,(Y$115-Y$158)/NFM_fec!Y$115)</f>
        <v>2.3160419627167248</v>
      </c>
      <c r="DA253" s="111"/>
    </row>
    <row r="254" spans="1:105" ht="12" customHeight="1" x14ac:dyDescent="0.25">
      <c r="A254" s="55" t="s">
        <v>91</v>
      </c>
      <c r="B254" s="273">
        <f>IF(B$116=0,0,B$116/NFM_fec!B$116)</f>
        <v>0</v>
      </c>
      <c r="C254" s="273">
        <f>IF(C$116=0,0,C$116/NFM_fec!C$116)</f>
        <v>0</v>
      </c>
      <c r="D254" s="273">
        <f>IF(D$116=0,0,D$116/NFM_fec!D$116)</f>
        <v>0</v>
      </c>
      <c r="E254" s="273">
        <f>IF(E$116=0,0,E$116/NFM_fec!E$116)</f>
        <v>0</v>
      </c>
      <c r="F254" s="273">
        <f>IF(F$116=0,0,F$116/NFM_fec!F$116)</f>
        <v>0</v>
      </c>
      <c r="G254" s="273">
        <f>IF(G$116=0,0,G$116/NFM_fec!G$116)</f>
        <v>0</v>
      </c>
      <c r="H254" s="273">
        <f>IF(H$116=0,0,H$116/NFM_fec!H$116)</f>
        <v>0</v>
      </c>
      <c r="I254" s="273">
        <f>IF(I$116=0,0,I$116/NFM_fec!I$116)</f>
        <v>0</v>
      </c>
      <c r="J254" s="273">
        <f>IF(J$116=0,0,J$116/NFM_fec!J$116)</f>
        <v>0</v>
      </c>
      <c r="K254" s="273">
        <f>IF(K$116=0,0,K$116/NFM_fec!K$116)</f>
        <v>0</v>
      </c>
      <c r="L254" s="273">
        <f>IF(L$116=0,0,L$116/NFM_fec!L$116)</f>
        <v>0</v>
      </c>
      <c r="M254" s="273">
        <f>IF(M$116=0,0,M$116/NFM_fec!M$116)</f>
        <v>0</v>
      </c>
      <c r="N254" s="273">
        <f>IF(N$116=0,0,N$116/NFM_fec!N$116)</f>
        <v>0</v>
      </c>
      <c r="O254" s="273">
        <f>IF(O$116=0,0,O$116/NFM_fec!O$116)</f>
        <v>0</v>
      </c>
      <c r="P254" s="273">
        <f>IF(P$116=0,0,P$116/NFM_fec!P$116)</f>
        <v>0</v>
      </c>
      <c r="Q254" s="273">
        <f>IF(Q$116=0,0,Q$116/NFM_fec!Q$116)</f>
        <v>0</v>
      </c>
      <c r="R254" s="273">
        <f>IF(R$116=0,0,R$116/NFM_fec!R$116)</f>
        <v>0</v>
      </c>
      <c r="S254" s="273">
        <f>IF(S$116=0,0,S$116/NFM_fec!S$116)</f>
        <v>0</v>
      </c>
      <c r="T254" s="273">
        <f>IF(T$116=0,0,T$116/NFM_fec!T$116)</f>
        <v>0</v>
      </c>
      <c r="U254" s="273">
        <f>IF(U$116=0,0,U$116/NFM_fec!U$116)</f>
        <v>0</v>
      </c>
      <c r="V254" s="273">
        <f>IF(V$116=0,0,V$116/NFM_fec!V$116)</f>
        <v>0</v>
      </c>
      <c r="W254" s="273">
        <f>IF(W$116=0,0,W$116/NFM_fec!W$116)</f>
        <v>0</v>
      </c>
      <c r="X254" s="273">
        <f>IF(X$116=0,0,X$116/NFM_fec!X$116)</f>
        <v>0</v>
      </c>
      <c r="Y254" s="273">
        <f>IF(Y$116=0,0,Y$116/NFM_fec!Y$116)</f>
        <v>0</v>
      </c>
      <c r="DA254" s="76"/>
    </row>
    <row r="255" spans="1:105" ht="12" customHeight="1" x14ac:dyDescent="0.25">
      <c r="A255" s="173" t="s">
        <v>92</v>
      </c>
      <c r="B255" s="274">
        <f>IF(B$117=0,0,B$117/NFM_fec!B$117)</f>
        <v>0</v>
      </c>
      <c r="C255" s="274">
        <f>IF(C$117=0,0,C$117/NFM_fec!C$117)</f>
        <v>0</v>
      </c>
      <c r="D255" s="274">
        <f>IF(D$117=0,0,D$117/NFM_fec!D$117)</f>
        <v>0</v>
      </c>
      <c r="E255" s="274">
        <f>IF(E$117=0,0,E$117/NFM_fec!E$117)</f>
        <v>0</v>
      </c>
      <c r="F255" s="274">
        <f>IF(F$117=0,0,F$117/NFM_fec!F$117)</f>
        <v>0</v>
      </c>
      <c r="G255" s="274">
        <f>IF(G$117=0,0,G$117/NFM_fec!G$117)</f>
        <v>0</v>
      </c>
      <c r="H255" s="274">
        <f>IF(H$117=0,0,H$117/NFM_fec!H$117)</f>
        <v>0</v>
      </c>
      <c r="I255" s="274">
        <f>IF(I$117=0,0,I$117/NFM_fec!I$117)</f>
        <v>0</v>
      </c>
      <c r="J255" s="274">
        <f>IF(J$117=0,0,J$117/NFM_fec!J$117)</f>
        <v>0</v>
      </c>
      <c r="K255" s="274">
        <f>IF(K$117=0,0,K$117/NFM_fec!K$117)</f>
        <v>0</v>
      </c>
      <c r="L255" s="274">
        <f>IF(L$117=0,0,L$117/NFM_fec!L$117)</f>
        <v>0</v>
      </c>
      <c r="M255" s="274">
        <f>IF(M$117=0,0,M$117/NFM_fec!M$117)</f>
        <v>0</v>
      </c>
      <c r="N255" s="274">
        <f>IF(N$117=0,0,N$117/NFM_fec!N$117)</f>
        <v>0</v>
      </c>
      <c r="O255" s="274">
        <f>IF(O$117=0,0,O$117/NFM_fec!O$117)</f>
        <v>0</v>
      </c>
      <c r="P255" s="274">
        <f>IF(P$117=0,0,P$117/NFM_fec!P$117)</f>
        <v>0</v>
      </c>
      <c r="Q255" s="274">
        <f>IF(Q$117=0,0,Q$117/NFM_fec!Q$117)</f>
        <v>0</v>
      </c>
      <c r="R255" s="274">
        <f>IF(R$117=0,0,R$117/NFM_fec!R$117)</f>
        <v>0</v>
      </c>
      <c r="S255" s="274">
        <f>IF(S$117=0,0,S$117/NFM_fec!S$117)</f>
        <v>0</v>
      </c>
      <c r="T255" s="274">
        <f>IF(T$117=0,0,T$117/NFM_fec!T$117)</f>
        <v>0</v>
      </c>
      <c r="U255" s="274">
        <f>IF(U$117=0,0,U$117/NFM_fec!U$117)</f>
        <v>0</v>
      </c>
      <c r="V255" s="274">
        <f>IF(V$117=0,0,V$117/NFM_fec!V$117)</f>
        <v>0</v>
      </c>
      <c r="W255" s="274">
        <f>IF(W$117=0,0,W$117/NFM_fec!W$117)</f>
        <v>0</v>
      </c>
      <c r="X255" s="274">
        <f>IF(X$117=0,0,X$117/NFM_fec!X$117)</f>
        <v>0</v>
      </c>
      <c r="Y255" s="274">
        <f>IF(Y$117=0,0,Y$117/NFM_fec!Y$117)</f>
        <v>0</v>
      </c>
      <c r="DA255" s="77"/>
    </row>
    <row r="256" spans="1:105" ht="12" customHeight="1" x14ac:dyDescent="0.25">
      <c r="A256" s="173" t="s">
        <v>93</v>
      </c>
      <c r="B256" s="274">
        <f>IF(B$118=0,0,B$118/NFM_fec!B$118)</f>
        <v>0</v>
      </c>
      <c r="C256" s="274">
        <f>IF(C$118=0,0,C$118/NFM_fec!C$118)</f>
        <v>0</v>
      </c>
      <c r="D256" s="274">
        <f>IF(D$118=0,0,D$118/NFM_fec!D$118)</f>
        <v>0</v>
      </c>
      <c r="E256" s="274">
        <f>IF(E$118=0,0,E$118/NFM_fec!E$118)</f>
        <v>0</v>
      </c>
      <c r="F256" s="274">
        <f>IF(F$118=0,0,F$118/NFM_fec!F$118)</f>
        <v>0</v>
      </c>
      <c r="G256" s="274">
        <f>IF(G$118=0,0,G$118/NFM_fec!G$118)</f>
        <v>0</v>
      </c>
      <c r="H256" s="274">
        <f>IF(H$118=0,0,H$118/NFM_fec!H$118)</f>
        <v>0</v>
      </c>
      <c r="I256" s="274">
        <f>IF(I$118=0,0,I$118/NFM_fec!I$118)</f>
        <v>0</v>
      </c>
      <c r="J256" s="274">
        <f>IF(J$118=0,0,J$118/NFM_fec!J$118)</f>
        <v>0</v>
      </c>
      <c r="K256" s="274">
        <f>IF(K$118=0,0,K$118/NFM_fec!K$118)</f>
        <v>0</v>
      </c>
      <c r="L256" s="274">
        <f>IF(L$118=0,0,L$118/NFM_fec!L$118)</f>
        <v>0</v>
      </c>
      <c r="M256" s="274">
        <f>IF(M$118=0,0,M$118/NFM_fec!M$118)</f>
        <v>0</v>
      </c>
      <c r="N256" s="274">
        <f>IF(N$118=0,0,N$118/NFM_fec!N$118)</f>
        <v>0</v>
      </c>
      <c r="O256" s="274">
        <f>IF(O$118=0,0,O$118/NFM_fec!O$118)</f>
        <v>0</v>
      </c>
      <c r="P256" s="274">
        <f>IF(P$118=0,0,P$118/NFM_fec!P$118)</f>
        <v>0</v>
      </c>
      <c r="Q256" s="274">
        <f>IF(Q$118=0,0,Q$118/NFM_fec!Q$118)</f>
        <v>0</v>
      </c>
      <c r="R256" s="274">
        <f>IF(R$118=0,0,R$118/NFM_fec!R$118)</f>
        <v>0</v>
      </c>
      <c r="S256" s="274">
        <f>IF(S$118=0,0,S$118/NFM_fec!S$118)</f>
        <v>0</v>
      </c>
      <c r="T256" s="274">
        <f>IF(T$118=0,0,T$118/NFM_fec!T$118)</f>
        <v>0</v>
      </c>
      <c r="U256" s="274">
        <f>IF(U$118=0,0,U$118/NFM_fec!U$118)</f>
        <v>0</v>
      </c>
      <c r="V256" s="274">
        <f>IF(V$118=0,0,V$118/NFM_fec!V$118)</f>
        <v>0</v>
      </c>
      <c r="W256" s="274">
        <f>IF(W$118=0,0,W$118/NFM_fec!W$118)</f>
        <v>0</v>
      </c>
      <c r="X256" s="274">
        <f>IF(X$118=0,0,X$118/NFM_fec!X$118)</f>
        <v>0</v>
      </c>
      <c r="Y256" s="274">
        <f>IF(Y$118=0,0,Y$118/NFM_fec!Y$118)</f>
        <v>0</v>
      </c>
      <c r="DA256" s="77"/>
    </row>
    <row r="257" spans="1:105" ht="12" customHeight="1" x14ac:dyDescent="0.25">
      <c r="A257" s="173" t="s">
        <v>94</v>
      </c>
      <c r="B257" s="274">
        <f>IF(B$119=0,0,B$119/NFM_fec!B$119)</f>
        <v>0</v>
      </c>
      <c r="C257" s="274">
        <f>IF(C$119=0,0,C$119/NFM_fec!C$119)</f>
        <v>0</v>
      </c>
      <c r="D257" s="274">
        <f>IF(D$119=0,0,D$119/NFM_fec!D$119)</f>
        <v>0</v>
      </c>
      <c r="E257" s="274">
        <f>IF(E$119=0,0,E$119/NFM_fec!E$119)</f>
        <v>0</v>
      </c>
      <c r="F257" s="274">
        <f>IF(F$119=0,0,F$119/NFM_fec!F$119)</f>
        <v>0</v>
      </c>
      <c r="G257" s="274">
        <f>IF(G$119=0,0,G$119/NFM_fec!G$119)</f>
        <v>0</v>
      </c>
      <c r="H257" s="274">
        <f>IF(H$119=0,0,H$119/NFM_fec!H$119)</f>
        <v>0</v>
      </c>
      <c r="I257" s="274">
        <f>IF(I$119=0,0,I$119/NFM_fec!I$119)</f>
        <v>0</v>
      </c>
      <c r="J257" s="274">
        <f>IF(J$119=0,0,J$119/NFM_fec!J$119)</f>
        <v>0</v>
      </c>
      <c r="K257" s="274">
        <f>IF(K$119=0,0,K$119/NFM_fec!K$119)</f>
        <v>0</v>
      </c>
      <c r="L257" s="274">
        <f>IF(L$119=0,0,L$119/NFM_fec!L$119)</f>
        <v>0</v>
      </c>
      <c r="M257" s="274">
        <f>IF(M$119=0,0,M$119/NFM_fec!M$119)</f>
        <v>0</v>
      </c>
      <c r="N257" s="274">
        <f>IF(N$119=0,0,N$119/NFM_fec!N$119)</f>
        <v>0</v>
      </c>
      <c r="O257" s="274">
        <f>IF(O$119=0,0,O$119/NFM_fec!O$119)</f>
        <v>0</v>
      </c>
      <c r="P257" s="274">
        <f>IF(P$119=0,0,P$119/NFM_fec!P$119)</f>
        <v>0</v>
      </c>
      <c r="Q257" s="274">
        <f>IF(Q$119=0,0,Q$119/NFM_fec!Q$119)</f>
        <v>0</v>
      </c>
      <c r="R257" s="274">
        <f>IF(R$119=0,0,R$119/NFM_fec!R$119)</f>
        <v>0</v>
      </c>
      <c r="S257" s="274">
        <f>IF(S$119=0,0,S$119/NFM_fec!S$119)</f>
        <v>0</v>
      </c>
      <c r="T257" s="274">
        <f>IF(T$119=0,0,T$119/NFM_fec!T$119)</f>
        <v>0</v>
      </c>
      <c r="U257" s="274">
        <f>IF(U$119=0,0,U$119/NFM_fec!U$119)</f>
        <v>0</v>
      </c>
      <c r="V257" s="274">
        <f>IF(V$119=0,0,V$119/NFM_fec!V$119)</f>
        <v>0</v>
      </c>
      <c r="W257" s="274">
        <f>IF(W$119=0,0,W$119/NFM_fec!W$119)</f>
        <v>0</v>
      </c>
      <c r="X257" s="274">
        <f>IF(X$119=0,0,X$119/NFM_fec!X$119)</f>
        <v>0</v>
      </c>
      <c r="Y257" s="274">
        <f>IF(Y$119=0,0,Y$119/NFM_fec!Y$119)</f>
        <v>0</v>
      </c>
      <c r="DA257" s="77"/>
    </row>
    <row r="258" spans="1:105" ht="12" customHeight="1" x14ac:dyDescent="0.25">
      <c r="A258" s="56" t="s">
        <v>95</v>
      </c>
      <c r="B258" s="275">
        <f>IF(B$120=0,0,B$120/NFM_fec!B$120)</f>
        <v>1.2427236321561423</v>
      </c>
      <c r="C258" s="275">
        <f>IF(C$120=0,0,C$120/NFM_fec!C$120)</f>
        <v>1.055036518072576</v>
      </c>
      <c r="D258" s="275">
        <f>IF(D$120=0,0,D$120/NFM_fec!D$120)</f>
        <v>0.63040452580685324</v>
      </c>
      <c r="E258" s="275">
        <f>IF(E$120=0,0,E$120/NFM_fec!E$120)</f>
        <v>0.75870741150292575</v>
      </c>
      <c r="F258" s="275">
        <f>IF(F$120=0,0,F$120/NFM_fec!F$120)</f>
        <v>1.0165603688009641</v>
      </c>
      <c r="G258" s="275">
        <f>IF(G$120=0,0,G$120/NFM_fec!G$120)</f>
        <v>1.2374132079581071</v>
      </c>
      <c r="H258" s="275">
        <f>IF(H$120=0,0,H$120/NFM_fec!H$120)</f>
        <v>1.0844065161830017</v>
      </c>
      <c r="I258" s="275">
        <f>IF(I$120=0,0,I$120/NFM_fec!I$120)</f>
        <v>1.0167113658091316</v>
      </c>
      <c r="J258" s="275">
        <f>IF(J$120=0,0,J$120/NFM_fec!J$120)</f>
        <v>1.6933431100898186</v>
      </c>
      <c r="K258" s="275">
        <f>IF(K$120=0,0,K$120/NFM_fec!K$120)</f>
        <v>1.74329014746549</v>
      </c>
      <c r="L258" s="275">
        <f>IF(L$120=0,0,L$120/NFM_fec!L$120)</f>
        <v>1.4685916832479204</v>
      </c>
      <c r="M258" s="275">
        <f>IF(M$120=0,0,M$120/NFM_fec!M$120)</f>
        <v>1.8587252792962683</v>
      </c>
      <c r="N258" s="275">
        <f>IF(N$120=0,0,N$120/NFM_fec!N$120)</f>
        <v>1.3218014556234652</v>
      </c>
      <c r="O258" s="275">
        <f>IF(O$120=0,0,O$120/NFM_fec!O$120)</f>
        <v>1.4039191393843826</v>
      </c>
      <c r="P258" s="275">
        <f>IF(P$120=0,0,P$120/NFM_fec!P$120)</f>
        <v>1.5206285923621838</v>
      </c>
      <c r="Q258" s="275">
        <f>IF(Q$120=0,0,Q$120/NFM_fec!Q$120)</f>
        <v>1.6139433964954644</v>
      </c>
      <c r="R258" s="275">
        <f>IF(R$120=0,0,R$120/NFM_fec!R$120)</f>
        <v>1.6132940576751649</v>
      </c>
      <c r="S258" s="275">
        <f>IF(S$120=0,0,S$120/NFM_fec!S$120)</f>
        <v>1.7150553263759856</v>
      </c>
      <c r="T258" s="275">
        <f>IF(T$120=0,0,T$120/NFM_fec!T$120)</f>
        <v>1.6859608344595431</v>
      </c>
      <c r="U258" s="275">
        <f>IF(U$120=0,0,U$120/NFM_fec!U$120)</f>
        <v>1.5019167055658067</v>
      </c>
      <c r="V258" s="275">
        <f>IF(V$120=0,0,V$120/NFM_fec!V$120)</f>
        <v>1.8324924315035553</v>
      </c>
      <c r="W258" s="275">
        <f>IF(W$120=0,0,W$120/NFM_fec!W$120)</f>
        <v>1.9855041367156159</v>
      </c>
      <c r="X258" s="275">
        <f>IF(X$120=0,0,X$120/NFM_fec!X$120)</f>
        <v>2.1255468113876415</v>
      </c>
      <c r="Y258" s="275">
        <f>IF(Y$120=0,0,Y$120/NFM_fec!Y$120)</f>
        <v>2.2260359942085315</v>
      </c>
      <c r="DA258" s="78"/>
    </row>
    <row r="259" spans="1:105" ht="12" customHeight="1" x14ac:dyDescent="0.25">
      <c r="A259" s="174" t="s">
        <v>602</v>
      </c>
      <c r="B259" s="276">
        <f>IF(B$126=0,0,B$126/NFM_fec!B$126)</f>
        <v>1.4994162147573422</v>
      </c>
      <c r="C259" s="276">
        <f>IF(C$126=0,0,C$126/NFM_fec!C$126)</f>
        <v>1.2753952350368083</v>
      </c>
      <c r="D259" s="276">
        <f>IF(D$126=0,0,D$126/NFM_fec!D$126)</f>
        <v>0.76772601671363305</v>
      </c>
      <c r="E259" s="276">
        <f>IF(E$126=0,0,E$126/NFM_fec!E$126)</f>
        <v>0.91614064662391359</v>
      </c>
      <c r="F259" s="276">
        <f>IF(F$126=0,0,F$126/NFM_fec!F$126)</f>
        <v>1.1482322761586039</v>
      </c>
      <c r="G259" s="276">
        <f>IF(G$126=0,0,G$126/NFM_fec!G$126)</f>
        <v>1.3311616834930065</v>
      </c>
      <c r="H259" s="276">
        <f>IF(H$126=0,0,H$126/NFM_fec!H$126)</f>
        <v>1.2466206454043465</v>
      </c>
      <c r="I259" s="276">
        <f>IF(I$126=0,0,I$126/NFM_fec!I$126)</f>
        <v>1.130674141451306</v>
      </c>
      <c r="J259" s="276">
        <f>IF(J$126=0,0,J$126/NFM_fec!J$126)</f>
        <v>2.0621445410204631</v>
      </c>
      <c r="K259" s="276">
        <f>IF(K$126=0,0,K$126/NFM_fec!K$126)</f>
        <v>2.0051789735087961</v>
      </c>
      <c r="L259" s="276">
        <f>IF(L$126=0,0,L$126/NFM_fec!L$126)</f>
        <v>1.8160095768071622</v>
      </c>
      <c r="M259" s="276">
        <f>IF(M$126=0,0,M$126/NFM_fec!M$126)</f>
        <v>2.2961695767378112</v>
      </c>
      <c r="N259" s="276">
        <f>IF(N$126=0,0,N$126/NFM_fec!N$126)</f>
        <v>1.6800445323606896</v>
      </c>
      <c r="O259" s="276">
        <f>IF(O$126=0,0,O$126/NFM_fec!O$126)</f>
        <v>1.7718245703345989</v>
      </c>
      <c r="P259" s="276">
        <f>IF(P$126=0,0,P$126/NFM_fec!P$126)</f>
        <v>1.843774139327963</v>
      </c>
      <c r="Q259" s="276">
        <f>IF(Q$126=0,0,Q$126/NFM_fec!Q$126)</f>
        <v>1.8832639246021192</v>
      </c>
      <c r="R259" s="276">
        <f>IF(R$126=0,0,R$126/NFM_fec!R$126)</f>
        <v>1.8428770291628707</v>
      </c>
      <c r="S259" s="276">
        <f>IF(S$126=0,0,S$126/NFM_fec!S$126)</f>
        <v>1.9099457793870054</v>
      </c>
      <c r="T259" s="276">
        <f>IF(T$126=0,0,T$126/NFM_fec!T$126)</f>
        <v>1.8772547539634261</v>
      </c>
      <c r="U259" s="276">
        <f>IF(U$126=0,0,U$126/NFM_fec!U$126)</f>
        <v>1.6233935449892496</v>
      </c>
      <c r="V259" s="276">
        <f>IF(V$126=0,0,V$126/NFM_fec!V$126)</f>
        <v>1.941381645356971</v>
      </c>
      <c r="W259" s="276">
        <f>IF(W$126=0,0,W$126/NFM_fec!W$126)</f>
        <v>2.0669128524492604</v>
      </c>
      <c r="X259" s="276">
        <f>IF(X$126=0,0,X$126/NFM_fec!X$126)</f>
        <v>2.1876284901049239</v>
      </c>
      <c r="Y259" s="276">
        <f>IF(Y$126=0,0,Y$126/NFM_fec!Y$126)</f>
        <v>2.3991743193249682</v>
      </c>
      <c r="DA259" s="79"/>
    </row>
    <row r="260" spans="1:105" ht="12" customHeight="1" x14ac:dyDescent="0.25">
      <c r="A260" s="174" t="s">
        <v>613</v>
      </c>
      <c r="B260" s="276">
        <f>IF(B$134=0,0,B$134/NFM_fec!B$134)</f>
        <v>1.4994162147573415</v>
      </c>
      <c r="C260" s="276">
        <f>IF(C$134=0,0,C$134/NFM_fec!C$134)</f>
        <v>1.2753952350368076</v>
      </c>
      <c r="D260" s="276">
        <f>IF(D$134=0,0,D$134/NFM_fec!D$134)</f>
        <v>0.76772601671363305</v>
      </c>
      <c r="E260" s="276">
        <f>IF(E$134=0,0,E$134/NFM_fec!E$134)</f>
        <v>0.91614064662391348</v>
      </c>
      <c r="F260" s="276">
        <f>IF(F$134=0,0,F$134/NFM_fec!F$134)</f>
        <v>1.1482322761586037</v>
      </c>
      <c r="G260" s="276">
        <f>IF(G$134=0,0,G$134/NFM_fec!G$134)</f>
        <v>1.3311616834930056</v>
      </c>
      <c r="H260" s="276">
        <f>IF(H$134=0,0,H$134/NFM_fec!H$134)</f>
        <v>1.2466206454043463</v>
      </c>
      <c r="I260" s="276">
        <f>IF(I$134=0,0,I$134/NFM_fec!I$134)</f>
        <v>1.1306741414513064</v>
      </c>
      <c r="J260" s="276">
        <f>IF(J$134=0,0,J$134/NFM_fec!J$134)</f>
        <v>1.8766550375906197</v>
      </c>
      <c r="K260" s="276">
        <f>IF(K$134=0,0,K$134/NFM_fec!K$134)</f>
        <v>1.9089751167303042</v>
      </c>
      <c r="L260" s="276">
        <f>IF(L$134=0,0,L$134/NFM_fec!L$134)</f>
        <v>1.7131036601956373</v>
      </c>
      <c r="M260" s="276">
        <f>IF(M$134=0,0,M$134/NFM_fec!M$134)</f>
        <v>2.0832205818568892</v>
      </c>
      <c r="N260" s="276">
        <f>IF(N$134=0,0,N$134/NFM_fec!N$134)</f>
        <v>1.5755681972038207</v>
      </c>
      <c r="O260" s="276">
        <f>IF(O$134=0,0,O$134/NFM_fec!O$134)</f>
        <v>1.6558336573195318</v>
      </c>
      <c r="P260" s="276">
        <f>IF(P$134=0,0,P$134/NFM_fec!P$134)</f>
        <v>1.7314816497113303</v>
      </c>
      <c r="Q260" s="276">
        <f>IF(Q$134=0,0,Q$134/NFM_fec!Q$134)</f>
        <v>1.7842074601113735</v>
      </c>
      <c r="R260" s="276">
        <f>IF(R$134=0,0,R$134/NFM_fec!R$134)</f>
        <v>1.7335254529115471</v>
      </c>
      <c r="S260" s="276">
        <f>IF(S$134=0,0,S$134/NFM_fec!S$134)</f>
        <v>1.807486682885447</v>
      </c>
      <c r="T260" s="276">
        <f>IF(T$134=0,0,T$134/NFM_fec!T$134)</f>
        <v>1.7781190842987837</v>
      </c>
      <c r="U260" s="276">
        <f>IF(U$134=0,0,U$134/NFM_fec!U$134)</f>
        <v>1.5206968626191582</v>
      </c>
      <c r="V260" s="276">
        <f>IF(V$134=0,0,V$134/NFM_fec!V$134)</f>
        <v>1.8464628440579578</v>
      </c>
      <c r="W260" s="276">
        <f>IF(W$134=0,0,W$134/NFM_fec!W$134)</f>
        <v>1.9968897080627577</v>
      </c>
      <c r="X260" s="276">
        <f>IF(X$134=0,0,X$134/NFM_fec!X$134)</f>
        <v>2.1445161272413098</v>
      </c>
      <c r="Y260" s="276">
        <f>IF(Y$134=0,0,Y$134/NFM_fec!Y$134)</f>
        <v>2.3463000183105174</v>
      </c>
      <c r="DA260" s="79"/>
    </row>
    <row r="261" spans="1:105" ht="12" customHeight="1" x14ac:dyDescent="0.25">
      <c r="A261" s="41" t="s">
        <v>623</v>
      </c>
      <c r="B261" s="277">
        <f>IF(B$141=0,0,B$141/NFM_fec!B$141)</f>
        <v>2.3828229135652181</v>
      </c>
      <c r="C261" s="277">
        <f>IF(C$141=0,0,C$141/NFM_fec!C$141)</f>
        <v>2.312754216671657</v>
      </c>
      <c r="D261" s="277">
        <f>IF(D$141=0,0,D$141/NFM_fec!D$141)</f>
        <v>2.2041876453382687</v>
      </c>
      <c r="E261" s="277">
        <f>IF(E$141=0,0,E$141/NFM_fec!E$141)</f>
        <v>2.2223254656040305</v>
      </c>
      <c r="F261" s="277">
        <f>IF(F$141=0,0,F$141/NFM_fec!F$141)</f>
        <v>2.2934337000375038</v>
      </c>
      <c r="G261" s="277">
        <f>IF(G$141=0,0,G$141/NFM_fec!G$141)</f>
        <v>2.3131592257567326</v>
      </c>
      <c r="H261" s="277">
        <f>IF(H$141=0,0,H$141/NFM_fec!H$141)</f>
        <v>2.3137655038484093</v>
      </c>
      <c r="I261" s="277">
        <f>IF(I$141=0,0,I$141/NFM_fec!I$141)</f>
        <v>2.2161378276895745</v>
      </c>
      <c r="J261" s="277">
        <f>IF(J$141=0,0,J$141/NFM_fec!J$141)</f>
        <v>2.4423162674274379</v>
      </c>
      <c r="K261" s="277">
        <f>IF(K$141=0,0,K$141/NFM_fec!K$141)</f>
        <v>2.2043132732704707</v>
      </c>
      <c r="L261" s="277">
        <f>IF(L$141=0,0,L$141/NFM_fec!L$141)</f>
        <v>2.2907573690325251</v>
      </c>
      <c r="M261" s="277">
        <f>IF(M$141=0,0,M$141/NFM_fec!M$141)</f>
        <v>2.2081419428125244</v>
      </c>
      <c r="N261" s="277">
        <f>IF(N$141=0,0,N$141/NFM_fec!N$141)</f>
        <v>1.9817060223026735</v>
      </c>
      <c r="O261" s="277">
        <f>IF(O$141=0,0,O$141/NFM_fec!O$141)</f>
        <v>1.9690871209797447</v>
      </c>
      <c r="P261" s="277">
        <f>IF(P$141=0,0,P$141/NFM_fec!P$141)</f>
        <v>2.0986176864892583</v>
      </c>
      <c r="Q261" s="277">
        <f>IF(Q$141=0,0,Q$141/NFM_fec!Q$141)</f>
        <v>2.1726074572301153</v>
      </c>
      <c r="R261" s="277">
        <f>IF(R$141=0,0,R$141/NFM_fec!R$141)</f>
        <v>2.1276083625952773</v>
      </c>
      <c r="S261" s="277">
        <f>IF(S$141=0,0,S$141/NFM_fec!S$141)</f>
        <v>2.203759380893072</v>
      </c>
      <c r="T261" s="277">
        <f>IF(T$141=0,0,T$141/NFM_fec!T$141)</f>
        <v>2.3463800344228201</v>
      </c>
      <c r="U261" s="277">
        <f>IF(U$141=0,0,U$141/NFM_fec!U$141)</f>
        <v>2.2742747876402425</v>
      </c>
      <c r="V261" s="277">
        <f>IF(V$141=0,0,V$141/NFM_fec!V$141)</f>
        <v>2.3196929920597218</v>
      </c>
      <c r="W261" s="277">
        <f>IF(W$141=0,0,W$141/NFM_fec!W$141)</f>
        <v>2.3218748380387626</v>
      </c>
      <c r="X261" s="277">
        <f>IF(X$141=0,0,X$141/NFM_fec!X$141)</f>
        <v>2.2514038510429</v>
      </c>
      <c r="Y261" s="277">
        <f>IF(Y$141=0,0,Y$141/NFM_fec!Y$141)</f>
        <v>2.3051881320736101</v>
      </c>
      <c r="DA261" s="82"/>
    </row>
  </sheetData>
  <pageMargins left="0.39370078740157483" right="0.39370078740157483" top="0.39370078740157483" bottom="0.39370078740157483" header="0.31496062992125978" footer="0.31496062992125978"/>
  <pageSetup paperSize="9" scale="28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tabColor theme="4" tint="0.39997558519241921"/>
    <pageSetUpPr fitToPage="1"/>
  </sheetPr>
  <dimension ref="A1:DA103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Chemical industry"</f>
        <v>SI: Chemical industry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2" customHeight="1" x14ac:dyDescent="0.25">
      <c r="A3" s="30" t="s">
        <v>57</v>
      </c>
      <c r="B3" s="203">
        <f t="shared" ref="B3:Y3" si="0">SUM(B4,B7)</f>
        <v>1021.5138867963074</v>
      </c>
      <c r="C3" s="203">
        <f t="shared" si="0"/>
        <v>1076.2992664672515</v>
      </c>
      <c r="D3" s="203">
        <f t="shared" si="0"/>
        <v>1121.6117171960702</v>
      </c>
      <c r="E3" s="203">
        <f t="shared" si="0"/>
        <v>1384.795065121986</v>
      </c>
      <c r="F3" s="203">
        <f t="shared" si="0"/>
        <v>1449.544425044523</v>
      </c>
      <c r="G3" s="203">
        <f t="shared" si="0"/>
        <v>1375.9062502863953</v>
      </c>
      <c r="H3" s="203">
        <f t="shared" si="0"/>
        <v>1631.9773032446387</v>
      </c>
      <c r="I3" s="203">
        <f t="shared" si="0"/>
        <v>1622.1882135163523</v>
      </c>
      <c r="J3" s="203">
        <f t="shared" si="0"/>
        <v>1501.1346565847512</v>
      </c>
      <c r="K3" s="203">
        <f t="shared" si="0"/>
        <v>1397.1829112769151</v>
      </c>
      <c r="L3" s="203">
        <f t="shared" si="0"/>
        <v>1509.4524024270252</v>
      </c>
      <c r="M3" s="203">
        <f t="shared" si="0"/>
        <v>1580.9105253073287</v>
      </c>
      <c r="N3" s="203">
        <f t="shared" si="0"/>
        <v>1586.8406204019107</v>
      </c>
      <c r="O3" s="203">
        <f t="shared" si="0"/>
        <v>1693.2621133345431</v>
      </c>
      <c r="P3" s="203">
        <f t="shared" si="0"/>
        <v>1721.4440348667308</v>
      </c>
      <c r="Q3" s="203">
        <f t="shared" si="0"/>
        <v>1637.2962419999999</v>
      </c>
      <c r="R3" s="203">
        <f t="shared" si="0"/>
        <v>1507.1945309250782</v>
      </c>
      <c r="S3" s="203">
        <f t="shared" si="0"/>
        <v>1756.7452502933131</v>
      </c>
      <c r="T3" s="203">
        <f t="shared" si="0"/>
        <v>1823.9283439399292</v>
      </c>
      <c r="U3" s="203">
        <f t="shared" si="0"/>
        <v>2040.0168889302504</v>
      </c>
      <c r="V3" s="203">
        <f t="shared" si="0"/>
        <v>2232.5047836534059</v>
      </c>
      <c r="W3" s="203">
        <f t="shared" si="0"/>
        <v>2147.7946352276595</v>
      </c>
      <c r="X3" s="203">
        <f t="shared" si="0"/>
        <v>2103.5098864406646</v>
      </c>
      <c r="Y3" s="203">
        <f t="shared" si="0"/>
        <v>2038.6999999999998</v>
      </c>
      <c r="DA3" s="112"/>
    </row>
    <row r="4" spans="1:105" ht="12" customHeight="1" x14ac:dyDescent="0.25">
      <c r="A4" s="50" t="s">
        <v>937</v>
      </c>
      <c r="B4" s="241">
        <f t="shared" ref="B4:Y4" si="1">SUM(B5:B6)</f>
        <v>388.98651412811705</v>
      </c>
      <c r="C4" s="241">
        <f t="shared" si="1"/>
        <v>407.81909667489975</v>
      </c>
      <c r="D4" s="241">
        <f t="shared" si="1"/>
        <v>421.40554517509497</v>
      </c>
      <c r="E4" s="241">
        <f t="shared" si="1"/>
        <v>443.30377636732584</v>
      </c>
      <c r="F4" s="241">
        <f t="shared" si="1"/>
        <v>463.99655573791483</v>
      </c>
      <c r="G4" s="241">
        <f t="shared" si="1"/>
        <v>447.0629427668058</v>
      </c>
      <c r="H4" s="241">
        <f t="shared" si="1"/>
        <v>464.25396766588085</v>
      </c>
      <c r="I4" s="241">
        <f t="shared" si="1"/>
        <v>474.1094698896913</v>
      </c>
      <c r="J4" s="241">
        <f t="shared" si="1"/>
        <v>422.34429741650916</v>
      </c>
      <c r="K4" s="241">
        <f t="shared" si="1"/>
        <v>401.81304286119786</v>
      </c>
      <c r="L4" s="241">
        <f t="shared" si="1"/>
        <v>444.93425508363407</v>
      </c>
      <c r="M4" s="241">
        <f t="shared" si="1"/>
        <v>489.66136585956178</v>
      </c>
      <c r="N4" s="241">
        <f t="shared" si="1"/>
        <v>483.71445891197868</v>
      </c>
      <c r="O4" s="241">
        <f t="shared" si="1"/>
        <v>497.41164983979212</v>
      </c>
      <c r="P4" s="241">
        <f t="shared" si="1"/>
        <v>543.14157807225286</v>
      </c>
      <c r="Q4" s="241">
        <f t="shared" si="1"/>
        <v>492.46489499999996</v>
      </c>
      <c r="R4" s="241">
        <f t="shared" si="1"/>
        <v>473.96799457350528</v>
      </c>
      <c r="S4" s="241">
        <f t="shared" si="1"/>
        <v>505.65880817364109</v>
      </c>
      <c r="T4" s="241">
        <f t="shared" si="1"/>
        <v>491.17469587535419</v>
      </c>
      <c r="U4" s="241">
        <f t="shared" si="1"/>
        <v>506.91178819040533</v>
      </c>
      <c r="V4" s="241">
        <f t="shared" si="1"/>
        <v>542.09614354628661</v>
      </c>
      <c r="W4" s="241">
        <f t="shared" si="1"/>
        <v>574.55110388101332</v>
      </c>
      <c r="X4" s="241">
        <f t="shared" si="1"/>
        <v>495.42768939806024</v>
      </c>
      <c r="Y4" s="241">
        <f t="shared" si="1"/>
        <v>447.6</v>
      </c>
      <c r="DA4" s="83"/>
    </row>
    <row r="5" spans="1:105" ht="12" customHeight="1" x14ac:dyDescent="0.25">
      <c r="A5" s="99" t="s">
        <v>59</v>
      </c>
      <c r="B5" s="282">
        <v>56.513750361240767</v>
      </c>
      <c r="C5" s="282">
        <v>57.86562331197814</v>
      </c>
      <c r="D5" s="282">
        <v>58.821619764434388</v>
      </c>
      <c r="E5" s="282">
        <v>60.330589913911012</v>
      </c>
      <c r="F5" s="282">
        <v>61.722603244044848</v>
      </c>
      <c r="G5" s="282">
        <v>60.585848240251863</v>
      </c>
      <c r="H5" s="282">
        <v>61.739721831612847</v>
      </c>
      <c r="I5" s="282">
        <v>69.324007725350256</v>
      </c>
      <c r="J5" s="282">
        <v>65.430112087329164</v>
      </c>
      <c r="K5" s="282">
        <v>43.180716254073943</v>
      </c>
      <c r="L5" s="282">
        <v>33.222152983097367</v>
      </c>
      <c r="M5" s="282">
        <v>31.836934055694179</v>
      </c>
      <c r="N5" s="282">
        <v>33.959093027951077</v>
      </c>
      <c r="O5" s="282">
        <v>36.584002216428118</v>
      </c>
      <c r="P5" s="282">
        <v>52.440426070690258</v>
      </c>
      <c r="Q5" s="282">
        <v>101.13734513730699</v>
      </c>
      <c r="R5" s="282">
        <v>87.27954299673506</v>
      </c>
      <c r="S5" s="282">
        <v>109.632946211681</v>
      </c>
      <c r="T5" s="282">
        <v>108.0934929080173</v>
      </c>
      <c r="U5" s="282">
        <v>90.406136613001138</v>
      </c>
      <c r="V5" s="282">
        <v>78.808182364063526</v>
      </c>
      <c r="W5" s="282">
        <v>89.275515587605938</v>
      </c>
      <c r="X5" s="282">
        <v>98.96861731577485</v>
      </c>
      <c r="Y5" s="282">
        <v>55.565443472031603</v>
      </c>
      <c r="DA5" s="94" t="s">
        <v>938</v>
      </c>
    </row>
    <row r="6" spans="1:105" ht="12" customHeight="1" x14ac:dyDescent="0.25">
      <c r="A6" s="99" t="s">
        <v>49</v>
      </c>
      <c r="B6" s="282">
        <v>332.47276376687631</v>
      </c>
      <c r="C6" s="282">
        <v>349.95347336292161</v>
      </c>
      <c r="D6" s="282">
        <v>362.58392541066058</v>
      </c>
      <c r="E6" s="282">
        <v>382.97318645341483</v>
      </c>
      <c r="F6" s="282">
        <v>402.27395249387001</v>
      </c>
      <c r="G6" s="282">
        <v>386.47709452655391</v>
      </c>
      <c r="H6" s="282">
        <v>402.51424583426802</v>
      </c>
      <c r="I6" s="282">
        <v>404.78546216434103</v>
      </c>
      <c r="J6" s="282">
        <v>356.91418532917999</v>
      </c>
      <c r="K6" s="282">
        <v>358.6323266071239</v>
      </c>
      <c r="L6" s="282">
        <v>411.7121021005367</v>
      </c>
      <c r="M6" s="282">
        <v>457.82443180386758</v>
      </c>
      <c r="N6" s="282">
        <v>449.75536588402758</v>
      </c>
      <c r="O6" s="282">
        <v>460.82764762336399</v>
      </c>
      <c r="P6" s="282">
        <v>490.7011520015626</v>
      </c>
      <c r="Q6" s="282">
        <v>391.32754986269299</v>
      </c>
      <c r="R6" s="282">
        <v>386.68845157677021</v>
      </c>
      <c r="S6" s="282">
        <v>396.02586196196012</v>
      </c>
      <c r="T6" s="282">
        <v>383.08120296733688</v>
      </c>
      <c r="U6" s="282">
        <v>416.50565157740419</v>
      </c>
      <c r="V6" s="282">
        <v>463.28796118222311</v>
      </c>
      <c r="W6" s="282">
        <v>485.2755882934074</v>
      </c>
      <c r="X6" s="282">
        <v>396.45907208228539</v>
      </c>
      <c r="Y6" s="282">
        <v>392.03455652796839</v>
      </c>
      <c r="DA6" s="94" t="s">
        <v>939</v>
      </c>
    </row>
    <row r="7" spans="1:105" ht="12" customHeight="1" x14ac:dyDescent="0.25">
      <c r="A7" s="49" t="s">
        <v>50</v>
      </c>
      <c r="B7" s="242">
        <v>632.52737266819031</v>
      </c>
      <c r="C7" s="242">
        <v>668.48016979235183</v>
      </c>
      <c r="D7" s="242">
        <v>700.20617202097526</v>
      </c>
      <c r="E7" s="242">
        <v>941.4912887546601</v>
      </c>
      <c r="F7" s="242">
        <v>985.54786930660805</v>
      </c>
      <c r="G7" s="242">
        <v>928.84330751958942</v>
      </c>
      <c r="H7" s="242">
        <v>1167.723335578758</v>
      </c>
      <c r="I7" s="242">
        <v>1148.078743626661</v>
      </c>
      <c r="J7" s="242">
        <v>1078.790359168242</v>
      </c>
      <c r="K7" s="242">
        <v>995.36986841571729</v>
      </c>
      <c r="L7" s="242">
        <v>1064.5181473433911</v>
      </c>
      <c r="M7" s="242">
        <v>1091.2491594477669</v>
      </c>
      <c r="N7" s="242">
        <v>1103.126161489932</v>
      </c>
      <c r="O7" s="242">
        <v>1195.850463494751</v>
      </c>
      <c r="P7" s="242">
        <v>1178.3024567944781</v>
      </c>
      <c r="Q7" s="242">
        <v>1144.8313470000001</v>
      </c>
      <c r="R7" s="242">
        <v>1033.226536351573</v>
      </c>
      <c r="S7" s="242">
        <v>1251.086442119672</v>
      </c>
      <c r="T7" s="242">
        <v>1332.7536480645749</v>
      </c>
      <c r="U7" s="242">
        <v>1533.1051007398451</v>
      </c>
      <c r="V7" s="242">
        <v>1690.408640107119</v>
      </c>
      <c r="W7" s="242">
        <v>1573.243531346646</v>
      </c>
      <c r="X7" s="242">
        <v>1608.0821970426041</v>
      </c>
      <c r="Y7" s="242">
        <v>1591.1</v>
      </c>
      <c r="DA7" s="84" t="s">
        <v>940</v>
      </c>
    </row>
    <row r="8" spans="1:105" ht="12" customHeight="1" x14ac:dyDescent="0.25">
      <c r="A8" s="172"/>
      <c r="B8" s="172"/>
      <c r="C8" s="172"/>
      <c r="D8" s="172"/>
      <c r="E8" s="172"/>
      <c r="F8" s="172"/>
      <c r="G8" s="172"/>
      <c r="H8" s="172"/>
      <c r="I8" s="172"/>
      <c r="J8" s="172"/>
      <c r="K8" s="172"/>
      <c r="L8" s="172"/>
      <c r="M8" s="172"/>
      <c r="N8" s="172"/>
      <c r="O8" s="172"/>
      <c r="P8" s="172"/>
      <c r="Q8" s="172"/>
      <c r="R8" s="172"/>
      <c r="S8" s="172"/>
      <c r="T8" s="172"/>
      <c r="U8" s="172"/>
      <c r="V8" s="172"/>
      <c r="W8" s="172"/>
      <c r="X8" s="172"/>
      <c r="Y8" s="172"/>
      <c r="DA8" s="176"/>
    </row>
    <row r="9" spans="1:105" ht="12" customHeight="1" x14ac:dyDescent="0.25">
      <c r="A9" s="30" t="s">
        <v>437</v>
      </c>
      <c r="B9" s="203"/>
      <c r="C9" s="203"/>
      <c r="D9" s="203"/>
      <c r="E9" s="203"/>
      <c r="F9" s="203"/>
      <c r="G9" s="203"/>
      <c r="H9" s="203"/>
      <c r="I9" s="203"/>
      <c r="J9" s="203"/>
      <c r="K9" s="203"/>
      <c r="L9" s="203"/>
      <c r="M9" s="203"/>
      <c r="N9" s="203"/>
      <c r="O9" s="203"/>
      <c r="P9" s="203"/>
      <c r="Q9" s="203"/>
      <c r="R9" s="203"/>
      <c r="S9" s="203"/>
      <c r="T9" s="203"/>
      <c r="U9" s="203"/>
      <c r="V9" s="203"/>
      <c r="W9" s="203"/>
      <c r="X9" s="203"/>
      <c r="Y9" s="203"/>
      <c r="DA9" s="112"/>
    </row>
    <row r="10" spans="1:105" ht="12" customHeight="1" x14ac:dyDescent="0.25">
      <c r="A10" s="50" t="s">
        <v>941</v>
      </c>
      <c r="B10" s="241">
        <v>39.893693194383168</v>
      </c>
      <c r="C10" s="241">
        <v>37.781123823461627</v>
      </c>
      <c r="D10" s="241">
        <v>32.477694210617607</v>
      </c>
      <c r="E10" s="241">
        <v>47.421555136714417</v>
      </c>
      <c r="F10" s="241">
        <v>44.098962666295137</v>
      </c>
      <c r="G10" s="241">
        <v>43.524893407683813</v>
      </c>
      <c r="H10" s="241">
        <v>45.694160020879039</v>
      </c>
      <c r="I10" s="241">
        <v>48.072550073440738</v>
      </c>
      <c r="J10" s="241">
        <v>36.714176196750508</v>
      </c>
      <c r="K10" s="241">
        <v>26.384857344044811</v>
      </c>
      <c r="L10" s="241">
        <v>24.06286466729788</v>
      </c>
      <c r="M10" s="241">
        <v>18.25062103875905</v>
      </c>
      <c r="N10" s="241">
        <v>22.899512590963031</v>
      </c>
      <c r="O10" s="241">
        <v>20.194978664860269</v>
      </c>
      <c r="P10" s="241">
        <v>27.810788518615919</v>
      </c>
      <c r="Q10" s="241">
        <v>34.178030705890151</v>
      </c>
      <c r="R10" s="241">
        <v>30.602710287556491</v>
      </c>
      <c r="S10" s="241">
        <v>33.360029535899713</v>
      </c>
      <c r="T10" s="241">
        <v>30.05644664475993</v>
      </c>
      <c r="U10" s="241">
        <v>23.22044024400455</v>
      </c>
      <c r="V10" s="241">
        <v>19.231401304629351</v>
      </c>
      <c r="W10" s="241">
        <v>25.709974701477531</v>
      </c>
      <c r="X10" s="241">
        <v>26.609822094135229</v>
      </c>
      <c r="Y10" s="241">
        <v>13.79636839047404</v>
      </c>
      <c r="DA10" s="83" t="s">
        <v>942</v>
      </c>
    </row>
    <row r="11" spans="1:105" ht="12" customHeight="1" x14ac:dyDescent="0.25">
      <c r="A11" s="107" t="s">
        <v>943</v>
      </c>
      <c r="B11" s="282">
        <v>113.7268444034471</v>
      </c>
      <c r="C11" s="282">
        <v>102.0085343720947</v>
      </c>
      <c r="D11" s="282">
        <v>90.761899868833453</v>
      </c>
      <c r="E11" s="282">
        <v>159.64567401211809</v>
      </c>
      <c r="F11" s="282">
        <v>147.96070431855301</v>
      </c>
      <c r="G11" s="282">
        <v>140.59940009996441</v>
      </c>
      <c r="H11" s="282">
        <v>137.96913807003349</v>
      </c>
      <c r="I11" s="282">
        <v>135.50692201160439</v>
      </c>
      <c r="J11" s="282">
        <v>93.429730049086771</v>
      </c>
      <c r="K11" s="282">
        <v>124.7648464335753</v>
      </c>
      <c r="L11" s="282">
        <v>180.87336114495909</v>
      </c>
      <c r="M11" s="282">
        <v>177.0550699325442</v>
      </c>
      <c r="N11" s="282">
        <v>164.9708963269878</v>
      </c>
      <c r="O11" s="282">
        <v>114.28428274072191</v>
      </c>
      <c r="P11" s="282">
        <v>141.51856394483579</v>
      </c>
      <c r="Q11" s="282">
        <v>98.656349011366331</v>
      </c>
      <c r="R11" s="282">
        <v>83.094749896775838</v>
      </c>
      <c r="S11" s="282">
        <v>90.485694252356424</v>
      </c>
      <c r="T11" s="282">
        <v>96.235648279185966</v>
      </c>
      <c r="U11" s="282">
        <v>80.716758945600503</v>
      </c>
      <c r="V11" s="282">
        <v>76.839951246505208</v>
      </c>
      <c r="W11" s="282">
        <v>105.633995321399</v>
      </c>
      <c r="X11" s="282">
        <v>92.075641788414401</v>
      </c>
      <c r="Y11" s="282">
        <v>76.011320711142972</v>
      </c>
      <c r="DA11" s="94" t="s">
        <v>944</v>
      </c>
    </row>
    <row r="12" spans="1:105" ht="12" customHeight="1" x14ac:dyDescent="0.25">
      <c r="A12" s="49" t="s">
        <v>945</v>
      </c>
      <c r="B12" s="242">
        <v>69.8414287950431</v>
      </c>
      <c r="C12" s="242">
        <v>65.978042444450537</v>
      </c>
      <c r="D12" s="242">
        <v>58.818236052694623</v>
      </c>
      <c r="E12" s="242">
        <v>120.19016694921</v>
      </c>
      <c r="F12" s="242">
        <v>112.9528030483789</v>
      </c>
      <c r="G12" s="242">
        <v>106.30804942666801</v>
      </c>
      <c r="H12" s="242">
        <v>132.65733732450309</v>
      </c>
      <c r="I12" s="242">
        <v>124.3334923181594</v>
      </c>
      <c r="J12" s="242">
        <v>93.197731268169903</v>
      </c>
      <c r="K12" s="242">
        <v>103.5216436371135</v>
      </c>
      <c r="L12" s="242">
        <v>132.75097177571811</v>
      </c>
      <c r="M12" s="242">
        <v>104.04061300665509</v>
      </c>
      <c r="N12" s="242">
        <v>116.5441389521136</v>
      </c>
      <c r="O12" s="242">
        <v>104.9664162658718</v>
      </c>
      <c r="P12" s="242">
        <v>103.41168763897871</v>
      </c>
      <c r="Q12" s="242">
        <v>100.9914875943672</v>
      </c>
      <c r="R12" s="242">
        <v>91.617891199815801</v>
      </c>
      <c r="S12" s="242">
        <v>110.1167687838597</v>
      </c>
      <c r="T12" s="242">
        <v>116.6458569116507</v>
      </c>
      <c r="U12" s="242">
        <v>133.5172165173328</v>
      </c>
      <c r="V12" s="242">
        <v>146.74641074187949</v>
      </c>
      <c r="W12" s="242">
        <v>137.19972915846029</v>
      </c>
      <c r="X12" s="242">
        <v>140.13195966590811</v>
      </c>
      <c r="Y12" s="242">
        <v>138.0305942194889</v>
      </c>
      <c r="DA12" s="84" t="s">
        <v>946</v>
      </c>
    </row>
    <row r="13" spans="1:105" ht="12" customHeight="1" x14ac:dyDescent="0.25">
      <c r="A13" s="172"/>
      <c r="B13" s="172"/>
      <c r="C13" s="172"/>
      <c r="D13" s="172"/>
      <c r="E13" s="172"/>
      <c r="F13" s="172"/>
      <c r="G13" s="172"/>
      <c r="H13" s="172"/>
      <c r="I13" s="172"/>
      <c r="J13" s="172"/>
      <c r="K13" s="172"/>
      <c r="L13" s="172"/>
      <c r="M13" s="172"/>
      <c r="N13" s="172"/>
      <c r="O13" s="172"/>
      <c r="P13" s="172"/>
      <c r="Q13" s="172"/>
      <c r="R13" s="172"/>
      <c r="S13" s="172"/>
      <c r="T13" s="172"/>
      <c r="U13" s="172"/>
      <c r="V13" s="172"/>
      <c r="W13" s="172"/>
      <c r="X13" s="172"/>
      <c r="Y13" s="172"/>
      <c r="DA13" s="176"/>
    </row>
    <row r="14" spans="1:105" ht="12" customHeight="1" x14ac:dyDescent="0.25">
      <c r="A14" s="30" t="s">
        <v>445</v>
      </c>
      <c r="B14" s="203"/>
      <c r="C14" s="203"/>
      <c r="D14" s="203"/>
      <c r="E14" s="203"/>
      <c r="F14" s="203"/>
      <c r="G14" s="203"/>
      <c r="H14" s="203"/>
      <c r="I14" s="203"/>
      <c r="J14" s="203"/>
      <c r="K14" s="203"/>
      <c r="L14" s="203"/>
      <c r="M14" s="203"/>
      <c r="N14" s="203"/>
      <c r="O14" s="203"/>
      <c r="P14" s="203"/>
      <c r="Q14" s="203"/>
      <c r="R14" s="203"/>
      <c r="S14" s="203"/>
      <c r="T14" s="203"/>
      <c r="U14" s="203"/>
      <c r="V14" s="203"/>
      <c r="W14" s="203"/>
      <c r="X14" s="203"/>
      <c r="Y14" s="203"/>
      <c r="DA14" s="112"/>
    </row>
    <row r="15" spans="1:105" ht="12" customHeight="1" x14ac:dyDescent="0.25">
      <c r="A15" s="50" t="s">
        <v>941</v>
      </c>
      <c r="B15" s="241">
        <v>44.326325771536851</v>
      </c>
      <c r="C15" s="241">
        <v>44.326325771536851</v>
      </c>
      <c r="D15" s="241">
        <v>44.326325771536851</v>
      </c>
      <c r="E15" s="241">
        <v>53.595856830751451</v>
      </c>
      <c r="F15" s="241">
        <v>53.595856830751451</v>
      </c>
      <c r="G15" s="241">
        <v>48.961091301144151</v>
      </c>
      <c r="H15" s="241">
        <v>48.961091301144151</v>
      </c>
      <c r="I15" s="241">
        <v>53.595856830751451</v>
      </c>
      <c r="J15" s="241">
        <v>48.961091301144151</v>
      </c>
      <c r="K15" s="241">
        <v>48.961091301144151</v>
      </c>
      <c r="L15" s="241">
        <v>48.961091301144151</v>
      </c>
      <c r="M15" s="241">
        <v>44.326325771536851</v>
      </c>
      <c r="N15" s="241">
        <v>44.326325771536851</v>
      </c>
      <c r="O15" s="241">
        <v>39.691560241929551</v>
      </c>
      <c r="P15" s="241">
        <v>39.691560241929551</v>
      </c>
      <c r="Q15" s="241">
        <v>39.691560241929551</v>
      </c>
      <c r="R15" s="241">
        <v>35.056794712322251</v>
      </c>
      <c r="S15" s="241">
        <v>39.691560241929551</v>
      </c>
      <c r="T15" s="241">
        <v>35.056794712322251</v>
      </c>
      <c r="U15" s="241">
        <v>35.056794712322251</v>
      </c>
      <c r="V15" s="241">
        <v>35.056794712322251</v>
      </c>
      <c r="W15" s="241">
        <v>30.422029182714951</v>
      </c>
      <c r="X15" s="241">
        <v>30.422029182714951</v>
      </c>
      <c r="Y15" s="241">
        <v>30.422029182714951</v>
      </c>
      <c r="DA15" s="83" t="s">
        <v>947</v>
      </c>
    </row>
    <row r="16" spans="1:105" ht="12" customHeight="1" x14ac:dyDescent="0.25">
      <c r="A16" s="107" t="s">
        <v>943</v>
      </c>
      <c r="B16" s="282">
        <v>137.47427155938561</v>
      </c>
      <c r="C16" s="282">
        <v>137.47427155938561</v>
      </c>
      <c r="D16" s="282">
        <v>126.8869317293849</v>
      </c>
      <c r="E16" s="282">
        <v>169.2362910493878</v>
      </c>
      <c r="F16" s="282">
        <v>158.6489512193871</v>
      </c>
      <c r="G16" s="282">
        <v>158.6489512193871</v>
      </c>
      <c r="H16" s="282">
        <v>148.06161138938629</v>
      </c>
      <c r="I16" s="282">
        <v>148.06161138938629</v>
      </c>
      <c r="J16" s="282">
        <v>137.47427155938561</v>
      </c>
      <c r="K16" s="282">
        <v>137.47427155938561</v>
      </c>
      <c r="L16" s="282">
        <v>190.41097070938929</v>
      </c>
      <c r="M16" s="282">
        <v>190.41097070938929</v>
      </c>
      <c r="N16" s="282">
        <v>190.41097070938929</v>
      </c>
      <c r="O16" s="282">
        <v>179.8236308793885</v>
      </c>
      <c r="P16" s="282">
        <v>179.8236308793885</v>
      </c>
      <c r="Q16" s="282">
        <v>169.2362910493878</v>
      </c>
      <c r="R16" s="282">
        <v>169.2362910493878</v>
      </c>
      <c r="S16" s="282">
        <v>158.64895121938699</v>
      </c>
      <c r="T16" s="282">
        <v>158.64895121938699</v>
      </c>
      <c r="U16" s="282">
        <v>148.06161138938629</v>
      </c>
      <c r="V16" s="282">
        <v>148.06161138938629</v>
      </c>
      <c r="W16" s="282">
        <v>137.4742715593855</v>
      </c>
      <c r="X16" s="282">
        <v>137.4742715593855</v>
      </c>
      <c r="Y16" s="282">
        <v>126.8869317293848</v>
      </c>
      <c r="DA16" s="94" t="s">
        <v>948</v>
      </c>
    </row>
    <row r="17" spans="1:105" ht="12" customHeight="1" x14ac:dyDescent="0.25">
      <c r="A17" s="49" t="s">
        <v>945</v>
      </c>
      <c r="B17" s="242">
        <v>78.712698661158996</v>
      </c>
      <c r="C17" s="242">
        <v>71.439701137103185</v>
      </c>
      <c r="D17" s="242">
        <v>71.439701137103185</v>
      </c>
      <c r="E17" s="242">
        <v>129.6236813295497</v>
      </c>
      <c r="F17" s="242">
        <v>129.6236813295497</v>
      </c>
      <c r="G17" s="242">
        <v>122.3506838054939</v>
      </c>
      <c r="H17" s="242">
        <v>144.16967637766129</v>
      </c>
      <c r="I17" s="242">
        <v>144.16967637766129</v>
      </c>
      <c r="J17" s="242">
        <v>136.89667885360549</v>
      </c>
      <c r="K17" s="242">
        <v>136.89667885360549</v>
      </c>
      <c r="L17" s="242">
        <v>144.16967637766129</v>
      </c>
      <c r="M17" s="242">
        <v>144.16967637766129</v>
      </c>
      <c r="N17" s="242">
        <v>136.89667885360549</v>
      </c>
      <c r="O17" s="242">
        <v>136.89667885360549</v>
      </c>
      <c r="P17" s="242">
        <v>136.89667885360549</v>
      </c>
      <c r="Q17" s="242">
        <v>129.6236813295497</v>
      </c>
      <c r="R17" s="242">
        <v>129.6236813295497</v>
      </c>
      <c r="S17" s="242">
        <v>122.3506838054939</v>
      </c>
      <c r="T17" s="242">
        <v>129.6236813295497</v>
      </c>
      <c r="U17" s="242">
        <v>144.16967637766129</v>
      </c>
      <c r="V17" s="242">
        <v>158.71567142577291</v>
      </c>
      <c r="W17" s="242">
        <v>158.71567142577291</v>
      </c>
      <c r="X17" s="242">
        <v>151.44267390171709</v>
      </c>
      <c r="Y17" s="242">
        <v>151.44267390171709</v>
      </c>
      <c r="DA17" s="84" t="s">
        <v>949</v>
      </c>
    </row>
    <row r="18" spans="1:105" ht="12" customHeight="1" x14ac:dyDescent="0.25">
      <c r="A18" s="108" t="s">
        <v>450</v>
      </c>
      <c r="B18" s="245"/>
      <c r="C18" s="210"/>
      <c r="D18" s="210"/>
      <c r="E18" s="210"/>
      <c r="F18" s="210"/>
      <c r="G18" s="210"/>
      <c r="H18" s="210"/>
      <c r="I18" s="210"/>
      <c r="J18" s="210"/>
      <c r="K18" s="210"/>
      <c r="L18" s="210"/>
      <c r="M18" s="210"/>
      <c r="N18" s="210"/>
      <c r="O18" s="210"/>
      <c r="P18" s="210"/>
      <c r="Q18" s="210"/>
      <c r="R18" s="210"/>
      <c r="S18" s="210"/>
      <c r="T18" s="210"/>
      <c r="U18" s="210"/>
      <c r="V18" s="210"/>
      <c r="W18" s="210"/>
      <c r="X18" s="210"/>
      <c r="Y18" s="210"/>
      <c r="DA18" s="109"/>
    </row>
    <row r="19" spans="1:105" ht="12" customHeight="1" x14ac:dyDescent="0.25">
      <c r="A19" s="51" t="s">
        <v>941</v>
      </c>
      <c r="B19" s="246">
        <v>0</v>
      </c>
      <c r="C19" s="241">
        <v>0</v>
      </c>
      <c r="D19" s="241">
        <v>0</v>
      </c>
      <c r="E19" s="241">
        <v>13.9042965888219</v>
      </c>
      <c r="F19" s="241">
        <v>0</v>
      </c>
      <c r="G19" s="241">
        <v>0</v>
      </c>
      <c r="H19" s="241">
        <v>0</v>
      </c>
      <c r="I19" s="241">
        <v>4.6347655296073</v>
      </c>
      <c r="J19" s="241">
        <v>0</v>
      </c>
      <c r="K19" s="241">
        <v>0</v>
      </c>
      <c r="L19" s="241">
        <v>0</v>
      </c>
      <c r="M19" s="241">
        <v>0</v>
      </c>
      <c r="N19" s="241">
        <v>0</v>
      </c>
      <c r="O19" s="241">
        <v>0</v>
      </c>
      <c r="P19" s="241">
        <v>0</v>
      </c>
      <c r="Q19" s="241">
        <v>0</v>
      </c>
      <c r="R19" s="241">
        <v>0</v>
      </c>
      <c r="S19" s="241">
        <v>4.6347655296073</v>
      </c>
      <c r="T19" s="241">
        <v>0</v>
      </c>
      <c r="U19" s="241">
        <v>0</v>
      </c>
      <c r="V19" s="241">
        <v>0</v>
      </c>
      <c r="W19" s="241">
        <v>0</v>
      </c>
      <c r="X19" s="241">
        <v>0</v>
      </c>
      <c r="Y19" s="241">
        <v>0</v>
      </c>
      <c r="DA19" s="83" t="s">
        <v>950</v>
      </c>
    </row>
    <row r="20" spans="1:105" ht="12" customHeight="1" x14ac:dyDescent="0.25">
      <c r="A20" s="99" t="s">
        <v>943</v>
      </c>
      <c r="B20" s="283">
        <v>0</v>
      </c>
      <c r="C20" s="282">
        <v>0</v>
      </c>
      <c r="D20" s="282">
        <v>0</v>
      </c>
      <c r="E20" s="282">
        <v>42.349359320002968</v>
      </c>
      <c r="F20" s="282">
        <v>0</v>
      </c>
      <c r="G20" s="282">
        <v>0</v>
      </c>
      <c r="H20" s="282">
        <v>0</v>
      </c>
      <c r="I20" s="282">
        <v>0</v>
      </c>
      <c r="J20" s="282">
        <v>0</v>
      </c>
      <c r="K20" s="282">
        <v>10.58733983000074</v>
      </c>
      <c r="L20" s="282">
        <v>52.936699150003719</v>
      </c>
      <c r="M20" s="282">
        <v>10.58733983000074</v>
      </c>
      <c r="N20" s="282">
        <v>0</v>
      </c>
      <c r="O20" s="282">
        <v>0</v>
      </c>
      <c r="P20" s="282">
        <v>0</v>
      </c>
      <c r="Q20" s="282">
        <v>0</v>
      </c>
      <c r="R20" s="282">
        <v>0</v>
      </c>
      <c r="S20" s="282">
        <v>0</v>
      </c>
      <c r="T20" s="282">
        <v>0</v>
      </c>
      <c r="U20" s="282">
        <v>0</v>
      </c>
      <c r="V20" s="282">
        <v>0</v>
      </c>
      <c r="W20" s="282">
        <v>0</v>
      </c>
      <c r="X20" s="282">
        <v>0</v>
      </c>
      <c r="Y20" s="282">
        <v>0</v>
      </c>
      <c r="DA20" s="94" t="s">
        <v>951</v>
      </c>
    </row>
    <row r="21" spans="1:105" ht="12" customHeight="1" x14ac:dyDescent="0.25">
      <c r="A21" s="52" t="s">
        <v>945</v>
      </c>
      <c r="B21" s="247">
        <v>0</v>
      </c>
      <c r="C21" s="242">
        <v>0</v>
      </c>
      <c r="D21" s="242">
        <v>0</v>
      </c>
      <c r="E21" s="242">
        <v>65.45697771650228</v>
      </c>
      <c r="F21" s="242">
        <v>0</v>
      </c>
      <c r="G21" s="242">
        <v>0</v>
      </c>
      <c r="H21" s="242">
        <v>21.818992572167431</v>
      </c>
      <c r="I21" s="242">
        <v>0</v>
      </c>
      <c r="J21" s="242">
        <v>0</v>
      </c>
      <c r="K21" s="242">
        <v>0</v>
      </c>
      <c r="L21" s="242">
        <v>14.545995048111619</v>
      </c>
      <c r="M21" s="242">
        <v>0</v>
      </c>
      <c r="N21" s="242">
        <v>0</v>
      </c>
      <c r="O21" s="242">
        <v>0</v>
      </c>
      <c r="P21" s="242">
        <v>0</v>
      </c>
      <c r="Q21" s="242">
        <v>0</v>
      </c>
      <c r="R21" s="242">
        <v>0</v>
      </c>
      <c r="S21" s="242">
        <v>0</v>
      </c>
      <c r="T21" s="242">
        <v>7.2729975240558096</v>
      </c>
      <c r="U21" s="242">
        <v>21.818992572167431</v>
      </c>
      <c r="V21" s="242">
        <v>14.545995048111619</v>
      </c>
      <c r="W21" s="242">
        <v>0</v>
      </c>
      <c r="X21" s="242">
        <v>0</v>
      </c>
      <c r="Y21" s="242">
        <v>0</v>
      </c>
      <c r="DA21" s="84" t="s">
        <v>952</v>
      </c>
    </row>
    <row r="22" spans="1:105" ht="12" customHeight="1" x14ac:dyDescent="0.25">
      <c r="A22" s="108" t="s">
        <v>455</v>
      </c>
      <c r="B22" s="245"/>
      <c r="C22" s="210"/>
      <c r="D22" s="210"/>
      <c r="E22" s="210"/>
      <c r="F22" s="210"/>
      <c r="G22" s="210"/>
      <c r="H22" s="210"/>
      <c r="I22" s="210"/>
      <c r="J22" s="210"/>
      <c r="K22" s="210"/>
      <c r="L22" s="210"/>
      <c r="M22" s="210"/>
      <c r="N22" s="210"/>
      <c r="O22" s="210"/>
      <c r="P22" s="210"/>
      <c r="Q22" s="210"/>
      <c r="R22" s="210"/>
      <c r="S22" s="210"/>
      <c r="T22" s="210"/>
      <c r="U22" s="210"/>
      <c r="V22" s="210"/>
      <c r="W22" s="210"/>
      <c r="X22" s="210"/>
      <c r="Y22" s="210"/>
      <c r="DA22" s="109"/>
    </row>
    <row r="23" spans="1:105" ht="12" customHeight="1" x14ac:dyDescent="0.25">
      <c r="A23" s="51" t="s">
        <v>941</v>
      </c>
      <c r="B23" s="246"/>
      <c r="C23" s="241">
        <f t="shared" ref="C23:Y23" si="2">B15+C19-C15</f>
        <v>0</v>
      </c>
      <c r="D23" s="241">
        <f t="shared" si="2"/>
        <v>0</v>
      </c>
      <c r="E23" s="241">
        <f t="shared" si="2"/>
        <v>4.6347655296073</v>
      </c>
      <c r="F23" s="241">
        <f t="shared" si="2"/>
        <v>0</v>
      </c>
      <c r="G23" s="241">
        <f t="shared" si="2"/>
        <v>4.6347655296073</v>
      </c>
      <c r="H23" s="241">
        <f t="shared" si="2"/>
        <v>0</v>
      </c>
      <c r="I23" s="241">
        <f t="shared" si="2"/>
        <v>0</v>
      </c>
      <c r="J23" s="241">
        <f t="shared" si="2"/>
        <v>4.6347655296073</v>
      </c>
      <c r="K23" s="241">
        <f t="shared" si="2"/>
        <v>0</v>
      </c>
      <c r="L23" s="241">
        <f t="shared" si="2"/>
        <v>0</v>
      </c>
      <c r="M23" s="241">
        <f t="shared" si="2"/>
        <v>4.6347655296073</v>
      </c>
      <c r="N23" s="241">
        <f t="shared" si="2"/>
        <v>0</v>
      </c>
      <c r="O23" s="241">
        <f t="shared" si="2"/>
        <v>4.6347655296073</v>
      </c>
      <c r="P23" s="241">
        <f t="shared" si="2"/>
        <v>0</v>
      </c>
      <c r="Q23" s="241">
        <f t="shared" si="2"/>
        <v>0</v>
      </c>
      <c r="R23" s="241">
        <f t="shared" si="2"/>
        <v>4.6347655296073</v>
      </c>
      <c r="S23" s="241">
        <f t="shared" si="2"/>
        <v>0</v>
      </c>
      <c r="T23" s="241">
        <f t="shared" si="2"/>
        <v>4.6347655296073</v>
      </c>
      <c r="U23" s="241">
        <f t="shared" si="2"/>
        <v>0</v>
      </c>
      <c r="V23" s="241">
        <f t="shared" si="2"/>
        <v>0</v>
      </c>
      <c r="W23" s="241">
        <f t="shared" si="2"/>
        <v>4.6347655296073</v>
      </c>
      <c r="X23" s="241">
        <f t="shared" si="2"/>
        <v>0</v>
      </c>
      <c r="Y23" s="241">
        <f t="shared" si="2"/>
        <v>0</v>
      </c>
      <c r="DA23" s="83"/>
    </row>
    <row r="24" spans="1:105" ht="12" customHeight="1" x14ac:dyDescent="0.25">
      <c r="A24" s="99" t="s">
        <v>943</v>
      </c>
      <c r="B24" s="283"/>
      <c r="C24" s="282">
        <f t="shared" ref="C24:Y24" si="3">B16+C20-C16</f>
        <v>0</v>
      </c>
      <c r="D24" s="282">
        <f t="shared" si="3"/>
        <v>10.587339830000715</v>
      </c>
      <c r="E24" s="282">
        <f t="shared" si="3"/>
        <v>0</v>
      </c>
      <c r="F24" s="282">
        <f t="shared" si="3"/>
        <v>10.587339830000701</v>
      </c>
      <c r="G24" s="282">
        <f t="shared" si="3"/>
        <v>0</v>
      </c>
      <c r="H24" s="282">
        <f t="shared" si="3"/>
        <v>10.587339830000815</v>
      </c>
      <c r="I24" s="282">
        <f t="shared" si="3"/>
        <v>0</v>
      </c>
      <c r="J24" s="282">
        <f t="shared" si="3"/>
        <v>10.587339830000673</v>
      </c>
      <c r="K24" s="282">
        <f t="shared" si="3"/>
        <v>10.58733983000073</v>
      </c>
      <c r="L24" s="282">
        <f t="shared" si="3"/>
        <v>0</v>
      </c>
      <c r="M24" s="282">
        <f t="shared" si="3"/>
        <v>10.58733983000073</v>
      </c>
      <c r="N24" s="282">
        <f t="shared" si="3"/>
        <v>0</v>
      </c>
      <c r="O24" s="282">
        <f t="shared" si="3"/>
        <v>10.587339830000786</v>
      </c>
      <c r="P24" s="282">
        <f t="shared" si="3"/>
        <v>0</v>
      </c>
      <c r="Q24" s="282">
        <f t="shared" si="3"/>
        <v>10.587339830000701</v>
      </c>
      <c r="R24" s="282">
        <f t="shared" si="3"/>
        <v>0</v>
      </c>
      <c r="S24" s="282">
        <f t="shared" si="3"/>
        <v>10.587339830000815</v>
      </c>
      <c r="T24" s="282">
        <f t="shared" si="3"/>
        <v>0</v>
      </c>
      <c r="U24" s="282">
        <f t="shared" si="3"/>
        <v>10.587339830000701</v>
      </c>
      <c r="V24" s="282">
        <f t="shared" si="3"/>
        <v>0</v>
      </c>
      <c r="W24" s="282">
        <f t="shared" si="3"/>
        <v>10.587339830000786</v>
      </c>
      <c r="X24" s="282">
        <f t="shared" si="3"/>
        <v>0</v>
      </c>
      <c r="Y24" s="282">
        <f t="shared" si="3"/>
        <v>10.587339830000701</v>
      </c>
      <c r="DA24" s="94"/>
    </row>
    <row r="25" spans="1:105" ht="12" customHeight="1" x14ac:dyDescent="0.25">
      <c r="A25" s="52" t="s">
        <v>945</v>
      </c>
      <c r="B25" s="247"/>
      <c r="C25" s="242">
        <f t="shared" ref="C25:Y25" si="4">B17+C21-C17</f>
        <v>7.2729975240558105</v>
      </c>
      <c r="D25" s="242">
        <f t="shared" si="4"/>
        <v>0</v>
      </c>
      <c r="E25" s="242">
        <f t="shared" si="4"/>
        <v>7.2729975240557678</v>
      </c>
      <c r="F25" s="242">
        <f t="shared" si="4"/>
        <v>0</v>
      </c>
      <c r="G25" s="242">
        <f t="shared" si="4"/>
        <v>7.2729975240557962</v>
      </c>
      <c r="H25" s="242">
        <f t="shared" si="4"/>
        <v>0</v>
      </c>
      <c r="I25" s="242">
        <f t="shared" si="4"/>
        <v>0</v>
      </c>
      <c r="J25" s="242">
        <f t="shared" si="4"/>
        <v>7.2729975240557962</v>
      </c>
      <c r="K25" s="242">
        <f t="shared" si="4"/>
        <v>0</v>
      </c>
      <c r="L25" s="242">
        <f t="shared" si="4"/>
        <v>7.2729975240558247</v>
      </c>
      <c r="M25" s="242">
        <f t="shared" si="4"/>
        <v>0</v>
      </c>
      <c r="N25" s="242">
        <f t="shared" si="4"/>
        <v>7.2729975240557962</v>
      </c>
      <c r="O25" s="242">
        <f t="shared" si="4"/>
        <v>0</v>
      </c>
      <c r="P25" s="242">
        <f t="shared" si="4"/>
        <v>0</v>
      </c>
      <c r="Q25" s="242">
        <f t="shared" si="4"/>
        <v>7.2729975240557962</v>
      </c>
      <c r="R25" s="242">
        <f t="shared" si="4"/>
        <v>0</v>
      </c>
      <c r="S25" s="242">
        <f t="shared" si="4"/>
        <v>7.2729975240557962</v>
      </c>
      <c r="T25" s="242">
        <f t="shared" si="4"/>
        <v>0</v>
      </c>
      <c r="U25" s="242">
        <f t="shared" si="4"/>
        <v>7.2729975240558247</v>
      </c>
      <c r="V25" s="242">
        <f t="shared" si="4"/>
        <v>0</v>
      </c>
      <c r="W25" s="242">
        <f t="shared" si="4"/>
        <v>0</v>
      </c>
      <c r="X25" s="242">
        <f t="shared" si="4"/>
        <v>7.2729975240558247</v>
      </c>
      <c r="Y25" s="242">
        <f t="shared" si="4"/>
        <v>0</v>
      </c>
      <c r="DA25" s="84"/>
    </row>
    <row r="26" spans="1:105" ht="12" customHeight="1" x14ac:dyDescent="0.25">
      <c r="A26" s="30" t="s">
        <v>456</v>
      </c>
      <c r="B26" s="203"/>
      <c r="C26" s="203"/>
      <c r="D26" s="203"/>
      <c r="E26" s="203"/>
      <c r="F26" s="203"/>
      <c r="G26" s="203"/>
      <c r="H26" s="203"/>
      <c r="I26" s="203"/>
      <c r="J26" s="203"/>
      <c r="K26" s="203"/>
      <c r="L26" s="203"/>
      <c r="M26" s="203"/>
      <c r="N26" s="203"/>
      <c r="O26" s="203"/>
      <c r="P26" s="203"/>
      <c r="Q26" s="203"/>
      <c r="R26" s="203"/>
      <c r="S26" s="203"/>
      <c r="T26" s="203"/>
      <c r="U26" s="203"/>
      <c r="V26" s="203"/>
      <c r="W26" s="203"/>
      <c r="X26" s="203"/>
      <c r="Y26" s="203"/>
      <c r="DA26" s="112"/>
    </row>
    <row r="27" spans="1:105" ht="12" customHeight="1" x14ac:dyDescent="0.25">
      <c r="A27" s="50" t="s">
        <v>941</v>
      </c>
      <c r="B27" s="241">
        <f t="shared" ref="B27:Y27" si="5">B15-B10</f>
        <v>4.432632577153683</v>
      </c>
      <c r="C27" s="241">
        <f t="shared" si="5"/>
        <v>6.5452019480752242</v>
      </c>
      <c r="D27" s="241">
        <f t="shared" si="5"/>
        <v>11.848631560919245</v>
      </c>
      <c r="E27" s="241">
        <f t="shared" si="5"/>
        <v>6.1743016940370339</v>
      </c>
      <c r="F27" s="241">
        <f t="shared" si="5"/>
        <v>9.4968941644563145</v>
      </c>
      <c r="G27" s="241">
        <f t="shared" si="5"/>
        <v>5.4361978934603385</v>
      </c>
      <c r="H27" s="241">
        <f t="shared" si="5"/>
        <v>3.266931280265112</v>
      </c>
      <c r="I27" s="241">
        <f t="shared" si="5"/>
        <v>5.5233067573107135</v>
      </c>
      <c r="J27" s="241">
        <f t="shared" si="5"/>
        <v>12.246915104393644</v>
      </c>
      <c r="K27" s="241">
        <f t="shared" si="5"/>
        <v>22.57623395709934</v>
      </c>
      <c r="L27" s="241">
        <f t="shared" si="5"/>
        <v>24.898226633846271</v>
      </c>
      <c r="M27" s="241">
        <f t="shared" si="5"/>
        <v>26.075704732777801</v>
      </c>
      <c r="N27" s="241">
        <f t="shared" si="5"/>
        <v>21.42681318057382</v>
      </c>
      <c r="O27" s="241">
        <f t="shared" si="5"/>
        <v>19.496581577069282</v>
      </c>
      <c r="P27" s="241">
        <f t="shared" si="5"/>
        <v>11.880771723313632</v>
      </c>
      <c r="Q27" s="241">
        <f t="shared" si="5"/>
        <v>5.5135295360393997</v>
      </c>
      <c r="R27" s="241">
        <f t="shared" si="5"/>
        <v>4.4540844247657603</v>
      </c>
      <c r="S27" s="241">
        <f t="shared" si="5"/>
        <v>6.331530706029838</v>
      </c>
      <c r="T27" s="241">
        <f t="shared" si="5"/>
        <v>5.0003480675623209</v>
      </c>
      <c r="U27" s="241">
        <f t="shared" si="5"/>
        <v>11.836354468317701</v>
      </c>
      <c r="V27" s="241">
        <f t="shared" si="5"/>
        <v>15.8253934076929</v>
      </c>
      <c r="W27" s="241">
        <f t="shared" si="5"/>
        <v>4.7120544812374199</v>
      </c>
      <c r="X27" s="241">
        <f t="shared" si="5"/>
        <v>3.8122070885797221</v>
      </c>
      <c r="Y27" s="241">
        <f t="shared" si="5"/>
        <v>16.625660792240911</v>
      </c>
      <c r="DA27" s="83"/>
    </row>
    <row r="28" spans="1:105" ht="12" customHeight="1" x14ac:dyDescent="0.25">
      <c r="A28" s="107" t="s">
        <v>943</v>
      </c>
      <c r="B28" s="282">
        <f t="shared" ref="B28:Y28" si="6">B16-B11</f>
        <v>23.74742715593851</v>
      </c>
      <c r="C28" s="282">
        <f t="shared" si="6"/>
        <v>35.465737187290912</v>
      </c>
      <c r="D28" s="282">
        <f t="shared" si="6"/>
        <v>36.125031860551445</v>
      </c>
      <c r="E28" s="282">
        <f t="shared" si="6"/>
        <v>9.590617037269709</v>
      </c>
      <c r="F28" s="282">
        <f t="shared" si="6"/>
        <v>10.688246900834088</v>
      </c>
      <c r="G28" s="282">
        <f t="shared" si="6"/>
        <v>18.049551119422688</v>
      </c>
      <c r="H28" s="282">
        <f t="shared" si="6"/>
        <v>10.092473319352791</v>
      </c>
      <c r="I28" s="282">
        <f t="shared" si="6"/>
        <v>12.554689377781898</v>
      </c>
      <c r="J28" s="282">
        <f t="shared" si="6"/>
        <v>44.044541510298842</v>
      </c>
      <c r="K28" s="282">
        <f t="shared" si="6"/>
        <v>12.709425125810313</v>
      </c>
      <c r="L28" s="282">
        <f t="shared" si="6"/>
        <v>9.5376095644301984</v>
      </c>
      <c r="M28" s="282">
        <f t="shared" si="6"/>
        <v>13.35590077684509</v>
      </c>
      <c r="N28" s="282">
        <f t="shared" si="6"/>
        <v>25.440074382401491</v>
      </c>
      <c r="O28" s="282">
        <f t="shared" si="6"/>
        <v>65.539348138666597</v>
      </c>
      <c r="P28" s="282">
        <f t="shared" si="6"/>
        <v>38.305066934552713</v>
      </c>
      <c r="Q28" s="282">
        <f t="shared" si="6"/>
        <v>70.579942038021471</v>
      </c>
      <c r="R28" s="282">
        <f t="shared" si="6"/>
        <v>86.141541152611964</v>
      </c>
      <c r="S28" s="282">
        <f t="shared" si="6"/>
        <v>68.163256967030563</v>
      </c>
      <c r="T28" s="282">
        <f t="shared" si="6"/>
        <v>62.413302940201021</v>
      </c>
      <c r="U28" s="282">
        <f t="shared" si="6"/>
        <v>67.344852443785783</v>
      </c>
      <c r="V28" s="282">
        <f t="shared" si="6"/>
        <v>71.221660142881078</v>
      </c>
      <c r="W28" s="282">
        <f t="shared" si="6"/>
        <v>31.840276237986501</v>
      </c>
      <c r="X28" s="282">
        <f t="shared" si="6"/>
        <v>45.398629770971098</v>
      </c>
      <c r="Y28" s="282">
        <f t="shared" si="6"/>
        <v>50.875611018241827</v>
      </c>
      <c r="DA28" s="94"/>
    </row>
    <row r="29" spans="1:105" ht="12" customHeight="1" x14ac:dyDescent="0.25">
      <c r="A29" s="49" t="s">
        <v>945</v>
      </c>
      <c r="B29" s="242">
        <f t="shared" ref="B29:Y29" si="7">B17-B12</f>
        <v>8.8712698661158953</v>
      </c>
      <c r="C29" s="242">
        <f t="shared" si="7"/>
        <v>5.461658692652648</v>
      </c>
      <c r="D29" s="242">
        <f t="shared" si="7"/>
        <v>12.621465084408563</v>
      </c>
      <c r="E29" s="242">
        <f t="shared" si="7"/>
        <v>9.4335143803397017</v>
      </c>
      <c r="F29" s="242">
        <f t="shared" si="7"/>
        <v>16.670878281170801</v>
      </c>
      <c r="G29" s="242">
        <f t="shared" si="7"/>
        <v>16.042634378825895</v>
      </c>
      <c r="H29" s="242">
        <f t="shared" si="7"/>
        <v>11.5123390531582</v>
      </c>
      <c r="I29" s="242">
        <f t="shared" si="7"/>
        <v>19.836184059501889</v>
      </c>
      <c r="J29" s="242">
        <f t="shared" si="7"/>
        <v>43.69894758543559</v>
      </c>
      <c r="K29" s="242">
        <f t="shared" si="7"/>
        <v>33.375035216491995</v>
      </c>
      <c r="L29" s="242">
        <f t="shared" si="7"/>
        <v>11.418704601943176</v>
      </c>
      <c r="M29" s="242">
        <f t="shared" si="7"/>
        <v>40.129063371006197</v>
      </c>
      <c r="N29" s="242">
        <f t="shared" si="7"/>
        <v>20.352539901491895</v>
      </c>
      <c r="O29" s="242">
        <f t="shared" si="7"/>
        <v>31.930262587733694</v>
      </c>
      <c r="P29" s="242">
        <f t="shared" si="7"/>
        <v>33.484991214626788</v>
      </c>
      <c r="Q29" s="242">
        <f t="shared" si="7"/>
        <v>28.632193735182497</v>
      </c>
      <c r="R29" s="242">
        <f t="shared" si="7"/>
        <v>38.005790129733896</v>
      </c>
      <c r="S29" s="242">
        <f t="shared" si="7"/>
        <v>12.233915021634203</v>
      </c>
      <c r="T29" s="242">
        <f t="shared" si="7"/>
        <v>12.977824417899001</v>
      </c>
      <c r="U29" s="242">
        <f t="shared" si="7"/>
        <v>10.652459860328491</v>
      </c>
      <c r="V29" s="242">
        <f t="shared" si="7"/>
        <v>11.969260683893424</v>
      </c>
      <c r="W29" s="242">
        <f t="shared" si="7"/>
        <v>21.515942267312624</v>
      </c>
      <c r="X29" s="242">
        <f t="shared" si="7"/>
        <v>11.310714235808973</v>
      </c>
      <c r="Y29" s="242">
        <f t="shared" si="7"/>
        <v>13.412079682228182</v>
      </c>
      <c r="DA29" s="84"/>
    </row>
    <row r="30" spans="1:105" ht="12" customHeight="1" x14ac:dyDescent="0.25">
      <c r="A30" s="172"/>
      <c r="B30" s="172"/>
      <c r="C30" s="172"/>
      <c r="D30" s="172"/>
      <c r="E30" s="172"/>
      <c r="F30" s="172"/>
      <c r="G30" s="172"/>
      <c r="H30" s="172"/>
      <c r="I30" s="172"/>
      <c r="J30" s="172"/>
      <c r="K30" s="172"/>
      <c r="L30" s="172"/>
      <c r="M30" s="172"/>
      <c r="N30" s="172"/>
      <c r="O30" s="172"/>
      <c r="P30" s="172"/>
      <c r="Q30" s="172"/>
      <c r="R30" s="172"/>
      <c r="S30" s="172"/>
      <c r="T30" s="172"/>
      <c r="U30" s="172"/>
      <c r="V30" s="172"/>
      <c r="W30" s="172"/>
      <c r="X30" s="172"/>
      <c r="Y30" s="172"/>
      <c r="DA30" s="176"/>
    </row>
    <row r="31" spans="1:105" ht="12" customHeight="1" x14ac:dyDescent="0.25">
      <c r="A31" s="30" t="s">
        <v>69</v>
      </c>
      <c r="B31" s="113"/>
      <c r="C31" s="113"/>
      <c r="D31" s="113"/>
      <c r="E31" s="113"/>
      <c r="F31" s="113"/>
      <c r="G31" s="113"/>
      <c r="H31" s="113"/>
      <c r="I31" s="113"/>
      <c r="J31" s="113"/>
      <c r="K31" s="113"/>
      <c r="L31" s="113"/>
      <c r="M31" s="113"/>
      <c r="N31" s="113"/>
      <c r="O31" s="113"/>
      <c r="P31" s="113"/>
      <c r="Q31" s="113"/>
      <c r="R31" s="113"/>
      <c r="S31" s="113"/>
      <c r="T31" s="113"/>
      <c r="U31" s="113"/>
      <c r="V31" s="113"/>
      <c r="W31" s="113"/>
      <c r="X31" s="113"/>
      <c r="Y31" s="113"/>
      <c r="DA31" s="112"/>
    </row>
    <row r="32" spans="1:105" ht="12" customHeight="1" x14ac:dyDescent="0.25">
      <c r="A32" s="31" t="s">
        <v>70</v>
      </c>
      <c r="B32" s="210">
        <v>116.0527944969905</v>
      </c>
      <c r="C32" s="210">
        <v>106.6685296646604</v>
      </c>
      <c r="D32" s="210">
        <v>114.0435081685296</v>
      </c>
      <c r="E32" s="210">
        <v>182.86044711951851</v>
      </c>
      <c r="F32" s="210">
        <v>182.15821152192601</v>
      </c>
      <c r="G32" s="210">
        <v>168.2263972484952</v>
      </c>
      <c r="H32" s="210">
        <v>171.93800515907131</v>
      </c>
      <c r="I32" s="210">
        <v>183.14273430782461</v>
      </c>
      <c r="J32" s="210">
        <v>160.08288907996561</v>
      </c>
      <c r="K32" s="210">
        <v>158.89905417024929</v>
      </c>
      <c r="L32" s="210">
        <v>168.97480653482381</v>
      </c>
      <c r="M32" s="210">
        <v>156.553826311264</v>
      </c>
      <c r="N32" s="210">
        <v>148.88993981083411</v>
      </c>
      <c r="O32" s="210">
        <v>149.5705073086844</v>
      </c>
      <c r="P32" s="210">
        <v>151.6357695614789</v>
      </c>
      <c r="Q32" s="210">
        <v>159.82484952708509</v>
      </c>
      <c r="R32" s="210">
        <v>163.123301805675</v>
      </c>
      <c r="S32" s="210">
        <v>163.9394668959587</v>
      </c>
      <c r="T32" s="210">
        <v>152.07171109200351</v>
      </c>
      <c r="U32" s="210">
        <v>154.02545141874461</v>
      </c>
      <c r="V32" s="210">
        <v>158.11023215821149</v>
      </c>
      <c r="W32" s="210">
        <v>166.64436801375749</v>
      </c>
      <c r="X32" s="210">
        <v>160.75907136715389</v>
      </c>
      <c r="Y32" s="210">
        <v>142.41733737747489</v>
      </c>
      <c r="DA32" s="109" t="s">
        <v>953</v>
      </c>
    </row>
    <row r="33" spans="1:105" ht="12" customHeight="1" x14ac:dyDescent="0.25">
      <c r="A33" s="24" t="s">
        <v>28</v>
      </c>
      <c r="B33" s="213">
        <v>0</v>
      </c>
      <c r="C33" s="213">
        <v>0</v>
      </c>
      <c r="D33" s="213">
        <v>7.1073946689595866</v>
      </c>
      <c r="E33" s="213">
        <v>0</v>
      </c>
      <c r="F33" s="213">
        <v>0</v>
      </c>
      <c r="G33" s="213">
        <v>0</v>
      </c>
      <c r="H33" s="213">
        <v>0</v>
      </c>
      <c r="I33" s="213">
        <v>0</v>
      </c>
      <c r="J33" s="213">
        <v>0</v>
      </c>
      <c r="K33" s="213">
        <v>0</v>
      </c>
      <c r="L33" s="213">
        <v>0</v>
      </c>
      <c r="M33" s="213">
        <v>0</v>
      </c>
      <c r="N33" s="213">
        <v>0</v>
      </c>
      <c r="O33" s="213">
        <v>0</v>
      </c>
      <c r="P33" s="213">
        <v>0</v>
      </c>
      <c r="Q33" s="213">
        <v>0</v>
      </c>
      <c r="R33" s="213">
        <v>0</v>
      </c>
      <c r="S33" s="213">
        <v>0</v>
      </c>
      <c r="T33" s="213">
        <v>0</v>
      </c>
      <c r="U33" s="213">
        <v>8.9423903697334467E-3</v>
      </c>
      <c r="V33" s="213">
        <v>0</v>
      </c>
      <c r="W33" s="213">
        <v>0</v>
      </c>
      <c r="X33" s="213">
        <v>0</v>
      </c>
      <c r="Y33" s="213">
        <v>0</v>
      </c>
      <c r="DA33" s="85" t="s">
        <v>954</v>
      </c>
    </row>
    <row r="34" spans="1:105" ht="12" customHeight="1" x14ac:dyDescent="0.25">
      <c r="A34" s="14" t="s">
        <v>29</v>
      </c>
      <c r="B34" s="204">
        <f t="shared" ref="B34:Y34" si="8">B35+B36+B37+B38+B39</f>
        <v>6.8787618228718825</v>
      </c>
      <c r="C34" s="204">
        <f t="shared" si="8"/>
        <v>5.8516766981943249</v>
      </c>
      <c r="D34" s="204">
        <f t="shared" si="8"/>
        <v>4.9489251934651755</v>
      </c>
      <c r="E34" s="204">
        <f t="shared" si="8"/>
        <v>16.100687876182285</v>
      </c>
      <c r="F34" s="204">
        <f t="shared" si="8"/>
        <v>10.965434221840068</v>
      </c>
      <c r="G34" s="204">
        <f t="shared" si="8"/>
        <v>12.259931212381769</v>
      </c>
      <c r="H34" s="204">
        <f t="shared" si="8"/>
        <v>13.031470335339638</v>
      </c>
      <c r="I34" s="204">
        <f t="shared" si="8"/>
        <v>12.864746345657782</v>
      </c>
      <c r="J34" s="204">
        <f t="shared" si="8"/>
        <v>10.0804815133276</v>
      </c>
      <c r="K34" s="204">
        <f t="shared" si="8"/>
        <v>8.0869303525365428</v>
      </c>
      <c r="L34" s="204">
        <f t="shared" si="8"/>
        <v>8.1192605331040397</v>
      </c>
      <c r="M34" s="204">
        <f t="shared" si="8"/>
        <v>7.098366294067068</v>
      </c>
      <c r="N34" s="204">
        <f t="shared" si="8"/>
        <v>8.1141874462596721</v>
      </c>
      <c r="O34" s="204">
        <f t="shared" si="8"/>
        <v>7.0965606190885637</v>
      </c>
      <c r="P34" s="204">
        <f t="shared" si="8"/>
        <v>6.114187446259673</v>
      </c>
      <c r="Q34" s="204">
        <f t="shared" si="8"/>
        <v>4.1522785898538261</v>
      </c>
      <c r="R34" s="204">
        <f t="shared" si="8"/>
        <v>5.1697334479793646</v>
      </c>
      <c r="S34" s="204">
        <f t="shared" si="8"/>
        <v>4.1215821152192609</v>
      </c>
      <c r="T34" s="204">
        <f t="shared" si="8"/>
        <v>4.1453998280309543</v>
      </c>
      <c r="U34" s="204">
        <f t="shared" si="8"/>
        <v>3.7663800515907129</v>
      </c>
      <c r="V34" s="204">
        <f t="shared" si="8"/>
        <v>3.7134135855545995</v>
      </c>
      <c r="W34" s="204">
        <f t="shared" si="8"/>
        <v>3.2921754084264832</v>
      </c>
      <c r="X34" s="204">
        <f t="shared" si="8"/>
        <v>5.6933791917454855</v>
      </c>
      <c r="Y34" s="204">
        <f t="shared" si="8"/>
        <v>4.5057609630266553</v>
      </c>
      <c r="DA34" s="71"/>
    </row>
    <row r="35" spans="1:105" ht="12" customHeight="1" x14ac:dyDescent="0.25">
      <c r="A35" s="18" t="s">
        <v>30</v>
      </c>
      <c r="B35" s="204">
        <v>0</v>
      </c>
      <c r="C35" s="204">
        <v>0</v>
      </c>
      <c r="D35" s="204">
        <v>0</v>
      </c>
      <c r="E35" s="204">
        <v>0</v>
      </c>
      <c r="F35" s="204">
        <v>0</v>
      </c>
      <c r="G35" s="204">
        <v>0</v>
      </c>
      <c r="H35" s="204">
        <v>0</v>
      </c>
      <c r="I35" s="204">
        <v>0</v>
      </c>
      <c r="J35" s="204">
        <v>0</v>
      </c>
      <c r="K35" s="204">
        <v>0</v>
      </c>
      <c r="L35" s="204">
        <v>0</v>
      </c>
      <c r="M35" s="204">
        <v>0</v>
      </c>
      <c r="N35" s="204">
        <v>0</v>
      </c>
      <c r="O35" s="204">
        <v>0</v>
      </c>
      <c r="P35" s="204">
        <v>0</v>
      </c>
      <c r="Q35" s="204">
        <v>0</v>
      </c>
      <c r="R35" s="204">
        <v>0</v>
      </c>
      <c r="S35" s="204">
        <v>0</v>
      </c>
      <c r="T35" s="204">
        <v>0</v>
      </c>
      <c r="U35" s="204">
        <v>0</v>
      </c>
      <c r="V35" s="204">
        <v>0</v>
      </c>
      <c r="W35" s="204">
        <v>0</v>
      </c>
      <c r="X35" s="204">
        <v>0</v>
      </c>
      <c r="Y35" s="204">
        <v>0</v>
      </c>
      <c r="DA35" s="71" t="s">
        <v>955</v>
      </c>
    </row>
    <row r="36" spans="1:105" ht="12" customHeight="1" x14ac:dyDescent="0.25">
      <c r="A36" s="18" t="s">
        <v>31</v>
      </c>
      <c r="B36" s="204">
        <v>0</v>
      </c>
      <c r="C36" s="204">
        <v>0</v>
      </c>
      <c r="D36" s="204">
        <v>0</v>
      </c>
      <c r="E36" s="204">
        <v>1.129750644883921</v>
      </c>
      <c r="F36" s="204">
        <v>1.129750644883921</v>
      </c>
      <c r="G36" s="204">
        <v>3.389251934651762</v>
      </c>
      <c r="H36" s="204">
        <v>2.259501289767841</v>
      </c>
      <c r="I36" s="204">
        <v>1.099914015477214</v>
      </c>
      <c r="J36" s="204">
        <v>1.099914015477214</v>
      </c>
      <c r="K36" s="204">
        <v>1.099914015477214</v>
      </c>
      <c r="L36" s="204">
        <v>1.099914015477214</v>
      </c>
      <c r="M36" s="204">
        <v>1.099914015477214</v>
      </c>
      <c r="N36" s="204">
        <v>1.099914015477214</v>
      </c>
      <c r="O36" s="204">
        <v>1.099914015477214</v>
      </c>
      <c r="P36" s="204">
        <v>1.099914015477214</v>
      </c>
      <c r="Q36" s="204">
        <v>1.099914015477214</v>
      </c>
      <c r="R36" s="204">
        <v>1.099914015477214</v>
      </c>
      <c r="S36" s="204">
        <v>0.9877042132416165</v>
      </c>
      <c r="T36" s="204">
        <v>1.0338779019776441</v>
      </c>
      <c r="U36" s="204">
        <v>1.0141014617368871</v>
      </c>
      <c r="V36" s="204">
        <v>1.0668959587274289</v>
      </c>
      <c r="W36" s="204">
        <v>0.64565778159931209</v>
      </c>
      <c r="X36" s="204">
        <v>1.528804815133276</v>
      </c>
      <c r="Y36" s="204">
        <v>1.769733447979364</v>
      </c>
      <c r="DA36" s="71" t="s">
        <v>956</v>
      </c>
    </row>
    <row r="37" spans="1:105" ht="12" customHeight="1" x14ac:dyDescent="0.25">
      <c r="A37" s="18" t="s">
        <v>71</v>
      </c>
      <c r="B37" s="204">
        <v>2.0540842648323299</v>
      </c>
      <c r="C37" s="204">
        <v>1.026999140154772</v>
      </c>
      <c r="D37" s="204">
        <v>2.0540842648323299</v>
      </c>
      <c r="E37" s="204">
        <v>8.2163370593293195</v>
      </c>
      <c r="F37" s="204">
        <v>3.0810834049871021</v>
      </c>
      <c r="G37" s="204">
        <v>3.0810834049871021</v>
      </c>
      <c r="H37" s="204">
        <v>3.0524505588993982</v>
      </c>
      <c r="I37" s="204">
        <v>5.0874462596732588</v>
      </c>
      <c r="J37" s="204">
        <v>4.0699054170249349</v>
      </c>
      <c r="K37" s="204">
        <v>3.0524505588993982</v>
      </c>
      <c r="L37" s="204">
        <v>4.0699054170249349</v>
      </c>
      <c r="M37" s="204">
        <v>3.0524505588993982</v>
      </c>
      <c r="N37" s="204">
        <v>4.0699054170249349</v>
      </c>
      <c r="O37" s="204">
        <v>3.0525365434221841</v>
      </c>
      <c r="P37" s="204">
        <v>3.0522785898538261</v>
      </c>
      <c r="Q37" s="204">
        <v>3.0523645743766119</v>
      </c>
      <c r="R37" s="204">
        <v>4.0698194325021504</v>
      </c>
      <c r="S37" s="204">
        <v>3.107394668959587</v>
      </c>
      <c r="T37" s="204">
        <v>3.1104901117798791</v>
      </c>
      <c r="U37" s="204">
        <v>2.7522785898538258</v>
      </c>
      <c r="V37" s="204">
        <v>2.6465176268271708</v>
      </c>
      <c r="W37" s="204">
        <v>2.6465176268271708</v>
      </c>
      <c r="X37" s="204">
        <v>4.164574376612209</v>
      </c>
      <c r="Y37" s="204">
        <v>2.288306104901118</v>
      </c>
      <c r="DA37" s="71" t="s">
        <v>957</v>
      </c>
    </row>
    <row r="38" spans="1:105" ht="12" customHeight="1" x14ac:dyDescent="0.25">
      <c r="A38" s="18" t="s">
        <v>32</v>
      </c>
      <c r="B38" s="204">
        <v>4.8246775580395527</v>
      </c>
      <c r="C38" s="204">
        <v>4.8246775580395527</v>
      </c>
      <c r="D38" s="204">
        <v>2.894840928632846</v>
      </c>
      <c r="E38" s="204">
        <v>6.7546001719690452</v>
      </c>
      <c r="F38" s="204">
        <v>6.7546001719690452</v>
      </c>
      <c r="G38" s="204">
        <v>5.7895958727429058</v>
      </c>
      <c r="H38" s="204">
        <v>7.7195184866723991</v>
      </c>
      <c r="I38" s="204">
        <v>5.901117798796216</v>
      </c>
      <c r="J38" s="204">
        <v>4.9106620808254506</v>
      </c>
      <c r="K38" s="204">
        <v>3.9345657781599308</v>
      </c>
      <c r="L38" s="204">
        <v>2.949441100601891</v>
      </c>
      <c r="M38" s="204">
        <v>2.946001719690456</v>
      </c>
      <c r="N38" s="204">
        <v>2.944368013757523</v>
      </c>
      <c r="O38" s="204">
        <v>2.9441100601891659</v>
      </c>
      <c r="P38" s="204">
        <v>1.961994840928633</v>
      </c>
      <c r="Q38" s="204">
        <v>0</v>
      </c>
      <c r="R38" s="204">
        <v>0</v>
      </c>
      <c r="S38" s="204">
        <v>2.5451418744625968E-2</v>
      </c>
      <c r="T38" s="204">
        <v>0</v>
      </c>
      <c r="U38" s="204">
        <v>0</v>
      </c>
      <c r="V38" s="204">
        <v>0</v>
      </c>
      <c r="W38" s="204">
        <v>0</v>
      </c>
      <c r="X38" s="204">
        <v>0</v>
      </c>
      <c r="Y38" s="204">
        <v>0</v>
      </c>
      <c r="DA38" s="71" t="s">
        <v>958</v>
      </c>
    </row>
    <row r="39" spans="1:105" ht="12" customHeight="1" x14ac:dyDescent="0.25">
      <c r="A39" s="18" t="s">
        <v>33</v>
      </c>
      <c r="B39" s="204">
        <v>0</v>
      </c>
      <c r="C39" s="204">
        <v>0</v>
      </c>
      <c r="D39" s="204">
        <v>0</v>
      </c>
      <c r="E39" s="204">
        <v>0</v>
      </c>
      <c r="F39" s="204">
        <v>0</v>
      </c>
      <c r="G39" s="204">
        <v>0</v>
      </c>
      <c r="H39" s="204">
        <v>0</v>
      </c>
      <c r="I39" s="204">
        <v>0.77626827171109203</v>
      </c>
      <c r="J39" s="204">
        <v>0</v>
      </c>
      <c r="K39" s="204">
        <v>0</v>
      </c>
      <c r="L39" s="204">
        <v>0</v>
      </c>
      <c r="M39" s="204">
        <v>0</v>
      </c>
      <c r="N39" s="204">
        <v>0</v>
      </c>
      <c r="O39" s="204">
        <v>0</v>
      </c>
      <c r="P39" s="204">
        <v>0</v>
      </c>
      <c r="Q39" s="204">
        <v>0</v>
      </c>
      <c r="R39" s="204">
        <v>0</v>
      </c>
      <c r="S39" s="204">
        <v>1.031814273430782E-3</v>
      </c>
      <c r="T39" s="204">
        <v>1.031814273430782E-3</v>
      </c>
      <c r="U39" s="204">
        <v>0</v>
      </c>
      <c r="V39" s="204">
        <v>0</v>
      </c>
      <c r="W39" s="204">
        <v>0</v>
      </c>
      <c r="X39" s="204">
        <v>0</v>
      </c>
      <c r="Y39" s="204">
        <v>0.44772141014617373</v>
      </c>
      <c r="DA39" s="71" t="s">
        <v>959</v>
      </c>
    </row>
    <row r="40" spans="1:105" ht="12" customHeight="1" x14ac:dyDescent="0.25">
      <c r="A40" s="14" t="s">
        <v>34</v>
      </c>
      <c r="B40" s="204">
        <f t="shared" ref="B40:Y40" si="9">B41+B42</f>
        <v>65.111779879621665</v>
      </c>
      <c r="C40" s="204">
        <f t="shared" si="9"/>
        <v>57.394668959587271</v>
      </c>
      <c r="D40" s="204">
        <f t="shared" si="9"/>
        <v>52.751504729148749</v>
      </c>
      <c r="E40" s="204">
        <f t="shared" si="9"/>
        <v>60.468615649183143</v>
      </c>
      <c r="F40" s="204">
        <f t="shared" si="9"/>
        <v>67.562338779019768</v>
      </c>
      <c r="G40" s="204">
        <f t="shared" si="9"/>
        <v>53.35339638865004</v>
      </c>
      <c r="H40" s="204">
        <f t="shared" si="9"/>
        <v>53.331900257953563</v>
      </c>
      <c r="I40" s="204">
        <f t="shared" si="9"/>
        <v>56.70679277730008</v>
      </c>
      <c r="J40" s="204">
        <f t="shared" si="9"/>
        <v>56.814273430782457</v>
      </c>
      <c r="K40" s="204">
        <f t="shared" si="9"/>
        <v>59.286328460877037</v>
      </c>
      <c r="L40" s="204">
        <f t="shared" si="9"/>
        <v>63.950988822012043</v>
      </c>
      <c r="M40" s="204">
        <f t="shared" si="9"/>
        <v>51.117798796216682</v>
      </c>
      <c r="N40" s="204">
        <f t="shared" si="9"/>
        <v>47.678417884780742</v>
      </c>
      <c r="O40" s="204">
        <f t="shared" si="9"/>
        <v>47.828890799656058</v>
      </c>
      <c r="P40" s="204">
        <f t="shared" si="9"/>
        <v>44.81943250214961</v>
      </c>
      <c r="Q40" s="204">
        <f t="shared" si="9"/>
        <v>46.238177128116938</v>
      </c>
      <c r="R40" s="204">
        <f t="shared" si="9"/>
        <v>46.646603611349953</v>
      </c>
      <c r="S40" s="204">
        <f t="shared" si="9"/>
        <v>46.75623387790197</v>
      </c>
      <c r="T40" s="204">
        <f t="shared" si="9"/>
        <v>45.238005159071371</v>
      </c>
      <c r="U40" s="204">
        <f t="shared" si="9"/>
        <v>43.31754084264832</v>
      </c>
      <c r="V40" s="204">
        <f t="shared" si="9"/>
        <v>47.473172828890803</v>
      </c>
      <c r="W40" s="204">
        <f t="shared" si="9"/>
        <v>49.834221840068793</v>
      </c>
      <c r="X40" s="204">
        <f t="shared" si="9"/>
        <v>46.662768701633702</v>
      </c>
      <c r="Y40" s="204">
        <f t="shared" si="9"/>
        <v>43.896474634565777</v>
      </c>
      <c r="DA40" s="71"/>
    </row>
    <row r="41" spans="1:105" ht="12" customHeight="1" x14ac:dyDescent="0.25">
      <c r="A41" s="18" t="s">
        <v>73</v>
      </c>
      <c r="B41" s="204">
        <v>65.111779879621665</v>
      </c>
      <c r="C41" s="204">
        <v>57.394668959587271</v>
      </c>
      <c r="D41" s="204">
        <v>52.751504729148749</v>
      </c>
      <c r="E41" s="204">
        <v>60.468615649183143</v>
      </c>
      <c r="F41" s="204">
        <v>67.562338779019768</v>
      </c>
      <c r="G41" s="204">
        <v>53.35339638865004</v>
      </c>
      <c r="H41" s="204">
        <v>53.331900257953563</v>
      </c>
      <c r="I41" s="204">
        <v>56.70679277730008</v>
      </c>
      <c r="J41" s="204">
        <v>56.814273430782457</v>
      </c>
      <c r="K41" s="204">
        <v>59.286328460877037</v>
      </c>
      <c r="L41" s="204">
        <v>63.950988822012043</v>
      </c>
      <c r="M41" s="204">
        <v>51.117798796216682</v>
      </c>
      <c r="N41" s="204">
        <v>47.678417884780742</v>
      </c>
      <c r="O41" s="204">
        <v>47.828890799656058</v>
      </c>
      <c r="P41" s="204">
        <v>44.81943250214961</v>
      </c>
      <c r="Q41" s="204">
        <v>46.238177128116938</v>
      </c>
      <c r="R41" s="204">
        <v>46.646603611349953</v>
      </c>
      <c r="S41" s="204">
        <v>46.75623387790197</v>
      </c>
      <c r="T41" s="204">
        <v>45.238005159071371</v>
      </c>
      <c r="U41" s="204">
        <v>43.31754084264832</v>
      </c>
      <c r="V41" s="204">
        <v>47.473172828890803</v>
      </c>
      <c r="W41" s="204">
        <v>49.834221840068793</v>
      </c>
      <c r="X41" s="204">
        <v>46.662768701633702</v>
      </c>
      <c r="Y41" s="204">
        <v>43.896474634565777</v>
      </c>
      <c r="DA41" s="71" t="s">
        <v>960</v>
      </c>
    </row>
    <row r="42" spans="1:105" ht="12" customHeight="1" x14ac:dyDescent="0.25">
      <c r="A42" s="18" t="s">
        <v>36</v>
      </c>
      <c r="B42" s="204">
        <v>0</v>
      </c>
      <c r="C42" s="204">
        <v>0</v>
      </c>
      <c r="D42" s="204">
        <v>0</v>
      </c>
      <c r="E42" s="204">
        <v>0</v>
      </c>
      <c r="F42" s="204">
        <v>0</v>
      </c>
      <c r="G42" s="204">
        <v>0</v>
      </c>
      <c r="H42" s="204">
        <v>0</v>
      </c>
      <c r="I42" s="204">
        <v>0</v>
      </c>
      <c r="J42" s="204">
        <v>0</v>
      </c>
      <c r="K42" s="204">
        <v>0</v>
      </c>
      <c r="L42" s="204">
        <v>0</v>
      </c>
      <c r="M42" s="204">
        <v>0</v>
      </c>
      <c r="N42" s="204">
        <v>0</v>
      </c>
      <c r="O42" s="204">
        <v>0</v>
      </c>
      <c r="P42" s="204">
        <v>0</v>
      </c>
      <c r="Q42" s="204">
        <v>0</v>
      </c>
      <c r="R42" s="204">
        <v>0</v>
      </c>
      <c r="S42" s="204">
        <v>0</v>
      </c>
      <c r="T42" s="204">
        <v>0</v>
      </c>
      <c r="U42" s="204">
        <v>0</v>
      </c>
      <c r="V42" s="204">
        <v>0</v>
      </c>
      <c r="W42" s="204">
        <v>0</v>
      </c>
      <c r="X42" s="204">
        <v>0</v>
      </c>
      <c r="Y42" s="204">
        <v>0</v>
      </c>
      <c r="DA42" s="71" t="s">
        <v>961</v>
      </c>
    </row>
    <row r="43" spans="1:105" ht="12" customHeight="1" x14ac:dyDescent="0.25">
      <c r="A43" s="14" t="s">
        <v>37</v>
      </c>
      <c r="B43" s="204">
        <f t="shared" ref="B43:Y43" si="10">B44+B45+B46+B47+B48+B49</f>
        <v>8.1207222699914006</v>
      </c>
      <c r="C43" s="204">
        <f t="shared" si="10"/>
        <v>6.44883920894239</v>
      </c>
      <c r="D43" s="204">
        <f t="shared" si="10"/>
        <v>8.0490971625107477</v>
      </c>
      <c r="E43" s="204">
        <f t="shared" si="10"/>
        <v>8.4551160791057605</v>
      </c>
      <c r="F43" s="204">
        <f t="shared" si="10"/>
        <v>9.9837489251934652</v>
      </c>
      <c r="G43" s="204">
        <f t="shared" si="10"/>
        <v>10.843680137575239</v>
      </c>
      <c r="H43" s="204">
        <f t="shared" si="10"/>
        <v>12.085554600171969</v>
      </c>
      <c r="I43" s="204">
        <f t="shared" si="10"/>
        <v>14.28297506448839</v>
      </c>
      <c r="J43" s="204">
        <f t="shared" si="10"/>
        <v>13.75752364574377</v>
      </c>
      <c r="K43" s="204">
        <f t="shared" si="10"/>
        <v>13.04101461736888</v>
      </c>
      <c r="L43" s="204">
        <f t="shared" si="10"/>
        <v>15.33387790197764</v>
      </c>
      <c r="M43" s="204">
        <f t="shared" si="10"/>
        <v>13.638091143594149</v>
      </c>
      <c r="N43" s="204">
        <f t="shared" si="10"/>
        <v>10.628632846087701</v>
      </c>
      <c r="O43" s="204">
        <f t="shared" si="10"/>
        <v>13.75752364574376</v>
      </c>
      <c r="P43" s="204">
        <f t="shared" si="10"/>
        <v>16.193723129836631</v>
      </c>
      <c r="Q43" s="204">
        <f t="shared" si="10"/>
        <v>22.547033533963891</v>
      </c>
      <c r="R43" s="204">
        <f t="shared" si="10"/>
        <v>23.74127257093723</v>
      </c>
      <c r="S43" s="204">
        <f t="shared" si="10"/>
        <v>23.94462596732588</v>
      </c>
      <c r="T43" s="204">
        <f t="shared" si="10"/>
        <v>19.193809114359411</v>
      </c>
      <c r="U43" s="204">
        <f t="shared" si="10"/>
        <v>19.250042992261399</v>
      </c>
      <c r="V43" s="204">
        <f t="shared" si="10"/>
        <v>18.476870163370599</v>
      </c>
      <c r="W43" s="204">
        <f t="shared" si="10"/>
        <v>22.146947549441101</v>
      </c>
      <c r="X43" s="204">
        <f t="shared" si="10"/>
        <v>18.090369733447979</v>
      </c>
      <c r="Y43" s="204">
        <f t="shared" si="10"/>
        <v>19.239779337922048</v>
      </c>
      <c r="DA43" s="71"/>
    </row>
    <row r="44" spans="1:105" ht="12" customHeight="1" x14ac:dyDescent="0.25">
      <c r="A44" s="18" t="s">
        <v>38</v>
      </c>
      <c r="B44" s="204">
        <v>8.1207222699914006</v>
      </c>
      <c r="C44" s="204">
        <v>6.44883920894239</v>
      </c>
      <c r="D44" s="204">
        <v>8.0490971625107477</v>
      </c>
      <c r="E44" s="204">
        <v>8.4551160791057605</v>
      </c>
      <c r="F44" s="204">
        <v>9.9837489251934652</v>
      </c>
      <c r="G44" s="204">
        <v>10.843680137575239</v>
      </c>
      <c r="H44" s="204">
        <v>12.085554600171969</v>
      </c>
      <c r="I44" s="204">
        <v>14.28297506448839</v>
      </c>
      <c r="J44" s="204">
        <v>13.75752364574377</v>
      </c>
      <c r="K44" s="204">
        <v>13.04101461736888</v>
      </c>
      <c r="L44" s="204">
        <v>15.33387790197764</v>
      </c>
      <c r="M44" s="204">
        <v>13.638091143594149</v>
      </c>
      <c r="N44" s="204">
        <v>10.628632846087701</v>
      </c>
      <c r="O44" s="204">
        <v>13.75752364574376</v>
      </c>
      <c r="P44" s="204">
        <v>16.193723129836631</v>
      </c>
      <c r="Q44" s="204">
        <v>22.547033533963891</v>
      </c>
      <c r="R44" s="204">
        <v>23.74127257093723</v>
      </c>
      <c r="S44" s="204">
        <v>23.94462596732588</v>
      </c>
      <c r="T44" s="204">
        <v>19.193809114359411</v>
      </c>
      <c r="U44" s="204">
        <v>19.250042992261399</v>
      </c>
      <c r="V44" s="204">
        <v>18.476870163370599</v>
      </c>
      <c r="W44" s="204">
        <v>22.146947549441101</v>
      </c>
      <c r="X44" s="204">
        <v>18.090369733447979</v>
      </c>
      <c r="Y44" s="204">
        <v>19.208856405846952</v>
      </c>
      <c r="DA44" s="71" t="s">
        <v>962</v>
      </c>
    </row>
    <row r="45" spans="1:105" ht="12" customHeight="1" x14ac:dyDescent="0.25">
      <c r="A45" s="18" t="s">
        <v>74</v>
      </c>
      <c r="B45" s="204">
        <v>0</v>
      </c>
      <c r="C45" s="204">
        <v>0</v>
      </c>
      <c r="D45" s="204">
        <v>0</v>
      </c>
      <c r="E45" s="204">
        <v>0</v>
      </c>
      <c r="F45" s="204">
        <v>0</v>
      </c>
      <c r="G45" s="204">
        <v>0</v>
      </c>
      <c r="H45" s="204">
        <v>0</v>
      </c>
      <c r="I45" s="204">
        <v>0</v>
      </c>
      <c r="J45" s="204">
        <v>0</v>
      </c>
      <c r="K45" s="204">
        <v>0</v>
      </c>
      <c r="L45" s="204">
        <v>0</v>
      </c>
      <c r="M45" s="204">
        <v>0</v>
      </c>
      <c r="N45" s="204">
        <v>0</v>
      </c>
      <c r="O45" s="204">
        <v>0</v>
      </c>
      <c r="P45" s="204">
        <v>0</v>
      </c>
      <c r="Q45" s="204">
        <v>0</v>
      </c>
      <c r="R45" s="204">
        <v>0</v>
      </c>
      <c r="S45" s="204">
        <v>0</v>
      </c>
      <c r="T45" s="204">
        <v>0</v>
      </c>
      <c r="U45" s="204">
        <v>0</v>
      </c>
      <c r="V45" s="204">
        <v>0</v>
      </c>
      <c r="W45" s="204">
        <v>0</v>
      </c>
      <c r="X45" s="204">
        <v>0</v>
      </c>
      <c r="Y45" s="204">
        <v>0</v>
      </c>
      <c r="DA45" s="71" t="s">
        <v>963</v>
      </c>
    </row>
    <row r="46" spans="1:105" ht="12" customHeight="1" x14ac:dyDescent="0.25">
      <c r="A46" s="18" t="s">
        <v>75</v>
      </c>
      <c r="B46" s="204">
        <v>0</v>
      </c>
      <c r="C46" s="204">
        <v>0</v>
      </c>
      <c r="D46" s="204">
        <v>0</v>
      </c>
      <c r="E46" s="204">
        <v>0</v>
      </c>
      <c r="F46" s="204">
        <v>0</v>
      </c>
      <c r="G46" s="204">
        <v>0</v>
      </c>
      <c r="H46" s="204">
        <v>0</v>
      </c>
      <c r="I46" s="204">
        <v>0</v>
      </c>
      <c r="J46" s="204">
        <v>0</v>
      </c>
      <c r="K46" s="204">
        <v>0</v>
      </c>
      <c r="L46" s="204">
        <v>0</v>
      </c>
      <c r="M46" s="204">
        <v>0</v>
      </c>
      <c r="N46" s="204">
        <v>0</v>
      </c>
      <c r="O46" s="204">
        <v>0</v>
      </c>
      <c r="P46" s="204">
        <v>0</v>
      </c>
      <c r="Q46" s="204">
        <v>0</v>
      </c>
      <c r="R46" s="204">
        <v>0</v>
      </c>
      <c r="S46" s="204">
        <v>0</v>
      </c>
      <c r="T46" s="204">
        <v>0</v>
      </c>
      <c r="U46" s="204">
        <v>0</v>
      </c>
      <c r="V46" s="204">
        <v>0</v>
      </c>
      <c r="W46" s="204">
        <v>0</v>
      </c>
      <c r="X46" s="204">
        <v>0</v>
      </c>
      <c r="Y46" s="204">
        <v>0</v>
      </c>
      <c r="DA46" s="71" t="s">
        <v>964</v>
      </c>
    </row>
    <row r="47" spans="1:105" ht="12" customHeight="1" x14ac:dyDescent="0.25">
      <c r="A47" s="18" t="s">
        <v>76</v>
      </c>
      <c r="B47" s="204">
        <v>0</v>
      </c>
      <c r="C47" s="204">
        <v>0</v>
      </c>
      <c r="D47" s="204">
        <v>0</v>
      </c>
      <c r="E47" s="204">
        <v>0</v>
      </c>
      <c r="F47" s="204">
        <v>0</v>
      </c>
      <c r="G47" s="204">
        <v>0</v>
      </c>
      <c r="H47" s="204">
        <v>0</v>
      </c>
      <c r="I47" s="204">
        <v>0</v>
      </c>
      <c r="J47" s="204">
        <v>0</v>
      </c>
      <c r="K47" s="204">
        <v>0</v>
      </c>
      <c r="L47" s="204">
        <v>0</v>
      </c>
      <c r="M47" s="204">
        <v>0</v>
      </c>
      <c r="N47" s="204">
        <v>0</v>
      </c>
      <c r="O47" s="204">
        <v>0</v>
      </c>
      <c r="P47" s="204">
        <v>0</v>
      </c>
      <c r="Q47" s="204">
        <v>0</v>
      </c>
      <c r="R47" s="204">
        <v>0</v>
      </c>
      <c r="S47" s="204">
        <v>0</v>
      </c>
      <c r="T47" s="204">
        <v>0</v>
      </c>
      <c r="U47" s="204">
        <v>0</v>
      </c>
      <c r="V47" s="204">
        <v>0</v>
      </c>
      <c r="W47" s="204">
        <v>0</v>
      </c>
      <c r="X47" s="204">
        <v>0</v>
      </c>
      <c r="Y47" s="204">
        <v>0</v>
      </c>
      <c r="DA47" s="71" t="s">
        <v>965</v>
      </c>
    </row>
    <row r="48" spans="1:105" ht="12" customHeight="1" x14ac:dyDescent="0.25">
      <c r="A48" s="18" t="s">
        <v>77</v>
      </c>
      <c r="B48" s="204">
        <v>0</v>
      </c>
      <c r="C48" s="204">
        <v>0</v>
      </c>
      <c r="D48" s="204">
        <v>0</v>
      </c>
      <c r="E48" s="204">
        <v>0</v>
      </c>
      <c r="F48" s="204">
        <v>0</v>
      </c>
      <c r="G48" s="204">
        <v>0</v>
      </c>
      <c r="H48" s="204">
        <v>0</v>
      </c>
      <c r="I48" s="204">
        <v>0</v>
      </c>
      <c r="J48" s="204">
        <v>0</v>
      </c>
      <c r="K48" s="204">
        <v>0</v>
      </c>
      <c r="L48" s="204">
        <v>0</v>
      </c>
      <c r="M48" s="204">
        <v>0</v>
      </c>
      <c r="N48" s="204">
        <v>0</v>
      </c>
      <c r="O48" s="204">
        <v>0</v>
      </c>
      <c r="P48" s="204">
        <v>0</v>
      </c>
      <c r="Q48" s="204">
        <v>0</v>
      </c>
      <c r="R48" s="204">
        <v>0</v>
      </c>
      <c r="S48" s="204">
        <v>0</v>
      </c>
      <c r="T48" s="204">
        <v>0</v>
      </c>
      <c r="U48" s="204">
        <v>0</v>
      </c>
      <c r="V48" s="204">
        <v>0</v>
      </c>
      <c r="W48" s="204">
        <v>0</v>
      </c>
      <c r="X48" s="204">
        <v>0</v>
      </c>
      <c r="Y48" s="204">
        <v>0</v>
      </c>
      <c r="DA48" s="71" t="s">
        <v>966</v>
      </c>
    </row>
    <row r="49" spans="1:105" ht="12" customHeight="1" x14ac:dyDescent="0.25">
      <c r="A49" s="18" t="s">
        <v>78</v>
      </c>
      <c r="B49" s="204">
        <v>0</v>
      </c>
      <c r="C49" s="204">
        <v>0</v>
      </c>
      <c r="D49" s="204">
        <v>0</v>
      </c>
      <c r="E49" s="204">
        <v>0</v>
      </c>
      <c r="F49" s="204">
        <v>0</v>
      </c>
      <c r="G49" s="204">
        <v>0</v>
      </c>
      <c r="H49" s="204">
        <v>0</v>
      </c>
      <c r="I49" s="204">
        <v>0</v>
      </c>
      <c r="J49" s="204">
        <v>0</v>
      </c>
      <c r="K49" s="204">
        <v>0</v>
      </c>
      <c r="L49" s="204">
        <v>0</v>
      </c>
      <c r="M49" s="204">
        <v>0</v>
      </c>
      <c r="N49" s="204">
        <v>0</v>
      </c>
      <c r="O49" s="204">
        <v>0</v>
      </c>
      <c r="P49" s="204">
        <v>0</v>
      </c>
      <c r="Q49" s="204">
        <v>0</v>
      </c>
      <c r="R49" s="204">
        <v>0</v>
      </c>
      <c r="S49" s="204">
        <v>0</v>
      </c>
      <c r="T49" s="204">
        <v>0</v>
      </c>
      <c r="U49" s="204">
        <v>0</v>
      </c>
      <c r="V49" s="204">
        <v>0</v>
      </c>
      <c r="W49" s="204">
        <v>0</v>
      </c>
      <c r="X49" s="204">
        <v>0</v>
      </c>
      <c r="Y49" s="204">
        <v>3.0922932075095909E-2</v>
      </c>
      <c r="DA49" s="71" t="s">
        <v>967</v>
      </c>
    </row>
    <row r="50" spans="1:105" ht="12" customHeight="1" x14ac:dyDescent="0.25">
      <c r="A50" s="14" t="s">
        <v>39</v>
      </c>
      <c r="B50" s="204">
        <v>0</v>
      </c>
      <c r="C50" s="204">
        <v>0</v>
      </c>
      <c r="D50" s="204">
        <v>0</v>
      </c>
      <c r="E50" s="204">
        <v>20.7079105760963</v>
      </c>
      <c r="F50" s="204">
        <v>16.00266552020636</v>
      </c>
      <c r="G50" s="204">
        <v>18.51057609630266</v>
      </c>
      <c r="H50" s="204">
        <v>21.9499570077386</v>
      </c>
      <c r="I50" s="204">
        <v>21.90214961306965</v>
      </c>
      <c r="J50" s="204">
        <v>26.034221840068788</v>
      </c>
      <c r="K50" s="204">
        <v>25.60429922613929</v>
      </c>
      <c r="L50" s="204">
        <v>24.648925193465171</v>
      </c>
      <c r="M50" s="204">
        <v>29.067583834909708</v>
      </c>
      <c r="N50" s="204">
        <v>26.750730868443679</v>
      </c>
      <c r="O50" s="204">
        <v>27.491143594153051</v>
      </c>
      <c r="P50" s="204">
        <v>27.58667239896819</v>
      </c>
      <c r="Q50" s="204">
        <v>28.589853826311259</v>
      </c>
      <c r="R50" s="204">
        <v>29.354170249355111</v>
      </c>
      <c r="S50" s="204">
        <v>29.545399828030948</v>
      </c>
      <c r="T50" s="204">
        <v>28.72166809974205</v>
      </c>
      <c r="U50" s="204">
        <v>32.691917454858121</v>
      </c>
      <c r="V50" s="204">
        <v>32.21195184866724</v>
      </c>
      <c r="W50" s="204">
        <v>32.318142734307827</v>
      </c>
      <c r="X50" s="204">
        <v>33.044711951848669</v>
      </c>
      <c r="Y50" s="204">
        <v>23.311092003439381</v>
      </c>
      <c r="DA50" s="71" t="s">
        <v>968</v>
      </c>
    </row>
    <row r="51" spans="1:105" ht="12" customHeight="1" x14ac:dyDescent="0.25">
      <c r="A51" s="21" t="s">
        <v>40</v>
      </c>
      <c r="B51" s="207">
        <v>35.941530524505588</v>
      </c>
      <c r="C51" s="207">
        <v>36.97334479793637</v>
      </c>
      <c r="D51" s="207">
        <v>41.186586414445387</v>
      </c>
      <c r="E51" s="207">
        <v>77.128116938950981</v>
      </c>
      <c r="F51" s="207">
        <v>77.64402407566638</v>
      </c>
      <c r="G51" s="207">
        <v>73.258813413585543</v>
      </c>
      <c r="H51" s="207">
        <v>71.539122957867576</v>
      </c>
      <c r="I51" s="207">
        <v>77.386070507308673</v>
      </c>
      <c r="J51" s="207">
        <v>53.396388650042987</v>
      </c>
      <c r="K51" s="207">
        <v>52.880481513327602</v>
      </c>
      <c r="L51" s="207">
        <v>56.921754084264833</v>
      </c>
      <c r="M51" s="207">
        <v>55.631986242476351</v>
      </c>
      <c r="N51" s="207">
        <v>55.717970765262251</v>
      </c>
      <c r="O51" s="207">
        <v>53.396388650042987</v>
      </c>
      <c r="P51" s="207">
        <v>56.921754084264833</v>
      </c>
      <c r="Q51" s="207">
        <v>58.297506448839208</v>
      </c>
      <c r="R51" s="207">
        <v>58.211521926053308</v>
      </c>
      <c r="S51" s="207">
        <v>59.571625107480649</v>
      </c>
      <c r="T51" s="207">
        <v>54.772828890799659</v>
      </c>
      <c r="U51" s="207">
        <v>54.990627687016342</v>
      </c>
      <c r="V51" s="207">
        <v>56.234823731728277</v>
      </c>
      <c r="W51" s="207">
        <v>59.05288048151332</v>
      </c>
      <c r="X51" s="207">
        <v>57.267841788478073</v>
      </c>
      <c r="Y51" s="207">
        <v>51.464230438521056</v>
      </c>
      <c r="DA51" s="86" t="s">
        <v>969</v>
      </c>
    </row>
    <row r="52" spans="1:105" ht="12" customHeight="1" x14ac:dyDescent="0.25">
      <c r="A52" s="114" t="s">
        <v>144</v>
      </c>
      <c r="B52" s="284">
        <f t="shared" ref="B52:Y52" si="11">SUM(B53:B55)</f>
        <v>116.05279449699059</v>
      </c>
      <c r="C52" s="284">
        <f t="shared" si="11"/>
        <v>106.66852966466033</v>
      </c>
      <c r="D52" s="284">
        <f t="shared" si="11"/>
        <v>114.04350816852968</v>
      </c>
      <c r="E52" s="284">
        <f t="shared" si="11"/>
        <v>182.86044711951848</v>
      </c>
      <c r="F52" s="284">
        <f t="shared" si="11"/>
        <v>182.15821152192606</v>
      </c>
      <c r="G52" s="284">
        <f t="shared" si="11"/>
        <v>168.22639724849523</v>
      </c>
      <c r="H52" s="284">
        <f t="shared" si="11"/>
        <v>171.93800515907131</v>
      </c>
      <c r="I52" s="284">
        <f t="shared" si="11"/>
        <v>183.14273430782458</v>
      </c>
      <c r="J52" s="284">
        <f t="shared" si="11"/>
        <v>160.08288907996561</v>
      </c>
      <c r="K52" s="284">
        <f t="shared" si="11"/>
        <v>158.89905417024934</v>
      </c>
      <c r="L52" s="284">
        <f t="shared" si="11"/>
        <v>168.97480653482376</v>
      </c>
      <c r="M52" s="284">
        <f t="shared" si="11"/>
        <v>156.55382631126398</v>
      </c>
      <c r="N52" s="284">
        <f t="shared" si="11"/>
        <v>148.88993981083408</v>
      </c>
      <c r="O52" s="284">
        <f t="shared" si="11"/>
        <v>149.57050730868445</v>
      </c>
      <c r="P52" s="284">
        <f t="shared" si="11"/>
        <v>151.63576956147895</v>
      </c>
      <c r="Q52" s="284">
        <f t="shared" si="11"/>
        <v>159.82484952708512</v>
      </c>
      <c r="R52" s="284">
        <f t="shared" si="11"/>
        <v>163.12330180567494</v>
      </c>
      <c r="S52" s="284">
        <f t="shared" si="11"/>
        <v>163.93946689595873</v>
      </c>
      <c r="T52" s="284">
        <f t="shared" si="11"/>
        <v>152.07171109200345</v>
      </c>
      <c r="U52" s="284">
        <f t="shared" si="11"/>
        <v>154.02545141874458</v>
      </c>
      <c r="V52" s="284">
        <f t="shared" si="11"/>
        <v>158.11023215821152</v>
      </c>
      <c r="W52" s="284">
        <f t="shared" si="11"/>
        <v>166.64436801375754</v>
      </c>
      <c r="X52" s="284">
        <f t="shared" si="11"/>
        <v>160.75907136715387</v>
      </c>
      <c r="Y52" s="284">
        <f t="shared" si="11"/>
        <v>142.41733737747495</v>
      </c>
      <c r="DA52" s="118"/>
    </row>
    <row r="53" spans="1:105" ht="12" customHeight="1" x14ac:dyDescent="0.25">
      <c r="A53" s="51" t="s">
        <v>48</v>
      </c>
      <c r="B53" s="237">
        <f>CHI_fec!B5-B58</f>
        <v>20.67737073631784</v>
      </c>
      <c r="C53" s="237">
        <f>CHI_fec!C5-C58</f>
        <v>19.577022459586331</v>
      </c>
      <c r="D53" s="237">
        <f>CHI_fec!D5-D58</f>
        <v>20.336831458950627</v>
      </c>
      <c r="E53" s="237">
        <f>CHI_fec!E5-E58</f>
        <v>27.376073282770619</v>
      </c>
      <c r="F53" s="237">
        <f>CHI_fec!F5-F58</f>
        <v>27.231154630954819</v>
      </c>
      <c r="G53" s="237">
        <f>CHI_fec!G5-G58</f>
        <v>26.047846313817388</v>
      </c>
      <c r="H53" s="237">
        <f>CHI_fec!H5-H58</f>
        <v>26.490737707526506</v>
      </c>
      <c r="I53" s="237">
        <f>CHI_fec!I5-I58</f>
        <v>29.489054138016655</v>
      </c>
      <c r="J53" s="237">
        <f>CHI_fec!J5-J58</f>
        <v>27.28278750735808</v>
      </c>
      <c r="K53" s="237">
        <f>CHI_fec!K5-K58</f>
        <v>17.324788534491631</v>
      </c>
      <c r="L53" s="237">
        <f>CHI_fec!L5-L58</f>
        <v>13.913842812557064</v>
      </c>
      <c r="M53" s="237">
        <f>CHI_fec!M5-M58</f>
        <v>11.086003944719577</v>
      </c>
      <c r="N53" s="237">
        <f>CHI_fec!N5-N58</f>
        <v>13.058116964418886</v>
      </c>
      <c r="O53" s="237">
        <f>CHI_fec!O5-O58</f>
        <v>14.818803989103856</v>
      </c>
      <c r="P53" s="237">
        <f>CHI_fec!P5-P58</f>
        <v>17.96110791843844</v>
      </c>
      <c r="Q53" s="237">
        <f>CHI_fec!Q5-Q58</f>
        <v>27.219684114471214</v>
      </c>
      <c r="R53" s="237">
        <f>CHI_fec!R5-R58</f>
        <v>28.38273198909269</v>
      </c>
      <c r="S53" s="237">
        <f>CHI_fec!S5-S58</f>
        <v>25.322477313391538</v>
      </c>
      <c r="T53" s="237">
        <f>CHI_fec!T5-T58</f>
        <v>20.736073057568944</v>
      </c>
      <c r="U53" s="237">
        <f>CHI_fec!U5-U58</f>
        <v>17.637675404565812</v>
      </c>
      <c r="V53" s="237">
        <f>CHI_fec!V5-V58</f>
        <v>15.273666666973181</v>
      </c>
      <c r="W53" s="237">
        <f>CHI_fec!W5-W58</f>
        <v>18.847560840117438</v>
      </c>
      <c r="X53" s="237">
        <f>CHI_fec!X5-X58</f>
        <v>19.72526177375542</v>
      </c>
      <c r="Y53" s="237">
        <f>CHI_fec!Y5-Y58</f>
        <v>10.52622501045678</v>
      </c>
      <c r="DA53" s="83"/>
    </row>
    <row r="54" spans="1:105" ht="12" customHeight="1" x14ac:dyDescent="0.25">
      <c r="A54" s="99" t="s">
        <v>49</v>
      </c>
      <c r="B54" s="238">
        <f>CHI_fec!B61</f>
        <v>62.531241323590393</v>
      </c>
      <c r="C54" s="238">
        <f>CHI_fec!C61</f>
        <v>52.380464488272509</v>
      </c>
      <c r="D54" s="238">
        <f>CHI_fec!D61</f>
        <v>57.348251365207332</v>
      </c>
      <c r="E54" s="238">
        <f>CHI_fec!E61</f>
        <v>106.5971430433335</v>
      </c>
      <c r="F54" s="238">
        <f>CHI_fec!F61</f>
        <v>103.7521743187915</v>
      </c>
      <c r="G54" s="238">
        <f>CHI_fec!G61</f>
        <v>93.948070538314497</v>
      </c>
      <c r="H54" s="238">
        <f>CHI_fec!H61</f>
        <v>84.812866590752122</v>
      </c>
      <c r="I54" s="238">
        <f>CHI_fec!I61</f>
        <v>94.039330914458077</v>
      </c>
      <c r="J54" s="238">
        <f>CHI_fec!J61</f>
        <v>76.783573436560914</v>
      </c>
      <c r="K54" s="238">
        <f>CHI_fec!K61</f>
        <v>87.217716481272191</v>
      </c>
      <c r="L54" s="238">
        <f>CHI_fec!L61</f>
        <v>101.5499290418425</v>
      </c>
      <c r="M54" s="238">
        <f>CHI_fec!M61</f>
        <v>97.569666256866384</v>
      </c>
      <c r="N54" s="238">
        <f>CHI_fec!N61</f>
        <v>88.057866602983452</v>
      </c>
      <c r="O54" s="238">
        <f>CHI_fec!O61</f>
        <v>83.256528006692463</v>
      </c>
      <c r="P54" s="238">
        <f>CHI_fec!P61</f>
        <v>66.136207453683483</v>
      </c>
      <c r="Q54" s="238">
        <f>CHI_fec!Q61</f>
        <v>55.520040735055858</v>
      </c>
      <c r="R54" s="238">
        <f>CHI_fec!R61</f>
        <v>51.638917002977607</v>
      </c>
      <c r="S54" s="238">
        <f>CHI_fec!S61</f>
        <v>52.646797550466268</v>
      </c>
      <c r="T54" s="238">
        <f>CHI_fec!T61</f>
        <v>54.059436639574457</v>
      </c>
      <c r="U54" s="238">
        <f>CHI_fec!U61</f>
        <v>55.25421338878472</v>
      </c>
      <c r="V54" s="238">
        <f>CHI_fec!V61</f>
        <v>79.771694945714316</v>
      </c>
      <c r="W54" s="238">
        <f>CHI_fec!W61</f>
        <v>86.783622880146254</v>
      </c>
      <c r="X54" s="238">
        <f>CHI_fec!X61</f>
        <v>84.651847235511767</v>
      </c>
      <c r="Y54" s="238">
        <f>CHI_fec!Y61</f>
        <v>76.673560181532423</v>
      </c>
      <c r="DA54" s="94"/>
    </row>
    <row r="55" spans="1:105" ht="12" customHeight="1" x14ac:dyDescent="0.25">
      <c r="A55" s="52" t="s">
        <v>50</v>
      </c>
      <c r="B55" s="239">
        <f>CHI_fec!B110</f>
        <v>32.844182437082353</v>
      </c>
      <c r="C55" s="239">
        <f>CHI_fec!C110</f>
        <v>34.711042716801487</v>
      </c>
      <c r="D55" s="239">
        <f>CHI_fec!D110</f>
        <v>36.358425344371717</v>
      </c>
      <c r="E55" s="239">
        <f>CHI_fec!E110</f>
        <v>48.887230793414361</v>
      </c>
      <c r="F55" s="239">
        <f>CHI_fec!F110</f>
        <v>51.17488257217974</v>
      </c>
      <c r="G55" s="239">
        <f>CHI_fec!G110</f>
        <v>48.230480396363347</v>
      </c>
      <c r="H55" s="239">
        <f>CHI_fec!H110</f>
        <v>60.634400860792688</v>
      </c>
      <c r="I55" s="239">
        <f>CHI_fec!I110</f>
        <v>59.61434925534985</v>
      </c>
      <c r="J55" s="239">
        <f>CHI_fec!J110</f>
        <v>56.01652813604661</v>
      </c>
      <c r="K55" s="239">
        <f>CHI_fec!K110</f>
        <v>54.356549154485528</v>
      </c>
      <c r="L55" s="239">
        <f>CHI_fec!L110</f>
        <v>53.511034680424181</v>
      </c>
      <c r="M55" s="239">
        <f>CHI_fec!M110</f>
        <v>47.89815610967802</v>
      </c>
      <c r="N55" s="239">
        <f>CHI_fec!N110</f>
        <v>47.773956243431734</v>
      </c>
      <c r="O55" s="239">
        <f>CHI_fec!O110</f>
        <v>51.495175312888122</v>
      </c>
      <c r="P55" s="239">
        <f>CHI_fec!P110</f>
        <v>67.538454189357026</v>
      </c>
      <c r="Q55" s="239">
        <f>CHI_fec!Q110</f>
        <v>77.085124677558028</v>
      </c>
      <c r="R55" s="239">
        <f>CHI_fec!R110</f>
        <v>83.101652813604645</v>
      </c>
      <c r="S55" s="239">
        <f>CHI_fec!S110</f>
        <v>85.970192032100911</v>
      </c>
      <c r="T55" s="239">
        <f>CHI_fec!T110</f>
        <v>77.276201394860038</v>
      </c>
      <c r="U55" s="239">
        <f>CHI_fec!U110</f>
        <v>81.133562625394063</v>
      </c>
      <c r="V55" s="239">
        <f>CHI_fec!V110</f>
        <v>63.064870545524023</v>
      </c>
      <c r="W55" s="239">
        <f>CHI_fec!W110</f>
        <v>61.01318429349385</v>
      </c>
      <c r="X55" s="239">
        <f>CHI_fec!X110</f>
        <v>56.381962357886671</v>
      </c>
      <c r="Y55" s="239">
        <f>CHI_fec!Y110</f>
        <v>55.217552185485737</v>
      </c>
      <c r="DA55" s="84"/>
    </row>
    <row r="56" spans="1:105" ht="12" customHeight="1" x14ac:dyDescent="0.25">
      <c r="A56" s="172"/>
      <c r="B56" s="172"/>
      <c r="C56" s="172"/>
      <c r="D56" s="172"/>
      <c r="E56" s="172"/>
      <c r="F56" s="172"/>
      <c r="G56" s="172"/>
      <c r="H56" s="172"/>
      <c r="I56" s="172"/>
      <c r="J56" s="172"/>
      <c r="K56" s="172"/>
      <c r="L56" s="172"/>
      <c r="M56" s="172"/>
      <c r="N56" s="172"/>
      <c r="O56" s="172"/>
      <c r="P56" s="172"/>
      <c r="Q56" s="172"/>
      <c r="R56" s="172"/>
      <c r="S56" s="172"/>
      <c r="T56" s="172"/>
      <c r="U56" s="172"/>
      <c r="V56" s="172"/>
      <c r="W56" s="172"/>
      <c r="X56" s="172"/>
      <c r="Y56" s="172"/>
      <c r="DA56" s="176"/>
    </row>
    <row r="57" spans="1:105" ht="12" customHeight="1" x14ac:dyDescent="0.25">
      <c r="A57" s="30" t="s">
        <v>970</v>
      </c>
      <c r="B57" s="113"/>
      <c r="C57" s="113"/>
      <c r="D57" s="113"/>
      <c r="E57" s="113"/>
      <c r="F57" s="113"/>
      <c r="G57" s="113"/>
      <c r="H57" s="113"/>
      <c r="I57" s="113"/>
      <c r="J57" s="113"/>
      <c r="K57" s="113"/>
      <c r="L57" s="113"/>
      <c r="M57" s="113"/>
      <c r="N57" s="113"/>
      <c r="O57" s="113"/>
      <c r="P57" s="113"/>
      <c r="Q57" s="113"/>
      <c r="R57" s="113"/>
      <c r="S57" s="113"/>
      <c r="T57" s="113"/>
      <c r="U57" s="113"/>
      <c r="V57" s="113"/>
      <c r="W57" s="113"/>
      <c r="X57" s="113"/>
      <c r="Y57" s="113"/>
      <c r="DA57" s="112"/>
    </row>
    <row r="58" spans="1:105" ht="12" customHeight="1" x14ac:dyDescent="0.25">
      <c r="A58" s="31" t="s">
        <v>70</v>
      </c>
      <c r="B58" s="210">
        <v>128.7857265692175</v>
      </c>
      <c r="C58" s="210">
        <v>118.73026655202069</v>
      </c>
      <c r="D58" s="210">
        <v>101.497592433362</v>
      </c>
      <c r="E58" s="210">
        <v>156.92134088697071</v>
      </c>
      <c r="F58" s="210">
        <v>141.01897864316999</v>
      </c>
      <c r="G58" s="210">
        <v>156.31904138483691</v>
      </c>
      <c r="H58" s="210">
        <v>136.8720811311058</v>
      </c>
      <c r="I58" s="210">
        <v>153.02037170786249</v>
      </c>
      <c r="J58" s="210">
        <v>100.34823731728289</v>
      </c>
      <c r="K58" s="210">
        <v>94.630266552020629</v>
      </c>
      <c r="L58" s="210">
        <v>85.215477214101455</v>
      </c>
      <c r="M58" s="210">
        <v>9.204643164230438</v>
      </c>
      <c r="N58" s="210">
        <v>7.4847807394668946</v>
      </c>
      <c r="O58" s="210">
        <v>7.4632846087704214</v>
      </c>
      <c r="P58" s="210">
        <v>7.6352536543422183</v>
      </c>
      <c r="Q58" s="210">
        <v>9.2939810834049865</v>
      </c>
      <c r="R58" s="210">
        <v>9.7239036973344799</v>
      </c>
      <c r="S58" s="210">
        <v>9.3764181596008456</v>
      </c>
      <c r="T58" s="210">
        <v>11.347568258704319</v>
      </c>
      <c r="U58" s="210">
        <v>11.152492737755299</v>
      </c>
      <c r="V58" s="210">
        <v>10.00686165639771</v>
      </c>
      <c r="W58" s="210">
        <v>10.7796246509212</v>
      </c>
      <c r="X58" s="210">
        <v>10.173465643933509</v>
      </c>
      <c r="Y58" s="210">
        <v>8.5609018868042988</v>
      </c>
      <c r="DA58" s="109" t="s">
        <v>971</v>
      </c>
    </row>
    <row r="59" spans="1:105" ht="12" customHeight="1" x14ac:dyDescent="0.25">
      <c r="A59" s="24" t="s">
        <v>28</v>
      </c>
      <c r="B59" s="213">
        <v>0</v>
      </c>
      <c r="C59" s="213">
        <v>0</v>
      </c>
      <c r="D59" s="213">
        <v>0</v>
      </c>
      <c r="E59" s="213">
        <v>25.68029187579269</v>
      </c>
      <c r="F59" s="213">
        <v>26.738426764073822</v>
      </c>
      <c r="G59" s="213">
        <v>21.476260891857699</v>
      </c>
      <c r="H59" s="213">
        <v>18.59322483320161</v>
      </c>
      <c r="I59" s="213">
        <v>16.575368840649219</v>
      </c>
      <c r="J59" s="213">
        <v>0</v>
      </c>
      <c r="K59" s="213">
        <v>0</v>
      </c>
      <c r="L59" s="213">
        <v>0</v>
      </c>
      <c r="M59" s="213">
        <v>0</v>
      </c>
      <c r="N59" s="213">
        <v>0</v>
      </c>
      <c r="O59" s="213">
        <v>0</v>
      </c>
      <c r="P59" s="213">
        <v>0</v>
      </c>
      <c r="Q59" s="213">
        <v>0</v>
      </c>
      <c r="R59" s="213">
        <v>0</v>
      </c>
      <c r="S59" s="213">
        <v>0</v>
      </c>
      <c r="T59" s="213">
        <v>0</v>
      </c>
      <c r="U59" s="213">
        <v>0</v>
      </c>
      <c r="V59" s="213">
        <v>0</v>
      </c>
      <c r="W59" s="213">
        <v>0</v>
      </c>
      <c r="X59" s="213">
        <v>0</v>
      </c>
      <c r="Y59" s="213">
        <v>0</v>
      </c>
      <c r="DA59" s="85" t="s">
        <v>972</v>
      </c>
    </row>
    <row r="60" spans="1:105" ht="12" customHeight="1" x14ac:dyDescent="0.25">
      <c r="A60" s="14" t="s">
        <v>29</v>
      </c>
      <c r="B60" s="204">
        <f t="shared" ref="B60:Y60" si="12">B61+B62+B63+B64+B65+B66</f>
        <v>11.588822012037831</v>
      </c>
      <c r="C60" s="204">
        <f t="shared" si="12"/>
        <v>4.8007738607050729</v>
      </c>
      <c r="D60" s="204">
        <f t="shared" si="12"/>
        <v>3.8406706792777299</v>
      </c>
      <c r="E60" s="204">
        <f t="shared" si="12"/>
        <v>8.0897162510748064</v>
      </c>
      <c r="F60" s="204">
        <f t="shared" si="12"/>
        <v>11.91597750248404</v>
      </c>
      <c r="G60" s="204">
        <f t="shared" si="12"/>
        <v>8.6819894353695659</v>
      </c>
      <c r="H60" s="204">
        <f t="shared" si="12"/>
        <v>5.2092088344475602</v>
      </c>
      <c r="I60" s="204">
        <f t="shared" si="12"/>
        <v>5.7485282326474794</v>
      </c>
      <c r="J60" s="204">
        <f t="shared" si="12"/>
        <v>4.1960447119518482</v>
      </c>
      <c r="K60" s="204">
        <f t="shared" si="12"/>
        <v>4.1960447119518482</v>
      </c>
      <c r="L60" s="204">
        <f t="shared" si="12"/>
        <v>6.2601891659501296</v>
      </c>
      <c r="M60" s="204">
        <f t="shared" si="12"/>
        <v>4.1960447119518482</v>
      </c>
      <c r="N60" s="204">
        <f t="shared" si="12"/>
        <v>3.1640584694754939</v>
      </c>
      <c r="O60" s="204">
        <f t="shared" si="12"/>
        <v>3.1640584694754939</v>
      </c>
      <c r="P60" s="204">
        <f t="shared" si="12"/>
        <v>3.1640584694754939</v>
      </c>
      <c r="Q60" s="204">
        <f t="shared" si="12"/>
        <v>4.2638865004299227</v>
      </c>
      <c r="R60" s="204">
        <f t="shared" si="12"/>
        <v>4.2638865004299227</v>
      </c>
      <c r="S60" s="204">
        <f t="shared" si="12"/>
        <v>3.96498221807032</v>
      </c>
      <c r="T60" s="204">
        <f t="shared" si="12"/>
        <v>5.6561667109829079</v>
      </c>
      <c r="U60" s="204">
        <f t="shared" si="12"/>
        <v>5.502707699062265</v>
      </c>
      <c r="V60" s="204">
        <f t="shared" si="12"/>
        <v>4.6961135910494693</v>
      </c>
      <c r="W60" s="204">
        <f t="shared" si="12"/>
        <v>4.9480683310587725</v>
      </c>
      <c r="X60" s="204">
        <f t="shared" si="12"/>
        <v>4.9052799173642896</v>
      </c>
      <c r="Y60" s="204">
        <f t="shared" si="12"/>
        <v>4.1702741997879622</v>
      </c>
      <c r="DA60" s="71"/>
    </row>
    <row r="61" spans="1:105" ht="12" customHeight="1" x14ac:dyDescent="0.25">
      <c r="A61" s="18" t="s">
        <v>30</v>
      </c>
      <c r="B61" s="204">
        <v>0</v>
      </c>
      <c r="C61" s="204">
        <v>0</v>
      </c>
      <c r="D61" s="204">
        <v>0</v>
      </c>
      <c r="E61" s="204">
        <v>0</v>
      </c>
      <c r="F61" s="204">
        <v>0</v>
      </c>
      <c r="G61" s="204">
        <v>0</v>
      </c>
      <c r="H61" s="204">
        <v>0</v>
      </c>
      <c r="I61" s="204">
        <v>0</v>
      </c>
      <c r="J61" s="204">
        <v>0</v>
      </c>
      <c r="K61" s="204">
        <v>0</v>
      </c>
      <c r="L61" s="204">
        <v>0</v>
      </c>
      <c r="M61" s="204">
        <v>0</v>
      </c>
      <c r="N61" s="204">
        <v>0</v>
      </c>
      <c r="O61" s="204">
        <v>0</v>
      </c>
      <c r="P61" s="204">
        <v>0</v>
      </c>
      <c r="Q61" s="204">
        <v>0</v>
      </c>
      <c r="R61" s="204">
        <v>0</v>
      </c>
      <c r="S61" s="204">
        <v>0</v>
      </c>
      <c r="T61" s="204">
        <v>0</v>
      </c>
      <c r="U61" s="204">
        <v>0</v>
      </c>
      <c r="V61" s="204">
        <v>0</v>
      </c>
      <c r="W61" s="204">
        <v>0</v>
      </c>
      <c r="X61" s="204">
        <v>0</v>
      </c>
      <c r="Y61" s="204">
        <v>0</v>
      </c>
      <c r="DA61" s="71" t="s">
        <v>973</v>
      </c>
    </row>
    <row r="62" spans="1:105" ht="12" customHeight="1" x14ac:dyDescent="0.25">
      <c r="A62" s="18" t="s">
        <v>31</v>
      </c>
      <c r="B62" s="204">
        <v>0</v>
      </c>
      <c r="C62" s="204">
        <v>0</v>
      </c>
      <c r="D62" s="204">
        <v>0</v>
      </c>
      <c r="E62" s="204">
        <v>0</v>
      </c>
      <c r="F62" s="204">
        <v>1.129750644883921</v>
      </c>
      <c r="G62" s="204">
        <v>0</v>
      </c>
      <c r="H62" s="204">
        <v>0</v>
      </c>
      <c r="I62" s="204">
        <v>1.099914015477214</v>
      </c>
      <c r="J62" s="204">
        <v>1.099914015477214</v>
      </c>
      <c r="K62" s="204">
        <v>1.099914015477214</v>
      </c>
      <c r="L62" s="204">
        <v>1.099914015477214</v>
      </c>
      <c r="M62" s="204">
        <v>1.099914015477214</v>
      </c>
      <c r="N62" s="204">
        <v>1.099914015477214</v>
      </c>
      <c r="O62" s="204">
        <v>1.099914015477214</v>
      </c>
      <c r="P62" s="204">
        <v>1.099914015477214</v>
      </c>
      <c r="Q62" s="204">
        <v>2.1997420464316422</v>
      </c>
      <c r="R62" s="204">
        <v>2.1997420464316422</v>
      </c>
      <c r="S62" s="204">
        <v>1.738842923143407</v>
      </c>
      <c r="T62" s="204">
        <v>3.4712966356145039</v>
      </c>
      <c r="U62" s="204">
        <v>3.711063866507228</v>
      </c>
      <c r="V62" s="204">
        <v>2.4978327880948039</v>
      </c>
      <c r="W62" s="204">
        <v>2.7002287442405719</v>
      </c>
      <c r="X62" s="204">
        <v>2.7189607778972209</v>
      </c>
      <c r="Y62" s="204">
        <v>2.328361980752351</v>
      </c>
      <c r="DA62" s="71" t="s">
        <v>974</v>
      </c>
    </row>
    <row r="63" spans="1:105" ht="12" customHeight="1" x14ac:dyDescent="0.25">
      <c r="A63" s="18" t="s">
        <v>71</v>
      </c>
      <c r="B63" s="204">
        <v>0</v>
      </c>
      <c r="C63" s="204">
        <v>0</v>
      </c>
      <c r="D63" s="204">
        <v>0</v>
      </c>
      <c r="E63" s="204">
        <v>0</v>
      </c>
      <c r="F63" s="204">
        <v>0</v>
      </c>
      <c r="G63" s="204">
        <v>0</v>
      </c>
      <c r="H63" s="204">
        <v>0</v>
      </c>
      <c r="I63" s="204">
        <v>0</v>
      </c>
      <c r="J63" s="204">
        <v>0</v>
      </c>
      <c r="K63" s="204">
        <v>0</v>
      </c>
      <c r="L63" s="204">
        <v>0</v>
      </c>
      <c r="M63" s="204">
        <v>0</v>
      </c>
      <c r="N63" s="204">
        <v>0</v>
      </c>
      <c r="O63" s="204">
        <v>0</v>
      </c>
      <c r="P63" s="204">
        <v>0</v>
      </c>
      <c r="Q63" s="204">
        <v>0</v>
      </c>
      <c r="R63" s="204">
        <v>0</v>
      </c>
      <c r="S63" s="204">
        <v>0</v>
      </c>
      <c r="T63" s="204">
        <v>0</v>
      </c>
      <c r="U63" s="204">
        <v>0</v>
      </c>
      <c r="V63" s="204">
        <v>0</v>
      </c>
      <c r="W63" s="204">
        <v>0</v>
      </c>
      <c r="X63" s="204">
        <v>0</v>
      </c>
      <c r="Y63" s="204">
        <v>0</v>
      </c>
      <c r="DA63" s="71" t="s">
        <v>975</v>
      </c>
    </row>
    <row r="64" spans="1:105" ht="12" customHeight="1" x14ac:dyDescent="0.25">
      <c r="A64" s="18" t="s">
        <v>32</v>
      </c>
      <c r="B64" s="204">
        <v>0</v>
      </c>
      <c r="C64" s="204">
        <v>0</v>
      </c>
      <c r="D64" s="204">
        <v>0</v>
      </c>
      <c r="E64" s="204">
        <v>0</v>
      </c>
      <c r="F64" s="204">
        <v>0</v>
      </c>
      <c r="G64" s="204">
        <v>0</v>
      </c>
      <c r="H64" s="204">
        <v>0</v>
      </c>
      <c r="I64" s="204">
        <v>0</v>
      </c>
      <c r="J64" s="204">
        <v>0</v>
      </c>
      <c r="K64" s="204">
        <v>0</v>
      </c>
      <c r="L64" s="204">
        <v>0</v>
      </c>
      <c r="M64" s="204">
        <v>0</v>
      </c>
      <c r="N64" s="204">
        <v>0</v>
      </c>
      <c r="O64" s="204">
        <v>0</v>
      </c>
      <c r="P64" s="204">
        <v>0</v>
      </c>
      <c r="Q64" s="204">
        <v>0</v>
      </c>
      <c r="R64" s="204">
        <v>0</v>
      </c>
      <c r="S64" s="204">
        <v>0</v>
      </c>
      <c r="T64" s="204">
        <v>0</v>
      </c>
      <c r="U64" s="204">
        <v>0</v>
      </c>
      <c r="V64" s="204">
        <v>0</v>
      </c>
      <c r="W64" s="204">
        <v>0</v>
      </c>
      <c r="X64" s="204">
        <v>0</v>
      </c>
      <c r="Y64" s="204">
        <v>0</v>
      </c>
      <c r="DA64" s="71" t="s">
        <v>976</v>
      </c>
    </row>
    <row r="65" spans="1:105" ht="12" customHeight="1" x14ac:dyDescent="0.25">
      <c r="A65" s="18" t="s">
        <v>33</v>
      </c>
      <c r="B65" s="204">
        <v>0.96018916595012893</v>
      </c>
      <c r="C65" s="204">
        <v>4.8007738607050729</v>
      </c>
      <c r="D65" s="204">
        <v>3.8406706792777299</v>
      </c>
      <c r="E65" s="204">
        <v>8.0897162510748064</v>
      </c>
      <c r="F65" s="204">
        <v>10.78622685760012</v>
      </c>
      <c r="G65" s="204">
        <v>8.6819894353695659</v>
      </c>
      <c r="H65" s="204">
        <v>5.2092088344475602</v>
      </c>
      <c r="I65" s="204">
        <v>4.6486142171702651</v>
      </c>
      <c r="J65" s="204">
        <v>3.096130696474634</v>
      </c>
      <c r="K65" s="204">
        <v>3.096130696474634</v>
      </c>
      <c r="L65" s="204">
        <v>5.1602751504729154</v>
      </c>
      <c r="M65" s="204">
        <v>3.096130696474634</v>
      </c>
      <c r="N65" s="204">
        <v>2.0641444539982801</v>
      </c>
      <c r="O65" s="204">
        <v>2.0641444539982801</v>
      </c>
      <c r="P65" s="204">
        <v>2.0641444539982801</v>
      </c>
      <c r="Q65" s="204">
        <v>2.0641444539982801</v>
      </c>
      <c r="R65" s="204">
        <v>2.0641444539982801</v>
      </c>
      <c r="S65" s="204">
        <v>2.226139294926913</v>
      </c>
      <c r="T65" s="204">
        <v>2.1848700753684041</v>
      </c>
      <c r="U65" s="204">
        <v>1.791643832555037</v>
      </c>
      <c r="V65" s="204">
        <v>2.1982808029546659</v>
      </c>
      <c r="W65" s="204">
        <v>2.2478395868182002</v>
      </c>
      <c r="X65" s="204">
        <v>2.1863191394670691</v>
      </c>
      <c r="Y65" s="204">
        <v>1.841912219035611</v>
      </c>
      <c r="DA65" s="71" t="s">
        <v>977</v>
      </c>
    </row>
    <row r="66" spans="1:105" ht="12" customHeight="1" x14ac:dyDescent="0.25">
      <c r="A66" s="18" t="s">
        <v>83</v>
      </c>
      <c r="B66" s="204">
        <v>10.628632846087701</v>
      </c>
      <c r="C66" s="204">
        <v>0</v>
      </c>
      <c r="D66" s="204">
        <v>0</v>
      </c>
      <c r="E66" s="204">
        <v>0</v>
      </c>
      <c r="F66" s="204">
        <v>0</v>
      </c>
      <c r="G66" s="204">
        <v>0</v>
      </c>
      <c r="H66" s="204">
        <v>0</v>
      </c>
      <c r="I66" s="204">
        <v>0</v>
      </c>
      <c r="J66" s="204">
        <v>0</v>
      </c>
      <c r="K66" s="204">
        <v>0</v>
      </c>
      <c r="L66" s="204">
        <v>0</v>
      </c>
      <c r="M66" s="204">
        <v>0</v>
      </c>
      <c r="N66" s="204">
        <v>0</v>
      </c>
      <c r="O66" s="204">
        <v>0</v>
      </c>
      <c r="P66" s="204">
        <v>0</v>
      </c>
      <c r="Q66" s="204">
        <v>0</v>
      </c>
      <c r="R66" s="204">
        <v>0</v>
      </c>
      <c r="S66" s="204">
        <v>0</v>
      </c>
      <c r="T66" s="204">
        <v>0</v>
      </c>
      <c r="U66" s="204">
        <v>0</v>
      </c>
      <c r="V66" s="204">
        <v>0</v>
      </c>
      <c r="W66" s="204">
        <v>0</v>
      </c>
      <c r="X66" s="204">
        <v>0</v>
      </c>
      <c r="Y66" s="204">
        <v>0</v>
      </c>
      <c r="DA66" s="71" t="s">
        <v>978</v>
      </c>
    </row>
    <row r="67" spans="1:105" ht="12" customHeight="1" x14ac:dyDescent="0.25">
      <c r="A67" s="14" t="s">
        <v>34</v>
      </c>
      <c r="B67" s="204">
        <f t="shared" ref="B67:Y67" si="13">B68+B69</f>
        <v>117.19690455717971</v>
      </c>
      <c r="C67" s="204">
        <f t="shared" si="13"/>
        <v>113.9294926913156</v>
      </c>
      <c r="D67" s="204">
        <f t="shared" si="13"/>
        <v>97.656921754084252</v>
      </c>
      <c r="E67" s="204">
        <f t="shared" si="13"/>
        <v>123.1513327601032</v>
      </c>
      <c r="F67" s="204">
        <f t="shared" si="13"/>
        <v>102.3645743766122</v>
      </c>
      <c r="G67" s="204">
        <f t="shared" si="13"/>
        <v>126.1607910576096</v>
      </c>
      <c r="H67" s="204">
        <f t="shared" si="13"/>
        <v>113.0696474634566</v>
      </c>
      <c r="I67" s="204">
        <f t="shared" si="13"/>
        <v>130.69647463456579</v>
      </c>
      <c r="J67" s="204">
        <f t="shared" si="13"/>
        <v>96.152192605331038</v>
      </c>
      <c r="K67" s="204">
        <f t="shared" si="13"/>
        <v>90.434221840068787</v>
      </c>
      <c r="L67" s="204">
        <f t="shared" si="13"/>
        <v>78.955288048151331</v>
      </c>
      <c r="M67" s="204">
        <f t="shared" si="13"/>
        <v>5.0085984522785898</v>
      </c>
      <c r="N67" s="204">
        <f t="shared" si="13"/>
        <v>4.3207222699914016</v>
      </c>
      <c r="O67" s="204">
        <f t="shared" si="13"/>
        <v>4.2992261392949267</v>
      </c>
      <c r="P67" s="204">
        <f t="shared" si="13"/>
        <v>4.4711951848667244</v>
      </c>
      <c r="Q67" s="204">
        <f t="shared" si="13"/>
        <v>5.0300945829750638</v>
      </c>
      <c r="R67" s="204">
        <f t="shared" si="13"/>
        <v>5.4600171969045572</v>
      </c>
      <c r="S67" s="204">
        <f t="shared" si="13"/>
        <v>5.4114359415305247</v>
      </c>
      <c r="T67" s="204">
        <f t="shared" si="13"/>
        <v>5.6914015477214104</v>
      </c>
      <c r="U67" s="204">
        <f t="shared" si="13"/>
        <v>5.6497850386930342</v>
      </c>
      <c r="V67" s="204">
        <f t="shared" si="13"/>
        <v>5.3107480653482373</v>
      </c>
      <c r="W67" s="204">
        <f t="shared" si="13"/>
        <v>5.8315563198624254</v>
      </c>
      <c r="X67" s="204">
        <f t="shared" si="13"/>
        <v>5.2681857265692171</v>
      </c>
      <c r="Y67" s="204">
        <f t="shared" si="13"/>
        <v>4.3906276870163374</v>
      </c>
      <c r="DA67" s="71"/>
    </row>
    <row r="68" spans="1:105" ht="12" customHeight="1" x14ac:dyDescent="0.25">
      <c r="A68" s="18" t="s">
        <v>73</v>
      </c>
      <c r="B68" s="204">
        <v>117.19690455717971</v>
      </c>
      <c r="C68" s="204">
        <v>113.9294926913156</v>
      </c>
      <c r="D68" s="204">
        <v>97.656921754084252</v>
      </c>
      <c r="E68" s="204">
        <v>123.1513327601032</v>
      </c>
      <c r="F68" s="204">
        <v>102.3645743766122</v>
      </c>
      <c r="G68" s="204">
        <v>126.1607910576096</v>
      </c>
      <c r="H68" s="204">
        <v>113.0696474634566</v>
      </c>
      <c r="I68" s="204">
        <v>130.69647463456579</v>
      </c>
      <c r="J68" s="204">
        <v>96.152192605331038</v>
      </c>
      <c r="K68" s="204">
        <v>90.434221840068787</v>
      </c>
      <c r="L68" s="204">
        <v>78.955288048151331</v>
      </c>
      <c r="M68" s="204">
        <v>5.0085984522785898</v>
      </c>
      <c r="N68" s="204">
        <v>4.3207222699914016</v>
      </c>
      <c r="O68" s="204">
        <v>4.2992261392949267</v>
      </c>
      <c r="P68" s="204">
        <v>4.4711951848667244</v>
      </c>
      <c r="Q68" s="204">
        <v>5.0300945829750638</v>
      </c>
      <c r="R68" s="204">
        <v>5.4600171969045572</v>
      </c>
      <c r="S68" s="204">
        <v>5.4114359415305247</v>
      </c>
      <c r="T68" s="204">
        <v>5.6914015477214104</v>
      </c>
      <c r="U68" s="204">
        <v>5.6497850386930342</v>
      </c>
      <c r="V68" s="204">
        <v>5.3107480653482373</v>
      </c>
      <c r="W68" s="204">
        <v>5.8315563198624254</v>
      </c>
      <c r="X68" s="204">
        <v>5.2681857265692171</v>
      </c>
      <c r="Y68" s="204">
        <v>4.3906276870163374</v>
      </c>
      <c r="DA68" s="71" t="s">
        <v>979</v>
      </c>
    </row>
    <row r="69" spans="1:105" ht="12" customHeight="1" x14ac:dyDescent="0.25">
      <c r="A69" s="18" t="s">
        <v>36</v>
      </c>
      <c r="B69" s="204">
        <v>0</v>
      </c>
      <c r="C69" s="204">
        <v>0</v>
      </c>
      <c r="D69" s="204">
        <v>0</v>
      </c>
      <c r="E69" s="204">
        <v>0</v>
      </c>
      <c r="F69" s="204">
        <v>0</v>
      </c>
      <c r="G69" s="204">
        <v>0</v>
      </c>
      <c r="H69" s="204">
        <v>0</v>
      </c>
      <c r="I69" s="204">
        <v>0</v>
      </c>
      <c r="J69" s="204">
        <v>0</v>
      </c>
      <c r="K69" s="204">
        <v>0</v>
      </c>
      <c r="L69" s="204">
        <v>0</v>
      </c>
      <c r="M69" s="204">
        <v>0</v>
      </c>
      <c r="N69" s="204">
        <v>0</v>
      </c>
      <c r="O69" s="204">
        <v>0</v>
      </c>
      <c r="P69" s="204">
        <v>0</v>
      </c>
      <c r="Q69" s="204">
        <v>0</v>
      </c>
      <c r="R69" s="204">
        <v>0</v>
      </c>
      <c r="S69" s="204">
        <v>0</v>
      </c>
      <c r="T69" s="204">
        <v>0</v>
      </c>
      <c r="U69" s="204">
        <v>0</v>
      </c>
      <c r="V69" s="204">
        <v>0</v>
      </c>
      <c r="W69" s="204">
        <v>0</v>
      </c>
      <c r="X69" s="204">
        <v>0</v>
      </c>
      <c r="Y69" s="204">
        <v>0</v>
      </c>
      <c r="DA69" s="71" t="s">
        <v>980</v>
      </c>
    </row>
    <row r="70" spans="1:105" ht="12" customHeight="1" x14ac:dyDescent="0.25">
      <c r="A70" s="14" t="s">
        <v>37</v>
      </c>
      <c r="B70" s="204">
        <v>0</v>
      </c>
      <c r="C70" s="204">
        <v>0</v>
      </c>
      <c r="D70" s="204">
        <v>0</v>
      </c>
      <c r="E70" s="204">
        <v>0</v>
      </c>
      <c r="F70" s="204">
        <v>0</v>
      </c>
      <c r="G70" s="204">
        <v>0</v>
      </c>
      <c r="H70" s="204">
        <v>0</v>
      </c>
      <c r="I70" s="204">
        <v>0</v>
      </c>
      <c r="J70" s="204">
        <v>0</v>
      </c>
      <c r="K70" s="204">
        <v>0</v>
      </c>
      <c r="L70" s="204">
        <v>0</v>
      </c>
      <c r="M70" s="204">
        <v>0</v>
      </c>
      <c r="N70" s="204">
        <v>0</v>
      </c>
      <c r="O70" s="204">
        <v>0</v>
      </c>
      <c r="P70" s="204">
        <v>0</v>
      </c>
      <c r="Q70" s="204">
        <v>0</v>
      </c>
      <c r="R70" s="204">
        <v>0</v>
      </c>
      <c r="S70" s="204">
        <v>0</v>
      </c>
      <c r="T70" s="204">
        <v>0</v>
      </c>
      <c r="U70" s="204">
        <v>0</v>
      </c>
      <c r="V70" s="204">
        <v>0</v>
      </c>
      <c r="W70" s="204">
        <v>0</v>
      </c>
      <c r="X70" s="204">
        <v>0</v>
      </c>
      <c r="Y70" s="204">
        <v>0</v>
      </c>
      <c r="DA70" s="71" t="s">
        <v>981</v>
      </c>
    </row>
    <row r="71" spans="1:105" ht="12" customHeight="1" x14ac:dyDescent="0.25">
      <c r="A71" s="114" t="s">
        <v>144</v>
      </c>
      <c r="B71" s="284">
        <f t="shared" ref="B71:Y71" si="14">SUM(B72:B74)</f>
        <v>128.7857265692175</v>
      </c>
      <c r="C71" s="284">
        <f t="shared" si="14"/>
        <v>118.73026655202069</v>
      </c>
      <c r="D71" s="284">
        <f t="shared" si="14"/>
        <v>101.497592433362</v>
      </c>
      <c r="E71" s="284">
        <f t="shared" si="14"/>
        <v>156.92134088697071</v>
      </c>
      <c r="F71" s="284">
        <f t="shared" si="14"/>
        <v>141.01897864316999</v>
      </c>
      <c r="G71" s="284">
        <f t="shared" si="14"/>
        <v>156.31904138483691</v>
      </c>
      <c r="H71" s="284">
        <f t="shared" si="14"/>
        <v>136.8720811311058</v>
      </c>
      <c r="I71" s="284">
        <f t="shared" si="14"/>
        <v>153.02037170786249</v>
      </c>
      <c r="J71" s="284">
        <f t="shared" si="14"/>
        <v>100.34823731728289</v>
      </c>
      <c r="K71" s="284">
        <f t="shared" si="14"/>
        <v>94.630266552020629</v>
      </c>
      <c r="L71" s="284">
        <f t="shared" si="14"/>
        <v>85.215477214101455</v>
      </c>
      <c r="M71" s="284">
        <f t="shared" si="14"/>
        <v>9.204643164230438</v>
      </c>
      <c r="N71" s="284">
        <f t="shared" si="14"/>
        <v>7.4847807394668946</v>
      </c>
      <c r="O71" s="284">
        <f t="shared" si="14"/>
        <v>7.4632846087704214</v>
      </c>
      <c r="P71" s="284">
        <f t="shared" si="14"/>
        <v>7.6352536543422183</v>
      </c>
      <c r="Q71" s="284">
        <f t="shared" si="14"/>
        <v>9.2939810834049865</v>
      </c>
      <c r="R71" s="284">
        <f t="shared" si="14"/>
        <v>9.7239036973344799</v>
      </c>
      <c r="S71" s="284">
        <f t="shared" si="14"/>
        <v>9.3764181596008456</v>
      </c>
      <c r="T71" s="284">
        <f t="shared" si="14"/>
        <v>11.347568258704319</v>
      </c>
      <c r="U71" s="284">
        <f t="shared" si="14"/>
        <v>11.152492737755299</v>
      </c>
      <c r="V71" s="284">
        <f t="shared" si="14"/>
        <v>10.00686165639771</v>
      </c>
      <c r="W71" s="284">
        <f t="shared" si="14"/>
        <v>10.7796246509212</v>
      </c>
      <c r="X71" s="284">
        <f t="shared" si="14"/>
        <v>10.173465643933509</v>
      </c>
      <c r="Y71" s="284">
        <f t="shared" si="14"/>
        <v>8.5609018868042988</v>
      </c>
      <c r="DA71" s="118"/>
    </row>
    <row r="72" spans="1:105" ht="12" customHeight="1" x14ac:dyDescent="0.25">
      <c r="A72" s="51" t="str">
        <f>A53</f>
        <v>Basic chemicals</v>
      </c>
      <c r="B72" s="241">
        <f>CHI_fec!B16</f>
        <v>128.7857265692175</v>
      </c>
      <c r="C72" s="241">
        <f>CHI_fec!C16</f>
        <v>118.73026655202069</v>
      </c>
      <c r="D72" s="241">
        <f>CHI_fec!D16</f>
        <v>101.497592433362</v>
      </c>
      <c r="E72" s="241">
        <f>CHI_fec!E16</f>
        <v>156.92134088697071</v>
      </c>
      <c r="F72" s="241">
        <f>CHI_fec!F16</f>
        <v>141.01897864316999</v>
      </c>
      <c r="G72" s="241">
        <f>CHI_fec!G16</f>
        <v>156.31904138483691</v>
      </c>
      <c r="H72" s="241">
        <f>CHI_fec!H16</f>
        <v>136.8720811311058</v>
      </c>
      <c r="I72" s="241">
        <f>CHI_fec!I16</f>
        <v>153.02037170786249</v>
      </c>
      <c r="J72" s="241">
        <f>CHI_fec!J16</f>
        <v>100.34823731728289</v>
      </c>
      <c r="K72" s="241">
        <f>CHI_fec!K16</f>
        <v>94.630266552020629</v>
      </c>
      <c r="L72" s="241">
        <f>CHI_fec!L16</f>
        <v>85.215477214101455</v>
      </c>
      <c r="M72" s="241">
        <f>CHI_fec!M16</f>
        <v>9.204643164230438</v>
      </c>
      <c r="N72" s="241">
        <f>CHI_fec!N16</f>
        <v>7.4847807394668946</v>
      </c>
      <c r="O72" s="241">
        <f>CHI_fec!O16</f>
        <v>7.4632846087704214</v>
      </c>
      <c r="P72" s="241">
        <f>CHI_fec!P16</f>
        <v>7.6352536543422183</v>
      </c>
      <c r="Q72" s="241">
        <f>CHI_fec!Q16</f>
        <v>9.2939810834049865</v>
      </c>
      <c r="R72" s="241">
        <f>CHI_fec!R16</f>
        <v>9.7239036973344799</v>
      </c>
      <c r="S72" s="241">
        <f>CHI_fec!S16</f>
        <v>9.3764181596008456</v>
      </c>
      <c r="T72" s="241">
        <f>CHI_fec!T16</f>
        <v>11.347568258704319</v>
      </c>
      <c r="U72" s="241">
        <f>CHI_fec!U16</f>
        <v>11.152492737755299</v>
      </c>
      <c r="V72" s="241">
        <f>CHI_fec!V16</f>
        <v>10.00686165639771</v>
      </c>
      <c r="W72" s="241">
        <f>CHI_fec!W16</f>
        <v>10.7796246509212</v>
      </c>
      <c r="X72" s="241">
        <f>CHI_fec!X16</f>
        <v>10.173465643933509</v>
      </c>
      <c r="Y72" s="241">
        <f>CHI_fec!Y16</f>
        <v>8.5609018868042988</v>
      </c>
      <c r="DA72" s="83"/>
    </row>
    <row r="73" spans="1:105" ht="12" customHeight="1" x14ac:dyDescent="0.25">
      <c r="A73" s="99" t="str">
        <f>A54</f>
        <v>Other chemicals</v>
      </c>
      <c r="B73" s="282">
        <v>0</v>
      </c>
      <c r="C73" s="282">
        <v>0</v>
      </c>
      <c r="D73" s="282">
        <v>0</v>
      </c>
      <c r="E73" s="282">
        <v>0</v>
      </c>
      <c r="F73" s="282">
        <v>0</v>
      </c>
      <c r="G73" s="282">
        <v>0</v>
      </c>
      <c r="H73" s="282">
        <v>0</v>
      </c>
      <c r="I73" s="282">
        <v>0</v>
      </c>
      <c r="J73" s="282">
        <v>0</v>
      </c>
      <c r="K73" s="282">
        <v>0</v>
      </c>
      <c r="L73" s="282">
        <v>0</v>
      </c>
      <c r="M73" s="282">
        <v>0</v>
      </c>
      <c r="N73" s="282">
        <v>0</v>
      </c>
      <c r="O73" s="282">
        <v>0</v>
      </c>
      <c r="P73" s="282">
        <v>0</v>
      </c>
      <c r="Q73" s="282">
        <v>0</v>
      </c>
      <c r="R73" s="282">
        <v>0</v>
      </c>
      <c r="S73" s="282">
        <v>0</v>
      </c>
      <c r="T73" s="282">
        <v>0</v>
      </c>
      <c r="U73" s="282">
        <v>0</v>
      </c>
      <c r="V73" s="282">
        <v>0</v>
      </c>
      <c r="W73" s="282">
        <v>0</v>
      </c>
      <c r="X73" s="282">
        <v>0</v>
      </c>
      <c r="Y73" s="282">
        <v>0</v>
      </c>
      <c r="DA73" s="94"/>
    </row>
    <row r="74" spans="1:105" ht="12" customHeight="1" x14ac:dyDescent="0.25">
      <c r="A74" s="52" t="str">
        <f>A55</f>
        <v>Pharmaceutical products etc.</v>
      </c>
      <c r="B74" s="242">
        <v>0</v>
      </c>
      <c r="C74" s="242">
        <v>0</v>
      </c>
      <c r="D74" s="242">
        <v>0</v>
      </c>
      <c r="E74" s="242">
        <v>0</v>
      </c>
      <c r="F74" s="242">
        <v>0</v>
      </c>
      <c r="G74" s="242">
        <v>0</v>
      </c>
      <c r="H74" s="242">
        <v>0</v>
      </c>
      <c r="I74" s="242">
        <v>0</v>
      </c>
      <c r="J74" s="242">
        <v>0</v>
      </c>
      <c r="K74" s="242">
        <v>0</v>
      </c>
      <c r="L74" s="242">
        <v>0</v>
      </c>
      <c r="M74" s="242">
        <v>0</v>
      </c>
      <c r="N74" s="242">
        <v>0</v>
      </c>
      <c r="O74" s="242">
        <v>0</v>
      </c>
      <c r="P74" s="242">
        <v>0</v>
      </c>
      <c r="Q74" s="242">
        <v>0</v>
      </c>
      <c r="R74" s="242">
        <v>0</v>
      </c>
      <c r="S74" s="242">
        <v>0</v>
      </c>
      <c r="T74" s="242">
        <v>0</v>
      </c>
      <c r="U74" s="242">
        <v>0</v>
      </c>
      <c r="V74" s="242">
        <v>0</v>
      </c>
      <c r="W74" s="242">
        <v>0</v>
      </c>
      <c r="X74" s="242">
        <v>0</v>
      </c>
      <c r="Y74" s="242">
        <v>0</v>
      </c>
      <c r="DA74" s="84"/>
    </row>
    <row r="75" spans="1:105" ht="12" customHeight="1" x14ac:dyDescent="0.25">
      <c r="A75" s="172"/>
      <c r="B75" s="172"/>
      <c r="C75" s="172"/>
      <c r="D75" s="172"/>
      <c r="E75" s="172"/>
      <c r="F75" s="172"/>
      <c r="G75" s="172"/>
      <c r="H75" s="172"/>
      <c r="I75" s="172"/>
      <c r="J75" s="172"/>
      <c r="K75" s="172"/>
      <c r="L75" s="172"/>
      <c r="M75" s="172"/>
      <c r="N75" s="172"/>
      <c r="O75" s="172"/>
      <c r="P75" s="172"/>
      <c r="Q75" s="172"/>
      <c r="R75" s="172"/>
      <c r="S75" s="172"/>
      <c r="T75" s="172"/>
      <c r="U75" s="172"/>
      <c r="V75" s="172"/>
      <c r="W75" s="172"/>
      <c r="X75" s="172"/>
      <c r="Y75" s="172"/>
      <c r="DA75" s="176"/>
    </row>
    <row r="76" spans="1:105" ht="12" customHeight="1" x14ac:dyDescent="0.25">
      <c r="A76" s="30" t="s">
        <v>84</v>
      </c>
      <c r="B76" s="203">
        <f t="shared" ref="B76:Y76" si="15">SUM(B77:B78)</f>
        <v>280.77010867848253</v>
      </c>
      <c r="C76" s="203">
        <f t="shared" si="15"/>
        <v>265.43385047812262</v>
      </c>
      <c r="D76" s="203">
        <f t="shared" si="15"/>
        <v>273.44932155875085</v>
      </c>
      <c r="E76" s="203">
        <f t="shared" si="15"/>
        <v>319.20608763910485</v>
      </c>
      <c r="F76" s="203">
        <f t="shared" si="15"/>
        <v>325.17060295898477</v>
      </c>
      <c r="G76" s="203">
        <f t="shared" si="15"/>
        <v>304.00597271920105</v>
      </c>
      <c r="H76" s="203">
        <f t="shared" si="15"/>
        <v>317.51164079891043</v>
      </c>
      <c r="I76" s="203">
        <f t="shared" si="15"/>
        <v>320.00640643903569</v>
      </c>
      <c r="J76" s="203">
        <f t="shared" si="15"/>
        <v>270.71233523905659</v>
      </c>
      <c r="K76" s="203">
        <f t="shared" si="15"/>
        <v>262.50762007893917</v>
      </c>
      <c r="L76" s="203">
        <f t="shared" si="15"/>
        <v>284.09135227859849</v>
      </c>
      <c r="M76" s="203">
        <f t="shared" si="15"/>
        <v>213.66648439927016</v>
      </c>
      <c r="N76" s="203">
        <f t="shared" si="15"/>
        <v>187.01581691922439</v>
      </c>
      <c r="O76" s="203">
        <f t="shared" si="15"/>
        <v>198.06506827921294</v>
      </c>
      <c r="P76" s="203">
        <f t="shared" si="15"/>
        <v>191.78858751924071</v>
      </c>
      <c r="Q76" s="203">
        <f t="shared" si="15"/>
        <v>192.42991395929621</v>
      </c>
      <c r="R76" s="203">
        <f t="shared" si="15"/>
        <v>196.19146503928314</v>
      </c>
      <c r="S76" s="203">
        <f t="shared" si="15"/>
        <v>194.64308835936819</v>
      </c>
      <c r="T76" s="203">
        <f t="shared" si="15"/>
        <v>186.61526187916832</v>
      </c>
      <c r="U76" s="203">
        <f t="shared" si="15"/>
        <v>186.05611231919954</v>
      </c>
      <c r="V76" s="203">
        <f t="shared" si="15"/>
        <v>201.57351079907312</v>
      </c>
      <c r="W76" s="203">
        <f t="shared" si="15"/>
        <v>210.05382239900848</v>
      </c>
      <c r="X76" s="203">
        <f t="shared" si="15"/>
        <v>203.89360991912508</v>
      </c>
      <c r="Y76" s="203">
        <f t="shared" si="15"/>
        <v>182.00483975891993</v>
      </c>
      <c r="DA76" s="112"/>
    </row>
    <row r="77" spans="1:105" ht="12" customHeight="1" x14ac:dyDescent="0.25">
      <c r="A77" s="24" t="s">
        <v>145</v>
      </c>
      <c r="B77" s="213">
        <f>(CHI_emi!B5-CHI_emi!B59)+(CHI_emi!B61-CHI_emi!B108)+CHI_emi!B110</f>
        <v>174.94160867848254</v>
      </c>
      <c r="C77" s="213">
        <f>(CHI_emi!C5-CHI_emi!C59)+(CHI_emi!C61-CHI_emi!C108)+CHI_emi!C110</f>
        <v>153.6292504781226</v>
      </c>
      <c r="D77" s="213">
        <f>(CHI_emi!D5-CHI_emi!D59)+(CHI_emi!D61-CHI_emi!D108)+CHI_emi!D110</f>
        <v>167.80641155875088</v>
      </c>
      <c r="E77" s="213">
        <f>(CHI_emi!E5-CHI_emi!E59)+(CHI_emi!E61-CHI_emi!E108)+CHI_emi!E110</f>
        <v>192.39238763910487</v>
      </c>
      <c r="F77" s="213">
        <f>(CHI_emi!F5-CHI_emi!F59)+(CHI_emi!F61-CHI_emi!F108)+CHI_emi!F110</f>
        <v>206.56432295898475</v>
      </c>
      <c r="G77" s="213">
        <f>(CHI_emi!G5-CHI_emi!G59)+(CHI_emi!G61-CHI_emi!G108)+CHI_emi!G110</f>
        <v>175.74685271920103</v>
      </c>
      <c r="H77" s="213">
        <f>(CHI_emi!H5-CHI_emi!H59)+(CHI_emi!H61-CHI_emi!H108)+CHI_emi!H110</f>
        <v>185.45455079891042</v>
      </c>
      <c r="I77" s="213">
        <f>(CHI_emi!I5-CHI_emi!I59)+(CHI_emi!I61-CHI_emi!I108)+CHI_emi!I110</f>
        <v>190.76161643903566</v>
      </c>
      <c r="J77" s="213">
        <f>(CHI_emi!J5-CHI_emi!J59)+(CHI_emi!J61-CHI_emi!J108)+CHI_emi!J110</f>
        <v>179.19097523905657</v>
      </c>
      <c r="K77" s="213">
        <f>(CHI_emi!K5-CHI_emi!K59)+(CHI_emi!K61-CHI_emi!K108)+CHI_emi!K110</f>
        <v>178.10569007893918</v>
      </c>
      <c r="L77" s="213">
        <f>(CHI_emi!L5-CHI_emi!L59)+(CHI_emi!L61-CHI_emi!L108)+CHI_emi!L110</f>
        <v>199.46481227859846</v>
      </c>
      <c r="M77" s="213">
        <f>(CHI_emi!M5-CHI_emi!M59)+(CHI_emi!M61-CHI_emi!M108)+CHI_emi!M110</f>
        <v>153.57079439927017</v>
      </c>
      <c r="N77" s="213">
        <f>(CHI_emi!N5-CHI_emi!N59)+(CHI_emi!N61-CHI_emi!N108)+CHI_emi!N110</f>
        <v>140.7785569192244</v>
      </c>
      <c r="O77" s="213">
        <f>(CHI_emi!O5-CHI_emi!O59)+(CHI_emi!O61-CHI_emi!O108)+CHI_emi!O110</f>
        <v>142.69401827921294</v>
      </c>
      <c r="P77" s="213">
        <f>(CHI_emi!P5-CHI_emi!P59)+(CHI_emi!P61-CHI_emi!P108)+CHI_emi!P110</f>
        <v>134.87287751924072</v>
      </c>
      <c r="Q77" s="213">
        <f>(CHI_emi!Q5-CHI_emi!Q59)+(CHI_emi!Q61-CHI_emi!Q108)+CHI_emi!Q110</f>
        <v>132.56253395929622</v>
      </c>
      <c r="R77" s="213">
        <f>(CHI_emi!R5-CHI_emi!R59)+(CHI_emi!R61-CHI_emi!R108)+CHI_emi!R110</f>
        <v>134.10441503928314</v>
      </c>
      <c r="S77" s="213">
        <f>(CHI_emi!S5-CHI_emi!S59)+(CHI_emi!S61-CHI_emi!S108)+CHI_emi!S110</f>
        <v>129.70666835936819</v>
      </c>
      <c r="T77" s="213">
        <f>(CHI_emi!T5-CHI_emi!T59)+(CHI_emi!T61-CHI_emi!T108)+CHI_emi!T110</f>
        <v>128.46673187916832</v>
      </c>
      <c r="U77" s="213">
        <f>(CHI_emi!U5-CHI_emi!U59)+(CHI_emi!U61-CHI_emi!U108)+CHI_emi!U110</f>
        <v>125.75354231919955</v>
      </c>
      <c r="V77" s="213">
        <f>(CHI_emi!V5-CHI_emi!V59)+(CHI_emi!V61-CHI_emi!V108)+CHI_emi!V110</f>
        <v>139.59442079907311</v>
      </c>
      <c r="W77" s="213">
        <f>(CHI_emi!W5-CHI_emi!W59)+(CHI_emi!W61-CHI_emi!W108)+CHI_emi!W110</f>
        <v>144.84108239900849</v>
      </c>
      <c r="X77" s="213">
        <f>(CHI_emi!X5-CHI_emi!X59)+(CHI_emi!X61-CHI_emi!X108)+CHI_emi!X110</f>
        <v>139.0885999191251</v>
      </c>
      <c r="Y77" s="213">
        <f>(CHI_emi!Y5-CHI_emi!Y59)+(CHI_emi!Y61-CHI_emi!Y108)+CHI_emi!Y110</f>
        <v>134.10536975891992</v>
      </c>
      <c r="DA77" s="85"/>
    </row>
    <row r="78" spans="1:105" ht="12" customHeight="1" x14ac:dyDescent="0.25">
      <c r="A78" s="14" t="s">
        <v>146</v>
      </c>
      <c r="B78" s="204">
        <f>CHI_emi!B59+CHI_emi!B108</f>
        <v>105.82850000000001</v>
      </c>
      <c r="C78" s="204">
        <f>CHI_emi!C59+CHI_emi!C108</f>
        <v>111.80459999999999</v>
      </c>
      <c r="D78" s="204">
        <f>CHI_emi!D59+CHI_emi!D108</f>
        <v>105.64291</v>
      </c>
      <c r="E78" s="204">
        <f>CHI_emi!E59+CHI_emi!E108</f>
        <v>126.8137</v>
      </c>
      <c r="F78" s="204">
        <f>CHI_emi!F59+CHI_emi!F108</f>
        <v>118.60628</v>
      </c>
      <c r="G78" s="204">
        <f>CHI_emi!G59+CHI_emi!G108</f>
        <v>128.25912</v>
      </c>
      <c r="H78" s="204">
        <f>CHI_emi!H59+CHI_emi!H108</f>
        <v>132.05708999999999</v>
      </c>
      <c r="I78" s="204">
        <f>CHI_emi!I59+CHI_emi!I108</f>
        <v>129.24478999999999</v>
      </c>
      <c r="J78" s="204">
        <f>CHI_emi!J59+CHI_emi!J108</f>
        <v>91.521360000000001</v>
      </c>
      <c r="K78" s="204">
        <f>CHI_emi!K59+CHI_emi!K108</f>
        <v>84.401929999999993</v>
      </c>
      <c r="L78" s="204">
        <f>CHI_emi!L59+CHI_emi!L108</f>
        <v>84.626540000000006</v>
      </c>
      <c r="M78" s="204">
        <f>CHI_emi!M59+CHI_emi!M108</f>
        <v>60.095689999999998</v>
      </c>
      <c r="N78" s="204">
        <f>CHI_emi!N59+CHI_emi!N108</f>
        <v>46.237259999999999</v>
      </c>
      <c r="O78" s="204">
        <f>CHI_emi!O59+CHI_emi!O108</f>
        <v>55.371049999999997</v>
      </c>
      <c r="P78" s="204">
        <f>CHI_emi!P59+CHI_emi!P108</f>
        <v>56.915709999999997</v>
      </c>
      <c r="Q78" s="204">
        <f>CHI_emi!Q59+CHI_emi!Q108</f>
        <v>59.867379999999997</v>
      </c>
      <c r="R78" s="204">
        <f>CHI_emi!R59+CHI_emi!R108</f>
        <v>62.087049999999998</v>
      </c>
      <c r="S78" s="204">
        <f>CHI_emi!S59+CHI_emi!S108</f>
        <v>64.936419999999998</v>
      </c>
      <c r="T78" s="204">
        <f>CHI_emi!T59+CHI_emi!T108</f>
        <v>58.148530000000001</v>
      </c>
      <c r="U78" s="204">
        <f>CHI_emi!U59+CHI_emi!U108</f>
        <v>60.302570000000003</v>
      </c>
      <c r="V78" s="204">
        <f>CHI_emi!V59+CHI_emi!V108</f>
        <v>61.979089999999999</v>
      </c>
      <c r="W78" s="204">
        <f>CHI_emi!W59+CHI_emi!W108</f>
        <v>65.212739999999997</v>
      </c>
      <c r="X78" s="204">
        <f>CHI_emi!X59+CHI_emi!X108</f>
        <v>64.805009999999996</v>
      </c>
      <c r="Y78" s="204">
        <f>CHI_emi!Y59+CHI_emi!Y108</f>
        <v>47.899470000000001</v>
      </c>
      <c r="DA78" s="71"/>
    </row>
    <row r="79" spans="1:105" ht="12" customHeight="1" x14ac:dyDescent="0.25">
      <c r="A79" s="31" t="s">
        <v>144</v>
      </c>
      <c r="B79" s="210">
        <f t="shared" ref="B79:Y79" si="16">SUM(B80:B82)</f>
        <v>280.77010867848253</v>
      </c>
      <c r="C79" s="210">
        <f t="shared" si="16"/>
        <v>265.43385047812257</v>
      </c>
      <c r="D79" s="210">
        <f t="shared" si="16"/>
        <v>273.44932155875091</v>
      </c>
      <c r="E79" s="210">
        <f t="shared" si="16"/>
        <v>319.20608763910485</v>
      </c>
      <c r="F79" s="210">
        <f t="shared" si="16"/>
        <v>325.17060295898472</v>
      </c>
      <c r="G79" s="210">
        <f t="shared" si="16"/>
        <v>304.00597271920105</v>
      </c>
      <c r="H79" s="210">
        <f t="shared" si="16"/>
        <v>317.51164079891043</v>
      </c>
      <c r="I79" s="210">
        <f t="shared" si="16"/>
        <v>320.00640643903563</v>
      </c>
      <c r="J79" s="210">
        <f t="shared" si="16"/>
        <v>270.71233523905659</v>
      </c>
      <c r="K79" s="210">
        <f t="shared" si="16"/>
        <v>262.50762007893917</v>
      </c>
      <c r="L79" s="210">
        <f t="shared" si="16"/>
        <v>284.09135227859844</v>
      </c>
      <c r="M79" s="210">
        <f t="shared" si="16"/>
        <v>213.66648439927019</v>
      </c>
      <c r="N79" s="210">
        <f t="shared" si="16"/>
        <v>187.01581691922439</v>
      </c>
      <c r="O79" s="210">
        <f t="shared" si="16"/>
        <v>198.06506827921294</v>
      </c>
      <c r="P79" s="210">
        <f t="shared" si="16"/>
        <v>191.78858751924071</v>
      </c>
      <c r="Q79" s="210">
        <f t="shared" si="16"/>
        <v>192.42991395929621</v>
      </c>
      <c r="R79" s="210">
        <f t="shared" si="16"/>
        <v>196.19146503928314</v>
      </c>
      <c r="S79" s="210">
        <f t="shared" si="16"/>
        <v>194.64308835936816</v>
      </c>
      <c r="T79" s="210">
        <f t="shared" si="16"/>
        <v>186.61526187916832</v>
      </c>
      <c r="U79" s="210">
        <f t="shared" si="16"/>
        <v>186.05611231919954</v>
      </c>
      <c r="V79" s="210">
        <f t="shared" si="16"/>
        <v>201.57351079907309</v>
      </c>
      <c r="W79" s="210">
        <f t="shared" si="16"/>
        <v>210.05382239900848</v>
      </c>
      <c r="X79" s="210">
        <f t="shared" si="16"/>
        <v>203.89360991912514</v>
      </c>
      <c r="Y79" s="210">
        <f t="shared" si="16"/>
        <v>182.0048397589199</v>
      </c>
      <c r="DA79" s="109"/>
    </row>
    <row r="80" spans="1:105" ht="12" customHeight="1" x14ac:dyDescent="0.25">
      <c r="A80" s="51" t="s">
        <v>48</v>
      </c>
      <c r="B80" s="241">
        <f>CHI_emi!B$5</f>
        <v>134.17941744248088</v>
      </c>
      <c r="C80" s="241">
        <f>CHI_emi!C$5</f>
        <v>137.29869933451286</v>
      </c>
      <c r="D80" s="241">
        <f>CHI_emi!D$5</f>
        <v>132.81802952680363</v>
      </c>
      <c r="E80" s="241">
        <f>CHI_emi!E$5</f>
        <v>154.44322656153884</v>
      </c>
      <c r="F80" s="241">
        <f>CHI_emi!F$5</f>
        <v>148.33153206663613</v>
      </c>
      <c r="G80" s="241">
        <f>CHI_emi!G$5</f>
        <v>154.52658589454674</v>
      </c>
      <c r="H80" s="241">
        <f>CHI_emi!H$5</f>
        <v>159.54736390246006</v>
      </c>
      <c r="I80" s="241">
        <f>CHI_emi!I$5</f>
        <v>158.85759112688686</v>
      </c>
      <c r="J80" s="241">
        <f>CHI_emi!J$5</f>
        <v>120.15786777641793</v>
      </c>
      <c r="K80" s="241">
        <f>CHI_emi!K$5</f>
        <v>102.42529841098892</v>
      </c>
      <c r="L80" s="241">
        <f>CHI_emi!L$5</f>
        <v>98.961302430159975</v>
      </c>
      <c r="M80" s="241">
        <f>CHI_emi!M$5</f>
        <v>69.264561008797713</v>
      </c>
      <c r="N80" s="241">
        <f>CHI_emi!N$5</f>
        <v>57.487205180950923</v>
      </c>
      <c r="O80" s="241">
        <f>CHI_emi!O$5</f>
        <v>68.363360452255009</v>
      </c>
      <c r="P80" s="241">
        <f>CHI_emi!P$5</f>
        <v>71.541131485587471</v>
      </c>
      <c r="Q80" s="241">
        <f>CHI_emi!Q$5</f>
        <v>81.179577853085888</v>
      </c>
      <c r="R80" s="241">
        <f>CHI_emi!R$5</f>
        <v>83.957130501468157</v>
      </c>
      <c r="S80" s="241">
        <f>CHI_emi!S$5</f>
        <v>83.519991208541654</v>
      </c>
      <c r="T80" s="241">
        <f>CHI_emi!T$5</f>
        <v>73.807994857431098</v>
      </c>
      <c r="U80" s="241">
        <f>CHI_emi!U$5</f>
        <v>72.788269831126414</v>
      </c>
      <c r="V80" s="241">
        <f>CHI_emi!V$5</f>
        <v>73.805827760139437</v>
      </c>
      <c r="W80" s="241">
        <f>CHI_emi!W$5</f>
        <v>79.933507031938632</v>
      </c>
      <c r="X80" s="241">
        <f>CHI_emi!X$5</f>
        <v>80.890751654963879</v>
      </c>
      <c r="Y80" s="241">
        <f>CHI_emi!Y$5</f>
        <v>57.109293656129239</v>
      </c>
      <c r="DA80" s="83"/>
    </row>
    <row r="81" spans="1:105" ht="12" customHeight="1" x14ac:dyDescent="0.25">
      <c r="A81" s="99" t="s">
        <v>49</v>
      </c>
      <c r="B81" s="282">
        <f>CHI_emi!B$61</f>
        <v>93.575351446060552</v>
      </c>
      <c r="C81" s="282">
        <f>CHI_emi!C$61</f>
        <v>74.81574182184066</v>
      </c>
      <c r="D81" s="282">
        <f>CHI_emi!D$61</f>
        <v>83.994618893868605</v>
      </c>
      <c r="E81" s="282">
        <f>CHI_emi!E$61</f>
        <v>110.70902834411848</v>
      </c>
      <c r="F81" s="282">
        <f>CHI_emi!F$61</f>
        <v>116.1518056487304</v>
      </c>
      <c r="G81" s="282">
        <f>CHI_emi!G$61</f>
        <v>96.972927189747423</v>
      </c>
      <c r="H81" s="282">
        <f>CHI_emi!H$61</f>
        <v>89.991798040598155</v>
      </c>
      <c r="I81" s="282">
        <f>CHI_emi!I$61</f>
        <v>96.453149888518013</v>
      </c>
      <c r="J81" s="282">
        <f>CHI_emi!J$61</f>
        <v>83.83924102641474</v>
      </c>
      <c r="K81" s="282">
        <f>CHI_emi!K$61</f>
        <v>99.537735918562433</v>
      </c>
      <c r="L81" s="282">
        <f>CHI_emi!L$61</f>
        <v>123.16698636002603</v>
      </c>
      <c r="M81" s="282">
        <f>CHI_emi!M$61</f>
        <v>100.59540926516843</v>
      </c>
      <c r="N81" s="282">
        <f>CHI_emi!N$61</f>
        <v>89.010145785668243</v>
      </c>
      <c r="O81" s="282">
        <f>CHI_emi!O$61</f>
        <v>83.85397607919252</v>
      </c>
      <c r="P81" s="282">
        <f>CHI_emi!P$61</f>
        <v>58.273079758503563</v>
      </c>
      <c r="Q81" s="282">
        <f>CHI_emi!Q$61</f>
        <v>44.721922582424469</v>
      </c>
      <c r="R81" s="282">
        <f>CHI_emi!R$61</f>
        <v>40.89082724031821</v>
      </c>
      <c r="S81" s="282">
        <f>CHI_emi!S$61</f>
        <v>40.197780463345573</v>
      </c>
      <c r="T81" s="282">
        <f>CHI_emi!T$61</f>
        <v>44.348995588125966</v>
      </c>
      <c r="U81" s="282">
        <f>CHI_emi!U$61</f>
        <v>43.62105510614434</v>
      </c>
      <c r="V81" s="282">
        <f>CHI_emi!V$61</f>
        <v>70.997937403969459</v>
      </c>
      <c r="W81" s="282">
        <f>CHI_emi!W$61</f>
        <v>75.723674410472469</v>
      </c>
      <c r="X81" s="282">
        <f>CHI_emi!X$61</f>
        <v>73.83840891789616</v>
      </c>
      <c r="Y81" s="282">
        <f>CHI_emi!Y$61</f>
        <v>72.980077098875782</v>
      </c>
      <c r="DA81" s="94"/>
    </row>
    <row r="82" spans="1:105" ht="12" customHeight="1" x14ac:dyDescent="0.25">
      <c r="A82" s="52" t="s">
        <v>50</v>
      </c>
      <c r="B82" s="242">
        <f>CHI_emi!B$110</f>
        <v>53.015339789941109</v>
      </c>
      <c r="C82" s="242">
        <f>CHI_emi!C$110</f>
        <v>53.319409321769072</v>
      </c>
      <c r="D82" s="242">
        <f>CHI_emi!D$110</f>
        <v>56.636673138078649</v>
      </c>
      <c r="E82" s="242">
        <f>CHI_emi!E$110</f>
        <v>54.053832733447557</v>
      </c>
      <c r="F82" s="242">
        <f>CHI_emi!F$110</f>
        <v>60.687265243618199</v>
      </c>
      <c r="G82" s="242">
        <f>CHI_emi!G$110</f>
        <v>52.506459634906868</v>
      </c>
      <c r="H82" s="242">
        <f>CHI_emi!H$110</f>
        <v>67.972478855852202</v>
      </c>
      <c r="I82" s="242">
        <f>CHI_emi!I$110</f>
        <v>64.695665423630786</v>
      </c>
      <c r="J82" s="242">
        <f>CHI_emi!J$110</f>
        <v>66.715226436223915</v>
      </c>
      <c r="K82" s="242">
        <f>CHI_emi!K$110</f>
        <v>60.544585749387828</v>
      </c>
      <c r="L82" s="242">
        <f>CHI_emi!L$110</f>
        <v>61.963063488412452</v>
      </c>
      <c r="M82" s="242">
        <f>CHI_emi!M$110</f>
        <v>43.806514125304041</v>
      </c>
      <c r="N82" s="242">
        <f>CHI_emi!N$110</f>
        <v>40.518465952605233</v>
      </c>
      <c r="O82" s="242">
        <f>CHI_emi!O$110</f>
        <v>45.847731747765408</v>
      </c>
      <c r="P82" s="242">
        <f>CHI_emi!P$110</f>
        <v>61.97437627514968</v>
      </c>
      <c r="Q82" s="242">
        <f>CHI_emi!Q$110</f>
        <v>66.528413523785858</v>
      </c>
      <c r="R82" s="242">
        <f>CHI_emi!R$110</f>
        <v>71.343507297496785</v>
      </c>
      <c r="S82" s="242">
        <f>CHI_emi!S$110</f>
        <v>70.925316687480958</v>
      </c>
      <c r="T82" s="242">
        <f>CHI_emi!T$110</f>
        <v>68.458271433611245</v>
      </c>
      <c r="U82" s="242">
        <f>CHI_emi!U$110</f>
        <v>69.646787381928803</v>
      </c>
      <c r="V82" s="242">
        <f>CHI_emi!V$110</f>
        <v>56.769745634964217</v>
      </c>
      <c r="W82" s="242">
        <f>CHI_emi!W$110</f>
        <v>54.396640956597381</v>
      </c>
      <c r="X82" s="242">
        <f>CHI_emi!X$110</f>
        <v>49.164449346265073</v>
      </c>
      <c r="Y82" s="242">
        <f>CHI_emi!Y$110</f>
        <v>51.9154690039149</v>
      </c>
      <c r="DA82" s="84"/>
    </row>
    <row r="83" spans="1:105" ht="12" customHeight="1" x14ac:dyDescent="0.25">
      <c r="A83" s="172"/>
      <c r="B83" s="172"/>
      <c r="C83" s="172"/>
      <c r="D83" s="172"/>
      <c r="E83" s="172"/>
      <c r="F83" s="172"/>
      <c r="G83" s="172"/>
      <c r="H83" s="172"/>
      <c r="I83" s="172"/>
      <c r="J83" s="172"/>
      <c r="K83" s="172"/>
      <c r="L83" s="172"/>
      <c r="M83" s="172"/>
      <c r="N83" s="172"/>
      <c r="O83" s="172"/>
      <c r="P83" s="172"/>
      <c r="Q83" s="172"/>
      <c r="R83" s="172"/>
      <c r="S83" s="172"/>
      <c r="T83" s="172"/>
      <c r="U83" s="172"/>
      <c r="V83" s="172"/>
      <c r="W83" s="172"/>
      <c r="X83" s="172"/>
      <c r="Y83" s="172"/>
      <c r="DA83" s="176"/>
    </row>
    <row r="84" spans="1:105" ht="12" customHeight="1" x14ac:dyDescent="0.25">
      <c r="A84" s="115" t="s">
        <v>147</v>
      </c>
      <c r="B84" s="312"/>
      <c r="C84" s="312"/>
      <c r="D84" s="312"/>
      <c r="E84" s="312"/>
      <c r="F84" s="312"/>
      <c r="G84" s="312"/>
      <c r="H84" s="312"/>
      <c r="I84" s="312"/>
      <c r="J84" s="312"/>
      <c r="K84" s="312"/>
      <c r="L84" s="312"/>
      <c r="M84" s="312"/>
      <c r="N84" s="312"/>
      <c r="O84" s="312"/>
      <c r="P84" s="312"/>
      <c r="Q84" s="312"/>
      <c r="R84" s="312"/>
      <c r="S84" s="312"/>
      <c r="T84" s="312"/>
      <c r="U84" s="312"/>
      <c r="V84" s="312"/>
      <c r="W84" s="312"/>
      <c r="X84" s="312"/>
      <c r="Y84" s="312"/>
      <c r="DA84" s="118"/>
    </row>
    <row r="85" spans="1:105" ht="12" customHeight="1" x14ac:dyDescent="0.25">
      <c r="A85" s="50" t="s">
        <v>48</v>
      </c>
      <c r="B85" s="287">
        <f t="shared" ref="B85:Y85" si="17">IF(B$5=0,"",B$5/B$10*1000)</f>
        <v>1416.6086375075852</v>
      </c>
      <c r="C85" s="287">
        <f t="shared" si="17"/>
        <v>1531.6014309781933</v>
      </c>
      <c r="D85" s="287">
        <f t="shared" si="17"/>
        <v>1811.1390353938498</v>
      </c>
      <c r="E85" s="287">
        <f t="shared" si="17"/>
        <v>1272.2187144639263</v>
      </c>
      <c r="F85" s="287">
        <f t="shared" si="17"/>
        <v>1399.638438461943</v>
      </c>
      <c r="G85" s="287">
        <f t="shared" si="17"/>
        <v>1391.9815419825045</v>
      </c>
      <c r="H85" s="287">
        <f t="shared" si="17"/>
        <v>1351.1512587911038</v>
      </c>
      <c r="I85" s="287">
        <f t="shared" si="17"/>
        <v>1442.0705292197633</v>
      </c>
      <c r="J85" s="287">
        <f t="shared" si="17"/>
        <v>1782.1484468748681</v>
      </c>
      <c r="K85" s="287">
        <f t="shared" si="17"/>
        <v>1636.571905279603</v>
      </c>
      <c r="L85" s="287">
        <f t="shared" si="17"/>
        <v>1380.6399795884327</v>
      </c>
      <c r="M85" s="287">
        <f t="shared" si="17"/>
        <v>1744.4301751749556</v>
      </c>
      <c r="N85" s="287">
        <f t="shared" si="17"/>
        <v>1482.9613902504</v>
      </c>
      <c r="O85" s="287">
        <f t="shared" si="17"/>
        <v>1811.5395328485852</v>
      </c>
      <c r="P85" s="287">
        <f t="shared" si="17"/>
        <v>1885.6144994086669</v>
      </c>
      <c r="Q85" s="287">
        <f t="shared" si="17"/>
        <v>2959.1331931209616</v>
      </c>
      <c r="R85" s="287">
        <f t="shared" si="17"/>
        <v>2852.020039291232</v>
      </c>
      <c r="S85" s="287">
        <f t="shared" si="17"/>
        <v>3286.3563892742286</v>
      </c>
      <c r="T85" s="287">
        <f t="shared" si="17"/>
        <v>3596.349701133498</v>
      </c>
      <c r="U85" s="287">
        <f t="shared" si="17"/>
        <v>3893.3859850630411</v>
      </c>
      <c r="V85" s="287">
        <f t="shared" si="17"/>
        <v>4097.8907941093694</v>
      </c>
      <c r="W85" s="287">
        <f t="shared" si="17"/>
        <v>3472.4077570747418</v>
      </c>
      <c r="X85" s="287">
        <f t="shared" si="17"/>
        <v>3719.2513713794206</v>
      </c>
      <c r="Y85" s="287">
        <f t="shared" si="17"/>
        <v>4027.5412992304405</v>
      </c>
      <c r="DA85" s="83"/>
    </row>
    <row r="86" spans="1:105" ht="12" customHeight="1" x14ac:dyDescent="0.25">
      <c r="A86" s="107" t="s">
        <v>49</v>
      </c>
      <c r="B86" s="288">
        <f t="shared" ref="B86:Y86" si="18">IF(B$6=0,"",B$6/B$11*1000)</f>
        <v>2923.4325942204632</v>
      </c>
      <c r="C86" s="288">
        <f t="shared" si="18"/>
        <v>3430.629363680519</v>
      </c>
      <c r="D86" s="288">
        <f t="shared" si="18"/>
        <v>3994.891313807409</v>
      </c>
      <c r="E86" s="288">
        <f t="shared" si="18"/>
        <v>2398.8948577732508</v>
      </c>
      <c r="F86" s="288">
        <f t="shared" si="18"/>
        <v>2718.789115979007</v>
      </c>
      <c r="G86" s="288">
        <f t="shared" si="18"/>
        <v>2748.7819596084587</v>
      </c>
      <c r="H86" s="288">
        <f t="shared" si="18"/>
        <v>2917.4223414366097</v>
      </c>
      <c r="I86" s="288">
        <f t="shared" si="18"/>
        <v>2987.1939835640019</v>
      </c>
      <c r="J86" s="288">
        <f t="shared" si="18"/>
        <v>3820.1350377621975</v>
      </c>
      <c r="K86" s="288">
        <f t="shared" si="18"/>
        <v>2874.466140573174</v>
      </c>
      <c r="L86" s="288">
        <f t="shared" si="18"/>
        <v>2276.2451004079826</v>
      </c>
      <c r="M86" s="288">
        <f t="shared" si="18"/>
        <v>2585.7741999610234</v>
      </c>
      <c r="N86" s="288">
        <f t="shared" si="18"/>
        <v>2726.2709720178173</v>
      </c>
      <c r="O86" s="288">
        <f t="shared" si="18"/>
        <v>4032.2924252746902</v>
      </c>
      <c r="P86" s="288">
        <f t="shared" si="18"/>
        <v>3467.39776269097</v>
      </c>
      <c r="Q86" s="288">
        <f t="shared" si="18"/>
        <v>3966.5723877295277</v>
      </c>
      <c r="R86" s="288">
        <f t="shared" si="18"/>
        <v>4653.5846375027613</v>
      </c>
      <c r="S86" s="288">
        <f t="shared" si="18"/>
        <v>4376.6682151708947</v>
      </c>
      <c r="T86" s="288">
        <f t="shared" si="18"/>
        <v>3980.6579975020591</v>
      </c>
      <c r="U86" s="288">
        <f t="shared" si="18"/>
        <v>5160.0888962614372</v>
      </c>
      <c r="V86" s="288">
        <f t="shared" si="18"/>
        <v>6029.2589163152816</v>
      </c>
      <c r="W86" s="288">
        <f t="shared" si="18"/>
        <v>4593.9338639698481</v>
      </c>
      <c r="X86" s="288">
        <f t="shared" si="18"/>
        <v>4305.7975419094028</v>
      </c>
      <c r="Y86" s="288">
        <f t="shared" si="18"/>
        <v>5157.5811715964255</v>
      </c>
      <c r="DA86" s="94"/>
    </row>
    <row r="87" spans="1:105" ht="12" customHeight="1" x14ac:dyDescent="0.25">
      <c r="A87" s="49" t="s">
        <v>50</v>
      </c>
      <c r="B87" s="289">
        <f t="shared" ref="B87:Y87" si="19">IF(B$7=0,"",B$7/B$12*1000)</f>
        <v>9056.6213146126684</v>
      </c>
      <c r="C87" s="289">
        <f t="shared" si="19"/>
        <v>10131.858191384976</v>
      </c>
      <c r="D87" s="289">
        <f t="shared" si="19"/>
        <v>11904.576182693885</v>
      </c>
      <c r="E87" s="289">
        <f t="shared" si="19"/>
        <v>7833.3470420464246</v>
      </c>
      <c r="F87" s="289">
        <f t="shared" si="19"/>
        <v>8725.3068778159268</v>
      </c>
      <c r="G87" s="289">
        <f t="shared" si="19"/>
        <v>8737.2810669460323</v>
      </c>
      <c r="H87" s="289">
        <f t="shared" si="19"/>
        <v>8802.5537006091272</v>
      </c>
      <c r="I87" s="289">
        <f t="shared" si="19"/>
        <v>9233.8654872559982</v>
      </c>
      <c r="J87" s="289">
        <f t="shared" si="19"/>
        <v>11575.285626471945</v>
      </c>
      <c r="K87" s="289">
        <f t="shared" si="19"/>
        <v>9615.0894966940778</v>
      </c>
      <c r="L87" s="289">
        <f t="shared" si="19"/>
        <v>8018.9103936797337</v>
      </c>
      <c r="M87" s="289">
        <f t="shared" si="19"/>
        <v>10488.684446505171</v>
      </c>
      <c r="N87" s="289">
        <f t="shared" si="19"/>
        <v>9465.307920316709</v>
      </c>
      <c r="O87" s="289">
        <f t="shared" si="19"/>
        <v>11392.695931103854</v>
      </c>
      <c r="P87" s="289">
        <f t="shared" si="19"/>
        <v>11394.287083951849</v>
      </c>
      <c r="Q87" s="289">
        <f t="shared" si="19"/>
        <v>11335.919237057095</v>
      </c>
      <c r="R87" s="289">
        <f t="shared" si="19"/>
        <v>11277.562960908343</v>
      </c>
      <c r="S87" s="289">
        <f t="shared" si="19"/>
        <v>11361.452537490815</v>
      </c>
      <c r="T87" s="289">
        <f t="shared" si="19"/>
        <v>11425.640681554787</v>
      </c>
      <c r="U87" s="289">
        <f t="shared" si="19"/>
        <v>11482.452531062328</v>
      </c>
      <c r="V87" s="289">
        <f t="shared" si="19"/>
        <v>11519.250328244647</v>
      </c>
      <c r="W87" s="289">
        <f t="shared" si="19"/>
        <v>11466.812223292451</v>
      </c>
      <c r="X87" s="289">
        <f t="shared" si="19"/>
        <v>11475.484970569672</v>
      </c>
      <c r="Y87" s="289">
        <f t="shared" si="19"/>
        <v>11527.1546065354</v>
      </c>
      <c r="DA87" s="84"/>
    </row>
    <row r="88" spans="1:105" ht="12" customHeight="1" x14ac:dyDescent="0.25">
      <c r="A88" s="115" t="s">
        <v>148</v>
      </c>
      <c r="B88" s="286"/>
      <c r="C88" s="286"/>
      <c r="D88" s="286"/>
      <c r="E88" s="286"/>
      <c r="F88" s="286"/>
      <c r="G88" s="286"/>
      <c r="H88" s="286"/>
      <c r="I88" s="286"/>
      <c r="J88" s="286"/>
      <c r="K88" s="286"/>
      <c r="L88" s="286"/>
      <c r="M88" s="286"/>
      <c r="N88" s="286"/>
      <c r="O88" s="286"/>
      <c r="P88" s="286"/>
      <c r="Q88" s="286"/>
      <c r="R88" s="286"/>
      <c r="S88" s="286"/>
      <c r="T88" s="286"/>
      <c r="U88" s="286"/>
      <c r="V88" s="286"/>
      <c r="W88" s="286"/>
      <c r="X88" s="286"/>
      <c r="Y88" s="286"/>
      <c r="DA88" s="118"/>
    </row>
    <row r="89" spans="1:105" ht="12" customHeight="1" x14ac:dyDescent="0.25">
      <c r="A89" s="50" t="s">
        <v>48</v>
      </c>
      <c r="B89" s="252">
        <f t="shared" ref="B89:Y89" si="20">IF(SUM(B90,B91)=0,"",SUM(B90,B91))</f>
        <v>3.7465344854704754</v>
      </c>
      <c r="C89" s="252">
        <f t="shared" si="20"/>
        <v>3.6607510580646054</v>
      </c>
      <c r="D89" s="252">
        <f t="shared" si="20"/>
        <v>3.7513261594932596</v>
      </c>
      <c r="E89" s="252">
        <f t="shared" si="20"/>
        <v>3.8863637777888003</v>
      </c>
      <c r="F89" s="252">
        <f t="shared" si="20"/>
        <v>3.8152855101673055</v>
      </c>
      <c r="G89" s="252">
        <f t="shared" si="20"/>
        <v>4.1899444988981767</v>
      </c>
      <c r="H89" s="252">
        <f t="shared" si="20"/>
        <v>3.5751356139162405</v>
      </c>
      <c r="I89" s="252">
        <f t="shared" si="20"/>
        <v>3.7965413851992116</v>
      </c>
      <c r="J89" s="252">
        <f t="shared" si="20"/>
        <v>3.4763417852730498</v>
      </c>
      <c r="K89" s="252">
        <f t="shared" si="20"/>
        <v>4.2431555959039917</v>
      </c>
      <c r="L89" s="252">
        <f t="shared" si="20"/>
        <v>4.1195976205351021</v>
      </c>
      <c r="M89" s="252">
        <f t="shared" si="20"/>
        <v>1.11177844665442</v>
      </c>
      <c r="N89" s="252">
        <f t="shared" si="20"/>
        <v>0.89708886258097675</v>
      </c>
      <c r="O89" s="252">
        <f t="shared" si="20"/>
        <v>1.1033479642464603</v>
      </c>
      <c r="P89" s="252">
        <f t="shared" si="20"/>
        <v>0.92037525493558114</v>
      </c>
      <c r="Q89" s="252">
        <f t="shared" si="20"/>
        <v>1.0683373045125018</v>
      </c>
      <c r="R89" s="252">
        <f t="shared" si="20"/>
        <v>1.2452046020878709</v>
      </c>
      <c r="S89" s="252">
        <f t="shared" si="20"/>
        <v>1.0401338354827256</v>
      </c>
      <c r="T89" s="252">
        <f t="shared" si="20"/>
        <v>1.067446251896405</v>
      </c>
      <c r="U89" s="252">
        <f t="shared" si="20"/>
        <v>1.2398631481483064</v>
      </c>
      <c r="V89" s="252">
        <f t="shared" si="20"/>
        <v>1.3145442665837046</v>
      </c>
      <c r="W89" s="252">
        <f t="shared" si="20"/>
        <v>1.1523615186340883</v>
      </c>
      <c r="X89" s="252">
        <f t="shared" si="20"/>
        <v>1.1235974187245157</v>
      </c>
      <c r="Y89" s="252">
        <f t="shared" si="20"/>
        <v>1.3834892166579245</v>
      </c>
      <c r="DA89" s="83"/>
    </row>
    <row r="90" spans="1:105" ht="12" customHeight="1" x14ac:dyDescent="0.25">
      <c r="A90" s="99" t="s">
        <v>982</v>
      </c>
      <c r="B90" s="291">
        <f t="shared" ref="B90:Y90" si="21">IF(B$72=0,"",B$72/B$10)</f>
        <v>3.2282227153476453</v>
      </c>
      <c r="C90" s="291">
        <f t="shared" si="21"/>
        <v>3.1425816528594264</v>
      </c>
      <c r="D90" s="291">
        <f t="shared" si="21"/>
        <v>3.1251477329379007</v>
      </c>
      <c r="E90" s="291">
        <f t="shared" si="21"/>
        <v>3.3090720123912609</v>
      </c>
      <c r="F90" s="291">
        <f t="shared" si="21"/>
        <v>3.1977844855509692</v>
      </c>
      <c r="G90" s="291">
        <f t="shared" si="21"/>
        <v>3.5914859094690077</v>
      </c>
      <c r="H90" s="291">
        <f t="shared" si="21"/>
        <v>2.9953954962420761</v>
      </c>
      <c r="I90" s="291">
        <f t="shared" si="21"/>
        <v>3.1831132626434901</v>
      </c>
      <c r="J90" s="291">
        <f t="shared" si="21"/>
        <v>2.733228624810176</v>
      </c>
      <c r="K90" s="291">
        <f t="shared" si="21"/>
        <v>3.5865369790744439</v>
      </c>
      <c r="L90" s="291">
        <f t="shared" si="21"/>
        <v>3.5413687602171375</v>
      </c>
      <c r="M90" s="291">
        <f t="shared" si="21"/>
        <v>0.50434684631730797</v>
      </c>
      <c r="N90" s="291">
        <f t="shared" si="21"/>
        <v>0.32685327732349456</v>
      </c>
      <c r="O90" s="291">
        <f t="shared" si="21"/>
        <v>0.36956140101087154</v>
      </c>
      <c r="P90" s="291">
        <f t="shared" si="21"/>
        <v>0.27454286847103782</v>
      </c>
      <c r="Q90" s="291">
        <f t="shared" si="21"/>
        <v>0.27192851347644459</v>
      </c>
      <c r="R90" s="291">
        <f t="shared" si="21"/>
        <v>0.31774648735240818</v>
      </c>
      <c r="S90" s="291">
        <f t="shared" si="21"/>
        <v>0.28106744178720239</v>
      </c>
      <c r="T90" s="291">
        <f t="shared" si="21"/>
        <v>0.37754190948858107</v>
      </c>
      <c r="U90" s="291">
        <f t="shared" si="21"/>
        <v>0.48028773875787478</v>
      </c>
      <c r="V90" s="291">
        <f t="shared" si="21"/>
        <v>0.52033970369017646</v>
      </c>
      <c r="W90" s="291">
        <f t="shared" si="21"/>
        <v>0.4192779174653059</v>
      </c>
      <c r="X90" s="291">
        <f t="shared" si="21"/>
        <v>0.38231994216059523</v>
      </c>
      <c r="Y90" s="291">
        <f t="shared" si="21"/>
        <v>0.6205185049070836</v>
      </c>
      <c r="DA90" s="94"/>
    </row>
    <row r="91" spans="1:105" ht="12" customHeight="1" x14ac:dyDescent="0.25">
      <c r="A91" s="99" t="s">
        <v>983</v>
      </c>
      <c r="B91" s="291">
        <f t="shared" ref="B91:Y91" si="22">IF(B$53=0,"",B$53/B$10)</f>
        <v>0.51831177012283014</v>
      </c>
      <c r="C91" s="291">
        <f t="shared" si="22"/>
        <v>0.51816940520517907</v>
      </c>
      <c r="D91" s="291">
        <f t="shared" si="22"/>
        <v>0.62617842655535905</v>
      </c>
      <c r="E91" s="291">
        <f t="shared" si="22"/>
        <v>0.57729176539753946</v>
      </c>
      <c r="F91" s="291">
        <f t="shared" si="22"/>
        <v>0.61750102461633649</v>
      </c>
      <c r="G91" s="291">
        <f t="shared" si="22"/>
        <v>0.59845858942916896</v>
      </c>
      <c r="H91" s="291">
        <f t="shared" si="22"/>
        <v>0.57974011767416422</v>
      </c>
      <c r="I91" s="291">
        <f t="shared" si="22"/>
        <v>0.61342812255572132</v>
      </c>
      <c r="J91" s="291">
        <f t="shared" si="22"/>
        <v>0.74311316046287379</v>
      </c>
      <c r="K91" s="291">
        <f t="shared" si="22"/>
        <v>0.65661861682954747</v>
      </c>
      <c r="L91" s="291">
        <f t="shared" si="22"/>
        <v>0.57822886031796428</v>
      </c>
      <c r="M91" s="291">
        <f t="shared" si="22"/>
        <v>0.60743160033711208</v>
      </c>
      <c r="N91" s="291">
        <f t="shared" si="22"/>
        <v>0.57023558525748219</v>
      </c>
      <c r="O91" s="291">
        <f t="shared" si="22"/>
        <v>0.73378656323558877</v>
      </c>
      <c r="P91" s="291">
        <f t="shared" si="22"/>
        <v>0.64583238646454333</v>
      </c>
      <c r="Q91" s="291">
        <f t="shared" si="22"/>
        <v>0.79640879103605711</v>
      </c>
      <c r="R91" s="291">
        <f t="shared" si="22"/>
        <v>0.92745811473546258</v>
      </c>
      <c r="S91" s="291">
        <f t="shared" si="22"/>
        <v>0.75906639369552331</v>
      </c>
      <c r="T91" s="291">
        <f t="shared" si="22"/>
        <v>0.68990434240782395</v>
      </c>
      <c r="U91" s="291">
        <f t="shared" si="22"/>
        <v>0.75957540939043167</v>
      </c>
      <c r="V91" s="291">
        <f t="shared" si="22"/>
        <v>0.79420456289352814</v>
      </c>
      <c r="W91" s="291">
        <f t="shared" si="22"/>
        <v>0.73308360116878235</v>
      </c>
      <c r="X91" s="291">
        <f t="shared" si="22"/>
        <v>0.74127747656392051</v>
      </c>
      <c r="Y91" s="291">
        <f t="shared" si="22"/>
        <v>0.76297071175084086</v>
      </c>
      <c r="DA91" s="94"/>
    </row>
    <row r="92" spans="1:105" ht="12" customHeight="1" x14ac:dyDescent="0.25">
      <c r="A92" s="107" t="s">
        <v>49</v>
      </c>
      <c r="B92" s="291">
        <f t="shared" ref="B92:Y92" si="23">IF(B$54=0,"",B$54/B$11)</f>
        <v>0.54983712641986437</v>
      </c>
      <c r="C92" s="291">
        <f t="shared" si="23"/>
        <v>0.51349100161762185</v>
      </c>
      <c r="D92" s="291">
        <f t="shared" si="23"/>
        <v>0.63185380041719508</v>
      </c>
      <c r="E92" s="291">
        <f t="shared" si="23"/>
        <v>0.66771081460836901</v>
      </c>
      <c r="F92" s="291">
        <f t="shared" si="23"/>
        <v>0.70121438524256785</v>
      </c>
      <c r="G92" s="291">
        <f t="shared" si="23"/>
        <v>0.66819680931439673</v>
      </c>
      <c r="H92" s="291">
        <f t="shared" si="23"/>
        <v>0.61472346480631701</v>
      </c>
      <c r="I92" s="291">
        <f t="shared" si="23"/>
        <v>0.6939817502932053</v>
      </c>
      <c r="J92" s="291">
        <f t="shared" si="23"/>
        <v>0.82183233748208218</v>
      </c>
      <c r="K92" s="291">
        <f t="shared" si="23"/>
        <v>0.69905681748028947</v>
      </c>
      <c r="L92" s="291">
        <f t="shared" si="23"/>
        <v>0.56144215156402366</v>
      </c>
      <c r="M92" s="291">
        <f t="shared" si="23"/>
        <v>0.55106959825572477</v>
      </c>
      <c r="N92" s="291">
        <f t="shared" si="23"/>
        <v>0.53377819096311685</v>
      </c>
      <c r="O92" s="291">
        <f t="shared" si="23"/>
        <v>0.72850374531008366</v>
      </c>
      <c r="P92" s="291">
        <f t="shared" si="23"/>
        <v>0.46733238106813679</v>
      </c>
      <c r="Q92" s="291">
        <f t="shared" si="23"/>
        <v>0.56276196404409129</v>
      </c>
      <c r="R92" s="291">
        <f t="shared" si="23"/>
        <v>0.62144620529125927</v>
      </c>
      <c r="S92" s="291">
        <f t="shared" si="23"/>
        <v>0.58182454127653715</v>
      </c>
      <c r="T92" s="291">
        <f t="shared" si="23"/>
        <v>0.5617402449739255</v>
      </c>
      <c r="U92" s="291">
        <f t="shared" si="23"/>
        <v>0.68454449993493416</v>
      </c>
      <c r="V92" s="291">
        <f t="shared" si="23"/>
        <v>1.0381538984818455</v>
      </c>
      <c r="W92" s="291">
        <f t="shared" si="23"/>
        <v>0.82155013275888</v>
      </c>
      <c r="X92" s="291">
        <f t="shared" si="23"/>
        <v>0.91937287203534057</v>
      </c>
      <c r="Y92" s="291">
        <f t="shared" si="23"/>
        <v>1.0087123794744481</v>
      </c>
      <c r="DA92" s="94"/>
    </row>
    <row r="93" spans="1:105" ht="12" customHeight="1" x14ac:dyDescent="0.25">
      <c r="A93" s="49" t="s">
        <v>50</v>
      </c>
      <c r="B93" s="253">
        <f t="shared" ref="B93:Y93" si="24">IF(B$55=0,"",B$55/B$12)</f>
        <v>0.47026790550730291</v>
      </c>
      <c r="C93" s="253">
        <f t="shared" si="24"/>
        <v>0.52609991795415956</v>
      </c>
      <c r="D93" s="253">
        <f t="shared" si="24"/>
        <v>0.61814885627985505</v>
      </c>
      <c r="E93" s="253">
        <f t="shared" si="24"/>
        <v>0.40674900480064352</v>
      </c>
      <c r="F93" s="253">
        <f t="shared" si="24"/>
        <v>0.45306429934510778</v>
      </c>
      <c r="G93" s="253">
        <f t="shared" si="24"/>
        <v>0.45368606287554031</v>
      </c>
      <c r="H93" s="253">
        <f t="shared" si="24"/>
        <v>0.45707536487386535</v>
      </c>
      <c r="I93" s="253">
        <f t="shared" si="24"/>
        <v>0.47947136482583091</v>
      </c>
      <c r="J93" s="253">
        <f t="shared" si="24"/>
        <v>0.60105034075199748</v>
      </c>
      <c r="K93" s="253">
        <f t="shared" si="24"/>
        <v>0.5250742477102458</v>
      </c>
      <c r="L93" s="253">
        <f t="shared" si="24"/>
        <v>0.40309335566168752</v>
      </c>
      <c r="M93" s="253">
        <f t="shared" si="24"/>
        <v>0.46037941074620686</v>
      </c>
      <c r="N93" s="253">
        <f t="shared" si="24"/>
        <v>0.40992156854032274</v>
      </c>
      <c r="O93" s="253">
        <f t="shared" si="24"/>
        <v>0.49058715296571459</v>
      </c>
      <c r="P93" s="253">
        <f t="shared" si="24"/>
        <v>0.6531027172203302</v>
      </c>
      <c r="Q93" s="253">
        <f t="shared" si="24"/>
        <v>0.76328338668671569</v>
      </c>
      <c r="R93" s="253">
        <f t="shared" si="24"/>
        <v>0.90704612085386793</v>
      </c>
      <c r="S93" s="253">
        <f t="shared" si="24"/>
        <v>0.7807184408111868</v>
      </c>
      <c r="T93" s="253">
        <f t="shared" si="24"/>
        <v>0.66248560764048547</v>
      </c>
      <c r="U93" s="253">
        <f t="shared" si="24"/>
        <v>0.60766367620359696</v>
      </c>
      <c r="V93" s="253">
        <f t="shared" si="24"/>
        <v>0.42975409229226308</v>
      </c>
      <c r="W93" s="253">
        <f t="shared" si="24"/>
        <v>0.4447033873006121</v>
      </c>
      <c r="X93" s="253">
        <f t="shared" si="24"/>
        <v>0.40234906078747651</v>
      </c>
      <c r="Y93" s="253">
        <f t="shared" si="24"/>
        <v>0.40003850231696986</v>
      </c>
      <c r="DA93" s="84"/>
    </row>
    <row r="94" spans="1:105" ht="12" customHeight="1" x14ac:dyDescent="0.25">
      <c r="A94" s="115" t="s">
        <v>149</v>
      </c>
      <c r="B94" s="286"/>
      <c r="C94" s="286"/>
      <c r="D94" s="286"/>
      <c r="E94" s="286"/>
      <c r="F94" s="286"/>
      <c r="G94" s="286"/>
      <c r="H94" s="286"/>
      <c r="I94" s="286"/>
      <c r="J94" s="286"/>
      <c r="K94" s="286"/>
      <c r="L94" s="286"/>
      <c r="M94" s="286"/>
      <c r="N94" s="286"/>
      <c r="O94" s="286"/>
      <c r="P94" s="286"/>
      <c r="Q94" s="286"/>
      <c r="R94" s="286"/>
      <c r="S94" s="286"/>
      <c r="T94" s="286"/>
      <c r="U94" s="286"/>
      <c r="V94" s="286"/>
      <c r="W94" s="286"/>
      <c r="X94" s="286"/>
      <c r="Y94" s="286"/>
      <c r="DA94" s="118"/>
    </row>
    <row r="95" spans="1:105" ht="12" customHeight="1" x14ac:dyDescent="0.25">
      <c r="A95" s="50" t="s">
        <v>48</v>
      </c>
      <c r="B95" s="252">
        <f t="shared" ref="B95:Y95" si="25">IF(SUM(B96,B97)=0,"",SUM(B96,B97))</f>
        <v>3.4303148866155593</v>
      </c>
      <c r="C95" s="252">
        <f t="shared" si="25"/>
        <v>3.3443999033832719</v>
      </c>
      <c r="D95" s="252">
        <f t="shared" si="25"/>
        <v>3.3666886852790339</v>
      </c>
      <c r="E95" s="252">
        <f t="shared" si="25"/>
        <v>3.5369544555136918</v>
      </c>
      <c r="F95" s="252">
        <f t="shared" si="25"/>
        <v>3.4403547624110846</v>
      </c>
      <c r="G95" s="252">
        <f t="shared" si="25"/>
        <v>3.8271715676860132</v>
      </c>
      <c r="H95" s="252">
        <f t="shared" si="25"/>
        <v>3.2240727156540872</v>
      </c>
      <c r="I95" s="252">
        <f t="shared" si="25"/>
        <v>3.4267777018952028</v>
      </c>
      <c r="J95" s="252">
        <f t="shared" si="25"/>
        <v>3.0325783303074472</v>
      </c>
      <c r="K95" s="252">
        <f t="shared" si="25"/>
        <v>3.8544846618777435</v>
      </c>
      <c r="L95" s="252">
        <f t="shared" si="25"/>
        <v>3.7792756069792994</v>
      </c>
      <c r="M95" s="252">
        <f t="shared" si="25"/>
        <v>0.75814955271442774</v>
      </c>
      <c r="N95" s="252">
        <f t="shared" si="25"/>
        <v>0.56319443260061464</v>
      </c>
      <c r="O95" s="252">
        <f t="shared" si="25"/>
        <v>0.67270281169479862</v>
      </c>
      <c r="P95" s="252">
        <f t="shared" si="25"/>
        <v>0.53774061279183571</v>
      </c>
      <c r="Q95" s="252">
        <f t="shared" si="25"/>
        <v>0.5934701685346514</v>
      </c>
      <c r="R95" s="252">
        <f t="shared" si="25"/>
        <v>0.69208519291715054</v>
      </c>
      <c r="S95" s="252">
        <f t="shared" si="25"/>
        <v>0.59783205796756012</v>
      </c>
      <c r="T95" s="252">
        <f t="shared" si="25"/>
        <v>0.66819099074961519</v>
      </c>
      <c r="U95" s="252">
        <f t="shared" si="25"/>
        <v>0.80309334556522649</v>
      </c>
      <c r="V95" s="252">
        <f t="shared" si="25"/>
        <v>0.85934494745319867</v>
      </c>
      <c r="W95" s="252">
        <f t="shared" si="25"/>
        <v>0.73000037478758539</v>
      </c>
      <c r="X95" s="252">
        <f t="shared" si="25"/>
        <v>0.6953594116165307</v>
      </c>
      <c r="Y95" s="252">
        <f t="shared" si="25"/>
        <v>0.94056931877591321</v>
      </c>
      <c r="DA95" s="83"/>
    </row>
    <row r="96" spans="1:105" ht="12" customHeight="1" x14ac:dyDescent="0.25">
      <c r="A96" s="99" t="s">
        <v>982</v>
      </c>
      <c r="B96" s="291">
        <f>IF(CHI_ued!B$16=0,"",CHI_ued!B$16/B$10)</f>
        <v>3.2282227153476453</v>
      </c>
      <c r="C96" s="291">
        <f>IF(CHI_ued!C$16=0,"",CHI_ued!C$16/C$10)</f>
        <v>3.1425816528594264</v>
      </c>
      <c r="D96" s="291">
        <f>IF(CHI_ued!D$16=0,"",CHI_ued!D$16/D$10)</f>
        <v>3.1251477329379007</v>
      </c>
      <c r="E96" s="291">
        <f>IF(CHI_ued!E$16=0,"",CHI_ued!E$16/E$10)</f>
        <v>3.3090720123912609</v>
      </c>
      <c r="F96" s="291">
        <f>IF(CHI_ued!F$16=0,"",CHI_ued!F$16/F$10)</f>
        <v>3.1977844855509692</v>
      </c>
      <c r="G96" s="291">
        <f>IF(CHI_ued!G$16=0,"",CHI_ued!G$16/G$10)</f>
        <v>3.5914859094690077</v>
      </c>
      <c r="H96" s="291">
        <f>IF(CHI_ued!H$16=0,"",CHI_ued!H$16/H$10)</f>
        <v>2.9953954962420761</v>
      </c>
      <c r="I96" s="291">
        <f>IF(CHI_ued!I$16=0,"",CHI_ued!I$16/I$10)</f>
        <v>3.1831132626434901</v>
      </c>
      <c r="J96" s="291">
        <f>IF(CHI_ued!J$16=0,"",CHI_ued!J$16/J$10)</f>
        <v>2.733228624810176</v>
      </c>
      <c r="K96" s="291">
        <f>IF(CHI_ued!K$16=0,"",CHI_ued!K$16/K$10)</f>
        <v>3.5865369790744439</v>
      </c>
      <c r="L96" s="291">
        <f>IF(CHI_ued!L$16=0,"",CHI_ued!L$16/L$10)</f>
        <v>3.5413687602171375</v>
      </c>
      <c r="M96" s="291">
        <f>IF(CHI_ued!M$16=0,"",CHI_ued!M$16/M$10)</f>
        <v>0.50434684631730797</v>
      </c>
      <c r="N96" s="291">
        <f>IF(CHI_ued!N$16=0,"",CHI_ued!N$16/N$10)</f>
        <v>0.32685327732349456</v>
      </c>
      <c r="O96" s="291">
        <f>IF(CHI_ued!O$16=0,"",CHI_ued!O$16/O$10)</f>
        <v>0.36956140101087154</v>
      </c>
      <c r="P96" s="291">
        <f>IF(CHI_ued!P$16=0,"",CHI_ued!P$16/P$10)</f>
        <v>0.27454286847103782</v>
      </c>
      <c r="Q96" s="291">
        <f>IF(CHI_ued!Q$16=0,"",CHI_ued!Q$16/Q$10)</f>
        <v>0.27192851347644459</v>
      </c>
      <c r="R96" s="291">
        <f>IF(CHI_ued!R$16=0,"",CHI_ued!R$16/R$10)</f>
        <v>0.31774648735240818</v>
      </c>
      <c r="S96" s="291">
        <f>IF(CHI_ued!S$16=0,"",CHI_ued!S$16/S$10)</f>
        <v>0.28106744178720239</v>
      </c>
      <c r="T96" s="291">
        <f>IF(CHI_ued!T$16=0,"",CHI_ued!T$16/T$10)</f>
        <v>0.37754190948858107</v>
      </c>
      <c r="U96" s="291">
        <f>IF(CHI_ued!U$16=0,"",CHI_ued!U$16/U$10)</f>
        <v>0.48028773875787478</v>
      </c>
      <c r="V96" s="291">
        <f>IF(CHI_ued!V$16=0,"",CHI_ued!V$16/V$10)</f>
        <v>0.52033970369017646</v>
      </c>
      <c r="W96" s="291">
        <f>IF(CHI_ued!W$16=0,"",CHI_ued!W$16/W$10)</f>
        <v>0.4192779174653059</v>
      </c>
      <c r="X96" s="291">
        <f>IF(CHI_ued!X$16=0,"",CHI_ued!X$16/X$10)</f>
        <v>0.38231994216059523</v>
      </c>
      <c r="Y96" s="291">
        <f>IF(CHI_ued!Y$16=0,"",CHI_ued!Y$16/Y$10)</f>
        <v>0.6205185049070836</v>
      </c>
      <c r="DA96" s="94"/>
    </row>
    <row r="97" spans="1:105" ht="12" customHeight="1" x14ac:dyDescent="0.25">
      <c r="A97" s="99" t="s">
        <v>983</v>
      </c>
      <c r="B97" s="291">
        <f>IF((CHI_ued!B$5-CHI_ued!B$16)=0,"",(CHI_ued!B$5-CHI_ued!B$16)/B$10)</f>
        <v>0.20209217126791407</v>
      </c>
      <c r="C97" s="291">
        <f>IF((CHI_ued!C$5-CHI_ued!C$16)=0,"",(CHI_ued!C$5-CHI_ued!C$16)/C$10)</f>
        <v>0.20181825052384536</v>
      </c>
      <c r="D97" s="291">
        <f>IF((CHI_ued!D$5-CHI_ued!D$16)=0,"",(CHI_ued!D$5-CHI_ued!D$16)/D$10)</f>
        <v>0.24154095234113324</v>
      </c>
      <c r="E97" s="291">
        <f>IF((CHI_ued!E$5-CHI_ued!E$16)=0,"",(CHI_ued!E$5-CHI_ued!E$16)/E$10)</f>
        <v>0.22788244312243094</v>
      </c>
      <c r="F97" s="291">
        <f>IF((CHI_ued!F$5-CHI_ued!F$16)=0,"",(CHI_ued!F$5-CHI_ued!F$16)/F$10)</f>
        <v>0.24257027686011523</v>
      </c>
      <c r="G97" s="291">
        <f>IF((CHI_ued!G$5-CHI_ued!G$16)=0,"",(CHI_ued!G$5-CHI_ued!G$16)/G$10)</f>
        <v>0.23568565821700546</v>
      </c>
      <c r="H97" s="291">
        <f>IF((CHI_ued!H$5-CHI_ued!H$16)=0,"",(CHI_ued!H$5-CHI_ued!H$16)/H$10)</f>
        <v>0.22867721941201083</v>
      </c>
      <c r="I97" s="291">
        <f>IF((CHI_ued!I$5-CHI_ued!I$16)=0,"",(CHI_ued!I$5-CHI_ued!I$16)/I$10)</f>
        <v>0.2436644392517128</v>
      </c>
      <c r="J97" s="291">
        <f>IF((CHI_ued!J$5-CHI_ued!J$16)=0,"",(CHI_ued!J$5-CHI_ued!J$16)/J$10)</f>
        <v>0.29934970549727108</v>
      </c>
      <c r="K97" s="291">
        <f>IF((CHI_ued!K$5-CHI_ued!K$16)=0,"",(CHI_ued!K$5-CHI_ued!K$16)/K$10)</f>
        <v>0.26794768280329972</v>
      </c>
      <c r="L97" s="291">
        <f>IF((CHI_ued!L$5-CHI_ued!L$16)=0,"",(CHI_ued!L$5-CHI_ued!L$16)/L$10)</f>
        <v>0.23790684676216192</v>
      </c>
      <c r="M97" s="291">
        <f>IF((CHI_ued!M$5-CHI_ued!M$16)=0,"",(CHI_ued!M$5-CHI_ued!M$16)/M$10)</f>
        <v>0.25380270639711972</v>
      </c>
      <c r="N97" s="291">
        <f>IF((CHI_ued!N$5-CHI_ued!N$16)=0,"",(CHI_ued!N$5-CHI_ued!N$16)/N$10)</f>
        <v>0.23634115527712005</v>
      </c>
      <c r="O97" s="291">
        <f>IF((CHI_ued!O$5-CHI_ued!O$16)=0,"",(CHI_ued!O$5-CHI_ued!O$16)/O$10)</f>
        <v>0.30314141068392708</v>
      </c>
      <c r="P97" s="291">
        <f>IF((CHI_ued!P$5-CHI_ued!P$16)=0,"",(CHI_ued!P$5-CHI_ued!P$16)/P$10)</f>
        <v>0.2631977443207979</v>
      </c>
      <c r="Q97" s="291">
        <f>IF((CHI_ued!Q$5-CHI_ued!Q$16)=0,"",(CHI_ued!Q$5-CHI_ued!Q$16)/Q$10)</f>
        <v>0.32154165505820681</v>
      </c>
      <c r="R97" s="291">
        <f>IF((CHI_ued!R$5-CHI_ued!R$16)=0,"",(CHI_ued!R$5-CHI_ued!R$16)/R$10)</f>
        <v>0.37433870556474236</v>
      </c>
      <c r="S97" s="291">
        <f>IF((CHI_ued!S$5-CHI_ued!S$16)=0,"",(CHI_ued!S$5-CHI_ued!S$16)/S$10)</f>
        <v>0.31676461618035773</v>
      </c>
      <c r="T97" s="291">
        <f>IF((CHI_ued!T$5-CHI_ued!T$16)=0,"",(CHI_ued!T$5-CHI_ued!T$16)/T$10)</f>
        <v>0.29064908126103411</v>
      </c>
      <c r="U97" s="291">
        <f>IF((CHI_ued!U$5-CHI_ued!U$16)=0,"",(CHI_ued!U$5-CHI_ued!U$16)/U$10)</f>
        <v>0.32280560680735165</v>
      </c>
      <c r="V97" s="291">
        <f>IF((CHI_ued!V$5-CHI_ued!V$16)=0,"",(CHI_ued!V$5-CHI_ued!V$16)/V$10)</f>
        <v>0.33900524376302227</v>
      </c>
      <c r="W97" s="291">
        <f>IF((CHI_ued!W$5-CHI_ued!W$16)=0,"",(CHI_ued!W$5-CHI_ued!W$16)/W$10)</f>
        <v>0.31072245732227954</v>
      </c>
      <c r="X97" s="291">
        <f>IF((CHI_ued!X$5-CHI_ued!X$16)=0,"",(CHI_ued!X$5-CHI_ued!X$16)/X$10)</f>
        <v>0.31303946945593547</v>
      </c>
      <c r="Y97" s="291">
        <f>IF((CHI_ued!Y$5-CHI_ued!Y$16)=0,"",(CHI_ued!Y$5-CHI_ued!Y$16)/Y$10)</f>
        <v>0.32005081386882961</v>
      </c>
      <c r="DA97" s="94"/>
    </row>
    <row r="98" spans="1:105" ht="12" customHeight="1" x14ac:dyDescent="0.25">
      <c r="A98" s="107" t="s">
        <v>49</v>
      </c>
      <c r="B98" s="291">
        <f>IF(CHI_ued!B$61=0,"",CHI_ued!B$61/B$11)</f>
        <v>0.20109216688123735</v>
      </c>
      <c r="C98" s="291">
        <f>IF(CHI_ued!C$61=0,"",CHI_ued!C$61/C$11)</f>
        <v>0.18700687110915393</v>
      </c>
      <c r="D98" s="291">
        <f>IF(CHI_ued!D$61=0,"",CHI_ued!D$61/D$11)</f>
        <v>0.22744908268351202</v>
      </c>
      <c r="E98" s="291">
        <f>IF(CHI_ued!E$61=0,"",CHI_ued!E$61/E$11)</f>
        <v>0.24927794500359354</v>
      </c>
      <c r="F98" s="291">
        <f>IF(CHI_ued!F$61=0,"",CHI_ued!F$61/F$11)</f>
        <v>0.26049746447467959</v>
      </c>
      <c r="G98" s="291">
        <f>IF(CHI_ued!G$61=0,"",CHI_ued!G$61/G$11)</f>
        <v>0.24900285834806654</v>
      </c>
      <c r="H98" s="291">
        <f>IF(CHI_ued!H$61=0,"",CHI_ued!H$61/H$11)</f>
        <v>0.22978579164882373</v>
      </c>
      <c r="I98" s="291">
        <f>IF(CHI_ued!I$61=0,"",CHI_ued!I$61/I$11)</f>
        <v>0.25892612579237845</v>
      </c>
      <c r="J98" s="291">
        <f>IF(CHI_ued!J$61=0,"",CHI_ued!J$61/J$11)</f>
        <v>0.31155691352182285</v>
      </c>
      <c r="K98" s="291">
        <f>IF(CHI_ued!K$61=0,"",CHI_ued!K$61/K$11)</f>
        <v>0.26938954720236097</v>
      </c>
      <c r="L98" s="291">
        <f>IF(CHI_ued!L$61=0,"",CHI_ued!L$61/L$11)</f>
        <v>0.22394911667731676</v>
      </c>
      <c r="M98" s="291">
        <f>IF(CHI_ued!M$61=0,"",CHI_ued!M$61/M$11)</f>
        <v>0.22338987274325328</v>
      </c>
      <c r="N98" s="291">
        <f>IF(CHI_ued!N$61=0,"",CHI_ued!N$61/N$11)</f>
        <v>0.21631466176208422</v>
      </c>
      <c r="O98" s="291">
        <f>IF(CHI_ued!O$61=0,"",CHI_ued!O$61/O$11)</f>
        <v>0.29529989784962557</v>
      </c>
      <c r="P98" s="291">
        <f>IF(CHI_ued!P$61=0,"",CHI_ued!P$61/P$11)</f>
        <v>0.18783689516799679</v>
      </c>
      <c r="Q98" s="291">
        <f>IF(CHI_ued!Q$61=0,"",CHI_ued!Q$61/Q$11)</f>
        <v>0.22586390156215619</v>
      </c>
      <c r="R98" s="291">
        <f>IF(CHI_ued!R$61=0,"",CHI_ued!R$61/R$11)</f>
        <v>0.24940398977246636</v>
      </c>
      <c r="S98" s="291">
        <f>IF(CHI_ued!S$61=0,"",CHI_ued!S$61/S$11)</f>
        <v>0.23359075439460886</v>
      </c>
      <c r="T98" s="291">
        <f>IF(CHI_ued!T$61=0,"",CHI_ued!T$61/T$11)</f>
        <v>0.2263099570076833</v>
      </c>
      <c r="U98" s="291">
        <f>IF(CHI_ued!U$61=0,"",CHI_ued!U$61/U$11)</f>
        <v>0.27744109502944653</v>
      </c>
      <c r="V98" s="291">
        <f>IF(CHI_ued!V$61=0,"",CHI_ued!V$61/V$11)</f>
        <v>0.42129568934135542</v>
      </c>
      <c r="W98" s="291">
        <f>IF(CHI_ued!W$61=0,"",CHI_ued!W$61/W$11)</f>
        <v>0.33210514649690115</v>
      </c>
      <c r="X98" s="291">
        <f>IF(CHI_ued!X$61=0,"",CHI_ued!X$61/X$11)</f>
        <v>0.37298255203066838</v>
      </c>
      <c r="Y98" s="291">
        <f>IF(CHI_ued!Y$61=0,"",CHI_ued!Y$61/Y$11)</f>
        <v>0.40461939997931501</v>
      </c>
      <c r="DA98" s="94"/>
    </row>
    <row r="99" spans="1:105" ht="12" customHeight="1" x14ac:dyDescent="0.25">
      <c r="A99" s="49" t="s">
        <v>50</v>
      </c>
      <c r="B99" s="253">
        <f>IF(CHI_ued!B$110=0,"",CHI_ued!B$110/B$12)</f>
        <v>0.33001537552250898</v>
      </c>
      <c r="C99" s="253">
        <f>IF(CHI_ued!C$110=0,"",CHI_ued!C$110/C$12)</f>
        <v>0.37069015641594139</v>
      </c>
      <c r="D99" s="253">
        <f>IF(CHI_ued!D$110=0,"",CHI_ued!D$110/D$12)</f>
        <v>0.4328344533155043</v>
      </c>
      <c r="E99" s="253">
        <f>IF(CHI_ued!E$110=0,"",CHI_ued!E$110/E$12)</f>
        <v>0.29884361125185888</v>
      </c>
      <c r="F99" s="253">
        <f>IF(CHI_ued!F$110=0,"",CHI_ued!F$110/F$12)</f>
        <v>0.33282574413325278</v>
      </c>
      <c r="G99" s="253">
        <f>IF(CHI_ued!G$110=0,"",CHI_ued!G$110/G$12)</f>
        <v>0.3348527234925095</v>
      </c>
      <c r="H99" s="253">
        <f>IF(CHI_ued!H$110=0,"",CHI_ued!H$110/H$12)</f>
        <v>0.33916639531923215</v>
      </c>
      <c r="I99" s="253">
        <f>IF(CHI_ued!I$110=0,"",CHI_ued!I$110/I$12)</f>
        <v>0.355867732846394</v>
      </c>
      <c r="J99" s="253">
        <f>IF(CHI_ued!J$110=0,"",CHI_ued!J$110/J$12)</f>
        <v>0.4425094253177228</v>
      </c>
      <c r="K99" s="253">
        <f>IF(CHI_ued!K$110=0,"",CHI_ued!K$110/K$12)</f>
        <v>0.37991910254470868</v>
      </c>
      <c r="L99" s="253">
        <f>IF(CHI_ued!L$110=0,"",CHI_ued!L$110/L$12)</f>
        <v>0.29293971377949224</v>
      </c>
      <c r="M99" s="253">
        <f>IF(CHI_ued!M$110=0,"",CHI_ued!M$110/M$12)</f>
        <v>0.33278399806932152</v>
      </c>
      <c r="N99" s="253">
        <f>IF(CHI_ued!N$110=0,"",CHI_ued!N$110/N$12)</f>
        <v>0.29456262571553343</v>
      </c>
      <c r="O99" s="253">
        <f>IF(CHI_ued!O$110=0,"",CHI_ued!O$110/O$12)</f>
        <v>0.3541782919991463</v>
      </c>
      <c r="P99" s="253">
        <f>IF(CHI_ued!P$110=0,"",CHI_ued!P$110/P$12)</f>
        <v>0.48569796151513389</v>
      </c>
      <c r="Q99" s="253">
        <f>IF(CHI_ued!Q$110=0,"",CHI_ued!Q$110/Q$12)</f>
        <v>0.56867302662152019</v>
      </c>
      <c r="R99" s="253">
        <f>IF(CHI_ued!R$110=0,"",CHI_ued!R$110/R$12)</f>
        <v>0.67584362764476291</v>
      </c>
      <c r="S99" s="253">
        <f>IF(CHI_ued!S$110=0,"",CHI_ued!S$110/S$12)</f>
        <v>0.58189732227571389</v>
      </c>
      <c r="T99" s="253">
        <f>IF(CHI_ued!T$110=0,"",CHI_ued!T$110/T$12)</f>
        <v>0.4984935731460004</v>
      </c>
      <c r="U99" s="253">
        <f>IF(CHI_ued!U$110=0,"",CHI_ued!U$110/U$12)</f>
        <v>0.4658552519104851</v>
      </c>
      <c r="V99" s="253">
        <f>IF(CHI_ued!V$110=0,"",CHI_ued!V$110/V$12)</f>
        <v>0.32772494432756166</v>
      </c>
      <c r="W99" s="253">
        <f>IF(CHI_ued!W$110=0,"",CHI_ued!W$110/W$12)</f>
        <v>0.34003027546925108</v>
      </c>
      <c r="X99" s="253">
        <f>IF(CHI_ued!X$110=0,"",CHI_ued!X$110/X$12)</f>
        <v>0.30762195391202996</v>
      </c>
      <c r="Y99" s="253">
        <f>IF(CHI_ued!Y$110=0,"",CHI_ued!Y$110/Y$12)</f>
        <v>0.30547096884234137</v>
      </c>
      <c r="DA99" s="84"/>
    </row>
    <row r="100" spans="1:105" ht="12" customHeight="1" x14ac:dyDescent="0.25">
      <c r="A100" s="110" t="s">
        <v>984</v>
      </c>
      <c r="B100" s="313">
        <f t="shared" ref="B100:Y100" si="26">IF(B$52=0,"",B$79/B$52)</f>
        <v>2.4193308734652081</v>
      </c>
      <c r="C100" s="313">
        <f t="shared" si="26"/>
        <v>2.4883988868373965</v>
      </c>
      <c r="D100" s="313">
        <f t="shared" si="26"/>
        <v>2.3977631515391185</v>
      </c>
      <c r="E100" s="313">
        <f t="shared" si="26"/>
        <v>1.7456267479783105</v>
      </c>
      <c r="F100" s="313">
        <f t="shared" si="26"/>
        <v>1.7850998878513062</v>
      </c>
      <c r="G100" s="313">
        <f t="shared" si="26"/>
        <v>1.8071240761944116</v>
      </c>
      <c r="H100" s="313">
        <f t="shared" si="26"/>
        <v>1.8466635140099437</v>
      </c>
      <c r="I100" s="313">
        <f t="shared" si="26"/>
        <v>1.747306043280821</v>
      </c>
      <c r="J100" s="313">
        <f t="shared" si="26"/>
        <v>1.6910760218965604</v>
      </c>
      <c r="K100" s="313">
        <f t="shared" si="26"/>
        <v>1.652040167575072</v>
      </c>
      <c r="L100" s="313">
        <f t="shared" si="26"/>
        <v>1.681264551233858</v>
      </c>
      <c r="M100" s="313">
        <f t="shared" si="26"/>
        <v>1.3648116397644188</v>
      </c>
      <c r="N100" s="313">
        <f t="shared" si="26"/>
        <v>1.2560675164274333</v>
      </c>
      <c r="O100" s="313">
        <f t="shared" si="26"/>
        <v>1.324225422799731</v>
      </c>
      <c r="P100" s="313">
        <f t="shared" si="26"/>
        <v>1.264797798526569</v>
      </c>
      <c r="Q100" s="313">
        <f t="shared" si="26"/>
        <v>1.2040049750003712</v>
      </c>
      <c r="R100" s="313">
        <f t="shared" si="26"/>
        <v>1.2027188198593575</v>
      </c>
      <c r="S100" s="313">
        <f t="shared" si="26"/>
        <v>1.1872863322344152</v>
      </c>
      <c r="T100" s="313">
        <f t="shared" si="26"/>
        <v>1.2271530354930116</v>
      </c>
      <c r="U100" s="313">
        <f t="shared" si="26"/>
        <v>1.2079569357233964</v>
      </c>
      <c r="V100" s="313">
        <f t="shared" si="26"/>
        <v>1.274892257430692</v>
      </c>
      <c r="W100" s="313">
        <f t="shared" si="26"/>
        <v>1.2604915779792043</v>
      </c>
      <c r="X100" s="313">
        <f t="shared" si="26"/>
        <v>1.2683179131674462</v>
      </c>
      <c r="Y100" s="313">
        <f t="shared" si="26"/>
        <v>1.2779682804806194</v>
      </c>
      <c r="DA100" s="118"/>
    </row>
    <row r="101" spans="1:105" ht="12" customHeight="1" x14ac:dyDescent="0.25">
      <c r="A101" s="50" t="s">
        <v>985</v>
      </c>
      <c r="B101" s="255">
        <f t="shared" ref="B101:Y101" si="27">IF(B$53=0,"",B$80/B$53)</f>
        <v>6.4891914525093588</v>
      </c>
      <c r="C101" s="255">
        <f t="shared" si="27"/>
        <v>7.0132574868289765</v>
      </c>
      <c r="D101" s="255">
        <f t="shared" si="27"/>
        <v>6.5309106679127185</v>
      </c>
      <c r="E101" s="255">
        <f t="shared" si="27"/>
        <v>5.6415405148239097</v>
      </c>
      <c r="F101" s="255">
        <f t="shared" si="27"/>
        <v>5.4471260611924741</v>
      </c>
      <c r="G101" s="255">
        <f t="shared" si="27"/>
        <v>5.9324131459028262</v>
      </c>
      <c r="H101" s="255">
        <f t="shared" si="27"/>
        <v>6.0227603196240818</v>
      </c>
      <c r="I101" s="255">
        <f t="shared" si="27"/>
        <v>5.3870019154697495</v>
      </c>
      <c r="J101" s="255">
        <f t="shared" si="27"/>
        <v>4.4041638979892266</v>
      </c>
      <c r="K101" s="255">
        <f t="shared" si="27"/>
        <v>5.9120662977832081</v>
      </c>
      <c r="L101" s="255">
        <f t="shared" si="27"/>
        <v>7.1124349874679247</v>
      </c>
      <c r="M101" s="255">
        <f t="shared" si="27"/>
        <v>6.2479285912386331</v>
      </c>
      <c r="N101" s="255">
        <f t="shared" si="27"/>
        <v>4.4024115680379978</v>
      </c>
      <c r="O101" s="255">
        <f t="shared" si="27"/>
        <v>4.6132846147720166</v>
      </c>
      <c r="P101" s="255">
        <f t="shared" si="27"/>
        <v>3.9831135033794363</v>
      </c>
      <c r="Q101" s="255">
        <f t="shared" si="27"/>
        <v>2.9823850090136483</v>
      </c>
      <c r="R101" s="255">
        <f t="shared" si="27"/>
        <v>2.9580355595695429</v>
      </c>
      <c r="S101" s="255">
        <f t="shared" si="27"/>
        <v>3.2982551499561596</v>
      </c>
      <c r="T101" s="255">
        <f t="shared" si="27"/>
        <v>3.5594007916793191</v>
      </c>
      <c r="U101" s="255">
        <f t="shared" si="27"/>
        <v>4.1268629885480221</v>
      </c>
      <c r="V101" s="255">
        <f t="shared" si="27"/>
        <v>4.8322272162540072</v>
      </c>
      <c r="W101" s="255">
        <f t="shared" si="27"/>
        <v>4.2410531373268441</v>
      </c>
      <c r="X101" s="255">
        <f t="shared" si="27"/>
        <v>4.1008708823621047</v>
      </c>
      <c r="Y101" s="255">
        <f t="shared" si="27"/>
        <v>5.4254296862737315</v>
      </c>
      <c r="DA101" s="83"/>
    </row>
    <row r="102" spans="1:105" ht="12" customHeight="1" x14ac:dyDescent="0.25">
      <c r="A102" s="107" t="s">
        <v>986</v>
      </c>
      <c r="B102" s="293">
        <f t="shared" ref="B102:Y102" si="28">IF(B$54=0,"",B$81/B$54)</f>
        <v>1.4964576020779956</v>
      </c>
      <c r="C102" s="293">
        <f t="shared" si="28"/>
        <v>1.4283138294543225</v>
      </c>
      <c r="D102" s="293">
        <f t="shared" si="28"/>
        <v>1.4646413254864714</v>
      </c>
      <c r="E102" s="293">
        <f t="shared" si="28"/>
        <v>1.0385740666531131</v>
      </c>
      <c r="F102" s="293">
        <f t="shared" si="28"/>
        <v>1.1195120141948975</v>
      </c>
      <c r="G102" s="293">
        <f t="shared" si="28"/>
        <v>1.0321971130870571</v>
      </c>
      <c r="H102" s="293">
        <f t="shared" si="28"/>
        <v>1.0610630398196061</v>
      </c>
      <c r="I102" s="293">
        <f t="shared" si="28"/>
        <v>1.0256681853282819</v>
      </c>
      <c r="J102" s="293">
        <f t="shared" si="28"/>
        <v>1.0918903259390924</v>
      </c>
      <c r="K102" s="293">
        <f t="shared" si="28"/>
        <v>1.1412559275148606</v>
      </c>
      <c r="L102" s="293">
        <f t="shared" si="28"/>
        <v>1.2128712203164265</v>
      </c>
      <c r="M102" s="293">
        <f t="shared" si="28"/>
        <v>1.0310111033928961</v>
      </c>
      <c r="N102" s="293">
        <f t="shared" si="28"/>
        <v>1.0108142431723701</v>
      </c>
      <c r="O102" s="293">
        <f t="shared" si="28"/>
        <v>1.007175990721737</v>
      </c>
      <c r="P102" s="293">
        <f t="shared" si="28"/>
        <v>0.88110706679564854</v>
      </c>
      <c r="Q102" s="293">
        <f t="shared" si="28"/>
        <v>0.80550954196592728</v>
      </c>
      <c r="R102" s="293">
        <f t="shared" si="28"/>
        <v>0.79186066659686838</v>
      </c>
      <c r="S102" s="293">
        <f t="shared" si="28"/>
        <v>0.76353704942475764</v>
      </c>
      <c r="T102" s="293">
        <f t="shared" si="28"/>
        <v>0.82037472724345928</v>
      </c>
      <c r="U102" s="293">
        <f t="shared" si="28"/>
        <v>0.78946115473971012</v>
      </c>
      <c r="V102" s="293">
        <f t="shared" si="28"/>
        <v>0.89001415166475384</v>
      </c>
      <c r="W102" s="293">
        <f t="shared" si="28"/>
        <v>0.87255719336644566</v>
      </c>
      <c r="X102" s="293">
        <f t="shared" si="28"/>
        <v>0.87225986590072513</v>
      </c>
      <c r="Y102" s="293">
        <f t="shared" si="28"/>
        <v>0.95182846506785457</v>
      </c>
      <c r="DA102" s="94"/>
    </row>
    <row r="103" spans="1:105" ht="12" customHeight="1" x14ac:dyDescent="0.25">
      <c r="A103" s="49" t="s">
        <v>50</v>
      </c>
      <c r="B103" s="256">
        <f t="shared" ref="B103:Y103" si="29">IF(B$55=0,"",B$82/B$55)</f>
        <v>1.6141470378049276</v>
      </c>
      <c r="C103" s="256">
        <f t="shared" si="29"/>
        <v>1.5360935641371678</v>
      </c>
      <c r="D103" s="256">
        <f t="shared" si="29"/>
        <v>1.557731738974939</v>
      </c>
      <c r="E103" s="256">
        <f t="shared" si="29"/>
        <v>1.1056840785657509</v>
      </c>
      <c r="F103" s="256">
        <f t="shared" si="29"/>
        <v>1.1858799120451657</v>
      </c>
      <c r="G103" s="256">
        <f t="shared" si="29"/>
        <v>1.0886571977596544</v>
      </c>
      <c r="H103" s="256">
        <f t="shared" si="29"/>
        <v>1.1210216954548067</v>
      </c>
      <c r="I103" s="256">
        <f t="shared" si="29"/>
        <v>1.0852364612170102</v>
      </c>
      <c r="J103" s="256">
        <f t="shared" si="29"/>
        <v>1.1909918135981852</v>
      </c>
      <c r="K103" s="256">
        <f t="shared" si="29"/>
        <v>1.1138416012634544</v>
      </c>
      <c r="L103" s="256">
        <f t="shared" si="29"/>
        <v>1.1579492689398558</v>
      </c>
      <c r="M103" s="256">
        <f t="shared" si="29"/>
        <v>0.91457621092960517</v>
      </c>
      <c r="N103" s="256">
        <f t="shared" si="29"/>
        <v>0.8481287533765004</v>
      </c>
      <c r="O103" s="256">
        <f t="shared" si="29"/>
        <v>0.89033062746541847</v>
      </c>
      <c r="P103" s="256">
        <f t="shared" si="29"/>
        <v>0.91761614948119208</v>
      </c>
      <c r="Q103" s="256">
        <f t="shared" si="29"/>
        <v>0.8630512540787838</v>
      </c>
      <c r="R103" s="256">
        <f t="shared" si="29"/>
        <v>0.85850888498594435</v>
      </c>
      <c r="S103" s="256">
        <f t="shared" si="29"/>
        <v>0.82499893289755288</v>
      </c>
      <c r="T103" s="256">
        <f t="shared" si="29"/>
        <v>0.88589074253027</v>
      </c>
      <c r="U103" s="256">
        <f t="shared" si="29"/>
        <v>0.85842141190691401</v>
      </c>
      <c r="V103" s="256">
        <f t="shared" si="29"/>
        <v>0.90018016597662553</v>
      </c>
      <c r="W103" s="256">
        <f t="shared" si="29"/>
        <v>0.89155551519703213</v>
      </c>
      <c r="X103" s="256">
        <f t="shared" si="29"/>
        <v>0.87198897112150586</v>
      </c>
      <c r="Y103" s="256">
        <f t="shared" si="29"/>
        <v>0.94019866779899008</v>
      </c>
      <c r="DA103" s="84"/>
    </row>
  </sheetData>
  <pageMargins left="0.39370078740157483" right="0.39370078740157483" top="0.39370078740157483" bottom="0.39370078740157483" header="0.31496062992125978" footer="0.31496062992125978"/>
  <pageSetup paperSize="9" scale="46" orientation="portrait"/>
  <ignoredErrors>
    <ignoredError sqref="B4:Y4" formulaRange="1"/>
  </ignoredError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0">
    <tabColor theme="4" tint="0.39997558519241921"/>
    <pageSetUpPr fitToPage="1"/>
  </sheetPr>
  <dimension ref="A1:DA249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Chemical industry / final energy consumption"</f>
        <v>SI: Chemical industry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152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A4" s="172"/>
      <c r="B4" s="172"/>
      <c r="C4" s="172"/>
      <c r="D4" s="172"/>
      <c r="E4" s="172"/>
      <c r="F4" s="172"/>
      <c r="G4" s="172"/>
      <c r="H4" s="172"/>
      <c r="I4" s="172"/>
      <c r="J4" s="172"/>
      <c r="K4" s="172"/>
      <c r="L4" s="172"/>
      <c r="M4" s="172"/>
      <c r="N4" s="172"/>
      <c r="O4" s="172"/>
      <c r="P4" s="172"/>
      <c r="Q4" s="172"/>
      <c r="R4" s="172"/>
      <c r="S4" s="172"/>
      <c r="T4" s="172"/>
      <c r="U4" s="172"/>
      <c r="V4" s="172"/>
      <c r="W4" s="172"/>
      <c r="X4" s="172"/>
      <c r="Y4" s="172"/>
      <c r="DA4" s="176"/>
    </row>
    <row r="5" spans="1:105" ht="15" customHeight="1" x14ac:dyDescent="0.25">
      <c r="A5" s="34" t="s">
        <v>48</v>
      </c>
      <c r="B5" s="223">
        <f t="shared" ref="B5:Y5" si="0">SUM(B6:B10)+B16+B25+B36+B44+B58</f>
        <v>149.46309730553534</v>
      </c>
      <c r="C5" s="223">
        <f t="shared" si="0"/>
        <v>138.30728901160703</v>
      </c>
      <c r="D5" s="223">
        <f t="shared" si="0"/>
        <v>121.83442389231263</v>
      </c>
      <c r="E5" s="223">
        <f t="shared" si="0"/>
        <v>184.29741416974133</v>
      </c>
      <c r="F5" s="223">
        <f t="shared" si="0"/>
        <v>168.25013327412481</v>
      </c>
      <c r="G5" s="223">
        <f t="shared" si="0"/>
        <v>182.3668876986543</v>
      </c>
      <c r="H5" s="223">
        <f t="shared" si="0"/>
        <v>163.36281883863231</v>
      </c>
      <c r="I5" s="223">
        <f t="shared" si="0"/>
        <v>182.50942584587915</v>
      </c>
      <c r="J5" s="223">
        <f t="shared" si="0"/>
        <v>127.63102482464097</v>
      </c>
      <c r="K5" s="223">
        <f t="shared" si="0"/>
        <v>111.95505508651226</v>
      </c>
      <c r="L5" s="223">
        <f t="shared" si="0"/>
        <v>99.129320026658519</v>
      </c>
      <c r="M5" s="223">
        <f t="shared" si="0"/>
        <v>20.290647108950015</v>
      </c>
      <c r="N5" s="223">
        <f t="shared" si="0"/>
        <v>20.542897703885782</v>
      </c>
      <c r="O5" s="223">
        <f t="shared" si="0"/>
        <v>22.282088597874278</v>
      </c>
      <c r="P5" s="223">
        <f t="shared" si="0"/>
        <v>25.596361572780658</v>
      </c>
      <c r="Q5" s="223">
        <f t="shared" si="0"/>
        <v>36.5136651978762</v>
      </c>
      <c r="R5" s="223">
        <f t="shared" si="0"/>
        <v>38.106635686427168</v>
      </c>
      <c r="S5" s="223">
        <f t="shared" si="0"/>
        <v>34.698895472992383</v>
      </c>
      <c r="T5" s="223">
        <f t="shared" si="0"/>
        <v>32.083641316273265</v>
      </c>
      <c r="U5" s="223">
        <f t="shared" si="0"/>
        <v>28.790168142321111</v>
      </c>
      <c r="V5" s="223">
        <f t="shared" si="0"/>
        <v>25.280528323370891</v>
      </c>
      <c r="W5" s="223">
        <f t="shared" si="0"/>
        <v>29.627185491038638</v>
      </c>
      <c r="X5" s="223">
        <f t="shared" si="0"/>
        <v>29.898727417688928</v>
      </c>
      <c r="Y5" s="223">
        <f t="shared" si="0"/>
        <v>19.087126897261079</v>
      </c>
      <c r="DA5" s="89"/>
    </row>
    <row r="6" spans="1:105" ht="12" customHeight="1" x14ac:dyDescent="0.25">
      <c r="A6" s="55" t="s">
        <v>91</v>
      </c>
      <c r="B6" s="259">
        <v>0.14163256295698851</v>
      </c>
      <c r="C6" s="259">
        <v>0.147091274112326</v>
      </c>
      <c r="D6" s="259">
        <v>0.15659360710890741</v>
      </c>
      <c r="E6" s="259">
        <v>0.24943889806834041</v>
      </c>
      <c r="F6" s="259">
        <v>0.25362919261060568</v>
      </c>
      <c r="G6" s="259">
        <v>0.24365305722307029</v>
      </c>
      <c r="H6" s="259">
        <v>0.23933905006074341</v>
      </c>
      <c r="I6" s="259">
        <v>0.26938116713234428</v>
      </c>
      <c r="J6" s="259">
        <v>0.20380635784230969</v>
      </c>
      <c r="K6" s="259">
        <v>0.1135318173083085</v>
      </c>
      <c r="L6" s="259">
        <v>8.5334111026222931E-2</v>
      </c>
      <c r="M6" s="259">
        <v>6.3289005055083378E-2</v>
      </c>
      <c r="N6" s="259">
        <v>8.083322147851088E-2</v>
      </c>
      <c r="O6" s="259">
        <v>9.0608871668763302E-2</v>
      </c>
      <c r="P6" s="259">
        <v>0.1341117085373697</v>
      </c>
      <c r="Q6" s="259">
        <v>0.2110192173849792</v>
      </c>
      <c r="R6" s="259">
        <v>0.21741128207921179</v>
      </c>
      <c r="S6" s="259">
        <v>0.19281344415045629</v>
      </c>
      <c r="T6" s="259">
        <v>0.15061256222089101</v>
      </c>
      <c r="U6" s="259">
        <v>0.12344657258539431</v>
      </c>
      <c r="V6" s="259">
        <v>9.928627178179035E-2</v>
      </c>
      <c r="W6" s="259">
        <v>0.1266338852116117</v>
      </c>
      <c r="X6" s="259">
        <v>0.1382526352171787</v>
      </c>
      <c r="Y6" s="259">
        <v>7.4061519279115529E-2</v>
      </c>
      <c r="DA6" s="67" t="s">
        <v>987</v>
      </c>
    </row>
    <row r="7" spans="1:105" ht="12" customHeight="1" x14ac:dyDescent="0.25">
      <c r="A7" s="173" t="s">
        <v>92</v>
      </c>
      <c r="B7" s="224">
        <v>1.1206392432443579</v>
      </c>
      <c r="C7" s="224">
        <v>1.1638302002565859</v>
      </c>
      <c r="D7" s="224">
        <v>1.239015503946802</v>
      </c>
      <c r="E7" s="224">
        <v>1.973635244120383</v>
      </c>
      <c r="F7" s="224">
        <v>2.0067901091230098</v>
      </c>
      <c r="G7" s="224">
        <v>1.927855939057995</v>
      </c>
      <c r="H7" s="224">
        <v>1.893722222765585</v>
      </c>
      <c r="I7" s="224">
        <v>2.1314244477179161</v>
      </c>
      <c r="J7" s="224">
        <v>1.6125769233601599</v>
      </c>
      <c r="K7" s="224">
        <v>0.898297730241432</v>
      </c>
      <c r="L7" s="224">
        <v>0.67518903567675592</v>
      </c>
      <c r="M7" s="224">
        <v>0.50076155687555768</v>
      </c>
      <c r="N7" s="224">
        <v>0.63957664999814456</v>
      </c>
      <c r="O7" s="224">
        <v>0.71692452115650873</v>
      </c>
      <c r="P7" s="224">
        <v>1.061131991314503</v>
      </c>
      <c r="Q7" s="224">
        <v>1.669647227609188</v>
      </c>
      <c r="R7" s="224">
        <v>1.72022315726944</v>
      </c>
      <c r="S7" s="224">
        <v>1.5255976989255211</v>
      </c>
      <c r="T7" s="224">
        <v>1.1916916860536479</v>
      </c>
      <c r="U7" s="224">
        <v>0.97674624249521835</v>
      </c>
      <c r="V7" s="224">
        <v>0.78558270888516124</v>
      </c>
      <c r="W7" s="224">
        <v>1.001965214282887</v>
      </c>
      <c r="X7" s="224">
        <v>1.0938962430085191</v>
      </c>
      <c r="Y7" s="224">
        <v>0.5859969147326668</v>
      </c>
      <c r="DA7" s="177" t="s">
        <v>988</v>
      </c>
    </row>
    <row r="8" spans="1:105" ht="12" customHeight="1" x14ac:dyDescent="0.25">
      <c r="A8" s="173" t="s">
        <v>93</v>
      </c>
      <c r="B8" s="224">
        <v>1.236772857009395</v>
      </c>
      <c r="C8" s="224">
        <v>1.284439761075983</v>
      </c>
      <c r="D8" s="224">
        <v>1.3674166364715481</v>
      </c>
      <c r="E8" s="224">
        <v>2.1781661799549772</v>
      </c>
      <c r="F8" s="224">
        <v>2.2147569359545152</v>
      </c>
      <c r="G8" s="224">
        <v>2.1276426932439478</v>
      </c>
      <c r="H8" s="224">
        <v>2.0899716460503002</v>
      </c>
      <c r="I8" s="224">
        <v>2.3523073277998279</v>
      </c>
      <c r="J8" s="224">
        <v>1.77969081546494</v>
      </c>
      <c r="K8" s="224">
        <v>0.99138974203627439</v>
      </c>
      <c r="L8" s="224">
        <v>0.74515994126512419</v>
      </c>
      <c r="M8" s="224">
        <v>0.55265626749286523</v>
      </c>
      <c r="N8" s="224">
        <v>0.70585698784262607</v>
      </c>
      <c r="O8" s="224">
        <v>0.7912205409867894</v>
      </c>
      <c r="P8" s="224">
        <v>1.1710987746267401</v>
      </c>
      <c r="Q8" s="224">
        <v>1.8426754054317529</v>
      </c>
      <c r="R8" s="224">
        <v>1.8984925985194461</v>
      </c>
      <c r="S8" s="224">
        <v>1.6836977967008859</v>
      </c>
      <c r="T8" s="224">
        <v>1.3151885766270059</v>
      </c>
      <c r="U8" s="224">
        <v>1.077967997449998</v>
      </c>
      <c r="V8" s="224">
        <v>0.86699388509030018</v>
      </c>
      <c r="W8" s="224">
        <v>1.105800451093488</v>
      </c>
      <c r="X8" s="224">
        <v>1.2072584374438919</v>
      </c>
      <c r="Y8" s="224">
        <v>0.64672470003317417</v>
      </c>
      <c r="DA8" s="177" t="s">
        <v>989</v>
      </c>
    </row>
    <row r="9" spans="1:105" ht="12" customHeight="1" x14ac:dyDescent="0.25">
      <c r="A9" s="173" t="s">
        <v>94</v>
      </c>
      <c r="B9" s="224">
        <v>2.012267961504512</v>
      </c>
      <c r="C9" s="224">
        <v>2.0898234991553331</v>
      </c>
      <c r="D9" s="224">
        <v>2.2248294599976481</v>
      </c>
      <c r="E9" s="224">
        <v>3.5439442205698231</v>
      </c>
      <c r="F9" s="224">
        <v>3.603478520314356</v>
      </c>
      <c r="G9" s="224">
        <v>3.4617409339793168</v>
      </c>
      <c r="H9" s="224">
        <v>3.4004489668129261</v>
      </c>
      <c r="I9" s="224">
        <v>3.827277292282889</v>
      </c>
      <c r="J9" s="224">
        <v>2.895612390785784</v>
      </c>
      <c r="K9" s="224">
        <v>1.613021990220364</v>
      </c>
      <c r="L9" s="224">
        <v>1.212398434770148</v>
      </c>
      <c r="M9" s="224">
        <v>0.89918896141501647</v>
      </c>
      <c r="N9" s="224">
        <v>1.1484513053386061</v>
      </c>
      <c r="O9" s="224">
        <v>1.2873404652184171</v>
      </c>
      <c r="P9" s="224">
        <v>1.9054141838436891</v>
      </c>
      <c r="Q9" s="224">
        <v>2.9980902805133991</v>
      </c>
      <c r="R9" s="224">
        <v>3.0889065922677421</v>
      </c>
      <c r="S9" s="224">
        <v>2.7394287592545341</v>
      </c>
      <c r="T9" s="224">
        <v>2.1398527798246652</v>
      </c>
      <c r="U9" s="224">
        <v>1.7538875085284411</v>
      </c>
      <c r="V9" s="224">
        <v>1.4106260562720969</v>
      </c>
      <c r="W9" s="224">
        <v>1.7991717775350231</v>
      </c>
      <c r="X9" s="224">
        <v>1.9642470815527371</v>
      </c>
      <c r="Y9" s="224">
        <v>1.0522412312129901</v>
      </c>
      <c r="DA9" s="177" t="s">
        <v>990</v>
      </c>
    </row>
    <row r="10" spans="1:105" ht="12" customHeight="1" x14ac:dyDescent="0.25">
      <c r="A10" s="56" t="s">
        <v>95</v>
      </c>
      <c r="B10" s="260">
        <v>0.5167102781199685</v>
      </c>
      <c r="C10" s="260">
        <v>0.47688250395763659</v>
      </c>
      <c r="D10" s="260">
        <v>0.48742455865510409</v>
      </c>
      <c r="E10" s="260">
        <v>0.68262171433725127</v>
      </c>
      <c r="F10" s="260">
        <v>0.68840423946993745</v>
      </c>
      <c r="G10" s="260">
        <v>0.65507104367443736</v>
      </c>
      <c r="H10" s="260">
        <v>0.65494045978106008</v>
      </c>
      <c r="I10" s="260">
        <v>0.73166923459859534</v>
      </c>
      <c r="J10" s="260">
        <v>0.64018243864657443</v>
      </c>
      <c r="K10" s="260">
        <v>0.38713436062070677</v>
      </c>
      <c r="L10" s="260">
        <v>0.29187044894427788</v>
      </c>
      <c r="M10" s="260">
        <v>0.21080582006718979</v>
      </c>
      <c r="N10" s="260">
        <v>0.26558095955067429</v>
      </c>
      <c r="O10" s="260">
        <v>0.30368971534599609</v>
      </c>
      <c r="P10" s="260">
        <v>0.39128194270615579</v>
      </c>
      <c r="Q10" s="260">
        <v>0.6116268427394338</v>
      </c>
      <c r="R10" s="260">
        <v>0.63487831002616935</v>
      </c>
      <c r="S10" s="260">
        <v>0.55838376657196598</v>
      </c>
      <c r="T10" s="260">
        <v>0.44200565724237112</v>
      </c>
      <c r="U10" s="260">
        <v>0.35979992161111513</v>
      </c>
      <c r="V10" s="260">
        <v>0.30525657340372531</v>
      </c>
      <c r="W10" s="260">
        <v>0.38673844581384559</v>
      </c>
      <c r="X10" s="260">
        <v>0.42465875009586629</v>
      </c>
      <c r="Y10" s="260">
        <v>0.22667059485353641</v>
      </c>
      <c r="DA10" s="68" t="s">
        <v>991</v>
      </c>
    </row>
    <row r="11" spans="1:105" ht="12" customHeight="1" x14ac:dyDescent="0.25">
      <c r="A11" s="37" t="s">
        <v>159</v>
      </c>
      <c r="B11" s="226">
        <v>1.35595060248439E-2</v>
      </c>
      <c r="C11" s="226">
        <v>6.4311116122251974E-3</v>
      </c>
      <c r="D11" s="226">
        <v>1.288329103992111E-2</v>
      </c>
      <c r="E11" s="226">
        <v>3.8621787015235373E-2</v>
      </c>
      <c r="F11" s="226">
        <v>1.412382470879173E-2</v>
      </c>
      <c r="G11" s="226">
        <v>1.4721646327984769E-2</v>
      </c>
      <c r="H11" s="226">
        <v>1.5798694074794631E-2</v>
      </c>
      <c r="I11" s="226">
        <v>2.6310766910518039E-2</v>
      </c>
      <c r="J11" s="226">
        <v>2.9477688286950299E-2</v>
      </c>
      <c r="K11" s="226">
        <v>1.433623428531498E-2</v>
      </c>
      <c r="L11" s="226">
        <v>1.321577102528089E-2</v>
      </c>
      <c r="M11" s="226">
        <v>8.2888322794092001E-3</v>
      </c>
      <c r="N11" s="226">
        <v>1.408905847110117E-2</v>
      </c>
      <c r="O11" s="226">
        <v>1.2780488622334839E-2</v>
      </c>
      <c r="P11" s="226">
        <v>1.3680054204172469E-2</v>
      </c>
      <c r="Q11" s="226">
        <v>2.0646167706492941E-2</v>
      </c>
      <c r="R11" s="226">
        <v>2.8697736463619339E-2</v>
      </c>
      <c r="S11" s="226">
        <v>1.8946991806017211E-2</v>
      </c>
      <c r="T11" s="226">
        <v>1.6278325513901199E-2</v>
      </c>
      <c r="U11" s="226">
        <v>1.190973125805909E-2</v>
      </c>
      <c r="V11" s="226">
        <v>9.9423894863002547E-3</v>
      </c>
      <c r="W11" s="226">
        <v>1.184279355388165E-2</v>
      </c>
      <c r="X11" s="226">
        <v>2.122901909965071E-2</v>
      </c>
      <c r="Y11" s="226">
        <v>6.7937136664779412E-3</v>
      </c>
      <c r="DA11" s="69" t="s">
        <v>992</v>
      </c>
    </row>
    <row r="12" spans="1:105" ht="12" customHeight="1" x14ac:dyDescent="0.25">
      <c r="A12" s="37" t="s">
        <v>35</v>
      </c>
      <c r="B12" s="226">
        <v>0.39705405536349431</v>
      </c>
      <c r="C12" s="226">
        <v>0.33259034833923701</v>
      </c>
      <c r="D12" s="226">
        <v>0.30531153175236653</v>
      </c>
      <c r="E12" s="226">
        <v>0.26600967734506598</v>
      </c>
      <c r="F12" s="226">
        <v>0.2906838984423723</v>
      </c>
      <c r="G12" s="226">
        <v>0.23900819067276999</v>
      </c>
      <c r="H12" s="226">
        <v>0.25566881464470598</v>
      </c>
      <c r="I12" s="226">
        <v>0.2730231390692045</v>
      </c>
      <c r="J12" s="226">
        <v>0.37302769451917828</v>
      </c>
      <c r="K12" s="226">
        <v>0.252997292717413</v>
      </c>
      <c r="L12" s="226">
        <v>0.18954213410942439</v>
      </c>
      <c r="M12" s="226">
        <v>0.12704194189694501</v>
      </c>
      <c r="N12" s="226">
        <v>0.15148685368854231</v>
      </c>
      <c r="O12" s="226">
        <v>0.18237983185623</v>
      </c>
      <c r="P12" s="226">
        <v>0.18185100961243281</v>
      </c>
      <c r="Q12" s="226">
        <v>0.2816952233320919</v>
      </c>
      <c r="R12" s="226">
        <v>0.29424897533772859</v>
      </c>
      <c r="S12" s="226">
        <v>0.25529171981141408</v>
      </c>
      <c r="T12" s="226">
        <v>0.2120161139164807</v>
      </c>
      <c r="U12" s="226">
        <v>0.16720584233809579</v>
      </c>
      <c r="V12" s="226">
        <v>0.1614455430218415</v>
      </c>
      <c r="W12" s="226">
        <v>0.20277464985794791</v>
      </c>
      <c r="X12" s="226">
        <v>0.21647894749813251</v>
      </c>
      <c r="Y12" s="226">
        <v>0.1184265070034979</v>
      </c>
      <c r="DA12" s="69" t="s">
        <v>993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994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1.494979814537627E-3</v>
      </c>
      <c r="DA14" s="69" t="s">
        <v>995</v>
      </c>
    </row>
    <row r="15" spans="1:105" ht="12" customHeight="1" x14ac:dyDescent="0.25">
      <c r="A15" s="37" t="s">
        <v>40</v>
      </c>
      <c r="B15" s="226">
        <v>0.10609671673163031</v>
      </c>
      <c r="C15" s="226">
        <v>0.13786104400617441</v>
      </c>
      <c r="D15" s="226">
        <v>0.1692297358628165</v>
      </c>
      <c r="E15" s="226">
        <v>0.37799024997694991</v>
      </c>
      <c r="F15" s="226">
        <v>0.38359651631877351</v>
      </c>
      <c r="G15" s="226">
        <v>0.40134120667368262</v>
      </c>
      <c r="H15" s="226">
        <v>0.38347295106155938</v>
      </c>
      <c r="I15" s="226">
        <v>0.43233532861887281</v>
      </c>
      <c r="J15" s="226">
        <v>0.23767705584044579</v>
      </c>
      <c r="K15" s="226">
        <v>0.1198008336179789</v>
      </c>
      <c r="L15" s="226">
        <v>8.9112543809572661E-2</v>
      </c>
      <c r="M15" s="226">
        <v>7.5475045890835576E-2</v>
      </c>
      <c r="N15" s="226">
        <v>0.10000504739103069</v>
      </c>
      <c r="O15" s="226">
        <v>0.10852939486743129</v>
      </c>
      <c r="P15" s="226">
        <v>0.19575087888955051</v>
      </c>
      <c r="Q15" s="226">
        <v>0.30928545170084892</v>
      </c>
      <c r="R15" s="226">
        <v>0.31193159822482142</v>
      </c>
      <c r="S15" s="226">
        <v>0.28414505495453468</v>
      </c>
      <c r="T15" s="226">
        <v>0.21371121781198921</v>
      </c>
      <c r="U15" s="226">
        <v>0.18068434801496019</v>
      </c>
      <c r="V15" s="226">
        <v>0.13386864089558351</v>
      </c>
      <c r="W15" s="226">
        <v>0.17212100240201611</v>
      </c>
      <c r="X15" s="226">
        <v>0.18695078349808311</v>
      </c>
      <c r="Y15" s="226">
        <v>9.9955394369022871E-2</v>
      </c>
      <c r="DA15" s="69" t="s">
        <v>996</v>
      </c>
    </row>
    <row r="16" spans="1:105" ht="12" customHeight="1" x14ac:dyDescent="0.25">
      <c r="A16" s="134" t="s">
        <v>997</v>
      </c>
      <c r="B16" s="314">
        <v>128.7857265692175</v>
      </c>
      <c r="C16" s="314">
        <v>118.73026655202069</v>
      </c>
      <c r="D16" s="314">
        <v>101.497592433362</v>
      </c>
      <c r="E16" s="314">
        <v>156.92134088697071</v>
      </c>
      <c r="F16" s="314">
        <v>141.01897864316999</v>
      </c>
      <c r="G16" s="314">
        <v>156.31904138483691</v>
      </c>
      <c r="H16" s="314">
        <v>136.8720811311058</v>
      </c>
      <c r="I16" s="314">
        <v>153.02037170786249</v>
      </c>
      <c r="J16" s="314">
        <v>100.34823731728289</v>
      </c>
      <c r="K16" s="314">
        <v>94.630266552020629</v>
      </c>
      <c r="L16" s="314">
        <v>85.215477214101455</v>
      </c>
      <c r="M16" s="314">
        <v>9.204643164230438</v>
      </c>
      <c r="N16" s="314">
        <v>7.4847807394668946</v>
      </c>
      <c r="O16" s="314">
        <v>7.4632846087704214</v>
      </c>
      <c r="P16" s="314">
        <v>7.6352536543422183</v>
      </c>
      <c r="Q16" s="314">
        <v>9.2939810834049865</v>
      </c>
      <c r="R16" s="314">
        <v>9.7239036973344799</v>
      </c>
      <c r="S16" s="314">
        <v>9.3764181596008456</v>
      </c>
      <c r="T16" s="314">
        <v>11.347568258704319</v>
      </c>
      <c r="U16" s="314">
        <v>11.152492737755299</v>
      </c>
      <c r="V16" s="314">
        <v>10.00686165639771</v>
      </c>
      <c r="W16" s="314">
        <v>10.7796246509212</v>
      </c>
      <c r="X16" s="314">
        <v>10.173465643933509</v>
      </c>
      <c r="Y16" s="314">
        <v>8.5609018868042988</v>
      </c>
      <c r="DA16" s="136" t="s">
        <v>971</v>
      </c>
    </row>
    <row r="17" spans="1:105" ht="12" customHeight="1" x14ac:dyDescent="0.25">
      <c r="A17" s="135" t="s">
        <v>28</v>
      </c>
      <c r="B17" s="315">
        <v>0</v>
      </c>
      <c r="C17" s="315">
        <v>0</v>
      </c>
      <c r="D17" s="315">
        <v>0</v>
      </c>
      <c r="E17" s="315">
        <v>25.68029187579269</v>
      </c>
      <c r="F17" s="315">
        <v>26.738426764073822</v>
      </c>
      <c r="G17" s="315">
        <v>21.476260891857699</v>
      </c>
      <c r="H17" s="315">
        <v>18.59322483320161</v>
      </c>
      <c r="I17" s="315">
        <v>16.575368840649219</v>
      </c>
      <c r="J17" s="315">
        <v>0</v>
      </c>
      <c r="K17" s="315">
        <v>0</v>
      </c>
      <c r="L17" s="315">
        <v>0</v>
      </c>
      <c r="M17" s="315">
        <v>0</v>
      </c>
      <c r="N17" s="315">
        <v>0</v>
      </c>
      <c r="O17" s="315">
        <v>0</v>
      </c>
      <c r="P17" s="315">
        <v>0</v>
      </c>
      <c r="Q17" s="315">
        <v>0</v>
      </c>
      <c r="R17" s="315">
        <v>0</v>
      </c>
      <c r="S17" s="315">
        <v>0</v>
      </c>
      <c r="T17" s="315">
        <v>0</v>
      </c>
      <c r="U17" s="315">
        <v>0</v>
      </c>
      <c r="V17" s="315">
        <v>0</v>
      </c>
      <c r="W17" s="315">
        <v>0</v>
      </c>
      <c r="X17" s="315">
        <v>0</v>
      </c>
      <c r="Y17" s="315">
        <v>0</v>
      </c>
      <c r="DA17" s="137" t="s">
        <v>972</v>
      </c>
    </row>
    <row r="18" spans="1:105" ht="12" customHeight="1" x14ac:dyDescent="0.25">
      <c r="A18" s="135" t="s">
        <v>30</v>
      </c>
      <c r="B18" s="315">
        <v>0</v>
      </c>
      <c r="C18" s="315">
        <v>0</v>
      </c>
      <c r="D18" s="315">
        <v>0</v>
      </c>
      <c r="E18" s="315">
        <v>0</v>
      </c>
      <c r="F18" s="315">
        <v>0</v>
      </c>
      <c r="G18" s="315">
        <v>0</v>
      </c>
      <c r="H18" s="315">
        <v>0</v>
      </c>
      <c r="I18" s="315">
        <v>0</v>
      </c>
      <c r="J18" s="315">
        <v>0</v>
      </c>
      <c r="K18" s="315">
        <v>0</v>
      </c>
      <c r="L18" s="315">
        <v>0</v>
      </c>
      <c r="M18" s="315">
        <v>0</v>
      </c>
      <c r="N18" s="315">
        <v>0</v>
      </c>
      <c r="O18" s="315">
        <v>0</v>
      </c>
      <c r="P18" s="315">
        <v>0</v>
      </c>
      <c r="Q18" s="315">
        <v>0</v>
      </c>
      <c r="R18" s="315">
        <v>0</v>
      </c>
      <c r="S18" s="315">
        <v>0</v>
      </c>
      <c r="T18" s="315">
        <v>0</v>
      </c>
      <c r="U18" s="315">
        <v>0</v>
      </c>
      <c r="V18" s="315">
        <v>0</v>
      </c>
      <c r="W18" s="315">
        <v>0</v>
      </c>
      <c r="X18" s="315">
        <v>0</v>
      </c>
      <c r="Y18" s="315">
        <v>0</v>
      </c>
      <c r="DA18" s="137" t="s">
        <v>973</v>
      </c>
    </row>
    <row r="19" spans="1:105" ht="12" customHeight="1" x14ac:dyDescent="0.25">
      <c r="A19" s="135" t="s">
        <v>31</v>
      </c>
      <c r="B19" s="315">
        <v>0</v>
      </c>
      <c r="C19" s="315">
        <v>0</v>
      </c>
      <c r="D19" s="315">
        <v>0</v>
      </c>
      <c r="E19" s="315">
        <v>0</v>
      </c>
      <c r="F19" s="315">
        <v>1.129750644883921</v>
      </c>
      <c r="G19" s="315">
        <v>0</v>
      </c>
      <c r="H19" s="315">
        <v>0</v>
      </c>
      <c r="I19" s="315">
        <v>1.099914015477214</v>
      </c>
      <c r="J19" s="315">
        <v>1.099914015477214</v>
      </c>
      <c r="K19" s="315">
        <v>1.099914015477214</v>
      </c>
      <c r="L19" s="315">
        <v>1.099914015477214</v>
      </c>
      <c r="M19" s="315">
        <v>1.099914015477214</v>
      </c>
      <c r="N19" s="315">
        <v>1.099914015477214</v>
      </c>
      <c r="O19" s="315">
        <v>1.099914015477214</v>
      </c>
      <c r="P19" s="315">
        <v>1.099914015477214</v>
      </c>
      <c r="Q19" s="315">
        <v>2.1997420464316422</v>
      </c>
      <c r="R19" s="315">
        <v>2.1997420464316422</v>
      </c>
      <c r="S19" s="315">
        <v>1.738842923143407</v>
      </c>
      <c r="T19" s="315">
        <v>3.4712966356145039</v>
      </c>
      <c r="U19" s="315">
        <v>3.711063866507228</v>
      </c>
      <c r="V19" s="315">
        <v>2.4978327880948039</v>
      </c>
      <c r="W19" s="315">
        <v>2.7002287442405719</v>
      </c>
      <c r="X19" s="315">
        <v>2.7189607778972209</v>
      </c>
      <c r="Y19" s="315">
        <v>2.328361980752351</v>
      </c>
      <c r="DA19" s="137" t="s">
        <v>974</v>
      </c>
    </row>
    <row r="20" spans="1:105" ht="12" customHeight="1" x14ac:dyDescent="0.25">
      <c r="A20" s="135" t="s">
        <v>82</v>
      </c>
      <c r="B20" s="315">
        <v>0</v>
      </c>
      <c r="C20" s="315">
        <v>0</v>
      </c>
      <c r="D20" s="315">
        <v>0</v>
      </c>
      <c r="E20" s="315">
        <v>0</v>
      </c>
      <c r="F20" s="315">
        <v>0</v>
      </c>
      <c r="G20" s="315">
        <v>0</v>
      </c>
      <c r="H20" s="315">
        <v>0</v>
      </c>
      <c r="I20" s="315">
        <v>0</v>
      </c>
      <c r="J20" s="315">
        <v>0</v>
      </c>
      <c r="K20" s="315">
        <v>0</v>
      </c>
      <c r="L20" s="315">
        <v>0</v>
      </c>
      <c r="M20" s="315">
        <v>0</v>
      </c>
      <c r="N20" s="315">
        <v>0</v>
      </c>
      <c r="O20" s="315">
        <v>0</v>
      </c>
      <c r="P20" s="315">
        <v>0</v>
      </c>
      <c r="Q20" s="315">
        <v>0</v>
      </c>
      <c r="R20" s="315">
        <v>0</v>
      </c>
      <c r="S20" s="315">
        <v>0</v>
      </c>
      <c r="T20" s="315">
        <v>0</v>
      </c>
      <c r="U20" s="315">
        <v>0</v>
      </c>
      <c r="V20" s="315">
        <v>0</v>
      </c>
      <c r="W20" s="315">
        <v>0</v>
      </c>
      <c r="X20" s="315">
        <v>0</v>
      </c>
      <c r="Y20" s="315">
        <v>0</v>
      </c>
      <c r="DA20" s="137" t="s">
        <v>975</v>
      </c>
    </row>
    <row r="21" spans="1:105" ht="12" customHeight="1" x14ac:dyDescent="0.25">
      <c r="A21" s="135" t="s">
        <v>32</v>
      </c>
      <c r="B21" s="315">
        <v>0</v>
      </c>
      <c r="C21" s="315">
        <v>0</v>
      </c>
      <c r="D21" s="315">
        <v>0</v>
      </c>
      <c r="E21" s="315">
        <v>0</v>
      </c>
      <c r="F21" s="315">
        <v>0</v>
      </c>
      <c r="G21" s="315">
        <v>0</v>
      </c>
      <c r="H21" s="315">
        <v>0</v>
      </c>
      <c r="I21" s="315">
        <v>0</v>
      </c>
      <c r="J21" s="315">
        <v>0</v>
      </c>
      <c r="K21" s="315">
        <v>0</v>
      </c>
      <c r="L21" s="315">
        <v>0</v>
      </c>
      <c r="M21" s="315">
        <v>0</v>
      </c>
      <c r="N21" s="315">
        <v>0</v>
      </c>
      <c r="O21" s="315">
        <v>0</v>
      </c>
      <c r="P21" s="315">
        <v>0</v>
      </c>
      <c r="Q21" s="315">
        <v>0</v>
      </c>
      <c r="R21" s="315">
        <v>0</v>
      </c>
      <c r="S21" s="315">
        <v>0</v>
      </c>
      <c r="T21" s="315">
        <v>0</v>
      </c>
      <c r="U21" s="315">
        <v>0</v>
      </c>
      <c r="V21" s="315">
        <v>0</v>
      </c>
      <c r="W21" s="315">
        <v>0</v>
      </c>
      <c r="X21" s="315">
        <v>0</v>
      </c>
      <c r="Y21" s="315">
        <v>0</v>
      </c>
      <c r="DA21" s="137" t="s">
        <v>976</v>
      </c>
    </row>
    <row r="22" spans="1:105" ht="12" customHeight="1" x14ac:dyDescent="0.25">
      <c r="A22" s="135" t="s">
        <v>33</v>
      </c>
      <c r="B22" s="315">
        <v>0.96018916595012893</v>
      </c>
      <c r="C22" s="315">
        <v>4.8007738607050729</v>
      </c>
      <c r="D22" s="315">
        <v>3.8406706792777299</v>
      </c>
      <c r="E22" s="315">
        <v>8.0897162510748064</v>
      </c>
      <c r="F22" s="315">
        <v>10.78622685760012</v>
      </c>
      <c r="G22" s="315">
        <v>8.6819894353695659</v>
      </c>
      <c r="H22" s="315">
        <v>5.2092088344475602</v>
      </c>
      <c r="I22" s="315">
        <v>4.6486142171702651</v>
      </c>
      <c r="J22" s="315">
        <v>3.096130696474634</v>
      </c>
      <c r="K22" s="315">
        <v>3.096130696474634</v>
      </c>
      <c r="L22" s="315">
        <v>5.1602751504729154</v>
      </c>
      <c r="M22" s="315">
        <v>3.096130696474634</v>
      </c>
      <c r="N22" s="315">
        <v>2.0641444539982801</v>
      </c>
      <c r="O22" s="315">
        <v>2.0641444539982801</v>
      </c>
      <c r="P22" s="315">
        <v>2.0641444539982801</v>
      </c>
      <c r="Q22" s="315">
        <v>2.0641444539982801</v>
      </c>
      <c r="R22" s="315">
        <v>2.0641444539982801</v>
      </c>
      <c r="S22" s="315">
        <v>2.226139294926913</v>
      </c>
      <c r="T22" s="315">
        <v>2.1848700753684041</v>
      </c>
      <c r="U22" s="315">
        <v>1.791643832555037</v>
      </c>
      <c r="V22" s="315">
        <v>2.1982808029546659</v>
      </c>
      <c r="W22" s="315">
        <v>2.2478395868182002</v>
      </c>
      <c r="X22" s="315">
        <v>2.1863191394670691</v>
      </c>
      <c r="Y22" s="315">
        <v>1.841912219035611</v>
      </c>
      <c r="DA22" s="137" t="s">
        <v>977</v>
      </c>
    </row>
    <row r="23" spans="1:105" ht="12" customHeight="1" x14ac:dyDescent="0.25">
      <c r="A23" s="135" t="s">
        <v>83</v>
      </c>
      <c r="B23" s="315">
        <v>10.628632846087701</v>
      </c>
      <c r="C23" s="315">
        <v>0</v>
      </c>
      <c r="D23" s="315">
        <v>0</v>
      </c>
      <c r="E23" s="315">
        <v>0</v>
      </c>
      <c r="F23" s="315">
        <v>0</v>
      </c>
      <c r="G23" s="315">
        <v>0</v>
      </c>
      <c r="H23" s="315">
        <v>0</v>
      </c>
      <c r="I23" s="315">
        <v>0</v>
      </c>
      <c r="J23" s="315">
        <v>0</v>
      </c>
      <c r="K23" s="315">
        <v>0</v>
      </c>
      <c r="L23" s="315">
        <v>0</v>
      </c>
      <c r="M23" s="315">
        <v>0</v>
      </c>
      <c r="N23" s="315">
        <v>0</v>
      </c>
      <c r="O23" s="315">
        <v>0</v>
      </c>
      <c r="P23" s="315">
        <v>0</v>
      </c>
      <c r="Q23" s="315">
        <v>0</v>
      </c>
      <c r="R23" s="315">
        <v>0</v>
      </c>
      <c r="S23" s="315">
        <v>0</v>
      </c>
      <c r="T23" s="315">
        <v>0</v>
      </c>
      <c r="U23" s="315">
        <v>0</v>
      </c>
      <c r="V23" s="315">
        <v>0</v>
      </c>
      <c r="W23" s="315">
        <v>0</v>
      </c>
      <c r="X23" s="315">
        <v>0</v>
      </c>
      <c r="Y23" s="315">
        <v>0</v>
      </c>
      <c r="DA23" s="137" t="s">
        <v>978</v>
      </c>
    </row>
    <row r="24" spans="1:105" ht="12" customHeight="1" x14ac:dyDescent="0.25">
      <c r="A24" s="135" t="s">
        <v>73</v>
      </c>
      <c r="B24" s="315">
        <v>117.19690455717971</v>
      </c>
      <c r="C24" s="315">
        <v>113.9294926913156</v>
      </c>
      <c r="D24" s="315">
        <v>97.656921754084252</v>
      </c>
      <c r="E24" s="315">
        <v>123.1513327601032</v>
      </c>
      <c r="F24" s="315">
        <v>102.3645743766122</v>
      </c>
      <c r="G24" s="315">
        <v>126.1607910576096</v>
      </c>
      <c r="H24" s="315">
        <v>113.0696474634566</v>
      </c>
      <c r="I24" s="315">
        <v>130.69647463456579</v>
      </c>
      <c r="J24" s="315">
        <v>96.152192605331038</v>
      </c>
      <c r="K24" s="315">
        <v>90.434221840068787</v>
      </c>
      <c r="L24" s="315">
        <v>78.955288048151331</v>
      </c>
      <c r="M24" s="315">
        <v>5.0085984522785898</v>
      </c>
      <c r="N24" s="315">
        <v>4.3207222699914016</v>
      </c>
      <c r="O24" s="315">
        <v>4.2992261392949267</v>
      </c>
      <c r="P24" s="315">
        <v>4.4711951848667244</v>
      </c>
      <c r="Q24" s="315">
        <v>5.0300945829750638</v>
      </c>
      <c r="R24" s="315">
        <v>5.4600171969045572</v>
      </c>
      <c r="S24" s="315">
        <v>5.4114359415305247</v>
      </c>
      <c r="T24" s="315">
        <v>5.6914015477214104</v>
      </c>
      <c r="U24" s="315">
        <v>5.6497850386930342</v>
      </c>
      <c r="V24" s="315">
        <v>5.3107480653482373</v>
      </c>
      <c r="W24" s="315">
        <v>5.8315563198624254</v>
      </c>
      <c r="X24" s="315">
        <v>5.2681857265692171</v>
      </c>
      <c r="Y24" s="315">
        <v>4.3906276870163374</v>
      </c>
      <c r="DA24" s="137" t="s">
        <v>979</v>
      </c>
    </row>
    <row r="25" spans="1:105" ht="12" customHeight="1" x14ac:dyDescent="0.25">
      <c r="A25" s="57" t="s">
        <v>998</v>
      </c>
      <c r="B25" s="294">
        <v>7.7656991780973419</v>
      </c>
      <c r="C25" s="294">
        <v>6.9648748025498737</v>
      </c>
      <c r="D25" s="294">
        <v>7.1504702332258692</v>
      </c>
      <c r="E25" s="294">
        <v>9.7387175871917204</v>
      </c>
      <c r="F25" s="294">
        <v>9.5933393519239392</v>
      </c>
      <c r="G25" s="294">
        <v>9.2297912436237262</v>
      </c>
      <c r="H25" s="294">
        <v>9.7286569756053254</v>
      </c>
      <c r="I25" s="294">
        <v>10.77299568286244</v>
      </c>
      <c r="J25" s="294">
        <v>11.089184934237689</v>
      </c>
      <c r="K25" s="294">
        <v>6.9261482704314501</v>
      </c>
      <c r="L25" s="294">
        <v>5.171636653334188</v>
      </c>
      <c r="M25" s="294">
        <v>3.9642278422305148</v>
      </c>
      <c r="N25" s="294">
        <v>4.875454483710179</v>
      </c>
      <c r="O25" s="294">
        <v>5.7926700555051731</v>
      </c>
      <c r="P25" s="294">
        <v>6.9941692329220144</v>
      </c>
      <c r="Q25" s="294">
        <v>11.37635369452472</v>
      </c>
      <c r="R25" s="294">
        <v>11.971415020080521</v>
      </c>
      <c r="S25" s="294">
        <v>10.520538408313779</v>
      </c>
      <c r="T25" s="294">
        <v>8.2398129961706008</v>
      </c>
      <c r="U25" s="294">
        <v>6.9380163206215499</v>
      </c>
      <c r="V25" s="294">
        <v>5.9216074960779537</v>
      </c>
      <c r="W25" s="294">
        <v>7.5143812944564896</v>
      </c>
      <c r="X25" s="294">
        <v>8.1683899604993737</v>
      </c>
      <c r="Y25" s="294">
        <v>4.2300523112702164</v>
      </c>
      <c r="DA25" s="70" t="s">
        <v>999</v>
      </c>
    </row>
    <row r="26" spans="1:105" ht="12" customHeight="1" x14ac:dyDescent="0.25">
      <c r="A26" s="46" t="s">
        <v>28</v>
      </c>
      <c r="B26" s="229">
        <v>0</v>
      </c>
      <c r="C26" s="229">
        <v>0</v>
      </c>
      <c r="D26" s="229">
        <v>0.71679344120156341</v>
      </c>
      <c r="E26" s="229">
        <v>0</v>
      </c>
      <c r="F26" s="229">
        <v>0</v>
      </c>
      <c r="G26" s="229">
        <v>0</v>
      </c>
      <c r="H26" s="229">
        <v>0</v>
      </c>
      <c r="I26" s="229">
        <v>0</v>
      </c>
      <c r="J26" s="229">
        <v>0</v>
      </c>
      <c r="K26" s="229">
        <v>0</v>
      </c>
      <c r="L26" s="229">
        <v>0</v>
      </c>
      <c r="M26" s="229">
        <v>0</v>
      </c>
      <c r="N26" s="229">
        <v>0</v>
      </c>
      <c r="O26" s="229">
        <v>0</v>
      </c>
      <c r="P26" s="229">
        <v>0</v>
      </c>
      <c r="Q26" s="229">
        <v>0</v>
      </c>
      <c r="R26" s="229">
        <v>0</v>
      </c>
      <c r="S26" s="229">
        <v>0</v>
      </c>
      <c r="T26" s="229">
        <v>0</v>
      </c>
      <c r="U26" s="229">
        <v>3.7207622808330468E-4</v>
      </c>
      <c r="V26" s="229">
        <v>0</v>
      </c>
      <c r="W26" s="229">
        <v>0</v>
      </c>
      <c r="X26" s="229">
        <v>0</v>
      </c>
      <c r="Y26" s="229">
        <v>0</v>
      </c>
      <c r="DA26" s="73" t="s">
        <v>1000</v>
      </c>
    </row>
    <row r="27" spans="1:105" ht="12" customHeight="1" x14ac:dyDescent="0.25">
      <c r="A27" s="46" t="s">
        <v>30</v>
      </c>
      <c r="B27" s="229">
        <v>0</v>
      </c>
      <c r="C27" s="229">
        <v>0</v>
      </c>
      <c r="D27" s="229">
        <v>0</v>
      </c>
      <c r="E27" s="229">
        <v>0</v>
      </c>
      <c r="F27" s="229">
        <v>0</v>
      </c>
      <c r="G27" s="229">
        <v>0</v>
      </c>
      <c r="H27" s="229">
        <v>0</v>
      </c>
      <c r="I27" s="229">
        <v>0</v>
      </c>
      <c r="J27" s="229">
        <v>0</v>
      </c>
      <c r="K27" s="229">
        <v>0</v>
      </c>
      <c r="L27" s="229">
        <v>0</v>
      </c>
      <c r="M27" s="229">
        <v>0</v>
      </c>
      <c r="N27" s="229">
        <v>0</v>
      </c>
      <c r="O27" s="229">
        <v>0</v>
      </c>
      <c r="P27" s="229">
        <v>0</v>
      </c>
      <c r="Q27" s="229">
        <v>0</v>
      </c>
      <c r="R27" s="229">
        <v>0</v>
      </c>
      <c r="S27" s="229">
        <v>0</v>
      </c>
      <c r="T27" s="229">
        <v>0</v>
      </c>
      <c r="U27" s="229">
        <v>0</v>
      </c>
      <c r="V27" s="229">
        <v>0</v>
      </c>
      <c r="W27" s="229">
        <v>0</v>
      </c>
      <c r="X27" s="229">
        <v>0</v>
      </c>
      <c r="Y27" s="229">
        <v>0</v>
      </c>
      <c r="DA27" s="73" t="s">
        <v>1001</v>
      </c>
    </row>
    <row r="28" spans="1:105" ht="12" customHeight="1" x14ac:dyDescent="0.25">
      <c r="A28" s="46" t="s">
        <v>31</v>
      </c>
      <c r="B28" s="229">
        <v>0</v>
      </c>
      <c r="C28" s="229">
        <v>0</v>
      </c>
      <c r="D28" s="229">
        <v>0</v>
      </c>
      <c r="E28" s="229">
        <v>9.1013673935729067E-2</v>
      </c>
      <c r="F28" s="229">
        <v>9.3398881925246771E-2</v>
      </c>
      <c r="G28" s="229">
        <v>0.27816489825857521</v>
      </c>
      <c r="H28" s="229">
        <v>0.17888008327399579</v>
      </c>
      <c r="I28" s="229">
        <v>9.0374984460318677E-2</v>
      </c>
      <c r="J28" s="229">
        <v>8.9128788273678705E-2</v>
      </c>
      <c r="K28" s="229">
        <v>5.6802237580513892E-2</v>
      </c>
      <c r="L28" s="229">
        <v>4.0580626140136432E-2</v>
      </c>
      <c r="M28" s="229">
        <v>3.1189622274895839E-2</v>
      </c>
      <c r="N28" s="229">
        <v>4.3049467636691707E-2</v>
      </c>
      <c r="O28" s="229">
        <v>4.7332971015520121E-2</v>
      </c>
      <c r="P28" s="229">
        <v>5.5078583732844681E-2</v>
      </c>
      <c r="Q28" s="229">
        <v>7.6663530177011927E-2</v>
      </c>
      <c r="R28" s="229">
        <v>7.7453202392749956E-2</v>
      </c>
      <c r="S28" s="229">
        <v>6.0756897695201963E-2</v>
      </c>
      <c r="T28" s="229">
        <v>5.5777477305154248E-2</v>
      </c>
      <c r="U28" s="229">
        <v>4.2194875327062439E-2</v>
      </c>
      <c r="V28" s="229">
        <v>3.903363163806077E-2</v>
      </c>
      <c r="W28" s="229">
        <v>2.7847659769600758E-2</v>
      </c>
      <c r="X28" s="229">
        <v>7.6391928938457282E-2</v>
      </c>
      <c r="Y28" s="229">
        <v>5.462241704402513E-2</v>
      </c>
      <c r="DA28" s="73" t="s">
        <v>1002</v>
      </c>
    </row>
    <row r="29" spans="1:105" ht="12" customHeight="1" x14ac:dyDescent="0.25">
      <c r="A29" s="46" t="s">
        <v>159</v>
      </c>
      <c r="B29" s="229">
        <v>0.19681925774431169</v>
      </c>
      <c r="C29" s="229">
        <v>0.1021569629811859</v>
      </c>
      <c r="D29" s="229">
        <v>0.19612167444548209</v>
      </c>
      <c r="E29" s="229">
        <v>0.63279100317981951</v>
      </c>
      <c r="F29" s="229">
        <v>0.2437340135964228</v>
      </c>
      <c r="G29" s="229">
        <v>0.24185551128458849</v>
      </c>
      <c r="H29" s="229">
        <v>0.22969547542825661</v>
      </c>
      <c r="I29" s="229">
        <v>0.39860507720350052</v>
      </c>
      <c r="J29" s="229">
        <v>0.30897363764574393</v>
      </c>
      <c r="K29" s="229">
        <v>0.1476077329654199</v>
      </c>
      <c r="L29" s="229">
        <v>0.1409621766047045</v>
      </c>
      <c r="M29" s="229">
        <v>8.1283859905338277E-2</v>
      </c>
      <c r="N29" s="229">
        <v>0.15004162346455299</v>
      </c>
      <c r="O29" s="229">
        <v>0.1231383745882229</v>
      </c>
      <c r="P29" s="229">
        <v>0.14352329445301051</v>
      </c>
      <c r="Q29" s="229">
        <v>0.19937232085632811</v>
      </c>
      <c r="R29" s="229">
        <v>0.26783581855801469</v>
      </c>
      <c r="S29" s="229">
        <v>0.17872552680071729</v>
      </c>
      <c r="T29" s="229">
        <v>0.15686345852469519</v>
      </c>
      <c r="U29" s="229">
        <v>0.10682722479899941</v>
      </c>
      <c r="V29" s="229">
        <v>9.069089747694134E-2</v>
      </c>
      <c r="W29" s="229">
        <v>0.10709448795932761</v>
      </c>
      <c r="X29" s="229">
        <v>0.1953877350859691</v>
      </c>
      <c r="Y29" s="229">
        <v>6.6290781444209801E-2</v>
      </c>
      <c r="DA29" s="73" t="s">
        <v>1003</v>
      </c>
    </row>
    <row r="30" spans="1:105" ht="12" customHeight="1" x14ac:dyDescent="0.25">
      <c r="A30" s="46" t="s">
        <v>32</v>
      </c>
      <c r="B30" s="229">
        <v>0.48879845828672669</v>
      </c>
      <c r="C30" s="229">
        <v>0.50609491179002986</v>
      </c>
      <c r="D30" s="229">
        <v>0.29194987581428572</v>
      </c>
      <c r="E30" s="229">
        <v>0.54415634140308478</v>
      </c>
      <c r="F30" s="229">
        <v>0.55841712219496797</v>
      </c>
      <c r="G30" s="229">
        <v>0.47516749358004517</v>
      </c>
      <c r="H30" s="229">
        <v>0.61113844722478117</v>
      </c>
      <c r="I30" s="229">
        <v>0.48486829139397042</v>
      </c>
      <c r="J30" s="229">
        <v>0.39792325102392612</v>
      </c>
      <c r="K30" s="229">
        <v>0.2031905557728842</v>
      </c>
      <c r="L30" s="229">
        <v>0.1088177484254972</v>
      </c>
      <c r="M30" s="229">
        <v>8.353805803490319E-2</v>
      </c>
      <c r="N30" s="229">
        <v>0.11523944029731351</v>
      </c>
      <c r="O30" s="229">
        <v>0.12669488176762109</v>
      </c>
      <c r="P30" s="229">
        <v>9.8247586273925117E-2</v>
      </c>
      <c r="Q30" s="229">
        <v>0</v>
      </c>
      <c r="R30" s="229">
        <v>0</v>
      </c>
      <c r="S30" s="229">
        <v>1.5655995227456939E-3</v>
      </c>
      <c r="T30" s="229">
        <v>0</v>
      </c>
      <c r="U30" s="229">
        <v>0</v>
      </c>
      <c r="V30" s="229">
        <v>0</v>
      </c>
      <c r="W30" s="229">
        <v>0</v>
      </c>
      <c r="X30" s="229">
        <v>0</v>
      </c>
      <c r="Y30" s="229">
        <v>0</v>
      </c>
      <c r="DA30" s="73" t="s">
        <v>1004</v>
      </c>
    </row>
    <row r="31" spans="1:105" ht="12" customHeight="1" x14ac:dyDescent="0.25">
      <c r="A31" s="46" t="s">
        <v>33</v>
      </c>
      <c r="B31" s="229">
        <v>0</v>
      </c>
      <c r="C31" s="229">
        <v>0</v>
      </c>
      <c r="D31" s="229">
        <v>0</v>
      </c>
      <c r="E31" s="229">
        <v>0</v>
      </c>
      <c r="F31" s="229">
        <v>0</v>
      </c>
      <c r="G31" s="229">
        <v>0</v>
      </c>
      <c r="H31" s="229">
        <v>0</v>
      </c>
      <c r="I31" s="229">
        <v>0.1189325516844404</v>
      </c>
      <c r="J31" s="229">
        <v>0</v>
      </c>
      <c r="K31" s="229">
        <v>0</v>
      </c>
      <c r="L31" s="229">
        <v>0</v>
      </c>
      <c r="M31" s="229">
        <v>0</v>
      </c>
      <c r="N31" s="229">
        <v>0</v>
      </c>
      <c r="O31" s="229">
        <v>0</v>
      </c>
      <c r="P31" s="229">
        <v>0</v>
      </c>
      <c r="Q31" s="229">
        <v>0</v>
      </c>
      <c r="R31" s="229">
        <v>0</v>
      </c>
      <c r="S31" s="229">
        <v>1.5183405434643569E-4</v>
      </c>
      <c r="T31" s="229">
        <v>1.2885941198645441E-4</v>
      </c>
      <c r="U31" s="229">
        <v>0</v>
      </c>
      <c r="V31" s="229">
        <v>0</v>
      </c>
      <c r="W31" s="229">
        <v>0</v>
      </c>
      <c r="X31" s="229">
        <v>0</v>
      </c>
      <c r="Y31" s="229">
        <v>3.0776112545152789E-2</v>
      </c>
      <c r="DA31" s="73" t="s">
        <v>1005</v>
      </c>
    </row>
    <row r="32" spans="1:105" ht="12" customHeight="1" x14ac:dyDescent="0.25">
      <c r="A32" s="46" t="s">
        <v>35</v>
      </c>
      <c r="B32" s="229">
        <v>5.7633282744834702</v>
      </c>
      <c r="C32" s="229">
        <v>5.2831332982316441</v>
      </c>
      <c r="D32" s="229">
        <v>4.6477416872168824</v>
      </c>
      <c r="E32" s="229">
        <v>4.358382757284712</v>
      </c>
      <c r="F32" s="229">
        <v>5.0163149653869814</v>
      </c>
      <c r="G32" s="229">
        <v>3.9265613959549679</v>
      </c>
      <c r="H32" s="229">
        <v>3.7171407746724121</v>
      </c>
      <c r="I32" s="229">
        <v>4.1362689957743823</v>
      </c>
      <c r="J32" s="229">
        <v>3.909930880476109</v>
      </c>
      <c r="K32" s="229">
        <v>2.6048930340556011</v>
      </c>
      <c r="L32" s="229">
        <v>2.0216960275155329</v>
      </c>
      <c r="M32" s="229">
        <v>1.245828007994082</v>
      </c>
      <c r="N32" s="229">
        <v>1.6132613479876921</v>
      </c>
      <c r="O32" s="229">
        <v>1.75720637262668</v>
      </c>
      <c r="P32" s="229">
        <v>1.9078766508996641</v>
      </c>
      <c r="Q32" s="229">
        <v>2.7202254310953111</v>
      </c>
      <c r="R32" s="229">
        <v>2.7462240887655738</v>
      </c>
      <c r="S32" s="229">
        <v>2.40814729738078</v>
      </c>
      <c r="T32" s="229">
        <v>2.0430590888174569</v>
      </c>
      <c r="U32" s="229">
        <v>1.4997933807339989</v>
      </c>
      <c r="V32" s="229">
        <v>1.472648120502406</v>
      </c>
      <c r="W32" s="229">
        <v>1.8336929710770069</v>
      </c>
      <c r="X32" s="229">
        <v>1.99242984552925</v>
      </c>
      <c r="Y32" s="229">
        <v>1.1555661716664649</v>
      </c>
      <c r="DA32" s="73" t="s">
        <v>1006</v>
      </c>
    </row>
    <row r="33" spans="1:105" ht="12" customHeight="1" x14ac:dyDescent="0.25">
      <c r="A33" s="46" t="s">
        <v>36</v>
      </c>
      <c r="B33" s="229">
        <v>0</v>
      </c>
      <c r="C33" s="229">
        <v>0</v>
      </c>
      <c r="D33" s="229">
        <v>0</v>
      </c>
      <c r="E33" s="229">
        <v>0</v>
      </c>
      <c r="F33" s="229">
        <v>0</v>
      </c>
      <c r="G33" s="229">
        <v>0</v>
      </c>
      <c r="H33" s="229">
        <v>0</v>
      </c>
      <c r="I33" s="229">
        <v>0</v>
      </c>
      <c r="J33" s="229">
        <v>0</v>
      </c>
      <c r="K33" s="229">
        <v>0</v>
      </c>
      <c r="L33" s="229">
        <v>0</v>
      </c>
      <c r="M33" s="229">
        <v>0</v>
      </c>
      <c r="N33" s="229">
        <v>0</v>
      </c>
      <c r="O33" s="229">
        <v>0</v>
      </c>
      <c r="P33" s="229">
        <v>0</v>
      </c>
      <c r="Q33" s="229">
        <v>0</v>
      </c>
      <c r="R33" s="229">
        <v>0</v>
      </c>
      <c r="S33" s="229">
        <v>0</v>
      </c>
      <c r="T33" s="229">
        <v>0</v>
      </c>
      <c r="U33" s="229">
        <v>0</v>
      </c>
      <c r="V33" s="229">
        <v>0</v>
      </c>
      <c r="W33" s="229">
        <v>0</v>
      </c>
      <c r="X33" s="229">
        <v>0</v>
      </c>
      <c r="Y33" s="229">
        <v>0</v>
      </c>
      <c r="DA33" s="73" t="s">
        <v>1007</v>
      </c>
    </row>
    <row r="34" spans="1:105" ht="12" customHeight="1" x14ac:dyDescent="0.25">
      <c r="A34" s="46" t="s">
        <v>38</v>
      </c>
      <c r="B34" s="229">
        <v>1.3167531875828331</v>
      </c>
      <c r="C34" s="229">
        <v>1.0734896295470131</v>
      </c>
      <c r="D34" s="229">
        <v>1.2978635545476549</v>
      </c>
      <c r="E34" s="229">
        <v>1.192283583835801</v>
      </c>
      <c r="F34" s="229">
        <v>1.414389655412565</v>
      </c>
      <c r="G34" s="229">
        <v>1.5914226711694199</v>
      </c>
      <c r="H34" s="229">
        <v>1.7725221432246729</v>
      </c>
      <c r="I34" s="229">
        <v>2.1883036212731599</v>
      </c>
      <c r="J34" s="229">
        <v>2.206925437879323</v>
      </c>
      <c r="K34" s="229">
        <v>1.320678323065603</v>
      </c>
      <c r="L34" s="229">
        <v>1.09668278161776</v>
      </c>
      <c r="M34" s="229">
        <v>0.80552670039082863</v>
      </c>
      <c r="N34" s="229">
        <v>0.8399158781545103</v>
      </c>
      <c r="O34" s="229">
        <v>1.2468212691540941</v>
      </c>
      <c r="P34" s="229">
        <v>1.7715444288501421</v>
      </c>
      <c r="Q34" s="229">
        <v>3.6949105507503059</v>
      </c>
      <c r="R34" s="229">
        <v>3.9705888200365438</v>
      </c>
      <c r="S34" s="229">
        <v>3.5235116765148389</v>
      </c>
      <c r="T34" s="229">
        <v>2.397042781772027</v>
      </c>
      <c r="U34" s="229">
        <v>1.9600758269487439</v>
      </c>
      <c r="V34" s="229">
        <v>1.5744288049188579</v>
      </c>
      <c r="W34" s="229">
        <v>2.255047206105401</v>
      </c>
      <c r="X34" s="229">
        <v>2.088757929202937</v>
      </c>
      <c r="Y34" s="229">
        <v>1.320405755036411</v>
      </c>
      <c r="DA34" s="73" t="s">
        <v>1008</v>
      </c>
    </row>
    <row r="35" spans="1:105" ht="12" customHeight="1" x14ac:dyDescent="0.25">
      <c r="A35" s="46" t="s">
        <v>39</v>
      </c>
      <c r="B35" s="229">
        <v>0</v>
      </c>
      <c r="C35" s="229">
        <v>0</v>
      </c>
      <c r="D35" s="229">
        <v>0</v>
      </c>
      <c r="E35" s="229">
        <v>2.9200902275525742</v>
      </c>
      <c r="F35" s="229">
        <v>2.2670847134077539</v>
      </c>
      <c r="G35" s="229">
        <v>2.7166192733761299</v>
      </c>
      <c r="H35" s="229">
        <v>3.2192800517812081</v>
      </c>
      <c r="I35" s="229">
        <v>3.3556421610726672</v>
      </c>
      <c r="J35" s="229">
        <v>4.1763029389389086</v>
      </c>
      <c r="K35" s="229">
        <v>2.592976386991428</v>
      </c>
      <c r="L35" s="229">
        <v>1.7628972930305571</v>
      </c>
      <c r="M35" s="229">
        <v>1.716861593630467</v>
      </c>
      <c r="N35" s="229">
        <v>2.1139467261694178</v>
      </c>
      <c r="O35" s="229">
        <v>2.4914761863530339</v>
      </c>
      <c r="P35" s="229">
        <v>3.0178986887124282</v>
      </c>
      <c r="Q35" s="229">
        <v>4.6851818616457646</v>
      </c>
      <c r="R35" s="229">
        <v>4.9093130903276414</v>
      </c>
      <c r="S35" s="229">
        <v>4.3476795763451541</v>
      </c>
      <c r="T35" s="229">
        <v>3.5869413303392812</v>
      </c>
      <c r="U35" s="229">
        <v>3.328752936584662</v>
      </c>
      <c r="V35" s="229">
        <v>2.7448060415416879</v>
      </c>
      <c r="W35" s="229">
        <v>3.2906989695451538</v>
      </c>
      <c r="X35" s="229">
        <v>3.81542252174276</v>
      </c>
      <c r="Y35" s="229">
        <v>1.602391073533951</v>
      </c>
      <c r="DA35" s="73" t="s">
        <v>1009</v>
      </c>
    </row>
    <row r="36" spans="1:105" ht="12" customHeight="1" x14ac:dyDescent="0.25">
      <c r="A36" s="57" t="s">
        <v>1010</v>
      </c>
      <c r="B36" s="261">
        <v>4.3385330452565167</v>
      </c>
      <c r="C36" s="261">
        <v>3.9173377193996051</v>
      </c>
      <c r="D36" s="261">
        <v>3.9993743985796759</v>
      </c>
      <c r="E36" s="261">
        <v>5.1407902757615744</v>
      </c>
      <c r="F36" s="261">
        <v>5.1433972034799433</v>
      </c>
      <c r="G36" s="261">
        <v>4.8196629175423826</v>
      </c>
      <c r="H36" s="261">
        <v>4.9358008689134012</v>
      </c>
      <c r="I36" s="261">
        <v>5.4519583404430154</v>
      </c>
      <c r="J36" s="261">
        <v>5.301658154115982</v>
      </c>
      <c r="K36" s="261">
        <v>3.312960012921947</v>
      </c>
      <c r="L36" s="261">
        <v>2.4925414310584899</v>
      </c>
      <c r="M36" s="261">
        <v>1.814739383632223</v>
      </c>
      <c r="N36" s="261">
        <v>2.2802876820727151</v>
      </c>
      <c r="O36" s="261">
        <v>2.6291154068820179</v>
      </c>
      <c r="P36" s="261">
        <v>3.1249214818956288</v>
      </c>
      <c r="Q36" s="261">
        <v>4.8419862390946751</v>
      </c>
      <c r="R36" s="261">
        <v>5.052589187755034</v>
      </c>
      <c r="S36" s="261">
        <v>4.4181188072904636</v>
      </c>
      <c r="T36" s="261">
        <v>3.529816406199866</v>
      </c>
      <c r="U36" s="261">
        <v>2.8628324770670321</v>
      </c>
      <c r="V36" s="261">
        <v>2.518402283561898</v>
      </c>
      <c r="W36" s="261">
        <v>3.1743377657641521</v>
      </c>
      <c r="X36" s="261">
        <v>3.5043926620575161</v>
      </c>
      <c r="Y36" s="261">
        <v>1.8565467263688229</v>
      </c>
      <c r="DA36" s="70" t="s">
        <v>1011</v>
      </c>
    </row>
    <row r="37" spans="1:105" ht="12" customHeight="1" x14ac:dyDescent="0.25">
      <c r="A37" s="60" t="s">
        <v>1012</v>
      </c>
      <c r="B37" s="262">
        <v>4.2373446484614936</v>
      </c>
      <c r="C37" s="262">
        <v>3.7769443310112449</v>
      </c>
      <c r="D37" s="262">
        <v>3.830753901486514</v>
      </c>
      <c r="E37" s="262">
        <v>4.6310364819277599</v>
      </c>
      <c r="F37" s="262">
        <v>4.6254688043391301</v>
      </c>
      <c r="G37" s="262">
        <v>4.2502719295911513</v>
      </c>
      <c r="H37" s="262">
        <v>4.4160342877152603</v>
      </c>
      <c r="I37" s="262">
        <v>4.8325519233804366</v>
      </c>
      <c r="J37" s="262">
        <v>5.0351096311176002</v>
      </c>
      <c r="K37" s="262">
        <v>3.1826445731087341</v>
      </c>
      <c r="L37" s="262">
        <v>2.3941185384150159</v>
      </c>
      <c r="M37" s="262">
        <v>1.726131707041372</v>
      </c>
      <c r="N37" s="262">
        <v>2.1605437243377592</v>
      </c>
      <c r="O37" s="262">
        <v>2.5017760766436421</v>
      </c>
      <c r="P37" s="262">
        <v>2.8586387930395869</v>
      </c>
      <c r="Q37" s="262">
        <v>4.4030891485190953</v>
      </c>
      <c r="R37" s="262">
        <v>4.6177399045488201</v>
      </c>
      <c r="S37" s="262">
        <v>4.0121865539081831</v>
      </c>
      <c r="T37" s="262">
        <v>3.2345139490831119</v>
      </c>
      <c r="U37" s="262">
        <v>2.6066694589130162</v>
      </c>
      <c r="V37" s="262">
        <v>2.340074908088809</v>
      </c>
      <c r="W37" s="262">
        <v>2.9417497549591549</v>
      </c>
      <c r="X37" s="262">
        <v>3.2568893291197618</v>
      </c>
      <c r="Y37" s="262">
        <v>1.724761314263981</v>
      </c>
      <c r="DA37" s="72" t="s">
        <v>1013</v>
      </c>
    </row>
    <row r="38" spans="1:105" ht="12" customHeight="1" x14ac:dyDescent="0.25">
      <c r="A38" s="59" t="s">
        <v>28</v>
      </c>
      <c r="B38" s="230">
        <v>0</v>
      </c>
      <c r="C38" s="230">
        <v>0</v>
      </c>
      <c r="D38" s="230">
        <v>0.46916859823270618</v>
      </c>
      <c r="E38" s="230">
        <v>0</v>
      </c>
      <c r="F38" s="230">
        <v>0</v>
      </c>
      <c r="G38" s="230">
        <v>0</v>
      </c>
      <c r="H38" s="230">
        <v>0</v>
      </c>
      <c r="I38" s="230">
        <v>0</v>
      </c>
      <c r="J38" s="230">
        <v>0</v>
      </c>
      <c r="K38" s="230">
        <v>0</v>
      </c>
      <c r="L38" s="230">
        <v>0</v>
      </c>
      <c r="M38" s="230">
        <v>0</v>
      </c>
      <c r="N38" s="230">
        <v>0</v>
      </c>
      <c r="O38" s="230">
        <v>0</v>
      </c>
      <c r="P38" s="230">
        <v>0</v>
      </c>
      <c r="Q38" s="230">
        <v>0</v>
      </c>
      <c r="R38" s="230">
        <v>0</v>
      </c>
      <c r="S38" s="230">
        <v>0</v>
      </c>
      <c r="T38" s="230">
        <v>0</v>
      </c>
      <c r="U38" s="230">
        <v>5.8809547523190934E-4</v>
      </c>
      <c r="V38" s="230">
        <v>0</v>
      </c>
      <c r="W38" s="230">
        <v>0</v>
      </c>
      <c r="X38" s="230">
        <v>0</v>
      </c>
      <c r="Y38" s="230">
        <v>0</v>
      </c>
      <c r="DA38" s="71" t="s">
        <v>1014</v>
      </c>
    </row>
    <row r="39" spans="1:105" ht="12" customHeight="1" x14ac:dyDescent="0.25">
      <c r="A39" s="59" t="s">
        <v>31</v>
      </c>
      <c r="B39" s="295">
        <v>0</v>
      </c>
      <c r="C39" s="295">
        <v>0</v>
      </c>
      <c r="D39" s="295">
        <v>0</v>
      </c>
      <c r="E39" s="295">
        <v>7.4913240489016791E-2</v>
      </c>
      <c r="F39" s="295">
        <v>7.3075690317708122E-2</v>
      </c>
      <c r="G39" s="295">
        <v>0.2402146852720507</v>
      </c>
      <c r="H39" s="295">
        <v>0.16676478754693011</v>
      </c>
      <c r="I39" s="295">
        <v>8.5466100906469319E-2</v>
      </c>
      <c r="J39" s="295">
        <v>9.5362805578623686E-2</v>
      </c>
      <c r="K39" s="295">
        <v>6.0010529334903029E-2</v>
      </c>
      <c r="L39" s="295">
        <v>4.2020956683426217E-2</v>
      </c>
      <c r="M39" s="295">
        <v>3.7339380797404398E-2</v>
      </c>
      <c r="N39" s="295">
        <v>4.8402711385438849E-2</v>
      </c>
      <c r="O39" s="295">
        <v>5.7641196403811011E-2</v>
      </c>
      <c r="P39" s="295">
        <v>7.1414664627728316E-2</v>
      </c>
      <c r="Q39" s="295">
        <v>0.11265918624084589</v>
      </c>
      <c r="R39" s="295">
        <v>0.1156905148808877</v>
      </c>
      <c r="S39" s="295">
        <v>9.2015868373606105E-2</v>
      </c>
      <c r="T39" s="295">
        <v>7.9980948892527062E-2</v>
      </c>
      <c r="U39" s="295">
        <v>6.6692288796972463E-2</v>
      </c>
      <c r="V39" s="295">
        <v>5.700398218205778E-2</v>
      </c>
      <c r="W39" s="295">
        <v>4.1613016815984442E-2</v>
      </c>
      <c r="X39" s="295">
        <v>0.10988385003275621</v>
      </c>
      <c r="Y39" s="295">
        <v>7.3805056322775078E-2</v>
      </c>
      <c r="DA39" s="122" t="s">
        <v>1015</v>
      </c>
    </row>
    <row r="40" spans="1:105" ht="12" customHeight="1" x14ac:dyDescent="0.25">
      <c r="A40" s="59" t="s">
        <v>159</v>
      </c>
      <c r="B40" s="295">
        <v>0.12932206747330591</v>
      </c>
      <c r="C40" s="295">
        <v>6.5492435288940859E-2</v>
      </c>
      <c r="D40" s="295">
        <v>0.1283691029990375</v>
      </c>
      <c r="E40" s="295">
        <v>0.52084947844179419</v>
      </c>
      <c r="F40" s="295">
        <v>0.19069854938648609</v>
      </c>
      <c r="G40" s="295">
        <v>0.20885901092571571</v>
      </c>
      <c r="H40" s="295">
        <v>0.21413852486646739</v>
      </c>
      <c r="I40" s="295">
        <v>0.37695410907720173</v>
      </c>
      <c r="J40" s="295">
        <v>0.33058446666252522</v>
      </c>
      <c r="K40" s="295">
        <v>0.1559448811611362</v>
      </c>
      <c r="L40" s="295">
        <v>0.145965355405131</v>
      </c>
      <c r="M40" s="295">
        <v>9.7310860995299911E-2</v>
      </c>
      <c r="N40" s="295">
        <v>0.1686994472881142</v>
      </c>
      <c r="O40" s="295">
        <v>0.1499555823816443</v>
      </c>
      <c r="P40" s="295">
        <v>0.18609171196819141</v>
      </c>
      <c r="Q40" s="295">
        <v>0.29298316128622359</v>
      </c>
      <c r="R40" s="295">
        <v>0.40006175077689521</v>
      </c>
      <c r="S40" s="295">
        <v>0.27067847722575439</v>
      </c>
      <c r="T40" s="295">
        <v>0.22493108088646621</v>
      </c>
      <c r="U40" s="295">
        <v>0.1688487540832834</v>
      </c>
      <c r="V40" s="295">
        <v>0.1324432825463645</v>
      </c>
      <c r="W40" s="295">
        <v>0.1600322887173308</v>
      </c>
      <c r="X40" s="295">
        <v>0.28105006482717731</v>
      </c>
      <c r="Y40" s="295">
        <v>8.957118932007882E-2</v>
      </c>
      <c r="DA40" s="122" t="s">
        <v>1016</v>
      </c>
    </row>
    <row r="41" spans="1:105" ht="12" customHeight="1" x14ac:dyDescent="0.25">
      <c r="A41" s="59" t="s">
        <v>32</v>
      </c>
      <c r="B41" s="295">
        <v>0.32116992985271459</v>
      </c>
      <c r="C41" s="295">
        <v>0.32445549763039783</v>
      </c>
      <c r="D41" s="295">
        <v>0.19109230932748431</v>
      </c>
      <c r="E41" s="295">
        <v>0.4478943998672047</v>
      </c>
      <c r="F41" s="295">
        <v>0.43690797843046469</v>
      </c>
      <c r="G41" s="295">
        <v>0.41034009192538728</v>
      </c>
      <c r="H41" s="295">
        <v>0.56974690221433477</v>
      </c>
      <c r="I41" s="295">
        <v>0.45853177808090911</v>
      </c>
      <c r="J41" s="295">
        <v>0.4257555651501545</v>
      </c>
      <c r="K41" s="295">
        <v>0.21466712100029919</v>
      </c>
      <c r="L41" s="295">
        <v>0.11268002315157009</v>
      </c>
      <c r="M41" s="295">
        <v>0.1000095266479573</v>
      </c>
      <c r="N41" s="295">
        <v>0.12956957832798491</v>
      </c>
      <c r="O41" s="295">
        <v>0.15428662952364669</v>
      </c>
      <c r="P41" s="295">
        <v>0.1273874153748831</v>
      </c>
      <c r="Q41" s="295">
        <v>0</v>
      </c>
      <c r="R41" s="295">
        <v>0</v>
      </c>
      <c r="S41" s="295">
        <v>2.3710887993895189E-3</v>
      </c>
      <c r="T41" s="295">
        <v>0</v>
      </c>
      <c r="U41" s="295">
        <v>0</v>
      </c>
      <c r="V41" s="295">
        <v>0</v>
      </c>
      <c r="W41" s="295">
        <v>0</v>
      </c>
      <c r="X41" s="295">
        <v>0</v>
      </c>
      <c r="Y41" s="295">
        <v>0</v>
      </c>
      <c r="DA41" s="122" t="s">
        <v>1017</v>
      </c>
    </row>
    <row r="42" spans="1:105" ht="12" customHeight="1" x14ac:dyDescent="0.25">
      <c r="A42" s="59" t="s">
        <v>35</v>
      </c>
      <c r="B42" s="295">
        <v>3.7868526511354732</v>
      </c>
      <c r="C42" s="295">
        <v>3.3869963980919069</v>
      </c>
      <c r="D42" s="295">
        <v>3.0421238909272859</v>
      </c>
      <c r="E42" s="295">
        <v>3.5873793631297439</v>
      </c>
      <c r="F42" s="295">
        <v>3.9247865862044709</v>
      </c>
      <c r="G42" s="295">
        <v>3.390858141467997</v>
      </c>
      <c r="H42" s="295">
        <v>3.4653840730875278</v>
      </c>
      <c r="I42" s="295">
        <v>3.9115999353158561</v>
      </c>
      <c r="J42" s="295">
        <v>4.1834067937262969</v>
      </c>
      <c r="K42" s="295">
        <v>2.7520220416123959</v>
      </c>
      <c r="L42" s="295">
        <v>2.093452203174889</v>
      </c>
      <c r="M42" s="295">
        <v>1.49147193860071</v>
      </c>
      <c r="N42" s="295">
        <v>1.813871987336221</v>
      </c>
      <c r="O42" s="295">
        <v>2.1398926683345398</v>
      </c>
      <c r="P42" s="295">
        <v>2.4737450010687838</v>
      </c>
      <c r="Q42" s="295">
        <v>3.9974468009920261</v>
      </c>
      <c r="R42" s="295">
        <v>4.1019876388910372</v>
      </c>
      <c r="S42" s="295">
        <v>3.6471211195094329</v>
      </c>
      <c r="T42" s="295">
        <v>2.929601919304119</v>
      </c>
      <c r="U42" s="295">
        <v>2.3705403205575291</v>
      </c>
      <c r="V42" s="295">
        <v>2.1506276433603868</v>
      </c>
      <c r="W42" s="295">
        <v>2.7401044494258402</v>
      </c>
      <c r="X42" s="295">
        <v>2.8659554142598291</v>
      </c>
      <c r="Y42" s="295">
        <v>1.561385068621127</v>
      </c>
      <c r="DA42" s="122" t="s">
        <v>1018</v>
      </c>
    </row>
    <row r="43" spans="1:105" ht="12" customHeight="1" x14ac:dyDescent="0.25">
      <c r="A43" s="60" t="s">
        <v>1019</v>
      </c>
      <c r="B43" s="262">
        <v>0.1011883967950231</v>
      </c>
      <c r="C43" s="262">
        <v>0.14039338838835949</v>
      </c>
      <c r="D43" s="262">
        <v>0.1686204970931621</v>
      </c>
      <c r="E43" s="262">
        <v>0.50975379383381392</v>
      </c>
      <c r="F43" s="262">
        <v>0.51792839914081357</v>
      </c>
      <c r="G43" s="262">
        <v>0.56939098795123089</v>
      </c>
      <c r="H43" s="262">
        <v>0.51976658119814123</v>
      </c>
      <c r="I43" s="262">
        <v>0.61940641706257915</v>
      </c>
      <c r="J43" s="262">
        <v>0.26654852299838178</v>
      </c>
      <c r="K43" s="262">
        <v>0.13031543981321239</v>
      </c>
      <c r="L43" s="262">
        <v>9.8422892643474189E-2</v>
      </c>
      <c r="M43" s="262">
        <v>8.8607676590851184E-2</v>
      </c>
      <c r="N43" s="262">
        <v>0.1197439577349555</v>
      </c>
      <c r="O43" s="262">
        <v>0.1273393302383764</v>
      </c>
      <c r="P43" s="262">
        <v>0.26628268885604239</v>
      </c>
      <c r="Q43" s="262">
        <v>0.43889709057557941</v>
      </c>
      <c r="R43" s="262">
        <v>0.43484928320621402</v>
      </c>
      <c r="S43" s="262">
        <v>0.40593225338228073</v>
      </c>
      <c r="T43" s="262">
        <v>0.29530245711675412</v>
      </c>
      <c r="U43" s="262">
        <v>0.25616301815401588</v>
      </c>
      <c r="V43" s="262">
        <v>0.17832737547308891</v>
      </c>
      <c r="W43" s="262">
        <v>0.23258801080499761</v>
      </c>
      <c r="X43" s="262">
        <v>0.24750333293775381</v>
      </c>
      <c r="Y43" s="262">
        <v>0.13178541210484129</v>
      </c>
      <c r="DA43" s="72" t="s">
        <v>1020</v>
      </c>
    </row>
    <row r="44" spans="1:105" ht="12" customHeight="1" x14ac:dyDescent="0.25">
      <c r="A44" s="57" t="s">
        <v>1021</v>
      </c>
      <c r="B44" s="261">
        <f t="shared" ref="B44:Y44" si="1">B45+B46+B57</f>
        <v>0.68779045506249514</v>
      </c>
      <c r="C44" s="261">
        <f t="shared" si="1"/>
        <v>0.63057227465536891</v>
      </c>
      <c r="D44" s="261">
        <f t="shared" si="1"/>
        <v>0.64474138498736666</v>
      </c>
      <c r="E44" s="261">
        <f t="shared" si="1"/>
        <v>0.89766886073025254</v>
      </c>
      <c r="F44" s="261">
        <f t="shared" si="1"/>
        <v>0.89975019334373196</v>
      </c>
      <c r="G44" s="261">
        <f t="shared" si="1"/>
        <v>0.85903422939134388</v>
      </c>
      <c r="H44" s="261">
        <f t="shared" si="1"/>
        <v>0.8708719302284782</v>
      </c>
      <c r="I44" s="261">
        <f t="shared" si="1"/>
        <v>0.97082454737569424</v>
      </c>
      <c r="J44" s="261">
        <f t="shared" si="1"/>
        <v>0.88745637350243356</v>
      </c>
      <c r="K44" s="261">
        <f t="shared" si="1"/>
        <v>0.542166223160091</v>
      </c>
      <c r="L44" s="261">
        <f t="shared" si="1"/>
        <v>0.40717526841311696</v>
      </c>
      <c r="M44" s="261">
        <f t="shared" si="1"/>
        <v>0.29993491168944197</v>
      </c>
      <c r="N44" s="261">
        <f t="shared" si="1"/>
        <v>0.3743979159582228</v>
      </c>
      <c r="O44" s="261">
        <f t="shared" si="1"/>
        <v>0.43393460362274894</v>
      </c>
      <c r="P44" s="261">
        <f t="shared" si="1"/>
        <v>0.54872745082347396</v>
      </c>
      <c r="Q44" s="261">
        <f t="shared" si="1"/>
        <v>0.86895033814925282</v>
      </c>
      <c r="R44" s="261">
        <f t="shared" si="1"/>
        <v>0.90525026863000846</v>
      </c>
      <c r="S44" s="261">
        <f t="shared" si="1"/>
        <v>0.79662447164995109</v>
      </c>
      <c r="T44" s="261">
        <f t="shared" si="1"/>
        <v>0.62814407013003593</v>
      </c>
      <c r="U44" s="261">
        <f t="shared" si="1"/>
        <v>0.517226391537421</v>
      </c>
      <c r="V44" s="261">
        <f t="shared" si="1"/>
        <v>0.43942917295012879</v>
      </c>
      <c r="W44" s="261">
        <f t="shared" si="1"/>
        <v>0.55718131266657434</v>
      </c>
      <c r="X44" s="261">
        <f t="shared" si="1"/>
        <v>0.60875156896715588</v>
      </c>
      <c r="Y44" s="261">
        <f t="shared" si="1"/>
        <v>0.32155461655693057</v>
      </c>
      <c r="DA44" s="70"/>
    </row>
    <row r="45" spans="1:105" ht="12" customHeight="1" x14ac:dyDescent="0.25">
      <c r="A45" s="60" t="s">
        <v>1022</v>
      </c>
      <c r="B45" s="262">
        <v>0.38970414320424368</v>
      </c>
      <c r="C45" s="262">
        <v>0.32281199247647291</v>
      </c>
      <c r="D45" s="262">
        <v>0.29991503968827321</v>
      </c>
      <c r="E45" s="262">
        <v>0.2703211442728487</v>
      </c>
      <c r="F45" s="262">
        <v>0.2845922802130158</v>
      </c>
      <c r="G45" s="262">
        <v>0.2345906627213841</v>
      </c>
      <c r="H45" s="262">
        <v>0.25116876516083581</v>
      </c>
      <c r="I45" s="262">
        <v>0.27163094957823047</v>
      </c>
      <c r="J45" s="262">
        <v>0.37290050222615623</v>
      </c>
      <c r="K45" s="262">
        <v>0.25054255678554421</v>
      </c>
      <c r="L45" s="262">
        <v>0.18910373185549531</v>
      </c>
      <c r="M45" s="262">
        <v>0.12604367396606181</v>
      </c>
      <c r="N45" s="262">
        <v>0.15217248655138671</v>
      </c>
      <c r="O45" s="262">
        <v>0.18134511069261891</v>
      </c>
      <c r="P45" s="262">
        <v>0.18013724511691681</v>
      </c>
      <c r="Q45" s="262">
        <v>0.27875785792872398</v>
      </c>
      <c r="R45" s="262">
        <v>0.29428564748869968</v>
      </c>
      <c r="S45" s="262">
        <v>0.25265576391149669</v>
      </c>
      <c r="T45" s="262">
        <v>0.21033377090232741</v>
      </c>
      <c r="U45" s="262">
        <v>0.1653095593826153</v>
      </c>
      <c r="V45" s="262">
        <v>0.159378426729096</v>
      </c>
      <c r="W45" s="262">
        <v>0.19985871243239159</v>
      </c>
      <c r="X45" s="262">
        <v>0.21718231878478511</v>
      </c>
      <c r="Y45" s="262">
        <v>0.1170839639718044</v>
      </c>
      <c r="DA45" s="72" t="s">
        <v>1023</v>
      </c>
    </row>
    <row r="46" spans="1:105" ht="12" customHeight="1" x14ac:dyDescent="0.25">
      <c r="A46" s="60" t="s">
        <v>1024</v>
      </c>
      <c r="B46" s="262">
        <v>0.19395356335167441</v>
      </c>
      <c r="C46" s="262">
        <v>0.17395243561105969</v>
      </c>
      <c r="D46" s="262">
        <v>0.17858780639942681</v>
      </c>
      <c r="E46" s="262">
        <v>0.2432310259762393</v>
      </c>
      <c r="F46" s="262">
        <v>0.23960010670969201</v>
      </c>
      <c r="G46" s="262">
        <v>0.23052024803406121</v>
      </c>
      <c r="H46" s="262">
        <v>0.2429797554309957</v>
      </c>
      <c r="I46" s="262">
        <v>0.26906281749318411</v>
      </c>
      <c r="J46" s="262">
        <v>0.27695985684421831</v>
      </c>
      <c r="K46" s="262">
        <v>0.17298521440813111</v>
      </c>
      <c r="L46" s="262">
        <v>0.1291651059705419</v>
      </c>
      <c r="M46" s="262">
        <v>9.9009258317279858E-2</v>
      </c>
      <c r="N46" s="262">
        <v>0.1217677569511738</v>
      </c>
      <c r="O46" s="262">
        <v>0.14467583315029189</v>
      </c>
      <c r="P46" s="262">
        <v>0.17468408372499389</v>
      </c>
      <c r="Q46" s="262">
        <v>0.28413208989929761</v>
      </c>
      <c r="R46" s="262">
        <v>0.29899414698616472</v>
      </c>
      <c r="S46" s="262">
        <v>0.26275752715553291</v>
      </c>
      <c r="T46" s="262">
        <v>0.20579487504050881</v>
      </c>
      <c r="U46" s="262">
        <v>0.1732816269489231</v>
      </c>
      <c r="V46" s="262">
        <v>0.147896132504543</v>
      </c>
      <c r="W46" s="262">
        <v>0.18767673006876481</v>
      </c>
      <c r="X46" s="262">
        <v>0.2040110366563361</v>
      </c>
      <c r="Y46" s="262">
        <v>0.1056484033335756</v>
      </c>
      <c r="DA46" s="72" t="s">
        <v>1025</v>
      </c>
    </row>
    <row r="47" spans="1:105" ht="12" customHeight="1" x14ac:dyDescent="0.25">
      <c r="A47" s="64" t="s">
        <v>28</v>
      </c>
      <c r="B47" s="229">
        <v>0</v>
      </c>
      <c r="C47" s="229">
        <v>0</v>
      </c>
      <c r="D47" s="229">
        <v>1.7902398601823549E-2</v>
      </c>
      <c r="E47" s="229">
        <v>0</v>
      </c>
      <c r="F47" s="229">
        <v>0</v>
      </c>
      <c r="G47" s="229">
        <v>0</v>
      </c>
      <c r="H47" s="229">
        <v>0</v>
      </c>
      <c r="I47" s="229">
        <v>0</v>
      </c>
      <c r="J47" s="229">
        <v>0</v>
      </c>
      <c r="K47" s="229">
        <v>0</v>
      </c>
      <c r="L47" s="229">
        <v>0</v>
      </c>
      <c r="M47" s="229">
        <v>0</v>
      </c>
      <c r="N47" s="229">
        <v>0</v>
      </c>
      <c r="O47" s="229">
        <v>0</v>
      </c>
      <c r="P47" s="229">
        <v>0</v>
      </c>
      <c r="Q47" s="229">
        <v>0</v>
      </c>
      <c r="R47" s="229">
        <v>0</v>
      </c>
      <c r="S47" s="229">
        <v>0</v>
      </c>
      <c r="T47" s="229">
        <v>0</v>
      </c>
      <c r="U47" s="229">
        <v>9.2928542067075534E-6</v>
      </c>
      <c r="V47" s="229">
        <v>0</v>
      </c>
      <c r="W47" s="229">
        <v>0</v>
      </c>
      <c r="X47" s="229">
        <v>0</v>
      </c>
      <c r="Y47" s="229">
        <v>0</v>
      </c>
      <c r="DA47" s="73" t="s">
        <v>1026</v>
      </c>
    </row>
    <row r="48" spans="1:105" ht="12" customHeight="1" x14ac:dyDescent="0.25">
      <c r="A48" s="64" t="s">
        <v>30</v>
      </c>
      <c r="B48" s="229">
        <v>0</v>
      </c>
      <c r="C48" s="229">
        <v>0</v>
      </c>
      <c r="D48" s="229">
        <v>0</v>
      </c>
      <c r="E48" s="229">
        <v>0</v>
      </c>
      <c r="F48" s="229">
        <v>0</v>
      </c>
      <c r="G48" s="229">
        <v>0</v>
      </c>
      <c r="H48" s="229">
        <v>0</v>
      </c>
      <c r="I48" s="229">
        <v>0</v>
      </c>
      <c r="J48" s="229">
        <v>0</v>
      </c>
      <c r="K48" s="229">
        <v>0</v>
      </c>
      <c r="L48" s="229">
        <v>0</v>
      </c>
      <c r="M48" s="229">
        <v>0</v>
      </c>
      <c r="N48" s="229">
        <v>0</v>
      </c>
      <c r="O48" s="229">
        <v>0</v>
      </c>
      <c r="P48" s="229">
        <v>0</v>
      </c>
      <c r="Q48" s="229">
        <v>0</v>
      </c>
      <c r="R48" s="229">
        <v>0</v>
      </c>
      <c r="S48" s="229">
        <v>0</v>
      </c>
      <c r="T48" s="229">
        <v>0</v>
      </c>
      <c r="U48" s="229">
        <v>0</v>
      </c>
      <c r="V48" s="229">
        <v>0</v>
      </c>
      <c r="W48" s="229">
        <v>0</v>
      </c>
      <c r="X48" s="229">
        <v>0</v>
      </c>
      <c r="Y48" s="229">
        <v>0</v>
      </c>
      <c r="DA48" s="73" t="s">
        <v>1027</v>
      </c>
    </row>
    <row r="49" spans="1:105" ht="12" customHeight="1" x14ac:dyDescent="0.25">
      <c r="A49" s="64" t="s">
        <v>31</v>
      </c>
      <c r="B49" s="229">
        <v>0</v>
      </c>
      <c r="C49" s="229">
        <v>0</v>
      </c>
      <c r="D49" s="229">
        <v>0</v>
      </c>
      <c r="E49" s="229">
        <v>2.2731277594874649E-3</v>
      </c>
      <c r="F49" s="229">
        <v>2.3326999342900422E-3</v>
      </c>
      <c r="G49" s="229">
        <v>6.9473555412463261E-3</v>
      </c>
      <c r="H49" s="229">
        <v>4.4676504675186428E-3</v>
      </c>
      <c r="I49" s="229">
        <v>2.2571760599958812E-3</v>
      </c>
      <c r="J49" s="229">
        <v>2.2260514715343811E-3</v>
      </c>
      <c r="K49" s="229">
        <v>1.41867411194111E-3</v>
      </c>
      <c r="L49" s="229">
        <v>1.013528448941279E-3</v>
      </c>
      <c r="M49" s="229">
        <v>7.7898180718493151E-4</v>
      </c>
      <c r="N49" s="229">
        <v>1.075189426868149E-3</v>
      </c>
      <c r="O49" s="229">
        <v>1.182172806586994E-3</v>
      </c>
      <c r="P49" s="229">
        <v>1.3756246970625179E-3</v>
      </c>
      <c r="Q49" s="229">
        <v>1.9147232613500669E-3</v>
      </c>
      <c r="R49" s="229">
        <v>1.9344458563939481E-3</v>
      </c>
      <c r="S49" s="229">
        <v>1.5174444098238599E-3</v>
      </c>
      <c r="T49" s="229">
        <v>1.393080034392005E-3</v>
      </c>
      <c r="U49" s="229">
        <v>1.053845408787585E-3</v>
      </c>
      <c r="V49" s="229">
        <v>9.7489122011206028E-4</v>
      </c>
      <c r="W49" s="229">
        <v>6.9551404444724574E-4</v>
      </c>
      <c r="X49" s="229">
        <v>1.907939837627324E-3</v>
      </c>
      <c r="Y49" s="229">
        <v>1.364231627005358E-3</v>
      </c>
      <c r="DA49" s="73" t="s">
        <v>1028</v>
      </c>
    </row>
    <row r="50" spans="1:105" ht="12" customHeight="1" x14ac:dyDescent="0.25">
      <c r="A50" s="64" t="s">
        <v>159</v>
      </c>
      <c r="B50" s="229">
        <v>4.9156934231250728E-3</v>
      </c>
      <c r="C50" s="229">
        <v>2.5514389029218871E-3</v>
      </c>
      <c r="D50" s="229">
        <v>4.8982708107575728E-3</v>
      </c>
      <c r="E50" s="229">
        <v>1.580438117790664E-2</v>
      </c>
      <c r="F50" s="229">
        <v>6.0874210245437238E-3</v>
      </c>
      <c r="G50" s="229">
        <v>6.0405041650583276E-3</v>
      </c>
      <c r="H50" s="229">
        <v>5.7367990857434296E-3</v>
      </c>
      <c r="I50" s="229">
        <v>9.9554300676156192E-3</v>
      </c>
      <c r="J50" s="229">
        <v>7.716824541972994E-3</v>
      </c>
      <c r="K50" s="229">
        <v>3.686602472015914E-3</v>
      </c>
      <c r="L50" s="229">
        <v>3.5206252293935761E-3</v>
      </c>
      <c r="M50" s="229">
        <v>2.030119105834496E-3</v>
      </c>
      <c r="N50" s="229">
        <v>3.7473905252598571E-3</v>
      </c>
      <c r="O50" s="229">
        <v>3.0754637784682591E-3</v>
      </c>
      <c r="P50" s="229">
        <v>3.584590871308157E-3</v>
      </c>
      <c r="Q50" s="229">
        <v>4.9794578925799167E-3</v>
      </c>
      <c r="R50" s="229">
        <v>6.6893798241702031E-3</v>
      </c>
      <c r="S50" s="229">
        <v>4.4637903155807504E-3</v>
      </c>
      <c r="T50" s="229">
        <v>3.9177704470373777E-3</v>
      </c>
      <c r="U50" s="229">
        <v>2.6680818349459601E-3</v>
      </c>
      <c r="V50" s="229">
        <v>2.2650662001980609E-3</v>
      </c>
      <c r="W50" s="229">
        <v>2.6747569122454371E-3</v>
      </c>
      <c r="X50" s="229">
        <v>4.8799401813065784E-3</v>
      </c>
      <c r="Y50" s="229">
        <v>1.6556568808040919E-3</v>
      </c>
      <c r="DA50" s="73" t="s">
        <v>1029</v>
      </c>
    </row>
    <row r="51" spans="1:105" ht="12" customHeight="1" x14ac:dyDescent="0.25">
      <c r="A51" s="64" t="s">
        <v>32</v>
      </c>
      <c r="B51" s="229">
        <v>1.2208070461048069E-2</v>
      </c>
      <c r="C51" s="229">
        <v>1.264006102794691E-2</v>
      </c>
      <c r="D51" s="229">
        <v>7.291644633102186E-3</v>
      </c>
      <c r="E51" s="229">
        <v>1.3590670848184589E-2</v>
      </c>
      <c r="F51" s="229">
        <v>1.394684344608331E-2</v>
      </c>
      <c r="G51" s="229">
        <v>1.1867627943748609E-2</v>
      </c>
      <c r="H51" s="229">
        <v>1.5263594020583341E-2</v>
      </c>
      <c r="I51" s="229">
        <v>1.21099118978672E-2</v>
      </c>
      <c r="J51" s="229">
        <v>9.9384009999061891E-3</v>
      </c>
      <c r="K51" s="229">
        <v>5.0748208793240509E-3</v>
      </c>
      <c r="L51" s="229">
        <v>2.717796502156328E-3</v>
      </c>
      <c r="M51" s="229">
        <v>2.0864192212140501E-3</v>
      </c>
      <c r="N51" s="229">
        <v>2.8781825785057879E-3</v>
      </c>
      <c r="O51" s="229">
        <v>3.164289938831979E-3</v>
      </c>
      <c r="P51" s="229">
        <v>2.453799588615739E-3</v>
      </c>
      <c r="Q51" s="229">
        <v>0</v>
      </c>
      <c r="R51" s="229">
        <v>0</v>
      </c>
      <c r="S51" s="229">
        <v>3.9101901741783122E-5</v>
      </c>
      <c r="T51" s="229">
        <v>0</v>
      </c>
      <c r="U51" s="229">
        <v>0</v>
      </c>
      <c r="V51" s="229">
        <v>0</v>
      </c>
      <c r="W51" s="229">
        <v>0</v>
      </c>
      <c r="X51" s="229">
        <v>0</v>
      </c>
      <c r="Y51" s="229">
        <v>0</v>
      </c>
      <c r="DA51" s="73" t="s">
        <v>1030</v>
      </c>
    </row>
    <row r="52" spans="1:105" ht="12" customHeight="1" x14ac:dyDescent="0.25">
      <c r="A52" s="64" t="s">
        <v>33</v>
      </c>
      <c r="B52" s="229">
        <v>0</v>
      </c>
      <c r="C52" s="229">
        <v>0</v>
      </c>
      <c r="D52" s="229">
        <v>0</v>
      </c>
      <c r="E52" s="229">
        <v>0</v>
      </c>
      <c r="F52" s="229">
        <v>0</v>
      </c>
      <c r="G52" s="229">
        <v>0</v>
      </c>
      <c r="H52" s="229">
        <v>0</v>
      </c>
      <c r="I52" s="229">
        <v>2.9704205208932778E-3</v>
      </c>
      <c r="J52" s="229">
        <v>0</v>
      </c>
      <c r="K52" s="229">
        <v>0</v>
      </c>
      <c r="L52" s="229">
        <v>0</v>
      </c>
      <c r="M52" s="229">
        <v>0</v>
      </c>
      <c r="N52" s="229">
        <v>0</v>
      </c>
      <c r="O52" s="229">
        <v>0</v>
      </c>
      <c r="P52" s="229">
        <v>0</v>
      </c>
      <c r="Q52" s="229">
        <v>0</v>
      </c>
      <c r="R52" s="229">
        <v>0</v>
      </c>
      <c r="S52" s="229">
        <v>3.792157692855439E-6</v>
      </c>
      <c r="T52" s="229">
        <v>3.2183505377937808E-6</v>
      </c>
      <c r="U52" s="229">
        <v>0</v>
      </c>
      <c r="V52" s="229">
        <v>0</v>
      </c>
      <c r="W52" s="229">
        <v>0</v>
      </c>
      <c r="X52" s="229">
        <v>0</v>
      </c>
      <c r="Y52" s="229">
        <v>7.6865412338918864E-4</v>
      </c>
      <c r="DA52" s="73" t="s">
        <v>1031</v>
      </c>
    </row>
    <row r="53" spans="1:105" ht="12" customHeight="1" x14ac:dyDescent="0.25">
      <c r="A53" s="64" t="s">
        <v>35</v>
      </c>
      <c r="B53" s="229">
        <v>0.1439430024220176</v>
      </c>
      <c r="C53" s="229">
        <v>0.13194980971500461</v>
      </c>
      <c r="D53" s="229">
        <v>0.1160804766061901</v>
      </c>
      <c r="E53" s="229">
        <v>0.1088535425902213</v>
      </c>
      <c r="F53" s="229">
        <v>0.12528584228130149</v>
      </c>
      <c r="G53" s="229">
        <v>9.8068513471723462E-2</v>
      </c>
      <c r="H53" s="229">
        <v>9.2838092513410589E-2</v>
      </c>
      <c r="I53" s="229">
        <v>0.1033061019121332</v>
      </c>
      <c r="J53" s="229">
        <v>9.7653155155166801E-2</v>
      </c>
      <c r="K53" s="229">
        <v>6.5058956639732102E-2</v>
      </c>
      <c r="L53" s="229">
        <v>5.0493218905066292E-2</v>
      </c>
      <c r="M53" s="229">
        <v>3.1115392952031959E-2</v>
      </c>
      <c r="N53" s="229">
        <v>4.029228790399797E-2</v>
      </c>
      <c r="O53" s="229">
        <v>4.3887411770528753E-2</v>
      </c>
      <c r="P53" s="229">
        <v>4.7650503372718971E-2</v>
      </c>
      <c r="Q53" s="229">
        <v>6.7939460875439894E-2</v>
      </c>
      <c r="R53" s="229">
        <v>6.8588794848062767E-2</v>
      </c>
      <c r="S53" s="229">
        <v>6.014509945479786E-2</v>
      </c>
      <c r="T53" s="229">
        <v>5.1026775738595799E-2</v>
      </c>
      <c r="U53" s="229">
        <v>3.7458349056972352E-2</v>
      </c>
      <c r="V53" s="229">
        <v>3.6780377913707467E-2</v>
      </c>
      <c r="W53" s="229">
        <v>4.5797716042928371E-2</v>
      </c>
      <c r="X53" s="229">
        <v>4.9762276313580392E-2</v>
      </c>
      <c r="Y53" s="229">
        <v>2.886104284279993E-2</v>
      </c>
      <c r="DA53" s="73" t="s">
        <v>1032</v>
      </c>
    </row>
    <row r="54" spans="1:105" ht="12" customHeight="1" x14ac:dyDescent="0.25">
      <c r="A54" s="64" t="s">
        <v>36</v>
      </c>
      <c r="B54" s="229">
        <v>0</v>
      </c>
      <c r="C54" s="229">
        <v>0</v>
      </c>
      <c r="D54" s="229">
        <v>0</v>
      </c>
      <c r="E54" s="229">
        <v>0</v>
      </c>
      <c r="F54" s="229">
        <v>0</v>
      </c>
      <c r="G54" s="229">
        <v>0</v>
      </c>
      <c r="H54" s="229">
        <v>0</v>
      </c>
      <c r="I54" s="229">
        <v>0</v>
      </c>
      <c r="J54" s="229">
        <v>0</v>
      </c>
      <c r="K54" s="229">
        <v>0</v>
      </c>
      <c r="L54" s="229">
        <v>0</v>
      </c>
      <c r="M54" s="229">
        <v>0</v>
      </c>
      <c r="N54" s="229">
        <v>0</v>
      </c>
      <c r="O54" s="229">
        <v>0</v>
      </c>
      <c r="P54" s="229">
        <v>0</v>
      </c>
      <c r="Q54" s="229">
        <v>0</v>
      </c>
      <c r="R54" s="229">
        <v>0</v>
      </c>
      <c r="S54" s="229">
        <v>0</v>
      </c>
      <c r="T54" s="229">
        <v>0</v>
      </c>
      <c r="U54" s="229">
        <v>0</v>
      </c>
      <c r="V54" s="229">
        <v>0</v>
      </c>
      <c r="W54" s="229">
        <v>0</v>
      </c>
      <c r="X54" s="229">
        <v>0</v>
      </c>
      <c r="Y54" s="229">
        <v>0</v>
      </c>
      <c r="DA54" s="73" t="s">
        <v>1033</v>
      </c>
    </row>
    <row r="55" spans="1:105" ht="12" customHeight="1" x14ac:dyDescent="0.25">
      <c r="A55" s="64" t="s">
        <v>38</v>
      </c>
      <c r="B55" s="229">
        <v>3.2886797045483612E-2</v>
      </c>
      <c r="C55" s="229">
        <v>2.681112596518636E-2</v>
      </c>
      <c r="D55" s="229">
        <v>3.2415015747553427E-2</v>
      </c>
      <c r="E55" s="229">
        <v>2.9778084922846029E-2</v>
      </c>
      <c r="F55" s="229">
        <v>3.5325333539667943E-2</v>
      </c>
      <c r="G55" s="229">
        <v>3.9746852252854542E-2</v>
      </c>
      <c r="H55" s="229">
        <v>4.4269933448851759E-2</v>
      </c>
      <c r="I55" s="229">
        <v>5.465435568742838E-2</v>
      </c>
      <c r="J55" s="229">
        <v>5.5119448089801307E-2</v>
      </c>
      <c r="K55" s="229">
        <v>3.2984829945813879E-2</v>
      </c>
      <c r="L55" s="229">
        <v>2.739039054733319E-2</v>
      </c>
      <c r="M55" s="229">
        <v>2.0118571468280409E-2</v>
      </c>
      <c r="N55" s="229">
        <v>2.0977464327124631E-2</v>
      </c>
      <c r="O55" s="229">
        <v>3.1140200317976111E-2</v>
      </c>
      <c r="P55" s="229">
        <v>4.4245514374338157E-2</v>
      </c>
      <c r="Q55" s="229">
        <v>9.2282877709834496E-2</v>
      </c>
      <c r="R55" s="229">
        <v>9.9168128018975246E-2</v>
      </c>
      <c r="S55" s="229">
        <v>8.8002075472967664E-2</v>
      </c>
      <c r="T55" s="229">
        <v>5.9867756704039939E-2</v>
      </c>
      <c r="U55" s="229">
        <v>4.8954212925014673E-2</v>
      </c>
      <c r="V55" s="229">
        <v>3.9322419006236592E-2</v>
      </c>
      <c r="W55" s="229">
        <v>5.6321321637588892E-2</v>
      </c>
      <c r="X55" s="229">
        <v>5.2168135032914349E-2</v>
      </c>
      <c r="Y55" s="229">
        <v>3.2978022375844317E-2</v>
      </c>
      <c r="DA55" s="73" t="s">
        <v>1034</v>
      </c>
    </row>
    <row r="56" spans="1:105" ht="12" customHeight="1" x14ac:dyDescent="0.25">
      <c r="A56" s="64" t="s">
        <v>39</v>
      </c>
      <c r="B56" s="229">
        <v>0</v>
      </c>
      <c r="C56" s="229">
        <v>0</v>
      </c>
      <c r="D56" s="229">
        <v>0</v>
      </c>
      <c r="E56" s="229">
        <v>7.2931218677593238E-2</v>
      </c>
      <c r="F56" s="229">
        <v>5.6621966483805478E-2</v>
      </c>
      <c r="G56" s="229">
        <v>6.7849394659429879E-2</v>
      </c>
      <c r="H56" s="229">
        <v>8.0403685894887944E-2</v>
      </c>
      <c r="I56" s="229">
        <v>8.3809421347250501E-2</v>
      </c>
      <c r="J56" s="229">
        <v>0.1043059765858366</v>
      </c>
      <c r="K56" s="229">
        <v>6.4761330359304009E-2</v>
      </c>
      <c r="L56" s="229">
        <v>4.4029546337651271E-2</v>
      </c>
      <c r="M56" s="229">
        <v>4.2879773762734011E-2</v>
      </c>
      <c r="N56" s="229">
        <v>5.2797242189417393E-2</v>
      </c>
      <c r="O56" s="229">
        <v>6.2226294537899761E-2</v>
      </c>
      <c r="P56" s="229">
        <v>7.5374050820950306E-2</v>
      </c>
      <c r="Q56" s="229">
        <v>0.1170155701600932</v>
      </c>
      <c r="R56" s="229">
        <v>0.1226133984385625</v>
      </c>
      <c r="S56" s="229">
        <v>0.10858622344292811</v>
      </c>
      <c r="T56" s="229">
        <v>8.9586273765905888E-2</v>
      </c>
      <c r="U56" s="229">
        <v>8.3137844868995822E-2</v>
      </c>
      <c r="V56" s="229">
        <v>6.8553378164288872E-2</v>
      </c>
      <c r="W56" s="229">
        <v>8.2187421431554872E-2</v>
      </c>
      <c r="X56" s="229">
        <v>9.5292745290907491E-2</v>
      </c>
      <c r="Y56" s="229">
        <v>4.0020795483732698E-2</v>
      </c>
      <c r="DA56" s="73" t="s">
        <v>1035</v>
      </c>
    </row>
    <row r="57" spans="1:105" ht="12" customHeight="1" x14ac:dyDescent="0.25">
      <c r="A57" s="60" t="s">
        <v>1036</v>
      </c>
      <c r="B57" s="262">
        <v>0.1041327485065771</v>
      </c>
      <c r="C57" s="262">
        <v>0.13380784656783631</v>
      </c>
      <c r="D57" s="262">
        <v>0.16623853889966661</v>
      </c>
      <c r="E57" s="262">
        <v>0.38411669048116459</v>
      </c>
      <c r="F57" s="262">
        <v>0.3755578064210241</v>
      </c>
      <c r="G57" s="262">
        <v>0.39392331863589858</v>
      </c>
      <c r="H57" s="262">
        <v>0.37672340963664669</v>
      </c>
      <c r="I57" s="262">
        <v>0.4301307803042797</v>
      </c>
      <c r="J57" s="262">
        <v>0.23759601443205899</v>
      </c>
      <c r="K57" s="262">
        <v>0.11863845196641561</v>
      </c>
      <c r="L57" s="262">
        <v>8.8906430587079768E-2</v>
      </c>
      <c r="M57" s="262">
        <v>7.4881979406100307E-2</v>
      </c>
      <c r="N57" s="262">
        <v>0.1004576724556623</v>
      </c>
      <c r="O57" s="262">
        <v>0.10791365977983811</v>
      </c>
      <c r="P57" s="262">
        <v>0.19390612198156329</v>
      </c>
      <c r="Q57" s="262">
        <v>0.30606039032123122</v>
      </c>
      <c r="R57" s="262">
        <v>0.31197047415514401</v>
      </c>
      <c r="S57" s="262">
        <v>0.28121118058292149</v>
      </c>
      <c r="T57" s="262">
        <v>0.21201542418719971</v>
      </c>
      <c r="U57" s="262">
        <v>0.17863520520588261</v>
      </c>
      <c r="V57" s="262">
        <v>0.13215461371648979</v>
      </c>
      <c r="W57" s="262">
        <v>0.16964587016541799</v>
      </c>
      <c r="X57" s="262">
        <v>0.18755821352603469</v>
      </c>
      <c r="Y57" s="262">
        <v>9.8822249251550601E-2</v>
      </c>
      <c r="DA57" s="72" t="s">
        <v>1037</v>
      </c>
    </row>
    <row r="58" spans="1:105" ht="12" customHeight="1" x14ac:dyDescent="0.25">
      <c r="A58" s="132" t="s">
        <v>1038</v>
      </c>
      <c r="B58" s="316">
        <v>2.8573251550662451</v>
      </c>
      <c r="C58" s="316">
        <v>2.9021704244236211</v>
      </c>
      <c r="D58" s="316">
        <v>3.0669656759777011</v>
      </c>
      <c r="E58" s="316">
        <v>2.971090302036294</v>
      </c>
      <c r="F58" s="316">
        <v>2.827608884734802</v>
      </c>
      <c r="G58" s="316">
        <v>2.7233942560811388</v>
      </c>
      <c r="H58" s="316">
        <v>2.6769855873087129</v>
      </c>
      <c r="I58" s="316">
        <v>2.981216097803947</v>
      </c>
      <c r="J58" s="316">
        <v>2.8726191194021982</v>
      </c>
      <c r="K58" s="316">
        <v>2.5401383875510541</v>
      </c>
      <c r="L58" s="316">
        <v>2.8325374880687471</v>
      </c>
      <c r="M58" s="316">
        <v>2.7804001962616871</v>
      </c>
      <c r="N58" s="316">
        <v>2.6876777584692051</v>
      </c>
      <c r="O58" s="316">
        <v>2.7732998087174399</v>
      </c>
      <c r="P58" s="316">
        <v>2.630251151768864</v>
      </c>
      <c r="Q58" s="316">
        <v>2.7993348690238089</v>
      </c>
      <c r="R58" s="316">
        <v>2.893565572465119</v>
      </c>
      <c r="S58" s="316">
        <v>2.8872741605339831</v>
      </c>
      <c r="T58" s="316">
        <v>3.0989483230998598</v>
      </c>
      <c r="U58" s="316">
        <v>3.0277519726696438</v>
      </c>
      <c r="V58" s="316">
        <v>2.9264822189501269</v>
      </c>
      <c r="W58" s="316">
        <v>3.1813506932933651</v>
      </c>
      <c r="X58" s="316">
        <v>2.61541443491318</v>
      </c>
      <c r="Y58" s="316">
        <v>1.5323763961493271</v>
      </c>
      <c r="DA58" s="139" t="s">
        <v>1039</v>
      </c>
    </row>
    <row r="59" spans="1:105" ht="12" hidden="1" customHeight="1" x14ac:dyDescent="0.25">
      <c r="A59" s="98"/>
      <c r="B59" s="98"/>
      <c r="C59" s="98"/>
      <c r="D59" s="98"/>
      <c r="E59" s="98"/>
      <c r="F59" s="98"/>
      <c r="G59" s="98"/>
      <c r="H59" s="98"/>
      <c r="I59" s="98"/>
      <c r="J59" s="98"/>
      <c r="K59" s="98"/>
      <c r="L59" s="98"/>
      <c r="M59" s="98"/>
      <c r="N59" s="98"/>
      <c r="O59" s="98"/>
      <c r="P59" s="98"/>
      <c r="Q59" s="98"/>
      <c r="R59" s="98"/>
      <c r="S59" s="98"/>
      <c r="T59" s="98"/>
      <c r="U59" s="98"/>
      <c r="V59" s="98"/>
      <c r="W59" s="98"/>
      <c r="X59" s="98"/>
      <c r="Y59" s="98"/>
      <c r="DA59" s="94"/>
    </row>
    <row r="60" spans="1:105" ht="12" customHeight="1" x14ac:dyDescent="0.25">
      <c r="A60" s="172"/>
      <c r="B60" s="172"/>
      <c r="C60" s="172"/>
      <c r="D60" s="172"/>
      <c r="E60" s="172"/>
      <c r="F60" s="172"/>
      <c r="G60" s="172"/>
      <c r="H60" s="172"/>
      <c r="I60" s="172"/>
      <c r="J60" s="172"/>
      <c r="K60" s="172"/>
      <c r="L60" s="172"/>
      <c r="M60" s="172"/>
      <c r="N60" s="172"/>
      <c r="O60" s="172"/>
      <c r="P60" s="172"/>
      <c r="Q60" s="172"/>
      <c r="R60" s="172"/>
      <c r="S60" s="172"/>
      <c r="T60" s="172"/>
      <c r="U60" s="172"/>
      <c r="V60" s="172"/>
      <c r="W60" s="172"/>
      <c r="X60" s="172"/>
      <c r="Y60" s="172"/>
      <c r="DA60" s="176"/>
    </row>
    <row r="61" spans="1:105" ht="15" customHeight="1" x14ac:dyDescent="0.25">
      <c r="A61" s="34" t="s">
        <v>49</v>
      </c>
      <c r="B61" s="223">
        <v>62.531241323590393</v>
      </c>
      <c r="C61" s="223">
        <v>52.380464488272509</v>
      </c>
      <c r="D61" s="223">
        <v>57.348251365207332</v>
      </c>
      <c r="E61" s="223">
        <v>106.5971430433335</v>
      </c>
      <c r="F61" s="223">
        <v>103.7521743187915</v>
      </c>
      <c r="G61" s="223">
        <v>93.948070538314497</v>
      </c>
      <c r="H61" s="223">
        <v>84.812866590752122</v>
      </c>
      <c r="I61" s="223">
        <v>94.039330914458077</v>
      </c>
      <c r="J61" s="223">
        <v>76.783573436560914</v>
      </c>
      <c r="K61" s="223">
        <v>87.217716481272191</v>
      </c>
      <c r="L61" s="223">
        <v>101.5499290418425</v>
      </c>
      <c r="M61" s="223">
        <v>97.569666256866384</v>
      </c>
      <c r="N61" s="223">
        <v>88.057866602983452</v>
      </c>
      <c r="O61" s="223">
        <v>83.256528006692463</v>
      </c>
      <c r="P61" s="223">
        <v>66.136207453683483</v>
      </c>
      <c r="Q61" s="223">
        <v>55.520040735055858</v>
      </c>
      <c r="R61" s="223">
        <v>51.638917002977607</v>
      </c>
      <c r="S61" s="223">
        <v>52.646797550466268</v>
      </c>
      <c r="T61" s="223">
        <v>54.059436639574457</v>
      </c>
      <c r="U61" s="223">
        <v>55.25421338878472</v>
      </c>
      <c r="V61" s="223">
        <v>79.771694945714316</v>
      </c>
      <c r="W61" s="223">
        <v>86.783622880146254</v>
      </c>
      <c r="X61" s="223">
        <v>84.651847235511767</v>
      </c>
      <c r="Y61" s="223">
        <v>76.673560181532423</v>
      </c>
      <c r="DA61" s="89" t="s">
        <v>1040</v>
      </c>
    </row>
    <row r="62" spans="1:105" ht="12" customHeight="1" x14ac:dyDescent="0.25">
      <c r="A62" s="55" t="s">
        <v>91</v>
      </c>
      <c r="B62" s="259">
        <v>0.52713789340496864</v>
      </c>
      <c r="C62" s="259">
        <v>0.48706324810906482</v>
      </c>
      <c r="D62" s="259">
        <v>0.54720557331265929</v>
      </c>
      <c r="E62" s="259">
        <v>1.136294319240267</v>
      </c>
      <c r="F62" s="259">
        <v>1.123315519437218</v>
      </c>
      <c r="G62" s="259">
        <v>1.021720907484132</v>
      </c>
      <c r="H62" s="259">
        <v>0.88985680933747158</v>
      </c>
      <c r="I62" s="259">
        <v>0.99677616117079848</v>
      </c>
      <c r="J62" s="259">
        <v>0.67736830101033374</v>
      </c>
      <c r="K62" s="259">
        <v>0.71111278681740608</v>
      </c>
      <c r="L62" s="259">
        <v>0.83021382857553938</v>
      </c>
      <c r="M62" s="259">
        <v>0.78954540132211959</v>
      </c>
      <c r="N62" s="259">
        <v>0.72811764152028502</v>
      </c>
      <c r="O62" s="259">
        <v>0.66551731918834545</v>
      </c>
      <c r="P62" s="259">
        <v>0.60920201929180051</v>
      </c>
      <c r="Q62" s="259">
        <v>0.50536579317516639</v>
      </c>
      <c r="R62" s="259">
        <v>0.46432160284620172</v>
      </c>
      <c r="S62" s="259">
        <v>0.47672637384213579</v>
      </c>
      <c r="T62" s="259">
        <v>0.48667345006301072</v>
      </c>
      <c r="U62" s="259">
        <v>0.49236760199163793</v>
      </c>
      <c r="V62" s="259">
        <v>0.67868843768747578</v>
      </c>
      <c r="W62" s="259">
        <v>0.74193112172939568</v>
      </c>
      <c r="X62" s="259">
        <v>0.72356401957868466</v>
      </c>
      <c r="Y62" s="259">
        <v>0.66724040125772377</v>
      </c>
      <c r="DA62" s="67" t="s">
        <v>1041</v>
      </c>
    </row>
    <row r="63" spans="1:105" ht="12" customHeight="1" x14ac:dyDescent="0.25">
      <c r="A63" s="173" t="s">
        <v>92</v>
      </c>
      <c r="B63" s="224">
        <v>4.18340361672103</v>
      </c>
      <c r="C63" s="224">
        <v>3.8653683963979448</v>
      </c>
      <c r="D63" s="224">
        <v>4.3426621442436186</v>
      </c>
      <c r="E63" s="224">
        <v>9.0177121095663768</v>
      </c>
      <c r="F63" s="224">
        <v>8.9147114360878312</v>
      </c>
      <c r="G63" s="224">
        <v>8.1084494078761811</v>
      </c>
      <c r="H63" s="224">
        <v>7.0619665956860764</v>
      </c>
      <c r="I63" s="224">
        <v>7.9104861363091699</v>
      </c>
      <c r="J63" s="224">
        <v>5.3756427601797236</v>
      </c>
      <c r="K63" s="224">
        <v>5.6434413869448248</v>
      </c>
      <c r="L63" s="224">
        <v>6.5886356806577266</v>
      </c>
      <c r="M63" s="224">
        <v>6.2658881647101126</v>
      </c>
      <c r="N63" s="224">
        <v>5.7783931169491556</v>
      </c>
      <c r="O63" s="224">
        <v>5.2815925299912569</v>
      </c>
      <c r="P63" s="224">
        <v>4.8346703257418531</v>
      </c>
      <c r="Q63" s="224">
        <v>4.0106186889355513</v>
      </c>
      <c r="R63" s="224">
        <v>3.684889090635421</v>
      </c>
      <c r="S63" s="224">
        <v>3.7833342308885438</v>
      </c>
      <c r="T63" s="224">
        <v>3.8622749315265059</v>
      </c>
      <c r="U63" s="224">
        <v>3.907464124089592</v>
      </c>
      <c r="V63" s="224">
        <v>5.3861194582483236</v>
      </c>
      <c r="W63" s="224">
        <v>5.8880178731832951</v>
      </c>
      <c r="X63" s="224">
        <v>5.7422552510548561</v>
      </c>
      <c r="Y63" s="224">
        <v>5.2952670312007664</v>
      </c>
      <c r="DA63" s="177" t="s">
        <v>1042</v>
      </c>
    </row>
    <row r="64" spans="1:105" ht="12" customHeight="1" x14ac:dyDescent="0.25">
      <c r="A64" s="173" t="s">
        <v>93</v>
      </c>
      <c r="B64" s="224">
        <v>4.6828269321331497</v>
      </c>
      <c r="C64" s="224">
        <v>4.3268240140443686</v>
      </c>
      <c r="D64" s="224">
        <v>4.8610980697479294</v>
      </c>
      <c r="E64" s="224">
        <v>10.094265101295541</v>
      </c>
      <c r="F64" s="224">
        <v>9.9789679958799216</v>
      </c>
      <c r="G64" s="224">
        <v>9.0764527508830408</v>
      </c>
      <c r="H64" s="224">
        <v>7.9050386713639149</v>
      </c>
      <c r="I64" s="224">
        <v>8.8548562173901058</v>
      </c>
      <c r="J64" s="224">
        <v>6.0173980330941754</v>
      </c>
      <c r="K64" s="224">
        <v>6.3171670099128212</v>
      </c>
      <c r="L64" s="224">
        <v>7.3752005395980609</v>
      </c>
      <c r="M64" s="224">
        <v>7.0139227623552367</v>
      </c>
      <c r="N64" s="224">
        <v>6.4682295546016286</v>
      </c>
      <c r="O64" s="224">
        <v>5.9121198932705354</v>
      </c>
      <c r="P64" s="224">
        <v>5.4118431984132007</v>
      </c>
      <c r="Q64" s="224">
        <v>4.4894145848123026</v>
      </c>
      <c r="R64" s="224">
        <v>4.1247987181012826</v>
      </c>
      <c r="S64" s="224">
        <v>4.234996441379125</v>
      </c>
      <c r="T64" s="224">
        <v>4.3233612449833867</v>
      </c>
      <c r="U64" s="224">
        <v>4.3739452161617729</v>
      </c>
      <c r="V64" s="224">
        <v>6.029125460894682</v>
      </c>
      <c r="W64" s="224">
        <v>6.5909415393763924</v>
      </c>
      <c r="X64" s="224">
        <v>6.4277774760588784</v>
      </c>
      <c r="Y64" s="224">
        <v>5.9274268845183853</v>
      </c>
      <c r="DA64" s="177" t="s">
        <v>1043</v>
      </c>
    </row>
    <row r="65" spans="1:105" ht="12" customHeight="1" x14ac:dyDescent="0.25">
      <c r="A65" s="173" t="s">
        <v>94</v>
      </c>
      <c r="B65" s="224">
        <v>7.5389537001449582</v>
      </c>
      <c r="C65" s="224">
        <v>6.9658192334041082</v>
      </c>
      <c r="D65" s="224">
        <v>7.8259550931128956</v>
      </c>
      <c r="E65" s="224">
        <v>16.250909619030171</v>
      </c>
      <c r="F65" s="224">
        <v>16.06529107021629</v>
      </c>
      <c r="G65" s="224">
        <v>14.61231816638808</v>
      </c>
      <c r="H65" s="224">
        <v>12.726440973576739</v>
      </c>
      <c r="I65" s="224">
        <v>14.255566565201979</v>
      </c>
      <c r="J65" s="224">
        <v>9.6874998423602765</v>
      </c>
      <c r="K65" s="224">
        <v>10.170102438981569</v>
      </c>
      <c r="L65" s="224">
        <v>11.8734465747138</v>
      </c>
      <c r="M65" s="224">
        <v>11.29182003267027</v>
      </c>
      <c r="N65" s="224">
        <v>10.413300307862929</v>
      </c>
      <c r="O65" s="224">
        <v>9.5180109773497854</v>
      </c>
      <c r="P65" s="224">
        <v>8.712607981584366</v>
      </c>
      <c r="Q65" s="224">
        <v>7.2275762453253778</v>
      </c>
      <c r="R65" s="224">
        <v>6.6405756627049861</v>
      </c>
      <c r="S65" s="224">
        <v>6.8179846393110459</v>
      </c>
      <c r="T65" s="224">
        <v>6.9602444692705259</v>
      </c>
      <c r="U65" s="224">
        <v>7.0416803673317014</v>
      </c>
      <c r="V65" s="224">
        <v>9.7063800052386249</v>
      </c>
      <c r="W65" s="224">
        <v>10.6108561827815</v>
      </c>
      <c r="X65" s="224">
        <v>10.34817589655578</v>
      </c>
      <c r="Y65" s="224">
        <v>9.5426539334057097</v>
      </c>
      <c r="DA65" s="177" t="s">
        <v>1044</v>
      </c>
    </row>
    <row r="66" spans="1:105" ht="12" customHeight="1" x14ac:dyDescent="0.25">
      <c r="A66" s="56" t="s">
        <v>95</v>
      </c>
      <c r="B66" s="260">
        <v>1.923128141030489</v>
      </c>
      <c r="C66" s="260">
        <v>1.579100750508269</v>
      </c>
      <c r="D66" s="260">
        <v>1.7032715446680959</v>
      </c>
      <c r="E66" s="260">
        <v>3.1096159508328278</v>
      </c>
      <c r="F66" s="260">
        <v>3.048920188892422</v>
      </c>
      <c r="G66" s="260">
        <v>2.7469377517264939</v>
      </c>
      <c r="H66" s="260">
        <v>2.4350528160736031</v>
      </c>
      <c r="I66" s="260">
        <v>2.7073550043372752</v>
      </c>
      <c r="J66" s="260">
        <v>2.1277024691163109</v>
      </c>
      <c r="K66" s="260">
        <v>2.42483737669916</v>
      </c>
      <c r="L66" s="260">
        <v>2.839601654625886</v>
      </c>
      <c r="M66" s="260">
        <v>2.6298527787113661</v>
      </c>
      <c r="N66" s="260">
        <v>2.392261230763145</v>
      </c>
      <c r="O66" s="260">
        <v>2.2305847264161032</v>
      </c>
      <c r="P66" s="260">
        <v>1.7773970088718181</v>
      </c>
      <c r="Q66" s="260">
        <v>1.464773153548055</v>
      </c>
      <c r="R66" s="260">
        <v>1.3558988830038601</v>
      </c>
      <c r="S66" s="260">
        <v>1.380589768639007</v>
      </c>
      <c r="T66" s="260">
        <v>1.4282501737273881</v>
      </c>
      <c r="U66" s="260">
        <v>1.435064748175966</v>
      </c>
      <c r="V66" s="260">
        <v>2.0866339643866518</v>
      </c>
      <c r="W66" s="260">
        <v>2.2658492112049711</v>
      </c>
      <c r="X66" s="260">
        <v>2.2225094782891128</v>
      </c>
      <c r="Y66" s="260">
        <v>2.0421371332312148</v>
      </c>
      <c r="DA66" s="68" t="s">
        <v>1045</v>
      </c>
    </row>
    <row r="67" spans="1:105" ht="12" customHeight="1" x14ac:dyDescent="0.25">
      <c r="A67" s="37" t="s">
        <v>159</v>
      </c>
      <c r="B67" s="226">
        <v>5.0466709719281688E-2</v>
      </c>
      <c r="C67" s="226">
        <v>2.1295336040194499E-2</v>
      </c>
      <c r="D67" s="226">
        <v>4.501977309170057E-2</v>
      </c>
      <c r="E67" s="226">
        <v>0.1759377447710502</v>
      </c>
      <c r="F67" s="226">
        <v>6.2553964415109117E-2</v>
      </c>
      <c r="G67" s="226">
        <v>6.1732916538446488E-2</v>
      </c>
      <c r="H67" s="226">
        <v>5.8739163114116297E-2</v>
      </c>
      <c r="I67" s="226">
        <v>9.7356268508709168E-2</v>
      </c>
      <c r="J67" s="226">
        <v>9.7971681767126395E-2</v>
      </c>
      <c r="K67" s="226">
        <v>8.9795792552257281E-2</v>
      </c>
      <c r="L67" s="226">
        <v>0.12857596720149281</v>
      </c>
      <c r="M67" s="226">
        <v>0.1034051554901519</v>
      </c>
      <c r="N67" s="226">
        <v>0.12690935530692429</v>
      </c>
      <c r="O67" s="226">
        <v>9.3872005789315344E-2</v>
      </c>
      <c r="P67" s="226">
        <v>6.2141603713004583E-2</v>
      </c>
      <c r="Q67" s="226">
        <v>4.9445102907305548E-2</v>
      </c>
      <c r="R67" s="226">
        <v>6.1289271032360038E-2</v>
      </c>
      <c r="S67" s="226">
        <v>4.6845958997812548E-2</v>
      </c>
      <c r="T67" s="226">
        <v>5.2600053556490167E-2</v>
      </c>
      <c r="U67" s="226">
        <v>4.7502054508957968E-2</v>
      </c>
      <c r="V67" s="226">
        <v>6.7962918399914432E-2</v>
      </c>
      <c r="W67" s="226">
        <v>6.9385355200611287E-2</v>
      </c>
      <c r="X67" s="226">
        <v>0.11110496640679859</v>
      </c>
      <c r="Y67" s="226">
        <v>6.1206417002697258E-2</v>
      </c>
      <c r="DA67" s="69" t="s">
        <v>1046</v>
      </c>
    </row>
    <row r="68" spans="1:105" ht="12" customHeight="1" x14ac:dyDescent="0.25">
      <c r="A68" s="37" t="s">
        <v>35</v>
      </c>
      <c r="B68" s="226">
        <v>1.4777833143905961</v>
      </c>
      <c r="C68" s="226">
        <v>1.1013062217961991</v>
      </c>
      <c r="D68" s="226">
        <v>1.0668901167550771</v>
      </c>
      <c r="E68" s="226">
        <v>1.211780871271019</v>
      </c>
      <c r="F68" s="226">
        <v>1.2874296172686579</v>
      </c>
      <c r="G68" s="226">
        <v>1.0022433875999091</v>
      </c>
      <c r="H68" s="226">
        <v>0.95057047978209996</v>
      </c>
      <c r="I68" s="226">
        <v>1.010252347516569</v>
      </c>
      <c r="J68" s="226">
        <v>1.2397902515963799</v>
      </c>
      <c r="K68" s="226">
        <v>1.584662468609789</v>
      </c>
      <c r="L68" s="226">
        <v>1.8440515632372141</v>
      </c>
      <c r="M68" s="226">
        <v>1.584878462103565</v>
      </c>
      <c r="N68" s="226">
        <v>1.364541071251915</v>
      </c>
      <c r="O68" s="226">
        <v>1.339570116430705</v>
      </c>
      <c r="P68" s="226">
        <v>0.82605764608000476</v>
      </c>
      <c r="Q68" s="226">
        <v>0.67462637638903766</v>
      </c>
      <c r="R68" s="226">
        <v>0.62842256647421324</v>
      </c>
      <c r="S68" s="226">
        <v>0.63120233339460663</v>
      </c>
      <c r="T68" s="226">
        <v>0.68508637066645983</v>
      </c>
      <c r="U68" s="226">
        <v>0.66690178517553389</v>
      </c>
      <c r="V68" s="226">
        <v>1.1035888587489131</v>
      </c>
      <c r="W68" s="226">
        <v>1.188029753458109</v>
      </c>
      <c r="X68" s="226">
        <v>1.132972092429597</v>
      </c>
      <c r="Y68" s="226">
        <v>1.066936660518216</v>
      </c>
      <c r="DA68" s="69" t="s">
        <v>1047</v>
      </c>
    </row>
    <row r="69" spans="1:105" ht="12" customHeight="1" x14ac:dyDescent="0.25">
      <c r="A69" s="37" t="s">
        <v>96</v>
      </c>
      <c r="B69" s="226">
        <v>0</v>
      </c>
      <c r="C69" s="226">
        <v>0</v>
      </c>
      <c r="D69" s="226">
        <v>0</v>
      </c>
      <c r="E69" s="226">
        <v>0</v>
      </c>
      <c r="F69" s="226">
        <v>0</v>
      </c>
      <c r="G69" s="226">
        <v>0</v>
      </c>
      <c r="H69" s="226">
        <v>0</v>
      </c>
      <c r="I69" s="226">
        <v>0</v>
      </c>
      <c r="J69" s="226">
        <v>0</v>
      </c>
      <c r="K69" s="226">
        <v>0</v>
      </c>
      <c r="L69" s="226">
        <v>0</v>
      </c>
      <c r="M69" s="226">
        <v>0</v>
      </c>
      <c r="N69" s="226">
        <v>0</v>
      </c>
      <c r="O69" s="226">
        <v>0</v>
      </c>
      <c r="P69" s="226">
        <v>0</v>
      </c>
      <c r="Q69" s="226">
        <v>0</v>
      </c>
      <c r="R69" s="226">
        <v>0</v>
      </c>
      <c r="S69" s="226">
        <v>0</v>
      </c>
      <c r="T69" s="226">
        <v>0</v>
      </c>
      <c r="U69" s="226">
        <v>0</v>
      </c>
      <c r="V69" s="226">
        <v>0</v>
      </c>
      <c r="W69" s="226">
        <v>0</v>
      </c>
      <c r="X69" s="226">
        <v>0</v>
      </c>
      <c r="Y69" s="226">
        <v>0</v>
      </c>
      <c r="DA69" s="69" t="s">
        <v>1048</v>
      </c>
    </row>
    <row r="70" spans="1:105" ht="12" customHeight="1" x14ac:dyDescent="0.25">
      <c r="A70" s="37" t="s">
        <v>78</v>
      </c>
      <c r="B70" s="226">
        <v>0</v>
      </c>
      <c r="C70" s="226">
        <v>0</v>
      </c>
      <c r="D70" s="226">
        <v>0</v>
      </c>
      <c r="E70" s="226">
        <v>0</v>
      </c>
      <c r="F70" s="226">
        <v>0</v>
      </c>
      <c r="G70" s="226">
        <v>0</v>
      </c>
      <c r="H70" s="226">
        <v>0</v>
      </c>
      <c r="I70" s="226">
        <v>0</v>
      </c>
      <c r="J70" s="226">
        <v>0</v>
      </c>
      <c r="K70" s="226">
        <v>0</v>
      </c>
      <c r="L70" s="226">
        <v>0</v>
      </c>
      <c r="M70" s="226">
        <v>0</v>
      </c>
      <c r="N70" s="226">
        <v>0</v>
      </c>
      <c r="O70" s="226">
        <v>0</v>
      </c>
      <c r="P70" s="226">
        <v>0</v>
      </c>
      <c r="Q70" s="226">
        <v>0</v>
      </c>
      <c r="R70" s="226">
        <v>0</v>
      </c>
      <c r="S70" s="226">
        <v>0</v>
      </c>
      <c r="T70" s="226">
        <v>0</v>
      </c>
      <c r="U70" s="226">
        <v>0</v>
      </c>
      <c r="V70" s="226">
        <v>0</v>
      </c>
      <c r="W70" s="226">
        <v>0</v>
      </c>
      <c r="X70" s="226">
        <v>0</v>
      </c>
      <c r="Y70" s="226">
        <v>1.34686803759044E-2</v>
      </c>
      <c r="DA70" s="69" t="s">
        <v>1049</v>
      </c>
    </row>
    <row r="71" spans="1:105" ht="12" customHeight="1" x14ac:dyDescent="0.25">
      <c r="A71" s="37" t="s">
        <v>40</v>
      </c>
      <c r="B71" s="226">
        <v>0.39487811692061142</v>
      </c>
      <c r="C71" s="226">
        <v>0.45649919267187539</v>
      </c>
      <c r="D71" s="226">
        <v>0.59136165482131886</v>
      </c>
      <c r="E71" s="226">
        <v>1.721897334790758</v>
      </c>
      <c r="F71" s="226">
        <v>1.6989366072086549</v>
      </c>
      <c r="G71" s="226">
        <v>1.6829614475881389</v>
      </c>
      <c r="H71" s="226">
        <v>1.4257431731773871</v>
      </c>
      <c r="I71" s="226">
        <v>1.599746388311996</v>
      </c>
      <c r="J71" s="226">
        <v>0.78994053575280465</v>
      </c>
      <c r="K71" s="226">
        <v>0.75037911553711478</v>
      </c>
      <c r="L71" s="226">
        <v>0.86697412418717967</v>
      </c>
      <c r="M71" s="226">
        <v>0.94156916111764832</v>
      </c>
      <c r="N71" s="226">
        <v>0.9008108042043047</v>
      </c>
      <c r="O71" s="226">
        <v>0.79714260419608296</v>
      </c>
      <c r="P71" s="226">
        <v>0.88919775907880871</v>
      </c>
      <c r="Q71" s="226">
        <v>0.74070167425171207</v>
      </c>
      <c r="R71" s="226">
        <v>0.66618704549728658</v>
      </c>
      <c r="S71" s="226">
        <v>0.70254147624658758</v>
      </c>
      <c r="T71" s="226">
        <v>0.690563749504438</v>
      </c>
      <c r="U71" s="226">
        <v>0.72066090849147446</v>
      </c>
      <c r="V71" s="226">
        <v>0.91508218723782475</v>
      </c>
      <c r="W71" s="226">
        <v>1.0084341025462511</v>
      </c>
      <c r="X71" s="226">
        <v>0.97843241945271775</v>
      </c>
      <c r="Y71" s="226">
        <v>0.90052537533439725</v>
      </c>
      <c r="DA71" s="69" t="s">
        <v>1050</v>
      </c>
    </row>
    <row r="72" spans="1:105" ht="12" customHeight="1" x14ac:dyDescent="0.25">
      <c r="A72" s="57" t="s">
        <v>1051</v>
      </c>
      <c r="B72" s="261">
        <f t="shared" ref="B72:Y72" si="2">B73+B84</f>
        <v>26.251366707299695</v>
      </c>
      <c r="C72" s="261">
        <f t="shared" si="2"/>
        <v>20.949825137738728</v>
      </c>
      <c r="D72" s="261">
        <f t="shared" si="2"/>
        <v>22.698416035258365</v>
      </c>
      <c r="E72" s="261">
        <f t="shared" si="2"/>
        <v>40.307713437185356</v>
      </c>
      <c r="F72" s="261">
        <f t="shared" si="2"/>
        <v>38.605464389384913</v>
      </c>
      <c r="G72" s="261">
        <f t="shared" si="2"/>
        <v>35.166402856633646</v>
      </c>
      <c r="H72" s="261">
        <f t="shared" si="2"/>
        <v>32.862355162482274</v>
      </c>
      <c r="I72" s="261">
        <f t="shared" si="2"/>
        <v>36.217153322594172</v>
      </c>
      <c r="J72" s="261">
        <f t="shared" si="2"/>
        <v>33.474943397676846</v>
      </c>
      <c r="K72" s="261">
        <f t="shared" si="2"/>
        <v>39.399025213973474</v>
      </c>
      <c r="L72" s="261">
        <f t="shared" si="2"/>
        <v>45.695169891443605</v>
      </c>
      <c r="M72" s="261">
        <f t="shared" si="2"/>
        <v>44.912950725387667</v>
      </c>
      <c r="N72" s="261">
        <f t="shared" si="2"/>
        <v>39.884428747860618</v>
      </c>
      <c r="O72" s="261">
        <f t="shared" si="2"/>
        <v>38.638923888475503</v>
      </c>
      <c r="P72" s="261">
        <f t="shared" si="2"/>
        <v>28.857585884181326</v>
      </c>
      <c r="Q72" s="261">
        <f t="shared" si="2"/>
        <v>24.745911359113833</v>
      </c>
      <c r="R72" s="261">
        <f t="shared" si="2"/>
        <v>23.22153714879396</v>
      </c>
      <c r="S72" s="261">
        <f t="shared" si="2"/>
        <v>23.625547009040588</v>
      </c>
      <c r="T72" s="261">
        <f t="shared" si="2"/>
        <v>24.182704300576745</v>
      </c>
      <c r="U72" s="261">
        <f t="shared" si="2"/>
        <v>25.133151574828123</v>
      </c>
      <c r="V72" s="261">
        <f t="shared" si="2"/>
        <v>36.762180497325424</v>
      </c>
      <c r="W72" s="261">
        <f t="shared" si="2"/>
        <v>39.98425567588265</v>
      </c>
      <c r="X72" s="261">
        <f t="shared" si="2"/>
        <v>38.826086738360573</v>
      </c>
      <c r="Y72" s="261">
        <f t="shared" si="2"/>
        <v>34.612334487650024</v>
      </c>
      <c r="DA72" s="70"/>
    </row>
    <row r="73" spans="1:105" ht="12" customHeight="1" x14ac:dyDescent="0.25">
      <c r="A73" s="60" t="s">
        <v>1052</v>
      </c>
      <c r="B73" s="262">
        <v>26.22901483055848</v>
      </c>
      <c r="C73" s="262">
        <v>20.92917251947107</v>
      </c>
      <c r="D73" s="262">
        <v>22.675213242061719</v>
      </c>
      <c r="E73" s="262">
        <v>40.259531906540033</v>
      </c>
      <c r="F73" s="262">
        <v>38.55783319013689</v>
      </c>
      <c r="G73" s="262">
        <v>35.123079506000487</v>
      </c>
      <c r="H73" s="262">
        <v>32.824623157311542</v>
      </c>
      <c r="I73" s="262">
        <v>36.174887687412529</v>
      </c>
      <c r="J73" s="262">
        <v>33.446221401094903</v>
      </c>
      <c r="K73" s="262">
        <v>39.368872372451541</v>
      </c>
      <c r="L73" s="262">
        <v>45.659966887832333</v>
      </c>
      <c r="M73" s="262">
        <v>44.879472157990527</v>
      </c>
      <c r="N73" s="262">
        <v>39.853554860818953</v>
      </c>
      <c r="O73" s="262">
        <v>38.610704401176733</v>
      </c>
      <c r="P73" s="262">
        <v>28.831754297008271</v>
      </c>
      <c r="Q73" s="262">
        <v>24.724482670226919</v>
      </c>
      <c r="R73" s="262">
        <v>23.201848829352411</v>
      </c>
      <c r="S73" s="262">
        <v>23.605332698362641</v>
      </c>
      <c r="T73" s="262">
        <v>24.162068210655821</v>
      </c>
      <c r="U73" s="262">
        <v>25.112274039578288</v>
      </c>
      <c r="V73" s="262">
        <v>36.733402523867873</v>
      </c>
      <c r="W73" s="262">
        <v>39.952796065046769</v>
      </c>
      <c r="X73" s="262">
        <v>38.795405935514978</v>
      </c>
      <c r="Y73" s="262">
        <v>34.584041937650753</v>
      </c>
      <c r="DA73" s="72" t="s">
        <v>1053</v>
      </c>
    </row>
    <row r="74" spans="1:105" ht="12" customHeight="1" x14ac:dyDescent="0.25">
      <c r="A74" s="64" t="s">
        <v>28</v>
      </c>
      <c r="B74" s="229">
        <v>0</v>
      </c>
      <c r="C74" s="229">
        <v>0</v>
      </c>
      <c r="D74" s="229">
        <v>2.2730594771561039</v>
      </c>
      <c r="E74" s="229">
        <v>0</v>
      </c>
      <c r="F74" s="229">
        <v>0</v>
      </c>
      <c r="G74" s="229">
        <v>0</v>
      </c>
      <c r="H74" s="229">
        <v>0</v>
      </c>
      <c r="I74" s="229">
        <v>0</v>
      </c>
      <c r="J74" s="229">
        <v>0</v>
      </c>
      <c r="K74" s="229">
        <v>0</v>
      </c>
      <c r="L74" s="229">
        <v>0</v>
      </c>
      <c r="M74" s="229">
        <v>0</v>
      </c>
      <c r="N74" s="229">
        <v>0</v>
      </c>
      <c r="O74" s="229">
        <v>0</v>
      </c>
      <c r="P74" s="229">
        <v>0</v>
      </c>
      <c r="Q74" s="229">
        <v>0</v>
      </c>
      <c r="R74" s="229">
        <v>0</v>
      </c>
      <c r="S74" s="229">
        <v>0</v>
      </c>
      <c r="T74" s="229">
        <v>0</v>
      </c>
      <c r="U74" s="229">
        <v>1.3467365557311799E-3</v>
      </c>
      <c r="V74" s="229">
        <v>0</v>
      </c>
      <c r="W74" s="229">
        <v>0</v>
      </c>
      <c r="X74" s="229">
        <v>0</v>
      </c>
      <c r="Y74" s="229">
        <v>0</v>
      </c>
      <c r="DA74" s="73" t="s">
        <v>1054</v>
      </c>
    </row>
    <row r="75" spans="1:105" ht="12" customHeight="1" x14ac:dyDescent="0.25">
      <c r="A75" s="64" t="s">
        <v>30</v>
      </c>
      <c r="B75" s="229">
        <v>0</v>
      </c>
      <c r="C75" s="229">
        <v>0</v>
      </c>
      <c r="D75" s="229">
        <v>0</v>
      </c>
      <c r="E75" s="229">
        <v>0</v>
      </c>
      <c r="F75" s="229">
        <v>0</v>
      </c>
      <c r="G75" s="229">
        <v>0</v>
      </c>
      <c r="H75" s="229">
        <v>0</v>
      </c>
      <c r="I75" s="229">
        <v>0</v>
      </c>
      <c r="J75" s="229">
        <v>0</v>
      </c>
      <c r="K75" s="229">
        <v>0</v>
      </c>
      <c r="L75" s="229">
        <v>0</v>
      </c>
      <c r="M75" s="229">
        <v>0</v>
      </c>
      <c r="N75" s="229">
        <v>0</v>
      </c>
      <c r="O75" s="229">
        <v>0</v>
      </c>
      <c r="P75" s="229">
        <v>0</v>
      </c>
      <c r="Q75" s="229">
        <v>0</v>
      </c>
      <c r="R75" s="229">
        <v>0</v>
      </c>
      <c r="S75" s="229">
        <v>0</v>
      </c>
      <c r="T75" s="229">
        <v>0</v>
      </c>
      <c r="U75" s="229">
        <v>0</v>
      </c>
      <c r="V75" s="229">
        <v>0</v>
      </c>
      <c r="W75" s="229">
        <v>0</v>
      </c>
      <c r="X75" s="229">
        <v>0</v>
      </c>
      <c r="Y75" s="229">
        <v>0</v>
      </c>
      <c r="DA75" s="73" t="s">
        <v>1055</v>
      </c>
    </row>
    <row r="76" spans="1:105" ht="12" customHeight="1" x14ac:dyDescent="0.25">
      <c r="A76" s="64" t="s">
        <v>31</v>
      </c>
      <c r="B76" s="229">
        <v>0</v>
      </c>
      <c r="C76" s="229">
        <v>0</v>
      </c>
      <c r="D76" s="229">
        <v>0</v>
      </c>
      <c r="E76" s="229">
        <v>0.37624747580379569</v>
      </c>
      <c r="F76" s="229">
        <v>0.37539154795944191</v>
      </c>
      <c r="G76" s="229">
        <v>1.0585296654530449</v>
      </c>
      <c r="H76" s="229">
        <v>0.60354387440534429</v>
      </c>
      <c r="I76" s="229">
        <v>0.30347221969135801</v>
      </c>
      <c r="J76" s="229">
        <v>0.26882238897548838</v>
      </c>
      <c r="K76" s="229">
        <v>0.32286921308394401</v>
      </c>
      <c r="L76" s="229">
        <v>0.35828310650005718</v>
      </c>
      <c r="M76" s="229">
        <v>0.35310124448266622</v>
      </c>
      <c r="N76" s="229">
        <v>0.35190038711679839</v>
      </c>
      <c r="O76" s="229">
        <v>0.31549515763855013</v>
      </c>
      <c r="P76" s="229">
        <v>0.22704800818054219</v>
      </c>
      <c r="Q76" s="229">
        <v>0.16661455631536931</v>
      </c>
      <c r="R76" s="229">
        <v>0.15011237103145161</v>
      </c>
      <c r="S76" s="229">
        <v>0.13632256526740771</v>
      </c>
      <c r="T76" s="229">
        <v>0.16355944144506421</v>
      </c>
      <c r="U76" s="229">
        <v>0.15272510517589941</v>
      </c>
      <c r="V76" s="229">
        <v>0.2421366333177167</v>
      </c>
      <c r="W76" s="229">
        <v>0.1480616737514302</v>
      </c>
      <c r="X76" s="229">
        <v>0.36282007931747678</v>
      </c>
      <c r="Y76" s="229">
        <v>0.44658170225302929</v>
      </c>
      <c r="DA76" s="73" t="s">
        <v>1056</v>
      </c>
    </row>
    <row r="77" spans="1:105" ht="12" customHeight="1" x14ac:dyDescent="0.25">
      <c r="A77" s="64" t="s">
        <v>159</v>
      </c>
      <c r="B77" s="229">
        <v>0.66476631555278531</v>
      </c>
      <c r="C77" s="229">
        <v>0.30697762169618681</v>
      </c>
      <c r="D77" s="229">
        <v>0.62193123590352262</v>
      </c>
      <c r="E77" s="229">
        <v>2.6159367857832811</v>
      </c>
      <c r="F77" s="229">
        <v>0.97962295445419578</v>
      </c>
      <c r="G77" s="229">
        <v>0.92035779874018842</v>
      </c>
      <c r="H77" s="229">
        <v>0.77499571017642044</v>
      </c>
      <c r="I77" s="229">
        <v>1.338485071743545</v>
      </c>
      <c r="J77" s="229">
        <v>0.93189903072994562</v>
      </c>
      <c r="K77" s="229">
        <v>0.83901611305536383</v>
      </c>
      <c r="L77" s="229">
        <v>1.2445437967994211</v>
      </c>
      <c r="M77" s="229">
        <v>0.92022377943419631</v>
      </c>
      <c r="N77" s="229">
        <v>1.2264891595501899</v>
      </c>
      <c r="O77" s="229">
        <v>0.82077165385049966</v>
      </c>
      <c r="P77" s="229">
        <v>0.59163972499956041</v>
      </c>
      <c r="Q77" s="229">
        <v>0.43330030203857361</v>
      </c>
      <c r="R77" s="229">
        <v>0.51909370469950666</v>
      </c>
      <c r="S77" s="229">
        <v>0.40101327119219721</v>
      </c>
      <c r="T77" s="229">
        <v>0.4599795634190379</v>
      </c>
      <c r="U77" s="229">
        <v>0.38666304892747461</v>
      </c>
      <c r="V77" s="229">
        <v>0.56258123228832535</v>
      </c>
      <c r="W77" s="229">
        <v>0.56940472800949349</v>
      </c>
      <c r="X77" s="229">
        <v>0.92798538440709133</v>
      </c>
      <c r="Y77" s="229">
        <v>0.5419798614400021</v>
      </c>
      <c r="DA77" s="73" t="s">
        <v>1057</v>
      </c>
    </row>
    <row r="78" spans="1:105" ht="12" customHeight="1" x14ac:dyDescent="0.25">
      <c r="A78" s="64" t="s">
        <v>32</v>
      </c>
      <c r="B78" s="229">
        <v>1.650939821068095</v>
      </c>
      <c r="C78" s="229">
        <v>1.5207951356429541</v>
      </c>
      <c r="D78" s="229">
        <v>0.92581683080383959</v>
      </c>
      <c r="E78" s="229">
        <v>2.2495240664619049</v>
      </c>
      <c r="F78" s="229">
        <v>2.244406609445309</v>
      </c>
      <c r="G78" s="229">
        <v>1.808204022730038</v>
      </c>
      <c r="H78" s="229">
        <v>2.061989571366277</v>
      </c>
      <c r="I78" s="229">
        <v>1.6281502843509921</v>
      </c>
      <c r="J78" s="229">
        <v>1.2001810081909869</v>
      </c>
      <c r="K78" s="229">
        <v>1.154954058904643</v>
      </c>
      <c r="L78" s="229">
        <v>0.96074320818988124</v>
      </c>
      <c r="M78" s="229">
        <v>0.94574381163736032</v>
      </c>
      <c r="N78" s="229">
        <v>0.94200476516889686</v>
      </c>
      <c r="O78" s="229">
        <v>0.84447734502376115</v>
      </c>
      <c r="P78" s="229">
        <v>0.40500167688114558</v>
      </c>
      <c r="Q78" s="229">
        <v>0</v>
      </c>
      <c r="R78" s="229">
        <v>0</v>
      </c>
      <c r="S78" s="229">
        <v>3.5127952745845461E-3</v>
      </c>
      <c r="T78" s="229">
        <v>0</v>
      </c>
      <c r="U78" s="229">
        <v>0</v>
      </c>
      <c r="V78" s="229">
        <v>0</v>
      </c>
      <c r="W78" s="229">
        <v>0</v>
      </c>
      <c r="X78" s="229">
        <v>0</v>
      </c>
      <c r="Y78" s="229">
        <v>0</v>
      </c>
      <c r="DA78" s="73" t="s">
        <v>1058</v>
      </c>
    </row>
    <row r="79" spans="1:105" ht="12" customHeight="1" x14ac:dyDescent="0.25">
      <c r="A79" s="64" t="s">
        <v>33</v>
      </c>
      <c r="B79" s="229">
        <v>0</v>
      </c>
      <c r="C79" s="229">
        <v>0</v>
      </c>
      <c r="D79" s="229">
        <v>0</v>
      </c>
      <c r="E79" s="229">
        <v>0</v>
      </c>
      <c r="F79" s="229">
        <v>0</v>
      </c>
      <c r="G79" s="229">
        <v>0</v>
      </c>
      <c r="H79" s="229">
        <v>0</v>
      </c>
      <c r="I79" s="229">
        <v>0.39936632541366218</v>
      </c>
      <c r="J79" s="229">
        <v>0</v>
      </c>
      <c r="K79" s="229">
        <v>0</v>
      </c>
      <c r="L79" s="229">
        <v>0</v>
      </c>
      <c r="M79" s="229">
        <v>0</v>
      </c>
      <c r="N79" s="229">
        <v>0</v>
      </c>
      <c r="O79" s="229">
        <v>0</v>
      </c>
      <c r="P79" s="229">
        <v>0</v>
      </c>
      <c r="Q79" s="229">
        <v>0</v>
      </c>
      <c r="R79" s="229">
        <v>0</v>
      </c>
      <c r="S79" s="229">
        <v>3.4067585029266042E-4</v>
      </c>
      <c r="T79" s="229">
        <v>3.7786171888229701E-4</v>
      </c>
      <c r="U79" s="229">
        <v>0</v>
      </c>
      <c r="V79" s="229">
        <v>0</v>
      </c>
      <c r="W79" s="229">
        <v>0</v>
      </c>
      <c r="X79" s="229">
        <v>0</v>
      </c>
      <c r="Y79" s="229">
        <v>0.2516191972623178</v>
      </c>
      <c r="DA79" s="73" t="s">
        <v>1059</v>
      </c>
    </row>
    <row r="80" spans="1:105" ht="12" customHeight="1" x14ac:dyDescent="0.25">
      <c r="A80" s="64" t="s">
        <v>35</v>
      </c>
      <c r="B80" s="229">
        <v>19.465912768184371</v>
      </c>
      <c r="C80" s="229">
        <v>15.87560600537593</v>
      </c>
      <c r="D80" s="229">
        <v>14.738685766700611</v>
      </c>
      <c r="E80" s="229">
        <v>18.017408155319121</v>
      </c>
      <c r="F80" s="229">
        <v>20.16172143704982</v>
      </c>
      <c r="G80" s="229">
        <v>14.942150310343569</v>
      </c>
      <c r="H80" s="229">
        <v>12.54168437197953</v>
      </c>
      <c r="I80" s="229">
        <v>13.88927191394805</v>
      </c>
      <c r="J80" s="229">
        <v>11.79278861944344</v>
      </c>
      <c r="K80" s="229">
        <v>14.80645481405999</v>
      </c>
      <c r="L80" s="229">
        <v>17.849392728336429</v>
      </c>
      <c r="M80" s="229">
        <v>14.10415990796222</v>
      </c>
      <c r="N80" s="229">
        <v>13.18732435133696</v>
      </c>
      <c r="O80" s="229">
        <v>11.712556588800201</v>
      </c>
      <c r="P80" s="229">
        <v>7.8647554835840294</v>
      </c>
      <c r="Q80" s="229">
        <v>5.9119264692513926</v>
      </c>
      <c r="R80" s="229">
        <v>5.3224682338877214</v>
      </c>
      <c r="S80" s="229">
        <v>5.4032518047189173</v>
      </c>
      <c r="T80" s="229">
        <v>5.9909773541401456</v>
      </c>
      <c r="U80" s="229">
        <v>5.4285289395750018</v>
      </c>
      <c r="V80" s="229">
        <v>9.1352519095973914</v>
      </c>
      <c r="W80" s="229">
        <v>9.7494601948660229</v>
      </c>
      <c r="X80" s="229">
        <v>9.4629572081077651</v>
      </c>
      <c r="Y80" s="229">
        <v>9.4476725113224376</v>
      </c>
      <c r="DA80" s="73" t="s">
        <v>1060</v>
      </c>
    </row>
    <row r="81" spans="1:105" ht="12" customHeight="1" x14ac:dyDescent="0.25">
      <c r="A81" s="64" t="s">
        <v>36</v>
      </c>
      <c r="B81" s="229">
        <v>0</v>
      </c>
      <c r="C81" s="229">
        <v>0</v>
      </c>
      <c r="D81" s="229">
        <v>0</v>
      </c>
      <c r="E81" s="229">
        <v>0</v>
      </c>
      <c r="F81" s="229">
        <v>0</v>
      </c>
      <c r="G81" s="229">
        <v>0</v>
      </c>
      <c r="H81" s="229">
        <v>0</v>
      </c>
      <c r="I81" s="229">
        <v>0</v>
      </c>
      <c r="J81" s="229">
        <v>0</v>
      </c>
      <c r="K81" s="229">
        <v>0</v>
      </c>
      <c r="L81" s="229">
        <v>0</v>
      </c>
      <c r="M81" s="229">
        <v>0</v>
      </c>
      <c r="N81" s="229">
        <v>0</v>
      </c>
      <c r="O81" s="229">
        <v>0</v>
      </c>
      <c r="P81" s="229">
        <v>0</v>
      </c>
      <c r="Q81" s="229">
        <v>0</v>
      </c>
      <c r="R81" s="229">
        <v>0</v>
      </c>
      <c r="S81" s="229">
        <v>0</v>
      </c>
      <c r="T81" s="229">
        <v>0</v>
      </c>
      <c r="U81" s="229">
        <v>0</v>
      </c>
      <c r="V81" s="229">
        <v>0</v>
      </c>
      <c r="W81" s="229">
        <v>0</v>
      </c>
      <c r="X81" s="229">
        <v>0</v>
      </c>
      <c r="Y81" s="229">
        <v>0</v>
      </c>
      <c r="DA81" s="73" t="s">
        <v>1061</v>
      </c>
    </row>
    <row r="82" spans="1:105" ht="12" customHeight="1" x14ac:dyDescent="0.25">
      <c r="A82" s="64" t="s">
        <v>38</v>
      </c>
      <c r="B82" s="229">
        <v>4.4473959257532227</v>
      </c>
      <c r="C82" s="229">
        <v>3.2257937567559951</v>
      </c>
      <c r="D82" s="229">
        <v>4.1157199314976403</v>
      </c>
      <c r="E82" s="229">
        <v>4.9288603509985256</v>
      </c>
      <c r="F82" s="229">
        <v>5.684756725333159</v>
      </c>
      <c r="G82" s="229">
        <v>6.0560053344380842</v>
      </c>
      <c r="H82" s="229">
        <v>5.9805142205376107</v>
      </c>
      <c r="I82" s="229">
        <v>7.3481545946819713</v>
      </c>
      <c r="J82" s="229">
        <v>6.6563338287490046</v>
      </c>
      <c r="K82" s="229">
        <v>7.5068586919803559</v>
      </c>
      <c r="L82" s="229">
        <v>9.6825246728884959</v>
      </c>
      <c r="M82" s="229">
        <v>9.1194589618660995</v>
      </c>
      <c r="N82" s="229">
        <v>6.8657462889553127</v>
      </c>
      <c r="O82" s="229">
        <v>8.310614449489897</v>
      </c>
      <c r="P82" s="229">
        <v>7.3027591981074176</v>
      </c>
      <c r="Q82" s="229">
        <v>8.0302313318574363</v>
      </c>
      <c r="R82" s="229">
        <v>7.6954145697460747</v>
      </c>
      <c r="S82" s="229">
        <v>7.9058373405082456</v>
      </c>
      <c r="T82" s="229">
        <v>7.0289836946484918</v>
      </c>
      <c r="U82" s="229">
        <v>7.0945294778840031</v>
      </c>
      <c r="V82" s="229">
        <v>9.7666262200866587</v>
      </c>
      <c r="W82" s="229">
        <v>11.989735097558571</v>
      </c>
      <c r="X82" s="229">
        <v>9.9204631703821846</v>
      </c>
      <c r="Y82" s="229">
        <v>10.795367207452379</v>
      </c>
      <c r="DA82" s="73" t="s">
        <v>1062</v>
      </c>
    </row>
    <row r="83" spans="1:105" ht="12" customHeight="1" x14ac:dyDescent="0.25">
      <c r="A83" s="64" t="s">
        <v>39</v>
      </c>
      <c r="B83" s="229">
        <v>0</v>
      </c>
      <c r="C83" s="229">
        <v>0</v>
      </c>
      <c r="D83" s="229">
        <v>0</v>
      </c>
      <c r="E83" s="229">
        <v>12.07155507217341</v>
      </c>
      <c r="F83" s="229">
        <v>9.1119339158949568</v>
      </c>
      <c r="G83" s="229">
        <v>10.33783237429556</v>
      </c>
      <c r="H83" s="229">
        <v>10.861895408846349</v>
      </c>
      <c r="I83" s="229">
        <v>11.26798727758295</v>
      </c>
      <c r="J83" s="229">
        <v>12.596196525006039</v>
      </c>
      <c r="K83" s="229">
        <v>14.738719481367241</v>
      </c>
      <c r="L83" s="229">
        <v>15.564479375118051</v>
      </c>
      <c r="M83" s="229">
        <v>19.436784452607991</v>
      </c>
      <c r="N83" s="229">
        <v>17.28008990869079</v>
      </c>
      <c r="O83" s="229">
        <v>16.606789206373811</v>
      </c>
      <c r="P83" s="229">
        <v>12.440550205255571</v>
      </c>
      <c r="Q83" s="229">
        <v>10.18241001076415</v>
      </c>
      <c r="R83" s="229">
        <v>9.5147599499876545</v>
      </c>
      <c r="S83" s="229">
        <v>9.7550542455509959</v>
      </c>
      <c r="T83" s="229">
        <v>10.518190295284199</v>
      </c>
      <c r="U83" s="229">
        <v>12.048480731460179</v>
      </c>
      <c r="V83" s="229">
        <v>17.026806528577779</v>
      </c>
      <c r="W83" s="229">
        <v>17.49613437086126</v>
      </c>
      <c r="X83" s="229">
        <v>18.12118009330046</v>
      </c>
      <c r="Y83" s="229">
        <v>13.10082145792058</v>
      </c>
      <c r="DA83" s="73" t="s">
        <v>1063</v>
      </c>
    </row>
    <row r="84" spans="1:105" ht="12" customHeight="1" x14ac:dyDescent="0.25">
      <c r="A84" s="60" t="s">
        <v>1064</v>
      </c>
      <c r="B84" s="262">
        <v>2.2351876741216321E-2</v>
      </c>
      <c r="C84" s="262">
        <v>2.0652618267658119E-2</v>
      </c>
      <c r="D84" s="262">
        <v>2.3202793196646129E-2</v>
      </c>
      <c r="E84" s="262">
        <v>4.8181530645323462E-2</v>
      </c>
      <c r="F84" s="262">
        <v>4.7631199248024732E-2</v>
      </c>
      <c r="G84" s="262">
        <v>4.3323350633160437E-2</v>
      </c>
      <c r="H84" s="262">
        <v>3.7732005170728493E-2</v>
      </c>
      <c r="I84" s="262">
        <v>4.2265635181639671E-2</v>
      </c>
      <c r="J84" s="262">
        <v>2.872199658194291E-2</v>
      </c>
      <c r="K84" s="262">
        <v>3.0152841521932761E-2</v>
      </c>
      <c r="L84" s="262">
        <v>3.5203003611272633E-2</v>
      </c>
      <c r="M84" s="262">
        <v>3.3478567397142937E-2</v>
      </c>
      <c r="N84" s="262">
        <v>3.0873887041665559E-2</v>
      </c>
      <c r="O84" s="262">
        <v>2.8219487298771391E-2</v>
      </c>
      <c r="P84" s="262">
        <v>2.5831587173053849E-2</v>
      </c>
      <c r="Q84" s="262">
        <v>2.1428688886914061E-2</v>
      </c>
      <c r="R84" s="262">
        <v>1.968831944154913E-2</v>
      </c>
      <c r="S84" s="262">
        <v>2.0214310677946799E-2</v>
      </c>
      <c r="T84" s="262">
        <v>2.0636089920923119E-2</v>
      </c>
      <c r="U84" s="262">
        <v>2.087753524983376E-2</v>
      </c>
      <c r="V84" s="262">
        <v>2.8777973457554042E-2</v>
      </c>
      <c r="W84" s="262">
        <v>3.1459610835883611E-2</v>
      </c>
      <c r="X84" s="262">
        <v>3.0680802845598178E-2</v>
      </c>
      <c r="Y84" s="262">
        <v>2.8292549999274601E-2</v>
      </c>
      <c r="DA84" s="72" t="s">
        <v>1065</v>
      </c>
    </row>
    <row r="85" spans="1:105" ht="12" customHeight="1" x14ac:dyDescent="0.25">
      <c r="A85" s="57" t="s">
        <v>1010</v>
      </c>
      <c r="B85" s="261">
        <v>13.36301490660631</v>
      </c>
      <c r="C85" s="261">
        <v>10.734699355404979</v>
      </c>
      <c r="D85" s="261">
        <v>11.565621271245821</v>
      </c>
      <c r="E85" s="261">
        <v>19.380142388085449</v>
      </c>
      <c r="F85" s="261">
        <v>18.85180786634195</v>
      </c>
      <c r="G85" s="261">
        <v>16.72543805700705</v>
      </c>
      <c r="H85" s="261">
        <v>15.1867420299352</v>
      </c>
      <c r="I85" s="261">
        <v>16.694882313087561</v>
      </c>
      <c r="J85" s="261">
        <v>14.58207350593557</v>
      </c>
      <c r="K85" s="261">
        <v>17.17265768611362</v>
      </c>
      <c r="L85" s="261">
        <v>20.068277649648209</v>
      </c>
      <c r="M85" s="261">
        <v>18.735423959325029</v>
      </c>
      <c r="N85" s="261">
        <v>16.998152776956729</v>
      </c>
      <c r="O85" s="261">
        <v>15.980807142677239</v>
      </c>
      <c r="P85" s="261">
        <v>11.747194759496271</v>
      </c>
      <c r="Q85" s="261">
        <v>9.5963881513719986</v>
      </c>
      <c r="R85" s="261">
        <v>8.9299951265794419</v>
      </c>
      <c r="S85" s="261">
        <v>9.0400259586840406</v>
      </c>
      <c r="T85" s="261">
        <v>9.4390654091834705</v>
      </c>
      <c r="U85" s="261">
        <v>9.4494555818188033</v>
      </c>
      <c r="V85" s="261">
        <v>14.24645374785664</v>
      </c>
      <c r="W85" s="261">
        <v>15.391013316349211</v>
      </c>
      <c r="X85" s="261">
        <v>15.178076155131411</v>
      </c>
      <c r="Y85" s="261">
        <v>13.841910056325849</v>
      </c>
      <c r="DA85" s="70" t="s">
        <v>1066</v>
      </c>
    </row>
    <row r="86" spans="1:105" ht="12" customHeight="1" x14ac:dyDescent="0.25">
      <c r="A86" s="60" t="s">
        <v>1012</v>
      </c>
      <c r="B86" s="262">
        <v>13.05134687489087</v>
      </c>
      <c r="C86" s="262">
        <v>10.34997867932637</v>
      </c>
      <c r="D86" s="262">
        <v>11.07799480430606</v>
      </c>
      <c r="E86" s="262">
        <v>17.45843374458266</v>
      </c>
      <c r="F86" s="262">
        <v>16.953473694810612</v>
      </c>
      <c r="G86" s="262">
        <v>14.74950864822333</v>
      </c>
      <c r="H86" s="262">
        <v>13.58749578923844</v>
      </c>
      <c r="I86" s="262">
        <v>14.798147857117611</v>
      </c>
      <c r="J86" s="262">
        <v>13.84893869371774</v>
      </c>
      <c r="K86" s="262">
        <v>16.4971703785702</v>
      </c>
      <c r="L86" s="262">
        <v>19.275842301517621</v>
      </c>
      <c r="M86" s="262">
        <v>17.820635642085971</v>
      </c>
      <c r="N86" s="262">
        <v>16.105534664032451</v>
      </c>
      <c r="O86" s="262">
        <v>15.206788142640059</v>
      </c>
      <c r="P86" s="262">
        <v>10.74618573408654</v>
      </c>
      <c r="Q86" s="262">
        <v>8.7265329655673742</v>
      </c>
      <c r="R86" s="262">
        <v>8.1614382866053941</v>
      </c>
      <c r="S86" s="262">
        <v>8.2094375865498304</v>
      </c>
      <c r="T86" s="262">
        <v>8.6493985009210999</v>
      </c>
      <c r="U86" s="262">
        <v>8.6039289639878778</v>
      </c>
      <c r="V86" s="262">
        <v>13.237666262538429</v>
      </c>
      <c r="W86" s="262">
        <v>14.2632930056339</v>
      </c>
      <c r="X86" s="262">
        <v>14.10610026708339</v>
      </c>
      <c r="Y86" s="262">
        <v>12.85935368153485</v>
      </c>
      <c r="DA86" s="72" t="s">
        <v>1067</v>
      </c>
    </row>
    <row r="87" spans="1:105" ht="12" customHeight="1" x14ac:dyDescent="0.25">
      <c r="A87" s="59" t="s">
        <v>28</v>
      </c>
      <c r="B87" s="230">
        <v>0</v>
      </c>
      <c r="C87" s="230">
        <v>0</v>
      </c>
      <c r="D87" s="230">
        <v>1.356768778998992</v>
      </c>
      <c r="E87" s="230">
        <v>0</v>
      </c>
      <c r="F87" s="230">
        <v>0</v>
      </c>
      <c r="G87" s="230">
        <v>0</v>
      </c>
      <c r="H87" s="230">
        <v>0</v>
      </c>
      <c r="I87" s="230">
        <v>0</v>
      </c>
      <c r="J87" s="230">
        <v>0</v>
      </c>
      <c r="K87" s="230">
        <v>0</v>
      </c>
      <c r="L87" s="230">
        <v>0</v>
      </c>
      <c r="M87" s="230">
        <v>0</v>
      </c>
      <c r="N87" s="230">
        <v>0</v>
      </c>
      <c r="O87" s="230">
        <v>0</v>
      </c>
      <c r="P87" s="230">
        <v>0</v>
      </c>
      <c r="Q87" s="230">
        <v>0</v>
      </c>
      <c r="R87" s="230">
        <v>0</v>
      </c>
      <c r="S87" s="230">
        <v>0</v>
      </c>
      <c r="T87" s="230">
        <v>0</v>
      </c>
      <c r="U87" s="230">
        <v>1.941148186486229E-3</v>
      </c>
      <c r="V87" s="230">
        <v>0</v>
      </c>
      <c r="W87" s="230">
        <v>0</v>
      </c>
      <c r="X87" s="230">
        <v>0</v>
      </c>
      <c r="Y87" s="230">
        <v>0</v>
      </c>
      <c r="DA87" s="71" t="s">
        <v>1068</v>
      </c>
    </row>
    <row r="88" spans="1:105" ht="12" customHeight="1" x14ac:dyDescent="0.25">
      <c r="A88" s="59" t="s">
        <v>31</v>
      </c>
      <c r="B88" s="295">
        <v>0</v>
      </c>
      <c r="C88" s="295">
        <v>0</v>
      </c>
      <c r="D88" s="295">
        <v>0</v>
      </c>
      <c r="E88" s="295">
        <v>0.28241363478204812</v>
      </c>
      <c r="F88" s="295">
        <v>0.26784026569786779</v>
      </c>
      <c r="G88" s="295">
        <v>0.83360515198639928</v>
      </c>
      <c r="H88" s="295">
        <v>0.51311101793085967</v>
      </c>
      <c r="I88" s="295">
        <v>0.26171265576398889</v>
      </c>
      <c r="J88" s="295">
        <v>0.26229292803424908</v>
      </c>
      <c r="K88" s="295">
        <v>0.31106330103932012</v>
      </c>
      <c r="L88" s="295">
        <v>0.33832465744359758</v>
      </c>
      <c r="M88" s="295">
        <v>0.38549289001369158</v>
      </c>
      <c r="N88" s="295">
        <v>0.36081266825103869</v>
      </c>
      <c r="O88" s="295">
        <v>0.35036607400012149</v>
      </c>
      <c r="P88" s="295">
        <v>0.26846177701627538</v>
      </c>
      <c r="Q88" s="295">
        <v>0.22328053542486051</v>
      </c>
      <c r="R88" s="295">
        <v>0.2044725378785105</v>
      </c>
      <c r="S88" s="295">
        <v>0.18827602311998351</v>
      </c>
      <c r="T88" s="295">
        <v>0.21387667833350091</v>
      </c>
      <c r="U88" s="295">
        <v>0.22013367030210171</v>
      </c>
      <c r="V88" s="295">
        <v>0.32246817790036758</v>
      </c>
      <c r="W88" s="295">
        <v>0.20176381444212879</v>
      </c>
      <c r="X88" s="295">
        <v>0.47592424846506548</v>
      </c>
      <c r="Y88" s="295">
        <v>0.55027053012559846</v>
      </c>
      <c r="DA88" s="122" t="s">
        <v>1069</v>
      </c>
    </row>
    <row r="89" spans="1:105" ht="12" customHeight="1" x14ac:dyDescent="0.25">
      <c r="A89" s="59" t="s">
        <v>159</v>
      </c>
      <c r="B89" s="295">
        <v>0.39832189760277781</v>
      </c>
      <c r="C89" s="295">
        <v>0.17946923478117899</v>
      </c>
      <c r="D89" s="295">
        <v>0.37122516680200629</v>
      </c>
      <c r="E89" s="295">
        <v>1.9635379997030979</v>
      </c>
      <c r="F89" s="295">
        <v>0.69895679279675837</v>
      </c>
      <c r="G89" s="295">
        <v>0.72479310475660441</v>
      </c>
      <c r="H89" s="295">
        <v>0.65887312356947558</v>
      </c>
      <c r="I89" s="295">
        <v>1.1543016464001961</v>
      </c>
      <c r="J89" s="295">
        <v>0.90926401753212505</v>
      </c>
      <c r="K89" s="295">
        <v>0.808336971058079</v>
      </c>
      <c r="L89" s="295">
        <v>1.175215482077582</v>
      </c>
      <c r="M89" s="295">
        <v>1.004640254704128</v>
      </c>
      <c r="N89" s="295">
        <v>1.2575514049985921</v>
      </c>
      <c r="O89" s="295">
        <v>0.91148955870709181</v>
      </c>
      <c r="P89" s="295">
        <v>0.69955536364143411</v>
      </c>
      <c r="Q89" s="295">
        <v>0.58066669310574515</v>
      </c>
      <c r="R89" s="295">
        <v>0.70707301781561782</v>
      </c>
      <c r="S89" s="295">
        <v>0.55384215936885195</v>
      </c>
      <c r="T89" s="295">
        <v>0.60148714287704941</v>
      </c>
      <c r="U89" s="295">
        <v>0.55732524153493257</v>
      </c>
      <c r="V89" s="295">
        <v>0.74922386757942072</v>
      </c>
      <c r="W89" s="295">
        <v>0.77592848286620519</v>
      </c>
      <c r="X89" s="295">
        <v>1.2172720635840391</v>
      </c>
      <c r="Y89" s="295">
        <v>0.66781855182909045</v>
      </c>
      <c r="DA89" s="122" t="s">
        <v>1070</v>
      </c>
    </row>
    <row r="90" spans="1:105" ht="12" customHeight="1" x14ac:dyDescent="0.25">
      <c r="A90" s="59" t="s">
        <v>32</v>
      </c>
      <c r="B90" s="295">
        <v>0.98922804445800305</v>
      </c>
      <c r="C90" s="295">
        <v>0.88910695751921209</v>
      </c>
      <c r="D90" s="295">
        <v>0.55261174805597757</v>
      </c>
      <c r="E90" s="295">
        <v>1.6885063927192761</v>
      </c>
      <c r="F90" s="295">
        <v>1.6013745271452691</v>
      </c>
      <c r="G90" s="295">
        <v>1.423982943874476</v>
      </c>
      <c r="H90" s="295">
        <v>1.7530284255954309</v>
      </c>
      <c r="I90" s="295">
        <v>1.404107220534909</v>
      </c>
      <c r="J90" s="295">
        <v>1.171029660175422</v>
      </c>
      <c r="K90" s="295">
        <v>1.1127224509270051</v>
      </c>
      <c r="L90" s="295">
        <v>0.90722423386728279</v>
      </c>
      <c r="M90" s="295">
        <v>1.0325013600413619</v>
      </c>
      <c r="N90" s="295">
        <v>0.96586211686368995</v>
      </c>
      <c r="O90" s="295">
        <v>0.93781538256442776</v>
      </c>
      <c r="P90" s="295">
        <v>0.4788743611598949</v>
      </c>
      <c r="Q90" s="295">
        <v>0</v>
      </c>
      <c r="R90" s="295">
        <v>0</v>
      </c>
      <c r="S90" s="295">
        <v>4.851545472579012E-3</v>
      </c>
      <c r="T90" s="295">
        <v>0</v>
      </c>
      <c r="U90" s="295">
        <v>0</v>
      </c>
      <c r="V90" s="295">
        <v>0</v>
      </c>
      <c r="W90" s="295">
        <v>0</v>
      </c>
      <c r="X90" s="295">
        <v>0</v>
      </c>
      <c r="Y90" s="295">
        <v>0</v>
      </c>
      <c r="DA90" s="122" t="s">
        <v>1071</v>
      </c>
    </row>
    <row r="91" spans="1:105" ht="12" customHeight="1" x14ac:dyDescent="0.25">
      <c r="A91" s="59" t="s">
        <v>35</v>
      </c>
      <c r="B91" s="295">
        <v>11.66379693283009</v>
      </c>
      <c r="C91" s="295">
        <v>9.2814024870259786</v>
      </c>
      <c r="D91" s="295">
        <v>8.7973891104490889</v>
      </c>
      <c r="E91" s="295">
        <v>13.52397571737824</v>
      </c>
      <c r="F91" s="295">
        <v>14.38530210917072</v>
      </c>
      <c r="G91" s="295">
        <v>11.76712744760585</v>
      </c>
      <c r="H91" s="295">
        <v>10.662483222142679</v>
      </c>
      <c r="I91" s="295">
        <v>11.978026334418519</v>
      </c>
      <c r="J91" s="295">
        <v>11.506352087975939</v>
      </c>
      <c r="K91" s="295">
        <v>14.2650476555458</v>
      </c>
      <c r="L91" s="295">
        <v>16.855077928129159</v>
      </c>
      <c r="M91" s="295">
        <v>15.398001137326791</v>
      </c>
      <c r="N91" s="295">
        <v>13.521308473919129</v>
      </c>
      <c r="O91" s="295">
        <v>13.007117127368421</v>
      </c>
      <c r="P91" s="295">
        <v>9.2992942322689327</v>
      </c>
      <c r="Q91" s="295">
        <v>7.9225857370367683</v>
      </c>
      <c r="R91" s="295">
        <v>7.2498927309112657</v>
      </c>
      <c r="S91" s="295">
        <v>7.4624678585884174</v>
      </c>
      <c r="T91" s="295">
        <v>7.83403467971055</v>
      </c>
      <c r="U91" s="295">
        <v>7.8245289039643584</v>
      </c>
      <c r="V91" s="295">
        <v>12.16597421705865</v>
      </c>
      <c r="W91" s="295">
        <v>13.285600708325561</v>
      </c>
      <c r="X91" s="295">
        <v>12.41290395503429</v>
      </c>
      <c r="Y91" s="295">
        <v>11.641264599580159</v>
      </c>
      <c r="DA91" s="122" t="s">
        <v>1072</v>
      </c>
    </row>
    <row r="92" spans="1:105" ht="12" customHeight="1" x14ac:dyDescent="0.25">
      <c r="A92" s="60" t="s">
        <v>1019</v>
      </c>
      <c r="B92" s="262">
        <v>0.31166803171543889</v>
      </c>
      <c r="C92" s="262">
        <v>0.38472067607860672</v>
      </c>
      <c r="D92" s="262">
        <v>0.48762646693975609</v>
      </c>
      <c r="E92" s="262">
        <v>1.921708643502783</v>
      </c>
      <c r="F92" s="262">
        <v>1.8983341715313351</v>
      </c>
      <c r="G92" s="262">
        <v>1.975929408783726</v>
      </c>
      <c r="H92" s="262">
        <v>1.599246240696756</v>
      </c>
      <c r="I92" s="262">
        <v>1.8967344559699451</v>
      </c>
      <c r="J92" s="262">
        <v>0.73313481221783239</v>
      </c>
      <c r="K92" s="262">
        <v>0.67548730754341335</v>
      </c>
      <c r="L92" s="262">
        <v>0.79243534813059213</v>
      </c>
      <c r="M92" s="262">
        <v>0.91478831723905252</v>
      </c>
      <c r="N92" s="262">
        <v>0.89261811292427817</v>
      </c>
      <c r="O92" s="262">
        <v>0.77401900003718727</v>
      </c>
      <c r="P92" s="262">
        <v>1.001009025409731</v>
      </c>
      <c r="Q92" s="262">
        <v>0.86985518580462451</v>
      </c>
      <c r="R92" s="262">
        <v>0.76855683997404878</v>
      </c>
      <c r="S92" s="262">
        <v>0.83058837213421055</v>
      </c>
      <c r="T92" s="262">
        <v>0.78966690826237007</v>
      </c>
      <c r="U92" s="262">
        <v>0.8455266178309252</v>
      </c>
      <c r="V92" s="262">
        <v>1.0087874853182019</v>
      </c>
      <c r="W92" s="262">
        <v>1.12772031071531</v>
      </c>
      <c r="X92" s="262">
        <v>1.0719758880480199</v>
      </c>
      <c r="Y92" s="262">
        <v>0.98255637479100044</v>
      </c>
      <c r="DA92" s="72" t="s">
        <v>1073</v>
      </c>
    </row>
    <row r="93" spans="1:105" ht="12" customHeight="1" x14ac:dyDescent="0.25">
      <c r="A93" s="57" t="s">
        <v>1021</v>
      </c>
      <c r="B93" s="261">
        <f t="shared" ref="B93:Y93" si="3">B94+B95+B106</f>
        <v>2.6315100101739186</v>
      </c>
      <c r="C93" s="261">
        <f t="shared" si="3"/>
        <v>2.1505702917248564</v>
      </c>
      <c r="D93" s="261">
        <f t="shared" si="3"/>
        <v>2.3196871937257182</v>
      </c>
      <c r="E93" s="261">
        <f t="shared" si="3"/>
        <v>4.2182101228634288</v>
      </c>
      <c r="F93" s="261">
        <f t="shared" si="3"/>
        <v>4.1166217844412794</v>
      </c>
      <c r="G93" s="261">
        <f t="shared" si="3"/>
        <v>3.7188592577343211</v>
      </c>
      <c r="H93" s="261">
        <f t="shared" si="3"/>
        <v>3.3316129917136932</v>
      </c>
      <c r="I93" s="261">
        <f t="shared" si="3"/>
        <v>3.698428228693905</v>
      </c>
      <c r="J93" s="261">
        <f t="shared" si="3"/>
        <v>3.003534934900705</v>
      </c>
      <c r="K93" s="261">
        <f t="shared" si="3"/>
        <v>3.4504280469063997</v>
      </c>
      <c r="L93" s="261">
        <f t="shared" si="3"/>
        <v>4.0273685532675492</v>
      </c>
      <c r="M93" s="261">
        <f t="shared" si="3"/>
        <v>3.7885637944371542</v>
      </c>
      <c r="N93" s="261">
        <f t="shared" si="3"/>
        <v>3.4199118011928666</v>
      </c>
      <c r="O93" s="261">
        <f t="shared" si="3"/>
        <v>3.2237079768423422</v>
      </c>
      <c r="P93" s="261">
        <f t="shared" si="3"/>
        <v>2.5332020214175008</v>
      </c>
      <c r="Q93" s="261">
        <f t="shared" si="3"/>
        <v>2.1091517291177264</v>
      </c>
      <c r="R93" s="261">
        <f t="shared" si="3"/>
        <v>1.9573950563661162</v>
      </c>
      <c r="S93" s="261">
        <f t="shared" si="3"/>
        <v>1.994438582000108</v>
      </c>
      <c r="T93" s="261">
        <f t="shared" si="3"/>
        <v>2.056725954514111</v>
      </c>
      <c r="U93" s="261">
        <f t="shared" si="3"/>
        <v>2.0855016723687214</v>
      </c>
      <c r="V93" s="261">
        <f t="shared" si="3"/>
        <v>3.0351222161875233</v>
      </c>
      <c r="W93" s="261">
        <f t="shared" si="3"/>
        <v>3.2982164766565907</v>
      </c>
      <c r="X93" s="261">
        <f t="shared" si="3"/>
        <v>3.2206828219469674</v>
      </c>
      <c r="Y93" s="261">
        <f t="shared" si="3"/>
        <v>2.9346527175272317</v>
      </c>
      <c r="DA93" s="70"/>
    </row>
    <row r="94" spans="1:105" ht="12" customHeight="1" x14ac:dyDescent="0.25">
      <c r="A94" s="60" t="s">
        <v>1022</v>
      </c>
      <c r="B94" s="262">
        <v>1.6226227242711051</v>
      </c>
      <c r="C94" s="262">
        <v>1.195830206336957</v>
      </c>
      <c r="D94" s="262">
        <v>1.172454875038651</v>
      </c>
      <c r="E94" s="262">
        <v>1.3776156935208981</v>
      </c>
      <c r="F94" s="262">
        <v>1.410090684001456</v>
      </c>
      <c r="G94" s="262">
        <v>1.1005063321212469</v>
      </c>
      <c r="H94" s="262">
        <v>1.044704832778578</v>
      </c>
      <c r="I94" s="262">
        <v>1.124426501005823</v>
      </c>
      <c r="J94" s="262">
        <v>1.386505247342144</v>
      </c>
      <c r="K94" s="262">
        <v>1.755592882811456</v>
      </c>
      <c r="L94" s="262">
        <v>2.0582058209265388</v>
      </c>
      <c r="M94" s="262">
        <v>1.759103132091522</v>
      </c>
      <c r="N94" s="262">
        <v>1.5334485592715099</v>
      </c>
      <c r="O94" s="262">
        <v>1.490101660675518</v>
      </c>
      <c r="P94" s="262">
        <v>0.91541824451237863</v>
      </c>
      <c r="Q94" s="262">
        <v>0.74684823872645045</v>
      </c>
      <c r="R94" s="262">
        <v>0.70311652139681435</v>
      </c>
      <c r="S94" s="262">
        <v>0.698847611561489</v>
      </c>
      <c r="T94" s="262">
        <v>0.76033831117056572</v>
      </c>
      <c r="U94" s="262">
        <v>0.73761511641859256</v>
      </c>
      <c r="V94" s="262">
        <v>1.21879928562789</v>
      </c>
      <c r="W94" s="262">
        <v>1.3099603501726811</v>
      </c>
      <c r="X94" s="262">
        <v>1.271596776929548</v>
      </c>
      <c r="Y94" s="262">
        <v>1.1800721027753149</v>
      </c>
      <c r="DA94" s="72" t="s">
        <v>1074</v>
      </c>
    </row>
    <row r="95" spans="1:105" ht="12" customHeight="1" x14ac:dyDescent="0.25">
      <c r="A95" s="60" t="s">
        <v>1024</v>
      </c>
      <c r="B95" s="262">
        <v>0.57530666579884926</v>
      </c>
      <c r="C95" s="262">
        <v>0.45906003477025831</v>
      </c>
      <c r="D95" s="262">
        <v>0.49735765566650048</v>
      </c>
      <c r="E95" s="262">
        <v>0.88305173554552319</v>
      </c>
      <c r="F95" s="262">
        <v>0.84572671129080046</v>
      </c>
      <c r="G95" s="262">
        <v>0.77038889541680833</v>
      </c>
      <c r="H95" s="262">
        <v>0.71997460166652039</v>
      </c>
      <c r="I95" s="262">
        <v>0.79345923419305198</v>
      </c>
      <c r="J95" s="262">
        <v>0.73360872461805382</v>
      </c>
      <c r="K95" s="262">
        <v>0.86351602784820514</v>
      </c>
      <c r="L95" s="262">
        <v>1.001504764110325</v>
      </c>
      <c r="M95" s="262">
        <v>0.98438540893821513</v>
      </c>
      <c r="N95" s="262">
        <v>0.87414704346793293</v>
      </c>
      <c r="O95" s="262">
        <v>0.84688638733416588</v>
      </c>
      <c r="P95" s="262">
        <v>0.6323950991258136</v>
      </c>
      <c r="Q95" s="262">
        <v>0.54230628868445419</v>
      </c>
      <c r="R95" s="262">
        <v>0.50890886968549753</v>
      </c>
      <c r="S95" s="262">
        <v>0.51775887647696306</v>
      </c>
      <c r="T95" s="262">
        <v>0.52997030162496539</v>
      </c>
      <c r="U95" s="262">
        <v>0.55081209651476515</v>
      </c>
      <c r="V95" s="262">
        <v>0.80570968700022227</v>
      </c>
      <c r="W95" s="262">
        <v>0.87632379797750959</v>
      </c>
      <c r="X95" s="262">
        <v>0.85093762694703423</v>
      </c>
      <c r="Y95" s="262">
        <v>0.75856565660319109</v>
      </c>
      <c r="DA95" s="72" t="s">
        <v>1075</v>
      </c>
    </row>
    <row r="96" spans="1:105" ht="12" customHeight="1" x14ac:dyDescent="0.25">
      <c r="A96" s="64" t="s">
        <v>28</v>
      </c>
      <c r="B96" s="229">
        <v>0</v>
      </c>
      <c r="C96" s="229">
        <v>0</v>
      </c>
      <c r="D96" s="229">
        <v>4.9857239298274819E-2</v>
      </c>
      <c r="E96" s="229">
        <v>0</v>
      </c>
      <c r="F96" s="229">
        <v>0</v>
      </c>
      <c r="G96" s="229">
        <v>0</v>
      </c>
      <c r="H96" s="229">
        <v>0</v>
      </c>
      <c r="I96" s="229">
        <v>0</v>
      </c>
      <c r="J96" s="229">
        <v>0</v>
      </c>
      <c r="K96" s="229">
        <v>0</v>
      </c>
      <c r="L96" s="229">
        <v>0</v>
      </c>
      <c r="M96" s="229">
        <v>0</v>
      </c>
      <c r="N96" s="229">
        <v>0</v>
      </c>
      <c r="O96" s="229">
        <v>0</v>
      </c>
      <c r="P96" s="229">
        <v>0</v>
      </c>
      <c r="Q96" s="229">
        <v>0</v>
      </c>
      <c r="R96" s="229">
        <v>0</v>
      </c>
      <c r="S96" s="229">
        <v>0</v>
      </c>
      <c r="T96" s="229">
        <v>0</v>
      </c>
      <c r="U96" s="229">
        <v>2.9539291604824431E-5</v>
      </c>
      <c r="V96" s="229">
        <v>0</v>
      </c>
      <c r="W96" s="229">
        <v>0</v>
      </c>
      <c r="X96" s="229">
        <v>0</v>
      </c>
      <c r="Y96" s="229">
        <v>0</v>
      </c>
      <c r="DA96" s="73" t="s">
        <v>1076</v>
      </c>
    </row>
    <row r="97" spans="1:105" ht="12" customHeight="1" x14ac:dyDescent="0.25">
      <c r="A97" s="64" t="s">
        <v>30</v>
      </c>
      <c r="B97" s="229">
        <v>0</v>
      </c>
      <c r="C97" s="229">
        <v>0</v>
      </c>
      <c r="D97" s="229">
        <v>0</v>
      </c>
      <c r="E97" s="229">
        <v>0</v>
      </c>
      <c r="F97" s="229">
        <v>0</v>
      </c>
      <c r="G97" s="229">
        <v>0</v>
      </c>
      <c r="H97" s="229">
        <v>0</v>
      </c>
      <c r="I97" s="229">
        <v>0</v>
      </c>
      <c r="J97" s="229">
        <v>0</v>
      </c>
      <c r="K97" s="229">
        <v>0</v>
      </c>
      <c r="L97" s="229">
        <v>0</v>
      </c>
      <c r="M97" s="229">
        <v>0</v>
      </c>
      <c r="N97" s="229">
        <v>0</v>
      </c>
      <c r="O97" s="229">
        <v>0</v>
      </c>
      <c r="P97" s="229">
        <v>0</v>
      </c>
      <c r="Q97" s="229">
        <v>0</v>
      </c>
      <c r="R97" s="229">
        <v>0</v>
      </c>
      <c r="S97" s="229">
        <v>0</v>
      </c>
      <c r="T97" s="229">
        <v>0</v>
      </c>
      <c r="U97" s="229">
        <v>0</v>
      </c>
      <c r="V97" s="229">
        <v>0</v>
      </c>
      <c r="W97" s="229">
        <v>0</v>
      </c>
      <c r="X97" s="229">
        <v>0</v>
      </c>
      <c r="Y97" s="229">
        <v>0</v>
      </c>
      <c r="DA97" s="73" t="s">
        <v>1077</v>
      </c>
    </row>
    <row r="98" spans="1:105" ht="12" customHeight="1" x14ac:dyDescent="0.25">
      <c r="A98" s="64" t="s">
        <v>31</v>
      </c>
      <c r="B98" s="229">
        <v>0</v>
      </c>
      <c r="C98" s="229">
        <v>0</v>
      </c>
      <c r="D98" s="229">
        <v>0</v>
      </c>
      <c r="E98" s="229">
        <v>8.2526043093211331E-3</v>
      </c>
      <c r="F98" s="229">
        <v>8.2338304057841313E-3</v>
      </c>
      <c r="G98" s="229">
        <v>2.3217767667410179E-2</v>
      </c>
      <c r="H98" s="229">
        <v>1.323811878907939E-2</v>
      </c>
      <c r="I98" s="229">
        <v>6.6563533552851106E-3</v>
      </c>
      <c r="J98" s="229">
        <v>5.8963446889887059E-3</v>
      </c>
      <c r="K98" s="229">
        <v>7.0818066049515779E-3</v>
      </c>
      <c r="L98" s="229">
        <v>7.8585742066246377E-3</v>
      </c>
      <c r="M98" s="229">
        <v>7.7449153529043037E-3</v>
      </c>
      <c r="N98" s="229">
        <v>7.718575772416034E-3</v>
      </c>
      <c r="O98" s="229">
        <v>6.9200642261732946E-3</v>
      </c>
      <c r="P98" s="229">
        <v>4.9800662894297614E-3</v>
      </c>
      <c r="Q98" s="229">
        <v>3.6545202130761371E-3</v>
      </c>
      <c r="R98" s="229">
        <v>3.2925616242607978E-3</v>
      </c>
      <c r="S98" s="229">
        <v>2.9900963114239988E-3</v>
      </c>
      <c r="T98" s="229">
        <v>3.587509387049229E-3</v>
      </c>
      <c r="U98" s="229">
        <v>3.3498692806471081E-3</v>
      </c>
      <c r="V98" s="229">
        <v>5.3110198793847726E-3</v>
      </c>
      <c r="W98" s="229">
        <v>3.2475816727699251E-3</v>
      </c>
      <c r="X98" s="229">
        <v>7.9580880740447967E-3</v>
      </c>
      <c r="Y98" s="229">
        <v>9.7953137694914462E-3</v>
      </c>
      <c r="DA98" s="73" t="s">
        <v>1078</v>
      </c>
    </row>
    <row r="99" spans="1:105" ht="12" customHeight="1" x14ac:dyDescent="0.25">
      <c r="A99" s="64" t="s">
        <v>159</v>
      </c>
      <c r="B99" s="229">
        <v>1.458097053994138E-2</v>
      </c>
      <c r="C99" s="229">
        <v>6.7332407699558739E-3</v>
      </c>
      <c r="D99" s="229">
        <v>1.36414267937716E-2</v>
      </c>
      <c r="E99" s="229">
        <v>5.7377903054755847E-2</v>
      </c>
      <c r="F99" s="229">
        <v>2.1487029509413769E-2</v>
      </c>
      <c r="G99" s="229">
        <v>2.0187108816542301E-2</v>
      </c>
      <c r="H99" s="229">
        <v>1.6998739789134281E-2</v>
      </c>
      <c r="I99" s="229">
        <v>2.9358303726648799E-2</v>
      </c>
      <c r="J99" s="229">
        <v>2.0440253958978329E-2</v>
      </c>
      <c r="K99" s="229">
        <v>1.840296197442479E-2</v>
      </c>
      <c r="L99" s="229">
        <v>2.7297797755756189E-2</v>
      </c>
      <c r="M99" s="229">
        <v>2.018416923987193E-2</v>
      </c>
      <c r="N99" s="229">
        <v>2.6901787717820591E-2</v>
      </c>
      <c r="O99" s="229">
        <v>1.800278838566214E-2</v>
      </c>
      <c r="P99" s="229">
        <v>1.2977013423587961E-2</v>
      </c>
      <c r="Q99" s="229">
        <v>9.5039998134058123E-3</v>
      </c>
      <c r="R99" s="229">
        <v>1.138579052309327E-2</v>
      </c>
      <c r="S99" s="229">
        <v>8.795816750306832E-3</v>
      </c>
      <c r="T99" s="229">
        <v>1.0089182177666351E-2</v>
      </c>
      <c r="U99" s="229">
        <v>8.481059273599342E-3</v>
      </c>
      <c r="V99" s="229">
        <v>1.2339645048800059E-2</v>
      </c>
      <c r="W99" s="229">
        <v>1.248931146203737E-2</v>
      </c>
      <c r="X99" s="229">
        <v>2.0354412121926398E-2</v>
      </c>
      <c r="Y99" s="229">
        <v>1.1887775009067351E-2</v>
      </c>
      <c r="DA99" s="73" t="s">
        <v>1079</v>
      </c>
    </row>
    <row r="100" spans="1:105" ht="12" customHeight="1" x14ac:dyDescent="0.25">
      <c r="A100" s="64" t="s">
        <v>32</v>
      </c>
      <c r="B100" s="229">
        <v>3.6211679700095339E-2</v>
      </c>
      <c r="C100" s="229">
        <v>3.3357088876647942E-2</v>
      </c>
      <c r="D100" s="229">
        <v>2.03068471122929E-2</v>
      </c>
      <c r="E100" s="229">
        <v>4.9341014089582989E-2</v>
      </c>
      <c r="F100" s="229">
        <v>4.922876789381065E-2</v>
      </c>
      <c r="G100" s="229">
        <v>3.9661109428666061E-2</v>
      </c>
      <c r="H100" s="229">
        <v>4.5227636374380459E-2</v>
      </c>
      <c r="I100" s="229">
        <v>3.5711814475704901E-2</v>
      </c>
      <c r="J100" s="229">
        <v>2.6324745273048299E-2</v>
      </c>
      <c r="K100" s="229">
        <v>2.533273830800338E-2</v>
      </c>
      <c r="L100" s="229">
        <v>2.1072921547501421E-2</v>
      </c>
      <c r="M100" s="229">
        <v>2.0743925095466489E-2</v>
      </c>
      <c r="N100" s="229">
        <v>2.066191292798954E-2</v>
      </c>
      <c r="O100" s="229">
        <v>1.8522748522840329E-2</v>
      </c>
      <c r="P100" s="229">
        <v>8.8832983577398598E-3</v>
      </c>
      <c r="Q100" s="229">
        <v>0</v>
      </c>
      <c r="R100" s="229">
        <v>0</v>
      </c>
      <c r="S100" s="229">
        <v>7.7049578495821722E-5</v>
      </c>
      <c r="T100" s="229">
        <v>0</v>
      </c>
      <c r="U100" s="229">
        <v>0</v>
      </c>
      <c r="V100" s="229">
        <v>0</v>
      </c>
      <c r="W100" s="229">
        <v>0</v>
      </c>
      <c r="X100" s="229">
        <v>0</v>
      </c>
      <c r="Y100" s="229">
        <v>0</v>
      </c>
      <c r="DA100" s="73" t="s">
        <v>1080</v>
      </c>
    </row>
    <row r="101" spans="1:105" ht="12" customHeight="1" x14ac:dyDescent="0.25">
      <c r="A101" s="64" t="s">
        <v>33</v>
      </c>
      <c r="B101" s="229">
        <v>0</v>
      </c>
      <c r="C101" s="229">
        <v>0</v>
      </c>
      <c r="D101" s="229">
        <v>0</v>
      </c>
      <c r="E101" s="229">
        <v>0</v>
      </c>
      <c r="F101" s="229">
        <v>0</v>
      </c>
      <c r="G101" s="229">
        <v>0</v>
      </c>
      <c r="H101" s="229">
        <v>0</v>
      </c>
      <c r="I101" s="229">
        <v>8.7596926758525904E-3</v>
      </c>
      <c r="J101" s="229">
        <v>0</v>
      </c>
      <c r="K101" s="229">
        <v>0</v>
      </c>
      <c r="L101" s="229">
        <v>0</v>
      </c>
      <c r="M101" s="229">
        <v>0</v>
      </c>
      <c r="N101" s="229">
        <v>0</v>
      </c>
      <c r="O101" s="229">
        <v>0</v>
      </c>
      <c r="P101" s="229">
        <v>0</v>
      </c>
      <c r="Q101" s="229">
        <v>0</v>
      </c>
      <c r="R101" s="229">
        <v>0</v>
      </c>
      <c r="S101" s="229">
        <v>7.4723770151562759E-6</v>
      </c>
      <c r="T101" s="229">
        <v>8.2880110834329683E-6</v>
      </c>
      <c r="U101" s="229">
        <v>0</v>
      </c>
      <c r="V101" s="229">
        <v>0</v>
      </c>
      <c r="W101" s="229">
        <v>0</v>
      </c>
      <c r="X101" s="229">
        <v>0</v>
      </c>
      <c r="Y101" s="229">
        <v>5.5190102397332311E-3</v>
      </c>
      <c r="DA101" s="73" t="s">
        <v>1081</v>
      </c>
    </row>
    <row r="102" spans="1:105" ht="12" customHeight="1" x14ac:dyDescent="0.25">
      <c r="A102" s="64" t="s">
        <v>35</v>
      </c>
      <c r="B102" s="229">
        <v>0.42696492581749601</v>
      </c>
      <c r="C102" s="229">
        <v>0.34821521195100641</v>
      </c>
      <c r="D102" s="229">
        <v>0.32327802708085701</v>
      </c>
      <c r="E102" s="229">
        <v>0.39519345576400089</v>
      </c>
      <c r="F102" s="229">
        <v>0.44222677868939769</v>
      </c>
      <c r="G102" s="229">
        <v>0.32774081414959338</v>
      </c>
      <c r="H102" s="229">
        <v>0.27508904418090369</v>
      </c>
      <c r="I102" s="229">
        <v>0.30464700130015943</v>
      </c>
      <c r="J102" s="229">
        <v>0.25866278031984169</v>
      </c>
      <c r="K102" s="229">
        <v>0.32476447195621938</v>
      </c>
      <c r="L102" s="229">
        <v>0.39150820888284221</v>
      </c>
      <c r="M102" s="229">
        <v>0.30936035009176038</v>
      </c>
      <c r="N102" s="229">
        <v>0.28925049806051362</v>
      </c>
      <c r="O102" s="229">
        <v>0.25690297262832851</v>
      </c>
      <c r="P102" s="229">
        <v>0.17250538321067399</v>
      </c>
      <c r="Q102" s="229">
        <v>0.12967207222401661</v>
      </c>
      <c r="R102" s="229">
        <v>0.116742907548733</v>
      </c>
      <c r="S102" s="229">
        <v>0.1185148127112583</v>
      </c>
      <c r="T102" s="229">
        <v>0.13140597268911569</v>
      </c>
      <c r="U102" s="229">
        <v>0.1190692408614937</v>
      </c>
      <c r="V102" s="229">
        <v>0.20037242539586239</v>
      </c>
      <c r="W102" s="229">
        <v>0.21384445715102529</v>
      </c>
      <c r="X102" s="229">
        <v>0.20756030659797919</v>
      </c>
      <c r="Y102" s="229">
        <v>0.2072250523765716</v>
      </c>
      <c r="DA102" s="73" t="s">
        <v>1082</v>
      </c>
    </row>
    <row r="103" spans="1:105" ht="12" customHeight="1" x14ac:dyDescent="0.25">
      <c r="A103" s="64" t="s">
        <v>36</v>
      </c>
      <c r="B103" s="229">
        <v>0</v>
      </c>
      <c r="C103" s="229">
        <v>0</v>
      </c>
      <c r="D103" s="229">
        <v>0</v>
      </c>
      <c r="E103" s="229">
        <v>0</v>
      </c>
      <c r="F103" s="229">
        <v>0</v>
      </c>
      <c r="G103" s="229">
        <v>0</v>
      </c>
      <c r="H103" s="229">
        <v>0</v>
      </c>
      <c r="I103" s="229">
        <v>0</v>
      </c>
      <c r="J103" s="229">
        <v>0</v>
      </c>
      <c r="K103" s="229">
        <v>0</v>
      </c>
      <c r="L103" s="229">
        <v>0</v>
      </c>
      <c r="M103" s="229">
        <v>0</v>
      </c>
      <c r="N103" s="229">
        <v>0</v>
      </c>
      <c r="O103" s="229">
        <v>0</v>
      </c>
      <c r="P103" s="229">
        <v>0</v>
      </c>
      <c r="Q103" s="229">
        <v>0</v>
      </c>
      <c r="R103" s="229">
        <v>0</v>
      </c>
      <c r="S103" s="229">
        <v>0</v>
      </c>
      <c r="T103" s="229">
        <v>0</v>
      </c>
      <c r="U103" s="229">
        <v>0</v>
      </c>
      <c r="V103" s="229">
        <v>0</v>
      </c>
      <c r="W103" s="229">
        <v>0</v>
      </c>
      <c r="X103" s="229">
        <v>0</v>
      </c>
      <c r="Y103" s="229">
        <v>0</v>
      </c>
      <c r="DA103" s="73" t="s">
        <v>1083</v>
      </c>
    </row>
    <row r="104" spans="1:105" ht="12" customHeight="1" x14ac:dyDescent="0.25">
      <c r="A104" s="64" t="s">
        <v>38</v>
      </c>
      <c r="B104" s="229">
        <v>9.7549089741316625E-2</v>
      </c>
      <c r="C104" s="229">
        <v>7.0754493172648064E-2</v>
      </c>
      <c r="D104" s="229">
        <v>9.0274115381304199E-2</v>
      </c>
      <c r="E104" s="229">
        <v>0.1081095204314515</v>
      </c>
      <c r="F104" s="229">
        <v>0.12468933578544809</v>
      </c>
      <c r="G104" s="229">
        <v>0.1328322950565595</v>
      </c>
      <c r="H104" s="229">
        <v>0.13117647453428341</v>
      </c>
      <c r="I104" s="229">
        <v>0.16117427005743801</v>
      </c>
      <c r="J104" s="229">
        <v>0.14599988776551931</v>
      </c>
      <c r="K104" s="229">
        <v>0.16465528242695229</v>
      </c>
      <c r="L104" s="229">
        <v>0.21237629480405329</v>
      </c>
      <c r="M104" s="229">
        <v>0.2000260232087761</v>
      </c>
      <c r="N104" s="229">
        <v>0.15059313631245519</v>
      </c>
      <c r="O104" s="229">
        <v>0.18228484449615781</v>
      </c>
      <c r="P104" s="229">
        <v>0.1601785683730767</v>
      </c>
      <c r="Q104" s="229">
        <v>0.17613492702523989</v>
      </c>
      <c r="R104" s="229">
        <v>0.16879106312839859</v>
      </c>
      <c r="S104" s="229">
        <v>0.17340647180605501</v>
      </c>
      <c r="T104" s="229">
        <v>0.15417358217402011</v>
      </c>
      <c r="U104" s="229">
        <v>0.15561126202032771</v>
      </c>
      <c r="V104" s="229">
        <v>0.21422097639120649</v>
      </c>
      <c r="W104" s="229">
        <v>0.26298260027484938</v>
      </c>
      <c r="X104" s="229">
        <v>0.2175952328595839</v>
      </c>
      <c r="Y104" s="229">
        <v>0.23678535981297569</v>
      </c>
      <c r="DA104" s="73" t="s">
        <v>1084</v>
      </c>
    </row>
    <row r="105" spans="1:105" ht="12" customHeight="1" x14ac:dyDescent="0.25">
      <c r="A105" s="64" t="s">
        <v>39</v>
      </c>
      <c r="B105" s="229">
        <v>0</v>
      </c>
      <c r="C105" s="229">
        <v>0</v>
      </c>
      <c r="D105" s="229">
        <v>0</v>
      </c>
      <c r="E105" s="229">
        <v>0.26477723789641078</v>
      </c>
      <c r="F105" s="229">
        <v>0.19986096900694619</v>
      </c>
      <c r="G105" s="229">
        <v>0.22674980029803679</v>
      </c>
      <c r="H105" s="229">
        <v>0.23824458799873921</v>
      </c>
      <c r="I105" s="229">
        <v>0.24715179860196321</v>
      </c>
      <c r="J105" s="229">
        <v>0.27628471261167742</v>
      </c>
      <c r="K105" s="229">
        <v>0.32327876657765359</v>
      </c>
      <c r="L105" s="229">
        <v>0.34139096691354681</v>
      </c>
      <c r="M105" s="229">
        <v>0.42632602594943608</v>
      </c>
      <c r="N105" s="229">
        <v>0.37902113267673798</v>
      </c>
      <c r="O105" s="229">
        <v>0.36425296907500382</v>
      </c>
      <c r="P105" s="229">
        <v>0.27287076947130517</v>
      </c>
      <c r="Q105" s="229">
        <v>0.22334076940871569</v>
      </c>
      <c r="R105" s="229">
        <v>0.20869654686101191</v>
      </c>
      <c r="S105" s="229">
        <v>0.21396715694240789</v>
      </c>
      <c r="T105" s="229">
        <v>0.23070576718603061</v>
      </c>
      <c r="U105" s="229">
        <v>0.2642711257870925</v>
      </c>
      <c r="V105" s="229">
        <v>0.37346562028496849</v>
      </c>
      <c r="W105" s="229">
        <v>0.38375984741682773</v>
      </c>
      <c r="X105" s="229">
        <v>0.39746958729349979</v>
      </c>
      <c r="Y105" s="229">
        <v>0.28735314539535178</v>
      </c>
      <c r="DA105" s="73" t="s">
        <v>1085</v>
      </c>
    </row>
    <row r="106" spans="1:105" ht="12" customHeight="1" x14ac:dyDescent="0.25">
      <c r="A106" s="60" t="s">
        <v>1036</v>
      </c>
      <c r="B106" s="262">
        <v>0.43358062010396409</v>
      </c>
      <c r="C106" s="262">
        <v>0.49568005061764092</v>
      </c>
      <c r="D106" s="262">
        <v>0.64987466302056696</v>
      </c>
      <c r="E106" s="262">
        <v>1.957542693797008</v>
      </c>
      <c r="F106" s="262">
        <v>1.8608043891490229</v>
      </c>
      <c r="G106" s="262">
        <v>1.8479640301962661</v>
      </c>
      <c r="H106" s="262">
        <v>1.566933557268595</v>
      </c>
      <c r="I106" s="262">
        <v>1.78054249349503</v>
      </c>
      <c r="J106" s="262">
        <v>0.88342096294050743</v>
      </c>
      <c r="K106" s="262">
        <v>0.83131913624673859</v>
      </c>
      <c r="L106" s="262">
        <v>0.96765796823068528</v>
      </c>
      <c r="M106" s="262">
        <v>1.045075253407417</v>
      </c>
      <c r="N106" s="262">
        <v>1.0123161984534239</v>
      </c>
      <c r="O106" s="262">
        <v>0.88671992883265838</v>
      </c>
      <c r="P106" s="262">
        <v>0.98538867777930861</v>
      </c>
      <c r="Q106" s="262">
        <v>0.81999720170682167</v>
      </c>
      <c r="R106" s="262">
        <v>0.74536966528380411</v>
      </c>
      <c r="S106" s="262">
        <v>0.77783209396165609</v>
      </c>
      <c r="T106" s="262">
        <v>0.76641734171857967</v>
      </c>
      <c r="U106" s="262">
        <v>0.79707445943536359</v>
      </c>
      <c r="V106" s="262">
        <v>1.0106132435594111</v>
      </c>
      <c r="W106" s="262">
        <v>1.1119323285064</v>
      </c>
      <c r="X106" s="262">
        <v>1.0981484180703851</v>
      </c>
      <c r="Y106" s="262">
        <v>0.99601495814872554</v>
      </c>
      <c r="DA106" s="72" t="s">
        <v>1086</v>
      </c>
    </row>
    <row r="107" spans="1:105" ht="12" customHeight="1" x14ac:dyDescent="0.25">
      <c r="A107" s="132" t="s">
        <v>1038</v>
      </c>
      <c r="B107" s="316">
        <v>1.429899416075866</v>
      </c>
      <c r="C107" s="316">
        <v>1.321194060940188</v>
      </c>
      <c r="D107" s="316">
        <v>1.4843344398922249</v>
      </c>
      <c r="E107" s="316">
        <v>3.082279995234102</v>
      </c>
      <c r="F107" s="316">
        <v>3.047074068109664</v>
      </c>
      <c r="G107" s="316">
        <v>2.7714913825815559</v>
      </c>
      <c r="H107" s="316">
        <v>2.4138005405831651</v>
      </c>
      <c r="I107" s="316">
        <v>2.703826965673104</v>
      </c>
      <c r="J107" s="316">
        <v>1.8374101922869821</v>
      </c>
      <c r="K107" s="316">
        <v>1.9289445349229131</v>
      </c>
      <c r="L107" s="316">
        <v>2.252014669312111</v>
      </c>
      <c r="M107" s="316">
        <v>2.1416986379474028</v>
      </c>
      <c r="N107" s="316">
        <v>1.975071425276101</v>
      </c>
      <c r="O107" s="316">
        <v>1.8052635524813541</v>
      </c>
      <c r="P107" s="316">
        <v>1.652504254685351</v>
      </c>
      <c r="Q107" s="316">
        <v>1.370841029655858</v>
      </c>
      <c r="R107" s="316">
        <v>1.259505713946339</v>
      </c>
      <c r="S107" s="316">
        <v>1.293154546681675</v>
      </c>
      <c r="T107" s="316">
        <v>1.3201367057293161</v>
      </c>
      <c r="U107" s="316">
        <v>1.3355825020184009</v>
      </c>
      <c r="V107" s="316">
        <v>1.8409911578889659</v>
      </c>
      <c r="W107" s="316">
        <v>2.0125414829822512</v>
      </c>
      <c r="X107" s="316">
        <v>1.9627193985354949</v>
      </c>
      <c r="Y107" s="316">
        <v>1.809937536415501</v>
      </c>
      <c r="DA107" s="139" t="s">
        <v>1087</v>
      </c>
    </row>
    <row r="108" spans="1:105" ht="12" hidden="1" customHeight="1" x14ac:dyDescent="0.25">
      <c r="A108" s="98"/>
      <c r="B108" s="98"/>
      <c r="C108" s="98"/>
      <c r="D108" s="98"/>
      <c r="E108" s="98"/>
      <c r="F108" s="98"/>
      <c r="G108" s="98"/>
      <c r="H108" s="98"/>
      <c r="I108" s="98"/>
      <c r="J108" s="98"/>
      <c r="K108" s="98"/>
      <c r="L108" s="98"/>
      <c r="M108" s="98"/>
      <c r="N108" s="98"/>
      <c r="O108" s="98"/>
      <c r="P108" s="98"/>
      <c r="Q108" s="98"/>
      <c r="R108" s="98"/>
      <c r="S108" s="98"/>
      <c r="T108" s="98"/>
      <c r="U108" s="98"/>
      <c r="V108" s="98"/>
      <c r="W108" s="98"/>
      <c r="X108" s="98"/>
      <c r="Y108" s="98"/>
      <c r="DA108" s="94"/>
    </row>
    <row r="109" spans="1:105" ht="12" customHeight="1" x14ac:dyDescent="0.25">
      <c r="A109" s="172"/>
      <c r="B109" s="172"/>
      <c r="C109" s="172"/>
      <c r="D109" s="172"/>
      <c r="E109" s="172"/>
      <c r="F109" s="172"/>
      <c r="G109" s="172"/>
      <c r="H109" s="172"/>
      <c r="I109" s="172"/>
      <c r="J109" s="172"/>
      <c r="K109" s="172"/>
      <c r="L109" s="172"/>
      <c r="M109" s="172"/>
      <c r="N109" s="172"/>
      <c r="O109" s="172"/>
      <c r="P109" s="172"/>
      <c r="Q109" s="172"/>
      <c r="R109" s="172"/>
      <c r="S109" s="172"/>
      <c r="T109" s="172"/>
      <c r="U109" s="172"/>
      <c r="V109" s="172"/>
      <c r="W109" s="172"/>
      <c r="X109" s="172"/>
      <c r="Y109" s="172"/>
      <c r="DA109" s="176"/>
    </row>
    <row r="110" spans="1:105" ht="15" customHeight="1" x14ac:dyDescent="0.25">
      <c r="A110" s="34" t="s">
        <v>50</v>
      </c>
      <c r="B110" s="223">
        <v>32.844182437082353</v>
      </c>
      <c r="C110" s="223">
        <v>34.711042716801487</v>
      </c>
      <c r="D110" s="223">
        <v>36.358425344371717</v>
      </c>
      <c r="E110" s="223">
        <v>48.887230793414361</v>
      </c>
      <c r="F110" s="223">
        <v>51.17488257217974</v>
      </c>
      <c r="G110" s="223">
        <v>48.230480396363347</v>
      </c>
      <c r="H110" s="223">
        <v>60.634400860792688</v>
      </c>
      <c r="I110" s="223">
        <v>59.61434925534985</v>
      </c>
      <c r="J110" s="223">
        <v>56.01652813604661</v>
      </c>
      <c r="K110" s="223">
        <v>54.356549154485528</v>
      </c>
      <c r="L110" s="223">
        <v>53.511034680424181</v>
      </c>
      <c r="M110" s="223">
        <v>47.89815610967802</v>
      </c>
      <c r="N110" s="223">
        <v>47.773956243431734</v>
      </c>
      <c r="O110" s="223">
        <v>51.495175312888122</v>
      </c>
      <c r="P110" s="223">
        <v>67.538454189357026</v>
      </c>
      <c r="Q110" s="223">
        <v>77.085124677558028</v>
      </c>
      <c r="R110" s="223">
        <v>83.101652813604645</v>
      </c>
      <c r="S110" s="223">
        <v>85.970192032100911</v>
      </c>
      <c r="T110" s="223">
        <v>77.276201394860038</v>
      </c>
      <c r="U110" s="223">
        <v>81.133562625394063</v>
      </c>
      <c r="V110" s="223">
        <v>63.064870545524023</v>
      </c>
      <c r="W110" s="223">
        <v>61.01318429349385</v>
      </c>
      <c r="X110" s="223">
        <v>56.381962357886671</v>
      </c>
      <c r="Y110" s="223">
        <v>55.217552185485737</v>
      </c>
      <c r="DA110" s="89" t="s">
        <v>1088</v>
      </c>
    </row>
    <row r="111" spans="1:105" ht="12" customHeight="1" x14ac:dyDescent="0.25">
      <c r="A111" s="55" t="s">
        <v>91</v>
      </c>
      <c r="B111" s="259">
        <v>0.13761652668409119</v>
      </c>
      <c r="C111" s="259">
        <v>0.16159363696902759</v>
      </c>
      <c r="D111" s="259">
        <v>0.174247707366702</v>
      </c>
      <c r="E111" s="259">
        <v>0.2640545074713912</v>
      </c>
      <c r="F111" s="259">
        <v>0.28079599135757061</v>
      </c>
      <c r="G111" s="259">
        <v>0.26606090262131371</v>
      </c>
      <c r="H111" s="259">
        <v>0.32260369569655012</v>
      </c>
      <c r="I111" s="259">
        <v>0.32054111602139362</v>
      </c>
      <c r="J111" s="259">
        <v>0.24908866203398261</v>
      </c>
      <c r="K111" s="259">
        <v>0.30741001483630448</v>
      </c>
      <c r="L111" s="259">
        <v>0.31301784838299662</v>
      </c>
      <c r="M111" s="259">
        <v>0.32812611174778428</v>
      </c>
      <c r="N111" s="259">
        <v>0.36063736993243523</v>
      </c>
      <c r="O111" s="259">
        <v>0.35435889102881951</v>
      </c>
      <c r="P111" s="259">
        <v>0.35835177717604938</v>
      </c>
      <c r="Q111" s="259">
        <v>0.38532332356498378</v>
      </c>
      <c r="R111" s="259">
        <v>0.40248410489171488</v>
      </c>
      <c r="S111" s="259">
        <v>0.42502190424228897</v>
      </c>
      <c r="T111" s="259">
        <v>0.37669036583748239</v>
      </c>
      <c r="U111" s="259">
        <v>0.3838996928065026</v>
      </c>
      <c r="V111" s="259">
        <v>0.34482727102580563</v>
      </c>
      <c r="W111" s="259">
        <v>0.32785374355387281</v>
      </c>
      <c r="X111" s="259">
        <v>0.31913331331910461</v>
      </c>
      <c r="Y111" s="259">
        <v>0.31753245279564007</v>
      </c>
      <c r="DA111" s="67" t="s">
        <v>1089</v>
      </c>
    </row>
    <row r="112" spans="1:105" ht="12" customHeight="1" x14ac:dyDescent="0.25">
      <c r="A112" s="173" t="s">
        <v>92</v>
      </c>
      <c r="B112" s="224">
        <v>1.098196950751738</v>
      </c>
      <c r="C112" s="224">
        <v>1.289537264573213</v>
      </c>
      <c r="D112" s="224">
        <v>1.3905183157606511</v>
      </c>
      <c r="E112" s="224">
        <v>2.1071877188341839</v>
      </c>
      <c r="F112" s="224">
        <v>2.2407868365990642</v>
      </c>
      <c r="G112" s="224">
        <v>2.1231990009726021</v>
      </c>
      <c r="H112" s="224">
        <v>2.5744175024012481</v>
      </c>
      <c r="I112" s="224">
        <v>2.557957860783211</v>
      </c>
      <c r="J112" s="224">
        <v>1.987758416113061</v>
      </c>
      <c r="K112" s="224">
        <v>2.4531700447487248</v>
      </c>
      <c r="L112" s="224">
        <v>2.497921251959744</v>
      </c>
      <c r="M112" s="224">
        <v>2.6184870674046561</v>
      </c>
      <c r="N112" s="224">
        <v>2.8779309399087669</v>
      </c>
      <c r="O112" s="224">
        <v>2.8278278995730828</v>
      </c>
      <c r="P112" s="224">
        <v>2.859691626243448</v>
      </c>
      <c r="Q112" s="224">
        <v>3.074927911558087</v>
      </c>
      <c r="R112" s="224">
        <v>3.2118730749017002</v>
      </c>
      <c r="S112" s="224">
        <v>3.3917275089572292</v>
      </c>
      <c r="T112" s="224">
        <v>3.006035838194876</v>
      </c>
      <c r="U112" s="224">
        <v>3.0635671615403979</v>
      </c>
      <c r="V112" s="224">
        <v>2.7517643897951971</v>
      </c>
      <c r="W112" s="224">
        <v>2.6163135354369298</v>
      </c>
      <c r="X112" s="224">
        <v>2.5467234206170009</v>
      </c>
      <c r="Y112" s="224">
        <v>2.5339483550939241</v>
      </c>
      <c r="DA112" s="177" t="s">
        <v>1090</v>
      </c>
    </row>
    <row r="113" spans="1:105" ht="12" customHeight="1" x14ac:dyDescent="0.25">
      <c r="A113" s="173" t="s">
        <v>93</v>
      </c>
      <c r="B113" s="224">
        <v>1.346489966538561</v>
      </c>
      <c r="C113" s="224">
        <v>1.5810907023888989</v>
      </c>
      <c r="D113" s="224">
        <v>1.704902712740348</v>
      </c>
      <c r="E113" s="224">
        <v>2.5836049891427169</v>
      </c>
      <c r="F113" s="224">
        <v>2.7474097342621371</v>
      </c>
      <c r="G113" s="224">
        <v>2.6032362863668062</v>
      </c>
      <c r="H113" s="224">
        <v>3.1564714637858931</v>
      </c>
      <c r="I113" s="224">
        <v>3.1362904368067732</v>
      </c>
      <c r="J113" s="224">
        <v>2.4371737340617301</v>
      </c>
      <c r="K113" s="224">
        <v>3.007810984364895</v>
      </c>
      <c r="L113" s="224">
        <v>3.0626800599518171</v>
      </c>
      <c r="M113" s="224">
        <v>3.210504783643672</v>
      </c>
      <c r="N113" s="224">
        <v>3.5286067151483702</v>
      </c>
      <c r="O113" s="224">
        <v>3.4671758023609192</v>
      </c>
      <c r="P113" s="224">
        <v>3.506243647367048</v>
      </c>
      <c r="Q113" s="224">
        <v>3.7701430311823159</v>
      </c>
      <c r="R113" s="224">
        <v>3.938050334405057</v>
      </c>
      <c r="S113" s="224">
        <v>4.1585683304962568</v>
      </c>
      <c r="T113" s="224">
        <v>3.6856750443661972</v>
      </c>
      <c r="U113" s="224">
        <v>3.7562137119461831</v>
      </c>
      <c r="V113" s="224">
        <v>3.373914978184049</v>
      </c>
      <c r="W113" s="224">
        <v>3.2078398345336878</v>
      </c>
      <c r="X113" s="224">
        <v>3.1225159850081909</v>
      </c>
      <c r="Y113" s="224">
        <v>3.1068525855269589</v>
      </c>
      <c r="DA113" s="177" t="s">
        <v>1091</v>
      </c>
    </row>
    <row r="114" spans="1:105" ht="12" customHeight="1" x14ac:dyDescent="0.25">
      <c r="A114" s="173" t="s">
        <v>94</v>
      </c>
      <c r="B114" s="224">
        <v>2.4933354243103358</v>
      </c>
      <c r="C114" s="224">
        <v>2.9277525679958751</v>
      </c>
      <c r="D114" s="224">
        <v>3.157018941333908</v>
      </c>
      <c r="E114" s="224">
        <v>4.784138019546079</v>
      </c>
      <c r="F114" s="224">
        <v>5.0874601265249444</v>
      </c>
      <c r="G114" s="224">
        <v>4.8204898751189917</v>
      </c>
      <c r="H114" s="224">
        <v>5.8449318688307379</v>
      </c>
      <c r="I114" s="224">
        <v>5.8075620623587589</v>
      </c>
      <c r="J114" s="224">
        <v>4.512986919580424</v>
      </c>
      <c r="K114" s="224">
        <v>5.569652848008773</v>
      </c>
      <c r="L114" s="224">
        <v>5.6712555433572778</v>
      </c>
      <c r="M114" s="224">
        <v>5.9449869704969052</v>
      </c>
      <c r="N114" s="224">
        <v>6.5340257558367787</v>
      </c>
      <c r="O114" s="224">
        <v>6.420272311840149</v>
      </c>
      <c r="P114" s="224">
        <v>6.4926153996654943</v>
      </c>
      <c r="Q114" s="224">
        <v>6.9812857191419804</v>
      </c>
      <c r="R114" s="224">
        <v>7.2922046546925374</v>
      </c>
      <c r="S114" s="224">
        <v>7.7005443713007216</v>
      </c>
      <c r="T114" s="224">
        <v>6.8248738416066281</v>
      </c>
      <c r="U114" s="224">
        <v>6.9554923853993902</v>
      </c>
      <c r="V114" s="224">
        <v>6.247578476461384</v>
      </c>
      <c r="W114" s="224">
        <v>5.9400522051551423</v>
      </c>
      <c r="X114" s="224">
        <v>5.7820555012455372</v>
      </c>
      <c r="Y114" s="224">
        <v>5.753051119659184</v>
      </c>
      <c r="DA114" s="177" t="s">
        <v>1092</v>
      </c>
    </row>
    <row r="115" spans="1:105" ht="12" customHeight="1" x14ac:dyDescent="0.25">
      <c r="A115" s="56" t="s">
        <v>95</v>
      </c>
      <c r="B115" s="260">
        <v>1.804612963178752</v>
      </c>
      <c r="C115" s="260">
        <v>1.8831210108307279</v>
      </c>
      <c r="D115" s="260">
        <v>1.949530103444451</v>
      </c>
      <c r="E115" s="260">
        <v>2.5974009754809471</v>
      </c>
      <c r="F115" s="260">
        <v>2.7394583037071349</v>
      </c>
      <c r="G115" s="260">
        <v>2.571148092061958</v>
      </c>
      <c r="H115" s="260">
        <v>3.173124334783985</v>
      </c>
      <c r="I115" s="260">
        <v>3.1293980137620281</v>
      </c>
      <c r="J115" s="260">
        <v>2.8123507404671888</v>
      </c>
      <c r="K115" s="260">
        <v>2.431813189640907</v>
      </c>
      <c r="L115" s="260">
        <v>2.372300088879475</v>
      </c>
      <c r="M115" s="260">
        <v>1.8883643343215799</v>
      </c>
      <c r="N115" s="260">
        <v>1.7972326495711819</v>
      </c>
      <c r="O115" s="260">
        <v>2.005971715384006</v>
      </c>
      <c r="P115" s="260">
        <v>3.1551431231223992</v>
      </c>
      <c r="Q115" s="260">
        <v>3.6088385759568471</v>
      </c>
      <c r="R115" s="260">
        <v>3.9001018636157241</v>
      </c>
      <c r="S115" s="260">
        <v>4.0116191056045079</v>
      </c>
      <c r="T115" s="260">
        <v>3.6392754670551728</v>
      </c>
      <c r="U115" s="260">
        <v>3.7886196373812902</v>
      </c>
      <c r="V115" s="260">
        <v>2.7565331816334471</v>
      </c>
      <c r="W115" s="260">
        <v>2.6864838473357859</v>
      </c>
      <c r="X115" s="260">
        <v>2.440737330602714</v>
      </c>
      <c r="Y115" s="260">
        <v>2.419763542205748</v>
      </c>
      <c r="DA115" s="68" t="s">
        <v>1093</v>
      </c>
    </row>
    <row r="116" spans="1:105" ht="12" customHeight="1" x14ac:dyDescent="0.25">
      <c r="A116" s="37" t="s">
        <v>159</v>
      </c>
      <c r="B116" s="226">
        <v>4.7356635590384707E-2</v>
      </c>
      <c r="C116" s="226">
        <v>2.539527304833682E-2</v>
      </c>
      <c r="D116" s="226">
        <v>5.1528720225060359E-2</v>
      </c>
      <c r="E116" s="226">
        <v>0.14695733399806291</v>
      </c>
      <c r="F116" s="226">
        <v>5.6204809122610222E-2</v>
      </c>
      <c r="G116" s="226">
        <v>5.7782332517541009E-2</v>
      </c>
      <c r="H116" s="226">
        <v>7.6543172555405659E-2</v>
      </c>
      <c r="I116" s="226">
        <v>0.1125329012302972</v>
      </c>
      <c r="J116" s="226">
        <v>0.12949683320949881</v>
      </c>
      <c r="K116" s="226">
        <v>9.0054118598292196E-2</v>
      </c>
      <c r="L116" s="226">
        <v>0.1074167490792126</v>
      </c>
      <c r="M116" s="226">
        <v>7.4250014751115229E-2</v>
      </c>
      <c r="N116" s="226">
        <v>9.5343114690226966E-2</v>
      </c>
      <c r="O116" s="226">
        <v>8.4419383962285363E-2</v>
      </c>
      <c r="P116" s="226">
        <v>0.1103105567502525</v>
      </c>
      <c r="Q116" s="226">
        <v>0.1218204978237173</v>
      </c>
      <c r="R116" s="226">
        <v>0.17629220229417081</v>
      </c>
      <c r="S116" s="226">
        <v>0.13612164047923581</v>
      </c>
      <c r="T116" s="226">
        <v>0.13402839922248849</v>
      </c>
      <c r="U116" s="226">
        <v>0.12540703599425829</v>
      </c>
      <c r="V116" s="226">
        <v>8.9781937267122941E-2</v>
      </c>
      <c r="W116" s="226">
        <v>8.2266125683169392E-2</v>
      </c>
      <c r="X116" s="226">
        <v>0.1220143453935623</v>
      </c>
      <c r="Y116" s="226">
        <v>7.2524540101685769E-2</v>
      </c>
      <c r="DA116" s="69" t="s">
        <v>1094</v>
      </c>
    </row>
    <row r="117" spans="1:105" ht="12" customHeight="1" x14ac:dyDescent="0.25">
      <c r="A117" s="37" t="s">
        <v>35</v>
      </c>
      <c r="B117" s="226">
        <v>1.386713068682744</v>
      </c>
      <c r="C117" s="226">
        <v>1.31333791397129</v>
      </c>
      <c r="D117" s="226">
        <v>1.221140813508212</v>
      </c>
      <c r="E117" s="226">
        <v>1.0121767018417589</v>
      </c>
      <c r="F117" s="226">
        <v>1.1567569949236101</v>
      </c>
      <c r="G117" s="226">
        <v>0.93810504886380719</v>
      </c>
      <c r="H117" s="226">
        <v>1.238691128756485</v>
      </c>
      <c r="I117" s="226">
        <v>1.1677381372786271</v>
      </c>
      <c r="J117" s="226">
        <v>1.638727727542286</v>
      </c>
      <c r="K117" s="226">
        <v>1.5892212522474261</v>
      </c>
      <c r="L117" s="226">
        <v>1.5405835815877249</v>
      </c>
      <c r="M117" s="226">
        <v>1.1380211038038801</v>
      </c>
      <c r="N117" s="226">
        <v>1.025137946223561</v>
      </c>
      <c r="O117" s="226">
        <v>1.2046795320127119</v>
      </c>
      <c r="P117" s="226">
        <v>1.4663747538240439</v>
      </c>
      <c r="Q117" s="226">
        <v>1.6621124476329161</v>
      </c>
      <c r="R117" s="226">
        <v>1.8075920360775739</v>
      </c>
      <c r="S117" s="226">
        <v>1.8341026405288741</v>
      </c>
      <c r="T117" s="226">
        <v>1.7456451729836779</v>
      </c>
      <c r="U117" s="226">
        <v>1.7606433456972159</v>
      </c>
      <c r="V117" s="226">
        <v>1.4578883311316939</v>
      </c>
      <c r="W117" s="226">
        <v>1.4085768492609589</v>
      </c>
      <c r="X117" s="226">
        <v>1.2442184420525859</v>
      </c>
      <c r="Y117" s="226">
        <v>1.2642316673805969</v>
      </c>
      <c r="DA117" s="69" t="s">
        <v>1095</v>
      </c>
    </row>
    <row r="118" spans="1:105" ht="12" customHeight="1" x14ac:dyDescent="0.25">
      <c r="A118" s="37" t="s">
        <v>96</v>
      </c>
      <c r="B118" s="226">
        <v>0</v>
      </c>
      <c r="C118" s="226">
        <v>0</v>
      </c>
      <c r="D118" s="226">
        <v>0</v>
      </c>
      <c r="E118" s="226">
        <v>0</v>
      </c>
      <c r="F118" s="226">
        <v>0</v>
      </c>
      <c r="G118" s="226">
        <v>0</v>
      </c>
      <c r="H118" s="226">
        <v>0</v>
      </c>
      <c r="I118" s="226">
        <v>0</v>
      </c>
      <c r="J118" s="226">
        <v>0</v>
      </c>
      <c r="K118" s="226">
        <v>0</v>
      </c>
      <c r="L118" s="226">
        <v>0</v>
      </c>
      <c r="M118" s="226">
        <v>0</v>
      </c>
      <c r="N118" s="226">
        <v>0</v>
      </c>
      <c r="O118" s="226">
        <v>0</v>
      </c>
      <c r="P118" s="226">
        <v>0</v>
      </c>
      <c r="Q118" s="226">
        <v>0</v>
      </c>
      <c r="R118" s="226">
        <v>0</v>
      </c>
      <c r="S118" s="226">
        <v>0</v>
      </c>
      <c r="T118" s="226">
        <v>0</v>
      </c>
      <c r="U118" s="226">
        <v>0</v>
      </c>
      <c r="V118" s="226">
        <v>0</v>
      </c>
      <c r="W118" s="226">
        <v>0</v>
      </c>
      <c r="X118" s="226">
        <v>0</v>
      </c>
      <c r="Y118" s="226">
        <v>0</v>
      </c>
      <c r="DA118" s="69" t="s">
        <v>1096</v>
      </c>
    </row>
    <row r="119" spans="1:105" ht="12" customHeight="1" x14ac:dyDescent="0.25">
      <c r="A119" s="37" t="s">
        <v>78</v>
      </c>
      <c r="B119" s="226">
        <v>0</v>
      </c>
      <c r="C119" s="226">
        <v>0</v>
      </c>
      <c r="D119" s="226">
        <v>0</v>
      </c>
      <c r="E119" s="226">
        <v>0</v>
      </c>
      <c r="F119" s="226">
        <v>0</v>
      </c>
      <c r="G119" s="226">
        <v>0</v>
      </c>
      <c r="H119" s="226">
        <v>0</v>
      </c>
      <c r="I119" s="226">
        <v>0</v>
      </c>
      <c r="J119" s="226">
        <v>0</v>
      </c>
      <c r="K119" s="226">
        <v>0</v>
      </c>
      <c r="L119" s="226">
        <v>0</v>
      </c>
      <c r="M119" s="226">
        <v>0</v>
      </c>
      <c r="N119" s="226">
        <v>0</v>
      </c>
      <c r="O119" s="226">
        <v>0</v>
      </c>
      <c r="P119" s="226">
        <v>0</v>
      </c>
      <c r="Q119" s="226">
        <v>0</v>
      </c>
      <c r="R119" s="226">
        <v>0</v>
      </c>
      <c r="S119" s="226">
        <v>0</v>
      </c>
      <c r="T119" s="226">
        <v>0</v>
      </c>
      <c r="U119" s="226">
        <v>0</v>
      </c>
      <c r="V119" s="226">
        <v>0</v>
      </c>
      <c r="W119" s="226">
        <v>0</v>
      </c>
      <c r="X119" s="226">
        <v>0</v>
      </c>
      <c r="Y119" s="226">
        <v>1.5959271884776732E-2</v>
      </c>
      <c r="DA119" s="69" t="s">
        <v>1097</v>
      </c>
    </row>
    <row r="120" spans="1:105" ht="12" customHeight="1" x14ac:dyDescent="0.25">
      <c r="A120" s="37" t="s">
        <v>40</v>
      </c>
      <c r="B120" s="226">
        <v>0.37054325890562312</v>
      </c>
      <c r="C120" s="226">
        <v>0.54438782381110118</v>
      </c>
      <c r="D120" s="226">
        <v>0.67686056971117892</v>
      </c>
      <c r="E120" s="226">
        <v>1.438266939641125</v>
      </c>
      <c r="F120" s="226">
        <v>1.5264964996609149</v>
      </c>
      <c r="G120" s="226">
        <v>1.57526071068061</v>
      </c>
      <c r="H120" s="226">
        <v>1.857890033472094</v>
      </c>
      <c r="I120" s="226">
        <v>1.8491269752531041</v>
      </c>
      <c r="J120" s="226">
        <v>1.0441261797154049</v>
      </c>
      <c r="K120" s="226">
        <v>0.75253781879518877</v>
      </c>
      <c r="L120" s="226">
        <v>0.72429975821253778</v>
      </c>
      <c r="M120" s="226">
        <v>0.6760932157665851</v>
      </c>
      <c r="N120" s="226">
        <v>0.6767515886573936</v>
      </c>
      <c r="O120" s="226">
        <v>0.71687279940900905</v>
      </c>
      <c r="P120" s="226">
        <v>1.578457812548103</v>
      </c>
      <c r="Q120" s="226">
        <v>1.824905630500214</v>
      </c>
      <c r="R120" s="226">
        <v>1.9162176252439791</v>
      </c>
      <c r="S120" s="226">
        <v>2.0413948245963969</v>
      </c>
      <c r="T120" s="226">
        <v>1.7596018948490071</v>
      </c>
      <c r="U120" s="226">
        <v>1.9025692556898159</v>
      </c>
      <c r="V120" s="226">
        <v>1.20886291323463</v>
      </c>
      <c r="W120" s="226">
        <v>1.1956408723916581</v>
      </c>
      <c r="X120" s="226">
        <v>1.0745045431565661</v>
      </c>
      <c r="Y120" s="226">
        <v>1.0670480628386889</v>
      </c>
      <c r="DA120" s="69" t="s">
        <v>1098</v>
      </c>
    </row>
    <row r="121" spans="1:105" ht="12" customHeight="1" x14ac:dyDescent="0.25">
      <c r="A121" s="57" t="s">
        <v>1051</v>
      </c>
      <c r="B121" s="261">
        <f t="shared" ref="B121:Y121" si="4">B122+B133</f>
        <v>11.815857899034398</v>
      </c>
      <c r="C121" s="261">
        <f t="shared" si="4"/>
        <v>11.984240255051441</v>
      </c>
      <c r="D121" s="261">
        <f t="shared" si="4"/>
        <v>12.462635295170593</v>
      </c>
      <c r="E121" s="261">
        <f t="shared" si="4"/>
        <v>16.151761654660877</v>
      </c>
      <c r="F121" s="261">
        <f t="shared" si="4"/>
        <v>16.640786262343649</v>
      </c>
      <c r="G121" s="261">
        <f t="shared" si="4"/>
        <v>15.791097376415495</v>
      </c>
      <c r="H121" s="261">
        <f t="shared" si="4"/>
        <v>20.543213433619083</v>
      </c>
      <c r="I121" s="261">
        <f t="shared" si="4"/>
        <v>20.082801233568841</v>
      </c>
      <c r="J121" s="261">
        <f t="shared" si="4"/>
        <v>21.223505087167283</v>
      </c>
      <c r="K121" s="261">
        <f t="shared" si="4"/>
        <v>18.951999169183065</v>
      </c>
      <c r="L121" s="261">
        <f t="shared" si="4"/>
        <v>18.310718015588549</v>
      </c>
      <c r="M121" s="261">
        <f t="shared" si="4"/>
        <v>15.468361416381235</v>
      </c>
      <c r="N121" s="261">
        <f t="shared" si="4"/>
        <v>14.372178875242826</v>
      </c>
      <c r="O121" s="261">
        <f t="shared" si="4"/>
        <v>16.666590152071663</v>
      </c>
      <c r="P121" s="261">
        <f t="shared" si="4"/>
        <v>24.571970408452408</v>
      </c>
      <c r="Q121" s="261">
        <f t="shared" si="4"/>
        <v>29.244260360500931</v>
      </c>
      <c r="R121" s="261">
        <f t="shared" si="4"/>
        <v>32.038815530405913</v>
      </c>
      <c r="S121" s="261">
        <f t="shared" si="4"/>
        <v>32.928743063591611</v>
      </c>
      <c r="T121" s="261">
        <f t="shared" si="4"/>
        <v>29.556522844920494</v>
      </c>
      <c r="U121" s="261">
        <f t="shared" si="4"/>
        <v>31.826596964460325</v>
      </c>
      <c r="V121" s="261">
        <f t="shared" si="4"/>
        <v>23.293960241463843</v>
      </c>
      <c r="W121" s="261">
        <f t="shared" si="4"/>
        <v>22.738828052816512</v>
      </c>
      <c r="X121" s="261">
        <f t="shared" si="4"/>
        <v>20.451609430322709</v>
      </c>
      <c r="Y121" s="261">
        <f t="shared" si="4"/>
        <v>19.672079521302507</v>
      </c>
      <c r="DA121" s="70"/>
    </row>
    <row r="122" spans="1:105" ht="12" customHeight="1" x14ac:dyDescent="0.25">
      <c r="A122" s="60" t="s">
        <v>1052</v>
      </c>
      <c r="B122" s="262">
        <v>11.801623906300341</v>
      </c>
      <c r="C122" s="262">
        <v>11.967526254851689</v>
      </c>
      <c r="D122" s="262">
        <v>12.44461245546997</v>
      </c>
      <c r="E122" s="262">
        <v>16.124449891813011</v>
      </c>
      <c r="F122" s="262">
        <v>16.611742889450571</v>
      </c>
      <c r="G122" s="262">
        <v>15.76357808751917</v>
      </c>
      <c r="H122" s="262">
        <v>20.509845794054499</v>
      </c>
      <c r="I122" s="262">
        <v>20.049646931346921</v>
      </c>
      <c r="J122" s="262">
        <v>21.1977412760106</v>
      </c>
      <c r="K122" s="262">
        <v>18.93147749759526</v>
      </c>
      <c r="L122" s="262">
        <v>18.290759473194171</v>
      </c>
      <c r="M122" s="262">
        <v>15.452047504433439</v>
      </c>
      <c r="N122" s="262">
        <v>14.35643818021982</v>
      </c>
      <c r="O122" s="262">
        <v>16.64936781455274</v>
      </c>
      <c r="P122" s="262">
        <v>24.54085162525195</v>
      </c>
      <c r="Q122" s="262">
        <v>29.20843178178206</v>
      </c>
      <c r="R122" s="262">
        <v>32.000383423794617</v>
      </c>
      <c r="S122" s="262">
        <v>32.888881817335928</v>
      </c>
      <c r="T122" s="262">
        <v>29.5208387281392</v>
      </c>
      <c r="U122" s="262">
        <v>31.789192311351929</v>
      </c>
      <c r="V122" s="262">
        <v>23.268160577090072</v>
      </c>
      <c r="W122" s="262">
        <v>22.713515061454849</v>
      </c>
      <c r="X122" s="262">
        <v>20.428743912666182</v>
      </c>
      <c r="Y122" s="262">
        <v>19.649328703375019</v>
      </c>
      <c r="DA122" s="72" t="s">
        <v>1099</v>
      </c>
    </row>
    <row r="123" spans="1:105" ht="12" customHeight="1" x14ac:dyDescent="0.25">
      <c r="A123" s="64" t="s">
        <v>28</v>
      </c>
      <c r="B123" s="229">
        <v>0</v>
      </c>
      <c r="C123" s="229">
        <v>0</v>
      </c>
      <c r="D123" s="229">
        <v>1.247500695118883</v>
      </c>
      <c r="E123" s="229">
        <v>0</v>
      </c>
      <c r="F123" s="229">
        <v>0</v>
      </c>
      <c r="G123" s="229">
        <v>0</v>
      </c>
      <c r="H123" s="229">
        <v>0</v>
      </c>
      <c r="I123" s="229">
        <v>0</v>
      </c>
      <c r="J123" s="229">
        <v>0</v>
      </c>
      <c r="K123" s="229">
        <v>0</v>
      </c>
      <c r="L123" s="229">
        <v>0</v>
      </c>
      <c r="M123" s="229">
        <v>0</v>
      </c>
      <c r="N123" s="229">
        <v>0</v>
      </c>
      <c r="O123" s="229">
        <v>0</v>
      </c>
      <c r="P123" s="229">
        <v>0</v>
      </c>
      <c r="Q123" s="229">
        <v>0</v>
      </c>
      <c r="R123" s="229">
        <v>0</v>
      </c>
      <c r="S123" s="229">
        <v>0</v>
      </c>
      <c r="T123" s="229">
        <v>0</v>
      </c>
      <c r="U123" s="229">
        <v>1.7048104562491131E-3</v>
      </c>
      <c r="V123" s="229">
        <v>0</v>
      </c>
      <c r="W123" s="229">
        <v>0</v>
      </c>
      <c r="X123" s="229">
        <v>0</v>
      </c>
      <c r="Y123" s="229">
        <v>0</v>
      </c>
      <c r="DA123" s="73" t="s">
        <v>1100</v>
      </c>
    </row>
    <row r="124" spans="1:105" ht="12" customHeight="1" x14ac:dyDescent="0.25">
      <c r="A124" s="64" t="s">
        <v>30</v>
      </c>
      <c r="B124" s="229">
        <v>0</v>
      </c>
      <c r="C124" s="229">
        <v>0</v>
      </c>
      <c r="D124" s="229">
        <v>0</v>
      </c>
      <c r="E124" s="229">
        <v>0</v>
      </c>
      <c r="F124" s="229">
        <v>0</v>
      </c>
      <c r="G124" s="229">
        <v>0</v>
      </c>
      <c r="H124" s="229">
        <v>0</v>
      </c>
      <c r="I124" s="229">
        <v>0</v>
      </c>
      <c r="J124" s="229">
        <v>0</v>
      </c>
      <c r="K124" s="229">
        <v>0</v>
      </c>
      <c r="L124" s="229">
        <v>0</v>
      </c>
      <c r="M124" s="229">
        <v>0</v>
      </c>
      <c r="N124" s="229">
        <v>0</v>
      </c>
      <c r="O124" s="229">
        <v>0</v>
      </c>
      <c r="P124" s="229">
        <v>0</v>
      </c>
      <c r="Q124" s="229">
        <v>0</v>
      </c>
      <c r="R124" s="229">
        <v>0</v>
      </c>
      <c r="S124" s="229">
        <v>0</v>
      </c>
      <c r="T124" s="229">
        <v>0</v>
      </c>
      <c r="U124" s="229">
        <v>0</v>
      </c>
      <c r="V124" s="229">
        <v>0</v>
      </c>
      <c r="W124" s="229">
        <v>0</v>
      </c>
      <c r="X124" s="229">
        <v>0</v>
      </c>
      <c r="Y124" s="229">
        <v>0</v>
      </c>
      <c r="DA124" s="73" t="s">
        <v>1101</v>
      </c>
    </row>
    <row r="125" spans="1:105" ht="12" customHeight="1" x14ac:dyDescent="0.25">
      <c r="A125" s="64" t="s">
        <v>31</v>
      </c>
      <c r="B125" s="229">
        <v>0</v>
      </c>
      <c r="C125" s="229">
        <v>0</v>
      </c>
      <c r="D125" s="229">
        <v>0</v>
      </c>
      <c r="E125" s="229">
        <v>0.1506918556480758</v>
      </c>
      <c r="F125" s="229">
        <v>0.16172869068716891</v>
      </c>
      <c r="G125" s="229">
        <v>0.47507836083888733</v>
      </c>
      <c r="H125" s="229">
        <v>0.37711299029011192</v>
      </c>
      <c r="I125" s="229">
        <v>0.16819709050267631</v>
      </c>
      <c r="J125" s="229">
        <v>0.17037582160222561</v>
      </c>
      <c r="K125" s="229">
        <v>0.15525949497202601</v>
      </c>
      <c r="L125" s="229">
        <v>0.14352332187187161</v>
      </c>
      <c r="M125" s="229">
        <v>0.1215731144166162</v>
      </c>
      <c r="N125" s="229">
        <v>0.12676500680757399</v>
      </c>
      <c r="O125" s="229">
        <v>0.13604504255235569</v>
      </c>
      <c r="P125" s="229">
        <v>0.1932574557610548</v>
      </c>
      <c r="Q125" s="229">
        <v>0.19683121248274379</v>
      </c>
      <c r="R125" s="229">
        <v>0.20703752812941029</v>
      </c>
      <c r="S125" s="229">
        <v>0.1899357571192728</v>
      </c>
      <c r="T125" s="229">
        <v>0.19983437888131059</v>
      </c>
      <c r="U125" s="229">
        <v>0.19333206270194259</v>
      </c>
      <c r="V125" s="229">
        <v>0.1533774079864183</v>
      </c>
      <c r="W125" s="229">
        <v>8.4174360445312846E-2</v>
      </c>
      <c r="X125" s="229">
        <v>0.19105247923091689</v>
      </c>
      <c r="Y125" s="229">
        <v>0.25373062744668312</v>
      </c>
      <c r="DA125" s="73" t="s">
        <v>1102</v>
      </c>
    </row>
    <row r="126" spans="1:105" ht="12" customHeight="1" x14ac:dyDescent="0.25">
      <c r="A126" s="64" t="s">
        <v>159</v>
      </c>
      <c r="B126" s="229">
        <v>0.29910852894827938</v>
      </c>
      <c r="C126" s="229">
        <v>0.1755331102499742</v>
      </c>
      <c r="D126" s="229">
        <v>0.34132835365860859</v>
      </c>
      <c r="E126" s="229">
        <v>1.0477156495617579</v>
      </c>
      <c r="F126" s="229">
        <v>0.42204769567185518</v>
      </c>
      <c r="G126" s="229">
        <v>0.41306548950013389</v>
      </c>
      <c r="H126" s="229">
        <v>0.48424143151911819</v>
      </c>
      <c r="I126" s="229">
        <v>0.74184482183408629</v>
      </c>
      <c r="J126" s="229">
        <v>0.59062440303441166</v>
      </c>
      <c r="K126" s="229">
        <v>0.40346125523123172</v>
      </c>
      <c r="L126" s="229">
        <v>0.49854725687898382</v>
      </c>
      <c r="M126" s="229">
        <v>0.31683397488432369</v>
      </c>
      <c r="N126" s="229">
        <v>0.44181794721411288</v>
      </c>
      <c r="O126" s="229">
        <v>0.35392592206370771</v>
      </c>
      <c r="P126" s="229">
        <v>0.50358859739331507</v>
      </c>
      <c r="Q126" s="229">
        <v>0.5118821890805243</v>
      </c>
      <c r="R126" s="229">
        <v>0.71594284168628786</v>
      </c>
      <c r="S126" s="229">
        <v>0.55872451585222893</v>
      </c>
      <c r="T126" s="229">
        <v>0.56199586854674832</v>
      </c>
      <c r="U126" s="229">
        <v>0.48947004969270319</v>
      </c>
      <c r="V126" s="229">
        <v>0.35635768949082408</v>
      </c>
      <c r="W126" s="229">
        <v>0.32371158315555287</v>
      </c>
      <c r="X126" s="229">
        <v>0.48865517232273548</v>
      </c>
      <c r="Y126" s="229">
        <v>0.30793220952147787</v>
      </c>
      <c r="DA126" s="73" t="s">
        <v>1103</v>
      </c>
    </row>
    <row r="127" spans="1:105" ht="12" customHeight="1" x14ac:dyDescent="0.25">
      <c r="A127" s="64" t="s">
        <v>32</v>
      </c>
      <c r="B127" s="229">
        <v>0.74283273641984449</v>
      </c>
      <c r="C127" s="229">
        <v>0.86960703759910285</v>
      </c>
      <c r="D127" s="229">
        <v>0.5081068716360887</v>
      </c>
      <c r="E127" s="229">
        <v>0.90096273782557545</v>
      </c>
      <c r="F127" s="229">
        <v>0.96695022647242823</v>
      </c>
      <c r="G127" s="229">
        <v>0.81153946952748302</v>
      </c>
      <c r="H127" s="229">
        <v>1.2883952371666669</v>
      </c>
      <c r="I127" s="229">
        <v>0.90238948727319146</v>
      </c>
      <c r="J127" s="229">
        <v>0.76065771947503924</v>
      </c>
      <c r="K127" s="229">
        <v>0.55538768217830969</v>
      </c>
      <c r="L127" s="229">
        <v>0.3848606149819368</v>
      </c>
      <c r="M127" s="229">
        <v>0.3256205476971627</v>
      </c>
      <c r="N127" s="229">
        <v>0.33933819012756072</v>
      </c>
      <c r="O127" s="229">
        <v>0.36414808137841309</v>
      </c>
      <c r="P127" s="229">
        <v>0.34472706578766021</v>
      </c>
      <c r="Q127" s="229">
        <v>0</v>
      </c>
      <c r="R127" s="229">
        <v>0</v>
      </c>
      <c r="S127" s="229">
        <v>4.8943139294249814E-3</v>
      </c>
      <c r="T127" s="229">
        <v>0</v>
      </c>
      <c r="U127" s="229">
        <v>0</v>
      </c>
      <c r="V127" s="229">
        <v>0</v>
      </c>
      <c r="W127" s="229">
        <v>0</v>
      </c>
      <c r="X127" s="229">
        <v>0</v>
      </c>
      <c r="Y127" s="229">
        <v>0</v>
      </c>
      <c r="DA127" s="73" t="s">
        <v>1104</v>
      </c>
    </row>
    <row r="128" spans="1:105" ht="12" customHeight="1" x14ac:dyDescent="0.25">
      <c r="A128" s="64" t="s">
        <v>33</v>
      </c>
      <c r="B128" s="229">
        <v>0</v>
      </c>
      <c r="C128" s="229">
        <v>0</v>
      </c>
      <c r="D128" s="229">
        <v>0</v>
      </c>
      <c r="E128" s="229">
        <v>0</v>
      </c>
      <c r="F128" s="229">
        <v>0</v>
      </c>
      <c r="G128" s="229">
        <v>0</v>
      </c>
      <c r="H128" s="229">
        <v>0</v>
      </c>
      <c r="I128" s="229">
        <v>0.2213456442492153</v>
      </c>
      <c r="J128" s="229">
        <v>0</v>
      </c>
      <c r="K128" s="229">
        <v>0</v>
      </c>
      <c r="L128" s="229">
        <v>0</v>
      </c>
      <c r="M128" s="229">
        <v>0</v>
      </c>
      <c r="N128" s="229">
        <v>0</v>
      </c>
      <c r="O128" s="229">
        <v>0</v>
      </c>
      <c r="P128" s="229">
        <v>0</v>
      </c>
      <c r="Q128" s="229">
        <v>0</v>
      </c>
      <c r="R128" s="229">
        <v>0</v>
      </c>
      <c r="S128" s="229">
        <v>4.7465748191182752E-4</v>
      </c>
      <c r="T128" s="229">
        <v>4.6166556469459593E-4</v>
      </c>
      <c r="U128" s="229">
        <v>0</v>
      </c>
      <c r="V128" s="229">
        <v>0</v>
      </c>
      <c r="W128" s="229">
        <v>0</v>
      </c>
      <c r="X128" s="229">
        <v>0</v>
      </c>
      <c r="Y128" s="229">
        <v>0.14296039554890999</v>
      </c>
      <c r="DA128" s="73" t="s">
        <v>1105</v>
      </c>
    </row>
    <row r="129" spans="1:105" ht="12" customHeight="1" x14ac:dyDescent="0.25">
      <c r="A129" s="64" t="s">
        <v>35</v>
      </c>
      <c r="B129" s="229">
        <v>8.7585974146201035</v>
      </c>
      <c r="C129" s="229">
        <v>9.0778424949320051</v>
      </c>
      <c r="D129" s="229">
        <v>8.0888867730384941</v>
      </c>
      <c r="E129" s="229">
        <v>7.2161990272319114</v>
      </c>
      <c r="F129" s="229">
        <v>8.6862073153703214</v>
      </c>
      <c r="G129" s="229">
        <v>6.706181705175065</v>
      </c>
      <c r="H129" s="229">
        <v>7.8364345946712604</v>
      </c>
      <c r="I129" s="229">
        <v>7.6980196984835469</v>
      </c>
      <c r="J129" s="229">
        <v>7.4741023531423734</v>
      </c>
      <c r="K129" s="229">
        <v>7.1200430502470757</v>
      </c>
      <c r="L129" s="229">
        <v>7.150223081383448</v>
      </c>
      <c r="M129" s="229">
        <v>4.8560764739109139</v>
      </c>
      <c r="N129" s="229">
        <v>4.7504672412197992</v>
      </c>
      <c r="O129" s="229">
        <v>5.0505854715707938</v>
      </c>
      <c r="P129" s="229">
        <v>6.6942786555152409</v>
      </c>
      <c r="Q129" s="229">
        <v>6.9840935917328197</v>
      </c>
      <c r="R129" s="229">
        <v>7.3408384606791683</v>
      </c>
      <c r="S129" s="229">
        <v>7.52825271753251</v>
      </c>
      <c r="T129" s="229">
        <v>7.319682849728407</v>
      </c>
      <c r="U129" s="229">
        <v>6.8718806650449809</v>
      </c>
      <c r="V129" s="229">
        <v>5.7865728122127447</v>
      </c>
      <c r="W129" s="229">
        <v>5.5426536509888384</v>
      </c>
      <c r="X129" s="229">
        <v>4.9829696274419426</v>
      </c>
      <c r="Y129" s="229">
        <v>5.3678058507878808</v>
      </c>
      <c r="DA129" s="73" t="s">
        <v>1106</v>
      </c>
    </row>
    <row r="130" spans="1:105" ht="12" customHeight="1" x14ac:dyDescent="0.25">
      <c r="A130" s="64" t="s">
        <v>36</v>
      </c>
      <c r="B130" s="229">
        <v>0</v>
      </c>
      <c r="C130" s="229">
        <v>0</v>
      </c>
      <c r="D130" s="229">
        <v>0</v>
      </c>
      <c r="E130" s="229">
        <v>0</v>
      </c>
      <c r="F130" s="229">
        <v>0</v>
      </c>
      <c r="G130" s="229">
        <v>0</v>
      </c>
      <c r="H130" s="229">
        <v>0</v>
      </c>
      <c r="I130" s="229">
        <v>0</v>
      </c>
      <c r="J130" s="229">
        <v>0</v>
      </c>
      <c r="K130" s="229">
        <v>0</v>
      </c>
      <c r="L130" s="229">
        <v>0</v>
      </c>
      <c r="M130" s="229">
        <v>0</v>
      </c>
      <c r="N130" s="229">
        <v>0</v>
      </c>
      <c r="O130" s="229">
        <v>0</v>
      </c>
      <c r="P130" s="229">
        <v>0</v>
      </c>
      <c r="Q130" s="229">
        <v>0</v>
      </c>
      <c r="R130" s="229">
        <v>0</v>
      </c>
      <c r="S130" s="229">
        <v>0</v>
      </c>
      <c r="T130" s="229">
        <v>0</v>
      </c>
      <c r="U130" s="229">
        <v>0</v>
      </c>
      <c r="V130" s="229">
        <v>0</v>
      </c>
      <c r="W130" s="229">
        <v>0</v>
      </c>
      <c r="X130" s="229">
        <v>0</v>
      </c>
      <c r="Y130" s="229">
        <v>0</v>
      </c>
      <c r="DA130" s="73" t="s">
        <v>1107</v>
      </c>
    </row>
    <row r="131" spans="1:105" ht="12" customHeight="1" x14ac:dyDescent="0.25">
      <c r="A131" s="64" t="s">
        <v>38</v>
      </c>
      <c r="B131" s="229">
        <v>2.0010852263121168</v>
      </c>
      <c r="C131" s="229">
        <v>1.844543612070606</v>
      </c>
      <c r="D131" s="229">
        <v>2.2587897620178921</v>
      </c>
      <c r="E131" s="229">
        <v>1.974070685618408</v>
      </c>
      <c r="F131" s="229">
        <v>2.449144811759433</v>
      </c>
      <c r="G131" s="229">
        <v>2.717993818609731</v>
      </c>
      <c r="H131" s="229">
        <v>3.7368113517871291</v>
      </c>
      <c r="I131" s="229">
        <v>4.0726568799159706</v>
      </c>
      <c r="J131" s="229">
        <v>4.2186900773179543</v>
      </c>
      <c r="K131" s="229">
        <v>3.6098551429250341</v>
      </c>
      <c r="L131" s="229">
        <v>3.878687216750174</v>
      </c>
      <c r="M131" s="229">
        <v>3.1398389133771771</v>
      </c>
      <c r="N131" s="229">
        <v>2.4732464268918948</v>
      </c>
      <c r="O131" s="229">
        <v>3.58362995134264</v>
      </c>
      <c r="P131" s="229">
        <v>6.2159217954453236</v>
      </c>
      <c r="Q131" s="229">
        <v>9.4865671074659588</v>
      </c>
      <c r="R131" s="229">
        <v>10.613646293798521</v>
      </c>
      <c r="S131" s="229">
        <v>11.015059744406511</v>
      </c>
      <c r="T131" s="229">
        <v>8.5879028344488741</v>
      </c>
      <c r="U131" s="229">
        <v>8.9808418614564083</v>
      </c>
      <c r="V131" s="229">
        <v>6.1865063286129249</v>
      </c>
      <c r="W131" s="229">
        <v>6.8162695866860972</v>
      </c>
      <c r="X131" s="229">
        <v>5.2238814549237134</v>
      </c>
      <c r="Y131" s="229">
        <v>6.133514385487028</v>
      </c>
      <c r="DA131" s="73" t="s">
        <v>1108</v>
      </c>
    </row>
    <row r="132" spans="1:105" ht="12" customHeight="1" x14ac:dyDescent="0.25">
      <c r="A132" s="64" t="s">
        <v>39</v>
      </c>
      <c r="B132" s="229">
        <v>0</v>
      </c>
      <c r="C132" s="229">
        <v>0</v>
      </c>
      <c r="D132" s="229">
        <v>0</v>
      </c>
      <c r="E132" s="229">
        <v>4.8348099359272858</v>
      </c>
      <c r="F132" s="229">
        <v>3.925664149489366</v>
      </c>
      <c r="G132" s="229">
        <v>4.6397192438678747</v>
      </c>
      <c r="H132" s="229">
        <v>6.7868501886202139</v>
      </c>
      <c r="I132" s="229">
        <v>6.2451933090882372</v>
      </c>
      <c r="J132" s="229">
        <v>7.9832909014385951</v>
      </c>
      <c r="K132" s="229">
        <v>7.0874708720415818</v>
      </c>
      <c r="L132" s="229">
        <v>6.2349179813277518</v>
      </c>
      <c r="M132" s="229">
        <v>6.692104480147246</v>
      </c>
      <c r="N132" s="229">
        <v>6.2248033679588763</v>
      </c>
      <c r="O132" s="229">
        <v>7.1610333456448254</v>
      </c>
      <c r="P132" s="229">
        <v>10.589078055349351</v>
      </c>
      <c r="Q132" s="229">
        <v>12.02905768102001</v>
      </c>
      <c r="R132" s="229">
        <v>13.122918299501229</v>
      </c>
      <c r="S132" s="229">
        <v>13.591540111014069</v>
      </c>
      <c r="T132" s="229">
        <v>12.85096113096917</v>
      </c>
      <c r="U132" s="229">
        <v>15.25196286199964</v>
      </c>
      <c r="V132" s="229">
        <v>10.785346338787161</v>
      </c>
      <c r="W132" s="229">
        <v>9.9467058801790458</v>
      </c>
      <c r="X132" s="229">
        <v>9.5421851787468697</v>
      </c>
      <c r="Y132" s="229">
        <v>7.4433852345830411</v>
      </c>
      <c r="DA132" s="73" t="s">
        <v>1109</v>
      </c>
    </row>
    <row r="133" spans="1:105" ht="12" customHeight="1" x14ac:dyDescent="0.25">
      <c r="A133" s="60" t="s">
        <v>1064</v>
      </c>
      <c r="B133" s="262">
        <v>1.423399273405721E-2</v>
      </c>
      <c r="C133" s="262">
        <v>1.671400019975158E-2</v>
      </c>
      <c r="D133" s="262">
        <v>1.8022839700622129E-2</v>
      </c>
      <c r="E133" s="262">
        <v>2.7311762847865399E-2</v>
      </c>
      <c r="F133" s="262">
        <v>2.904337289307635E-2</v>
      </c>
      <c r="G133" s="262">
        <v>2.7519288896326159E-2</v>
      </c>
      <c r="H133" s="262">
        <v>3.3367639564583898E-2</v>
      </c>
      <c r="I133" s="262">
        <v>3.3154302221918758E-2</v>
      </c>
      <c r="J133" s="262">
        <v>2.5763811156684378E-2</v>
      </c>
      <c r="K133" s="262">
        <v>2.0521671587803131E-2</v>
      </c>
      <c r="L133" s="262">
        <v>1.99585423943772E-2</v>
      </c>
      <c r="M133" s="262">
        <v>1.6313911947795291E-2</v>
      </c>
      <c r="N133" s="262">
        <v>1.5740695023005499E-2</v>
      </c>
      <c r="O133" s="262">
        <v>1.7222337518921629E-2</v>
      </c>
      <c r="P133" s="262">
        <v>3.111878320046017E-2</v>
      </c>
      <c r="Q133" s="262">
        <v>3.5828578718871823E-2</v>
      </c>
      <c r="R133" s="262">
        <v>3.8432106611298887E-2</v>
      </c>
      <c r="S133" s="262">
        <v>3.9861246255681618E-2</v>
      </c>
      <c r="T133" s="262">
        <v>3.568411678129535E-2</v>
      </c>
      <c r="U133" s="262">
        <v>3.7404653108395747E-2</v>
      </c>
      <c r="V133" s="262">
        <v>2.579966437377209E-2</v>
      </c>
      <c r="W133" s="262">
        <v>2.531299136166083E-2</v>
      </c>
      <c r="X133" s="262">
        <v>2.2865517656527459E-2</v>
      </c>
      <c r="Y133" s="262">
        <v>2.275081792748879E-2</v>
      </c>
      <c r="DA133" s="72" t="s">
        <v>1110</v>
      </c>
    </row>
    <row r="134" spans="1:105" ht="12" customHeight="1" x14ac:dyDescent="0.25">
      <c r="A134" s="57" t="s">
        <v>1010</v>
      </c>
      <c r="B134" s="261">
        <v>6.7508347629601282</v>
      </c>
      <c r="C134" s="261">
        <v>6.8918441870963978</v>
      </c>
      <c r="D134" s="261">
        <v>7.126761034369518</v>
      </c>
      <c r="E134" s="261">
        <v>8.7149797615000217</v>
      </c>
      <c r="F134" s="261">
        <v>9.1190336608939422</v>
      </c>
      <c r="G134" s="261">
        <v>8.4281634677114496</v>
      </c>
      <c r="H134" s="261">
        <v>10.65419142434131</v>
      </c>
      <c r="I134" s="261">
        <v>10.38905709865741</v>
      </c>
      <c r="J134" s="261">
        <v>10.376599227899341</v>
      </c>
      <c r="K134" s="261">
        <v>9.2717621126715137</v>
      </c>
      <c r="L134" s="261">
        <v>9.0260862869454019</v>
      </c>
      <c r="M134" s="261">
        <v>7.2426092132526367</v>
      </c>
      <c r="N134" s="261">
        <v>6.8750300576287948</v>
      </c>
      <c r="O134" s="261">
        <v>7.7371669288563956</v>
      </c>
      <c r="P134" s="261">
        <v>11.226540927177609</v>
      </c>
      <c r="Q134" s="261">
        <v>12.72864182986217</v>
      </c>
      <c r="R134" s="261">
        <v>13.82856274221346</v>
      </c>
      <c r="S134" s="261">
        <v>14.14170890480116</v>
      </c>
      <c r="T134" s="261">
        <v>12.94842111377973</v>
      </c>
      <c r="U134" s="261">
        <v>13.43053995014499</v>
      </c>
      <c r="V134" s="261">
        <v>10.13213342933124</v>
      </c>
      <c r="W134" s="261">
        <v>9.8242095680257169</v>
      </c>
      <c r="X134" s="261">
        <v>8.9736954191684841</v>
      </c>
      <c r="Y134" s="261">
        <v>8.8300106011586283</v>
      </c>
      <c r="DA134" s="70" t="s">
        <v>1111</v>
      </c>
    </row>
    <row r="135" spans="1:105" ht="12" customHeight="1" x14ac:dyDescent="0.25">
      <c r="A135" s="60" t="s">
        <v>1012</v>
      </c>
      <c r="B135" s="262">
        <v>6.5933838136262493</v>
      </c>
      <c r="C135" s="262">
        <v>6.6448475207432658</v>
      </c>
      <c r="D135" s="262">
        <v>6.8262845426696313</v>
      </c>
      <c r="E135" s="262">
        <v>7.8508141841654329</v>
      </c>
      <c r="F135" s="262">
        <v>8.200767713534777</v>
      </c>
      <c r="G135" s="262">
        <v>7.4324672114384622</v>
      </c>
      <c r="H135" s="262">
        <v>9.5322473266898342</v>
      </c>
      <c r="I135" s="262">
        <v>9.2087383521984894</v>
      </c>
      <c r="J135" s="262">
        <v>9.8549007106542383</v>
      </c>
      <c r="K135" s="262">
        <v>8.9070569086112279</v>
      </c>
      <c r="L135" s="262">
        <v>8.6696735467032049</v>
      </c>
      <c r="M135" s="262">
        <v>6.8889767409373359</v>
      </c>
      <c r="N135" s="262">
        <v>6.5140039839805146</v>
      </c>
      <c r="O135" s="262">
        <v>7.3624227650649949</v>
      </c>
      <c r="P135" s="262">
        <v>10.26989816928411</v>
      </c>
      <c r="Q135" s="262">
        <v>11.57486658345633</v>
      </c>
      <c r="R135" s="262">
        <v>12.63841243060747</v>
      </c>
      <c r="S135" s="262">
        <v>12.842383102849089</v>
      </c>
      <c r="T135" s="262">
        <v>11.86516347919977</v>
      </c>
      <c r="U135" s="262">
        <v>12.228790397341291</v>
      </c>
      <c r="V135" s="262">
        <v>9.4146798381439396</v>
      </c>
      <c r="W135" s="262">
        <v>9.1043764784904369</v>
      </c>
      <c r="X135" s="262">
        <v>8.339913837252821</v>
      </c>
      <c r="Y135" s="262">
        <v>8.2032197052247575</v>
      </c>
      <c r="DA135" s="72" t="s">
        <v>1112</v>
      </c>
    </row>
    <row r="136" spans="1:105" ht="12" customHeight="1" x14ac:dyDescent="0.25">
      <c r="A136" s="59" t="s">
        <v>28</v>
      </c>
      <c r="B136" s="230">
        <v>0</v>
      </c>
      <c r="C136" s="230">
        <v>0</v>
      </c>
      <c r="D136" s="230">
        <v>0.836043878668142</v>
      </c>
      <c r="E136" s="230">
        <v>0</v>
      </c>
      <c r="F136" s="230">
        <v>0</v>
      </c>
      <c r="G136" s="230">
        <v>0</v>
      </c>
      <c r="H136" s="230">
        <v>0</v>
      </c>
      <c r="I136" s="230">
        <v>0</v>
      </c>
      <c r="J136" s="230">
        <v>0</v>
      </c>
      <c r="K136" s="230">
        <v>0</v>
      </c>
      <c r="L136" s="230">
        <v>0</v>
      </c>
      <c r="M136" s="230">
        <v>0</v>
      </c>
      <c r="N136" s="230">
        <v>0</v>
      </c>
      <c r="O136" s="230">
        <v>0</v>
      </c>
      <c r="P136" s="230">
        <v>0</v>
      </c>
      <c r="Q136" s="230">
        <v>0</v>
      </c>
      <c r="R136" s="230">
        <v>0</v>
      </c>
      <c r="S136" s="230">
        <v>0</v>
      </c>
      <c r="T136" s="230">
        <v>0</v>
      </c>
      <c r="U136" s="230">
        <v>2.7589598196446352E-3</v>
      </c>
      <c r="V136" s="230">
        <v>0</v>
      </c>
      <c r="W136" s="230">
        <v>0</v>
      </c>
      <c r="X136" s="230">
        <v>0</v>
      </c>
      <c r="Y136" s="230">
        <v>0</v>
      </c>
      <c r="DA136" s="71" t="s">
        <v>1113</v>
      </c>
    </row>
    <row r="137" spans="1:105" ht="12" customHeight="1" x14ac:dyDescent="0.25">
      <c r="A137" s="59" t="s">
        <v>31</v>
      </c>
      <c r="B137" s="295">
        <v>0</v>
      </c>
      <c r="C137" s="295">
        <v>0</v>
      </c>
      <c r="D137" s="295">
        <v>0</v>
      </c>
      <c r="E137" s="295">
        <v>0.1269974730944354</v>
      </c>
      <c r="F137" s="295">
        <v>0.129560221277365</v>
      </c>
      <c r="G137" s="295">
        <v>0.42006436330822478</v>
      </c>
      <c r="H137" s="295">
        <v>0.35997075582097943</v>
      </c>
      <c r="I137" s="295">
        <v>0.16286114949381211</v>
      </c>
      <c r="J137" s="295">
        <v>0.1866475706226407</v>
      </c>
      <c r="K137" s="295">
        <v>0.16794750014443521</v>
      </c>
      <c r="L137" s="295">
        <v>0.15216789424580679</v>
      </c>
      <c r="M137" s="295">
        <v>0.14902114640789449</v>
      </c>
      <c r="N137" s="295">
        <v>0.14593338299452871</v>
      </c>
      <c r="O137" s="295">
        <v>0.16963103155832529</v>
      </c>
      <c r="P137" s="295">
        <v>0.25656313603038322</v>
      </c>
      <c r="Q137" s="295">
        <v>0.29615912968219932</v>
      </c>
      <c r="R137" s="295">
        <v>0.3166363787474622</v>
      </c>
      <c r="S137" s="295">
        <v>0.29452843663117162</v>
      </c>
      <c r="T137" s="295">
        <v>0.29339401491849021</v>
      </c>
      <c r="U137" s="295">
        <v>0.31287665493162309</v>
      </c>
      <c r="V137" s="295">
        <v>0.22934062490403331</v>
      </c>
      <c r="W137" s="295">
        <v>0.12878749147842999</v>
      </c>
      <c r="X137" s="295">
        <v>0.28137948476943742</v>
      </c>
      <c r="Y137" s="295">
        <v>0.3510277551827945</v>
      </c>
      <c r="DA137" s="122" t="s">
        <v>1114</v>
      </c>
    </row>
    <row r="138" spans="1:105" ht="12" customHeight="1" x14ac:dyDescent="0.25">
      <c r="A138" s="59" t="s">
        <v>159</v>
      </c>
      <c r="B138" s="295">
        <v>0.20122744245804181</v>
      </c>
      <c r="C138" s="295">
        <v>0.115222044096329</v>
      </c>
      <c r="D138" s="295">
        <v>0.22874975686082469</v>
      </c>
      <c r="E138" s="295">
        <v>0.88297565547655588</v>
      </c>
      <c r="F138" s="295">
        <v>0.33810075756203339</v>
      </c>
      <c r="G138" s="295">
        <v>0.36523257246464552</v>
      </c>
      <c r="H138" s="295">
        <v>0.4622295136788358</v>
      </c>
      <c r="I138" s="295">
        <v>0.71831028746605541</v>
      </c>
      <c r="J138" s="295">
        <v>0.64703200806387384</v>
      </c>
      <c r="K138" s="295">
        <v>0.43643262676740008</v>
      </c>
      <c r="L138" s="295">
        <v>0.52857532331242862</v>
      </c>
      <c r="M138" s="295">
        <v>0.38836680613800922</v>
      </c>
      <c r="N138" s="295">
        <v>0.50862607377544267</v>
      </c>
      <c r="O138" s="295">
        <v>0.44130104359953809</v>
      </c>
      <c r="P138" s="295">
        <v>0.66854998844710944</v>
      </c>
      <c r="Q138" s="295">
        <v>0.77019585311550953</v>
      </c>
      <c r="R138" s="295">
        <v>1.094939409438938</v>
      </c>
      <c r="S138" s="295">
        <v>0.86639956929293394</v>
      </c>
      <c r="T138" s="295">
        <v>0.82511440305507577</v>
      </c>
      <c r="U138" s="295">
        <v>0.79212806037852102</v>
      </c>
      <c r="V138" s="295">
        <v>0.53285093463321598</v>
      </c>
      <c r="W138" s="295">
        <v>0.49528149114005321</v>
      </c>
      <c r="X138" s="295">
        <v>0.71968467078568865</v>
      </c>
      <c r="Y138" s="295">
        <v>0.42601381372264963</v>
      </c>
      <c r="DA138" s="122" t="s">
        <v>1115</v>
      </c>
    </row>
    <row r="139" spans="1:105" ht="12" customHeight="1" x14ac:dyDescent="0.25">
      <c r="A139" s="59" t="s">
        <v>32</v>
      </c>
      <c r="B139" s="295">
        <v>0.49974613645912158</v>
      </c>
      <c r="C139" s="295">
        <v>0.57082051522947164</v>
      </c>
      <c r="D139" s="295">
        <v>0.34052056355775329</v>
      </c>
      <c r="E139" s="295">
        <v>0.7592977773351447</v>
      </c>
      <c r="F139" s="295">
        <v>0.77462004282401131</v>
      </c>
      <c r="G139" s="295">
        <v>0.71756332989909666</v>
      </c>
      <c r="H139" s="295">
        <v>1.229829306495771</v>
      </c>
      <c r="I139" s="295">
        <v>0.87376178000002513</v>
      </c>
      <c r="J139" s="295">
        <v>0.8333043625570381</v>
      </c>
      <c r="K139" s="295">
        <v>0.60077467629058845</v>
      </c>
      <c r="L139" s="295">
        <v>0.40804120609909789</v>
      </c>
      <c r="M139" s="295">
        <v>0.3991371574599189</v>
      </c>
      <c r="N139" s="295">
        <v>0.39065015899637651</v>
      </c>
      <c r="O139" s="295">
        <v>0.45404678866143339</v>
      </c>
      <c r="P139" s="295">
        <v>0.45764990915738618</v>
      </c>
      <c r="Q139" s="295">
        <v>0</v>
      </c>
      <c r="R139" s="295">
        <v>0</v>
      </c>
      <c r="S139" s="295">
        <v>7.5894852653283539E-3</v>
      </c>
      <c r="T139" s="295">
        <v>0</v>
      </c>
      <c r="U139" s="295">
        <v>0</v>
      </c>
      <c r="V139" s="295">
        <v>0</v>
      </c>
      <c r="W139" s="295">
        <v>0</v>
      </c>
      <c r="X139" s="295">
        <v>0</v>
      </c>
      <c r="Y139" s="295">
        <v>0</v>
      </c>
      <c r="DA139" s="122" t="s">
        <v>1116</v>
      </c>
    </row>
    <row r="140" spans="1:105" ht="12" customHeight="1" x14ac:dyDescent="0.25">
      <c r="A140" s="59" t="s">
        <v>35</v>
      </c>
      <c r="B140" s="295">
        <v>5.8924102347090859</v>
      </c>
      <c r="C140" s="295">
        <v>5.9588049614174654</v>
      </c>
      <c r="D140" s="295">
        <v>5.4209703435829111</v>
      </c>
      <c r="E140" s="295">
        <v>6.0815432782592973</v>
      </c>
      <c r="F140" s="295">
        <v>6.9584866918713679</v>
      </c>
      <c r="G140" s="295">
        <v>5.9296069457664951</v>
      </c>
      <c r="H140" s="295">
        <v>7.4802177506942478</v>
      </c>
      <c r="I140" s="295">
        <v>7.4538051352385972</v>
      </c>
      <c r="J140" s="295">
        <v>8.1879167694106858</v>
      </c>
      <c r="K140" s="295">
        <v>7.7019021054088048</v>
      </c>
      <c r="L140" s="295">
        <v>7.5808891230458721</v>
      </c>
      <c r="M140" s="295">
        <v>5.9524516309315132</v>
      </c>
      <c r="N140" s="295">
        <v>5.4687943682141666</v>
      </c>
      <c r="O140" s="295">
        <v>6.297443901245698</v>
      </c>
      <c r="P140" s="295">
        <v>8.887135135649233</v>
      </c>
      <c r="Q140" s="295">
        <v>10.50851160065862</v>
      </c>
      <c r="R140" s="295">
        <v>11.22683664242108</v>
      </c>
      <c r="S140" s="295">
        <v>11.673865611659661</v>
      </c>
      <c r="T140" s="295">
        <v>10.7466550612262</v>
      </c>
      <c r="U140" s="295">
        <v>11.1210267222115</v>
      </c>
      <c r="V140" s="295">
        <v>8.6524882786066897</v>
      </c>
      <c r="W140" s="295">
        <v>8.4803074958719531</v>
      </c>
      <c r="X140" s="295">
        <v>7.3388496816976954</v>
      </c>
      <c r="Y140" s="295">
        <v>7.4261781363193142</v>
      </c>
      <c r="DA140" s="122" t="s">
        <v>1117</v>
      </c>
    </row>
    <row r="141" spans="1:105" ht="12" customHeight="1" x14ac:dyDescent="0.25">
      <c r="A141" s="60" t="s">
        <v>1019</v>
      </c>
      <c r="B141" s="262">
        <v>0.15745094933387929</v>
      </c>
      <c r="C141" s="262">
        <v>0.24699666635313169</v>
      </c>
      <c r="D141" s="262">
        <v>0.30047649169988688</v>
      </c>
      <c r="E141" s="262">
        <v>0.86416557733458954</v>
      </c>
      <c r="F141" s="262">
        <v>0.91826594735916567</v>
      </c>
      <c r="G141" s="262">
        <v>0.99569625627298741</v>
      </c>
      <c r="H141" s="262">
        <v>1.1219440976514801</v>
      </c>
      <c r="I141" s="262">
        <v>1.1803187464589171</v>
      </c>
      <c r="J141" s="262">
        <v>0.52169851724510319</v>
      </c>
      <c r="K141" s="262">
        <v>0.36470520406028628</v>
      </c>
      <c r="L141" s="262">
        <v>0.35641274024219621</v>
      </c>
      <c r="M141" s="262">
        <v>0.35363247231530121</v>
      </c>
      <c r="N141" s="262">
        <v>0.36102607364828049</v>
      </c>
      <c r="O141" s="262">
        <v>0.37474416379140052</v>
      </c>
      <c r="P141" s="262">
        <v>0.95664275789349418</v>
      </c>
      <c r="Q141" s="262">
        <v>1.153775246405836</v>
      </c>
      <c r="R141" s="262">
        <v>1.1901503116059839</v>
      </c>
      <c r="S141" s="262">
        <v>1.299325801952069</v>
      </c>
      <c r="T141" s="262">
        <v>1.0832576345799629</v>
      </c>
      <c r="U141" s="262">
        <v>1.201749552803705</v>
      </c>
      <c r="V141" s="262">
        <v>0.7174535911873029</v>
      </c>
      <c r="W141" s="262">
        <v>0.71983308953527936</v>
      </c>
      <c r="X141" s="262">
        <v>0.6337815819156627</v>
      </c>
      <c r="Y141" s="262">
        <v>0.62679089593387005</v>
      </c>
      <c r="DA141" s="72" t="s">
        <v>1118</v>
      </c>
    </row>
    <row r="142" spans="1:105" ht="12" customHeight="1" x14ac:dyDescent="0.25">
      <c r="A142" s="57" t="s">
        <v>1021</v>
      </c>
      <c r="B142" s="261">
        <f t="shared" ref="B142:Y142" si="5">B143+B144+B155</f>
        <v>5.06688254963204</v>
      </c>
      <c r="C142" s="261">
        <f t="shared" si="5"/>
        <v>5.2554867814397479</v>
      </c>
      <c r="D142" s="261">
        <f t="shared" si="5"/>
        <v>5.442154837480194</v>
      </c>
      <c r="E142" s="261">
        <f t="shared" si="5"/>
        <v>7.2126863927848701</v>
      </c>
      <c r="F142" s="261">
        <f t="shared" si="5"/>
        <v>7.5642398095032632</v>
      </c>
      <c r="G142" s="261">
        <f t="shared" si="5"/>
        <v>7.1216929506441353</v>
      </c>
      <c r="H142" s="261">
        <f t="shared" si="5"/>
        <v>8.9025766485729232</v>
      </c>
      <c r="I142" s="261">
        <f t="shared" si="5"/>
        <v>8.7627980263361032</v>
      </c>
      <c r="J142" s="261">
        <f t="shared" si="5"/>
        <v>8.1990755393621324</v>
      </c>
      <c r="K142" s="261">
        <f t="shared" si="5"/>
        <v>7.1573453609795772</v>
      </c>
      <c r="L142" s="261">
        <f t="shared" si="5"/>
        <v>6.9565088489217413</v>
      </c>
      <c r="M142" s="261">
        <f t="shared" si="5"/>
        <v>5.6403308505428864</v>
      </c>
      <c r="N142" s="261">
        <f t="shared" si="5"/>
        <v>5.3213929997477063</v>
      </c>
      <c r="O142" s="261">
        <f t="shared" si="5"/>
        <v>6.0152085373052691</v>
      </c>
      <c r="P142" s="261">
        <f t="shared" si="5"/>
        <v>9.2996799154901311</v>
      </c>
      <c r="Q142" s="261">
        <f t="shared" si="5"/>
        <v>10.766758796475054</v>
      </c>
      <c r="R142" s="261">
        <f t="shared" si="5"/>
        <v>11.674020053924986</v>
      </c>
      <c r="S142" s="261">
        <f t="shared" si="5"/>
        <v>12.01507031509294</v>
      </c>
      <c r="T142" s="261">
        <f t="shared" si="5"/>
        <v>10.859949566691645</v>
      </c>
      <c r="U142" s="261">
        <f t="shared" si="5"/>
        <v>11.427795312188735</v>
      </c>
      <c r="V142" s="261">
        <f t="shared" si="5"/>
        <v>8.324960987100658</v>
      </c>
      <c r="W142" s="261">
        <f t="shared" si="5"/>
        <v>8.1198303428999115</v>
      </c>
      <c r="X142" s="261">
        <f t="shared" si="5"/>
        <v>7.3413878429640329</v>
      </c>
      <c r="Y142" s="261">
        <f t="shared" si="5"/>
        <v>7.2073183665250919</v>
      </c>
      <c r="DA142" s="70"/>
    </row>
    <row r="143" spans="1:105" ht="12" customHeight="1" x14ac:dyDescent="0.25">
      <c r="A143" s="60" t="s">
        <v>1022</v>
      </c>
      <c r="B143" s="262">
        <v>2.951060739157978</v>
      </c>
      <c r="C143" s="262">
        <v>2.763902082522919</v>
      </c>
      <c r="D143" s="262">
        <v>2.6009196517643631</v>
      </c>
      <c r="E143" s="262">
        <v>2.2302064635413741</v>
      </c>
      <c r="F143" s="262">
        <v>2.4555593003159748</v>
      </c>
      <c r="G143" s="262">
        <v>1.996436788815573</v>
      </c>
      <c r="H143" s="262">
        <v>2.638499721363992</v>
      </c>
      <c r="I143" s="262">
        <v>2.5190188258073478</v>
      </c>
      <c r="J143" s="262">
        <v>3.551933670753896</v>
      </c>
      <c r="K143" s="262">
        <v>3.412370259320908</v>
      </c>
      <c r="L143" s="262">
        <v>3.3326196548709528</v>
      </c>
      <c r="M143" s="262">
        <v>2.448107017487152</v>
      </c>
      <c r="N143" s="262">
        <v>2.2327991287064268</v>
      </c>
      <c r="O143" s="262">
        <v>2.5972079547350369</v>
      </c>
      <c r="P143" s="262">
        <v>3.149480529953459</v>
      </c>
      <c r="Q143" s="262">
        <v>3.5662697569101631</v>
      </c>
      <c r="R143" s="262">
        <v>3.91977099275823</v>
      </c>
      <c r="S143" s="262">
        <v>3.9357025695033072</v>
      </c>
      <c r="T143" s="262">
        <v>3.7549336098889659</v>
      </c>
      <c r="U143" s="262">
        <v>3.7741926347168051</v>
      </c>
      <c r="V143" s="262">
        <v>3.1205697061685882</v>
      </c>
      <c r="W143" s="262">
        <v>3.010205355974382</v>
      </c>
      <c r="X143" s="262">
        <v>2.7065221457212898</v>
      </c>
      <c r="Y143" s="262">
        <v>2.710075031509112</v>
      </c>
      <c r="DA143" s="72" t="s">
        <v>1119</v>
      </c>
    </row>
    <row r="144" spans="1:105" ht="12" customHeight="1" x14ac:dyDescent="0.25">
      <c r="A144" s="60" t="s">
        <v>1024</v>
      </c>
      <c r="B144" s="262">
        <v>1.3272695942937101</v>
      </c>
      <c r="C144" s="262">
        <v>1.3459278013847329</v>
      </c>
      <c r="D144" s="262">
        <v>1.3995832993878261</v>
      </c>
      <c r="E144" s="262">
        <v>1.8134362047150689</v>
      </c>
      <c r="F144" s="262">
        <v>1.8682396101117851</v>
      </c>
      <c r="G144" s="262">
        <v>1.772850758417172</v>
      </c>
      <c r="H144" s="262">
        <v>2.3066397406181238</v>
      </c>
      <c r="I144" s="262">
        <v>2.2548834770183128</v>
      </c>
      <c r="J144" s="262">
        <v>2.3840039037622249</v>
      </c>
      <c r="K144" s="262">
        <v>2.1291285552829322</v>
      </c>
      <c r="L144" s="262">
        <v>2.0570702047495359</v>
      </c>
      <c r="M144" s="262">
        <v>1.7378144724021991</v>
      </c>
      <c r="N144" s="262">
        <v>1.6145967733127451</v>
      </c>
      <c r="O144" s="262">
        <v>1.8724710971912051</v>
      </c>
      <c r="P144" s="262">
        <v>2.7599867983321711</v>
      </c>
      <c r="Q144" s="262">
        <v>3.2849261854773411</v>
      </c>
      <c r="R144" s="262">
        <v>3.5989230178288092</v>
      </c>
      <c r="S144" s="262">
        <v>3.6988479867728379</v>
      </c>
      <c r="T144" s="262">
        <v>3.3200610316847881</v>
      </c>
      <c r="U144" s="262">
        <v>3.575171410053831</v>
      </c>
      <c r="V144" s="262">
        <v>2.6168536037339871</v>
      </c>
      <c r="W144" s="262">
        <v>2.554475397619405</v>
      </c>
      <c r="X144" s="262">
        <v>2.2975186177911811</v>
      </c>
      <c r="Y144" s="262">
        <v>2.2098616888095739</v>
      </c>
      <c r="DA144" s="72" t="s">
        <v>1120</v>
      </c>
    </row>
    <row r="145" spans="1:105" ht="12" customHeight="1" x14ac:dyDescent="0.25">
      <c r="A145" s="64" t="s">
        <v>28</v>
      </c>
      <c r="B145" s="229">
        <v>0</v>
      </c>
      <c r="C145" s="229">
        <v>0</v>
      </c>
      <c r="D145" s="229">
        <v>0.14030016162501349</v>
      </c>
      <c r="E145" s="229">
        <v>0</v>
      </c>
      <c r="F145" s="229">
        <v>0</v>
      </c>
      <c r="G145" s="229">
        <v>0</v>
      </c>
      <c r="H145" s="229">
        <v>0</v>
      </c>
      <c r="I145" s="229">
        <v>0</v>
      </c>
      <c r="J145" s="229">
        <v>0</v>
      </c>
      <c r="K145" s="229">
        <v>0</v>
      </c>
      <c r="L145" s="229">
        <v>0</v>
      </c>
      <c r="M145" s="229">
        <v>0</v>
      </c>
      <c r="N145" s="229">
        <v>0</v>
      </c>
      <c r="O145" s="229">
        <v>0</v>
      </c>
      <c r="P145" s="229">
        <v>0</v>
      </c>
      <c r="Q145" s="229">
        <v>0</v>
      </c>
      <c r="R145" s="229">
        <v>0</v>
      </c>
      <c r="S145" s="229">
        <v>0</v>
      </c>
      <c r="T145" s="229">
        <v>0</v>
      </c>
      <c r="U145" s="229">
        <v>1.9173150242531121E-4</v>
      </c>
      <c r="V145" s="229">
        <v>0</v>
      </c>
      <c r="W145" s="229">
        <v>0</v>
      </c>
      <c r="X145" s="229">
        <v>0</v>
      </c>
      <c r="Y145" s="229">
        <v>0</v>
      </c>
      <c r="DA145" s="73" t="s">
        <v>1121</v>
      </c>
    </row>
    <row r="146" spans="1:105" ht="12" customHeight="1" x14ac:dyDescent="0.25">
      <c r="A146" s="64" t="s">
        <v>30</v>
      </c>
      <c r="B146" s="229">
        <v>0</v>
      </c>
      <c r="C146" s="229">
        <v>0</v>
      </c>
      <c r="D146" s="229">
        <v>0</v>
      </c>
      <c r="E146" s="229">
        <v>0</v>
      </c>
      <c r="F146" s="229">
        <v>0</v>
      </c>
      <c r="G146" s="229">
        <v>0</v>
      </c>
      <c r="H146" s="229">
        <v>0</v>
      </c>
      <c r="I146" s="229">
        <v>0</v>
      </c>
      <c r="J146" s="229">
        <v>0</v>
      </c>
      <c r="K146" s="229">
        <v>0</v>
      </c>
      <c r="L146" s="229">
        <v>0</v>
      </c>
      <c r="M146" s="229">
        <v>0</v>
      </c>
      <c r="N146" s="229">
        <v>0</v>
      </c>
      <c r="O146" s="229">
        <v>0</v>
      </c>
      <c r="P146" s="229">
        <v>0</v>
      </c>
      <c r="Q146" s="229">
        <v>0</v>
      </c>
      <c r="R146" s="229">
        <v>0</v>
      </c>
      <c r="S146" s="229">
        <v>0</v>
      </c>
      <c r="T146" s="229">
        <v>0</v>
      </c>
      <c r="U146" s="229">
        <v>0</v>
      </c>
      <c r="V146" s="229">
        <v>0</v>
      </c>
      <c r="W146" s="229">
        <v>0</v>
      </c>
      <c r="X146" s="229">
        <v>0</v>
      </c>
      <c r="Y146" s="229">
        <v>0</v>
      </c>
      <c r="DA146" s="73" t="s">
        <v>1122</v>
      </c>
    </row>
    <row r="147" spans="1:105" ht="12" customHeight="1" x14ac:dyDescent="0.25">
      <c r="A147" s="64" t="s">
        <v>31</v>
      </c>
      <c r="B147" s="229">
        <v>0</v>
      </c>
      <c r="C147" s="229">
        <v>0</v>
      </c>
      <c r="D147" s="229">
        <v>0</v>
      </c>
      <c r="E147" s="229">
        <v>1.6947559056056039E-2</v>
      </c>
      <c r="F147" s="229">
        <v>1.81888166728831E-2</v>
      </c>
      <c r="G147" s="229">
        <v>5.3429686308824449E-2</v>
      </c>
      <c r="H147" s="229">
        <v>4.2412011228220421E-2</v>
      </c>
      <c r="I147" s="229">
        <v>1.8916285237126601E-2</v>
      </c>
      <c r="J147" s="229">
        <v>1.9161316223161511E-2</v>
      </c>
      <c r="K147" s="229">
        <v>1.74612585977897E-2</v>
      </c>
      <c r="L147" s="229">
        <v>1.614134992819662E-2</v>
      </c>
      <c r="M147" s="229">
        <v>1.367271991802943E-2</v>
      </c>
      <c r="N147" s="229">
        <v>1.4256626078916699E-2</v>
      </c>
      <c r="O147" s="229">
        <v>1.530030526881462E-2</v>
      </c>
      <c r="P147" s="229">
        <v>2.173469913452112E-2</v>
      </c>
      <c r="Q147" s="229">
        <v>2.213662167261932E-2</v>
      </c>
      <c r="R147" s="229">
        <v>2.3284474928674411E-2</v>
      </c>
      <c r="S147" s="229">
        <v>2.1361124307561041E-2</v>
      </c>
      <c r="T147" s="229">
        <v>2.2474372771880701E-2</v>
      </c>
      <c r="U147" s="229">
        <v>2.174308980388576E-2</v>
      </c>
      <c r="V147" s="229">
        <v>1.7249589691065811E-2</v>
      </c>
      <c r="W147" s="229">
        <v>9.4666691741074373E-3</v>
      </c>
      <c r="X147" s="229">
        <v>2.1486716456220301E-2</v>
      </c>
      <c r="Y147" s="229">
        <v>2.8535814191745449E-2</v>
      </c>
      <c r="DA147" s="73" t="s">
        <v>1123</v>
      </c>
    </row>
    <row r="148" spans="1:105" ht="12" customHeight="1" x14ac:dyDescent="0.25">
      <c r="A148" s="64" t="s">
        <v>159</v>
      </c>
      <c r="B148" s="229">
        <v>3.3639239736747803E-2</v>
      </c>
      <c r="C148" s="229">
        <v>1.9741330674181129E-2</v>
      </c>
      <c r="D148" s="229">
        <v>3.8387492185676837E-2</v>
      </c>
      <c r="E148" s="229">
        <v>0.1178313371252771</v>
      </c>
      <c r="F148" s="229">
        <v>4.7465592723042863E-2</v>
      </c>
      <c r="G148" s="229">
        <v>4.6455408935111943E-2</v>
      </c>
      <c r="H148" s="229">
        <v>5.446021102311753E-2</v>
      </c>
      <c r="I148" s="229">
        <v>8.3431575478267003E-2</v>
      </c>
      <c r="J148" s="229">
        <v>6.6424571569083032E-2</v>
      </c>
      <c r="K148" s="229">
        <v>4.53752687592517E-2</v>
      </c>
      <c r="L148" s="229">
        <v>5.6069115625753521E-2</v>
      </c>
      <c r="M148" s="229">
        <v>3.5632731956377763E-2</v>
      </c>
      <c r="N148" s="229">
        <v>4.9689053998534682E-2</v>
      </c>
      <c r="O148" s="229">
        <v>3.9804277675442951E-2</v>
      </c>
      <c r="P148" s="229">
        <v>5.6636089970324953E-2</v>
      </c>
      <c r="Q148" s="229">
        <v>5.756882873249166E-2</v>
      </c>
      <c r="R148" s="229">
        <v>8.0518509365067201E-2</v>
      </c>
      <c r="S148" s="229">
        <v>6.2836950860740676E-2</v>
      </c>
      <c r="T148" s="229">
        <v>6.3204863530905389E-2</v>
      </c>
      <c r="U148" s="229">
        <v>5.5048247549028713E-2</v>
      </c>
      <c r="V148" s="229">
        <v>4.0077766391235892E-2</v>
      </c>
      <c r="W148" s="229">
        <v>3.6406222148264993E-2</v>
      </c>
      <c r="X148" s="229">
        <v>5.4956602368261741E-2</v>
      </c>
      <c r="Y148" s="229">
        <v>3.4631594943755728E-2</v>
      </c>
      <c r="DA148" s="73" t="s">
        <v>1124</v>
      </c>
    </row>
    <row r="149" spans="1:105" ht="12" customHeight="1" x14ac:dyDescent="0.25">
      <c r="A149" s="64" t="s">
        <v>32</v>
      </c>
      <c r="B149" s="229">
        <v>8.3542681288945833E-2</v>
      </c>
      <c r="C149" s="229">
        <v>9.7800352659343809E-2</v>
      </c>
      <c r="D149" s="229">
        <v>5.7144237668364371E-2</v>
      </c>
      <c r="E149" s="229">
        <v>0.10132677138347961</v>
      </c>
      <c r="F149" s="229">
        <v>0.10874805407983899</v>
      </c>
      <c r="G149" s="229">
        <v>9.1269783804756255E-2</v>
      </c>
      <c r="H149" s="229">
        <v>0.14489936616360349</v>
      </c>
      <c r="I149" s="229">
        <v>0.101487230755472</v>
      </c>
      <c r="J149" s="229">
        <v>8.5547367950357778E-2</v>
      </c>
      <c r="K149" s="229">
        <v>6.2461673872440483E-2</v>
      </c>
      <c r="L149" s="229">
        <v>4.3283347814024403E-2</v>
      </c>
      <c r="M149" s="229">
        <v>3.6620913839237372E-2</v>
      </c>
      <c r="N149" s="229">
        <v>3.8163668450621052E-2</v>
      </c>
      <c r="O149" s="229">
        <v>4.0953912789572583E-2</v>
      </c>
      <c r="P149" s="229">
        <v>3.8769728334232582E-2</v>
      </c>
      <c r="Q149" s="229">
        <v>0</v>
      </c>
      <c r="R149" s="229">
        <v>0</v>
      </c>
      <c r="S149" s="229">
        <v>5.5043900017742405E-4</v>
      </c>
      <c r="T149" s="229">
        <v>0</v>
      </c>
      <c r="U149" s="229">
        <v>0</v>
      </c>
      <c r="V149" s="229">
        <v>0</v>
      </c>
      <c r="W149" s="229">
        <v>0</v>
      </c>
      <c r="X149" s="229">
        <v>0</v>
      </c>
      <c r="Y149" s="229">
        <v>0</v>
      </c>
      <c r="DA149" s="73" t="s">
        <v>1125</v>
      </c>
    </row>
    <row r="150" spans="1:105" ht="12" customHeight="1" x14ac:dyDescent="0.25">
      <c r="A150" s="64" t="s">
        <v>33</v>
      </c>
      <c r="B150" s="229">
        <v>0</v>
      </c>
      <c r="C150" s="229">
        <v>0</v>
      </c>
      <c r="D150" s="229">
        <v>0</v>
      </c>
      <c r="E150" s="229">
        <v>0</v>
      </c>
      <c r="F150" s="229">
        <v>0</v>
      </c>
      <c r="G150" s="229">
        <v>0</v>
      </c>
      <c r="H150" s="229">
        <v>0</v>
      </c>
      <c r="I150" s="229">
        <v>2.489363716161953E-2</v>
      </c>
      <c r="J150" s="229">
        <v>0</v>
      </c>
      <c r="K150" s="229">
        <v>0</v>
      </c>
      <c r="L150" s="229">
        <v>0</v>
      </c>
      <c r="M150" s="229">
        <v>0</v>
      </c>
      <c r="N150" s="229">
        <v>0</v>
      </c>
      <c r="O150" s="229">
        <v>0</v>
      </c>
      <c r="P150" s="229">
        <v>0</v>
      </c>
      <c r="Q150" s="229">
        <v>0</v>
      </c>
      <c r="R150" s="229">
        <v>0</v>
      </c>
      <c r="S150" s="229">
        <v>5.3382352161659539E-5</v>
      </c>
      <c r="T150" s="229">
        <v>5.1921216234017697E-5</v>
      </c>
      <c r="U150" s="229">
        <v>0</v>
      </c>
      <c r="V150" s="229">
        <v>0</v>
      </c>
      <c r="W150" s="229">
        <v>0</v>
      </c>
      <c r="X150" s="229">
        <v>0</v>
      </c>
      <c r="Y150" s="229">
        <v>1.6078040421112969E-2</v>
      </c>
      <c r="DA150" s="73" t="s">
        <v>1126</v>
      </c>
    </row>
    <row r="151" spans="1:105" ht="12" customHeight="1" x14ac:dyDescent="0.25">
      <c r="A151" s="64" t="s">
        <v>35</v>
      </c>
      <c r="B151" s="229">
        <v>0.98503562978978687</v>
      </c>
      <c r="C151" s="229">
        <v>1.020939526710247</v>
      </c>
      <c r="D151" s="229">
        <v>0.90971662465934322</v>
      </c>
      <c r="E151" s="229">
        <v>0.81156980016145031</v>
      </c>
      <c r="F151" s="229">
        <v>0.97689427751276214</v>
      </c>
      <c r="G151" s="229">
        <v>0.7542107036927197</v>
      </c>
      <c r="H151" s="229">
        <v>0.88132459123916573</v>
      </c>
      <c r="I151" s="229">
        <v>0.86575776038894747</v>
      </c>
      <c r="J151" s="229">
        <v>0.84057489687237297</v>
      </c>
      <c r="K151" s="229">
        <v>0.80075561852213828</v>
      </c>
      <c r="L151" s="229">
        <v>0.80414981562587429</v>
      </c>
      <c r="M151" s="229">
        <v>0.54613862486721931</v>
      </c>
      <c r="N151" s="229">
        <v>0.53426128285560215</v>
      </c>
      <c r="O151" s="229">
        <v>0.568014078657327</v>
      </c>
      <c r="P151" s="229">
        <v>0.7528720272513858</v>
      </c>
      <c r="Q151" s="229">
        <v>0.78546606311185818</v>
      </c>
      <c r="R151" s="229">
        <v>0.82558737363930235</v>
      </c>
      <c r="S151" s="229">
        <v>0.84666491742764427</v>
      </c>
      <c r="T151" s="229">
        <v>0.82320810792243215</v>
      </c>
      <c r="U151" s="229">
        <v>0.77284603667634677</v>
      </c>
      <c r="V151" s="229">
        <v>0.65078689253234379</v>
      </c>
      <c r="W151" s="229">
        <v>0.62335452485747811</v>
      </c>
      <c r="X151" s="229">
        <v>0.56040966296697281</v>
      </c>
      <c r="Y151" s="229">
        <v>0.60369026757573407</v>
      </c>
      <c r="DA151" s="73" t="s">
        <v>1127</v>
      </c>
    </row>
    <row r="152" spans="1:105" ht="12" customHeight="1" x14ac:dyDescent="0.25">
      <c r="A152" s="64" t="s">
        <v>36</v>
      </c>
      <c r="B152" s="229">
        <v>0</v>
      </c>
      <c r="C152" s="229">
        <v>0</v>
      </c>
      <c r="D152" s="229">
        <v>0</v>
      </c>
      <c r="E152" s="229">
        <v>0</v>
      </c>
      <c r="F152" s="229">
        <v>0</v>
      </c>
      <c r="G152" s="229">
        <v>0</v>
      </c>
      <c r="H152" s="229">
        <v>0</v>
      </c>
      <c r="I152" s="229">
        <v>0</v>
      </c>
      <c r="J152" s="229">
        <v>0</v>
      </c>
      <c r="K152" s="229">
        <v>0</v>
      </c>
      <c r="L152" s="229">
        <v>0</v>
      </c>
      <c r="M152" s="229">
        <v>0</v>
      </c>
      <c r="N152" s="229">
        <v>0</v>
      </c>
      <c r="O152" s="229">
        <v>0</v>
      </c>
      <c r="P152" s="229">
        <v>0</v>
      </c>
      <c r="Q152" s="229">
        <v>0</v>
      </c>
      <c r="R152" s="229">
        <v>0</v>
      </c>
      <c r="S152" s="229">
        <v>0</v>
      </c>
      <c r="T152" s="229">
        <v>0</v>
      </c>
      <c r="U152" s="229">
        <v>0</v>
      </c>
      <c r="V152" s="229">
        <v>0</v>
      </c>
      <c r="W152" s="229">
        <v>0</v>
      </c>
      <c r="X152" s="229">
        <v>0</v>
      </c>
      <c r="Y152" s="229">
        <v>0</v>
      </c>
      <c r="DA152" s="73" t="s">
        <v>1128</v>
      </c>
    </row>
    <row r="153" spans="1:105" ht="12" customHeight="1" x14ac:dyDescent="0.25">
      <c r="A153" s="64" t="s">
        <v>38</v>
      </c>
      <c r="B153" s="229">
        <v>0.2250520434782298</v>
      </c>
      <c r="C153" s="229">
        <v>0.20744659134096141</v>
      </c>
      <c r="D153" s="229">
        <v>0.25403478324942769</v>
      </c>
      <c r="E153" s="229">
        <v>0.22201385324684739</v>
      </c>
      <c r="F153" s="229">
        <v>0.27544306330039042</v>
      </c>
      <c r="G153" s="229">
        <v>0.30567916598266309</v>
      </c>
      <c r="H153" s="229">
        <v>0.42026047654262633</v>
      </c>
      <c r="I153" s="229">
        <v>0.45803134277290469</v>
      </c>
      <c r="J153" s="229">
        <v>0.4744549658444438</v>
      </c>
      <c r="K153" s="229">
        <v>0.40598234692526891</v>
      </c>
      <c r="L153" s="229">
        <v>0.43621654523492231</v>
      </c>
      <c r="M153" s="229">
        <v>0.3531219731956497</v>
      </c>
      <c r="N153" s="229">
        <v>0.27815365136798759</v>
      </c>
      <c r="O153" s="229">
        <v>0.40303293083912689</v>
      </c>
      <c r="P153" s="229">
        <v>0.69907362453719124</v>
      </c>
      <c r="Q153" s="229">
        <v>1.066906738931455</v>
      </c>
      <c r="R153" s="229">
        <v>1.1936636959619109</v>
      </c>
      <c r="S153" s="229">
        <v>1.2388086583808591</v>
      </c>
      <c r="T153" s="229">
        <v>0.96583846438519794</v>
      </c>
      <c r="U153" s="229">
        <v>1.010030350781445</v>
      </c>
      <c r="V153" s="229">
        <v>0.69576541415541848</v>
      </c>
      <c r="W153" s="229">
        <v>0.76659173692932359</v>
      </c>
      <c r="X153" s="229">
        <v>0.58750381086229619</v>
      </c>
      <c r="Y153" s="229">
        <v>0.68980567544386751</v>
      </c>
      <c r="DA153" s="73" t="s">
        <v>1129</v>
      </c>
    </row>
    <row r="154" spans="1:105" ht="12" customHeight="1" x14ac:dyDescent="0.25">
      <c r="A154" s="64" t="s">
        <v>39</v>
      </c>
      <c r="B154" s="229">
        <v>0</v>
      </c>
      <c r="C154" s="229">
        <v>0</v>
      </c>
      <c r="D154" s="229">
        <v>0</v>
      </c>
      <c r="E154" s="229">
        <v>0.54374688374195812</v>
      </c>
      <c r="F154" s="229">
        <v>0.44149980582286741</v>
      </c>
      <c r="G154" s="229">
        <v>0.52180600969309632</v>
      </c>
      <c r="H154" s="229">
        <v>0.76328308442139015</v>
      </c>
      <c r="I154" s="229">
        <v>0.7023656452239756</v>
      </c>
      <c r="J154" s="229">
        <v>0.89784078530280609</v>
      </c>
      <c r="K154" s="229">
        <v>0.79709238860604281</v>
      </c>
      <c r="L154" s="229">
        <v>0.70121003052076425</v>
      </c>
      <c r="M154" s="229">
        <v>0.75262750862568528</v>
      </c>
      <c r="N154" s="229">
        <v>0.70007249056108301</v>
      </c>
      <c r="O154" s="229">
        <v>0.80536559196092106</v>
      </c>
      <c r="P154" s="229">
        <v>1.190900629104515</v>
      </c>
      <c r="Q154" s="229">
        <v>1.3528479330289169</v>
      </c>
      <c r="R154" s="229">
        <v>1.4758689639338549</v>
      </c>
      <c r="S154" s="229">
        <v>1.5285725144436939</v>
      </c>
      <c r="T154" s="229">
        <v>1.4452833018581379</v>
      </c>
      <c r="U154" s="229">
        <v>1.7153119537407</v>
      </c>
      <c r="V154" s="229">
        <v>1.2129739409639231</v>
      </c>
      <c r="W154" s="229">
        <v>1.118656244510231</v>
      </c>
      <c r="X154" s="229">
        <v>1.07316182513743</v>
      </c>
      <c r="Y154" s="229">
        <v>0.83712029623335815</v>
      </c>
      <c r="DA154" s="73" t="s">
        <v>1130</v>
      </c>
    </row>
    <row r="155" spans="1:105" ht="12" customHeight="1" x14ac:dyDescent="0.25">
      <c r="A155" s="60" t="s">
        <v>1036</v>
      </c>
      <c r="B155" s="262">
        <v>0.78855221618035165</v>
      </c>
      <c r="C155" s="262">
        <v>1.1456568975320951</v>
      </c>
      <c r="D155" s="262">
        <v>1.441651886328005</v>
      </c>
      <c r="E155" s="262">
        <v>3.1690437245284269</v>
      </c>
      <c r="F155" s="262">
        <v>3.2404408990755029</v>
      </c>
      <c r="G155" s="262">
        <v>3.352405403411391</v>
      </c>
      <c r="H155" s="262">
        <v>3.9574371865908069</v>
      </c>
      <c r="I155" s="262">
        <v>3.988895723510443</v>
      </c>
      <c r="J155" s="262">
        <v>2.2631379648460119</v>
      </c>
      <c r="K155" s="262">
        <v>1.615846546375737</v>
      </c>
      <c r="L155" s="262">
        <v>1.5668189893012521</v>
      </c>
      <c r="M155" s="262">
        <v>1.454409360653536</v>
      </c>
      <c r="N155" s="262">
        <v>1.4739970977285339</v>
      </c>
      <c r="O155" s="262">
        <v>1.5455294853790269</v>
      </c>
      <c r="P155" s="262">
        <v>3.3902125872045019</v>
      </c>
      <c r="Q155" s="262">
        <v>3.9155628540875509</v>
      </c>
      <c r="R155" s="262">
        <v>4.1553260433379471</v>
      </c>
      <c r="S155" s="262">
        <v>4.3805197588167948</v>
      </c>
      <c r="T155" s="262">
        <v>3.7849549251178911</v>
      </c>
      <c r="U155" s="262">
        <v>4.0784312674180976</v>
      </c>
      <c r="V155" s="262">
        <v>2.5875376771980831</v>
      </c>
      <c r="W155" s="262">
        <v>2.555149589306124</v>
      </c>
      <c r="X155" s="262">
        <v>2.3373470794515621</v>
      </c>
      <c r="Y155" s="262">
        <v>2.2873816462064052</v>
      </c>
      <c r="DA155" s="72" t="s">
        <v>1131</v>
      </c>
    </row>
    <row r="156" spans="1:105" ht="12" customHeight="1" x14ac:dyDescent="0.25">
      <c r="A156" s="132" t="s">
        <v>1038</v>
      </c>
      <c r="B156" s="316">
        <v>2.3303553939923041</v>
      </c>
      <c r="C156" s="316">
        <v>2.736376310456178</v>
      </c>
      <c r="D156" s="316">
        <v>2.9506563967053512</v>
      </c>
      <c r="E156" s="316">
        <v>4.4714167739932673</v>
      </c>
      <c r="F156" s="316">
        <v>4.7549118469880396</v>
      </c>
      <c r="G156" s="316">
        <v>4.5053924444506031</v>
      </c>
      <c r="H156" s="316">
        <v>5.4628704887609603</v>
      </c>
      <c r="I156" s="316">
        <v>5.4279434070553343</v>
      </c>
      <c r="J156" s="316">
        <v>4.2179898093614678</v>
      </c>
      <c r="K156" s="316">
        <v>5.205585430051773</v>
      </c>
      <c r="L156" s="316">
        <v>5.3005467364371901</v>
      </c>
      <c r="M156" s="316">
        <v>5.5563853618866652</v>
      </c>
      <c r="N156" s="316">
        <v>6.1069208804148767</v>
      </c>
      <c r="O156" s="316">
        <v>6.0006030744678194</v>
      </c>
      <c r="P156" s="316">
        <v>6.0682173646624422</v>
      </c>
      <c r="Q156" s="316">
        <v>6.5249451293156726</v>
      </c>
      <c r="R156" s="316">
        <v>6.8155404545535498</v>
      </c>
      <c r="S156" s="316">
        <v>7.1971885280141787</v>
      </c>
      <c r="T156" s="316">
        <v>6.3787573124078101</v>
      </c>
      <c r="U156" s="316">
        <v>6.5008378095262689</v>
      </c>
      <c r="V156" s="316">
        <v>5.8391975905283964</v>
      </c>
      <c r="W156" s="316">
        <v>5.5517731637362919</v>
      </c>
      <c r="X156" s="316">
        <v>5.4041041146388977</v>
      </c>
      <c r="Y156" s="316">
        <v>5.376995641218052</v>
      </c>
      <c r="DA156" s="139" t="s">
        <v>1132</v>
      </c>
    </row>
    <row r="157" spans="1:105" ht="12" customHeight="1" x14ac:dyDescent="0.25">
      <c r="A157" s="172"/>
      <c r="B157" s="172"/>
      <c r="C157" s="172"/>
      <c r="D157" s="172"/>
      <c r="E157" s="172"/>
      <c r="F157" s="172"/>
      <c r="G157" s="172"/>
      <c r="H157" s="172"/>
      <c r="I157" s="172"/>
      <c r="J157" s="172"/>
      <c r="K157" s="172"/>
      <c r="L157" s="172"/>
      <c r="M157" s="172"/>
      <c r="N157" s="172"/>
      <c r="O157" s="172"/>
      <c r="P157" s="172"/>
      <c r="Q157" s="172"/>
      <c r="R157" s="172"/>
      <c r="S157" s="172"/>
      <c r="T157" s="172"/>
      <c r="U157" s="172"/>
      <c r="V157" s="172"/>
      <c r="W157" s="172"/>
      <c r="X157" s="172"/>
      <c r="Y157" s="172"/>
      <c r="DA157" s="176"/>
    </row>
    <row r="158" spans="1:105" ht="15" customHeight="1" x14ac:dyDescent="0.25">
      <c r="A158" s="32" t="s">
        <v>251</v>
      </c>
      <c r="B158" s="33"/>
      <c r="C158" s="33"/>
      <c r="D158" s="33"/>
      <c r="E158" s="33"/>
      <c r="F158" s="33"/>
      <c r="G158" s="33"/>
      <c r="H158" s="33"/>
      <c r="I158" s="33"/>
      <c r="J158" s="33"/>
      <c r="K158" s="33"/>
      <c r="L158" s="33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X158" s="33"/>
      <c r="Y158" s="33"/>
      <c r="DA158" s="88"/>
    </row>
    <row r="159" spans="1:105" ht="12" customHeight="1" x14ac:dyDescent="0.25">
      <c r="A159" s="172"/>
      <c r="B159" s="172"/>
      <c r="C159" s="172"/>
      <c r="D159" s="172"/>
      <c r="E159" s="172"/>
      <c r="F159" s="172"/>
      <c r="G159" s="172"/>
      <c r="H159" s="172"/>
      <c r="I159" s="172"/>
      <c r="J159" s="172"/>
      <c r="K159" s="172"/>
      <c r="L159" s="172"/>
      <c r="M159" s="172"/>
      <c r="N159" s="172"/>
      <c r="O159" s="172"/>
      <c r="P159" s="172"/>
      <c r="Q159" s="172"/>
      <c r="R159" s="172"/>
      <c r="S159" s="172"/>
      <c r="T159" s="172"/>
      <c r="U159" s="172"/>
      <c r="V159" s="172"/>
      <c r="W159" s="172"/>
      <c r="X159" s="172"/>
      <c r="Y159" s="172"/>
      <c r="DA159" s="176"/>
    </row>
    <row r="160" spans="1:105" ht="12" customHeight="1" x14ac:dyDescent="0.25">
      <c r="A160" s="35" t="s">
        <v>48</v>
      </c>
      <c r="B160" s="232">
        <f t="shared" ref="B160:Y160" si="6">SUM(B$161:B$167,B$169:B$170,B$172:B$175)</f>
        <v>0.99999999999999989</v>
      </c>
      <c r="C160" s="232">
        <f t="shared" si="6"/>
        <v>1</v>
      </c>
      <c r="D160" s="232">
        <f t="shared" si="6"/>
        <v>1</v>
      </c>
      <c r="E160" s="232">
        <f t="shared" si="6"/>
        <v>1</v>
      </c>
      <c r="F160" s="232">
        <f t="shared" si="6"/>
        <v>1.0000000000000002</v>
      </c>
      <c r="G160" s="232">
        <f t="shared" si="6"/>
        <v>0.99999999999999989</v>
      </c>
      <c r="H160" s="232">
        <f t="shared" si="6"/>
        <v>1.0000000000000002</v>
      </c>
      <c r="I160" s="232">
        <f t="shared" si="6"/>
        <v>1</v>
      </c>
      <c r="J160" s="232">
        <f t="shared" si="6"/>
        <v>0.99999999999999989</v>
      </c>
      <c r="K160" s="232">
        <f t="shared" si="6"/>
        <v>0.99999999999999989</v>
      </c>
      <c r="L160" s="232">
        <f t="shared" si="6"/>
        <v>1.0000000000000002</v>
      </c>
      <c r="M160" s="232">
        <f t="shared" si="6"/>
        <v>1</v>
      </c>
      <c r="N160" s="232">
        <f t="shared" si="6"/>
        <v>0.99999999999999978</v>
      </c>
      <c r="O160" s="232">
        <f t="shared" si="6"/>
        <v>0.99999999999999989</v>
      </c>
      <c r="P160" s="232">
        <f t="shared" si="6"/>
        <v>1</v>
      </c>
      <c r="Q160" s="232">
        <f t="shared" si="6"/>
        <v>0.99999999999999989</v>
      </c>
      <c r="R160" s="232">
        <f t="shared" si="6"/>
        <v>1</v>
      </c>
      <c r="S160" s="232">
        <f t="shared" si="6"/>
        <v>1</v>
      </c>
      <c r="T160" s="232">
        <f t="shared" si="6"/>
        <v>1</v>
      </c>
      <c r="U160" s="232">
        <f t="shared" si="6"/>
        <v>1.0000000000000002</v>
      </c>
      <c r="V160" s="232">
        <f t="shared" si="6"/>
        <v>1.0000000000000002</v>
      </c>
      <c r="W160" s="232">
        <f t="shared" si="6"/>
        <v>0.99999999999999978</v>
      </c>
      <c r="X160" s="232">
        <f t="shared" si="6"/>
        <v>1</v>
      </c>
      <c r="Y160" s="232">
        <f t="shared" si="6"/>
        <v>0.99999999999999989</v>
      </c>
      <c r="DA160" s="95"/>
    </row>
    <row r="161" spans="1:105" ht="12" customHeight="1" x14ac:dyDescent="0.25">
      <c r="A161" s="55" t="s">
        <v>91</v>
      </c>
      <c r="B161" s="266">
        <f t="shared" ref="B161:Y161" si="7">IF(B$6=0,0,B$6/B$5)</f>
        <v>9.4760891156604689E-4</v>
      </c>
      <c r="C161" s="266">
        <f t="shared" si="7"/>
        <v>1.0635106447642235E-3</v>
      </c>
      <c r="D161" s="266">
        <f t="shared" si="7"/>
        <v>1.2852985396583632E-3</v>
      </c>
      <c r="E161" s="266">
        <f t="shared" si="7"/>
        <v>1.3534584800989262E-3</v>
      </c>
      <c r="F161" s="266">
        <f t="shared" si="7"/>
        <v>1.5074531453557625E-3</v>
      </c>
      <c r="G161" s="266">
        <f t="shared" si="7"/>
        <v>1.3360597436179651E-3</v>
      </c>
      <c r="H161" s="266">
        <f t="shared" si="7"/>
        <v>1.4650766420550043E-3</v>
      </c>
      <c r="I161" s="266">
        <f t="shared" si="7"/>
        <v>1.475984957400635E-3</v>
      </c>
      <c r="J161" s="266">
        <f t="shared" si="7"/>
        <v>1.5968402519867724E-3</v>
      </c>
      <c r="K161" s="266">
        <f t="shared" si="7"/>
        <v>1.0140838859002642E-3</v>
      </c>
      <c r="L161" s="266">
        <f t="shared" si="7"/>
        <v>8.6083623899845484E-4</v>
      </c>
      <c r="M161" s="266">
        <f t="shared" si="7"/>
        <v>3.1191220622612467E-3</v>
      </c>
      <c r="N161" s="266">
        <f t="shared" si="7"/>
        <v>3.934850021826323E-3</v>
      </c>
      <c r="O161" s="266">
        <f t="shared" si="7"/>
        <v>4.066444277463623E-3</v>
      </c>
      <c r="P161" s="266">
        <f t="shared" si="7"/>
        <v>5.2394832818733498E-3</v>
      </c>
      <c r="Q161" s="266">
        <f t="shared" si="7"/>
        <v>5.7791847584025341E-3</v>
      </c>
      <c r="R161" s="266">
        <f t="shared" si="7"/>
        <v>5.7053391925818682E-3</v>
      </c>
      <c r="S161" s="266">
        <f t="shared" si="7"/>
        <v>5.5567602807568076E-3</v>
      </c>
      <c r="T161" s="266">
        <f t="shared" si="7"/>
        <v>4.6943724602886089E-3</v>
      </c>
      <c r="U161" s="266">
        <f t="shared" si="7"/>
        <v>4.2878031130332206E-3</v>
      </c>
      <c r="V161" s="266">
        <f t="shared" si="7"/>
        <v>3.9273812046880345E-3</v>
      </c>
      <c r="W161" s="266">
        <f t="shared" si="7"/>
        <v>4.274246207082842E-3</v>
      </c>
      <c r="X161" s="266">
        <f t="shared" si="7"/>
        <v>4.6240307584256768E-3</v>
      </c>
      <c r="Y161" s="266">
        <f t="shared" si="7"/>
        <v>3.8801816364380667E-3</v>
      </c>
      <c r="DA161" s="76"/>
    </row>
    <row r="162" spans="1:105" ht="12" customHeight="1" x14ac:dyDescent="0.25">
      <c r="A162" s="173" t="s">
        <v>92</v>
      </c>
      <c r="B162" s="267">
        <f t="shared" ref="B162:Y162" si="8">IF(B$7=0,0,B$7/B$5)</f>
        <v>7.497765424688916E-3</v>
      </c>
      <c r="C162" s="267">
        <f t="shared" si="8"/>
        <v>8.4148146390094804E-3</v>
      </c>
      <c r="D162" s="267">
        <f t="shared" si="8"/>
        <v>1.016966686723899E-2</v>
      </c>
      <c r="E162" s="267">
        <f t="shared" si="8"/>
        <v>1.0708968723254188E-2</v>
      </c>
      <c r="F162" s="267">
        <f t="shared" si="8"/>
        <v>1.1927420621137981E-2</v>
      </c>
      <c r="G162" s="267">
        <f t="shared" si="8"/>
        <v>1.0571304710993436E-2</v>
      </c>
      <c r="H162" s="267">
        <f t="shared" si="8"/>
        <v>1.1592125039395773E-2</v>
      </c>
      <c r="I162" s="267">
        <f t="shared" si="8"/>
        <v>1.1678434896386154E-2</v>
      </c>
      <c r="J162" s="267">
        <f t="shared" si="8"/>
        <v>1.2634678171516407E-2</v>
      </c>
      <c r="K162" s="267">
        <f t="shared" si="8"/>
        <v>8.0237353243878141E-3</v>
      </c>
      <c r="L162" s="267">
        <f t="shared" si="8"/>
        <v>6.8111940593880756E-3</v>
      </c>
      <c r="M162" s="267">
        <f t="shared" si="8"/>
        <v>2.4679427629229058E-2</v>
      </c>
      <c r="N162" s="267">
        <f t="shared" si="8"/>
        <v>3.1133711476213299E-2</v>
      </c>
      <c r="O162" s="267">
        <f t="shared" si="8"/>
        <v>3.2174924626451024E-2</v>
      </c>
      <c r="P162" s="267">
        <f t="shared" si="8"/>
        <v>4.1456360440029018E-2</v>
      </c>
      <c r="Q162" s="267">
        <f t="shared" si="8"/>
        <v>4.5726640110242953E-2</v>
      </c>
      <c r="R162" s="267">
        <f t="shared" si="8"/>
        <v>4.514235188393053E-2</v>
      </c>
      <c r="S162" s="267">
        <f t="shared" si="8"/>
        <v>4.3966751048688517E-2</v>
      </c>
      <c r="T162" s="267">
        <f t="shared" si="8"/>
        <v>3.7143280412164609E-2</v>
      </c>
      <c r="U162" s="267">
        <f t="shared" si="8"/>
        <v>3.3926382008843368E-2</v>
      </c>
      <c r="V162" s="267">
        <f t="shared" si="8"/>
        <v>3.1074615958833415E-2</v>
      </c>
      <c r="W162" s="267">
        <f t="shared" si="8"/>
        <v>3.3819115709993859E-2</v>
      </c>
      <c r="X162" s="267">
        <f t="shared" si="8"/>
        <v>3.6586715806550991E-2</v>
      </c>
      <c r="Y162" s="267">
        <f t="shared" si="8"/>
        <v>3.0701158843175858E-2</v>
      </c>
      <c r="DA162" s="77"/>
    </row>
    <row r="163" spans="1:105" ht="12" customHeight="1" x14ac:dyDescent="0.25">
      <c r="A163" s="173" t="s">
        <v>93</v>
      </c>
      <c r="B163" s="267">
        <f t="shared" ref="B163:Y163" si="9">IF(B$8=0,0,B$8/B$5)</f>
        <v>8.2747706912640797E-3</v>
      </c>
      <c r="C163" s="267">
        <f t="shared" si="9"/>
        <v>9.2868551632748018E-3</v>
      </c>
      <c r="D163" s="267">
        <f t="shared" si="9"/>
        <v>1.1223565498041706E-2</v>
      </c>
      <c r="E163" s="267">
        <f t="shared" si="9"/>
        <v>1.1818756056711928E-2</v>
      </c>
      <c r="F163" s="267">
        <f t="shared" si="9"/>
        <v>1.3163478048163441E-2</v>
      </c>
      <c r="G163" s="267">
        <f t="shared" si="9"/>
        <v>1.1666825705550755E-2</v>
      </c>
      <c r="H163" s="267">
        <f t="shared" si="9"/>
        <v>1.2793435256003677E-2</v>
      </c>
      <c r="I163" s="267">
        <f t="shared" si="9"/>
        <v>1.2888689539718588E-2</v>
      </c>
      <c r="J163" s="267">
        <f t="shared" si="9"/>
        <v>1.394402981493059E-2</v>
      </c>
      <c r="K163" s="267">
        <f t="shared" si="9"/>
        <v>8.8552476819397478E-3</v>
      </c>
      <c r="L163" s="267">
        <f t="shared" si="9"/>
        <v>7.5170488515883174E-3</v>
      </c>
      <c r="M163" s="267">
        <f t="shared" si="9"/>
        <v>2.7236995672212629E-2</v>
      </c>
      <c r="N163" s="267">
        <f t="shared" si="9"/>
        <v>3.4360147142684261E-2</v>
      </c>
      <c r="O163" s="267">
        <f t="shared" si="9"/>
        <v>3.5509262855290512E-2</v>
      </c>
      <c r="P163" s="267">
        <f t="shared" si="9"/>
        <v>4.575254851346116E-2</v>
      </c>
      <c r="Q163" s="267">
        <f t="shared" si="9"/>
        <v>5.0465364006759071E-2</v>
      </c>
      <c r="R163" s="267">
        <f t="shared" si="9"/>
        <v>4.9820525069224401E-2</v>
      </c>
      <c r="S163" s="267">
        <f t="shared" si="9"/>
        <v>4.8523094863678846E-2</v>
      </c>
      <c r="T163" s="267">
        <f t="shared" si="9"/>
        <v>4.0992497193886909E-2</v>
      </c>
      <c r="U163" s="267">
        <f t="shared" si="9"/>
        <v>3.7442226530987201E-2</v>
      </c>
      <c r="V163" s="267">
        <f t="shared" si="9"/>
        <v>3.4294927463552935E-2</v>
      </c>
      <c r="W163" s="267">
        <f t="shared" si="9"/>
        <v>3.7323844056262462E-2</v>
      </c>
      <c r="X163" s="267">
        <f t="shared" si="9"/>
        <v>4.0378254919627245E-2</v>
      </c>
      <c r="Y163" s="267">
        <f t="shared" si="9"/>
        <v>3.3882768397478218E-2</v>
      </c>
      <c r="DA163" s="77"/>
    </row>
    <row r="164" spans="1:105" ht="12" customHeight="1" x14ac:dyDescent="0.25">
      <c r="A164" s="173" t="s">
        <v>94</v>
      </c>
      <c r="B164" s="267">
        <f t="shared" ref="B164:Y164" si="10">IF(B$9=0,0,B$9/B$5)</f>
        <v>1.3463309658242897E-2</v>
      </c>
      <c r="C164" s="267">
        <f t="shared" si="10"/>
        <v>1.5110002618733643E-2</v>
      </c>
      <c r="D164" s="267">
        <f t="shared" si="10"/>
        <v>1.8261090658286669E-2</v>
      </c>
      <c r="E164" s="267">
        <f t="shared" si="10"/>
        <v>1.9229484236310473E-2</v>
      </c>
      <c r="F164" s="267">
        <f t="shared" si="10"/>
        <v>2.141738880196498E-2</v>
      </c>
      <c r="G164" s="267">
        <f t="shared" si="10"/>
        <v>1.8982288822626332E-2</v>
      </c>
      <c r="H164" s="267">
        <f t="shared" si="10"/>
        <v>2.0815317652983487E-2</v>
      </c>
      <c r="I164" s="267">
        <f t="shared" si="10"/>
        <v>2.0970299339579588E-2</v>
      </c>
      <c r="J164" s="267">
        <f t="shared" si="10"/>
        <v>2.2687370839215772E-2</v>
      </c>
      <c r="K164" s="267">
        <f t="shared" si="10"/>
        <v>1.4407763802839592E-2</v>
      </c>
      <c r="L164" s="267">
        <f t="shared" si="10"/>
        <v>1.2230472623479125E-2</v>
      </c>
      <c r="M164" s="267">
        <f t="shared" si="10"/>
        <v>4.4315440339918612E-2</v>
      </c>
      <c r="N164" s="267">
        <f t="shared" si="10"/>
        <v>5.5905029655157722E-2</v>
      </c>
      <c r="O164" s="267">
        <f t="shared" si="10"/>
        <v>5.7774676712363041E-2</v>
      </c>
      <c r="P164" s="267">
        <f t="shared" si="10"/>
        <v>7.4440821537304705E-2</v>
      </c>
      <c r="Q164" s="267">
        <f t="shared" si="10"/>
        <v>8.21087191402462E-2</v>
      </c>
      <c r="R164" s="267">
        <f t="shared" si="10"/>
        <v>8.1059546103356209E-2</v>
      </c>
      <c r="S164" s="267">
        <f t="shared" si="10"/>
        <v>7.8948586746420996E-2</v>
      </c>
      <c r="T164" s="267">
        <f t="shared" si="10"/>
        <v>6.6696069773704347E-2</v>
      </c>
      <c r="U164" s="267">
        <f t="shared" si="10"/>
        <v>6.0919668820907408E-2</v>
      </c>
      <c r="V164" s="267">
        <f t="shared" si="10"/>
        <v>5.5798915205740637E-2</v>
      </c>
      <c r="W164" s="267">
        <f t="shared" si="10"/>
        <v>6.072705684713859E-2</v>
      </c>
      <c r="X164" s="267">
        <f t="shared" si="10"/>
        <v>6.5696678460991392E-2</v>
      </c>
      <c r="Y164" s="267">
        <f t="shared" si="10"/>
        <v>5.5128319567256723E-2</v>
      </c>
      <c r="DA164" s="77"/>
    </row>
    <row r="165" spans="1:105" ht="12" customHeight="1" x14ac:dyDescent="0.25">
      <c r="A165" s="56" t="s">
        <v>95</v>
      </c>
      <c r="B165" s="268">
        <f t="shared" ref="B165:Y165" si="11">IF(B$10=0,0,B$10/B$5)</f>
        <v>3.4571093964666033E-3</v>
      </c>
      <c r="C165" s="268">
        <f t="shared" si="11"/>
        <v>3.4479925632669704E-3</v>
      </c>
      <c r="D165" s="268">
        <f t="shared" si="11"/>
        <v>4.0007129601230791E-3</v>
      </c>
      <c r="E165" s="268">
        <f t="shared" si="11"/>
        <v>3.7039136843696791E-3</v>
      </c>
      <c r="F165" s="268">
        <f t="shared" si="11"/>
        <v>4.0915524170690633E-3</v>
      </c>
      <c r="G165" s="268">
        <f t="shared" si="11"/>
        <v>3.592050354869719E-3</v>
      </c>
      <c r="H165" s="268">
        <f t="shared" si="11"/>
        <v>4.0091158100546845E-3</v>
      </c>
      <c r="I165" s="268">
        <f t="shared" si="11"/>
        <v>4.0089394353607609E-3</v>
      </c>
      <c r="J165" s="268">
        <f t="shared" si="11"/>
        <v>5.0158841827538016E-3</v>
      </c>
      <c r="K165" s="268">
        <f t="shared" si="11"/>
        <v>3.4579444431656271E-3</v>
      </c>
      <c r="L165" s="268">
        <f t="shared" si="11"/>
        <v>2.9443402705252707E-3</v>
      </c>
      <c r="M165" s="268">
        <f t="shared" si="11"/>
        <v>1.0389309859625192E-2</v>
      </c>
      <c r="N165" s="268">
        <f t="shared" si="11"/>
        <v>1.292811575946457E-2</v>
      </c>
      <c r="O165" s="268">
        <f t="shared" si="11"/>
        <v>1.3629319981025846E-2</v>
      </c>
      <c r="P165" s="268">
        <f t="shared" si="11"/>
        <v>1.5286623514579807E-2</v>
      </c>
      <c r="Q165" s="268">
        <f t="shared" si="11"/>
        <v>1.6750628550294338E-2</v>
      </c>
      <c r="R165" s="268">
        <f t="shared" si="11"/>
        <v>1.6660571015779817E-2</v>
      </c>
      <c r="S165" s="268">
        <f t="shared" si="11"/>
        <v>1.6092263426845377E-2</v>
      </c>
      <c r="T165" s="268">
        <f t="shared" si="11"/>
        <v>1.3776667457573768E-2</v>
      </c>
      <c r="U165" s="268">
        <f t="shared" si="11"/>
        <v>1.249731921788309E-2</v>
      </c>
      <c r="V165" s="268">
        <f t="shared" si="11"/>
        <v>1.2074770333083868E-2</v>
      </c>
      <c r="W165" s="268">
        <f t="shared" si="11"/>
        <v>1.3053499325166163E-2</v>
      </c>
      <c r="X165" s="268">
        <f t="shared" si="11"/>
        <v>1.4203238290490793E-2</v>
      </c>
      <c r="Y165" s="268">
        <f t="shared" si="11"/>
        <v>1.1875574363476499E-2</v>
      </c>
      <c r="DA165" s="78"/>
    </row>
    <row r="166" spans="1:105" ht="12" customHeight="1" x14ac:dyDescent="0.25">
      <c r="A166" s="134" t="s">
        <v>997</v>
      </c>
      <c r="B166" s="317">
        <f t="shared" ref="B166:Y166" si="12">IF(B$16=0,0,B$16/B$5)</f>
        <v>0.86165567883255645</v>
      </c>
      <c r="C166" s="317">
        <f t="shared" si="12"/>
        <v>0.85845270629270021</v>
      </c>
      <c r="D166" s="317">
        <f t="shared" si="12"/>
        <v>0.83307811692920219</v>
      </c>
      <c r="E166" s="317">
        <f t="shared" si="12"/>
        <v>0.8514570950108028</v>
      </c>
      <c r="F166" s="317">
        <f t="shared" si="12"/>
        <v>0.83815076932754684</v>
      </c>
      <c r="G166" s="317">
        <f t="shared" si="12"/>
        <v>0.85716789575934849</v>
      </c>
      <c r="H166" s="317">
        <f t="shared" si="12"/>
        <v>0.83784108344938812</v>
      </c>
      <c r="I166" s="317">
        <f t="shared" si="12"/>
        <v>0.83842448683763426</v>
      </c>
      <c r="J166" s="317">
        <f t="shared" si="12"/>
        <v>0.7862370254815132</v>
      </c>
      <c r="K166" s="317">
        <f t="shared" si="12"/>
        <v>0.84525228877691982</v>
      </c>
      <c r="L166" s="317">
        <f t="shared" si="12"/>
        <v>0.85963948094453524</v>
      </c>
      <c r="M166" s="317">
        <f t="shared" si="12"/>
        <v>0.45363970477660892</v>
      </c>
      <c r="N166" s="317">
        <f t="shared" si="12"/>
        <v>0.36434882981728106</v>
      </c>
      <c r="O166" s="317">
        <f t="shared" si="12"/>
        <v>0.33494546868835368</v>
      </c>
      <c r="P166" s="317">
        <f t="shared" si="12"/>
        <v>0.29829449129448138</v>
      </c>
      <c r="Q166" s="317">
        <f t="shared" si="12"/>
        <v>0.25453432387679248</v>
      </c>
      <c r="R166" s="317">
        <f t="shared" si="12"/>
        <v>0.25517612673421974</v>
      </c>
      <c r="S166" s="317">
        <f t="shared" si="12"/>
        <v>0.27022238119651121</v>
      </c>
      <c r="T166" s="317">
        <f t="shared" si="12"/>
        <v>0.35368704402479018</v>
      </c>
      <c r="U166" s="317">
        <f t="shared" si="12"/>
        <v>0.38737157360888436</v>
      </c>
      <c r="V166" s="317">
        <f t="shared" si="12"/>
        <v>0.39583277407801426</v>
      </c>
      <c r="W166" s="317">
        <f t="shared" si="12"/>
        <v>0.36384234520628772</v>
      </c>
      <c r="X166" s="317">
        <f t="shared" si="12"/>
        <v>0.34026416916709978</v>
      </c>
      <c r="Y166" s="317">
        <f t="shared" si="12"/>
        <v>0.44851705198401293</v>
      </c>
      <c r="DA166" s="140"/>
    </row>
    <row r="167" spans="1:105" ht="12" customHeight="1" x14ac:dyDescent="0.25">
      <c r="A167" s="174" t="s">
        <v>998</v>
      </c>
      <c r="B167" s="269">
        <f t="shared" ref="B167:Y167" si="13">IF(B$25=0,0,B$25/B$5)</f>
        <v>5.1957301287705489E-2</v>
      </c>
      <c r="C167" s="269">
        <f t="shared" si="13"/>
        <v>5.0357973555286498E-2</v>
      </c>
      <c r="D167" s="269">
        <f t="shared" si="13"/>
        <v>5.8690064800946962E-2</v>
      </c>
      <c r="E167" s="269">
        <f t="shared" si="13"/>
        <v>5.2842399504434617E-2</v>
      </c>
      <c r="F167" s="269">
        <f t="shared" si="13"/>
        <v>5.7018316510298414E-2</v>
      </c>
      <c r="G167" s="269">
        <f t="shared" si="13"/>
        <v>5.0611113454297516E-2</v>
      </c>
      <c r="H167" s="269">
        <f t="shared" si="13"/>
        <v>5.9552455355310487E-2</v>
      </c>
      <c r="I167" s="269">
        <f t="shared" si="13"/>
        <v>5.902706467314045E-2</v>
      </c>
      <c r="J167" s="269">
        <f t="shared" si="13"/>
        <v>8.6884712784165985E-2</v>
      </c>
      <c r="K167" s="269">
        <f t="shared" si="13"/>
        <v>6.1865435777592459E-2</v>
      </c>
      <c r="L167" s="269">
        <f t="shared" si="13"/>
        <v>5.217060554781771E-2</v>
      </c>
      <c r="M167" s="269">
        <f t="shared" si="13"/>
        <v>0.19537217423104908</v>
      </c>
      <c r="N167" s="269">
        <f t="shared" si="13"/>
        <v>0.23733041725598258</v>
      </c>
      <c r="O167" s="269">
        <f t="shared" si="13"/>
        <v>0.25996979726836722</v>
      </c>
      <c r="P167" s="269">
        <f t="shared" si="13"/>
        <v>0.27324857140476017</v>
      </c>
      <c r="Q167" s="269">
        <f t="shared" si="13"/>
        <v>0.31156427690492217</v>
      </c>
      <c r="R167" s="269">
        <f t="shared" si="13"/>
        <v>0.31415565306240095</v>
      </c>
      <c r="S167" s="269">
        <f t="shared" si="13"/>
        <v>0.30319519583850613</v>
      </c>
      <c r="T167" s="269">
        <f t="shared" si="13"/>
        <v>0.25682287477734811</v>
      </c>
      <c r="U167" s="269">
        <f t="shared" si="13"/>
        <v>0.24098561308583574</v>
      </c>
      <c r="V167" s="269">
        <f t="shared" si="13"/>
        <v>0.23423590758598395</v>
      </c>
      <c r="W167" s="269">
        <f t="shared" si="13"/>
        <v>0.25363129065126255</v>
      </c>
      <c r="X167" s="269">
        <f t="shared" si="13"/>
        <v>0.27320192750634342</v>
      </c>
      <c r="Y167" s="269">
        <f t="shared" si="13"/>
        <v>0.2216180745294469</v>
      </c>
      <c r="DA167" s="79"/>
    </row>
    <row r="168" spans="1:105" ht="12" customHeight="1" x14ac:dyDescent="0.25">
      <c r="A168" s="174" t="s">
        <v>1010</v>
      </c>
      <c r="B168" s="269">
        <f t="shared" ref="B168:Y168" si="14">IF(B$36=0,0,B$36/B$5)</f>
        <v>2.9027453086882069E-2</v>
      </c>
      <c r="C168" s="269">
        <f t="shared" si="14"/>
        <v>2.8323436511512087E-2</v>
      </c>
      <c r="D168" s="269">
        <f t="shared" si="14"/>
        <v>3.2826308614670799E-2</v>
      </c>
      <c r="E168" s="269">
        <f t="shared" si="14"/>
        <v>2.7893990259824326E-2</v>
      </c>
      <c r="F168" s="269">
        <f t="shared" si="14"/>
        <v>3.056994430488779E-2</v>
      </c>
      <c r="G168" s="269">
        <f t="shared" si="14"/>
        <v>2.6428388280149102E-2</v>
      </c>
      <c r="H168" s="269">
        <f t="shared" si="14"/>
        <v>3.0213734704155185E-2</v>
      </c>
      <c r="I168" s="269">
        <f t="shared" si="14"/>
        <v>2.9872201477675702E-2</v>
      </c>
      <c r="J168" s="269">
        <f t="shared" si="14"/>
        <v>4.1538945263506356E-2</v>
      </c>
      <c r="K168" s="269">
        <f t="shared" si="14"/>
        <v>2.9591875153488038E-2</v>
      </c>
      <c r="L168" s="269">
        <f t="shared" si="14"/>
        <v>2.5144341052558205E-2</v>
      </c>
      <c r="M168" s="269">
        <f t="shared" si="14"/>
        <v>8.9437235485296987E-2</v>
      </c>
      <c r="N168" s="269">
        <f t="shared" si="14"/>
        <v>0.11100126744248882</v>
      </c>
      <c r="O168" s="269">
        <f t="shared" si="14"/>
        <v>0.11799232353527384</v>
      </c>
      <c r="P168" s="269">
        <f t="shared" si="14"/>
        <v>0.12208459678967386</v>
      </c>
      <c r="Q168" s="269">
        <f t="shared" si="14"/>
        <v>0.13260751044450905</v>
      </c>
      <c r="R168" s="269">
        <f t="shared" si="14"/>
        <v>0.13259079676652397</v>
      </c>
      <c r="S168" s="269">
        <f t="shared" si="14"/>
        <v>0.12732736149279658</v>
      </c>
      <c r="T168" s="269">
        <f t="shared" si="14"/>
        <v>0.11001919549603911</v>
      </c>
      <c r="U168" s="269">
        <f t="shared" si="14"/>
        <v>9.9437851940111177E-2</v>
      </c>
      <c r="V168" s="269">
        <f t="shared" si="14"/>
        <v>9.9618261586476825E-2</v>
      </c>
      <c r="W168" s="269">
        <f t="shared" si="14"/>
        <v>0.107142737764419</v>
      </c>
      <c r="X168" s="269">
        <f t="shared" si="14"/>
        <v>0.11720875651664756</v>
      </c>
      <c r="Y168" s="269">
        <f t="shared" si="14"/>
        <v>9.7266955700662808E-2</v>
      </c>
      <c r="DA168" s="79"/>
    </row>
    <row r="169" spans="1:105" ht="12" customHeight="1" x14ac:dyDescent="0.25">
      <c r="A169" s="62" t="s">
        <v>1012</v>
      </c>
      <c r="B169" s="318">
        <f t="shared" ref="B169:Y169" si="15">IF(B$37=0,0,B$37/B$5)</f>
        <v>2.8350440509067144E-2</v>
      </c>
      <c r="C169" s="318">
        <f t="shared" si="15"/>
        <v>2.7308353435329617E-2</v>
      </c>
      <c r="D169" s="318">
        <f t="shared" si="15"/>
        <v>3.1442295035370729E-2</v>
      </c>
      <c r="E169" s="318">
        <f t="shared" si="15"/>
        <v>2.5128060004479983E-2</v>
      </c>
      <c r="F169" s="318">
        <f t="shared" si="15"/>
        <v>2.7491620448246511E-2</v>
      </c>
      <c r="G169" s="318">
        <f t="shared" si="15"/>
        <v>2.3306160362918309E-2</v>
      </c>
      <c r="H169" s="318">
        <f t="shared" si="15"/>
        <v>2.7032064695684286E-2</v>
      </c>
      <c r="I169" s="318">
        <f t="shared" si="15"/>
        <v>2.647836899920613E-2</v>
      </c>
      <c r="J169" s="318">
        <f t="shared" si="15"/>
        <v>3.9450514779111143E-2</v>
      </c>
      <c r="K169" s="318">
        <f t="shared" si="15"/>
        <v>2.8427877335680592E-2</v>
      </c>
      <c r="L169" s="318">
        <f t="shared" si="15"/>
        <v>2.4151467373842304E-2</v>
      </c>
      <c r="M169" s="318">
        <f t="shared" si="15"/>
        <v>8.5070313320859611E-2</v>
      </c>
      <c r="N169" s="318">
        <f t="shared" si="15"/>
        <v>0.10517229630798787</v>
      </c>
      <c r="O169" s="318">
        <f t="shared" si="15"/>
        <v>0.11227744947043755</v>
      </c>
      <c r="P169" s="318">
        <f t="shared" si="15"/>
        <v>0.11168145069803524</v>
      </c>
      <c r="Q169" s="318">
        <f t="shared" si="15"/>
        <v>0.12058743280516246</v>
      </c>
      <c r="R169" s="318">
        <f t="shared" si="15"/>
        <v>0.12117941721613509</v>
      </c>
      <c r="S169" s="318">
        <f t="shared" si="15"/>
        <v>0.11562865328180366</v>
      </c>
      <c r="T169" s="318">
        <f t="shared" si="15"/>
        <v>0.10081505142131487</v>
      </c>
      <c r="U169" s="318">
        <f t="shared" si="15"/>
        <v>9.0540265205372367E-2</v>
      </c>
      <c r="V169" s="318">
        <f t="shared" si="15"/>
        <v>9.2564319786208674E-2</v>
      </c>
      <c r="W169" s="318">
        <f t="shared" si="15"/>
        <v>9.9292244815119168E-2</v>
      </c>
      <c r="X169" s="318">
        <f t="shared" si="15"/>
        <v>0.10893070074925311</v>
      </c>
      <c r="Y169" s="318">
        <f t="shared" si="15"/>
        <v>9.0362542437514626E-2</v>
      </c>
      <c r="DA169" s="141"/>
    </row>
    <row r="170" spans="1:105" ht="12" customHeight="1" x14ac:dyDescent="0.25">
      <c r="A170" s="62" t="s">
        <v>1019</v>
      </c>
      <c r="B170" s="318">
        <f t="shared" ref="B170:Y170" si="16">IF(B$43=0,0,B$43/B$5)</f>
        <v>6.770125778149227E-4</v>
      </c>
      <c r="C170" s="318">
        <f t="shared" si="16"/>
        <v>1.0150830761824663E-3</v>
      </c>
      <c r="D170" s="318">
        <f t="shared" si="16"/>
        <v>1.3840135793000744E-3</v>
      </c>
      <c r="E170" s="318">
        <f t="shared" si="16"/>
        <v>2.7659302553443383E-3</v>
      </c>
      <c r="F170" s="318">
        <f t="shared" si="16"/>
        <v>3.0783238566412822E-3</v>
      </c>
      <c r="G170" s="318">
        <f t="shared" si="16"/>
        <v>3.1222279172307904E-3</v>
      </c>
      <c r="H170" s="318">
        <f t="shared" si="16"/>
        <v>3.1816700084708991E-3</v>
      </c>
      <c r="I170" s="318">
        <f t="shared" si="16"/>
        <v>3.393832478469575E-3</v>
      </c>
      <c r="J170" s="318">
        <f t="shared" si="16"/>
        <v>2.088430484395208E-3</v>
      </c>
      <c r="K170" s="318">
        <f t="shared" si="16"/>
        <v>1.1639978178074435E-3</v>
      </c>
      <c r="L170" s="318">
        <f t="shared" si="16"/>
        <v>9.9287367871590012E-4</v>
      </c>
      <c r="M170" s="318">
        <f t="shared" si="16"/>
        <v>4.3669221644373861E-3</v>
      </c>
      <c r="N170" s="318">
        <f t="shared" si="16"/>
        <v>5.8289711345009222E-3</v>
      </c>
      <c r="O170" s="318">
        <f t="shared" si="16"/>
        <v>5.7148740648363021E-3</v>
      </c>
      <c r="P170" s="318">
        <f t="shared" si="16"/>
        <v>1.0403146091638633E-2</v>
      </c>
      <c r="Q170" s="318">
        <f t="shared" si="16"/>
        <v>1.2020077639346588E-2</v>
      </c>
      <c r="R170" s="318">
        <f t="shared" si="16"/>
        <v>1.1411379550388878E-2</v>
      </c>
      <c r="S170" s="318">
        <f t="shared" si="16"/>
        <v>1.1698708210992911E-2</v>
      </c>
      <c r="T170" s="318">
        <f t="shared" si="16"/>
        <v>9.2041440747242312E-3</v>
      </c>
      <c r="U170" s="318">
        <f t="shared" si="16"/>
        <v>8.8975867347387983E-3</v>
      </c>
      <c r="V170" s="318">
        <f t="shared" si="16"/>
        <v>7.0539418002681532E-3</v>
      </c>
      <c r="W170" s="318">
        <f t="shared" si="16"/>
        <v>7.8504929492998494E-3</v>
      </c>
      <c r="X170" s="318">
        <f t="shared" si="16"/>
        <v>8.2780557673944304E-3</v>
      </c>
      <c r="Y170" s="318">
        <f t="shared" si="16"/>
        <v>6.904413263148155E-3</v>
      </c>
      <c r="DA170" s="141"/>
    </row>
    <row r="171" spans="1:105" ht="12" customHeight="1" x14ac:dyDescent="0.25">
      <c r="A171" s="174" t="s">
        <v>1021</v>
      </c>
      <c r="B171" s="269">
        <f t="shared" ref="B171:Y171" si="17">IF(B$44=0,0,B$44/B$5)</f>
        <v>4.60174094784414E-3</v>
      </c>
      <c r="C171" s="269">
        <f t="shared" si="17"/>
        <v>4.5592121656180392E-3</v>
      </c>
      <c r="D171" s="269">
        <f t="shared" si="17"/>
        <v>5.2919475825423737E-3</v>
      </c>
      <c r="E171" s="269">
        <f t="shared" si="17"/>
        <v>4.8707621036043558E-3</v>
      </c>
      <c r="F171" s="269">
        <f t="shared" si="17"/>
        <v>5.3476937927757623E-3</v>
      </c>
      <c r="G171" s="269">
        <f t="shared" si="17"/>
        <v>4.7104726095387696E-3</v>
      </c>
      <c r="H171" s="269">
        <f t="shared" si="17"/>
        <v>5.3309066066539552E-3</v>
      </c>
      <c r="I171" s="269">
        <f t="shared" si="17"/>
        <v>5.3193118266423737E-3</v>
      </c>
      <c r="J171" s="269">
        <f t="shared" si="17"/>
        <v>6.9532966198599198E-3</v>
      </c>
      <c r="K171" s="269">
        <f t="shared" si="17"/>
        <v>4.84271320076737E-3</v>
      </c>
      <c r="L171" s="269">
        <f t="shared" si="17"/>
        <v>4.1075160033743462E-3</v>
      </c>
      <c r="M171" s="269">
        <f t="shared" si="17"/>
        <v>1.4781929333202166E-2</v>
      </c>
      <c r="N171" s="269">
        <f t="shared" si="17"/>
        <v>1.8225175501283043E-2</v>
      </c>
      <c r="O171" s="269">
        <f t="shared" si="17"/>
        <v>1.9474592864878317E-2</v>
      </c>
      <c r="P171" s="269">
        <f t="shared" si="17"/>
        <v>2.1437712905532418E-2</v>
      </c>
      <c r="Q171" s="269">
        <f t="shared" si="17"/>
        <v>2.3797948889551491E-2</v>
      </c>
      <c r="R171" s="269">
        <f t="shared" si="17"/>
        <v>2.3755712156779057E-2</v>
      </c>
      <c r="S171" s="269">
        <f t="shared" si="17"/>
        <v>2.2958208346141668E-2</v>
      </c>
      <c r="T171" s="269">
        <f t="shared" si="17"/>
        <v>1.9578328530042273E-2</v>
      </c>
      <c r="U171" s="269">
        <f t="shared" si="17"/>
        <v>1.7965382799453193E-2</v>
      </c>
      <c r="V171" s="269">
        <f t="shared" si="17"/>
        <v>1.7382119840584707E-2</v>
      </c>
      <c r="W171" s="269">
        <f t="shared" si="17"/>
        <v>1.880642063806923E-2</v>
      </c>
      <c r="X171" s="269">
        <f t="shared" si="17"/>
        <v>2.0360450813267768E-2</v>
      </c>
      <c r="Y171" s="269">
        <f t="shared" si="17"/>
        <v>1.6846674635095149E-2</v>
      </c>
      <c r="DA171" s="79"/>
    </row>
    <row r="172" spans="1:105" ht="12" customHeight="1" x14ac:dyDescent="0.25">
      <c r="A172" s="62" t="s">
        <v>1133</v>
      </c>
      <c r="B172" s="318">
        <f t="shared" ref="B172:Y172" si="18">IF(B$45=0,0,B$45/B$5)</f>
        <v>2.6073602797592435E-3</v>
      </c>
      <c r="C172" s="318">
        <f t="shared" si="18"/>
        <v>2.3340200996158768E-3</v>
      </c>
      <c r="D172" s="318">
        <f t="shared" si="18"/>
        <v>2.4616609173886933E-3</v>
      </c>
      <c r="E172" s="318">
        <f t="shared" si="18"/>
        <v>1.4667658007609262E-3</v>
      </c>
      <c r="F172" s="318">
        <f t="shared" si="18"/>
        <v>1.6914832379320514E-3</v>
      </c>
      <c r="G172" s="318">
        <f t="shared" si="18"/>
        <v>1.2863665420941171E-3</v>
      </c>
      <c r="H172" s="318">
        <f t="shared" si="18"/>
        <v>1.5374903968138373E-3</v>
      </c>
      <c r="I172" s="318">
        <f t="shared" si="18"/>
        <v>1.4883118957790726E-3</v>
      </c>
      <c r="J172" s="318">
        <f t="shared" si="18"/>
        <v>2.9217073414438532E-3</v>
      </c>
      <c r="K172" s="318">
        <f t="shared" si="18"/>
        <v>2.2378851637555779E-3</v>
      </c>
      <c r="L172" s="318">
        <f t="shared" si="18"/>
        <v>1.9076468173557558E-3</v>
      </c>
      <c r="M172" s="318">
        <f t="shared" si="18"/>
        <v>6.2119100139721578E-3</v>
      </c>
      <c r="N172" s="318">
        <f t="shared" si="18"/>
        <v>7.4075473063667449E-3</v>
      </c>
      <c r="O172" s="318">
        <f t="shared" si="18"/>
        <v>8.1386046867222006E-3</v>
      </c>
      <c r="P172" s="318">
        <f t="shared" si="18"/>
        <v>7.0376113653776466E-3</v>
      </c>
      <c r="Q172" s="318">
        <f t="shared" si="18"/>
        <v>7.6343433730377145E-3</v>
      </c>
      <c r="R172" s="318">
        <f t="shared" si="18"/>
        <v>7.7226877205934614E-3</v>
      </c>
      <c r="S172" s="318">
        <f t="shared" si="18"/>
        <v>7.2813777057586558E-3</v>
      </c>
      <c r="T172" s="318">
        <f t="shared" si="18"/>
        <v>6.5557948622135733E-3</v>
      </c>
      <c r="U172" s="318">
        <f t="shared" si="18"/>
        <v>5.741875440442904E-3</v>
      </c>
      <c r="V172" s="318">
        <f t="shared" si="18"/>
        <v>6.3043946190695973E-3</v>
      </c>
      <c r="W172" s="318">
        <f t="shared" si="18"/>
        <v>6.745788002469659E-3</v>
      </c>
      <c r="X172" s="318">
        <f t="shared" si="18"/>
        <v>7.2639318640797378E-3</v>
      </c>
      <c r="Y172" s="318">
        <f t="shared" si="18"/>
        <v>6.1341848148243538E-3</v>
      </c>
      <c r="DA172" s="141"/>
    </row>
    <row r="173" spans="1:105" ht="12" customHeight="1" x14ac:dyDescent="0.25">
      <c r="A173" s="62" t="s">
        <v>1024</v>
      </c>
      <c r="B173" s="318">
        <f t="shared" ref="B173:Y173" si="19">IF(B$46=0,0,B$46/B$5)</f>
        <v>1.2976685673466997E-3</v>
      </c>
      <c r="C173" s="318">
        <f t="shared" si="19"/>
        <v>1.2577242808689661E-3</v>
      </c>
      <c r="D173" s="318">
        <f t="shared" si="19"/>
        <v>1.4658238672944975E-3</v>
      </c>
      <c r="E173" s="318">
        <f t="shared" si="19"/>
        <v>1.3197744909878063E-3</v>
      </c>
      <c r="F173" s="318">
        <f t="shared" si="19"/>
        <v>1.424070828635356E-3</v>
      </c>
      <c r="G173" s="318">
        <f t="shared" si="19"/>
        <v>1.2640466202119775E-3</v>
      </c>
      <c r="H173" s="318">
        <f t="shared" si="19"/>
        <v>1.4873626517855816E-3</v>
      </c>
      <c r="I173" s="318">
        <f t="shared" si="19"/>
        <v>1.4742406659061836E-3</v>
      </c>
      <c r="J173" s="318">
        <f t="shared" si="19"/>
        <v>2.1700041759027486E-3</v>
      </c>
      <c r="K173" s="318">
        <f t="shared" si="19"/>
        <v>1.5451308944867059E-3</v>
      </c>
      <c r="L173" s="318">
        <f t="shared" si="19"/>
        <v>1.3029959847985031E-3</v>
      </c>
      <c r="M173" s="318">
        <f t="shared" si="19"/>
        <v>4.8795515384823683E-3</v>
      </c>
      <c r="N173" s="318">
        <f t="shared" si="19"/>
        <v>5.9274868962688196E-3</v>
      </c>
      <c r="O173" s="318">
        <f t="shared" si="19"/>
        <v>6.4929206485649657E-3</v>
      </c>
      <c r="P173" s="318">
        <f t="shared" si="19"/>
        <v>6.8245669693443502E-3</v>
      </c>
      <c r="Q173" s="318">
        <f t="shared" si="19"/>
        <v>7.7815275009922589E-3</v>
      </c>
      <c r="R173" s="318">
        <f t="shared" si="19"/>
        <v>7.8462488645425228E-3</v>
      </c>
      <c r="S173" s="318">
        <f t="shared" si="19"/>
        <v>7.5725040688989134E-3</v>
      </c>
      <c r="T173" s="318">
        <f t="shared" si="19"/>
        <v>6.4143241414473364E-3</v>
      </c>
      <c r="U173" s="318">
        <f t="shared" si="19"/>
        <v>6.0187778720959166E-3</v>
      </c>
      <c r="V173" s="318">
        <f t="shared" si="19"/>
        <v>5.8501994346304318E-3</v>
      </c>
      <c r="W173" s="318">
        <f t="shared" si="19"/>
        <v>6.334612179936281E-3</v>
      </c>
      <c r="X173" s="318">
        <f t="shared" si="19"/>
        <v>6.8234020065896664E-3</v>
      </c>
      <c r="Y173" s="318">
        <f t="shared" si="19"/>
        <v>5.5350605621391708E-3</v>
      </c>
      <c r="DA173" s="141"/>
    </row>
    <row r="174" spans="1:105" ht="12" customHeight="1" x14ac:dyDescent="0.25">
      <c r="A174" s="62" t="s">
        <v>1036</v>
      </c>
      <c r="B174" s="318">
        <f t="shared" ref="B174:Y174" si="20">IF(B$57=0,0,B$57/B$5)</f>
        <v>6.9671210073819713E-4</v>
      </c>
      <c r="C174" s="318">
        <f t="shared" si="20"/>
        <v>9.6746778513319637E-4</v>
      </c>
      <c r="D174" s="318">
        <f t="shared" si="20"/>
        <v>1.3644627978591833E-3</v>
      </c>
      <c r="E174" s="318">
        <f t="shared" si="20"/>
        <v>2.0842218118556238E-3</v>
      </c>
      <c r="F174" s="318">
        <f t="shared" si="20"/>
        <v>2.2321397262083545E-3</v>
      </c>
      <c r="G174" s="318">
        <f t="shared" si="20"/>
        <v>2.1600594472326751E-3</v>
      </c>
      <c r="H174" s="318">
        <f t="shared" si="20"/>
        <v>2.3060535580545364E-3</v>
      </c>
      <c r="I174" s="318">
        <f t="shared" si="20"/>
        <v>2.3567592649571174E-3</v>
      </c>
      <c r="J174" s="318">
        <f t="shared" si="20"/>
        <v>1.8615851025133171E-3</v>
      </c>
      <c r="K174" s="318">
        <f t="shared" si="20"/>
        <v>1.0596971425250858E-3</v>
      </c>
      <c r="L174" s="318">
        <f t="shared" si="20"/>
        <v>8.9687320122008765E-4</v>
      </c>
      <c r="M174" s="318">
        <f t="shared" si="20"/>
        <v>3.6904677807476412E-3</v>
      </c>
      <c r="N174" s="318">
        <f t="shared" si="20"/>
        <v>4.8901412986474772E-3</v>
      </c>
      <c r="O174" s="318">
        <f t="shared" si="20"/>
        <v>4.84306752959115E-3</v>
      </c>
      <c r="P174" s="318">
        <f t="shared" si="20"/>
        <v>7.5755345708104216E-3</v>
      </c>
      <c r="Q174" s="318">
        <f t="shared" si="20"/>
        <v>8.3820780155215175E-3</v>
      </c>
      <c r="R174" s="318">
        <f t="shared" si="20"/>
        <v>8.18677557164307E-3</v>
      </c>
      <c r="S174" s="318">
        <f t="shared" si="20"/>
        <v>8.1043265714840999E-3</v>
      </c>
      <c r="T174" s="318">
        <f t="shared" si="20"/>
        <v>6.6082095263813633E-3</v>
      </c>
      <c r="U174" s="318">
        <f t="shared" si="20"/>
        <v>6.2047294869143734E-3</v>
      </c>
      <c r="V174" s="318">
        <f t="shared" si="20"/>
        <v>5.2275257868846774E-3</v>
      </c>
      <c r="W174" s="318">
        <f t="shared" si="20"/>
        <v>5.7260204556632936E-3</v>
      </c>
      <c r="X174" s="318">
        <f t="shared" si="20"/>
        <v>6.2731169425983653E-3</v>
      </c>
      <c r="Y174" s="318">
        <f t="shared" si="20"/>
        <v>5.1774292581316245E-3</v>
      </c>
      <c r="DA174" s="141"/>
    </row>
    <row r="175" spans="1:105" ht="12" customHeight="1" x14ac:dyDescent="0.25">
      <c r="A175" s="41" t="s">
        <v>1038</v>
      </c>
      <c r="B175" s="319">
        <f t="shared" ref="B175:Y175" si="21">IF(B$58=0,0,B$58/B$5)</f>
        <v>1.9117261762783132E-2</v>
      </c>
      <c r="C175" s="319">
        <f t="shared" si="21"/>
        <v>2.0983495845834019E-2</v>
      </c>
      <c r="D175" s="319">
        <f t="shared" si="21"/>
        <v>2.517322754928886E-2</v>
      </c>
      <c r="E175" s="319">
        <f t="shared" si="21"/>
        <v>1.6121171940588732E-2</v>
      </c>
      <c r="F175" s="319">
        <f t="shared" si="21"/>
        <v>1.680598303080013E-2</v>
      </c>
      <c r="G175" s="319">
        <f t="shared" si="21"/>
        <v>1.4933600559007812E-2</v>
      </c>
      <c r="H175" s="319">
        <f t="shared" si="21"/>
        <v>1.6386749483999815E-2</v>
      </c>
      <c r="I175" s="319">
        <f t="shared" si="21"/>
        <v>1.6334587016461535E-2</v>
      </c>
      <c r="J175" s="319">
        <f t="shared" si="21"/>
        <v>2.2507216590551098E-2</v>
      </c>
      <c r="K175" s="319">
        <f t="shared" si="21"/>
        <v>2.268891195299922E-2</v>
      </c>
      <c r="L175" s="319">
        <f t="shared" si="21"/>
        <v>2.8574164407735293E-2</v>
      </c>
      <c r="M175" s="319">
        <f t="shared" si="21"/>
        <v>0.13702866061059624</v>
      </c>
      <c r="N175" s="319">
        <f t="shared" si="21"/>
        <v>0.13083245592761816</v>
      </c>
      <c r="O175" s="319">
        <f t="shared" si="21"/>
        <v>0.1244631891905328</v>
      </c>
      <c r="P175" s="319">
        <f t="shared" si="21"/>
        <v>0.10275879031830409</v>
      </c>
      <c r="Q175" s="319">
        <f t="shared" si="21"/>
        <v>7.6665403318279618E-2</v>
      </c>
      <c r="R175" s="319">
        <f t="shared" si="21"/>
        <v>7.5933378015203529E-2</v>
      </c>
      <c r="S175" s="319">
        <f t="shared" si="21"/>
        <v>8.3209396759653942E-2</v>
      </c>
      <c r="T175" s="319">
        <f t="shared" si="21"/>
        <v>9.6589669874162024E-2</v>
      </c>
      <c r="U175" s="319">
        <f t="shared" si="21"/>
        <v>0.10516617887406132</v>
      </c>
      <c r="V175" s="319">
        <f t="shared" si="21"/>
        <v>0.1157603267430414</v>
      </c>
      <c r="W175" s="319">
        <f t="shared" si="21"/>
        <v>0.10737944359431749</v>
      </c>
      <c r="X175" s="319">
        <f t="shared" si="21"/>
        <v>8.7475777760555359E-2</v>
      </c>
      <c r="Y175" s="319">
        <f t="shared" si="21"/>
        <v>8.0283240342956835E-2</v>
      </c>
      <c r="DA175" s="82"/>
    </row>
    <row r="176" spans="1:105" ht="12" hidden="1" customHeight="1" x14ac:dyDescent="0.25">
      <c r="A176" s="98"/>
      <c r="B176" s="98"/>
      <c r="C176" s="98"/>
      <c r="D176" s="98"/>
      <c r="E176" s="98"/>
      <c r="F176" s="98"/>
      <c r="G176" s="98"/>
      <c r="H176" s="98"/>
      <c r="I176" s="98"/>
      <c r="J176" s="98"/>
      <c r="K176" s="98"/>
      <c r="L176" s="98"/>
      <c r="M176" s="98"/>
      <c r="N176" s="98"/>
      <c r="O176" s="98"/>
      <c r="P176" s="98"/>
      <c r="Q176" s="98"/>
      <c r="R176" s="98"/>
      <c r="S176" s="98"/>
      <c r="T176" s="98"/>
      <c r="U176" s="98"/>
      <c r="V176" s="98"/>
      <c r="W176" s="98"/>
      <c r="X176" s="98"/>
      <c r="Y176" s="98"/>
      <c r="DA176" s="94"/>
    </row>
    <row r="177" spans="1:105" ht="12" customHeight="1" x14ac:dyDescent="0.25">
      <c r="A177" s="172"/>
      <c r="B177" s="172"/>
      <c r="C177" s="172"/>
      <c r="D177" s="172"/>
      <c r="E177" s="172"/>
      <c r="F177" s="172"/>
      <c r="G177" s="172"/>
      <c r="H177" s="172"/>
      <c r="I177" s="172"/>
      <c r="J177" s="172"/>
      <c r="K177" s="172"/>
      <c r="L177" s="172"/>
      <c r="M177" s="172"/>
      <c r="N177" s="172"/>
      <c r="O177" s="172"/>
      <c r="P177" s="172"/>
      <c r="Q177" s="172"/>
      <c r="R177" s="172"/>
      <c r="S177" s="172"/>
      <c r="T177" s="172"/>
      <c r="U177" s="172"/>
      <c r="V177" s="172"/>
      <c r="W177" s="172"/>
      <c r="X177" s="172"/>
      <c r="Y177" s="172"/>
      <c r="DA177" s="176"/>
    </row>
    <row r="178" spans="1:105" ht="12" customHeight="1" x14ac:dyDescent="0.25">
      <c r="A178" s="35" t="s">
        <v>49</v>
      </c>
      <c r="B178" s="232">
        <f t="shared" ref="B178:Y178" si="22">SUM(B$179:B$183,B$185:B$186,B$188:B$189,B$191:B$194)</f>
        <v>0.99999999999999989</v>
      </c>
      <c r="C178" s="232">
        <f t="shared" si="22"/>
        <v>1</v>
      </c>
      <c r="D178" s="232">
        <f t="shared" si="22"/>
        <v>0.99999999999999989</v>
      </c>
      <c r="E178" s="232">
        <f t="shared" si="22"/>
        <v>1</v>
      </c>
      <c r="F178" s="232">
        <f t="shared" si="22"/>
        <v>0.99999999999999978</v>
      </c>
      <c r="G178" s="232">
        <f t="shared" si="22"/>
        <v>1.0000000000000002</v>
      </c>
      <c r="H178" s="232">
        <f t="shared" si="22"/>
        <v>1</v>
      </c>
      <c r="I178" s="232">
        <f t="shared" si="22"/>
        <v>0.99999999999999978</v>
      </c>
      <c r="J178" s="232">
        <f t="shared" si="22"/>
        <v>1.0000000000000002</v>
      </c>
      <c r="K178" s="232">
        <f t="shared" si="22"/>
        <v>0.99999999999999989</v>
      </c>
      <c r="L178" s="232">
        <f t="shared" si="22"/>
        <v>0.99999999999999978</v>
      </c>
      <c r="M178" s="232">
        <f t="shared" si="22"/>
        <v>0.99999999999999967</v>
      </c>
      <c r="N178" s="232">
        <f t="shared" si="22"/>
        <v>1.0000000000000002</v>
      </c>
      <c r="O178" s="232">
        <f t="shared" si="22"/>
        <v>1.0000000000000002</v>
      </c>
      <c r="P178" s="232">
        <f t="shared" si="22"/>
        <v>1.0000000000000002</v>
      </c>
      <c r="Q178" s="232">
        <f t="shared" si="22"/>
        <v>1.0000000000000002</v>
      </c>
      <c r="R178" s="232">
        <f t="shared" si="22"/>
        <v>1</v>
      </c>
      <c r="S178" s="232">
        <f t="shared" si="22"/>
        <v>1</v>
      </c>
      <c r="T178" s="232">
        <f t="shared" si="22"/>
        <v>0.99999999999999989</v>
      </c>
      <c r="U178" s="232">
        <f t="shared" si="22"/>
        <v>0.99999999999999989</v>
      </c>
      <c r="V178" s="232">
        <f t="shared" si="22"/>
        <v>0.99999999999999989</v>
      </c>
      <c r="W178" s="232">
        <f t="shared" si="22"/>
        <v>0.99999999999999989</v>
      </c>
      <c r="X178" s="232">
        <f t="shared" si="22"/>
        <v>1</v>
      </c>
      <c r="Y178" s="232">
        <f t="shared" si="22"/>
        <v>1</v>
      </c>
      <c r="DA178" s="95"/>
    </row>
    <row r="179" spans="1:105" ht="12" customHeight="1" x14ac:dyDescent="0.25">
      <c r="A179" s="55" t="s">
        <v>91</v>
      </c>
      <c r="B179" s="266">
        <f t="shared" ref="B179:Y179" si="23">IF(B$62=0,0,B$62/B$61)</f>
        <v>8.4299924685183221E-3</v>
      </c>
      <c r="C179" s="266">
        <f t="shared" si="23"/>
        <v>9.2985668009514053E-3</v>
      </c>
      <c r="D179" s="266">
        <f t="shared" si="23"/>
        <v>9.5418004958498868E-3</v>
      </c>
      <c r="E179" s="266">
        <f t="shared" si="23"/>
        <v>1.0659707069056669E-2</v>
      </c>
      <c r="F179" s="266">
        <f t="shared" si="23"/>
        <v>1.0826910634043108E-2</v>
      </c>
      <c r="G179" s="266">
        <f t="shared" si="23"/>
        <v>1.0875379362553778E-2</v>
      </c>
      <c r="H179" s="266">
        <f t="shared" si="23"/>
        <v>1.0492002512204916E-2</v>
      </c>
      <c r="I179" s="266">
        <f t="shared" si="23"/>
        <v>1.0599566707652417E-2</v>
      </c>
      <c r="J179" s="266">
        <f t="shared" si="23"/>
        <v>8.8217866230200885E-3</v>
      </c>
      <c r="K179" s="266">
        <f t="shared" si="23"/>
        <v>8.1533066389109111E-3</v>
      </c>
      <c r="L179" s="266">
        <f t="shared" si="23"/>
        <v>8.1754249993957074E-3</v>
      </c>
      <c r="M179" s="266">
        <f t="shared" si="23"/>
        <v>8.0921195245613128E-3</v>
      </c>
      <c r="N179" s="266">
        <f t="shared" si="23"/>
        <v>8.2686268655935841E-3</v>
      </c>
      <c r="O179" s="266">
        <f t="shared" si="23"/>
        <v>7.9935752201298702E-3</v>
      </c>
      <c r="P179" s="266">
        <f t="shared" si="23"/>
        <v>9.2113237626822945E-3</v>
      </c>
      <c r="Q179" s="266">
        <f t="shared" si="23"/>
        <v>9.1024031409990269E-3</v>
      </c>
      <c r="R179" s="266">
        <f t="shared" si="23"/>
        <v>8.9916990865518721E-3</v>
      </c>
      <c r="S179" s="266">
        <f t="shared" si="23"/>
        <v>9.0551827655833105E-3</v>
      </c>
      <c r="T179" s="266">
        <f t="shared" si="23"/>
        <v>9.0025623705212495E-3</v>
      </c>
      <c r="U179" s="266">
        <f t="shared" si="23"/>
        <v>8.9109512522999156E-3</v>
      </c>
      <c r="V179" s="266">
        <f t="shared" si="23"/>
        <v>8.5078853865313015E-3</v>
      </c>
      <c r="W179" s="266">
        <f t="shared" si="23"/>
        <v>8.5492066026564718E-3</v>
      </c>
      <c r="X179" s="266">
        <f t="shared" si="23"/>
        <v>8.5475278237655151E-3</v>
      </c>
      <c r="Y179" s="266">
        <f t="shared" si="23"/>
        <v>8.7023531929124529E-3</v>
      </c>
      <c r="DA179" s="76"/>
    </row>
    <row r="180" spans="1:105" ht="12" customHeight="1" x14ac:dyDescent="0.25">
      <c r="A180" s="173" t="s">
        <v>92</v>
      </c>
      <c r="B180" s="267">
        <f t="shared" ref="B180:Y180" si="24">IF(B$63=0,0,B$63/B$61)</f>
        <v>6.690101664658317E-2</v>
      </c>
      <c r="C180" s="267">
        <f t="shared" si="24"/>
        <v>7.3794083999834795E-2</v>
      </c>
      <c r="D180" s="267">
        <f t="shared" si="24"/>
        <v>7.5724403811173097E-2</v>
      </c>
      <c r="E180" s="267">
        <f t="shared" si="24"/>
        <v>8.4596189467296773E-2</v>
      </c>
      <c r="F180" s="267">
        <f t="shared" si="24"/>
        <v>8.592312878857139E-2</v>
      </c>
      <c r="G180" s="267">
        <f t="shared" si="24"/>
        <v>8.6307780047162774E-2</v>
      </c>
      <c r="H180" s="267">
        <f t="shared" si="24"/>
        <v>8.3265274239134171E-2</v>
      </c>
      <c r="I180" s="267">
        <f t="shared" si="24"/>
        <v>8.411891130430163E-2</v>
      </c>
      <c r="J180" s="267">
        <f t="shared" si="24"/>
        <v>7.0010322775887923E-2</v>
      </c>
      <c r="K180" s="267">
        <f t="shared" si="24"/>
        <v>6.4705218327478359E-2</v>
      </c>
      <c r="L180" s="267">
        <f t="shared" si="24"/>
        <v>6.4880751201145143E-2</v>
      </c>
      <c r="M180" s="267">
        <f t="shared" si="24"/>
        <v>6.4219633059051859E-2</v>
      </c>
      <c r="N180" s="267">
        <f t="shared" si="24"/>
        <v>6.5620407805262224E-2</v>
      </c>
      <c r="O180" s="267">
        <f t="shared" si="24"/>
        <v>6.3437578487139212E-2</v>
      </c>
      <c r="P180" s="267">
        <f t="shared" si="24"/>
        <v>7.3101717075743575E-2</v>
      </c>
      <c r="Q180" s="267">
        <f t="shared" si="24"/>
        <v>7.2237315316002831E-2</v>
      </c>
      <c r="R180" s="267">
        <f t="shared" si="24"/>
        <v>7.1358760107671171E-2</v>
      </c>
      <c r="S180" s="267">
        <f t="shared" si="24"/>
        <v>7.1862571075893236E-2</v>
      </c>
      <c r="T180" s="267">
        <f t="shared" si="24"/>
        <v>7.1444971897822368E-2</v>
      </c>
      <c r="U180" s="267">
        <f t="shared" si="24"/>
        <v>7.0717939582191455E-2</v>
      </c>
      <c r="V180" s="267">
        <f t="shared" si="24"/>
        <v>6.7519180354806904E-2</v>
      </c>
      <c r="W180" s="267">
        <f t="shared" si="24"/>
        <v>6.7847108449425125E-2</v>
      </c>
      <c r="X180" s="267">
        <f t="shared" si="24"/>
        <v>6.7833785541373967E-2</v>
      </c>
      <c r="Y180" s="267">
        <f t="shared" si="24"/>
        <v>6.9062490624717116E-2</v>
      </c>
      <c r="DA180" s="77"/>
    </row>
    <row r="181" spans="1:105" ht="12" customHeight="1" x14ac:dyDescent="0.25">
      <c r="A181" s="173" t="s">
        <v>93</v>
      </c>
      <c r="B181" s="267">
        <f t="shared" ref="B181:Y181" si="25">IF(B$64=0,0,B$64/B$61)</f>
        <v>7.4887797411539905E-2</v>
      </c>
      <c r="C181" s="267">
        <f t="shared" si="25"/>
        <v>8.2603773302031405E-2</v>
      </c>
      <c r="D181" s="267">
        <f t="shared" si="25"/>
        <v>8.4764538656833643E-2</v>
      </c>
      <c r="E181" s="267">
        <f t="shared" si="25"/>
        <v>9.4695456304978595E-2</v>
      </c>
      <c r="F181" s="267">
        <f t="shared" si="25"/>
        <v>9.6180808367623188E-2</v>
      </c>
      <c r="G181" s="267">
        <f t="shared" si="25"/>
        <v>9.661138008344114E-2</v>
      </c>
      <c r="H181" s="267">
        <f t="shared" si="25"/>
        <v>9.320565368351634E-2</v>
      </c>
      <c r="I181" s="267">
        <f t="shared" si="25"/>
        <v>9.4161199694677067E-2</v>
      </c>
      <c r="J181" s="267">
        <f t="shared" si="25"/>
        <v>7.8368298892285707E-2</v>
      </c>
      <c r="K181" s="267">
        <f t="shared" si="25"/>
        <v>7.2429860179488575E-2</v>
      </c>
      <c r="L181" s="267">
        <f t="shared" si="25"/>
        <v>7.2626348528113616E-2</v>
      </c>
      <c r="M181" s="267">
        <f t="shared" si="25"/>
        <v>7.1886304744448556E-2</v>
      </c>
      <c r="N181" s="267">
        <f t="shared" si="25"/>
        <v>7.3454306856696905E-2</v>
      </c>
      <c r="O181" s="267">
        <f t="shared" si="25"/>
        <v>7.1010886891599637E-2</v>
      </c>
      <c r="P181" s="267">
        <f t="shared" si="25"/>
        <v>8.1828750192596444E-2</v>
      </c>
      <c r="Q181" s="267">
        <f t="shared" si="25"/>
        <v>8.0861154375516248E-2</v>
      </c>
      <c r="R181" s="267">
        <f t="shared" si="25"/>
        <v>7.9877715442084857E-2</v>
      </c>
      <c r="S181" s="267">
        <f t="shared" si="25"/>
        <v>8.0441672398392977E-2</v>
      </c>
      <c r="T181" s="267">
        <f t="shared" si="25"/>
        <v>7.9974219372801428E-2</v>
      </c>
      <c r="U181" s="267">
        <f t="shared" si="25"/>
        <v>7.9160392446190886E-2</v>
      </c>
      <c r="V181" s="267">
        <f t="shared" si="25"/>
        <v>7.5579758772802569E-2</v>
      </c>
      <c r="W181" s="267">
        <f t="shared" si="25"/>
        <v>7.5946835596837264E-2</v>
      </c>
      <c r="X181" s="267">
        <f t="shared" si="25"/>
        <v>7.593192217266112E-2</v>
      </c>
      <c r="Y181" s="267">
        <f t="shared" si="25"/>
        <v>7.7307312592301725E-2</v>
      </c>
      <c r="DA181" s="77"/>
    </row>
    <row r="182" spans="1:105" ht="12" customHeight="1" x14ac:dyDescent="0.25">
      <c r="A182" s="173" t="s">
        <v>94</v>
      </c>
      <c r="B182" s="267">
        <f t="shared" ref="B182:Y182" si="26">IF(B$65=0,0,B$65/B$61)</f>
        <v>0.12056299444196113</v>
      </c>
      <c r="C182" s="267">
        <f t="shared" si="26"/>
        <v>0.13298506039333977</v>
      </c>
      <c r="D182" s="267">
        <f t="shared" si="26"/>
        <v>0.13646370912471853</v>
      </c>
      <c r="E182" s="267">
        <f t="shared" si="26"/>
        <v>0.15245164321546506</v>
      </c>
      <c r="F182" s="267">
        <f t="shared" si="26"/>
        <v>0.15484293390183496</v>
      </c>
      <c r="G182" s="267">
        <f t="shared" si="26"/>
        <v>0.1555361178006183</v>
      </c>
      <c r="H182" s="267">
        <f t="shared" si="26"/>
        <v>0.15005318750733526</v>
      </c>
      <c r="I182" s="267">
        <f t="shared" si="26"/>
        <v>0.15159153544137199</v>
      </c>
      <c r="J182" s="267">
        <f t="shared" si="26"/>
        <v>0.12616630626554717</v>
      </c>
      <c r="K182" s="267">
        <f t="shared" si="26"/>
        <v>0.11660592422372515</v>
      </c>
      <c r="L182" s="267">
        <f t="shared" si="26"/>
        <v>0.11692225377943376</v>
      </c>
      <c r="M182" s="267">
        <f t="shared" si="26"/>
        <v>0.11573084613144935</v>
      </c>
      <c r="N182" s="267">
        <f t="shared" si="26"/>
        <v>0.11825519637912874</v>
      </c>
      <c r="O182" s="267">
        <f t="shared" si="26"/>
        <v>0.11432149772789821</v>
      </c>
      <c r="P182" s="267">
        <f t="shared" si="26"/>
        <v>0.13173733900127219</v>
      </c>
      <c r="Q182" s="267">
        <f t="shared" si="26"/>
        <v>0.13017959190296163</v>
      </c>
      <c r="R182" s="267">
        <f t="shared" si="26"/>
        <v>0.12859633873270573</v>
      </c>
      <c r="S182" s="267">
        <f t="shared" si="26"/>
        <v>0.12950426154174807</v>
      </c>
      <c r="T182" s="267">
        <f t="shared" si="26"/>
        <v>0.12875170186615018</v>
      </c>
      <c r="U182" s="267">
        <f t="shared" si="26"/>
        <v>0.12744150962360806</v>
      </c>
      <c r="V182" s="267">
        <f t="shared" si="26"/>
        <v>0.12167699347298491</v>
      </c>
      <c r="W182" s="267">
        <f t="shared" si="26"/>
        <v>0.12226795598791459</v>
      </c>
      <c r="X182" s="267">
        <f t="shared" si="26"/>
        <v>0.12224394664142287</v>
      </c>
      <c r="Y182" s="267">
        <f t="shared" si="26"/>
        <v>0.12445820842037998</v>
      </c>
      <c r="DA182" s="77"/>
    </row>
    <row r="183" spans="1:105" ht="12" customHeight="1" x14ac:dyDescent="0.25">
      <c r="A183" s="56" t="s">
        <v>95</v>
      </c>
      <c r="B183" s="268">
        <f t="shared" ref="B183:Y183" si="27">IF(B$66=0,0,B$66/B$61)</f>
        <v>3.075467718733698E-2</v>
      </c>
      <c r="C183" s="268">
        <f t="shared" si="27"/>
        <v>3.0146749669656227E-2</v>
      </c>
      <c r="D183" s="268">
        <f t="shared" si="27"/>
        <v>2.9700496599647946E-2</v>
      </c>
      <c r="E183" s="268">
        <f t="shared" si="27"/>
        <v>2.9171663161448123E-2</v>
      </c>
      <c r="F183" s="268">
        <f t="shared" si="27"/>
        <v>2.9386566680754411E-2</v>
      </c>
      <c r="G183" s="268">
        <f t="shared" si="27"/>
        <v>2.9238894806319842E-2</v>
      </c>
      <c r="H183" s="268">
        <f t="shared" si="27"/>
        <v>2.871088920768913E-2</v>
      </c>
      <c r="I183" s="268">
        <f t="shared" si="27"/>
        <v>2.8789603009829932E-2</v>
      </c>
      <c r="J183" s="268">
        <f t="shared" si="27"/>
        <v>2.7710386139741628E-2</v>
      </c>
      <c r="K183" s="268">
        <f t="shared" si="27"/>
        <v>2.7802119506532056E-2</v>
      </c>
      <c r="L183" s="268">
        <f t="shared" si="27"/>
        <v>2.7962615842457756E-2</v>
      </c>
      <c r="M183" s="268">
        <f t="shared" si="27"/>
        <v>2.6953589979368125E-2</v>
      </c>
      <c r="N183" s="268">
        <f t="shared" si="27"/>
        <v>2.7166922423284029E-2</v>
      </c>
      <c r="O183" s="268">
        <f t="shared" si="27"/>
        <v>2.6791709669142107E-2</v>
      </c>
      <c r="P183" s="268">
        <f t="shared" si="27"/>
        <v>2.6874794871123583E-2</v>
      </c>
      <c r="Q183" s="268">
        <f t="shared" si="27"/>
        <v>2.6382782399926877E-2</v>
      </c>
      <c r="R183" s="268">
        <f t="shared" si="27"/>
        <v>2.6257306731000501E-2</v>
      </c>
      <c r="S183" s="268">
        <f t="shared" si="27"/>
        <v>2.6223622952860497E-2</v>
      </c>
      <c r="T183" s="268">
        <f t="shared" si="27"/>
        <v>2.6419997367893969E-2</v>
      </c>
      <c r="U183" s="268">
        <f t="shared" si="27"/>
        <v>2.5972041952320141E-2</v>
      </c>
      <c r="V183" s="268">
        <f t="shared" si="27"/>
        <v>2.6157573382471485E-2</v>
      </c>
      <c r="W183" s="268">
        <f t="shared" si="27"/>
        <v>2.6109179773864177E-2</v>
      </c>
      <c r="X183" s="268">
        <f t="shared" si="27"/>
        <v>2.6254707379341886E-2</v>
      </c>
      <c r="Y183" s="268">
        <f t="shared" si="27"/>
        <v>2.6634176480083201E-2</v>
      </c>
      <c r="DA183" s="78"/>
    </row>
    <row r="184" spans="1:105" ht="12" customHeight="1" x14ac:dyDescent="0.25">
      <c r="A184" s="174" t="s">
        <v>1051</v>
      </c>
      <c r="B184" s="269">
        <f t="shared" ref="B184:Y184" si="28">IF(B$72=0,0,B$72/B$61)</f>
        <v>0.41981201958637859</v>
      </c>
      <c r="C184" s="269">
        <f t="shared" si="28"/>
        <v>0.39995493248115804</v>
      </c>
      <c r="D184" s="269">
        <f t="shared" si="28"/>
        <v>0.39579961890571769</v>
      </c>
      <c r="E184" s="269">
        <f t="shared" si="28"/>
        <v>0.37813127337568142</v>
      </c>
      <c r="F184" s="269">
        <f t="shared" si="28"/>
        <v>0.37209306352235866</v>
      </c>
      <c r="G184" s="269">
        <f t="shared" si="28"/>
        <v>0.37431745702847469</v>
      </c>
      <c r="H184" s="269">
        <f t="shared" si="28"/>
        <v>0.38746898299114368</v>
      </c>
      <c r="I184" s="269">
        <f t="shared" si="28"/>
        <v>0.38512772230949555</v>
      </c>
      <c r="J184" s="269">
        <f t="shared" si="28"/>
        <v>0.4359649062873332</v>
      </c>
      <c r="K184" s="269">
        <f t="shared" si="28"/>
        <v>0.45173190497865673</v>
      </c>
      <c r="L184" s="269">
        <f t="shared" si="28"/>
        <v>0.44997736899072993</v>
      </c>
      <c r="M184" s="269">
        <f t="shared" si="28"/>
        <v>0.4603167403191456</v>
      </c>
      <c r="N184" s="269">
        <f t="shared" si="28"/>
        <v>0.4529343065700539</v>
      </c>
      <c r="O184" s="269">
        <f t="shared" si="28"/>
        <v>0.46409482611825426</v>
      </c>
      <c r="P184" s="269">
        <f t="shared" si="28"/>
        <v>0.43633566234336729</v>
      </c>
      <c r="Q184" s="269">
        <f t="shared" si="28"/>
        <v>0.44571133290774118</v>
      </c>
      <c r="R184" s="269">
        <f t="shared" si="28"/>
        <v>0.44969063056560538</v>
      </c>
      <c r="S184" s="269">
        <f t="shared" si="28"/>
        <v>0.44875563392803836</v>
      </c>
      <c r="T184" s="269">
        <f t="shared" si="28"/>
        <v>0.44733548486285346</v>
      </c>
      <c r="U184" s="269">
        <f t="shared" si="28"/>
        <v>0.4548639829144604</v>
      </c>
      <c r="V184" s="269">
        <f t="shared" si="28"/>
        <v>0.46084241437194695</v>
      </c>
      <c r="W184" s="269">
        <f t="shared" si="28"/>
        <v>0.46073503673732852</v>
      </c>
      <c r="X184" s="269">
        <f t="shared" si="28"/>
        <v>0.45865610741300972</v>
      </c>
      <c r="Y184" s="269">
        <f t="shared" si="28"/>
        <v>0.45142464241521868</v>
      </c>
      <c r="DA184" s="79"/>
    </row>
    <row r="185" spans="1:105" ht="12" customHeight="1" x14ac:dyDescent="0.25">
      <c r="A185" s="62" t="s">
        <v>1052</v>
      </c>
      <c r="B185" s="318">
        <f t="shared" ref="B185:Y185" si="29">IF(B$73=0,0,B$73/B$61)</f>
        <v>0.41945456823457272</v>
      </c>
      <c r="C185" s="318">
        <f t="shared" si="29"/>
        <v>0.39956065155086423</v>
      </c>
      <c r="D185" s="318">
        <f t="shared" si="29"/>
        <v>0.39539502429918144</v>
      </c>
      <c r="E185" s="318">
        <f t="shared" si="29"/>
        <v>0.37767927692183895</v>
      </c>
      <c r="F185" s="318">
        <f t="shared" si="29"/>
        <v>0.37163397724719616</v>
      </c>
      <c r="G185" s="318">
        <f t="shared" si="29"/>
        <v>0.37385631556612298</v>
      </c>
      <c r="H185" s="318">
        <f t="shared" si="29"/>
        <v>0.38702409760184542</v>
      </c>
      <c r="I185" s="318">
        <f t="shared" si="29"/>
        <v>0.38467827594731241</v>
      </c>
      <c r="J185" s="318">
        <f t="shared" si="29"/>
        <v>0.43559084194913628</v>
      </c>
      <c r="K185" s="318">
        <f t="shared" si="29"/>
        <v>0.4513861857516645</v>
      </c>
      <c r="L185" s="318">
        <f t="shared" si="29"/>
        <v>0.44963071189364062</v>
      </c>
      <c r="M185" s="318">
        <f t="shared" si="29"/>
        <v>0.45997361556858019</v>
      </c>
      <c r="N185" s="318">
        <f t="shared" si="29"/>
        <v>0.45258369749635396</v>
      </c>
      <c r="O185" s="318">
        <f t="shared" si="29"/>
        <v>0.46375587987614691</v>
      </c>
      <c r="P185" s="318">
        <f t="shared" si="29"/>
        <v>0.43594508072147514</v>
      </c>
      <c r="Q185" s="318">
        <f t="shared" si="29"/>
        <v>0.44532536977437154</v>
      </c>
      <c r="R185" s="318">
        <f t="shared" si="29"/>
        <v>0.44930936154246892</v>
      </c>
      <c r="S185" s="318">
        <f t="shared" si="29"/>
        <v>0.44837167304877368</v>
      </c>
      <c r="T185" s="318">
        <f t="shared" si="29"/>
        <v>0.44695375521112757</v>
      </c>
      <c r="U185" s="318">
        <f t="shared" si="29"/>
        <v>0.45448613778791896</v>
      </c>
      <c r="V185" s="318">
        <f t="shared" si="29"/>
        <v>0.46048166017865655</v>
      </c>
      <c r="W185" s="318">
        <f t="shared" si="29"/>
        <v>0.46037253042805254</v>
      </c>
      <c r="X185" s="318">
        <f t="shared" si="29"/>
        <v>0.4582936722878761</v>
      </c>
      <c r="Y185" s="318">
        <f t="shared" si="29"/>
        <v>0.45105564233315276</v>
      </c>
      <c r="DA185" s="141"/>
    </row>
    <row r="186" spans="1:105" ht="12" customHeight="1" x14ac:dyDescent="0.25">
      <c r="A186" s="62" t="s">
        <v>1064</v>
      </c>
      <c r="B186" s="318">
        <f t="shared" ref="B186:Y186" si="30">IF(B$84=0,0,B$84/B$61)</f>
        <v>3.574513518058677E-4</v>
      </c>
      <c r="C186" s="318">
        <f t="shared" si="30"/>
        <v>3.9428093029381296E-4</v>
      </c>
      <c r="D186" s="318">
        <f t="shared" si="30"/>
        <v>4.0459460653621701E-4</v>
      </c>
      <c r="E186" s="318">
        <f t="shared" si="30"/>
        <v>4.5199645384245307E-4</v>
      </c>
      <c r="F186" s="318">
        <f t="shared" si="30"/>
        <v>4.5908627516250339E-4</v>
      </c>
      <c r="G186" s="318">
        <f t="shared" si="30"/>
        <v>4.6114146235171516E-4</v>
      </c>
      <c r="H186" s="318">
        <f t="shared" si="30"/>
        <v>4.448853892982641E-4</v>
      </c>
      <c r="I186" s="318">
        <f t="shared" si="30"/>
        <v>4.4944636218313992E-4</v>
      </c>
      <c r="J186" s="318">
        <f t="shared" si="30"/>
        <v>3.7406433819693494E-4</v>
      </c>
      <c r="K186" s="318">
        <f t="shared" si="30"/>
        <v>3.4571922699222837E-4</v>
      </c>
      <c r="L186" s="318">
        <f t="shared" si="30"/>
        <v>3.4665709708933066E-4</v>
      </c>
      <c r="M186" s="318">
        <f t="shared" si="30"/>
        <v>3.4312475056546491E-4</v>
      </c>
      <c r="N186" s="318">
        <f t="shared" si="30"/>
        <v>3.5060907369994734E-4</v>
      </c>
      <c r="O186" s="318">
        <f t="shared" si="30"/>
        <v>3.3894624210732168E-4</v>
      </c>
      <c r="P186" s="318">
        <f t="shared" si="30"/>
        <v>3.9058162189212664E-4</v>
      </c>
      <c r="Q186" s="318">
        <f t="shared" si="30"/>
        <v>3.8596313336967334E-4</v>
      </c>
      <c r="R186" s="318">
        <f t="shared" si="30"/>
        <v>3.8126902313644301E-4</v>
      </c>
      <c r="S186" s="318">
        <f t="shared" si="30"/>
        <v>3.8396087926468323E-4</v>
      </c>
      <c r="T186" s="318">
        <f t="shared" si="30"/>
        <v>3.8172965172590006E-4</v>
      </c>
      <c r="U186" s="318">
        <f t="shared" si="30"/>
        <v>3.7784512654145209E-4</v>
      </c>
      <c r="V186" s="318">
        <f t="shared" si="30"/>
        <v>3.607541932904626E-4</v>
      </c>
      <c r="W186" s="318">
        <f t="shared" si="30"/>
        <v>3.6250630927601801E-4</v>
      </c>
      <c r="X186" s="318">
        <f t="shared" si="30"/>
        <v>3.6243512513366003E-4</v>
      </c>
      <c r="Y186" s="318">
        <f t="shared" si="30"/>
        <v>3.6900008206595757E-4</v>
      </c>
      <c r="DA186" s="141"/>
    </row>
    <row r="187" spans="1:105" ht="12" customHeight="1" x14ac:dyDescent="0.25">
      <c r="A187" s="174" t="s">
        <v>1010</v>
      </c>
      <c r="B187" s="269">
        <f t="shared" ref="B187:Y187" si="31">IF(B$85=0,0,B$85/B$61)</f>
        <v>0.21370141746354568</v>
      </c>
      <c r="C187" s="269">
        <f t="shared" si="31"/>
        <v>0.20493707836073843</v>
      </c>
      <c r="D187" s="269">
        <f t="shared" si="31"/>
        <v>0.20167347732354013</v>
      </c>
      <c r="E187" s="269">
        <f t="shared" si="31"/>
        <v>0.18180733399399926</v>
      </c>
      <c r="F187" s="269">
        <f t="shared" si="31"/>
        <v>0.18170036425855923</v>
      </c>
      <c r="G187" s="269">
        <f t="shared" si="31"/>
        <v>0.17802854237635435</v>
      </c>
      <c r="H187" s="269">
        <f t="shared" si="31"/>
        <v>0.17906177022898953</v>
      </c>
      <c r="I187" s="269">
        <f t="shared" si="31"/>
        <v>0.17753084960030066</v>
      </c>
      <c r="J187" s="269">
        <f t="shared" si="31"/>
        <v>0.18991136845152659</v>
      </c>
      <c r="K187" s="269">
        <f t="shared" si="31"/>
        <v>0.19689414466384264</v>
      </c>
      <c r="L187" s="269">
        <f t="shared" si="31"/>
        <v>0.19761980967391224</v>
      </c>
      <c r="M187" s="269">
        <f t="shared" si="31"/>
        <v>0.19202099051975122</v>
      </c>
      <c r="N187" s="269">
        <f t="shared" si="31"/>
        <v>0.19303389274230751</v>
      </c>
      <c r="O187" s="269">
        <f t="shared" si="31"/>
        <v>0.19194659596413441</v>
      </c>
      <c r="P187" s="269">
        <f t="shared" si="31"/>
        <v>0.17762123368992799</v>
      </c>
      <c r="Q187" s="269">
        <f t="shared" si="31"/>
        <v>0.17284548109693212</v>
      </c>
      <c r="R187" s="269">
        <f t="shared" si="31"/>
        <v>0.17293149517571255</v>
      </c>
      <c r="S187" s="269">
        <f t="shared" si="31"/>
        <v>0.17171084243098425</v>
      </c>
      <c r="T187" s="269">
        <f t="shared" si="31"/>
        <v>0.17460532325032702</v>
      </c>
      <c r="U187" s="269">
        <f t="shared" si="31"/>
        <v>0.17101782836595075</v>
      </c>
      <c r="V187" s="269">
        <f t="shared" si="31"/>
        <v>0.17859033530065443</v>
      </c>
      <c r="W187" s="269">
        <f t="shared" si="31"/>
        <v>0.1773492832582616</v>
      </c>
      <c r="X187" s="269">
        <f t="shared" si="31"/>
        <v>0.1792999993597795</v>
      </c>
      <c r="Y187" s="269">
        <f t="shared" si="31"/>
        <v>0.18053042044159323</v>
      </c>
      <c r="DA187" s="79"/>
    </row>
    <row r="188" spans="1:105" ht="12" customHeight="1" x14ac:dyDescent="0.25">
      <c r="A188" s="62" t="s">
        <v>1012</v>
      </c>
      <c r="B188" s="318">
        <f t="shared" ref="B188:Y188" si="32">IF(B$86=0,0,B$86/B$61)</f>
        <v>0.20871722036273008</v>
      </c>
      <c r="C188" s="318">
        <f t="shared" si="32"/>
        <v>0.19759234249714666</v>
      </c>
      <c r="D188" s="318">
        <f t="shared" si="32"/>
        <v>0.19317057696770473</v>
      </c>
      <c r="E188" s="318">
        <f t="shared" si="32"/>
        <v>0.1637795652505013</v>
      </c>
      <c r="F188" s="318">
        <f t="shared" si="32"/>
        <v>0.16340355087613825</v>
      </c>
      <c r="G188" s="318">
        <f t="shared" si="32"/>
        <v>0.15699639773025559</v>
      </c>
      <c r="H188" s="318">
        <f t="shared" si="32"/>
        <v>0.1602055953939423</v>
      </c>
      <c r="I188" s="318">
        <f t="shared" si="32"/>
        <v>0.15736126271015896</v>
      </c>
      <c r="J188" s="318">
        <f t="shared" si="32"/>
        <v>0.18036330003786322</v>
      </c>
      <c r="K188" s="318">
        <f t="shared" si="32"/>
        <v>0.18914930411085173</v>
      </c>
      <c r="L188" s="318">
        <f t="shared" si="32"/>
        <v>0.18981640345189435</v>
      </c>
      <c r="M188" s="318">
        <f t="shared" si="32"/>
        <v>0.18264524545129168</v>
      </c>
      <c r="N188" s="318">
        <f t="shared" si="32"/>
        <v>0.18289717075074796</v>
      </c>
      <c r="O188" s="318">
        <f t="shared" si="32"/>
        <v>0.18264979944176488</v>
      </c>
      <c r="P188" s="318">
        <f t="shared" si="32"/>
        <v>0.16248566629122649</v>
      </c>
      <c r="Q188" s="318">
        <f t="shared" si="32"/>
        <v>0.15717807209851994</v>
      </c>
      <c r="R188" s="318">
        <f t="shared" si="32"/>
        <v>0.15804820783005169</v>
      </c>
      <c r="S188" s="318">
        <f t="shared" si="32"/>
        <v>0.15593422522386879</v>
      </c>
      <c r="T188" s="318">
        <f t="shared" si="32"/>
        <v>0.1599979400190284</v>
      </c>
      <c r="U188" s="318">
        <f t="shared" si="32"/>
        <v>0.1557153461483223</v>
      </c>
      <c r="V188" s="318">
        <f t="shared" si="32"/>
        <v>0.16594440260479404</v>
      </c>
      <c r="W188" s="318">
        <f t="shared" si="32"/>
        <v>0.16435466200036869</v>
      </c>
      <c r="X188" s="318">
        <f t="shared" si="32"/>
        <v>0.16663665032422148</v>
      </c>
      <c r="Y188" s="318">
        <f t="shared" si="32"/>
        <v>0.1677156199749826</v>
      </c>
      <c r="DA188" s="141"/>
    </row>
    <row r="189" spans="1:105" ht="12" customHeight="1" x14ac:dyDescent="0.25">
      <c r="A189" s="62" t="s">
        <v>1019</v>
      </c>
      <c r="B189" s="318">
        <f t="shared" ref="B189:Y189" si="33">IF(B$92=0,0,B$92/B$61)</f>
        <v>4.9841971008155843E-3</v>
      </c>
      <c r="C189" s="318">
        <f t="shared" si="33"/>
        <v>7.3447358635917032E-3</v>
      </c>
      <c r="D189" s="318">
        <f t="shared" si="33"/>
        <v>8.5029003558353428E-3</v>
      </c>
      <c r="E189" s="318">
        <f t="shared" si="33"/>
        <v>1.8027768743497905E-2</v>
      </c>
      <c r="F189" s="318">
        <f t="shared" si="33"/>
        <v>1.8296813382420944E-2</v>
      </c>
      <c r="G189" s="318">
        <f t="shared" si="33"/>
        <v>2.1032144646098826E-2</v>
      </c>
      <c r="H189" s="318">
        <f t="shared" si="33"/>
        <v>1.8856174835047205E-2</v>
      </c>
      <c r="I189" s="318">
        <f t="shared" si="33"/>
        <v>2.0169586890141641E-2</v>
      </c>
      <c r="J189" s="318">
        <f t="shared" si="33"/>
        <v>9.5480684136634141E-3</v>
      </c>
      <c r="K189" s="318">
        <f t="shared" si="33"/>
        <v>7.7448405529908278E-3</v>
      </c>
      <c r="L189" s="318">
        <f t="shared" si="33"/>
        <v>7.8034062220179203E-3</v>
      </c>
      <c r="M189" s="318">
        <f t="shared" si="33"/>
        <v>9.3757450684594824E-3</v>
      </c>
      <c r="N189" s="318">
        <f t="shared" si="33"/>
        <v>1.0136721991559534E-2</v>
      </c>
      <c r="O189" s="318">
        <f t="shared" si="33"/>
        <v>9.2967965223696193E-3</v>
      </c>
      <c r="P189" s="318">
        <f t="shared" si="33"/>
        <v>1.5135567398701503E-2</v>
      </c>
      <c r="Q189" s="318">
        <f t="shared" si="33"/>
        <v>1.5667408998412173E-2</v>
      </c>
      <c r="R189" s="318">
        <f t="shared" si="33"/>
        <v>1.4883287345660875E-2</v>
      </c>
      <c r="S189" s="318">
        <f t="shared" si="33"/>
        <v>1.5776617207115467E-2</v>
      </c>
      <c r="T189" s="318">
        <f t="shared" si="33"/>
        <v>1.4607383231298619E-2</v>
      </c>
      <c r="U189" s="318">
        <f t="shared" si="33"/>
        <v>1.5302482217628435E-2</v>
      </c>
      <c r="V189" s="318">
        <f t="shared" si="33"/>
        <v>1.2645932695860293E-2</v>
      </c>
      <c r="W189" s="318">
        <f t="shared" si="33"/>
        <v>1.299462125789291E-2</v>
      </c>
      <c r="X189" s="318">
        <f t="shared" si="33"/>
        <v>1.2663349035557986E-2</v>
      </c>
      <c r="Y189" s="318">
        <f t="shared" si="33"/>
        <v>1.2814800466610637E-2</v>
      </c>
      <c r="DA189" s="141"/>
    </row>
    <row r="190" spans="1:105" ht="12" customHeight="1" x14ac:dyDescent="0.25">
      <c r="A190" s="174" t="s">
        <v>1021</v>
      </c>
      <c r="B190" s="269">
        <f t="shared" ref="B190:Y190" si="34">IF(B$93=0,0,B$93/B$61)</f>
        <v>4.2083124442648175E-2</v>
      </c>
      <c r="C190" s="269">
        <f t="shared" si="34"/>
        <v>4.1056724348184213E-2</v>
      </c>
      <c r="D190" s="269">
        <f t="shared" si="34"/>
        <v>4.0449135562188238E-2</v>
      </c>
      <c r="E190" s="269">
        <f t="shared" si="34"/>
        <v>3.9571511978971671E-2</v>
      </c>
      <c r="F190" s="269">
        <f t="shared" si="34"/>
        <v>3.9677450727851206E-2</v>
      </c>
      <c r="G190" s="269">
        <f t="shared" si="34"/>
        <v>3.9584200467615481E-2</v>
      </c>
      <c r="H190" s="269">
        <f t="shared" si="34"/>
        <v>3.928192885862164E-2</v>
      </c>
      <c r="I190" s="269">
        <f t="shared" si="34"/>
        <v>3.9328525551273252E-2</v>
      </c>
      <c r="J190" s="269">
        <f t="shared" si="34"/>
        <v>3.911689441469203E-2</v>
      </c>
      <c r="K190" s="269">
        <f t="shared" si="34"/>
        <v>3.9561091325376448E-2</v>
      </c>
      <c r="L190" s="269">
        <f t="shared" si="34"/>
        <v>3.9658999186578628E-2</v>
      </c>
      <c r="M190" s="269">
        <f t="shared" si="34"/>
        <v>3.8829320010823933E-2</v>
      </c>
      <c r="N190" s="269">
        <f t="shared" si="34"/>
        <v>3.8837095799877097E-2</v>
      </c>
      <c r="O190" s="269">
        <f t="shared" si="34"/>
        <v>3.8720182717482635E-2</v>
      </c>
      <c r="P190" s="269">
        <f t="shared" si="34"/>
        <v>3.8302801429784934E-2</v>
      </c>
      <c r="Q190" s="269">
        <f t="shared" si="34"/>
        <v>3.7989016239787968E-2</v>
      </c>
      <c r="R190" s="269">
        <f t="shared" si="34"/>
        <v>3.7905424241434976E-2</v>
      </c>
      <c r="S190" s="269">
        <f t="shared" si="34"/>
        <v>3.7883378947945988E-2</v>
      </c>
      <c r="T190" s="269">
        <f t="shared" si="34"/>
        <v>3.804564165599305E-2</v>
      </c>
      <c r="U190" s="269">
        <f t="shared" si="34"/>
        <v>3.7743758248706301E-2</v>
      </c>
      <c r="V190" s="269">
        <f t="shared" si="34"/>
        <v>3.8047608468805429E-2</v>
      </c>
      <c r="W190" s="269">
        <f t="shared" si="34"/>
        <v>3.8005056336627464E-2</v>
      </c>
      <c r="X190" s="269">
        <f t="shared" si="34"/>
        <v>3.8046220219939621E-2</v>
      </c>
      <c r="Y190" s="269">
        <f t="shared" si="34"/>
        <v>3.8274637444500346E-2</v>
      </c>
      <c r="DA190" s="79"/>
    </row>
    <row r="191" spans="1:105" ht="12" customHeight="1" x14ac:dyDescent="0.25">
      <c r="A191" s="62" t="s">
        <v>1133</v>
      </c>
      <c r="B191" s="318">
        <f t="shared" ref="B191:Y191" si="35">IF(B$94=0,0,B$94/B$61)</f>
        <v>2.5948992694295965E-2</v>
      </c>
      <c r="C191" s="318">
        <f t="shared" si="35"/>
        <v>2.2829698400339542E-2</v>
      </c>
      <c r="D191" s="318">
        <f t="shared" si="35"/>
        <v>2.0444474715927762E-2</v>
      </c>
      <c r="E191" s="318">
        <f t="shared" si="35"/>
        <v>1.2923570502831154E-2</v>
      </c>
      <c r="F191" s="318">
        <f t="shared" si="35"/>
        <v>1.3590950678959039E-2</v>
      </c>
      <c r="G191" s="318">
        <f t="shared" si="35"/>
        <v>1.171398545830094E-2</v>
      </c>
      <c r="H191" s="318">
        <f t="shared" si="35"/>
        <v>1.2317763504205046E-2</v>
      </c>
      <c r="I191" s="318">
        <f t="shared" si="35"/>
        <v>1.1956981085165803E-2</v>
      </c>
      <c r="J191" s="318">
        <f t="shared" si="35"/>
        <v>1.8057315976413673E-2</v>
      </c>
      <c r="K191" s="318">
        <f t="shared" si="35"/>
        <v>2.0128856310843973E-2</v>
      </c>
      <c r="L191" s="318">
        <f t="shared" si="35"/>
        <v>2.0267919833587264E-2</v>
      </c>
      <c r="M191" s="318">
        <f t="shared" si="35"/>
        <v>1.8029201078339514E-2</v>
      </c>
      <c r="N191" s="318">
        <f t="shared" si="35"/>
        <v>1.7414100732024273E-2</v>
      </c>
      <c r="O191" s="318">
        <f t="shared" si="35"/>
        <v>1.7897715606825907E-2</v>
      </c>
      <c r="P191" s="318">
        <f t="shared" si="35"/>
        <v>1.3841408205232579E-2</v>
      </c>
      <c r="Q191" s="318">
        <f t="shared" si="35"/>
        <v>1.3451867629032261E-2</v>
      </c>
      <c r="R191" s="318">
        <f t="shared" si="35"/>
        <v>1.3616019897479089E-2</v>
      </c>
      <c r="S191" s="318">
        <f t="shared" si="35"/>
        <v>1.3274266319648148E-2</v>
      </c>
      <c r="T191" s="318">
        <f t="shared" si="35"/>
        <v>1.4064858208565876E-2</v>
      </c>
      <c r="U191" s="318">
        <f t="shared" si="35"/>
        <v>1.3349481807450918E-2</v>
      </c>
      <c r="V191" s="318">
        <f t="shared" si="35"/>
        <v>1.5278593321319032E-2</v>
      </c>
      <c r="W191" s="318">
        <f t="shared" si="35"/>
        <v>1.5094557091512766E-2</v>
      </c>
      <c r="X191" s="318">
        <f t="shared" si="35"/>
        <v>1.5021488821050893E-2</v>
      </c>
      <c r="Y191" s="318">
        <f t="shared" si="35"/>
        <v>1.5390860943216601E-2</v>
      </c>
      <c r="DA191" s="141"/>
    </row>
    <row r="192" spans="1:105" ht="12" customHeight="1" x14ac:dyDescent="0.25">
      <c r="A192" s="62" t="s">
        <v>1024</v>
      </c>
      <c r="B192" s="318">
        <f t="shared" ref="B192:Y192" si="36">IF(B$95=0,0,B$95/B$61)</f>
        <v>9.2003077761037572E-3</v>
      </c>
      <c r="C192" s="318">
        <f t="shared" si="36"/>
        <v>8.7639550213045071E-3</v>
      </c>
      <c r="D192" s="318">
        <f t="shared" si="36"/>
        <v>8.6725862398002052E-3</v>
      </c>
      <c r="E192" s="318">
        <f t="shared" si="36"/>
        <v>8.284009405266593E-3</v>
      </c>
      <c r="F192" s="318">
        <f t="shared" si="36"/>
        <v>8.1514119279293331E-3</v>
      </c>
      <c r="G192" s="318">
        <f t="shared" si="36"/>
        <v>8.2001566503978763E-3</v>
      </c>
      <c r="H192" s="318">
        <f t="shared" si="36"/>
        <v>8.4889785077141289E-3</v>
      </c>
      <c r="I192" s="318">
        <f t="shared" si="36"/>
        <v>8.4375253043305273E-3</v>
      </c>
      <c r="J192" s="318">
        <f t="shared" si="36"/>
        <v>9.5542404681668806E-3</v>
      </c>
      <c r="K192" s="318">
        <f t="shared" si="36"/>
        <v>9.900695210629867E-3</v>
      </c>
      <c r="L192" s="318">
        <f t="shared" si="36"/>
        <v>9.8621906835372197E-3</v>
      </c>
      <c r="M192" s="318">
        <f t="shared" si="36"/>
        <v>1.0089051717638112E-2</v>
      </c>
      <c r="N192" s="318">
        <f t="shared" si="36"/>
        <v>9.9269614083327823E-3</v>
      </c>
      <c r="O192" s="318">
        <f t="shared" si="36"/>
        <v>1.0172011824299112E-2</v>
      </c>
      <c r="P192" s="318">
        <f t="shared" si="36"/>
        <v>9.5620103340321207E-3</v>
      </c>
      <c r="Q192" s="318">
        <f t="shared" si="36"/>
        <v>9.7677573990329787E-3</v>
      </c>
      <c r="R192" s="318">
        <f t="shared" si="36"/>
        <v>9.8551421916178612E-3</v>
      </c>
      <c r="S192" s="318">
        <f t="shared" si="36"/>
        <v>9.8345749516986058E-3</v>
      </c>
      <c r="T192" s="318">
        <f t="shared" si="36"/>
        <v>9.803474371336645E-3</v>
      </c>
      <c r="U192" s="318">
        <f t="shared" si="36"/>
        <v>9.968689494122213E-3</v>
      </c>
      <c r="V192" s="318">
        <f t="shared" si="36"/>
        <v>1.0100195157549533E-2</v>
      </c>
      <c r="W192" s="318">
        <f t="shared" si="36"/>
        <v>1.0097801507869392E-2</v>
      </c>
      <c r="X192" s="318">
        <f t="shared" si="36"/>
        <v>1.0052203876657551E-2</v>
      </c>
      <c r="Y192" s="318">
        <f t="shared" si="36"/>
        <v>9.893445078162668E-3</v>
      </c>
      <c r="DA192" s="141"/>
    </row>
    <row r="193" spans="1:105" ht="12" customHeight="1" x14ac:dyDescent="0.25">
      <c r="A193" s="62" t="s">
        <v>1036</v>
      </c>
      <c r="B193" s="318">
        <f t="shared" ref="B193:Y193" si="37">IF(B$106=0,0,B$106/B$61)</f>
        <v>6.9338239722484523E-3</v>
      </c>
      <c r="C193" s="318">
        <f t="shared" si="37"/>
        <v>9.4630709265401611E-3</v>
      </c>
      <c r="D193" s="318">
        <f t="shared" si="37"/>
        <v>1.1332074606460277E-2</v>
      </c>
      <c r="E193" s="318">
        <f t="shared" si="37"/>
        <v>1.8363932070873931E-2</v>
      </c>
      <c r="F193" s="318">
        <f t="shared" si="37"/>
        <v>1.7935088120962835E-2</v>
      </c>
      <c r="G193" s="318">
        <f t="shared" si="37"/>
        <v>1.9670058358916671E-2</v>
      </c>
      <c r="H193" s="318">
        <f t="shared" si="37"/>
        <v>1.847518684670247E-2</v>
      </c>
      <c r="I193" s="318">
        <f t="shared" si="37"/>
        <v>1.8934019161776922E-2</v>
      </c>
      <c r="J193" s="318">
        <f t="shared" si="37"/>
        <v>1.1505337970111478E-2</v>
      </c>
      <c r="K193" s="318">
        <f t="shared" si="37"/>
        <v>9.5315398039026097E-3</v>
      </c>
      <c r="L193" s="318">
        <f t="shared" si="37"/>
        <v>9.5288886694541441E-3</v>
      </c>
      <c r="M193" s="318">
        <f t="shared" si="37"/>
        <v>1.0711067214846302E-2</v>
      </c>
      <c r="N193" s="318">
        <f t="shared" si="37"/>
        <v>1.1496033659520045E-2</v>
      </c>
      <c r="O193" s="318">
        <f t="shared" si="37"/>
        <v>1.0650455286357613E-2</v>
      </c>
      <c r="P193" s="318">
        <f t="shared" si="37"/>
        <v>1.4899382890520237E-2</v>
      </c>
      <c r="Q193" s="318">
        <f t="shared" si="37"/>
        <v>1.4769391211722724E-2</v>
      </c>
      <c r="R193" s="318">
        <f t="shared" si="37"/>
        <v>1.4434262152338024E-2</v>
      </c>
      <c r="S193" s="318">
        <f t="shared" si="37"/>
        <v>1.4774537676599234E-2</v>
      </c>
      <c r="T193" s="318">
        <f t="shared" si="37"/>
        <v>1.4177309076090525E-2</v>
      </c>
      <c r="U193" s="318">
        <f t="shared" si="37"/>
        <v>1.4425586947133168E-2</v>
      </c>
      <c r="V193" s="318">
        <f t="shared" si="37"/>
        <v>1.2668819989936865E-2</v>
      </c>
      <c r="W193" s="318">
        <f t="shared" si="37"/>
        <v>1.2812697737245308E-2</v>
      </c>
      <c r="X193" s="318">
        <f t="shared" si="37"/>
        <v>1.2972527522231171E-2</v>
      </c>
      <c r="Y193" s="318">
        <f t="shared" si="37"/>
        <v>1.2990331423121075E-2</v>
      </c>
      <c r="DA193" s="141"/>
    </row>
    <row r="194" spans="1:105" ht="12" customHeight="1" x14ac:dyDescent="0.25">
      <c r="A194" s="41" t="s">
        <v>1038</v>
      </c>
      <c r="B194" s="319">
        <f t="shared" ref="B194:Y194" si="38">IF(B$107=0,0,B$107/B$61)</f>
        <v>2.2866960351487945E-2</v>
      </c>
      <c r="C194" s="319">
        <f t="shared" si="38"/>
        <v>2.5223030644105703E-2</v>
      </c>
      <c r="D194" s="319">
        <f t="shared" si="38"/>
        <v>2.5882819520330783E-2</v>
      </c>
      <c r="E194" s="319">
        <f t="shared" si="38"/>
        <v>2.8915221433102614E-2</v>
      </c>
      <c r="F194" s="319">
        <f t="shared" si="38"/>
        <v>2.9368773118403753E-2</v>
      </c>
      <c r="G194" s="319">
        <f t="shared" si="38"/>
        <v>2.9500248027459687E-2</v>
      </c>
      <c r="H194" s="319">
        <f t="shared" si="38"/>
        <v>2.8460310771365467E-2</v>
      </c>
      <c r="I194" s="319">
        <f t="shared" si="38"/>
        <v>2.8752086381097424E-2</v>
      </c>
      <c r="J194" s="319">
        <f t="shared" si="38"/>
        <v>2.3929730149965765E-2</v>
      </c>
      <c r="K194" s="319">
        <f t="shared" si="38"/>
        <v>2.2116430155989068E-2</v>
      </c>
      <c r="L194" s="319">
        <f t="shared" si="38"/>
        <v>2.2176427798233062E-2</v>
      </c>
      <c r="M194" s="319">
        <f t="shared" si="38"/>
        <v>2.1950455711399777E-2</v>
      </c>
      <c r="N194" s="319">
        <f t="shared" si="38"/>
        <v>2.2429244557796095E-2</v>
      </c>
      <c r="O194" s="319">
        <f t="shared" si="38"/>
        <v>2.1683147204219714E-2</v>
      </c>
      <c r="P194" s="319">
        <f t="shared" si="38"/>
        <v>2.4986377633501786E-2</v>
      </c>
      <c r="Q194" s="319">
        <f t="shared" si="38"/>
        <v>2.4690922620132311E-2</v>
      </c>
      <c r="R194" s="319">
        <f t="shared" si="38"/>
        <v>2.439062991723303E-2</v>
      </c>
      <c r="S194" s="319">
        <f t="shared" si="38"/>
        <v>2.4562833958553326E-2</v>
      </c>
      <c r="T194" s="319">
        <f t="shared" si="38"/>
        <v>2.442009735563733E-2</v>
      </c>
      <c r="U194" s="319">
        <f t="shared" si="38"/>
        <v>2.4171595614272054E-2</v>
      </c>
      <c r="V194" s="319">
        <f t="shared" si="38"/>
        <v>2.3078250488995936E-2</v>
      </c>
      <c r="W194" s="319">
        <f t="shared" si="38"/>
        <v>2.3190337257084786E-2</v>
      </c>
      <c r="X194" s="319">
        <f t="shared" si="38"/>
        <v>2.3185783448705734E-2</v>
      </c>
      <c r="Y194" s="319">
        <f t="shared" si="38"/>
        <v>2.3605758388293051E-2</v>
      </c>
      <c r="DA194" s="82"/>
    </row>
    <row r="195" spans="1:105" ht="12" hidden="1" customHeight="1" x14ac:dyDescent="0.25">
      <c r="A195" s="98"/>
      <c r="B195" s="98"/>
      <c r="C195" s="98"/>
      <c r="D195" s="98"/>
      <c r="E195" s="98"/>
      <c r="F195" s="98"/>
      <c r="G195" s="98"/>
      <c r="H195" s="98"/>
      <c r="I195" s="98"/>
      <c r="J195" s="98"/>
      <c r="K195" s="98"/>
      <c r="L195" s="98"/>
      <c r="M195" s="98"/>
      <c r="N195" s="98"/>
      <c r="O195" s="98"/>
      <c r="P195" s="98"/>
      <c r="Q195" s="98"/>
      <c r="R195" s="98"/>
      <c r="S195" s="98"/>
      <c r="T195" s="98"/>
      <c r="U195" s="98"/>
      <c r="V195" s="98"/>
      <c r="W195" s="98"/>
      <c r="X195" s="98"/>
      <c r="Y195" s="98"/>
      <c r="DA195" s="94"/>
    </row>
    <row r="196" spans="1:105" ht="12" customHeight="1" x14ac:dyDescent="0.25">
      <c r="A196" s="172"/>
      <c r="B196" s="172"/>
      <c r="C196" s="172"/>
      <c r="D196" s="172"/>
      <c r="E196" s="172"/>
      <c r="F196" s="172"/>
      <c r="G196" s="172"/>
      <c r="H196" s="172"/>
      <c r="I196" s="172"/>
      <c r="J196" s="172"/>
      <c r="K196" s="172"/>
      <c r="L196" s="172"/>
      <c r="M196" s="172"/>
      <c r="N196" s="172"/>
      <c r="O196" s="172"/>
      <c r="P196" s="172"/>
      <c r="Q196" s="172"/>
      <c r="R196" s="172"/>
      <c r="S196" s="172"/>
      <c r="T196" s="172"/>
      <c r="U196" s="172"/>
      <c r="V196" s="172"/>
      <c r="W196" s="172"/>
      <c r="X196" s="172"/>
      <c r="Y196" s="172"/>
      <c r="DA196" s="176"/>
    </row>
    <row r="197" spans="1:105" ht="12" customHeight="1" x14ac:dyDescent="0.25">
      <c r="A197" s="35" t="s">
        <v>50</v>
      </c>
      <c r="B197" s="232">
        <f t="shared" ref="B197:Y197" si="39">SUM(B$198:B$202,B$204:B$205,B$207:B$208,B$210:B$213)</f>
        <v>0.99999999999999978</v>
      </c>
      <c r="C197" s="232">
        <f t="shared" si="39"/>
        <v>1.0000000000000007</v>
      </c>
      <c r="D197" s="232">
        <f t="shared" si="39"/>
        <v>1</v>
      </c>
      <c r="E197" s="232">
        <f t="shared" si="39"/>
        <v>0.99999999999999989</v>
      </c>
      <c r="F197" s="232">
        <f t="shared" si="39"/>
        <v>1</v>
      </c>
      <c r="G197" s="232">
        <f t="shared" si="39"/>
        <v>1.0000000000000002</v>
      </c>
      <c r="H197" s="232">
        <f t="shared" si="39"/>
        <v>1</v>
      </c>
      <c r="I197" s="232">
        <f t="shared" si="39"/>
        <v>0.99999999999999989</v>
      </c>
      <c r="J197" s="232">
        <f t="shared" si="39"/>
        <v>1.0000000000000002</v>
      </c>
      <c r="K197" s="232">
        <f t="shared" si="39"/>
        <v>0.99999999999999989</v>
      </c>
      <c r="L197" s="232">
        <f t="shared" si="39"/>
        <v>1.0000000000000004</v>
      </c>
      <c r="M197" s="232">
        <f t="shared" si="39"/>
        <v>1.0000000000000002</v>
      </c>
      <c r="N197" s="232">
        <f t="shared" si="39"/>
        <v>1.0000000000000002</v>
      </c>
      <c r="O197" s="232">
        <f t="shared" si="39"/>
        <v>1</v>
      </c>
      <c r="P197" s="232">
        <f t="shared" si="39"/>
        <v>1</v>
      </c>
      <c r="Q197" s="232">
        <f t="shared" si="39"/>
        <v>1.0000000000000002</v>
      </c>
      <c r="R197" s="232">
        <f t="shared" si="39"/>
        <v>1</v>
      </c>
      <c r="S197" s="232">
        <f t="shared" si="39"/>
        <v>0.99999999999999978</v>
      </c>
      <c r="T197" s="232">
        <f t="shared" si="39"/>
        <v>1</v>
      </c>
      <c r="U197" s="232">
        <f t="shared" si="39"/>
        <v>1.0000000000000002</v>
      </c>
      <c r="V197" s="232">
        <f t="shared" si="39"/>
        <v>1</v>
      </c>
      <c r="W197" s="232">
        <f t="shared" si="39"/>
        <v>1</v>
      </c>
      <c r="X197" s="232">
        <f t="shared" si="39"/>
        <v>0.99999999999999989</v>
      </c>
      <c r="Y197" s="232">
        <f t="shared" si="39"/>
        <v>1</v>
      </c>
      <c r="DA197" s="95"/>
    </row>
    <row r="198" spans="1:105" ht="12" customHeight="1" x14ac:dyDescent="0.25">
      <c r="A198" s="55" t="s">
        <v>91</v>
      </c>
      <c r="B198" s="266">
        <f t="shared" ref="B198:Y198" si="40">IF(B$111=0,0,B$111/B$110)</f>
        <v>4.1899818011215525E-3</v>
      </c>
      <c r="C198" s="266">
        <f t="shared" si="40"/>
        <v>4.6553956413072552E-3</v>
      </c>
      <c r="D198" s="266">
        <f t="shared" si="40"/>
        <v>4.792498732172832E-3</v>
      </c>
      <c r="E198" s="266">
        <f t="shared" si="40"/>
        <v>5.4012981137594356E-3</v>
      </c>
      <c r="F198" s="266">
        <f t="shared" si="40"/>
        <v>5.4869884842729481E-3</v>
      </c>
      <c r="G198" s="266">
        <f t="shared" si="40"/>
        <v>5.5164472846796504E-3</v>
      </c>
      <c r="H198" s="266">
        <f t="shared" si="40"/>
        <v>5.3204730502276892E-3</v>
      </c>
      <c r="I198" s="266">
        <f t="shared" si="40"/>
        <v>5.3769121029636664E-3</v>
      </c>
      <c r="J198" s="266">
        <f t="shared" si="40"/>
        <v>4.4466993996669021E-3</v>
      </c>
      <c r="K198" s="266">
        <f t="shared" si="40"/>
        <v>5.6554365502972121E-3</v>
      </c>
      <c r="L198" s="266">
        <f t="shared" si="40"/>
        <v>5.8495943921171691E-3</v>
      </c>
      <c r="M198" s="266">
        <f t="shared" si="40"/>
        <v>6.8504956849786761E-3</v>
      </c>
      <c r="N198" s="266">
        <f t="shared" si="40"/>
        <v>7.5488278193836618E-3</v>
      </c>
      <c r="O198" s="266">
        <f t="shared" si="40"/>
        <v>6.881399837474312E-3</v>
      </c>
      <c r="P198" s="266">
        <f t="shared" si="40"/>
        <v>5.3058924945386127E-3</v>
      </c>
      <c r="Q198" s="266">
        <f t="shared" si="40"/>
        <v>4.9986728980041962E-3</v>
      </c>
      <c r="R198" s="266">
        <f t="shared" si="40"/>
        <v>4.8432743665698047E-3</v>
      </c>
      <c r="S198" s="266">
        <f t="shared" si="40"/>
        <v>4.9438287177907842E-3</v>
      </c>
      <c r="T198" s="266">
        <f t="shared" si="40"/>
        <v>4.8745973409419895E-3</v>
      </c>
      <c r="U198" s="266">
        <f t="shared" si="40"/>
        <v>4.7317001791111479E-3</v>
      </c>
      <c r="V198" s="266">
        <f t="shared" si="40"/>
        <v>5.4678185817711071E-3</v>
      </c>
      <c r="W198" s="266">
        <f t="shared" si="40"/>
        <v>5.3734901292282417E-3</v>
      </c>
      <c r="X198" s="266">
        <f t="shared" si="40"/>
        <v>5.6602023053648545E-3</v>
      </c>
      <c r="Y198" s="266">
        <f t="shared" si="40"/>
        <v>5.7505709729578592E-3</v>
      </c>
      <c r="DA198" s="76"/>
    </row>
    <row r="199" spans="1:105" ht="12" customHeight="1" x14ac:dyDescent="0.25">
      <c r="A199" s="173" t="s">
        <v>92</v>
      </c>
      <c r="B199" s="267">
        <f t="shared" ref="B199:Y199" si="41">IF(B$112=0,0,B$112/B$110)</f>
        <v>3.3436574433097506E-2</v>
      </c>
      <c r="C199" s="267">
        <f t="shared" si="41"/>
        <v>3.7150634600470446E-2</v>
      </c>
      <c r="D199" s="267">
        <f t="shared" si="41"/>
        <v>3.8244734269711804E-2</v>
      </c>
      <c r="E199" s="267">
        <f t="shared" si="41"/>
        <v>4.310302884077543E-2</v>
      </c>
      <c r="F199" s="267">
        <f t="shared" si="41"/>
        <v>4.3786848625173506E-2</v>
      </c>
      <c r="G199" s="267">
        <f t="shared" si="41"/>
        <v>4.4021933506030238E-2</v>
      </c>
      <c r="H199" s="267">
        <f t="shared" si="41"/>
        <v>4.2458034809508827E-2</v>
      </c>
      <c r="I199" s="267">
        <f t="shared" si="41"/>
        <v>4.2908425450163871E-2</v>
      </c>
      <c r="J199" s="267">
        <f t="shared" si="41"/>
        <v>3.5485212708745856E-2</v>
      </c>
      <c r="K199" s="267">
        <f t="shared" si="41"/>
        <v>4.513108508372423E-2</v>
      </c>
      <c r="L199" s="267">
        <f t="shared" si="41"/>
        <v>4.6680488741765121E-2</v>
      </c>
      <c r="M199" s="267">
        <f t="shared" si="41"/>
        <v>5.4667805195022526E-2</v>
      </c>
      <c r="N199" s="267">
        <f t="shared" si="41"/>
        <v>6.024058223782635E-2</v>
      </c>
      <c r="O199" s="267">
        <f t="shared" si="41"/>
        <v>5.49144241648079E-2</v>
      </c>
      <c r="P199" s="267">
        <f t="shared" si="41"/>
        <v>4.2341680166764747E-2</v>
      </c>
      <c r="Q199" s="267">
        <f t="shared" si="41"/>
        <v>3.9890029683681605E-2</v>
      </c>
      <c r="R199" s="267">
        <f t="shared" si="41"/>
        <v>3.8649930129619293E-2</v>
      </c>
      <c r="S199" s="267">
        <f t="shared" si="41"/>
        <v>3.9452366323559827E-2</v>
      </c>
      <c r="T199" s="267">
        <f t="shared" si="41"/>
        <v>3.8899891349923679E-2</v>
      </c>
      <c r="U199" s="267">
        <f t="shared" si="41"/>
        <v>3.7759554275773037E-2</v>
      </c>
      <c r="V199" s="267">
        <f t="shared" si="41"/>
        <v>4.3633870425672371E-2</v>
      </c>
      <c r="W199" s="267">
        <f t="shared" si="41"/>
        <v>4.2881117675346782E-2</v>
      </c>
      <c r="X199" s="267">
        <f t="shared" si="41"/>
        <v>4.5169116400234105E-2</v>
      </c>
      <c r="Y199" s="267">
        <f t="shared" si="41"/>
        <v>4.5890269575549703E-2</v>
      </c>
      <c r="DA199" s="77"/>
    </row>
    <row r="200" spans="1:105" ht="12" customHeight="1" x14ac:dyDescent="0.25">
      <c r="A200" s="173" t="s">
        <v>93</v>
      </c>
      <c r="B200" s="267">
        <f t="shared" ref="B200:Y200" si="42">IF(B$113=0,0,B$113/B$110)</f>
        <v>4.0996300307305618E-2</v>
      </c>
      <c r="C200" s="267">
        <f t="shared" si="42"/>
        <v>4.5550077976297433E-2</v>
      </c>
      <c r="D200" s="267">
        <f t="shared" si="42"/>
        <v>4.6891544300728824E-2</v>
      </c>
      <c r="E200" s="267">
        <f t="shared" si="42"/>
        <v>5.2848258066823382E-2</v>
      </c>
      <c r="F200" s="267">
        <f t="shared" si="42"/>
        <v>5.3686683704394361E-2</v>
      </c>
      <c r="G200" s="267">
        <f t="shared" si="42"/>
        <v>5.3974919282850316E-2</v>
      </c>
      <c r="H200" s="267">
        <f t="shared" si="42"/>
        <v>5.205743635585134E-2</v>
      </c>
      <c r="I200" s="267">
        <f t="shared" si="42"/>
        <v>5.2609656500197714E-2</v>
      </c>
      <c r="J200" s="267">
        <f t="shared" si="42"/>
        <v>4.3508118320767723E-2</v>
      </c>
      <c r="K200" s="267">
        <f t="shared" si="42"/>
        <v>5.5334840624566929E-2</v>
      </c>
      <c r="L200" s="267">
        <f t="shared" si="42"/>
        <v>5.7234551307830166E-2</v>
      </c>
      <c r="M200" s="267">
        <f t="shared" si="42"/>
        <v>6.7027732263684706E-2</v>
      </c>
      <c r="N200" s="267">
        <f t="shared" si="42"/>
        <v>7.3860466928223165E-2</v>
      </c>
      <c r="O200" s="267">
        <f t="shared" si="42"/>
        <v>6.7330109690745349E-2</v>
      </c>
      <c r="P200" s="267">
        <f t="shared" si="42"/>
        <v>5.1914774915289306E-2</v>
      </c>
      <c r="Q200" s="267">
        <f t="shared" si="42"/>
        <v>4.8908827052593799E-2</v>
      </c>
      <c r="R200" s="267">
        <f t="shared" si="42"/>
        <v>4.7388351507737465E-2</v>
      </c>
      <c r="S200" s="267">
        <f t="shared" si="42"/>
        <v>4.8372211718957947E-2</v>
      </c>
      <c r="T200" s="267">
        <f t="shared" si="42"/>
        <v>4.7694826839810821E-2</v>
      </c>
      <c r="U200" s="267">
        <f t="shared" si="42"/>
        <v>4.6296669225400468E-2</v>
      </c>
      <c r="V200" s="267">
        <f t="shared" si="42"/>
        <v>5.3499118431529227E-2</v>
      </c>
      <c r="W200" s="267">
        <f t="shared" si="42"/>
        <v>5.2576174669115842E-2</v>
      </c>
      <c r="X200" s="267">
        <f t="shared" si="42"/>
        <v>5.5381470499162498E-2</v>
      </c>
      <c r="Y200" s="267">
        <f t="shared" si="42"/>
        <v>5.6265670290680025E-2</v>
      </c>
      <c r="DA200" s="77"/>
    </row>
    <row r="201" spans="1:105" ht="12" customHeight="1" x14ac:dyDescent="0.25">
      <c r="A201" s="173" t="s">
        <v>94</v>
      </c>
      <c r="B201" s="267">
        <f t="shared" ref="B201:Y201" si="43">IF(B$114=0,0,B$114/B$110)</f>
        <v>7.5914065727976945E-2</v>
      </c>
      <c r="C201" s="267">
        <f t="shared" si="43"/>
        <v>8.4346430958086138E-2</v>
      </c>
      <c r="D201" s="267">
        <f t="shared" si="43"/>
        <v>8.6830463955244269E-2</v>
      </c>
      <c r="E201" s="267">
        <f t="shared" si="43"/>
        <v>9.7860687584508346E-2</v>
      </c>
      <c r="F201" s="267">
        <f t="shared" si="43"/>
        <v>9.9413225215501444E-2</v>
      </c>
      <c r="G201" s="267">
        <f t="shared" si="43"/>
        <v>9.9946959588701589E-2</v>
      </c>
      <c r="H201" s="267">
        <f t="shared" si="43"/>
        <v>9.6396299556910078E-2</v>
      </c>
      <c r="I201" s="267">
        <f t="shared" si="43"/>
        <v>9.7418861983762789E-2</v>
      </c>
      <c r="J201" s="267">
        <f t="shared" si="43"/>
        <v>8.0565273674580329E-2</v>
      </c>
      <c r="K201" s="267">
        <f t="shared" si="43"/>
        <v>0.10246516628896708</v>
      </c>
      <c r="L201" s="267">
        <f t="shared" si="43"/>
        <v>0.10598291692969226</v>
      </c>
      <c r="M201" s="267">
        <f t="shared" si="43"/>
        <v>0.12411724069051785</v>
      </c>
      <c r="N201" s="267">
        <f t="shared" si="43"/>
        <v>0.13676961821086606</v>
      </c>
      <c r="O201" s="267">
        <f t="shared" si="43"/>
        <v>0.1246771619443986</v>
      </c>
      <c r="P201" s="267">
        <f t="shared" si="43"/>
        <v>9.6132129134347669E-2</v>
      </c>
      <c r="Q201" s="267">
        <f t="shared" si="43"/>
        <v>9.0565926284017009E-2</v>
      </c>
      <c r="R201" s="267">
        <f t="shared" si="43"/>
        <v>8.7750416601807033E-2</v>
      </c>
      <c r="S201" s="267">
        <f t="shared" si="43"/>
        <v>8.9572259748185404E-2</v>
      </c>
      <c r="T201" s="267">
        <f t="shared" si="43"/>
        <v>8.8317926067993546E-2</v>
      </c>
      <c r="U201" s="267">
        <f t="shared" si="43"/>
        <v>8.5728916127028112E-2</v>
      </c>
      <c r="V201" s="267">
        <f t="shared" si="43"/>
        <v>9.9065905034269527E-2</v>
      </c>
      <c r="W201" s="267">
        <f t="shared" si="43"/>
        <v>9.7356862683670164E-2</v>
      </c>
      <c r="X201" s="267">
        <f t="shared" si="43"/>
        <v>0.10255151221136501</v>
      </c>
      <c r="Y201" s="267">
        <f t="shared" si="43"/>
        <v>0.10418881120143909</v>
      </c>
      <c r="DA201" s="77"/>
    </row>
    <row r="202" spans="1:105" ht="12" customHeight="1" x14ac:dyDescent="0.25">
      <c r="A202" s="56" t="s">
        <v>95</v>
      </c>
      <c r="B202" s="268">
        <f t="shared" ref="B202:Y202" si="44">IF(B$115=0,0,B$115/B$110)</f>
        <v>5.4944676020958712E-2</v>
      </c>
      <c r="C202" s="268">
        <f t="shared" si="44"/>
        <v>5.4251352406628352E-2</v>
      </c>
      <c r="D202" s="268">
        <f t="shared" si="44"/>
        <v>5.3619761719032703E-2</v>
      </c>
      <c r="E202" s="268">
        <f t="shared" si="44"/>
        <v>5.3130458267455091E-2</v>
      </c>
      <c r="F202" s="268">
        <f t="shared" si="44"/>
        <v>5.3531306102036665E-2</v>
      </c>
      <c r="G202" s="268">
        <f t="shared" si="44"/>
        <v>5.3309609834527517E-2</v>
      </c>
      <c r="H202" s="268">
        <f t="shared" si="44"/>
        <v>5.2332080299910828E-2</v>
      </c>
      <c r="I202" s="268">
        <f t="shared" si="44"/>
        <v>5.2494039654071921E-2</v>
      </c>
      <c r="J202" s="268">
        <f t="shared" si="44"/>
        <v>5.0205730952065958E-2</v>
      </c>
      <c r="K202" s="268">
        <f t="shared" si="44"/>
        <v>4.4738182012428809E-2</v>
      </c>
      <c r="L202" s="268">
        <f t="shared" si="44"/>
        <v>4.4332913819499144E-2</v>
      </c>
      <c r="M202" s="268">
        <f t="shared" si="44"/>
        <v>3.9424572628590775E-2</v>
      </c>
      <c r="N202" s="268">
        <f t="shared" si="44"/>
        <v>3.7619506335489578E-2</v>
      </c>
      <c r="O202" s="268">
        <f t="shared" si="44"/>
        <v>3.8954556484089783E-2</v>
      </c>
      <c r="P202" s="268">
        <f t="shared" si="44"/>
        <v>4.6716247225267397E-2</v>
      </c>
      <c r="Q202" s="268">
        <f t="shared" si="44"/>
        <v>4.6816277343422349E-2</v>
      </c>
      <c r="R202" s="268">
        <f t="shared" si="44"/>
        <v>4.6931700291973431E-2</v>
      </c>
      <c r="S202" s="268">
        <f t="shared" si="44"/>
        <v>4.6662907349405314E-2</v>
      </c>
      <c r="T202" s="268">
        <f t="shared" si="44"/>
        <v>4.7094388716902386E-2</v>
      </c>
      <c r="U202" s="268">
        <f t="shared" si="44"/>
        <v>4.6696083775760226E-2</v>
      </c>
      <c r="V202" s="268">
        <f t="shared" si="44"/>
        <v>4.3709487671803202E-2</v>
      </c>
      <c r="W202" s="268">
        <f t="shared" si="44"/>
        <v>4.4031202082699027E-2</v>
      </c>
      <c r="X202" s="268">
        <f t="shared" si="44"/>
        <v>4.3289329220399249E-2</v>
      </c>
      <c r="Y202" s="268">
        <f t="shared" si="44"/>
        <v>4.3822361666401383E-2</v>
      </c>
      <c r="DA202" s="78"/>
    </row>
    <row r="203" spans="1:105" ht="12" customHeight="1" x14ac:dyDescent="0.25">
      <c r="A203" s="174" t="s">
        <v>1051</v>
      </c>
      <c r="B203" s="269">
        <f t="shared" ref="B203:Y203" si="45">IF(B$121=0,0,B$121/B$110)</f>
        <v>0.35975497096538589</v>
      </c>
      <c r="C203" s="269">
        <f t="shared" si="45"/>
        <v>0.34525728174828368</v>
      </c>
      <c r="D203" s="269">
        <f t="shared" si="45"/>
        <v>0.34277159082467823</v>
      </c>
      <c r="E203" s="269">
        <f t="shared" si="45"/>
        <v>0.3303881482449747</v>
      </c>
      <c r="F203" s="269">
        <f t="shared" si="45"/>
        <v>0.32517487927544553</v>
      </c>
      <c r="G203" s="269">
        <f t="shared" si="45"/>
        <v>0.32740908335646951</v>
      </c>
      <c r="H203" s="269">
        <f t="shared" si="45"/>
        <v>0.33880459181551342</v>
      </c>
      <c r="I203" s="269">
        <f t="shared" si="45"/>
        <v>0.33687864556814884</v>
      </c>
      <c r="J203" s="269">
        <f t="shared" si="45"/>
        <v>0.37887933782011685</v>
      </c>
      <c r="K203" s="269">
        <f t="shared" si="45"/>
        <v>0.34866082310192309</v>
      </c>
      <c r="L203" s="269">
        <f t="shared" si="45"/>
        <v>0.34218583372463018</v>
      </c>
      <c r="M203" s="269">
        <f t="shared" si="45"/>
        <v>0.32294273251274047</v>
      </c>
      <c r="N203" s="269">
        <f t="shared" si="45"/>
        <v>0.300837108863447</v>
      </c>
      <c r="O203" s="269">
        <f t="shared" si="45"/>
        <v>0.32365343065256791</v>
      </c>
      <c r="P203" s="269">
        <f t="shared" si="45"/>
        <v>0.36382192490755222</v>
      </c>
      <c r="Q203" s="269">
        <f t="shared" si="45"/>
        <v>0.37937618292540531</v>
      </c>
      <c r="R203" s="269">
        <f t="shared" si="45"/>
        <v>0.38553764510879635</v>
      </c>
      <c r="S203" s="269">
        <f t="shared" si="45"/>
        <v>0.38302511934946193</v>
      </c>
      <c r="T203" s="269">
        <f t="shared" si="45"/>
        <v>0.38247898203348307</v>
      </c>
      <c r="U203" s="269">
        <f t="shared" si="45"/>
        <v>0.39227412102447096</v>
      </c>
      <c r="V203" s="269">
        <f t="shared" si="45"/>
        <v>0.36936506869777619</v>
      </c>
      <c r="W203" s="269">
        <f t="shared" si="45"/>
        <v>0.37268712190852282</v>
      </c>
      <c r="X203" s="269">
        <f t="shared" si="45"/>
        <v>0.36273319648765207</v>
      </c>
      <c r="Y203" s="269">
        <f t="shared" si="45"/>
        <v>0.35626496906672783</v>
      </c>
      <c r="DA203" s="79"/>
    </row>
    <row r="204" spans="1:105" ht="12" customHeight="1" x14ac:dyDescent="0.25">
      <c r="A204" s="62" t="s">
        <v>1052</v>
      </c>
      <c r="B204" s="318">
        <f t="shared" ref="B204:Y204" si="46">IF(B$122=0,0,B$122/B$110)</f>
        <v>0.35932159154541327</v>
      </c>
      <c r="C204" s="318">
        <f t="shared" si="46"/>
        <v>0.34477576350822053</v>
      </c>
      <c r="D204" s="318">
        <f t="shared" si="46"/>
        <v>0.34227589169772438</v>
      </c>
      <c r="E204" s="318">
        <f t="shared" si="46"/>
        <v>0.32982947960278308</v>
      </c>
      <c r="F204" s="318">
        <f t="shared" si="46"/>
        <v>0.32460734748185299</v>
      </c>
      <c r="G204" s="318">
        <f t="shared" si="46"/>
        <v>0.32683850457163949</v>
      </c>
      <c r="H204" s="318">
        <f t="shared" si="46"/>
        <v>0.33825428309487166</v>
      </c>
      <c r="I204" s="318">
        <f t="shared" si="46"/>
        <v>0.3363224992269398</v>
      </c>
      <c r="J204" s="318">
        <f t="shared" si="46"/>
        <v>0.37841940551060077</v>
      </c>
      <c r="K204" s="318">
        <f t="shared" si="46"/>
        <v>0.34828328494125949</v>
      </c>
      <c r="L204" s="318">
        <f t="shared" si="46"/>
        <v>0.34181285378668708</v>
      </c>
      <c r="M204" s="318">
        <f t="shared" si="46"/>
        <v>0.3226021366887501</v>
      </c>
      <c r="N204" s="318">
        <f t="shared" si="46"/>
        <v>0.30050762610211151</v>
      </c>
      <c r="O204" s="318">
        <f t="shared" si="46"/>
        <v>0.32331898499985812</v>
      </c>
      <c r="P204" s="318">
        <f t="shared" si="46"/>
        <v>0.36336116838633825</v>
      </c>
      <c r="Q204" s="318">
        <f t="shared" si="46"/>
        <v>0.37891139054336354</v>
      </c>
      <c r="R204" s="318">
        <f t="shared" si="46"/>
        <v>0.38507517408312975</v>
      </c>
      <c r="S204" s="318">
        <f t="shared" si="46"/>
        <v>0.38256145577824646</v>
      </c>
      <c r="T204" s="318">
        <f t="shared" si="46"/>
        <v>0.38201720834200781</v>
      </c>
      <c r="U204" s="318">
        <f t="shared" si="46"/>
        <v>0.39181309537863435</v>
      </c>
      <c r="V204" s="318">
        <f t="shared" si="46"/>
        <v>0.36895597145947856</v>
      </c>
      <c r="W204" s="318">
        <f t="shared" si="46"/>
        <v>0.37227224450694518</v>
      </c>
      <c r="X204" s="318">
        <f t="shared" si="46"/>
        <v>0.36232764980746757</v>
      </c>
      <c r="Y204" s="318">
        <f t="shared" si="46"/>
        <v>0.35585294758031599</v>
      </c>
      <c r="DA204" s="141"/>
    </row>
    <row r="205" spans="1:105" ht="12" customHeight="1" x14ac:dyDescent="0.25">
      <c r="A205" s="62" t="s">
        <v>1064</v>
      </c>
      <c r="B205" s="318">
        <f t="shared" ref="B205:Y205" si="47">IF(B$133=0,0,B$133/B$110)</f>
        <v>4.3337941997260624E-4</v>
      </c>
      <c r="C205" s="318">
        <f t="shared" si="47"/>
        <v>4.8151824006316461E-4</v>
      </c>
      <c r="D205" s="318">
        <f t="shared" si="47"/>
        <v>4.9569912695385926E-4</v>
      </c>
      <c r="E205" s="318">
        <f t="shared" si="47"/>
        <v>5.5866864219162498E-4</v>
      </c>
      <c r="F205" s="318">
        <f t="shared" si="47"/>
        <v>5.6753179359253156E-4</v>
      </c>
      <c r="G205" s="318">
        <f t="shared" si="47"/>
        <v>5.7057878483004196E-4</v>
      </c>
      <c r="H205" s="318">
        <f t="shared" si="47"/>
        <v>5.5030872064178377E-4</v>
      </c>
      <c r="I205" s="318">
        <f t="shared" si="47"/>
        <v>5.5614634120900776E-4</v>
      </c>
      <c r="J205" s="318">
        <f t="shared" si="47"/>
        <v>4.5993230951607973E-4</v>
      </c>
      <c r="K205" s="318">
        <f t="shared" si="47"/>
        <v>3.775381606635651E-4</v>
      </c>
      <c r="L205" s="318">
        <f t="shared" si="47"/>
        <v>3.7297993794312834E-4</v>
      </c>
      <c r="M205" s="318">
        <f t="shared" si="47"/>
        <v>3.4059582399037275E-4</v>
      </c>
      <c r="N205" s="318">
        <f t="shared" si="47"/>
        <v>3.2948276133546361E-4</v>
      </c>
      <c r="O205" s="318">
        <f t="shared" si="47"/>
        <v>3.3444565270974525E-4</v>
      </c>
      <c r="P205" s="318">
        <f t="shared" si="47"/>
        <v>4.6075652121401367E-4</v>
      </c>
      <c r="Q205" s="318">
        <f t="shared" si="47"/>
        <v>4.6479238204180634E-4</v>
      </c>
      <c r="R205" s="318">
        <f t="shared" si="47"/>
        <v>4.6247102566661748E-4</v>
      </c>
      <c r="S205" s="318">
        <f t="shared" si="47"/>
        <v>4.6366357121544632E-4</v>
      </c>
      <c r="T205" s="318">
        <f t="shared" si="47"/>
        <v>4.617736914753272E-4</v>
      </c>
      <c r="U205" s="318">
        <f t="shared" si="47"/>
        <v>4.6102564583659037E-4</v>
      </c>
      <c r="V205" s="318">
        <f t="shared" si="47"/>
        <v>4.0909723829764049E-4</v>
      </c>
      <c r="W205" s="318">
        <f t="shared" si="47"/>
        <v>4.1487740157761417E-4</v>
      </c>
      <c r="X205" s="318">
        <f t="shared" si="47"/>
        <v>4.0554668018448362E-4</v>
      </c>
      <c r="Y205" s="318">
        <f t="shared" si="47"/>
        <v>4.1202148641186922E-4</v>
      </c>
      <c r="DA205" s="141"/>
    </row>
    <row r="206" spans="1:105" ht="12" customHeight="1" x14ac:dyDescent="0.25">
      <c r="A206" s="174" t="s">
        <v>1010</v>
      </c>
      <c r="B206" s="269">
        <f t="shared" ref="B206:Y206" si="48">IF(B$134=0,0,B$134/B$110)</f>
        <v>0.20554126368930939</v>
      </c>
      <c r="C206" s="269">
        <f t="shared" si="48"/>
        <v>0.19854903937416085</v>
      </c>
      <c r="D206" s="269">
        <f t="shared" si="48"/>
        <v>0.19601401784779826</v>
      </c>
      <c r="E206" s="269">
        <f t="shared" si="48"/>
        <v>0.1782669956972491</v>
      </c>
      <c r="F206" s="269">
        <f t="shared" si="48"/>
        <v>0.17819354344452043</v>
      </c>
      <c r="G206" s="269">
        <f t="shared" si="48"/>
        <v>0.17474765746573293</v>
      </c>
      <c r="H206" s="269">
        <f t="shared" si="48"/>
        <v>0.17571199307801694</v>
      </c>
      <c r="I206" s="269">
        <f t="shared" si="48"/>
        <v>0.17427108118143361</v>
      </c>
      <c r="J206" s="269">
        <f t="shared" si="48"/>
        <v>0.18524174155702455</v>
      </c>
      <c r="K206" s="269">
        <f t="shared" si="48"/>
        <v>0.17057304514163413</v>
      </c>
      <c r="L206" s="269">
        <f t="shared" si="48"/>
        <v>0.16867710259856727</v>
      </c>
      <c r="M206" s="269">
        <f t="shared" si="48"/>
        <v>0.15120851827089932</v>
      </c>
      <c r="N206" s="269">
        <f t="shared" si="48"/>
        <v>0.14390748847755344</v>
      </c>
      <c r="O206" s="269">
        <f t="shared" si="48"/>
        <v>0.15025032698393301</v>
      </c>
      <c r="P206" s="269">
        <f t="shared" si="48"/>
        <v>0.16622442817097718</v>
      </c>
      <c r="Q206" s="269">
        <f t="shared" si="48"/>
        <v>0.16512448910351038</v>
      </c>
      <c r="R206" s="269">
        <f t="shared" si="48"/>
        <v>0.16640538754663101</v>
      </c>
      <c r="S206" s="269">
        <f t="shared" si="48"/>
        <v>0.16449549047791709</v>
      </c>
      <c r="T206" s="269">
        <f t="shared" si="48"/>
        <v>0.1675602692686313</v>
      </c>
      <c r="U206" s="269">
        <f t="shared" si="48"/>
        <v>0.1655361790552182</v>
      </c>
      <c r="V206" s="269">
        <f t="shared" si="48"/>
        <v>0.16066208241904273</v>
      </c>
      <c r="W206" s="269">
        <f t="shared" si="48"/>
        <v>0.16101781412961466</v>
      </c>
      <c r="X206" s="269">
        <f t="shared" si="48"/>
        <v>0.1591589764507948</v>
      </c>
      <c r="Y206" s="269">
        <f t="shared" si="48"/>
        <v>0.15991311189414967</v>
      </c>
      <c r="DA206" s="79"/>
    </row>
    <row r="207" spans="1:105" ht="12" customHeight="1" x14ac:dyDescent="0.25">
      <c r="A207" s="62" t="s">
        <v>1012</v>
      </c>
      <c r="B207" s="318">
        <f t="shared" ref="B207:Y207" si="49">IF(B$135=0,0,B$135/B$110)</f>
        <v>0.20074738734193803</v>
      </c>
      <c r="C207" s="318">
        <f t="shared" si="49"/>
        <v>0.19143324431239003</v>
      </c>
      <c r="D207" s="318">
        <f t="shared" si="49"/>
        <v>0.1877497300285679</v>
      </c>
      <c r="E207" s="318">
        <f t="shared" si="49"/>
        <v>0.16059028209924753</v>
      </c>
      <c r="F207" s="318">
        <f t="shared" si="49"/>
        <v>0.16024985894140517</v>
      </c>
      <c r="G207" s="318">
        <f t="shared" si="49"/>
        <v>0.15410311384745987</v>
      </c>
      <c r="H207" s="318">
        <f t="shared" si="49"/>
        <v>0.15720856793117188</v>
      </c>
      <c r="I207" s="318">
        <f t="shared" si="49"/>
        <v>0.15447184221963287</v>
      </c>
      <c r="J207" s="318">
        <f t="shared" si="49"/>
        <v>0.17592844538168753</v>
      </c>
      <c r="K207" s="318">
        <f t="shared" si="49"/>
        <v>0.16386354629129751</v>
      </c>
      <c r="L207" s="318">
        <f t="shared" si="49"/>
        <v>0.1620165559959694</v>
      </c>
      <c r="M207" s="318">
        <f t="shared" si="49"/>
        <v>0.14382551021719581</v>
      </c>
      <c r="N207" s="318">
        <f t="shared" si="49"/>
        <v>0.13635052434821329</v>
      </c>
      <c r="O207" s="318">
        <f t="shared" si="49"/>
        <v>0.14297305952121578</v>
      </c>
      <c r="P207" s="318">
        <f t="shared" si="49"/>
        <v>0.152060012218972</v>
      </c>
      <c r="Q207" s="318">
        <f t="shared" si="49"/>
        <v>0.15015694184673412</v>
      </c>
      <c r="R207" s="318">
        <f t="shared" si="49"/>
        <v>0.15208376732235612</v>
      </c>
      <c r="S207" s="318">
        <f t="shared" si="49"/>
        <v>0.14938181245487733</v>
      </c>
      <c r="T207" s="318">
        <f t="shared" si="49"/>
        <v>0.15354227129478148</v>
      </c>
      <c r="U207" s="318">
        <f t="shared" si="49"/>
        <v>0.15072418862959916</v>
      </c>
      <c r="V207" s="318">
        <f t="shared" si="49"/>
        <v>0.14928564439608033</v>
      </c>
      <c r="W207" s="318">
        <f t="shared" si="49"/>
        <v>0.14921982164863479</v>
      </c>
      <c r="X207" s="318">
        <f t="shared" si="49"/>
        <v>0.1479181193502081</v>
      </c>
      <c r="Y207" s="318">
        <f t="shared" si="49"/>
        <v>0.14856181378103578</v>
      </c>
      <c r="DA207" s="141"/>
    </row>
    <row r="208" spans="1:105" ht="12" customHeight="1" x14ac:dyDescent="0.25">
      <c r="A208" s="62" t="s">
        <v>1019</v>
      </c>
      <c r="B208" s="318">
        <f t="shared" ref="B208:Y208" si="50">IF(B$141=0,0,B$141/B$110)</f>
        <v>4.7938763473713711E-3</v>
      </c>
      <c r="C208" s="318">
        <f t="shared" si="50"/>
        <v>7.115795061770811E-3</v>
      </c>
      <c r="D208" s="318">
        <f t="shared" si="50"/>
        <v>8.2642878192303402E-3</v>
      </c>
      <c r="E208" s="318">
        <f t="shared" si="50"/>
        <v>1.7676713598001586E-2</v>
      </c>
      <c r="F208" s="318">
        <f t="shared" si="50"/>
        <v>1.7943684503115277E-2</v>
      </c>
      <c r="G208" s="318">
        <f t="shared" si="50"/>
        <v>2.0644543618273073E-2</v>
      </c>
      <c r="H208" s="318">
        <f t="shared" si="50"/>
        <v>1.8503425146845141E-2</v>
      </c>
      <c r="I208" s="318">
        <f t="shared" si="50"/>
        <v>1.9799238961800695E-2</v>
      </c>
      <c r="J208" s="318">
        <f t="shared" si="50"/>
        <v>9.3132961753370509E-3</v>
      </c>
      <c r="K208" s="318">
        <f t="shared" si="50"/>
        <v>6.709498850336614E-3</v>
      </c>
      <c r="L208" s="318">
        <f t="shared" si="50"/>
        <v>6.6605466025978725E-3</v>
      </c>
      <c r="M208" s="318">
        <f t="shared" si="50"/>
        <v>7.3830080537035181E-3</v>
      </c>
      <c r="N208" s="318">
        <f t="shared" si="50"/>
        <v>7.5569641293401707E-3</v>
      </c>
      <c r="O208" s="318">
        <f t="shared" si="50"/>
        <v>7.2772674627172348E-3</v>
      </c>
      <c r="P208" s="318">
        <f t="shared" si="50"/>
        <v>1.4164415952005098E-2</v>
      </c>
      <c r="Q208" s="318">
        <f t="shared" si="50"/>
        <v>1.4967547256776213E-2</v>
      </c>
      <c r="R208" s="318">
        <f t="shared" si="50"/>
        <v>1.4321620224274811E-2</v>
      </c>
      <c r="S208" s="318">
        <f t="shared" si="50"/>
        <v>1.5113678023039732E-2</v>
      </c>
      <c r="T208" s="318">
        <f t="shared" si="50"/>
        <v>1.4017997973849875E-2</v>
      </c>
      <c r="U208" s="318">
        <f t="shared" si="50"/>
        <v>1.4811990425619107E-2</v>
      </c>
      <c r="V208" s="318">
        <f t="shared" si="50"/>
        <v>1.137643802296243E-2</v>
      </c>
      <c r="W208" s="318">
        <f t="shared" si="50"/>
        <v>1.1797992480979867E-2</v>
      </c>
      <c r="X208" s="318">
        <f t="shared" si="50"/>
        <v>1.1240857100586706E-2</v>
      </c>
      <c r="Y208" s="318">
        <f t="shared" si="50"/>
        <v>1.1351298113113854E-2</v>
      </c>
      <c r="DA208" s="141"/>
    </row>
    <row r="209" spans="1:105" ht="12" customHeight="1" x14ac:dyDescent="0.25">
      <c r="A209" s="174" t="s">
        <v>1021</v>
      </c>
      <c r="B209" s="269">
        <f t="shared" ref="B209:Y209" si="51">IF(B$142=0,0,B$142/B$110)</f>
        <v>0.15427032045441733</v>
      </c>
      <c r="C209" s="269">
        <f t="shared" si="51"/>
        <v>0.15140676770553738</v>
      </c>
      <c r="D209" s="269">
        <f t="shared" si="51"/>
        <v>0.14968070772962228</v>
      </c>
      <c r="E209" s="269">
        <f t="shared" si="51"/>
        <v>0.14753722548253842</v>
      </c>
      <c r="F209" s="269">
        <f t="shared" si="51"/>
        <v>0.14781157140584078</v>
      </c>
      <c r="G209" s="269">
        <f t="shared" si="51"/>
        <v>0.14765958978880753</v>
      </c>
      <c r="H209" s="269">
        <f t="shared" si="51"/>
        <v>0.14682385778020432</v>
      </c>
      <c r="I209" s="269">
        <f t="shared" si="51"/>
        <v>0.14699142296767956</v>
      </c>
      <c r="J209" s="269">
        <f t="shared" si="51"/>
        <v>0.14636886312284733</v>
      </c>
      <c r="K209" s="269">
        <f t="shared" si="51"/>
        <v>0.13167402037678747</v>
      </c>
      <c r="L209" s="269">
        <f t="shared" si="51"/>
        <v>0.13000138925488999</v>
      </c>
      <c r="M209" s="269">
        <f t="shared" si="51"/>
        <v>0.11775674281965176</v>
      </c>
      <c r="N209" s="269">
        <f t="shared" si="51"/>
        <v>0.11138690236648184</v>
      </c>
      <c r="O209" s="269">
        <f t="shared" si="51"/>
        <v>0.11681110901664982</v>
      </c>
      <c r="P209" s="269">
        <f t="shared" si="51"/>
        <v>0.13769459231946132</v>
      </c>
      <c r="Q209" s="269">
        <f t="shared" si="51"/>
        <v>0.13967362498940869</v>
      </c>
      <c r="R209" s="269">
        <f t="shared" si="51"/>
        <v>0.14047879505007657</v>
      </c>
      <c r="S209" s="269">
        <f t="shared" si="51"/>
        <v>0.1397585608580072</v>
      </c>
      <c r="T209" s="269">
        <f t="shared" si="51"/>
        <v>0.14053420549491433</v>
      </c>
      <c r="U209" s="269">
        <f t="shared" si="51"/>
        <v>0.14085163947443791</v>
      </c>
      <c r="V209" s="269">
        <f t="shared" si="51"/>
        <v>0.13200631215267777</v>
      </c>
      <c r="W209" s="269">
        <f t="shared" si="51"/>
        <v>0.13308320876748225</v>
      </c>
      <c r="X209" s="269">
        <f t="shared" si="51"/>
        <v>0.13020809379361953</v>
      </c>
      <c r="Y209" s="269">
        <f t="shared" si="51"/>
        <v>0.13052585783437859</v>
      </c>
      <c r="DA209" s="79"/>
    </row>
    <row r="210" spans="1:105" ht="12" customHeight="1" x14ac:dyDescent="0.25">
      <c r="A210" s="62" t="s">
        <v>1133</v>
      </c>
      <c r="B210" s="318">
        <f t="shared" ref="B210:Y210" si="52">IF(B$143=0,0,B$143/B$110)</f>
        <v>8.9850333306702015E-2</v>
      </c>
      <c r="C210" s="318">
        <f t="shared" si="52"/>
        <v>7.9626017145981137E-2</v>
      </c>
      <c r="D210" s="318">
        <f t="shared" si="52"/>
        <v>7.1535541683380013E-2</v>
      </c>
      <c r="E210" s="318">
        <f t="shared" si="52"/>
        <v>4.5619406690587332E-2</v>
      </c>
      <c r="F210" s="318">
        <f t="shared" si="52"/>
        <v>4.7983682167761207E-2</v>
      </c>
      <c r="G210" s="318">
        <f t="shared" si="52"/>
        <v>4.1393674133216957E-2</v>
      </c>
      <c r="H210" s="318">
        <f t="shared" si="52"/>
        <v>4.3514897218520948E-2</v>
      </c>
      <c r="I210" s="318">
        <f t="shared" si="52"/>
        <v>4.2255243196859832E-2</v>
      </c>
      <c r="J210" s="318">
        <f t="shared" si="52"/>
        <v>6.3408672207020067E-2</v>
      </c>
      <c r="K210" s="318">
        <f t="shared" si="52"/>
        <v>6.2777536697973355E-2</v>
      </c>
      <c r="L210" s="318">
        <f t="shared" si="52"/>
        <v>6.2279110743678395E-2</v>
      </c>
      <c r="M210" s="318">
        <f t="shared" si="52"/>
        <v>5.1110673485664761E-2</v>
      </c>
      <c r="N210" s="318">
        <f t="shared" si="52"/>
        <v>4.6736743286011739E-2</v>
      </c>
      <c r="O210" s="318">
        <f t="shared" si="52"/>
        <v>5.0435947425253494E-2</v>
      </c>
      <c r="P210" s="318">
        <f t="shared" si="52"/>
        <v>4.6632404720476507E-2</v>
      </c>
      <c r="Q210" s="318">
        <f t="shared" si="52"/>
        <v>4.6264046037774904E-2</v>
      </c>
      <c r="R210" s="318">
        <f t="shared" si="52"/>
        <v>4.7168387872503555E-2</v>
      </c>
      <c r="S210" s="318">
        <f t="shared" si="52"/>
        <v>4.5779850858466531E-2</v>
      </c>
      <c r="T210" s="318">
        <f t="shared" si="52"/>
        <v>4.8591073863766834E-2</v>
      </c>
      <c r="U210" s="318">
        <f t="shared" si="52"/>
        <v>4.6518265839537006E-2</v>
      </c>
      <c r="V210" s="318">
        <f t="shared" si="52"/>
        <v>4.9481901400494799E-2</v>
      </c>
      <c r="W210" s="318">
        <f t="shared" si="52"/>
        <v>4.9336965294161442E-2</v>
      </c>
      <c r="X210" s="318">
        <f t="shared" si="52"/>
        <v>4.8003333558018724E-2</v>
      </c>
      <c r="Y210" s="318">
        <f t="shared" si="52"/>
        <v>4.9079955996699752E-2</v>
      </c>
      <c r="DA210" s="141"/>
    </row>
    <row r="211" spans="1:105" ht="12" customHeight="1" x14ac:dyDescent="0.25">
      <c r="A211" s="62" t="s">
        <v>1024</v>
      </c>
      <c r="B211" s="318">
        <f t="shared" ref="B211:Y211" si="53">IF(B$144=0,0,B$144/B$110)</f>
        <v>4.0411101626179356E-2</v>
      </c>
      <c r="C211" s="318">
        <f t="shared" si="53"/>
        <v>3.8775205123217221E-2</v>
      </c>
      <c r="D211" s="318">
        <f t="shared" si="53"/>
        <v>3.8494057048168662E-2</v>
      </c>
      <c r="E211" s="318">
        <f t="shared" si="53"/>
        <v>3.7094271352333549E-2</v>
      </c>
      <c r="F211" s="318">
        <f t="shared" si="53"/>
        <v>3.6506964280313137E-2</v>
      </c>
      <c r="G211" s="318">
        <f t="shared" si="53"/>
        <v>3.6757891355169825E-2</v>
      </c>
      <c r="H211" s="318">
        <f t="shared" si="53"/>
        <v>3.8041766849709883E-2</v>
      </c>
      <c r="I211" s="318">
        <f t="shared" si="53"/>
        <v>3.7824508783276825E-2</v>
      </c>
      <c r="J211" s="318">
        <f t="shared" si="53"/>
        <v>4.2558937211749824E-2</v>
      </c>
      <c r="K211" s="318">
        <f t="shared" si="53"/>
        <v>3.9169678509792513E-2</v>
      </c>
      <c r="L211" s="318">
        <f t="shared" si="53"/>
        <v>3.8441981491007672E-2</v>
      </c>
      <c r="M211" s="318">
        <f t="shared" si="53"/>
        <v>3.6281448254979205E-2</v>
      </c>
      <c r="N211" s="318">
        <f t="shared" si="53"/>
        <v>3.3796589193609651E-2</v>
      </c>
      <c r="O211" s="318">
        <f t="shared" si="53"/>
        <v>3.6362068597959825E-2</v>
      </c>
      <c r="P211" s="318">
        <f t="shared" si="53"/>
        <v>4.0865412622474569E-2</v>
      </c>
      <c r="Q211" s="318">
        <f t="shared" si="53"/>
        <v>4.2614268306861665E-2</v>
      </c>
      <c r="R211" s="318">
        <f t="shared" si="53"/>
        <v>4.3307478202643239E-2</v>
      </c>
      <c r="S211" s="318">
        <f t="shared" si="53"/>
        <v>4.3024772881648368E-2</v>
      </c>
      <c r="T211" s="318">
        <f t="shared" si="53"/>
        <v>4.2963564095499382E-2</v>
      </c>
      <c r="U211" s="318">
        <f t="shared" si="53"/>
        <v>4.4065258499259283E-2</v>
      </c>
      <c r="V211" s="318">
        <f t="shared" si="53"/>
        <v>4.1494632131924926E-2</v>
      </c>
      <c r="W211" s="318">
        <f t="shared" si="53"/>
        <v>4.1867596769437944E-2</v>
      </c>
      <c r="X211" s="318">
        <f t="shared" si="53"/>
        <v>4.0749177958858428E-2</v>
      </c>
      <c r="Y211" s="318">
        <f t="shared" si="53"/>
        <v>4.0021000593909867E-2</v>
      </c>
      <c r="DA211" s="141"/>
    </row>
    <row r="212" spans="1:105" ht="12" customHeight="1" x14ac:dyDescent="0.25">
      <c r="A212" s="62" t="s">
        <v>1036</v>
      </c>
      <c r="B212" s="318">
        <f t="shared" ref="B212:Y212" si="54">IF(B$155=0,0,B$155/B$110)</f>
        <v>2.4008885521535944E-2</v>
      </c>
      <c r="C212" s="318">
        <f t="shared" si="54"/>
        <v>3.300554543633899E-2</v>
      </c>
      <c r="D212" s="318">
        <f t="shared" si="54"/>
        <v>3.9651108998073607E-2</v>
      </c>
      <c r="E212" s="318">
        <f t="shared" si="54"/>
        <v>6.4823547439617532E-2</v>
      </c>
      <c r="F212" s="318">
        <f t="shared" si="54"/>
        <v>6.3320924957766436E-2</v>
      </c>
      <c r="G212" s="318">
        <f t="shared" si="54"/>
        <v>6.9508024300420773E-2</v>
      </c>
      <c r="H212" s="318">
        <f t="shared" si="54"/>
        <v>6.5267193711973467E-2</v>
      </c>
      <c r="I212" s="318">
        <f t="shared" si="54"/>
        <v>6.6911670987542915E-2</v>
      </c>
      <c r="J212" s="318">
        <f t="shared" si="54"/>
        <v>4.0401253704077454E-2</v>
      </c>
      <c r="K212" s="318">
        <f t="shared" si="54"/>
        <v>2.9726805169021597E-2</v>
      </c>
      <c r="L212" s="318">
        <f t="shared" si="54"/>
        <v>2.9280297020203908E-2</v>
      </c>
      <c r="M212" s="318">
        <f t="shared" si="54"/>
        <v>3.0364621079007812E-2</v>
      </c>
      <c r="N212" s="318">
        <f t="shared" si="54"/>
        <v>3.0853569886860447E-2</v>
      </c>
      <c r="O212" s="318">
        <f t="shared" si="54"/>
        <v>3.0013092993436505E-2</v>
      </c>
      <c r="P212" s="318">
        <f t="shared" si="54"/>
        <v>5.0196774976510268E-2</v>
      </c>
      <c r="Q212" s="318">
        <f t="shared" si="54"/>
        <v>5.0795310644772142E-2</v>
      </c>
      <c r="R212" s="318">
        <f t="shared" si="54"/>
        <v>5.0002928974929785E-2</v>
      </c>
      <c r="S212" s="318">
        <f t="shared" si="54"/>
        <v>5.0953937117892291E-2</v>
      </c>
      <c r="T212" s="318">
        <f t="shared" si="54"/>
        <v>4.8979567535648097E-2</v>
      </c>
      <c r="U212" s="318">
        <f t="shared" si="54"/>
        <v>5.0268115135641611E-2</v>
      </c>
      <c r="V212" s="318">
        <f t="shared" si="54"/>
        <v>4.1029778620258049E-2</v>
      </c>
      <c r="W212" s="318">
        <f t="shared" si="54"/>
        <v>4.1878646703882867E-2</v>
      </c>
      <c r="X212" s="318">
        <f t="shared" si="54"/>
        <v>4.145558227674237E-2</v>
      </c>
      <c r="Y212" s="318">
        <f t="shared" si="54"/>
        <v>4.1424901243768956E-2</v>
      </c>
      <c r="DA212" s="141"/>
    </row>
    <row r="213" spans="1:105" ht="12" customHeight="1" x14ac:dyDescent="0.25">
      <c r="A213" s="41" t="s">
        <v>1038</v>
      </c>
      <c r="B213" s="319">
        <f t="shared" ref="B213:Y213" si="55">IF(B$156=0,0,B$156/B$110)</f>
        <v>7.0951846600426957E-2</v>
      </c>
      <c r="C213" s="319">
        <f t="shared" si="55"/>
        <v>7.8833019589229059E-2</v>
      </c>
      <c r="D213" s="319">
        <f t="shared" si="55"/>
        <v>8.1154680621010791E-2</v>
      </c>
      <c r="E213" s="319">
        <f t="shared" si="55"/>
        <v>9.1463899701915929E-2</v>
      </c>
      <c r="F213" s="319">
        <f t="shared" si="55"/>
        <v>9.2914953742814402E-2</v>
      </c>
      <c r="G213" s="319">
        <f t="shared" si="55"/>
        <v>9.3413799892200874E-2</v>
      </c>
      <c r="H213" s="319">
        <f t="shared" si="55"/>
        <v>9.0095233253856599E-2</v>
      </c>
      <c r="I213" s="319">
        <f t="shared" si="55"/>
        <v>9.1050954591578054E-2</v>
      </c>
      <c r="J213" s="319">
        <f t="shared" si="55"/>
        <v>7.529902244418453E-2</v>
      </c>
      <c r="K213" s="319">
        <f t="shared" si="55"/>
        <v>9.5767400819671153E-2</v>
      </c>
      <c r="L213" s="319">
        <f t="shared" si="55"/>
        <v>9.9055209231008884E-2</v>
      </c>
      <c r="M213" s="319">
        <f t="shared" si="55"/>
        <v>0.11600415993391391</v>
      </c>
      <c r="N213" s="319">
        <f t="shared" si="55"/>
        <v>0.12782949876072897</v>
      </c>
      <c r="O213" s="319">
        <f t="shared" si="55"/>
        <v>0.11652748122533334</v>
      </c>
      <c r="P213" s="319">
        <f t="shared" si="55"/>
        <v>8.9848330665801585E-2</v>
      </c>
      <c r="Q213" s="319">
        <f t="shared" si="55"/>
        <v>8.4645969719956818E-2</v>
      </c>
      <c r="R213" s="319">
        <f t="shared" si="55"/>
        <v>8.2014499396789037E-2</v>
      </c>
      <c r="S213" s="319">
        <f t="shared" si="55"/>
        <v>8.3717255456714323E-2</v>
      </c>
      <c r="T213" s="319">
        <f t="shared" si="55"/>
        <v>8.2544912887398833E-2</v>
      </c>
      <c r="U213" s="319">
        <f t="shared" si="55"/>
        <v>8.0125136862800178E-2</v>
      </c>
      <c r="V213" s="319">
        <f t="shared" si="55"/>
        <v>9.2590336585457858E-2</v>
      </c>
      <c r="W213" s="319">
        <f t="shared" si="55"/>
        <v>9.0993007954320235E-2</v>
      </c>
      <c r="X213" s="319">
        <f t="shared" si="55"/>
        <v>9.5848102631407889E-2</v>
      </c>
      <c r="Y213" s="319">
        <f t="shared" si="55"/>
        <v>9.7378377497715801E-2</v>
      </c>
      <c r="DA213" s="82"/>
    </row>
    <row r="214" spans="1:105" ht="12" customHeight="1" x14ac:dyDescent="0.25">
      <c r="A214" s="172"/>
      <c r="B214" s="172"/>
      <c r="C214" s="172"/>
      <c r="D214" s="172"/>
      <c r="E214" s="172"/>
      <c r="F214" s="172"/>
      <c r="G214" s="172"/>
      <c r="H214" s="172"/>
      <c r="I214" s="172"/>
      <c r="J214" s="172"/>
      <c r="K214" s="172"/>
      <c r="L214" s="172"/>
      <c r="M214" s="172"/>
      <c r="N214" s="172"/>
      <c r="O214" s="172"/>
      <c r="P214" s="172"/>
      <c r="Q214" s="172"/>
      <c r="R214" s="172"/>
      <c r="S214" s="172"/>
      <c r="T214" s="172"/>
      <c r="U214" s="172"/>
      <c r="V214" s="172"/>
      <c r="W214" s="172"/>
      <c r="X214" s="172"/>
      <c r="Y214" s="172"/>
      <c r="DA214" s="176"/>
    </row>
    <row r="215" spans="1:105" ht="15" customHeight="1" x14ac:dyDescent="0.25">
      <c r="A215" s="32" t="s">
        <v>252</v>
      </c>
      <c r="B215" s="33"/>
      <c r="C215" s="33"/>
      <c r="D215" s="33"/>
      <c r="E215" s="33"/>
      <c r="F215" s="33"/>
      <c r="G215" s="33"/>
      <c r="H215" s="33"/>
      <c r="I215" s="33"/>
      <c r="J215" s="33"/>
      <c r="K215" s="33"/>
      <c r="L215" s="33"/>
      <c r="M215" s="33"/>
      <c r="N215" s="33"/>
      <c r="O215" s="33"/>
      <c r="P215" s="33"/>
      <c r="Q215" s="33"/>
      <c r="R215" s="33"/>
      <c r="S215" s="33"/>
      <c r="T215" s="33"/>
      <c r="U215" s="33"/>
      <c r="V215" s="33"/>
      <c r="W215" s="33"/>
      <c r="X215" s="33"/>
      <c r="Y215" s="33"/>
      <c r="DA215" s="88"/>
    </row>
    <row r="216" spans="1:105" ht="12" customHeight="1" x14ac:dyDescent="0.25">
      <c r="A216" s="172"/>
      <c r="B216" s="172"/>
      <c r="C216" s="172"/>
      <c r="D216" s="172"/>
      <c r="E216" s="172"/>
      <c r="F216" s="172"/>
      <c r="G216" s="172"/>
      <c r="H216" s="172"/>
      <c r="I216" s="172"/>
      <c r="J216" s="172"/>
      <c r="K216" s="172"/>
      <c r="L216" s="172"/>
      <c r="M216" s="172"/>
      <c r="N216" s="172"/>
      <c r="O216" s="172"/>
      <c r="P216" s="172"/>
      <c r="Q216" s="172"/>
      <c r="R216" s="172"/>
      <c r="S216" s="172"/>
      <c r="T216" s="172"/>
      <c r="U216" s="172"/>
      <c r="V216" s="172"/>
      <c r="W216" s="172"/>
      <c r="X216" s="172"/>
      <c r="Y216" s="172"/>
      <c r="DA216" s="176"/>
    </row>
    <row r="217" spans="1:105" ht="12" customHeight="1" x14ac:dyDescent="0.25">
      <c r="A217" s="35" t="s">
        <v>48</v>
      </c>
      <c r="B217" s="320">
        <f t="shared" ref="B217:Y217" si="56">SUM(B218:B227)</f>
        <v>3746.5344854704749</v>
      </c>
      <c r="C217" s="320">
        <f t="shared" si="56"/>
        <v>3660.7510580646053</v>
      </c>
      <c r="D217" s="320">
        <f t="shared" si="56"/>
        <v>3751.3261594932596</v>
      </c>
      <c r="E217" s="320">
        <f t="shared" si="56"/>
        <v>3886.3637777888007</v>
      </c>
      <c r="F217" s="320">
        <f t="shared" si="56"/>
        <v>3815.2855101673067</v>
      </c>
      <c r="G217" s="320">
        <f t="shared" si="56"/>
        <v>4189.9444988981759</v>
      </c>
      <c r="H217" s="320">
        <f t="shared" si="56"/>
        <v>3575.1356139162413</v>
      </c>
      <c r="I217" s="320">
        <f t="shared" si="56"/>
        <v>3796.5413851992116</v>
      </c>
      <c r="J217" s="320">
        <f t="shared" si="56"/>
        <v>3476.3417852730499</v>
      </c>
      <c r="K217" s="320">
        <f t="shared" si="56"/>
        <v>4243.1555959039915</v>
      </c>
      <c r="L217" s="320">
        <f t="shared" si="56"/>
        <v>4119.5976205351026</v>
      </c>
      <c r="M217" s="320">
        <f t="shared" si="56"/>
        <v>1111.7784466544203</v>
      </c>
      <c r="N217" s="320">
        <f t="shared" si="56"/>
        <v>897.08886258097652</v>
      </c>
      <c r="O217" s="320">
        <f t="shared" si="56"/>
        <v>1103.3479642464604</v>
      </c>
      <c r="P217" s="320">
        <f t="shared" si="56"/>
        <v>920.3752549355811</v>
      </c>
      <c r="Q217" s="320">
        <f t="shared" si="56"/>
        <v>1068.3373045125018</v>
      </c>
      <c r="R217" s="320">
        <f t="shared" si="56"/>
        <v>1245.2046020878709</v>
      </c>
      <c r="S217" s="320">
        <f t="shared" si="56"/>
        <v>1040.1338354827258</v>
      </c>
      <c r="T217" s="320">
        <f t="shared" si="56"/>
        <v>1067.4462518964049</v>
      </c>
      <c r="U217" s="320">
        <f t="shared" si="56"/>
        <v>1239.8631481483064</v>
      </c>
      <c r="V217" s="320">
        <f t="shared" si="56"/>
        <v>1314.5442665837045</v>
      </c>
      <c r="W217" s="320">
        <f t="shared" si="56"/>
        <v>1152.361518634088</v>
      </c>
      <c r="X217" s="320">
        <f t="shared" si="56"/>
        <v>1123.5974187245156</v>
      </c>
      <c r="Y217" s="320">
        <f t="shared" si="56"/>
        <v>1383.4892166579243</v>
      </c>
      <c r="DA217" s="95"/>
    </row>
    <row r="218" spans="1:105" ht="12" customHeight="1" x14ac:dyDescent="0.25">
      <c r="A218" s="55" t="s">
        <v>91</v>
      </c>
      <c r="B218" s="273">
        <f>IF(B$6=0,0,B$6/CHI!B$10*1000)</f>
        <v>3.5502494659213366</v>
      </c>
      <c r="C218" s="273">
        <f>IF(C$6=0,0,C$6/CHI!C$10*1000)</f>
        <v>3.8932477180836025</v>
      </c>
      <c r="D218" s="273">
        <f>IF(D$6=0,0,D$6/CHI!D$10*1000)</f>
        <v>4.8215740345789024</v>
      </c>
      <c r="E218" s="273">
        <f>IF(E$6=0,0,E$6/CHI!E$10*1000)</f>
        <v>5.2600320117975503</v>
      </c>
      <c r="F218" s="273">
        <f>IF(F$6=0,0,F$6/CHI!F$10*1000)</f>
        <v>5.7513641427319708</v>
      </c>
      <c r="G218" s="273">
        <f>IF(G$6=0,0,G$6/CHI!G$10*1000)</f>
        <v>5.5980161729714011</v>
      </c>
      <c r="H218" s="273">
        <f>IF(H$6=0,0,H$6/CHI!H$10*1000)</f>
        <v>5.2378476801276612</v>
      </c>
      <c r="I218" s="273">
        <f>IF(I$6=0,0,I$6/CHI!I$10*1000)</f>
        <v>5.6036379747030054</v>
      </c>
      <c r="J218" s="273">
        <f>IF(J$6=0,0,J$6/CHI!J$10*1000)</f>
        <v>5.5511624923875633</v>
      </c>
      <c r="K218" s="273">
        <f>IF(K$6=0,0,K$6/CHI!K$10*1000)</f>
        <v>4.3029157151737714</v>
      </c>
      <c r="L218" s="273">
        <f>IF(L$6=0,0,L$6/CHI!L$10*1000)</f>
        <v>3.5462989218484209</v>
      </c>
      <c r="M218" s="273">
        <f>IF(M$6=0,0,M$6/CHI!M$10*1000)</f>
        <v>3.4677726813063403</v>
      </c>
      <c r="N218" s="273">
        <f>IF(N$6=0,0,N$6/CHI!N$10*1000)</f>
        <v>3.5299101305069072</v>
      </c>
      <c r="O218" s="273">
        <f>IF(O$6=0,0,O$6/CHI!O$10*1000)</f>
        <v>4.4867030152611571</v>
      </c>
      <c r="P218" s="273">
        <f>IF(P$6=0,0,P$6/CHI!P$10*1000)</f>
        <v>4.8222907612848998</v>
      </c>
      <c r="Q218" s="273">
        <f>IF(Q$6=0,0,Q$6/CHI!Q$10*1000)</f>
        <v>6.1741186670714967</v>
      </c>
      <c r="R218" s="273">
        <f>IF(R$6=0,0,R$6/CHI!R$10*1000)</f>
        <v>7.1043146190752386</v>
      </c>
      <c r="S218" s="273">
        <f>IF(S$6=0,0,S$6/CHI!S$10*1000)</f>
        <v>5.7797743836816471</v>
      </c>
      <c r="T218" s="273">
        <f>IF(T$6=0,0,T$6/CHI!T$10*1000)</f>
        <v>5.0109902877407819</v>
      </c>
      <c r="U218" s="273">
        <f>IF(U$6=0,0,U$6/CHI!U$10*1000)</f>
        <v>5.3162890663654778</v>
      </c>
      <c r="V218" s="273">
        <f>IF(V$6=0,0,V$6/CHI!V$10*1000)</f>
        <v>5.1627164453112586</v>
      </c>
      <c r="W218" s="273">
        <f>IF(W$6=0,0,W$6/CHI!W$10*1000)</f>
        <v>4.9254768502099751</v>
      </c>
      <c r="X218" s="273">
        <f>IF(X$6=0,0,X$6/CHI!X$10*1000)</f>
        <v>5.1955490242698543</v>
      </c>
      <c r="Y218" s="273">
        <f>IF(Y$6=0,0,Y$6/CHI!Y$10*1000)</f>
        <v>5.3681894526861633</v>
      </c>
      <c r="DA218" s="76"/>
    </row>
    <row r="219" spans="1:105" ht="12" customHeight="1" x14ac:dyDescent="0.25">
      <c r="A219" s="173" t="s">
        <v>92</v>
      </c>
      <c r="B219" s="274">
        <f>IF(B$7=0,0,B$7/CHI!B$10*1000)</f>
        <v>28.090636727565204</v>
      </c>
      <c r="C219" s="274">
        <f>IF(C$7=0,0,C$7/CHI!C$10*1000)</f>
        <v>30.804541593171489</v>
      </c>
      <c r="D219" s="274">
        <f>IF(D$7=0,0,D$7/CHI!D$10*1000)</f>
        <v>38.149737352405488</v>
      </c>
      <c r="E219" s="274">
        <f>IF(E$7=0,0,E$7/CHI!E$10*1000)</f>
        <v>41.61894814352825</v>
      </c>
      <c r="F219" s="274">
        <f>IF(F$7=0,0,F$7/CHI!F$10*1000)</f>
        <v>45.506515069498469</v>
      </c>
      <c r="G219" s="274">
        <f>IF(G$7=0,0,G$7/CHI!G$10*1000)</f>
        <v>44.293180020003327</v>
      </c>
      <c r="H219" s="274">
        <f>IF(H$7=0,0,H$7/CHI!H$10*1000)</f>
        <v>41.443419069314032</v>
      </c>
      <c r="I219" s="274">
        <f>IF(I$7=0,0,I$7/CHI!I$10*1000)</f>
        <v>44.337661398484698</v>
      </c>
      <c r="J219" s="274">
        <f>IF(J$7=0,0,J$7/CHI!J$10*1000)</f>
        <v>43.922459671119782</v>
      </c>
      <c r="K219" s="274">
        <f>IF(K$7=0,0,K$7/CHI!K$10*1000)</f>
        <v>34.045957441728675</v>
      </c>
      <c r="L219" s="274">
        <f>IF(L$7=0,0,L$7/CHI!L$10*1000)</f>
        <v>28.059378840057935</v>
      </c>
      <c r="M219" s="274">
        <f>IF(M$7=0,0,M$7/CHI!M$10*1000)</f>
        <v>27.438055713944458</v>
      </c>
      <c r="N219" s="274">
        <f>IF(N$7=0,0,N$7/CHI!N$10*1000)</f>
        <v>27.929705816120489</v>
      </c>
      <c r="O219" s="274">
        <f>IF(O$7=0,0,O$7/CHI!O$10*1000)</f>
        <v>35.500137586378045</v>
      </c>
      <c r="P219" s="274">
        <f>IF(P$7=0,0,P$7/CHI!P$10*1000)</f>
        <v>38.155408308693048</v>
      </c>
      <c r="Q219" s="274">
        <f>IF(Q$7=0,0,Q$7/CHI!Q$10*1000)</f>
        <v>48.8514754397902</v>
      </c>
      <c r="R219" s="274">
        <f>IF(R$7=0,0,R$7/CHI!R$10*1000)</f>
        <v>56.211464314940358</v>
      </c>
      <c r="S219" s="274">
        <f>IF(S$7=0,0,S$7/CHI!S$10*1000)</f>
        <v>45.731305401986539</v>
      </c>
      <c r="T219" s="274">
        <f>IF(T$7=0,0,T$7/CHI!T$10*1000)</f>
        <v>39.648455459102266</v>
      </c>
      <c r="U219" s="274">
        <f>IF(U$7=0,0,U$7/CHI!U$10*1000)</f>
        <v>42.064070802766601</v>
      </c>
      <c r="V219" s="274">
        <f>IF(V$7=0,0,V$7/CHI!V$10*1000)</f>
        <v>40.848958244974952</v>
      </c>
      <c r="W219" s="274">
        <f>IF(W$7=0,0,W$7/CHI!W$10*1000)</f>
        <v>38.971847538430481</v>
      </c>
      <c r="X219" s="274">
        <f>IF(X$7=0,0,X$7/CHI!X$10*1000)</f>
        <v>41.108739439848129</v>
      </c>
      <c r="Y219" s="274">
        <f>IF(Y$7=0,0,Y$7/CHI!Y$10*1000)</f>
        <v>42.474722198435877</v>
      </c>
      <c r="DA219" s="77"/>
    </row>
    <row r="220" spans="1:105" ht="12" customHeight="1" x14ac:dyDescent="0.25">
      <c r="A220" s="173" t="s">
        <v>93</v>
      </c>
      <c r="B220" s="274">
        <f>IF(B$8=0,0,B$8/CHI!B$10*1000)</f>
        <v>31.001713754181235</v>
      </c>
      <c r="C220" s="274">
        <f>IF(C$8=0,0,C$8/CHI!C$10*1000)</f>
        <v>33.996864865050973</v>
      </c>
      <c r="D220" s="274">
        <f>IF(D$8=0,0,D$8/CHI!D$10*1000)</f>
        <v>42.103254855589846</v>
      </c>
      <c r="E220" s="274">
        <f>IF(E$8=0,0,E$8/CHI!E$10*1000)</f>
        <v>45.931985437327242</v>
      </c>
      <c r="F220" s="274">
        <f>IF(F$8=0,0,F$8/CHI!F$10*1000)</f>
        <v>50.222427060563383</v>
      </c>
      <c r="G220" s="274">
        <f>IF(G$8=0,0,G$8/CHI!G$10*1000)</f>
        <v>48.883352184576225</v>
      </c>
      <c r="H220" s="274">
        <f>IF(H$8=0,0,H$8/CHI!H$10*1000)</f>
        <v>45.738266008070376</v>
      </c>
      <c r="I220" s="274">
        <f>IF(I$8=0,0,I$8/CHI!I$10*1000)</f>
        <v>48.932443238525792</v>
      </c>
      <c r="J220" s="274">
        <f>IF(J$8=0,0,J$8/CHI!J$10*1000)</f>
        <v>48.47421350073644</v>
      </c>
      <c r="K220" s="274">
        <f>IF(K$8=0,0,K$8/CHI!K$10*1000)</f>
        <v>37.574193754738488</v>
      </c>
      <c r="L220" s="274">
        <f>IF(L$8=0,0,L$8/CHI!L$10*1000)</f>
        <v>30.967216562449348</v>
      </c>
      <c r="M220" s="274">
        <f>IF(M$8=0,0,M$8/CHI!M$10*1000)</f>
        <v>30.281504739985717</v>
      </c>
      <c r="N220" s="274">
        <f>IF(N$8=0,0,N$8/CHI!N$10*1000)</f>
        <v>30.824105318345623</v>
      </c>
      <c r="O220" s="274">
        <f>IF(O$8=0,0,O$8/CHI!O$10*1000)</f>
        <v>39.179072883277236</v>
      </c>
      <c r="P220" s="274">
        <f>IF(P$8=0,0,P$8/CHI!P$10*1000)</f>
        <v>42.109513502029358</v>
      </c>
      <c r="Q220" s="274">
        <f>IF(Q$8=0,0,Q$8/CHI!Q$10*1000)</f>
        <v>53.914030954223207</v>
      </c>
      <c r="R220" s="274">
        <f>IF(R$8=0,0,R$8/CHI!R$10*1000)</f>
        <v>62.036747094632361</v>
      </c>
      <c r="S220" s="274">
        <f>IF(S$8=0,0,S$8/CHI!S$10*1000)</f>
        <v>50.470512770050426</v>
      </c>
      <c r="T220" s="274">
        <f>IF(T$8=0,0,T$8/CHI!T$10*1000)</f>
        <v>43.757287485488483</v>
      </c>
      <c r="U220" s="274">
        <f>IF(U$8=0,0,U$8/CHI!U$10*1000)</f>
        <v>46.423236860391839</v>
      </c>
      <c r="V220" s="274">
        <f>IF(V$8=0,0,V$8/CHI!V$10*1000)</f>
        <v>45.082200270117539</v>
      </c>
      <c r="W220" s="274">
        <f>IF(W$8=0,0,W$8/CHI!W$10*1000)</f>
        <v>43.010561617936503</v>
      </c>
      <c r="X220" s="274">
        <f>IF(X$8=0,0,X$8/CHI!X$10*1000)</f>
        <v>45.368903000293649</v>
      </c>
      <c r="Y220" s="274">
        <f>IF(Y$8=0,0,Y$8/CHI!Y$10*1000)</f>
        <v>46.87644470842902</v>
      </c>
      <c r="DA220" s="77"/>
    </row>
    <row r="221" spans="1:105" ht="12" customHeight="1" x14ac:dyDescent="0.25">
      <c r="A221" s="173" t="s">
        <v>94</v>
      </c>
      <c r="B221" s="274">
        <f>IF(B$9=0,0,B$9/CHI!B$10*1000)</f>
        <v>50.440753923174739</v>
      </c>
      <c r="C221" s="274">
        <f>IF(C$9=0,0,C$9/CHI!C$10*1000)</f>
        <v>55.313958073888152</v>
      </c>
      <c r="D221" s="274">
        <f>IF(D$9=0,0,D$9/CHI!D$10*1000)</f>
        <v>68.503307087308769</v>
      </c>
      <c r="E221" s="274">
        <f>IF(E$9=0,0,E$9/CHI!E$10*1000)</f>
        <v>74.732771001557737</v>
      </c>
      <c r="F221" s="274">
        <f>IF(F$9=0,0,F$9/CHI!F$10*1000)</f>
        <v>81.713453161756505</v>
      </c>
      <c r="G221" s="274">
        <f>IF(G$9=0,0,G$9/CHI!G$10*1000)</f>
        <v>79.534736628859548</v>
      </c>
      <c r="H221" s="274">
        <f>IF(H$9=0,0,H$9/CHI!H$10*1000)</f>
        <v>74.417583456160656</v>
      </c>
      <c r="I221" s="274">
        <f>IF(I$9=0,0,I$9/CHI!I$10*1000)</f>
        <v>79.61460930272959</v>
      </c>
      <c r="J221" s="274">
        <f>IF(J$9=0,0,J$9/CHI!J$10*1000)</f>
        <v>78.869055246351095</v>
      </c>
      <c r="K221" s="274">
        <f>IF(K$9=0,0,K$9/CHI!K$10*1000)</f>
        <v>61.134383604481783</v>
      </c>
      <c r="L221" s="274">
        <f>IF(L$9=0,0,L$9/CHI!L$10*1000)</f>
        <v>50.384625917704305</v>
      </c>
      <c r="M221" s="274">
        <f>IF(M$9=0,0,M$9/CHI!M$10*1000)</f>
        <v>49.268951423921344</v>
      </c>
      <c r="N221" s="274">
        <f>IF(N$9=0,0,N$9/CHI!N$10*1000)</f>
        <v>50.151779465901214</v>
      </c>
      <c r="O221" s="274">
        <f>IF(O$9=0,0,O$9/CHI!O$10*1000)</f>
        <v>63.745571935583136</v>
      </c>
      <c r="P221" s="274">
        <f>IF(P$9=0,0,P$9/CHI!P$10*1000)</f>
        <v>68.513490100010927</v>
      </c>
      <c r="Q221" s="274">
        <f>IF(Q$9=0,0,Q$9/CHI!Q$10*1000)</f>
        <v>87.719807683264676</v>
      </c>
      <c r="R221" s="274">
        <f>IF(R$9=0,0,R$9/CHI!R$10*1000)</f>
        <v>100.93571985105308</v>
      </c>
      <c r="S221" s="274">
        <f>IF(S$9=0,0,S$9/CHI!S$10*1000)</f>
        <v>82.117096338495571</v>
      </c>
      <c r="T221" s="274">
        <f>IF(T$9=0,0,T$9/CHI!T$10*1000)</f>
        <v>71.194469696161804</v>
      </c>
      <c r="U221" s="274">
        <f>IF(U$9=0,0,U$9/CHI!U$10*1000)</f>
        <v>75.532052368442493</v>
      </c>
      <c r="V221" s="274">
        <f>IF(V$9=0,0,V$9/CHI!V$10*1000)</f>
        <v>73.350144065296647</v>
      </c>
      <c r="W221" s="274">
        <f>IF(W$9=0,0,W$9/CHI!W$10*1000)</f>
        <v>69.979523450547234</v>
      </c>
      <c r="X221" s="274">
        <f>IF(X$9=0,0,X$9/CHI!X$10*1000)</f>
        <v>73.816618337544412</v>
      </c>
      <c r="Y221" s="274">
        <f>IF(Y$9=0,0,Y$9/CHI!Y$10*1000)</f>
        <v>76.269435653771723</v>
      </c>
      <c r="DA221" s="77"/>
    </row>
    <row r="222" spans="1:105" ht="12" customHeight="1" x14ac:dyDescent="0.25">
      <c r="A222" s="56" t="s">
        <v>95</v>
      </c>
      <c r="B222" s="275">
        <f>IF(B$10=0,0,B$10/CHI!B$10*1000)</f>
        <v>12.952179573906152</v>
      </c>
      <c r="C222" s="275">
        <f>IF(C$10=0,0,C$10/CHI!C$10*1000)</f>
        <v>12.622242424178454</v>
      </c>
      <c r="D222" s="275">
        <f>IF(D$10=0,0,D$10/CHI!D$10*1000)</f>
        <v>15.007979183933424</v>
      </c>
      <c r="E222" s="275">
        <f>IF(E$10=0,0,E$10/CHI!E$10*1000)</f>
        <v>14.394755978990579</v>
      </c>
      <c r="F222" s="275">
        <f>IF(F$10=0,0,F$10/CHI!F$10*1000)</f>
        <v>15.610440650933615</v>
      </c>
      <c r="G222" s="275">
        <f>IF(G$10=0,0,G$10/CHI!G$10*1000)</f>
        <v>15.050491624151622</v>
      </c>
      <c r="H222" s="275">
        <f>IF(H$10=0,0,H$10/CHI!H$10*1000)</f>
        <v>14.333132712841161</v>
      </c>
      <c r="I222" s="275">
        <f>IF(I$10=0,0,I$10/CHI!I$10*1000)</f>
        <v>15.220104477104286</v>
      </c>
      <c r="J222" s="275">
        <f>IF(J$10=0,0,J$10/CHI!J$10*1000)</f>
        <v>17.436927774597205</v>
      </c>
      <c r="K222" s="275">
        <f>IF(K$10=0,0,K$10/CHI!K$10*1000)</f>
        <v>14.672596314343343</v>
      </c>
      <c r="L222" s="275">
        <f>IF(L$10=0,0,L$10/CHI!L$10*1000)</f>
        <v>12.129497172501583</v>
      </c>
      <c r="M222" s="275">
        <f>IF(M$10=0,0,M$10/CHI!M$10*1000)</f>
        <v>11.550610777545547</v>
      </c>
      <c r="N222" s="275">
        <f>IF(N$10=0,0,N$10/CHI!N$10*1000)</f>
        <v>11.597668661973271</v>
      </c>
      <c r="O222" s="275">
        <f>IF(O$10=0,0,O$10/CHI!O$10*1000)</f>
        <v>15.037882455128473</v>
      </c>
      <c r="P222" s="275">
        <f>IF(P$10=0,0,P$10/CHI!P$10*1000)</f>
        <v>14.069430014335639</v>
      </c>
      <c r="Q222" s="275">
        <f>IF(Q$10=0,0,Q$10/CHI!Q$10*1000)</f>
        <v>17.895321354311605</v>
      </c>
      <c r="R222" s="275">
        <f>IF(R$10=0,0,R$10/CHI!R$10*1000)</f>
        <v>20.745819702260821</v>
      </c>
      <c r="S222" s="275">
        <f>IF(S$10=0,0,S$10/CHI!S$10*1000)</f>
        <v>16.738107679763075</v>
      </c>
      <c r="T222" s="275">
        <f>IF(T$10=0,0,T$10/CHI!T$10*1000)</f>
        <v>14.705852041210294</v>
      </c>
      <c r="U222" s="275">
        <f>IF(U$10=0,0,U$10/CHI!U$10*1000)</f>
        <v>15.494965548898859</v>
      </c>
      <c r="V222" s="275">
        <f>IF(V$10=0,0,V$10/CHI!V$10*1000)</f>
        <v>15.872820111670409</v>
      </c>
      <c r="W222" s="275">
        <f>IF(W$10=0,0,W$10/CHI!W$10*1000)</f>
        <v>15.042350305837525</v>
      </c>
      <c r="X222" s="275">
        <f>IF(X$10=0,0,X$10/CHI!X$10*1000)</f>
        <v>15.958721880724658</v>
      </c>
      <c r="Y222" s="275">
        <f>IF(Y$10=0,0,Y$10/CHI!Y$10*1000)</f>
        <v>16.429729073489032</v>
      </c>
      <c r="DA222" s="78"/>
    </row>
    <row r="223" spans="1:105" ht="12" customHeight="1" x14ac:dyDescent="0.25">
      <c r="A223" s="134" t="s">
        <v>997</v>
      </c>
      <c r="B223" s="321">
        <f>IF(B$16=0,0,B$16/CHI!B$10*1000)</f>
        <v>3228.2227153476451</v>
      </c>
      <c r="C223" s="321">
        <f>IF(C$16=0,0,C$16/CHI!C$10*1000)</f>
        <v>3142.5816528594264</v>
      </c>
      <c r="D223" s="321">
        <f>IF(D$16=0,0,D$16/CHI!D$10*1000)</f>
        <v>3125.1477329379009</v>
      </c>
      <c r="E223" s="321">
        <f>IF(E$16=0,0,E$16/CHI!E$10*1000)</f>
        <v>3309.0720123912611</v>
      </c>
      <c r="F223" s="321">
        <f>IF(F$16=0,0,F$16/CHI!F$10*1000)</f>
        <v>3197.7844855509693</v>
      </c>
      <c r="G223" s="321">
        <f>IF(G$16=0,0,G$16/CHI!G$10*1000)</f>
        <v>3591.4859094690078</v>
      </c>
      <c r="H223" s="321">
        <f>IF(H$16=0,0,H$16/CHI!H$10*1000)</f>
        <v>2995.3954962420762</v>
      </c>
      <c r="I223" s="321">
        <f>IF(I$16=0,0,I$16/CHI!I$10*1000)</f>
        <v>3183.1132626434901</v>
      </c>
      <c r="J223" s="321">
        <f>IF(J$16=0,0,J$16/CHI!J$10*1000)</f>
        <v>2733.2286248101759</v>
      </c>
      <c r="K223" s="321">
        <f>IF(K$16=0,0,K$16/CHI!K$10*1000)</f>
        <v>3586.5369790744439</v>
      </c>
      <c r="L223" s="321">
        <f>IF(L$16=0,0,L$16/CHI!L$10*1000)</f>
        <v>3541.3687602171376</v>
      </c>
      <c r="M223" s="321">
        <f>IF(M$16=0,0,M$16/CHI!M$10*1000)</f>
        <v>504.34684631730795</v>
      </c>
      <c r="N223" s="321">
        <f>IF(N$16=0,0,N$16/CHI!N$10*1000)</f>
        <v>326.85327732349458</v>
      </c>
      <c r="O223" s="321">
        <f>IF(O$16=0,0,O$16/CHI!O$10*1000)</f>
        <v>369.56140101087152</v>
      </c>
      <c r="P223" s="321">
        <f>IF(P$16=0,0,P$16/CHI!P$10*1000)</f>
        <v>274.54286847103782</v>
      </c>
      <c r="Q223" s="321">
        <f>IF(Q$16=0,0,Q$16/CHI!Q$10*1000)</f>
        <v>271.92851347644461</v>
      </c>
      <c r="R223" s="321">
        <f>IF(R$16=0,0,R$16/CHI!R$10*1000)</f>
        <v>317.74648735240817</v>
      </c>
      <c r="S223" s="321">
        <f>IF(S$16=0,0,S$16/CHI!S$10*1000)</f>
        <v>281.06744178720237</v>
      </c>
      <c r="T223" s="321">
        <f>IF(T$16=0,0,T$16/CHI!T$10*1000)</f>
        <v>377.5419094885811</v>
      </c>
      <c r="U223" s="321">
        <f>IF(U$16=0,0,U$16/CHI!U$10*1000)</f>
        <v>480.28773875787476</v>
      </c>
      <c r="V223" s="321">
        <f>IF(V$16=0,0,V$16/CHI!V$10*1000)</f>
        <v>520.33970369017641</v>
      </c>
      <c r="W223" s="321">
        <f>IF(W$16=0,0,W$16/CHI!W$10*1000)</f>
        <v>419.2779174653059</v>
      </c>
      <c r="X223" s="321">
        <f>IF(X$16=0,0,X$16/CHI!X$10*1000)</f>
        <v>382.31994216059525</v>
      </c>
      <c r="Y223" s="321">
        <f>IF(Y$16=0,0,Y$16/CHI!Y$10*1000)</f>
        <v>620.51850490708364</v>
      </c>
      <c r="DA223" s="140"/>
    </row>
    <row r="224" spans="1:105" ht="12" customHeight="1" x14ac:dyDescent="0.25">
      <c r="A224" s="174" t="s">
        <v>998</v>
      </c>
      <c r="B224" s="276">
        <f>IF(B$25=0,0,B$25/CHI!B$10*1000)</f>
        <v>194.65982104636814</v>
      </c>
      <c r="C224" s="276">
        <f>IF(C$25=0,0,C$25/CHI!C$10*1000)</f>
        <v>184.34800497450448</v>
      </c>
      <c r="D224" s="276">
        <f>IF(D$25=0,0,D$25/CHI!D$10*1000)</f>
        <v>220.16557539014693</v>
      </c>
      <c r="E224" s="276">
        <f>IF(E$25=0,0,E$25/CHI!E$10*1000)</f>
        <v>205.36478736547951</v>
      </c>
      <c r="F224" s="276">
        <f>IF(F$25=0,0,F$25/CHI!F$10*1000)</f>
        <v>217.5411567958748</v>
      </c>
      <c r="G224" s="276">
        <f>IF(G$25=0,0,G$25/CHI!G$10*1000)</f>
        <v>212.05775640094535</v>
      </c>
      <c r="H224" s="276">
        <f>IF(H$25=0,0,H$25/CHI!H$10*1000)</f>
        <v>212.90810403692745</v>
      </c>
      <c r="I224" s="276">
        <f>IF(I$25=0,0,I$25/CHI!I$10*1000)</f>
        <v>224.09869387840808</v>
      </c>
      <c r="J224" s="276">
        <f>IF(J$25=0,0,J$25/CHI!J$10*1000)</f>
        <v>302.04095755304377</v>
      </c>
      <c r="K224" s="276">
        <f>IF(K$25=0,0,K$25/CHI!K$10*1000)</f>
        <v>262.5046700127304</v>
      </c>
      <c r="L224" s="276">
        <f>IF(L$25=0,0,L$25/CHI!L$10*1000)</f>
        <v>214.9219024766652</v>
      </c>
      <c r="M224" s="276">
        <f>IF(M$25=0,0,M$25/CHI!M$10*1000)</f>
        <v>217.21057238609248</v>
      </c>
      <c r="N224" s="276">
        <f>IF(N$25=0,0,N$25/CHI!N$10*1000)</f>
        <v>212.90647407203804</v>
      </c>
      <c r="O224" s="276">
        <f>IF(O$25=0,0,O$25/CHI!O$10*1000)</f>
        <v>286.83714658161801</v>
      </c>
      <c r="P224" s="276">
        <f>IF(P$25=0,0,P$25/CHI!P$10*1000)</f>
        <v>251.49122356743948</v>
      </c>
      <c r="Q224" s="276">
        <f>IF(Q$25=0,0,Q$25/CHI!Q$10*1000)</f>
        <v>332.85573977099125</v>
      </c>
      <c r="R224" s="276">
        <f>IF(R$25=0,0,R$25/CHI!R$10*1000)</f>
        <v>391.18806496522211</v>
      </c>
      <c r="S224" s="276">
        <f>IF(S$25=0,0,S$25/CHI!S$10*1000)</f>
        <v>315.3635819474415</v>
      </c>
      <c r="T224" s="276">
        <f>IF(T$25=0,0,T$25/CHI!T$10*1000)</f>
        <v>274.14461508234001</v>
      </c>
      <c r="U224" s="276">
        <f>IF(U$25=0,0,U$25/CHI!U$10*1000)</f>
        <v>298.78918089905403</v>
      </c>
      <c r="V224" s="276">
        <f>IF(V$25=0,0,V$25/CHI!V$10*1000)</f>
        <v>307.91346934518572</v>
      </c>
      <c r="W224" s="276">
        <f>IF(W$25=0,0,W$25/CHI!W$10*1000)</f>
        <v>292.27493926801276</v>
      </c>
      <c r="X224" s="276">
        <f>IF(X$25=0,0,X$25/CHI!X$10*1000)</f>
        <v>306.96898053668974</v>
      </c>
      <c r="Y224" s="276">
        <f>IF(Y$25=0,0,Y$25/CHI!Y$10*1000)</f>
        <v>306.606216327982</v>
      </c>
      <c r="DA224" s="79"/>
    </row>
    <row r="225" spans="1:105" ht="12" customHeight="1" x14ac:dyDescent="0.25">
      <c r="A225" s="174" t="s">
        <v>1010</v>
      </c>
      <c r="B225" s="276">
        <f>IF(B$36=0,0,B$36/CHI!B$10*1000)</f>
        <v>108.75235401538006</v>
      </c>
      <c r="C225" s="276">
        <f>IF(C$36=0,0,C$36/CHI!C$10*1000)</f>
        <v>103.68505017754354</v>
      </c>
      <c r="D225" s="276">
        <f>IF(D$36=0,0,D$36/CHI!D$10*1000)</f>
        <v>123.14219022581352</v>
      </c>
      <c r="E225" s="276">
        <f>IF(E$36=0,0,E$36/CHI!E$10*1000)</f>
        <v>108.40619336377488</v>
      </c>
      <c r="F225" s="276">
        <f>IF(F$36=0,0,F$36/CHI!F$10*1000)</f>
        <v>116.63306555305994</v>
      </c>
      <c r="G225" s="276">
        <f>IF(G$36=0,0,G$36/CHI!G$10*1000)</f>
        <v>110.73348008915578</v>
      </c>
      <c r="H225" s="276">
        <f>IF(H$36=0,0,H$36/CHI!H$10*1000)</f>
        <v>108.01819897024225</v>
      </c>
      <c r="I225" s="276">
        <f>IF(I$36=0,0,I$36/CHI!I$10*1000)</f>
        <v>113.41104917700484</v>
      </c>
      <c r="J225" s="276">
        <f>IF(J$36=0,0,J$36/CHI!J$10*1000)</f>
        <v>144.40357113569718</v>
      </c>
      <c r="K225" s="276">
        <f>IF(K$36=0,0,K$36/CHI!K$10*1000)</f>
        <v>125.56293065081506</v>
      </c>
      <c r="L225" s="276">
        <f>IF(L$36=0,0,L$36/CHI!L$10*1000)</f>
        <v>103.58456757004186</v>
      </c>
      <c r="M225" s="276">
        <f>IF(M$36=0,0,M$36/CHI!M$10*1000)</f>
        <v>99.434390740909052</v>
      </c>
      <c r="N225" s="276">
        <f>IF(N$36=0,0,N$36/CHI!N$10*1000)</f>
        <v>99.578000755029109</v>
      </c>
      <c r="O225" s="276">
        <f>IF(O$36=0,0,O$36/CHI!O$10*1000)</f>
        <v>130.18658996935409</v>
      </c>
      <c r="P225" s="276">
        <f>IF(P$36=0,0,P$36/CHI!P$10*1000)</f>
        <v>112.36364189400371</v>
      </c>
      <c r="Q225" s="276">
        <f>IF(Q$36=0,0,Q$36/CHI!Q$10*1000)</f>
        <v>141.66955026640022</v>
      </c>
      <c r="R225" s="276">
        <f>IF(R$36=0,0,R$36/CHI!R$10*1000)</f>
        <v>165.10267032817322</v>
      </c>
      <c r="S225" s="276">
        <f>IF(S$36=0,0,S$36/CHI!S$10*1000)</f>
        <v>132.43749687139803</v>
      </c>
      <c r="T225" s="276">
        <f>IF(T$36=0,0,T$36/CHI!T$10*1000)</f>
        <v>117.43957786890479</v>
      </c>
      <c r="U225" s="276">
        <f>IF(U$36=0,0,U$36/CHI!U$10*1000)</f>
        <v>123.28932815157142</v>
      </c>
      <c r="V225" s="276">
        <f>IF(V$36=0,0,V$36/CHI!V$10*1000)</f>
        <v>130.95261461553883</v>
      </c>
      <c r="W225" s="276">
        <f>IF(W$36=0,0,W$36/CHI!W$10*1000)</f>
        <v>123.46716800081975</v>
      </c>
      <c r="X225" s="276">
        <f>IF(X$36=0,0,X$36/CHI!X$10*1000)</f>
        <v>131.69545627401544</v>
      </c>
      <c r="Y225" s="276">
        <f>IF(Y$36=0,0,Y$36/CHI!Y$10*1000)</f>
        <v>134.56778434901102</v>
      </c>
      <c r="DA225" s="79"/>
    </row>
    <row r="226" spans="1:105" ht="12" customHeight="1" x14ac:dyDescent="0.25">
      <c r="A226" s="174" t="s">
        <v>1021</v>
      </c>
      <c r="B226" s="276">
        <f>IF(B$44=0,0,B$44/CHI!B$10*1000)</f>
        <v>17.240581154299662</v>
      </c>
      <c r="C226" s="276">
        <f>IF(C$44=0,0,C$44/CHI!C$10*1000)</f>
        <v>16.690140759227258</v>
      </c>
      <c r="D226" s="276">
        <f>IF(D$44=0,0,D$44/CHI!D$10*1000)</f>
        <v>19.851821401058324</v>
      </c>
      <c r="E226" s="276">
        <f>IF(E$44=0,0,E$44/CHI!E$10*1000)</f>
        <v>18.929553409674348</v>
      </c>
      <c r="F226" s="276">
        <f>IF(F$44=0,0,F$44/CHI!F$10*1000)</f>
        <v>20.402978640389009</v>
      </c>
      <c r="G226" s="276">
        <f>IF(G$44=0,0,G$44/CHI!G$10*1000)</f>
        <v>19.736618797547507</v>
      </c>
      <c r="H226" s="276">
        <f>IF(H$44=0,0,H$44/CHI!H$10*1000)</f>
        <v>19.058714063909932</v>
      </c>
      <c r="I226" s="276">
        <f>IF(I$44=0,0,I$44/CHI!I$10*1000)</f>
        <v>20.194987490627383</v>
      </c>
      <c r="J226" s="276">
        <f>IF(J$44=0,0,J$44/CHI!J$10*1000)</f>
        <v>24.172035585016896</v>
      </c>
      <c r="K226" s="276">
        <f>IF(K$44=0,0,K$44/CHI!K$10*1000)</f>
        <v>20.548385617194192</v>
      </c>
      <c r="L226" s="276">
        <f>IF(L$44=0,0,L$44/CHI!L$10*1000)</f>
        <v>16.921313153810807</v>
      </c>
      <c r="M226" s="276">
        <f>IF(M$44=0,0,M$44/CHI!M$10*1000)</f>
        <v>16.434230432622915</v>
      </c>
      <c r="N226" s="276">
        <f>IF(N$44=0,0,N$44/CHI!N$10*1000)</f>
        <v>16.349601960784685</v>
      </c>
      <c r="O226" s="276">
        <f>IF(O$44=0,0,O$44/CHI!O$10*1000)</f>
        <v>21.487252391992136</v>
      </c>
      <c r="P226" s="276">
        <f>IF(P$44=0,0,P$44/CHI!P$10*1000)</f>
        <v>19.730740480665194</v>
      </c>
      <c r="Q226" s="276">
        <f>IF(Q$44=0,0,Q$44/CHI!Q$10*1000)</f>
        <v>25.424236569589723</v>
      </c>
      <c r="R226" s="276">
        <f>IF(R$44=0,0,R$44/CHI!R$10*1000)</f>
        <v>29.580722103496054</v>
      </c>
      <c r="S226" s="276">
        <f>IF(S$44=0,0,S$44/CHI!S$10*1000)</f>
        <v>23.879609302883861</v>
      </c>
      <c r="T226" s="276">
        <f>IF(T$44=0,0,T$44/CHI!T$10*1000)</f>
        <v>20.89881340779008</v>
      </c>
      <c r="U226" s="276">
        <f>IF(U$44=0,0,U$44/CHI!U$10*1000)</f>
        <v>22.274616075419473</v>
      </c>
      <c r="V226" s="276">
        <f>IF(V$44=0,0,V$44/CHI!V$10*1000)</f>
        <v>22.849565977511485</v>
      </c>
      <c r="W226" s="276">
        <f>IF(W$44=0,0,W$44/CHI!W$10*1000)</f>
        <v>21.671795446556917</v>
      </c>
      <c r="X226" s="276">
        <f>IF(X$44=0,0,X$44/CHI!X$10*1000)</f>
        <v>22.87694997785513</v>
      </c>
      <c r="Y226" s="276">
        <f>IF(Y$44=0,0,Y$44/CHI!Y$10*1000)</f>
        <v>23.307192694198712</v>
      </c>
      <c r="DA226" s="79"/>
    </row>
    <row r="227" spans="1:105" ht="12" customHeight="1" x14ac:dyDescent="0.25">
      <c r="A227" s="41" t="s">
        <v>1038</v>
      </c>
      <c r="B227" s="277">
        <f>IF(B$58=0,0,B$58/CHI!B$10*1000)</f>
        <v>71.623480462033086</v>
      </c>
      <c r="C227" s="277">
        <f>IF(C$58=0,0,C$58/CHI!C$10*1000)</f>
        <v>76.815354619531135</v>
      </c>
      <c r="D227" s="277">
        <f>IF(D$58=0,0,D$58/CHI!D$10*1000)</f>
        <v>94.432987024523698</v>
      </c>
      <c r="E227" s="277">
        <f>IF(E$58=0,0,E$58/CHI!E$10*1000)</f>
        <v>62.652738685409226</v>
      </c>
      <c r="F227" s="277">
        <f>IF(F$58=0,0,F$58/CHI!F$10*1000)</f>
        <v>64.119623541529364</v>
      </c>
      <c r="G227" s="277">
        <f>IF(G$58=0,0,G$58/CHI!G$10*1000)</f>
        <v>62.57095751095752</v>
      </c>
      <c r="H227" s="277">
        <f>IF(H$58=0,0,H$58/CHI!H$10*1000)</f>
        <v>58.584851676571304</v>
      </c>
      <c r="I227" s="277">
        <f>IF(I$58=0,0,I$58/CHI!I$10*1000)</f>
        <v>62.014935618133933</v>
      </c>
      <c r="J227" s="277">
        <f>IF(J$58=0,0,J$58/CHI!J$10*1000)</f>
        <v>78.242777503923605</v>
      </c>
      <c r="K227" s="277">
        <f>IF(K$58=0,0,K$58/CHI!K$10*1000)</f>
        <v>96.272583718341608</v>
      </c>
      <c r="L227" s="277">
        <f>IF(L$58=0,0,L$58/CHI!L$10*1000)</f>
        <v>117.71405970288509</v>
      </c>
      <c r="M227" s="277">
        <f>IF(M$58=0,0,M$58/CHI!M$10*1000)</f>
        <v>152.34551144078441</v>
      </c>
      <c r="N227" s="277">
        <f>IF(N$58=0,0,N$58/CHI!N$10*1000)</f>
        <v>117.36833907678276</v>
      </c>
      <c r="O227" s="277">
        <f>IF(O$58=0,0,O$58/CHI!O$10*1000)</f>
        <v>137.32620641699643</v>
      </c>
      <c r="P227" s="277">
        <f>IF(P$58=0,0,P$58/CHI!P$10*1000)</f>
        <v>94.576647836081051</v>
      </c>
      <c r="Q227" s="277">
        <f>IF(Q$58=0,0,Q$58/CHI!Q$10*1000)</f>
        <v>81.904510330414638</v>
      </c>
      <c r="R227" s="277">
        <f>IF(R$58=0,0,R$58/CHI!R$10*1000)</f>
        <v>94.552591756609374</v>
      </c>
      <c r="S227" s="277">
        <f>IF(S$58=0,0,S$58/CHI!S$10*1000)</f>
        <v>86.548908999822743</v>
      </c>
      <c r="T227" s="277">
        <f>IF(T$58=0,0,T$58/CHI!T$10*1000)</f>
        <v>103.10428107908535</v>
      </c>
      <c r="U227" s="277">
        <f>IF(U$58=0,0,U$58/CHI!U$10*1000)</f>
        <v>130.39166961752161</v>
      </c>
      <c r="V227" s="277">
        <f>IF(V$58=0,0,V$58/CHI!V$10*1000)</f>
        <v>152.17207381792136</v>
      </c>
      <c r="W227" s="277">
        <f>IF(W$58=0,0,W$58/CHI!W$10*1000)</f>
        <v>123.73993869043112</v>
      </c>
      <c r="X227" s="277">
        <f>IF(X$58=0,0,X$58/CHI!X$10*1000)</f>
        <v>98.287558092679404</v>
      </c>
      <c r="Y227" s="277">
        <f>IF(Y$58=0,0,Y$58/CHI!Y$10*1000)</f>
        <v>111.07099729283722</v>
      </c>
      <c r="DA227" s="82"/>
    </row>
    <row r="228" spans="1:105" ht="12" customHeight="1" x14ac:dyDescent="0.25">
      <c r="A228" s="172"/>
      <c r="B228" s="172"/>
      <c r="C228" s="172"/>
      <c r="D228" s="172"/>
      <c r="E228" s="172"/>
      <c r="F228" s="172"/>
      <c r="G228" s="172"/>
      <c r="H228" s="172"/>
      <c r="I228" s="172"/>
      <c r="J228" s="172"/>
      <c r="K228" s="172"/>
      <c r="L228" s="172"/>
      <c r="M228" s="172"/>
      <c r="N228" s="172"/>
      <c r="O228" s="172"/>
      <c r="P228" s="172"/>
      <c r="Q228" s="172"/>
      <c r="R228" s="172"/>
      <c r="S228" s="172"/>
      <c r="T228" s="172"/>
      <c r="U228" s="172"/>
      <c r="V228" s="172"/>
      <c r="W228" s="172"/>
      <c r="X228" s="172"/>
      <c r="Y228" s="172"/>
      <c r="DA228" s="176"/>
    </row>
    <row r="229" spans="1:105" ht="12" customHeight="1" x14ac:dyDescent="0.25">
      <c r="A229" s="35" t="s">
        <v>49</v>
      </c>
      <c r="B229" s="320">
        <f t="shared" ref="B229:Y229" si="57">SUM(B230:B238)</f>
        <v>549.83712641986438</v>
      </c>
      <c r="C229" s="320">
        <f t="shared" si="57"/>
        <v>513.49100161762181</v>
      </c>
      <c r="D229" s="320">
        <f t="shared" si="57"/>
        <v>631.85380041719509</v>
      </c>
      <c r="E229" s="320">
        <f t="shared" si="57"/>
        <v>667.71081460836922</v>
      </c>
      <c r="F229" s="320">
        <f t="shared" si="57"/>
        <v>701.21438524256769</v>
      </c>
      <c r="G229" s="320">
        <f t="shared" si="57"/>
        <v>668.19680931439677</v>
      </c>
      <c r="H229" s="320">
        <f t="shared" si="57"/>
        <v>614.72346480631711</v>
      </c>
      <c r="I229" s="320">
        <f t="shared" si="57"/>
        <v>693.9817502932051</v>
      </c>
      <c r="J229" s="320">
        <f t="shared" si="57"/>
        <v>821.83233748208227</v>
      </c>
      <c r="K229" s="320">
        <f t="shared" si="57"/>
        <v>699.0568174802894</v>
      </c>
      <c r="L229" s="320">
        <f t="shared" si="57"/>
        <v>561.44215156402367</v>
      </c>
      <c r="M229" s="320">
        <f t="shared" si="57"/>
        <v>551.0695982557246</v>
      </c>
      <c r="N229" s="320">
        <f t="shared" si="57"/>
        <v>533.77819096311691</v>
      </c>
      <c r="O229" s="320">
        <f t="shared" si="57"/>
        <v>728.50374531008367</v>
      </c>
      <c r="P229" s="320">
        <f t="shared" si="57"/>
        <v>467.33238106813684</v>
      </c>
      <c r="Q229" s="320">
        <f t="shared" si="57"/>
        <v>562.76196404409143</v>
      </c>
      <c r="R229" s="320">
        <f t="shared" si="57"/>
        <v>621.44620529125939</v>
      </c>
      <c r="S229" s="320">
        <f t="shared" si="57"/>
        <v>581.82454127653727</v>
      </c>
      <c r="T229" s="320">
        <f t="shared" si="57"/>
        <v>561.74024497392554</v>
      </c>
      <c r="U229" s="320">
        <f t="shared" si="57"/>
        <v>684.54449993493427</v>
      </c>
      <c r="V229" s="320">
        <f t="shared" si="57"/>
        <v>1038.1538984818453</v>
      </c>
      <c r="W229" s="320">
        <f t="shared" si="57"/>
        <v>821.55013275888018</v>
      </c>
      <c r="X229" s="320">
        <f t="shared" si="57"/>
        <v>919.37287203534049</v>
      </c>
      <c r="Y229" s="320">
        <f t="shared" si="57"/>
        <v>1008.7123794744479</v>
      </c>
      <c r="DA229" s="95"/>
    </row>
    <row r="230" spans="1:105" ht="12" customHeight="1" x14ac:dyDescent="0.25">
      <c r="A230" s="55" t="s">
        <v>91</v>
      </c>
      <c r="B230" s="273">
        <f>IF(B$62=0,0,B$62/CHI!B$11*1000)</f>
        <v>4.635122834631213</v>
      </c>
      <c r="C230" s="273">
        <f>IF(C$62=0,0,C$62/CHI!C$11*1000)</f>
        <v>4.7747303802289025</v>
      </c>
      <c r="D230" s="273">
        <f>IF(D$62=0,0,D$62/CHI!D$11*1000)</f>
        <v>6.0290229061254275</v>
      </c>
      <c r="E230" s="273">
        <f>IF(E$62=0,0,E$62/CHI!E$11*1000)</f>
        <v>7.1176016905664179</v>
      </c>
      <c r="F230" s="273">
        <f>IF(F$62=0,0,F$62/CHI!F$11*1000)</f>
        <v>7.5919854843267585</v>
      </c>
      <c r="G230" s="273">
        <f>IF(G$62=0,0,G$62/CHI!G$11*1000)</f>
        <v>7.2668937901420723</v>
      </c>
      <c r="H230" s="273">
        <f>IF(H$62=0,0,H$62/CHI!H$11*1000)</f>
        <v>6.449680137059187</v>
      </c>
      <c r="I230" s="273">
        <f>IF(I$62=0,0,I$62/CHI!I$11*1000)</f>
        <v>7.3559058561262107</v>
      </c>
      <c r="J230" s="273">
        <f>IF(J$62=0,0,J$62/CHI!J$11*1000)</f>
        <v>7.2500295211647643</v>
      </c>
      <c r="K230" s="273">
        <f>IF(K$62=0,0,K$62/CHI!K$11*1000)</f>
        <v>5.6996245909379768</v>
      </c>
      <c r="L230" s="273">
        <f>IF(L$62=0,0,L$62/CHI!L$11*1000)</f>
        <v>4.590028201611033</v>
      </c>
      <c r="M230" s="273">
        <f>IF(M$62=0,0,M$62/CHI!M$11*1000)</f>
        <v>4.4593210554373091</v>
      </c>
      <c r="N230" s="273">
        <f>IF(N$62=0,0,N$62/CHI!N$11*1000)</f>
        <v>4.4136126900655706</v>
      </c>
      <c r="O230" s="273">
        <f>IF(O$62=0,0,O$62/CHI!O$11*1000)</f>
        <v>5.8233494862824875</v>
      </c>
      <c r="P230" s="273">
        <f>IF(P$62=0,0,P$62/CHI!P$11*1000)</f>
        <v>4.3047498668038253</v>
      </c>
      <c r="Q230" s="273">
        <f>IF(Q$62=0,0,Q$62/CHI!Q$11*1000)</f>
        <v>5.1224862691497179</v>
      </c>
      <c r="R230" s="273">
        <f>IF(R$62=0,0,R$62/CHI!R$11*1000)</f>
        <v>5.5878572764585446</v>
      </c>
      <c r="S230" s="273">
        <f>IF(S$62=0,0,S$62/CHI!S$11*1000)</f>
        <v>5.2685275587607139</v>
      </c>
      <c r="T230" s="273">
        <f>IF(T$62=0,0,T$62/CHI!T$11*1000)</f>
        <v>5.0571015914096504</v>
      </c>
      <c r="U230" s="273">
        <f>IF(U$62=0,0,U$62/CHI!U$11*1000)</f>
        <v>6.0999426689502201</v>
      </c>
      <c r="V230" s="273">
        <f>IF(V$62=0,0,V$62/CHI!V$11*1000)</f>
        <v>8.8324943818641923</v>
      </c>
      <c r="W230" s="273">
        <f>IF(W$62=0,0,W$62/CHI!W$11*1000)</f>
        <v>7.0236018193955188</v>
      </c>
      <c r="X230" s="273">
        <f>IF(X$62=0,0,X$62/CHI!X$11*1000)</f>
        <v>7.858365204137284</v>
      </c>
      <c r="Y230" s="273">
        <f>IF(Y$62=0,0,Y$62/CHI!Y$11*1000)</f>
        <v>8.77817139624978</v>
      </c>
      <c r="DA230" s="76"/>
    </row>
    <row r="231" spans="1:105" ht="12" customHeight="1" x14ac:dyDescent="0.25">
      <c r="A231" s="173" t="s">
        <v>92</v>
      </c>
      <c r="B231" s="274">
        <f>IF(B$63=0,0,B$63/CHI!B$11*1000)</f>
        <v>36.784662747524798</v>
      </c>
      <c r="C231" s="274">
        <f>IF(C$63=0,0,C$63/CHI!C$11*1000)</f>
        <v>37.89259810653008</v>
      </c>
      <c r="D231" s="274">
        <f>IF(D$63=0,0,D$63/CHI!D$11*1000)</f>
        <v>47.846752332416045</v>
      </c>
      <c r="E231" s="274">
        <f>IF(E$63=0,0,E$63/CHI!E$11*1000)</f>
        <v>56.485790581972651</v>
      </c>
      <c r="F231" s="274">
        <f>IF(F$63=0,0,F$63/CHI!F$11*1000)</f>
        <v>60.250533931596067</v>
      </c>
      <c r="G231" s="274">
        <f>IF(G$63=0,0,G$63/CHI!G$11*1000)</f>
        <v>57.670583246522924</v>
      </c>
      <c r="H231" s="274">
        <f>IF(H$63=0,0,H$63/CHI!H$11*1000)</f>
        <v>51.185117878328732</v>
      </c>
      <c r="I231" s="274">
        <f>IF(I$63=0,0,I$63/CHI!I$11*1000)</f>
        <v>58.37698929971814</v>
      </c>
      <c r="J231" s="274">
        <f>IF(J$63=0,0,J$63/CHI!J$11*1000)</f>
        <v>57.536747214783034</v>
      </c>
      <c r="K231" s="274">
        <f>IF(K$63=0,0,K$63/CHI!K$11*1000)</f>
        <v>45.232623998374322</v>
      </c>
      <c r="L231" s="274">
        <f>IF(L$63=0,0,L$63/CHI!L$11*1000)</f>
        <v>36.426788549461037</v>
      </c>
      <c r="M231" s="274">
        <f>IF(M$63=0,0,M$63/CHI!M$11*1000)</f>
        <v>35.389487389981767</v>
      </c>
      <c r="N231" s="274">
        <f>IF(N$63=0,0,N$63/CHI!N$11*1000)</f>
        <v>35.026742568554866</v>
      </c>
      <c r="O231" s="274">
        <f>IF(O$63=0,0,O$63/CHI!O$11*1000)</f>
        <v>46.214513521283308</v>
      </c>
      <c r="P231" s="274">
        <f>IF(P$63=0,0,P$63/CHI!P$11*1000)</f>
        <v>34.162799501176515</v>
      </c>
      <c r="Q231" s="274">
        <f>IF(Q$63=0,0,Q$63/CHI!Q$11*1000)</f>
        <v>40.65241344450606</v>
      </c>
      <c r="R231" s="274">
        <f>IF(R$63=0,0,R$63/CHI!R$11*1000)</f>
        <v>44.345630683201549</v>
      </c>
      <c r="S231" s="274">
        <f>IF(S$63=0,0,S$63/CHI!S$11*1000)</f>
        <v>41.811407451184124</v>
      </c>
      <c r="T231" s="274">
        <f>IF(T$63=0,0,T$63/CHI!T$11*1000)</f>
        <v>40.133516016037959</v>
      </c>
      <c r="U231" s="274">
        <f>IF(U$63=0,0,U$63/CHI!U$11*1000)</f>
        <v>48.409576587720139</v>
      </c>
      <c r="V231" s="274">
        <f>IF(V$63=0,0,V$63/CHI!V$11*1000)</f>
        <v>70.095300307641622</v>
      </c>
      <c r="W231" s="274">
        <f>IF(W$63=0,0,W$63/CHI!W$11*1000)</f>
        <v>55.739800953931343</v>
      </c>
      <c r="X231" s="274">
        <f>IF(X$63=0,0,X$63/CHI!X$11*1000)</f>
        <v>62.364542234202339</v>
      </c>
      <c r="Y231" s="274">
        <f>IF(Y$63=0,0,Y$63/CHI!Y$11*1000)</f>
        <v>69.664189250490153</v>
      </c>
      <c r="DA231" s="77"/>
    </row>
    <row r="232" spans="1:105" ht="12" customHeight="1" x14ac:dyDescent="0.25">
      <c r="A232" s="173" t="s">
        <v>93</v>
      </c>
      <c r="B232" s="274">
        <f>IF(B$64=0,0,B$64/CHI!B$11*1000)</f>
        <v>41.176091332674062</v>
      </c>
      <c r="C232" s="274">
        <f>IF(C$64=0,0,C$64/CHI!C$11*1000)</f>
        <v>42.416294290255067</v>
      </c>
      <c r="D232" s="274">
        <f>IF(D$64=0,0,D$64/CHI!D$11*1000)</f>
        <v>53.558795890930568</v>
      </c>
      <c r="E232" s="274">
        <f>IF(E$64=0,0,E$64/CHI!E$11*1000)</f>
        <v>63.229180269108483</v>
      </c>
      <c r="F232" s="274">
        <f>IF(F$64=0,0,F$64/CHI!F$11*1000)</f>
        <v>67.44336641163612</v>
      </c>
      <c r="G232" s="274">
        <f>IF(G$64=0,0,G$64/CHI!G$11*1000)</f>
        <v>64.555415915215818</v>
      </c>
      <c r="H232" s="274">
        <f>IF(H$64=0,0,H$64/CHI!H$11*1000)</f>
        <v>57.295702371868821</v>
      </c>
      <c r="I232" s="274">
        <f>IF(I$64=0,0,I$64/CHI!I$11*1000)</f>
        <v>65.346154173820011</v>
      </c>
      <c r="J232" s="274">
        <f>IF(J$64=0,0,J$64/CHI!J$11*1000)</f>
        <v>64.405602263141645</v>
      </c>
      <c r="K232" s="274">
        <f>IF(K$64=0,0,K$64/CHI!K$11*1000)</f>
        <v>50.632587547615636</v>
      </c>
      <c r="L232" s="274">
        <f>IF(L$64=0,0,L$64/CHI!L$11*1000)</f>
        <v>40.775493377862773</v>
      </c>
      <c r="M232" s="274">
        <f>IF(M$64=0,0,M$64/CHI!M$11*1000)</f>
        <v>39.614357075611863</v>
      </c>
      <c r="N232" s="274">
        <f>IF(N$64=0,0,N$64/CHI!N$11*1000)</f>
        <v>39.208307032417345</v>
      </c>
      <c r="O232" s="274">
        <f>IF(O$64=0,0,O$64/CHI!O$11*1000)</f>
        <v>51.731697058321053</v>
      </c>
      <c r="P232" s="274">
        <f>IF(P$64=0,0,P$64/CHI!P$11*1000)</f>
        <v>38.24122466733585</v>
      </c>
      <c r="Q232" s="274">
        <f>IF(Q$64=0,0,Q$64/CHI!Q$11*1000)</f>
        <v>45.505582051237987</v>
      </c>
      <c r="R232" s="274">
        <f>IF(R$64=0,0,R$64/CHI!R$11*1000)</f>
        <v>49.639703148818661</v>
      </c>
      <c r="S232" s="274">
        <f>IF(S$64=0,0,S$64/CHI!S$11*1000)</f>
        <v>46.802939142712468</v>
      </c>
      <c r="T232" s="274">
        <f>IF(T$64=0,0,T$64/CHI!T$11*1000)</f>
        <v>44.924737582075927</v>
      </c>
      <c r="U232" s="274">
        <f>IF(U$64=0,0,U$64/CHI!U$11*1000)</f>
        <v>54.188811261730876</v>
      </c>
      <c r="V232" s="274">
        <f>IF(V$64=0,0,V$64/CHI!V$11*1000)</f>
        <v>78.463421216302436</v>
      </c>
      <c r="W232" s="274">
        <f>IF(W$64=0,0,W$64/CHI!W$11*1000)</f>
        <v>62.394132867198486</v>
      </c>
      <c r="X232" s="274">
        <f>IF(X$64=0,0,X$64/CHI!X$11*1000)</f>
        <v>69.809749367043409</v>
      </c>
      <c r="Y232" s="274">
        <f>IF(Y$64=0,0,Y$64/CHI!Y$11*1000)</f>
        <v>77.980843235755628</v>
      </c>
      <c r="DA232" s="77"/>
    </row>
    <row r="233" spans="1:105" ht="12" customHeight="1" x14ac:dyDescent="0.25">
      <c r="A233" s="173" t="s">
        <v>94</v>
      </c>
      <c r="B233" s="274">
        <f>IF(B$65=0,0,B$65/CHI!B$11*1000)</f>
        <v>66.290010416541989</v>
      </c>
      <c r="C233" s="274">
        <f>IF(C$65=0,0,C$65/CHI!C$11*1000)</f>
        <v>68.286631861555961</v>
      </c>
      <c r="D233" s="274">
        <f>IF(D$65=0,0,D$65/CHI!D$11*1000)</f>
        <v>86.225113229480058</v>
      </c>
      <c r="E233" s="274">
        <f>IF(E$65=0,0,E$65/CHI!E$11*1000)</f>
        <v>101.79361087978261</v>
      </c>
      <c r="F233" s="274">
        <f>IF(F$65=0,0,F$65/CHI!F$11*1000)</f>
        <v>108.57809270513076</v>
      </c>
      <c r="G233" s="274">
        <f>IF(G$65=0,0,G$65/CHI!G$11*1000)</f>
        <v>103.92873764752129</v>
      </c>
      <c r="H233" s="274">
        <f>IF(H$65=0,0,H$65/CHI!H$11*1000)</f>
        <v>92.241215329741095</v>
      </c>
      <c r="I233" s="274">
        <f>IF(I$65=0,0,I$65/CHI!I$11*1000)</f>
        <v>105.20175909523778</v>
      </c>
      <c r="J233" s="274">
        <f>IF(J$65=0,0,J$65/CHI!J$11*1000)</f>
        <v>103.68755038969491</v>
      </c>
      <c r="K233" s="274">
        <f>IF(K$65=0,0,K$65/CHI!K$11*1000)</f>
        <v>81.514166287185091</v>
      </c>
      <c r="L233" s="274">
        <f>IF(L$65=0,0,L$65/CHI!L$11*1000)</f>
        <v>65.645081727640076</v>
      </c>
      <c r="M233" s="274">
        <f>IF(M$65=0,0,M$65/CHI!M$11*1000)</f>
        <v>63.775750883452901</v>
      </c>
      <c r="N233" s="274">
        <f>IF(N$65=0,0,N$65/CHI!N$11*1000)</f>
        <v>63.122044795239461</v>
      </c>
      <c r="O233" s="274">
        <f>IF(O$65=0,0,O$65/CHI!O$11*1000)</f>
        <v>83.283639264232065</v>
      </c>
      <c r="P233" s="274">
        <f>IF(P$65=0,0,P$65/CHI!P$11*1000)</f>
        <v>61.565124311044855</v>
      </c>
      <c r="Q233" s="274">
        <f>IF(Q$65=0,0,Q$65/CHI!Q$11*1000)</f>
        <v>73.260122817768973</v>
      </c>
      <c r="R233" s="274">
        <f>IF(R$65=0,0,R$65/CHI!R$11*1000)</f>
        <v>79.91570671978937</v>
      </c>
      <c r="S233" s="274">
        <f>IF(S$65=0,0,S$65/CHI!S$11*1000)</f>
        <v>75.348757564884266</v>
      </c>
      <c r="T233" s="274">
        <f>IF(T$65=0,0,T$65/CHI!T$11*1000)</f>
        <v>72.325012547101025</v>
      </c>
      <c r="U233" s="274">
        <f>IF(U$65=0,0,U$65/CHI!U$11*1000)</f>
        <v>87.239384476245874</v>
      </c>
      <c r="V233" s="274">
        <f>IF(V$65=0,0,V$65/CHI!V$11*1000)</f>
        <v>126.31944512952933</v>
      </c>
      <c r="W233" s="274">
        <f>IF(W$65=0,0,W$65/CHI!W$11*1000)</f>
        <v>100.44925547402812</v>
      </c>
      <c r="X233" s="274">
        <f>IF(X$65=0,0,X$65/CHI!X$11*1000)</f>
        <v>112.38776831265986</v>
      </c>
      <c r="Y233" s="274">
        <f>IF(Y$65=0,0,Y$65/CHI!Y$11*1000)</f>
        <v>125.54253556084826</v>
      </c>
      <c r="DA233" s="77"/>
    </row>
    <row r="234" spans="1:105" ht="12" customHeight="1" x14ac:dyDescent="0.25">
      <c r="A234" s="56" t="s">
        <v>95</v>
      </c>
      <c r="B234" s="275">
        <f>IF(B$66=0,0,B$66/CHI!B$11*1000)</f>
        <v>16.910063328655927</v>
      </c>
      <c r="C234" s="275">
        <f>IF(C$66=0,0,C$66/CHI!C$11*1000)</f>
        <v>15.480084683387485</v>
      </c>
      <c r="D234" s="275">
        <f>IF(D$66=0,0,D$66/CHI!D$11*1000)</f>
        <v>18.766371650765532</v>
      </c>
      <c r="E234" s="275">
        <f>IF(E$66=0,0,E$66/CHI!E$11*1000)</f>
        <v>19.478234973011475</v>
      </c>
      <c r="F234" s="275">
        <f>IF(F$66=0,0,F$66/CHI!F$11*1000)</f>
        <v>20.606283289434934</v>
      </c>
      <c r="G234" s="275">
        <f>IF(G$66=0,0,G$66/CHI!G$11*1000)</f>
        <v>19.537336217462205</v>
      </c>
      <c r="H234" s="275">
        <f>IF(H$66=0,0,H$66/CHI!H$11*1000)</f>
        <v>17.649257291420955</v>
      </c>
      <c r="I234" s="275">
        <f>IF(I$66=0,0,I$66/CHI!I$11*1000)</f>
        <v>19.979459087008305</v>
      </c>
      <c r="J234" s="275">
        <f>IF(J$66=0,0,J$66/CHI!J$11*1000)</f>
        <v>22.773291413754951</v>
      </c>
      <c r="K234" s="275">
        <f>IF(K$66=0,0,K$66/CHI!K$11*1000)</f>
        <v>19.435261181442975</v>
      </c>
      <c r="L234" s="275">
        <f>IF(L$66=0,0,L$66/CHI!L$11*1000)</f>
        <v>15.699391201947737</v>
      </c>
      <c r="M234" s="275">
        <f>IF(M$66=0,0,M$66/CHI!M$11*1000)</f>
        <v>14.853304001479922</v>
      </c>
      <c r="N234" s="275">
        <f>IF(N$66=0,0,N$66/CHI!N$11*1000)</f>
        <v>14.501110705135885</v>
      </c>
      <c r="O234" s="275">
        <f>IF(O$66=0,0,O$66/CHI!O$11*1000)</f>
        <v>19.517860837230408</v>
      </c>
      <c r="P234" s="275">
        <f>IF(P$66=0,0,P$66/CHI!P$11*1000)</f>
        <v>12.559461877839933</v>
      </c>
      <c r="Q234" s="275">
        <f>IF(Q$66=0,0,Q$66/CHI!Q$11*1000)</f>
        <v>14.847226440330733</v>
      </c>
      <c r="R234" s="275">
        <f>IF(R$66=0,0,R$66/CHI!R$11*1000)</f>
        <v>16.317503629148902</v>
      </c>
      <c r="S234" s="275">
        <f>IF(S$66=0,0,S$66/CHI!S$11*1000)</f>
        <v>15.257547395156928</v>
      </c>
      <c r="T234" s="275">
        <f>IF(T$66=0,0,T$66/CHI!T$11*1000)</f>
        <v>14.841175793651226</v>
      </c>
      <c r="U234" s="275">
        <f>IF(U$66=0,0,U$66/CHI!U$11*1000)</f>
        <v>17.779018470540123</v>
      </c>
      <c r="V234" s="275">
        <f>IF(V$66=0,0,V$66/CHI!V$11*1000)</f>
        <v>27.155586781837723</v>
      </c>
      <c r="W234" s="275">
        <f>IF(W$66=0,0,W$66/CHI!W$11*1000)</f>
        <v>21.450000109443579</v>
      </c>
      <c r="X234" s="275">
        <f>IF(X$66=0,0,X$66/CHI!X$11*1000)</f>
        <v>24.137865727792999</v>
      </c>
      <c r="Y234" s="275">
        <f>IF(Y$66=0,0,Y$66/CHI!Y$11*1000)</f>
        <v>26.866223532567105</v>
      </c>
      <c r="DA234" s="78"/>
    </row>
    <row r="235" spans="1:105" ht="12" customHeight="1" x14ac:dyDescent="0.25">
      <c r="A235" s="174" t="s">
        <v>1051</v>
      </c>
      <c r="B235" s="276">
        <f>IF(B$72=0,0,B$72/CHI!B$11*1000)</f>
        <v>230.82823448589423</v>
      </c>
      <c r="C235" s="276">
        <f>IF(C$72=0,0,C$72/CHI!C$11*1000)</f>
        <v>205.37325888165813</v>
      </c>
      <c r="D235" s="276">
        <f>IF(D$72=0,0,D$72/CHI!D$11*1000)</f>
        <v>250.08749340925519</v>
      </c>
      <c r="E235" s="276">
        <f>IF(E$72=0,0,E$72/CHI!E$11*1000)</f>
        <v>252.48234057457614</v>
      </c>
      <c r="F235" s="276">
        <f>IF(F$72=0,0,F$72/CHI!F$11*1000)</f>
        <v>260.91700879085442</v>
      </c>
      <c r="G235" s="276">
        <f>IF(G$72=0,0,G$72/CHI!G$11*1000)</f>
        <v>250.11773045710561</v>
      </c>
      <c r="H235" s="276">
        <f>IF(H$72=0,0,H$72/CHI!H$11*1000)</f>
        <v>238.18627572929577</v>
      </c>
      <c r="I235" s="276">
        <f>IF(I$72=0,0,I$72/CHI!I$11*1000)</f>
        <v>267.27161081477925</v>
      </c>
      <c r="J235" s="276">
        <f>IF(J$72=0,0,J$72/CHI!J$11*1000)</f>
        <v>358.29005799427591</v>
      </c>
      <c r="K235" s="276">
        <f>IF(K$72=0,0,K$72/CHI!K$11*1000)</f>
        <v>315.78626784868828</v>
      </c>
      <c r="L235" s="276">
        <f>IF(L$72=0,0,L$72/CHI!L$11*1000)</f>
        <v>252.63626220127401</v>
      </c>
      <c r="M235" s="276">
        <f>IF(M$72=0,0,M$72/CHI!M$11*1000)</f>
        <v>253.66656115805637</v>
      </c>
      <c r="N235" s="276">
        <f>IF(N$72=0,0,N$72/CHI!N$11*1000)</f>
        <v>241.76645478609714</v>
      </c>
      <c r="O235" s="276">
        <f>IF(O$72=0,0,O$72/CHI!O$11*1000)</f>
        <v>338.09481900618027</v>
      </c>
      <c r="P235" s="276">
        <f>IF(P$72=0,0,P$72/CHI!P$11*1000)</f>
        <v>203.91378402786839</v>
      </c>
      <c r="Q235" s="276">
        <f>IF(Q$72=0,0,Q$72/CHI!Q$11*1000)</f>
        <v>250.82938510387027</v>
      </c>
      <c r="R235" s="276">
        <f>IF(R$72=0,0,R$72/CHI!R$11*1000)</f>
        <v>279.45853592002908</v>
      </c>
      <c r="S235" s="276">
        <f>IF(S$72=0,0,S$72/CHI!S$11*1000)</f>
        <v>261.09704085544257</v>
      </c>
      <c r="T235" s="276">
        <f>IF(T$72=0,0,T$72/CHI!T$11*1000)</f>
        <v>251.28634485238905</v>
      </c>
      <c r="U235" s="276">
        <f>IF(U$72=0,0,U$72/CHI!U$11*1000)</f>
        <v>311.37463772259173</v>
      </c>
      <c r="V235" s="276">
        <f>IF(V$72=0,0,V$72/CHI!V$11*1000)</f>
        <v>478.42534906602276</v>
      </c>
      <c r="W235" s="276">
        <f>IF(W$72=0,0,W$72/CHI!W$11*1000)</f>
        <v>378.51693059821974</v>
      </c>
      <c r="X235" s="276">
        <f>IF(X$72=0,0,X$72/CHI!X$11*1000)</f>
        <v>421.67598274884836</v>
      </c>
      <c r="Y235" s="276">
        <f>IF(Y$72=0,0,Y$72/CHI!Y$11*1000)</f>
        <v>455.35762520405711</v>
      </c>
      <c r="DA235" s="79"/>
    </row>
    <row r="236" spans="1:105" ht="12" customHeight="1" x14ac:dyDescent="0.25">
      <c r="A236" s="174" t="s">
        <v>1010</v>
      </c>
      <c r="B236" s="276">
        <f>IF(B$85=0,0,B$85/CHI!B$11*1000)</f>
        <v>117.50097329000779</v>
      </c>
      <c r="C236" s="276">
        <f>IF(C$85=0,0,C$85/CHI!C$11*1000)</f>
        <v>105.23334563604462</v>
      </c>
      <c r="D236" s="276">
        <f>IF(D$85=0,0,D$85/CHI!D$11*1000)</f>
        <v>127.42815309022984</v>
      </c>
      <c r="E236" s="276">
        <f>IF(E$85=0,0,E$85/CHI!E$11*1000)</f>
        <v>121.39472308290908</v>
      </c>
      <c r="F236" s="276">
        <f>IF(F$85=0,0,F$85/CHI!F$11*1000)</f>
        <v>127.41090922191626</v>
      </c>
      <c r="G236" s="276">
        <f>IF(G$85=0,0,G$85/CHI!G$11*1000)</f>
        <v>118.95810398277284</v>
      </c>
      <c r="H236" s="276">
        <f>IF(H$85=0,0,H$85/CHI!H$11*1000)</f>
        <v>110.07347180951707</v>
      </c>
      <c r="I236" s="276">
        <f>IF(I$85=0,0,I$85/CHI!I$11*1000)</f>
        <v>123.20316973665643</v>
      </c>
      <c r="J236" s="276">
        <f>IF(J$85=0,0,J$85/CHI!J$11*1000)</f>
        <v>156.07530384893906</v>
      </c>
      <c r="K236" s="276">
        <f>IF(K$85=0,0,K$85/CHI!K$11*1000)</f>
        <v>137.64019414920955</v>
      </c>
      <c r="L236" s="276">
        <f>IF(L$85=0,0,L$85/CHI!L$11*1000)</f>
        <v>110.95209113499415</v>
      </c>
      <c r="M236" s="276">
        <f>IF(M$85=0,0,M$85/CHI!M$11*1000)</f>
        <v>105.81693010238563</v>
      </c>
      <c r="N236" s="276">
        <f>IF(N$85=0,0,N$85/CHI!N$11*1000)</f>
        <v>103.03728206255722</v>
      </c>
      <c r="O236" s="276">
        <f>IF(O$85=0,0,O$85/CHI!O$11*1000)</f>
        <v>139.83381405939332</v>
      </c>
      <c r="P236" s="276">
        <f>IF(P$85=0,0,P$85/CHI!P$11*1000)</f>
        <v>83.008154068574001</v>
      </c>
      <c r="Q236" s="276">
        <f>IF(Q$85=0,0,Q$85/CHI!Q$11*1000)</f>
        <v>97.270862418255376</v>
      </c>
      <c r="R236" s="276">
        <f>IF(R$85=0,0,R$85/CHI!R$11*1000)</f>
        <v>107.46762145229027</v>
      </c>
      <c r="S236" s="276">
        <f>IF(S$85=0,0,S$85/CHI!S$11*1000)</f>
        <v>99.905582129615155</v>
      </c>
      <c r="T236" s="276">
        <f>IF(T$85=0,0,T$85/CHI!T$11*1000)</f>
        <v>98.082837056390147</v>
      </c>
      <c r="U236" s="276">
        <f>IF(U$85=0,0,U$85/CHI!U$11*1000)</f>
        <v>117.06931379872816</v>
      </c>
      <c r="V236" s="276">
        <f>IF(V$85=0,0,V$85/CHI!V$11*1000)</f>
        <v>185.40425282355432</v>
      </c>
      <c r="W236" s="276">
        <f>IF(W$85=0,0,W$85/CHI!W$11*1000)</f>
        <v>145.70132720551703</v>
      </c>
      <c r="X236" s="276">
        <f>IF(X$85=0,0,X$85/CHI!X$11*1000)</f>
        <v>164.8435553673352</v>
      </c>
      <c r="Y236" s="276">
        <f>IF(Y$85=0,0,Y$85/CHI!Y$11*1000)</f>
        <v>182.10326997116206</v>
      </c>
      <c r="DA236" s="79"/>
    </row>
    <row r="237" spans="1:105" ht="12" customHeight="1" x14ac:dyDescent="0.25">
      <c r="A237" s="174" t="s">
        <v>1021</v>
      </c>
      <c r="B237" s="276">
        <f>IF(B$93=0,0,B$93/CHI!B$11*1000)</f>
        <v>23.13886421431523</v>
      </c>
      <c r="C237" s="276">
        <f>IF(C$93=0,0,C$93/CHI!C$11*1000)</f>
        <v>21.082258508687708</v>
      </c>
      <c r="D237" s="276">
        <f>IF(D$93=0,0,D$93/CHI!D$11*1000)</f>
        <v>25.557940028558956</v>
      </c>
      <c r="E237" s="276">
        <f>IF(E$93=0,0,E$93/CHI!E$11*1000)</f>
        <v>26.422326498764008</v>
      </c>
      <c r="F237" s="276">
        <f>IF(F$93=0,0,F$93/CHI!F$11*1000)</f>
        <v>27.82239922012246</v>
      </c>
      <c r="G237" s="276">
        <f>IF(G$93=0,0,G$93/CHI!G$11*1000)</f>
        <v>26.450036451722116</v>
      </c>
      <c r="H237" s="276">
        <f>IF(H$93=0,0,H$93/CHI!H$11*1000)</f>
        <v>24.14752341224715</v>
      </c>
      <c r="I237" s="276">
        <f>IF(I$93=0,0,I$93/CHI!I$11*1000)</f>
        <v>27.293278998523657</v>
      </c>
      <c r="J237" s="276">
        <f>IF(J$93=0,0,J$93/CHI!J$11*1000)</f>
        <v>32.147528771866156</v>
      </c>
      <c r="K237" s="276">
        <f>IF(K$93=0,0,K$93/CHI!K$11*1000)</f>
        <v>27.655450597964744</v>
      </c>
      <c r="L237" s="276">
        <f>IF(L$93=0,0,L$93/CHI!L$11*1000)</f>
        <v>22.266233832188568</v>
      </c>
      <c r="M237" s="276">
        <f>IF(M$93=0,0,M$93/CHI!M$11*1000)</f>
        <v>21.397657778907718</v>
      </c>
      <c r="N237" s="276">
        <f>IF(N$93=0,0,N$93/CHI!N$11*1000)</f>
        <v>20.730394738319664</v>
      </c>
      <c r="O237" s="276">
        <f>IF(O$93=0,0,O$93/CHI!O$11*1000)</f>
        <v>28.207798128776869</v>
      </c>
      <c r="P237" s="276">
        <f>IF(P$93=0,0,P$93/CHI!P$11*1000)</f>
        <v>17.900139393761428</v>
      </c>
      <c r="Q237" s="276">
        <f>IF(Q$93=0,0,Q$93/CHI!Q$11*1000)</f>
        <v>21.378773391205954</v>
      </c>
      <c r="R237" s="276">
        <f>IF(R$93=0,0,R$93/CHI!R$11*1000)</f>
        <v>23.55618205479508</v>
      </c>
      <c r="S237" s="276">
        <f>IF(S$93=0,0,S$93/CHI!S$11*1000)</f>
        <v>22.041479578393893</v>
      </c>
      <c r="T237" s="276">
        <f>IF(T$93=0,0,T$93/CHI!T$11*1000)</f>
        <v>21.371768064027719</v>
      </c>
      <c r="U237" s="276">
        <f>IF(U$93=0,0,U$93/CHI!U$11*1000)</f>
        <v>25.837282116025701</v>
      </c>
      <c r="V237" s="276">
        <f>IF(V$93=0,0,V$93/CHI!V$11*1000)</f>
        <v>39.499273059801233</v>
      </c>
      <c r="W237" s="276">
        <f>IF(W$93=0,0,W$93/CHI!W$11*1000)</f>
        <v>31.223059078865006</v>
      </c>
      <c r="X237" s="276">
        <f>IF(X$93=0,0,X$93/CHI!X$11*1000)</f>
        <v>34.978662753694934</v>
      </c>
      <c r="Y237" s="276">
        <f>IF(Y$93=0,0,Y$93/CHI!Y$11*1000)</f>
        <v>38.608100610163753</v>
      </c>
      <c r="DA237" s="79"/>
    </row>
    <row r="238" spans="1:105" ht="12" customHeight="1" x14ac:dyDescent="0.25">
      <c r="A238" s="41" t="s">
        <v>1038</v>
      </c>
      <c r="B238" s="277">
        <f>IF(B$107=0,0,B$107/CHI!B$11*1000)</f>
        <v>12.573103769619102</v>
      </c>
      <c r="C238" s="277">
        <f>IF(C$107=0,0,C$107/CHI!C$11*1000)</f>
        <v>12.951799269273804</v>
      </c>
      <c r="D238" s="277">
        <f>IF(D$107=0,0,D$107/CHI!D$11*1000)</f>
        <v>16.354157879433366</v>
      </c>
      <c r="E238" s="277">
        <f>IF(E$107=0,0,E$107/CHI!E$11*1000)</f>
        <v>19.307006057678318</v>
      </c>
      <c r="F238" s="277">
        <f>IF(F$107=0,0,F$107/CHI!F$11*1000)</f>
        <v>20.593806187549941</v>
      </c>
      <c r="G238" s="277">
        <f>IF(G$107=0,0,G$107/CHI!G$11*1000)</f>
        <v>19.71197160593189</v>
      </c>
      <c r="H238" s="277">
        <f>IF(H$107=0,0,H$107/CHI!H$11*1000)</f>
        <v>17.495220846838325</v>
      </c>
      <c r="I238" s="277">
        <f>IF(I$107=0,0,I$107/CHI!I$11*1000)</f>
        <v>19.953423231335421</v>
      </c>
      <c r="J238" s="277">
        <f>IF(J$107=0,0,J$107/CHI!J$11*1000)</f>
        <v>19.666226064461821</v>
      </c>
      <c r="K238" s="277">
        <f>IF(K$107=0,0,K$107/CHI!K$11*1000)</f>
        <v>15.460641278870819</v>
      </c>
      <c r="L238" s="277">
        <f>IF(L$107=0,0,L$107/CHI!L$11*1000)</f>
        <v>12.450781337044194</v>
      </c>
      <c r="M238" s="277">
        <f>IF(M$107=0,0,M$107/CHI!M$11*1000)</f>
        <v>12.096228810411153</v>
      </c>
      <c r="N238" s="277">
        <f>IF(N$107=0,0,N$107/CHI!N$11*1000)</f>
        <v>11.972241584729733</v>
      </c>
      <c r="O238" s="277">
        <f>IF(O$107=0,0,O$107/CHI!O$11*1000)</f>
        <v>15.796253948383933</v>
      </c>
      <c r="P238" s="277">
        <f>IF(P$107=0,0,P$107/CHI!P$11*1000)</f>
        <v>11.676943353732026</v>
      </c>
      <c r="Q238" s="277">
        <f>IF(Q$107=0,0,Q$107/CHI!Q$11*1000)</f>
        <v>13.895112107766339</v>
      </c>
      <c r="R238" s="277">
        <f>IF(R$107=0,0,R$107/CHI!R$11*1000)</f>
        <v>15.15746440672793</v>
      </c>
      <c r="S238" s="277">
        <f>IF(S$107=0,0,S$107/CHI!S$11*1000)</f>
        <v>14.291259600387038</v>
      </c>
      <c r="T238" s="277">
        <f>IF(T$107=0,0,T$107/CHI!T$11*1000)</f>
        <v>13.717751470842826</v>
      </c>
      <c r="U238" s="277">
        <f>IF(U$107=0,0,U$107/CHI!U$11*1000)</f>
        <v>16.546532832401311</v>
      </c>
      <c r="V238" s="277">
        <f>IF(V$107=0,0,V$107/CHI!V$11*1000)</f>
        <v>23.958775715291686</v>
      </c>
      <c r="W238" s="277">
        <f>IF(W$107=0,0,W$107/CHI!W$11*1000)</f>
        <v>19.052024652281204</v>
      </c>
      <c r="X238" s="277">
        <f>IF(X$107=0,0,X$107/CHI!X$11*1000)</f>
        <v>21.316380319626052</v>
      </c>
      <c r="Y238" s="277">
        <f>IF(Y$107=0,0,Y$107/CHI!Y$11*1000)</f>
        <v>23.811420713153993</v>
      </c>
      <c r="DA238" s="82"/>
    </row>
    <row r="239" spans="1:105" ht="12" customHeight="1" x14ac:dyDescent="0.25">
      <c r="A239" s="172"/>
      <c r="B239" s="172"/>
      <c r="C239" s="172"/>
      <c r="D239" s="172"/>
      <c r="E239" s="172"/>
      <c r="F239" s="172"/>
      <c r="G239" s="172"/>
      <c r="H239" s="172"/>
      <c r="I239" s="172"/>
      <c r="J239" s="172"/>
      <c r="K239" s="172"/>
      <c r="L239" s="172"/>
      <c r="M239" s="172"/>
      <c r="N239" s="172"/>
      <c r="O239" s="172"/>
      <c r="P239" s="172"/>
      <c r="Q239" s="172"/>
      <c r="R239" s="172"/>
      <c r="S239" s="172"/>
      <c r="T239" s="172"/>
      <c r="U239" s="172"/>
      <c r="V239" s="172"/>
      <c r="W239" s="172"/>
      <c r="X239" s="172"/>
      <c r="Y239" s="172"/>
      <c r="DA239" s="176"/>
    </row>
    <row r="240" spans="1:105" ht="12" customHeight="1" x14ac:dyDescent="0.25">
      <c r="A240" s="35" t="s">
        <v>50</v>
      </c>
      <c r="B240" s="320">
        <f t="shared" ref="B240:Y240" si="58">SUM(B241:B249)</f>
        <v>470.26790550730277</v>
      </c>
      <c r="C240" s="320">
        <f t="shared" si="58"/>
        <v>526.09991795415988</v>
      </c>
      <c r="D240" s="320">
        <f t="shared" si="58"/>
        <v>618.14885627985495</v>
      </c>
      <c r="E240" s="320">
        <f t="shared" si="58"/>
        <v>406.74900480064349</v>
      </c>
      <c r="F240" s="320">
        <f t="shared" si="58"/>
        <v>453.06429934510783</v>
      </c>
      <c r="G240" s="320">
        <f t="shared" si="58"/>
        <v>453.6860628755403</v>
      </c>
      <c r="H240" s="320">
        <f t="shared" si="58"/>
        <v>457.0753648738654</v>
      </c>
      <c r="I240" s="320">
        <f t="shared" si="58"/>
        <v>479.4713648258309</v>
      </c>
      <c r="J240" s="320">
        <f t="shared" si="58"/>
        <v>601.0503407519974</v>
      </c>
      <c r="K240" s="320">
        <f t="shared" si="58"/>
        <v>525.0742477102458</v>
      </c>
      <c r="L240" s="320">
        <f t="shared" si="58"/>
        <v>403.09335566168761</v>
      </c>
      <c r="M240" s="320">
        <f t="shared" si="58"/>
        <v>460.37941074620687</v>
      </c>
      <c r="N240" s="320">
        <f t="shared" si="58"/>
        <v>409.92156854032282</v>
      </c>
      <c r="O240" s="320">
        <f t="shared" si="58"/>
        <v>490.58715296571467</v>
      </c>
      <c r="P240" s="320">
        <f t="shared" si="58"/>
        <v>653.10271722033031</v>
      </c>
      <c r="Q240" s="320">
        <f t="shared" si="58"/>
        <v>763.28338668671574</v>
      </c>
      <c r="R240" s="320">
        <f t="shared" si="58"/>
        <v>907.04612085386782</v>
      </c>
      <c r="S240" s="320">
        <f t="shared" si="58"/>
        <v>780.71844081118661</v>
      </c>
      <c r="T240" s="320">
        <f t="shared" si="58"/>
        <v>662.48560764048545</v>
      </c>
      <c r="U240" s="320">
        <f t="shared" si="58"/>
        <v>607.66367620359711</v>
      </c>
      <c r="V240" s="320">
        <f t="shared" si="58"/>
        <v>429.75409229226312</v>
      </c>
      <c r="W240" s="320">
        <f t="shared" si="58"/>
        <v>444.70338730061212</v>
      </c>
      <c r="X240" s="320">
        <f t="shared" si="58"/>
        <v>402.3490607874765</v>
      </c>
      <c r="Y240" s="320">
        <f t="shared" si="58"/>
        <v>400.03850231696987</v>
      </c>
      <c r="DA240" s="95"/>
    </row>
    <row r="241" spans="1:105" ht="12" customHeight="1" x14ac:dyDescent="0.25">
      <c r="A241" s="55" t="s">
        <v>91</v>
      </c>
      <c r="B241" s="273">
        <f>IF(B$111=0,0,B$111/CHI!B$12*1000)</f>
        <v>1.9704139657271491</v>
      </c>
      <c r="C241" s="273">
        <f>IF(C$111=0,0,C$111/CHI!C$12*1000)</f>
        <v>2.4492032649358992</v>
      </c>
      <c r="D241" s="273">
        <f>IF(D$111=0,0,D$111/CHI!D$12*1000)</f>
        <v>2.962477610015291</v>
      </c>
      <c r="E241" s="273">
        <f>IF(E$111=0,0,E$111/CHI!E$12*1000)</f>
        <v>2.1969726324032437</v>
      </c>
      <c r="F241" s="273">
        <f>IF(F$111=0,0,F$111/CHI!F$12*1000)</f>
        <v>2.485958593141798</v>
      </c>
      <c r="G241" s="273">
        <f>IF(G$111=0,0,G$111/CHI!G$12*1000)</f>
        <v>2.5027352496467756</v>
      </c>
      <c r="H241" s="273">
        <f>IF(H$111=0,0,H$111/CHI!H$12*1000)</f>
        <v>2.4318571607343884</v>
      </c>
      <c r="I241" s="273">
        <f>IF(I$111=0,0,I$111/CHI!I$12*1000)</f>
        <v>2.5780753845565179</v>
      </c>
      <c r="J241" s="273">
        <f>IF(J$111=0,0,J$111/CHI!J$12*1000)</f>
        <v>2.6726901893914943</v>
      </c>
      <c r="K241" s="273">
        <f>IF(K$111=0,0,K$111/CHI!K$12*1000)</f>
        <v>2.9695240921203365</v>
      </c>
      <c r="L241" s="273">
        <f>IF(L$111=0,0,L$111/CHI!L$12*1000)</f>
        <v>2.3579326327782986</v>
      </c>
      <c r="M241" s="273">
        <f>IF(M$111=0,0,M$111/CHI!M$12*1000)</f>
        <v>3.1538271667699158</v>
      </c>
      <c r="N241" s="273">
        <f>IF(N$111=0,0,N$111/CHI!N$12*1000)</f>
        <v>3.0944273403625746</v>
      </c>
      <c r="O241" s="273">
        <f>IF(O$111=0,0,O$111/CHI!O$12*1000)</f>
        <v>3.3759263546852538</v>
      </c>
      <c r="P241" s="273">
        <f>IF(P$111=0,0,P$111/CHI!P$12*1000)</f>
        <v>3.4652928054621239</v>
      </c>
      <c r="Q241" s="273">
        <f>IF(Q$111=0,0,Q$111/CHI!Q$12*1000)</f>
        <v>3.8154039785277427</v>
      </c>
      <c r="R241" s="273">
        <f>IF(R$111=0,0,R$111/CHI!R$12*1000)</f>
        <v>4.3930732264281156</v>
      </c>
      <c r="S241" s="273">
        <f>IF(S$111=0,0,S$111/CHI!S$12*1000)</f>
        <v>3.8597382481911904</v>
      </c>
      <c r="T241" s="273">
        <f>IF(T$111=0,0,T$111/CHI!T$12*1000)</f>
        <v>3.2293505814166483</v>
      </c>
      <c r="U241" s="273">
        <f>IF(U$111=0,0,U$111/CHI!U$12*1000)</f>
        <v>2.8752823255318982</v>
      </c>
      <c r="V241" s="273">
        <f>IF(V$111=0,0,V$111/CHI!V$12*1000)</f>
        <v>2.3498174114278112</v>
      </c>
      <c r="W241" s="273">
        <f>IF(W$111=0,0,W$111/CHI!W$12*1000)</f>
        <v>2.3896092620942033</v>
      </c>
      <c r="X241" s="273">
        <f>IF(X$111=0,0,X$111/CHI!X$12*1000)</f>
        <v>2.2773770814306586</v>
      </c>
      <c r="Y241" s="273">
        <f>IF(Y$111=0,0,Y$111/CHI!Y$12*1000)</f>
        <v>2.3004497994895021</v>
      </c>
      <c r="DA241" s="76"/>
    </row>
    <row r="242" spans="1:105" ht="12" customHeight="1" x14ac:dyDescent="0.25">
      <c r="A242" s="173" t="s">
        <v>92</v>
      </c>
      <c r="B242" s="274">
        <f>IF(B$112=0,0,B$112/CHI!B$12*1000)</f>
        <v>15.7241478259918</v>
      </c>
      <c r="C242" s="274">
        <f>IF(C$112=0,0,C$112/CHI!C$12*1000)</f>
        <v>19.544945815252465</v>
      </c>
      <c r="D242" s="274">
        <f>IF(D$112=0,0,D$112/CHI!D$12*1000)</f>
        <v>23.640938747549328</v>
      </c>
      <c r="E242" s="274">
        <f>IF(E$112=0,0,E$112/CHI!E$12*1000)</f>
        <v>17.532114084878842</v>
      </c>
      <c r="F242" s="274">
        <f>IF(F$112=0,0,F$112/CHI!F$12*1000)</f>
        <v>19.838257892894532</v>
      </c>
      <c r="G242" s="274">
        <f>IF(G$112=0,0,G$112/CHI!G$12*1000)</f>
        <v>19.972137692519688</v>
      </c>
      <c r="H242" s="274">
        <f>IF(H$112=0,0,H$112/CHI!H$12*1000)</f>
        <v>19.406521752383526</v>
      </c>
      <c r="I242" s="274">
        <f>IF(I$112=0,0,I$112/CHI!I$12*1000)</f>
        <v>20.573361313117488</v>
      </c>
      <c r="J242" s="274">
        <f>IF(J$112=0,0,J$112/CHI!J$12*1000)</f>
        <v>21.328399190248806</v>
      </c>
      <c r="K242" s="274">
        <f>IF(K$112=0,0,K$112/CHI!K$12*1000)</f>
        <v>23.697170548683598</v>
      </c>
      <c r="L242" s="274">
        <f>IF(L$112=0,0,L$112/CHI!L$12*1000)</f>
        <v>18.816594850845728</v>
      </c>
      <c r="M242" s="274">
        <f>IF(M$112=0,0,M$112/CHI!M$12*1000)</f>
        <v>25.167931942472901</v>
      </c>
      <c r="N242" s="274">
        <f>IF(N$112=0,0,N$112/CHI!N$12*1000)</f>
        <v>24.693913960712084</v>
      </c>
      <c r="O242" s="274">
        <f>IF(O$112=0,0,O$112/CHI!O$12*1000)</f>
        <v>26.940311007764748</v>
      </c>
      <c r="P242" s="274">
        <f>IF(P$112=0,0,P$112/CHI!P$12*1000)</f>
        <v>27.653466368588219</v>
      </c>
      <c r="Q242" s="274">
        <f>IF(Q$112=0,0,Q$112/CHI!Q$12*1000)</f>
        <v>30.447396951994111</v>
      </c>
      <c r="R242" s="274">
        <f>IF(R$112=0,0,R$112/CHI!R$12*1000)</f>
        <v>35.057269195344212</v>
      </c>
      <c r="S242" s="274">
        <f>IF(S$112=0,0,S$112/CHI!S$12*1000)</f>
        <v>30.801189922441402</v>
      </c>
      <c r="T242" s="274">
        <f>IF(T$112=0,0,T$112/CHI!T$12*1000)</f>
        <v>25.770618158103055</v>
      </c>
      <c r="U242" s="274">
        <f>IF(U$112=0,0,U$112/CHI!U$12*1000)</f>
        <v>22.945109563025493</v>
      </c>
      <c r="V242" s="274">
        <f>IF(V$112=0,0,V$112/CHI!V$12*1000)</f>
        <v>18.751834377983052</v>
      </c>
      <c r="W242" s="274">
        <f>IF(W$112=0,0,W$112/CHI!W$12*1000)</f>
        <v>19.069378281462864</v>
      </c>
      <c r="X242" s="274">
        <f>IF(X$112=0,0,X$112/CHI!X$12*1000)</f>
        <v>18.173751560234397</v>
      </c>
      <c r="Y242" s="274">
        <f>IF(Y$112=0,0,Y$112/CHI!Y$12*1000)</f>
        <v>18.357874711924911</v>
      </c>
      <c r="DA242" s="77"/>
    </row>
    <row r="243" spans="1:105" ht="12" customHeight="1" x14ac:dyDescent="0.25">
      <c r="A243" s="173" t="s">
        <v>93</v>
      </c>
      <c r="B243" s="274">
        <f>IF(B$113=0,0,B$113/CHI!B$12*1000)</f>
        <v>19.279244279065011</v>
      </c>
      <c r="C243" s="274">
        <f>IF(C$113=0,0,C$113/CHI!C$12*1000)</f>
        <v>23.963892286135653</v>
      </c>
      <c r="D243" s="274">
        <f>IF(D$113=0,0,D$113/CHI!D$12*1000)</f>
        <v>28.985954478691678</v>
      </c>
      <c r="E243" s="274">
        <f>IF(E$113=0,0,E$113/CHI!E$12*1000)</f>
        <v>21.495976374127988</v>
      </c>
      <c r="F243" s="274">
        <f>IF(F$113=0,0,F$113/CHI!F$12*1000)</f>
        <v>24.323519736693846</v>
      </c>
      <c r="G243" s="274">
        <f>IF(G$113=0,0,G$113/CHI!G$12*1000)</f>
        <v>24.487668623461438</v>
      </c>
      <c r="H243" s="274">
        <f>IF(H$113=0,0,H$113/CHI!H$12*1000)</f>
        <v>23.794171716748775</v>
      </c>
      <c r="I243" s="274">
        <f>IF(I$113=0,0,I$113/CHI!I$12*1000)</f>
        <v>25.224823805167947</v>
      </c>
      <c r="J243" s="274">
        <f>IF(J$113=0,0,J$113/CHI!J$12*1000)</f>
        <v>26.150569342175665</v>
      </c>
      <c r="K243" s="274">
        <f>IF(K$113=0,0,K$113/CHI!K$12*1000)</f>
        <v>29.054899813110829</v>
      </c>
      <c r="L243" s="274">
        <f>IF(L$113=0,0,L$113/CHI!L$12*1000)</f>
        <v>23.070867346464286</v>
      </c>
      <c r="M243" s="274">
        <f>IF(M$113=0,0,M$113/CHI!M$12*1000)</f>
        <v>30.858187883209684</v>
      </c>
      <c r="N243" s="274">
        <f>IF(N$113=0,0,N$113/CHI!N$12*1000)</f>
        <v>30.276998456337875</v>
      </c>
      <c r="O243" s="274">
        <f>IF(O$113=0,0,O$113/CHI!O$12*1000)</f>
        <v>33.031286822052031</v>
      </c>
      <c r="P243" s="274">
        <f>IF(P$113=0,0,P$113/CHI!P$12*1000)</f>
        <v>33.905680561057288</v>
      </c>
      <c r="Q243" s="274">
        <f>IF(Q$113=0,0,Q$113/CHI!Q$12*1000)</f>
        <v>37.331295151578651</v>
      </c>
      <c r="R243" s="274">
        <f>IF(R$113=0,0,R$113/CHI!R$12*1000)</f>
        <v>42.983420408752814</v>
      </c>
      <c r="S243" s="274">
        <f>IF(S$113=0,0,S$113/CHI!S$12*1000)</f>
        <v>37.765077711813468</v>
      </c>
      <c r="T243" s="274">
        <f>IF(T$113=0,0,T$113/CHI!T$12*1000)</f>
        <v>31.59713634027981</v>
      </c>
      <c r="U243" s="274">
        <f>IF(U$113=0,0,U$113/CHI!U$12*1000)</f>
        <v>28.132804217488783</v>
      </c>
      <c r="V243" s="274">
        <f>IF(V$113=0,0,V$113/CHI!V$12*1000)</f>
        <v>22.991465079978123</v>
      </c>
      <c r="W243" s="274">
        <f>IF(W$113=0,0,W$113/CHI!W$12*1000)</f>
        <v>23.380802966664451</v>
      </c>
      <c r="X243" s="274">
        <f>IF(X$113=0,0,X$113/CHI!X$12*1000)</f>
        <v>22.282682640367369</v>
      </c>
      <c r="Y243" s="274">
        <f>IF(Y$113=0,0,Y$113/CHI!Y$12*1000)</f>
        <v>22.508434474944064</v>
      </c>
      <c r="DA243" s="77"/>
    </row>
    <row r="244" spans="1:105" ht="12" customHeight="1" x14ac:dyDescent="0.25">
      <c r="A244" s="173" t="s">
        <v>94</v>
      </c>
      <c r="B244" s="274">
        <f>IF(B$114=0,0,B$114/CHI!B$12*1000)</f>
        <v>35.699948688439449</v>
      </c>
      <c r="C244" s="274">
        <f>IF(C$114=0,0,C$114/CHI!C$12*1000)</f>
        <v>44.374650406775302</v>
      </c>
      <c r="D244" s="274">
        <f>IF(D$114=0,0,D$114/CHI!D$12*1000)</f>
        <v>53.674151984183425</v>
      </c>
      <c r="E244" s="274">
        <f>IF(E$114=0,0,E$114/CHI!E$12*1000)</f>
        <v>39.804737284105464</v>
      </c>
      <c r="F244" s="274">
        <f>IF(F$114=0,0,F$114/CHI!F$12*1000)</f>
        <v>45.040583227898566</v>
      </c>
      <c r="G244" s="274">
        <f>IF(G$114=0,0,G$114/CHI!G$12*1000)</f>
        <v>45.344542592178755</v>
      </c>
      <c r="H244" s="274">
        <f>IF(H$114=0,0,H$114/CHI!H$12*1000)</f>
        <v>44.0603737924651</v>
      </c>
      <c r="I244" s="274">
        <f>IF(I$114=0,0,I$114/CHI!I$12*1000)</f>
        <v>46.709554715133997</v>
      </c>
      <c r="J244" s="274">
        <f>IF(J$114=0,0,J$114/CHI!J$12*1000)</f>
        <v>48.423785194884431</v>
      </c>
      <c r="K244" s="274">
        <f>IF(K$114=0,0,K$114/CHI!K$12*1000)</f>
        <v>53.801820105684634</v>
      </c>
      <c r="L244" s="274">
        <f>IF(L$114=0,0,L$114/CHI!L$12*1000)</f>
        <v>42.721009628003529</v>
      </c>
      <c r="M244" s="274">
        <f>IF(M$114=0,0,M$114/CHI!M$12*1000)</f>
        <v>57.141022132545743</v>
      </c>
      <c r="N244" s="274">
        <f>IF(N$114=0,0,N$114/CHI!N$12*1000)</f>
        <v>56.064816425659302</v>
      </c>
      <c r="O244" s="274">
        <f>IF(O$114=0,0,O$114/CHI!O$12*1000)</f>
        <v>61.165013918147849</v>
      </c>
      <c r="P244" s="274">
        <f>IF(P$114=0,0,P$114/CHI!P$12*1000)</f>
        <v>62.784154749818136</v>
      </c>
      <c r="Q244" s="274">
        <f>IF(Q$114=0,0,Q$114/CHI!Q$12*1000)</f>
        <v>69.127466932483941</v>
      </c>
      <c r="R244" s="274">
        <f>IF(R$114=0,0,R$114/CHI!R$12*1000)</f>
        <v>79.593674981979916</v>
      </c>
      <c r="S244" s="274">
        <f>IF(S$114=0,0,S$114/CHI!S$12*1000)</f>
        <v>69.930714970537935</v>
      </c>
      <c r="T244" s="274">
        <f>IF(T$114=0,0,T$114/CHI!T$12*1000)</f>
        <v>58.509354916702179</v>
      </c>
      <c r="U244" s="274">
        <f>IF(U$114=0,0,U$114/CHI!U$12*1000)</f>
        <v>52.094348330699731</v>
      </c>
      <c r="V244" s="274">
        <f>IF(V$114=0,0,V$114/CHI!V$12*1000)</f>
        <v>42.573978095114036</v>
      </c>
      <c r="W244" s="274">
        <f>IF(W$114=0,0,W$114/CHI!W$12*1000)</f>
        <v>43.294926612388686</v>
      </c>
      <c r="X244" s="274">
        <f>IF(X$114=0,0,X$114/CHI!X$12*1000)</f>
        <v>41.261504620578144</v>
      </c>
      <c r="Y244" s="274">
        <f>IF(Y$114=0,0,Y$114/CHI!Y$12*1000)</f>
        <v>41.679535991209228</v>
      </c>
      <c r="DA244" s="77"/>
    </row>
    <row r="245" spans="1:105" ht="12" customHeight="1" x14ac:dyDescent="0.25">
      <c r="A245" s="56" t="s">
        <v>95</v>
      </c>
      <c r="B245" s="275">
        <f>IF(B$115=0,0,B$115/CHI!B$12*1000)</f>
        <v>25.838717711153581</v>
      </c>
      <c r="C245" s="275">
        <f>IF(C$115=0,0,C$115/CHI!C$12*1000)</f>
        <v>28.541632050029374</v>
      </c>
      <c r="D245" s="275">
        <f>IF(D$115=0,0,D$115/CHI!D$12*1000)</f>
        <v>33.144994380618421</v>
      </c>
      <c r="E245" s="275">
        <f>IF(E$115=0,0,E$115/CHI!E$12*1000)</f>
        <v>21.610761024889477</v>
      </c>
      <c r="F245" s="275">
        <f>IF(F$115=0,0,F$115/CHI!F$12*1000)</f>
        <v>24.253123692147732</v>
      </c>
      <c r="G245" s="275">
        <f>IF(G$115=0,0,G$115/CHI!G$12*1000)</f>
        <v>24.185826999257973</v>
      </c>
      <c r="H245" s="275">
        <f>IF(H$115=0,0,H$115/CHI!H$12*1000)</f>
        <v>23.919704697690161</v>
      </c>
      <c r="I245" s="275">
        <f>IF(I$115=0,0,I$115/CHI!I$12*1000)</f>
        <v>25.169388838159154</v>
      </c>
      <c r="J245" s="275">
        <f>IF(J$115=0,0,J$115/CHI!J$12*1000)</f>
        <v>30.176171696442349</v>
      </c>
      <c r="K245" s="275">
        <f>IF(K$115=0,0,K$115/CHI!K$12*1000)</f>
        <v>23.49086726410011</v>
      </c>
      <c r="L245" s="275">
        <f>IF(L$115=0,0,L$115/CHI!L$12*1000)</f>
        <v>17.870302997762309</v>
      </c>
      <c r="M245" s="275">
        <f>IF(M$115=0,0,M$115/CHI!M$12*1000)</f>
        <v>18.150261515671655</v>
      </c>
      <c r="N245" s="275">
        <f>IF(N$115=0,0,N$115/CHI!N$12*1000)</f>
        <v>15.421047044756495</v>
      </c>
      <c r="O245" s="275">
        <f>IF(O$115=0,0,O$115/CHI!O$12*1000)</f>
        <v>19.110604960571724</v>
      </c>
      <c r="P245" s="275">
        <f>IF(P$115=0,0,P$115/CHI!P$12*1000)</f>
        <v>30.510508001158847</v>
      </c>
      <c r="Q245" s="275">
        <f>IF(Q$115=0,0,Q$115/CHI!Q$12*1000)</f>
        <v>35.734086722751968</v>
      </c>
      <c r="R245" s="275">
        <f>IF(R$115=0,0,R$115/CHI!R$12*1000)</f>
        <v>42.569216694910843</v>
      </c>
      <c r="S245" s="275">
        <f>IF(S$115=0,0,S$115/CHI!S$12*1000)</f>
        <v>36.430592269544583</v>
      </c>
      <c r="T245" s="275">
        <f>IF(T$115=0,0,T$115/CHI!T$12*1000)</f>
        <v>31.199354725574299</v>
      </c>
      <c r="U245" s="275">
        <f>IF(U$115=0,0,U$115/CHI!U$12*1000)</f>
        <v>28.3755139314896</v>
      </c>
      <c r="V245" s="275">
        <f>IF(V$115=0,0,V$115/CHI!V$12*1000)</f>
        <v>18.784331198955648</v>
      </c>
      <c r="W245" s="275">
        <f>IF(W$115=0,0,W$115/CHI!W$12*1000)</f>
        <v>19.580824713094025</v>
      </c>
      <c r="X245" s="275">
        <f>IF(X$115=0,0,X$115/CHI!X$12*1000)</f>
        <v>17.417420953947499</v>
      </c>
      <c r="Y245" s="275">
        <f>IF(Y$115=0,0,Y$115/CHI!Y$12*1000)</f>
        <v>17.530631929019801</v>
      </c>
      <c r="DA245" s="78"/>
    </row>
    <row r="246" spans="1:105" ht="12" customHeight="1" x14ac:dyDescent="0.25">
      <c r="A246" s="174" t="s">
        <v>1051</v>
      </c>
      <c r="B246" s="276">
        <f>IF(B$121=0,0,B$121/CHI!B$12*1000)</f>
        <v>169.18121669173257</v>
      </c>
      <c r="C246" s="276">
        <f>IF(C$121=0,0,C$121/CHI!C$12*1000)</f>
        <v>181.63982760084821</v>
      </c>
      <c r="D246" s="276">
        <f>IF(D$121=0,0,D$121/CHI!D$12*1000)</f>
        <v>211.88386683350129</v>
      </c>
      <c r="E246" s="276">
        <f>IF(E$121=0,0,E$121/CHI!E$12*1000)</f>
        <v>134.38505049657093</v>
      </c>
      <c r="F246" s="276">
        <f>IF(F$121=0,0,F$121/CHI!F$12*1000)</f>
        <v>147.32512884355975</v>
      </c>
      <c r="G246" s="276">
        <f>IF(G$121=0,0,G$121/CHI!G$12*1000)</f>
        <v>148.54093797768621</v>
      </c>
      <c r="H246" s="276">
        <f>IF(H$121=0,0,H$121/CHI!H$12*1000)</f>
        <v>154.85923242501681</v>
      </c>
      <c r="I246" s="276">
        <f>IF(I$121=0,0,I$121/CHI!I$12*1000)</f>
        <v>161.52366397123768</v>
      </c>
      <c r="J246" s="276">
        <f>IF(J$121=0,0,J$121/CHI!J$12*1000)</f>
        <v>227.72555510067238</v>
      </c>
      <c r="K246" s="276">
        <f>IF(K$121=0,0,K$121/CHI!K$12*1000)</f>
        <v>183.07281939627737</v>
      </c>
      <c r="L246" s="276">
        <f>IF(L$121=0,0,L$121/CHI!L$12*1000)</f>
        <v>137.93283597595342</v>
      </c>
      <c r="M246" s="276">
        <f>IF(M$121=0,0,M$121/CHI!M$12*1000)</f>
        <v>148.67618489898538</v>
      </c>
      <c r="N246" s="276">
        <f>IF(N$121=0,0,N$121/CHI!N$12*1000)</f>
        <v>123.31961954044003</v>
      </c>
      <c r="O246" s="276">
        <f>IF(O$121=0,0,O$121/CHI!O$12*1000)</f>
        <v>158.78021509142965</v>
      </c>
      <c r="P246" s="276">
        <f>IF(P$121=0,0,P$121/CHI!P$12*1000)</f>
        <v>237.61308774145328</v>
      </c>
      <c r="Q246" s="276">
        <f>IF(Q$121=0,0,Q$121/CHI!Q$12*1000)</f>
        <v>289.57153773158234</v>
      </c>
      <c r="R246" s="276">
        <f>IF(R$121=0,0,R$121/CHI!R$12*1000)</f>
        <v>349.70042543906891</v>
      </c>
      <c r="S246" s="276">
        <f>IF(S$121=0,0,S$121/CHI!S$12*1000)</f>
        <v>299.03477397003064</v>
      </c>
      <c r="T246" s="276">
        <f>IF(T$121=0,0,T$121/CHI!T$12*1000)</f>
        <v>253.38682082216641</v>
      </c>
      <c r="U246" s="276">
        <f>IF(U$121=0,0,U$121/CHI!U$12*1000)</f>
        <v>238.37073446126473</v>
      </c>
      <c r="V246" s="276">
        <f>IF(V$121=0,0,V$121/CHI!V$12*1000)</f>
        <v>158.73614982268219</v>
      </c>
      <c r="W246" s="276">
        <f>IF(W$121=0,0,W$121/CHI!W$12*1000)</f>
        <v>165.73522551603625</v>
      </c>
      <c r="X246" s="276">
        <f>IF(X$121=0,0,X$121/CHI!X$12*1000)</f>
        <v>145.94536092324597</v>
      </c>
      <c r="Y246" s="276">
        <f>IF(Y$121=0,0,Y$121/CHI!Y$12*1000)</f>
        <v>142.51970465345539</v>
      </c>
      <c r="DA246" s="79"/>
    </row>
    <row r="247" spans="1:105" ht="12" customHeight="1" x14ac:dyDescent="0.25">
      <c r="A247" s="174" t="s">
        <v>1010</v>
      </c>
      <c r="B247" s="276">
        <f>IF(B$134=0,0,B$134/CHI!B$12*1000)</f>
        <v>96.659459570495784</v>
      </c>
      <c r="C247" s="276">
        <f>IF(C$134=0,0,C$134/CHI!C$12*1000)</f>
        <v>104.45663332462323</v>
      </c>
      <c r="D247" s="276">
        <f>IF(D$134=0,0,D$134/CHI!D$12*1000)</f>
        <v>121.16584094743558</v>
      </c>
      <c r="E247" s="276">
        <f>IF(E$134=0,0,E$134/CHI!E$12*1000)</f>
        <v>72.509923088656663</v>
      </c>
      <c r="F247" s="276">
        <f>IF(F$134=0,0,F$134/CHI!F$12*1000)</f>
        <v>80.733132908513682</v>
      </c>
      <c r="G247" s="276">
        <f>IF(G$134=0,0,G$134/CHI!G$12*1000)</f>
        <v>79.280576712351888</v>
      </c>
      <c r="H247" s="276">
        <f>IF(H$134=0,0,H$134/CHI!H$12*1000)</f>
        <v>80.313623348848694</v>
      </c>
      <c r="I247" s="276">
        <f>IF(I$134=0,0,I$134/CHI!I$12*1000)</f>
        <v>83.557993143735146</v>
      </c>
      <c r="J247" s="276">
        <f>IF(J$134=0,0,J$134/CHI!J$12*1000)</f>
        <v>111.33961188434306</v>
      </c>
      <c r="K247" s="276">
        <f>IF(K$134=0,0,K$134/CHI!K$12*1000)</f>
        <v>89.56351335738934</v>
      </c>
      <c r="L247" s="276">
        <f>IF(L$134=0,0,L$134/CHI!L$12*1000)</f>
        <v>67.992619309747226</v>
      </c>
      <c r="M247" s="276">
        <f>IF(M$134=0,0,M$134/CHI!M$12*1000)</f>
        <v>69.613288541363687</v>
      </c>
      <c r="N247" s="276">
        <f>IF(N$134=0,0,N$134/CHI!N$12*1000)</f>
        <v>58.990783401417133</v>
      </c>
      <c r="O247" s="276">
        <f>IF(O$134=0,0,O$134/CHI!O$12*1000)</f>
        <v>73.710880147215391</v>
      </c>
      <c r="P247" s="276">
        <f>IF(P$134=0,0,P$134/CHI!P$12*1000)</f>
        <v>108.5616257068608</v>
      </c>
      <c r="Q247" s="276">
        <f>IF(Q$134=0,0,Q$134/CHI!Q$12*1000)</f>
        <v>126.03677926784107</v>
      </c>
      <c r="R247" s="276">
        <f>IF(R$134=0,0,R$134/CHI!R$12*1000)</f>
        <v>150.93736126335619</v>
      </c>
      <c r="S247" s="276">
        <f>IF(S$134=0,0,S$134/CHI!S$12*1000)</f>
        <v>128.42466284639087</v>
      </c>
      <c r="T247" s="276">
        <f>IF(T$134=0,0,T$134/CHI!T$12*1000)</f>
        <v>111.00626680283258</v>
      </c>
      <c r="U247" s="276">
        <f>IF(U$134=0,0,U$134/CHI!U$12*1000)</f>
        <v>100.59032310939075</v>
      </c>
      <c r="V247" s="276">
        <f>IF(V$134=0,0,V$134/CHI!V$12*1000)</f>
        <v>69.045187395780459</v>
      </c>
      <c r="W247" s="276">
        <f>IF(W$134=0,0,W$134/CHI!W$12*1000)</f>
        <v>71.605167359180001</v>
      </c>
      <c r="X247" s="276">
        <f>IF(X$134=0,0,X$134/CHI!X$12*1000)</f>
        <v>64.037464690873392</v>
      </c>
      <c r="Y247" s="276">
        <f>IF(Y$134=0,0,Y$134/CHI!Y$12*1000)</f>
        <v>63.971401782981651</v>
      </c>
      <c r="DA247" s="79"/>
    </row>
    <row r="248" spans="1:105" ht="12" customHeight="1" x14ac:dyDescent="0.25">
      <c r="A248" s="174" t="s">
        <v>1021</v>
      </c>
      <c r="B248" s="276">
        <f>IF(B$142=0,0,B$142/CHI!B$12*1000)</f>
        <v>72.548380482039263</v>
      </c>
      <c r="C248" s="276">
        <f>IF(C$142=0,0,C$142/CHI!C$12*1000)</f>
        <v>79.655088067587712</v>
      </c>
      <c r="D248" s="276">
        <f>IF(D$142=0,0,D$142/CHI!D$12*1000)</f>
        <v>92.524958290225271</v>
      </c>
      <c r="E248" s="276">
        <f>IF(E$142=0,0,E$142/CHI!E$12*1000)</f>
        <v>60.010619636070643</v>
      </c>
      <c r="F248" s="276">
        <f>IF(F$142=0,0,F$142/CHI!F$12*1000)</f>
        <v>66.968146034086629</v>
      </c>
      <c r="G248" s="276">
        <f>IF(G$142=0,0,G$142/CHI!G$12*1000)</f>
        <v>66.991097937101429</v>
      </c>
      <c r="H248" s="276">
        <f>IF(H$142=0,0,H$142/CHI!H$12*1000)</f>
        <v>67.109568367075397</v>
      </c>
      <c r="I248" s="276">
        <f>IF(I$142=0,0,I$142/CHI!I$12*1000)</f>
        <v>70.478178188004307</v>
      </c>
      <c r="J248" s="276">
        <f>IF(J$142=0,0,J$142/CHI!J$12*1000)</f>
        <v>87.975055055469866</v>
      </c>
      <c r="K248" s="276">
        <f>IF(K$142=0,0,K$142/CHI!K$12*1000)</f>
        <v>69.138637192325263</v>
      </c>
      <c r="L248" s="276">
        <f>IF(L$142=0,0,L$142/CHI!L$12*1000)</f>
        <v>52.402696235434853</v>
      </c>
      <c r="M248" s="276">
        <f>IF(M$142=0,0,M$142/CHI!M$12*1000)</f>
        <v>54.212779870703905</v>
      </c>
      <c r="N248" s="276">
        <f>IF(N$142=0,0,N$142/CHI!N$12*1000)</f>
        <v>45.659893732916025</v>
      </c>
      <c r="O248" s="276">
        <f>IF(O$142=0,0,O$142/CHI!O$12*1000)</f>
        <v>57.306029407245951</v>
      </c>
      <c r="P248" s="276">
        <f>IF(P$142=0,0,P$142/CHI!P$12*1000)</f>
        <v>89.928712390385797</v>
      </c>
      <c r="Q248" s="276">
        <f>IF(Q$142=0,0,Q$142/CHI!Q$12*1000)</f>
        <v>106.61055751272615</v>
      </c>
      <c r="R248" s="276">
        <f>IF(R$142=0,0,R$142/CHI!R$12*1000)</f>
        <v>127.42074611239748</v>
      </c>
      <c r="S248" s="276">
        <f>IF(S$142=0,0,S$142/CHI!S$12*1000)</f>
        <v>109.11208572307874</v>
      </c>
      <c r="T248" s="276">
        <f>IF(T$142=0,0,T$142/CHI!T$12*1000)</f>
        <v>93.101888521571169</v>
      </c>
      <c r="U248" s="276">
        <f>IF(U$142=0,0,U$142/CHI!U$12*1000)</f>
        <v>85.590425042340613</v>
      </c>
      <c r="V248" s="276">
        <f>IF(V$142=0,0,V$142/CHI!V$12*1000)</f>
        <v>56.730252856023171</v>
      </c>
      <c r="W248" s="276">
        <f>IF(W$142=0,0,W$142/CHI!W$12*1000)</f>
        <v>59.182553731733883</v>
      </c>
      <c r="X248" s="276">
        <f>IF(X$142=0,0,X$142/CHI!X$12*1000)</f>
        <v>52.389104244790467</v>
      </c>
      <c r="Y248" s="276">
        <f>IF(Y$142=0,0,Y$142/CHI!Y$12*1000)</f>
        <v>52.215368681702536</v>
      </c>
      <c r="DA248" s="79"/>
    </row>
    <row r="249" spans="1:105" ht="12" customHeight="1" x14ac:dyDescent="0.25">
      <c r="A249" s="41" t="s">
        <v>1038</v>
      </c>
      <c r="B249" s="277">
        <f>IF(B$156=0,0,B$156/CHI!B$12*1000)</f>
        <v>33.366376292658231</v>
      </c>
      <c r="C249" s="277">
        <f>IF(C$156=0,0,C$156/CHI!C$12*1000)</f>
        <v>41.474045137972055</v>
      </c>
      <c r="D249" s="277">
        <f>IF(D$156=0,0,D$156/CHI!D$12*1000)</f>
        <v>50.165673007634744</v>
      </c>
      <c r="E249" s="277">
        <f>IF(E$156=0,0,E$156/CHI!E$12*1000)</f>
        <v>37.202850178940174</v>
      </c>
      <c r="F249" s="277">
        <f>IF(F$156=0,0,F$156/CHI!F$12*1000)</f>
        <v>42.096448416171306</v>
      </c>
      <c r="G249" s="277">
        <f>IF(G$156=0,0,G$156/CHI!G$12*1000)</f>
        <v>42.380539091336189</v>
      </c>
      <c r="H249" s="277">
        <f>IF(H$156=0,0,H$156/CHI!H$12*1000)</f>
        <v>41.180311612902514</v>
      </c>
      <c r="I249" s="277">
        <f>IF(I$156=0,0,I$156/CHI!I$12*1000)</f>
        <v>43.656325466718684</v>
      </c>
      <c r="J249" s="277">
        <f>IF(J$156=0,0,J$156/CHI!J$12*1000)</f>
        <v>45.258503098369417</v>
      </c>
      <c r="K249" s="277">
        <f>IF(K$156=0,0,K$156/CHI!K$12*1000)</f>
        <v>50.28499594055441</v>
      </c>
      <c r="L249" s="277">
        <f>IF(L$156=0,0,L$156/CHI!L$12*1000)</f>
        <v>39.92849668469794</v>
      </c>
      <c r="M249" s="277">
        <f>IF(M$156=0,0,M$156/CHI!M$12*1000)</f>
        <v>53.405926794484031</v>
      </c>
      <c r="N249" s="277">
        <f>IF(N$156=0,0,N$156/CHI!N$12*1000)</f>
        <v>52.400068637721262</v>
      </c>
      <c r="O249" s="277">
        <f>IF(O$156=0,0,O$156/CHI!O$12*1000)</f>
        <v>57.166885256602036</v>
      </c>
      <c r="P249" s="277">
        <f>IF(P$156=0,0,P$156/CHI!P$12*1000)</f>
        <v>58.680188895545733</v>
      </c>
      <c r="Q249" s="277">
        <f>IF(Q$156=0,0,Q$156/CHI!Q$12*1000)</f>
        <v>64.608862437229831</v>
      </c>
      <c r="R249" s="277">
        <f>IF(R$156=0,0,R$156/CHI!R$12*1000)</f>
        <v>74.390933531629386</v>
      </c>
      <c r="S249" s="277">
        <f>IF(S$156=0,0,S$156/CHI!S$12*1000)</f>
        <v>65.359605149157829</v>
      </c>
      <c r="T249" s="277">
        <f>IF(T$156=0,0,T$156/CHI!T$12*1000)</f>
        <v>54.684816771839358</v>
      </c>
      <c r="U249" s="277">
        <f>IF(U$156=0,0,U$156/CHI!U$12*1000)</f>
        <v>48.689135222365493</v>
      </c>
      <c r="V249" s="277">
        <f>IF(V$156=0,0,V$156/CHI!V$12*1000)</f>
        <v>39.791076054318559</v>
      </c>
      <c r="W249" s="277">
        <f>IF(W$156=0,0,W$156/CHI!W$12*1000)</f>
        <v>40.464898857957749</v>
      </c>
      <c r="X249" s="277">
        <f>IF(X$156=0,0,X$156/CHI!X$12*1000)</f>
        <v>38.564394072008618</v>
      </c>
      <c r="Y249" s="277">
        <f>IF(Y$156=0,0,Y$156/CHI!Y$12*1000)</f>
        <v>38.95510029224274</v>
      </c>
      <c r="DA249" s="82"/>
    </row>
  </sheetData>
  <pageMargins left="0.39370078740157483" right="0.39370078740157483" top="0.39370078740157483" bottom="0.39370078740157483" header="0.31496062992125978" footer="0.31496062992125978"/>
  <pageSetup paperSize="9" scale="29"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>
    <tabColor theme="4" tint="0.39997558519241921"/>
    <pageSetUpPr fitToPage="1"/>
  </sheetPr>
  <dimension ref="A1:DA249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Chemical industry / useful energy demand"</f>
        <v>SI: Chemical industry / useful energy demand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253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A4" s="172"/>
      <c r="B4" s="172"/>
      <c r="C4" s="172"/>
      <c r="D4" s="172"/>
      <c r="E4" s="172"/>
      <c r="F4" s="172"/>
      <c r="G4" s="172"/>
      <c r="H4" s="172"/>
      <c r="I4" s="172"/>
      <c r="J4" s="172"/>
      <c r="K4" s="172"/>
      <c r="L4" s="172"/>
      <c r="M4" s="172"/>
      <c r="N4" s="172"/>
      <c r="O4" s="172"/>
      <c r="P4" s="172"/>
      <c r="Q4" s="172"/>
      <c r="R4" s="172"/>
      <c r="S4" s="172"/>
      <c r="T4" s="172"/>
      <c r="U4" s="172"/>
      <c r="V4" s="172"/>
      <c r="W4" s="172"/>
      <c r="X4" s="172"/>
      <c r="Y4" s="172"/>
      <c r="DA4" s="176"/>
    </row>
    <row r="5" spans="1:105" ht="15" customHeight="1" x14ac:dyDescent="0.25">
      <c r="A5" s="34" t="s">
        <v>48</v>
      </c>
      <c r="B5" s="223">
        <f t="shared" ref="B5:Y5" si="0">SUM(B6:B10)+B16+B25+B36+B44+B58</f>
        <v>136.8479296467664</v>
      </c>
      <c r="C5" s="223">
        <f t="shared" si="0"/>
        <v>126.3551868648965</v>
      </c>
      <c r="D5" s="223">
        <f t="shared" si="0"/>
        <v>109.34228562283869</v>
      </c>
      <c r="E5" s="223">
        <f t="shared" si="0"/>
        <v>167.72788072819026</v>
      </c>
      <c r="F5" s="223">
        <f t="shared" si="0"/>
        <v>151.71607622637708</v>
      </c>
      <c r="G5" s="223">
        <f t="shared" si="0"/>
        <v>166.57723453645187</v>
      </c>
      <c r="H5" s="223">
        <f t="shared" si="0"/>
        <v>147.32129458804789</v>
      </c>
      <c r="I5" s="223">
        <f t="shared" si="0"/>
        <v>164.73394266490732</v>
      </c>
      <c r="J5" s="223">
        <f t="shared" si="0"/>
        <v>111.33861514935508</v>
      </c>
      <c r="K5" s="223">
        <f t="shared" si="0"/>
        <v>101.70002793845306</v>
      </c>
      <c r="L5" s="223">
        <f t="shared" si="0"/>
        <v>90.940197471162932</v>
      </c>
      <c r="M5" s="223">
        <f t="shared" si="0"/>
        <v>13.836700177295697</v>
      </c>
      <c r="N5" s="223">
        <f t="shared" si="0"/>
        <v>12.896878000498054</v>
      </c>
      <c r="O5" s="223">
        <f t="shared" si="0"/>
        <v>13.585218929967974</v>
      </c>
      <c r="P5" s="223">
        <f t="shared" si="0"/>
        <v>14.954990460224673</v>
      </c>
      <c r="Q5" s="223">
        <f t="shared" si="0"/>
        <v>20.283641643207119</v>
      </c>
      <c r="R5" s="223">
        <f t="shared" si="0"/>
        <v>21.1796826531512</v>
      </c>
      <c r="S5" s="223">
        <f t="shared" si="0"/>
        <v>19.943695111305516</v>
      </c>
      <c r="T5" s="223">
        <f t="shared" si="0"/>
        <v>20.083446861975084</v>
      </c>
      <c r="U5" s="223">
        <f t="shared" si="0"/>
        <v>18.648181041055036</v>
      </c>
      <c r="V5" s="223">
        <f t="shared" si="0"/>
        <v>16.526407543578088</v>
      </c>
      <c r="W5" s="223">
        <f t="shared" si="0"/>
        <v>18.768291167857939</v>
      </c>
      <c r="X5" s="223">
        <f t="shared" si="0"/>
        <v>18.503390234598431</v>
      </c>
      <c r="Y5" s="223">
        <f t="shared" si="0"/>
        <v>12.97644081860971</v>
      </c>
      <c r="DA5" s="89"/>
    </row>
    <row r="6" spans="1:105" ht="12" customHeight="1" x14ac:dyDescent="0.25">
      <c r="A6" s="55" t="s">
        <v>91</v>
      </c>
      <c r="B6" s="259">
        <v>4.5985504738673917E-2</v>
      </c>
      <c r="C6" s="259">
        <v>4.775784848830341E-2</v>
      </c>
      <c r="D6" s="259">
        <v>5.0843082349216119E-2</v>
      </c>
      <c r="E6" s="259">
        <v>8.1962821293597901E-2</v>
      </c>
      <c r="F6" s="259">
        <v>8.3339705033042319E-2</v>
      </c>
      <c r="G6" s="259">
        <v>8.0061658953215251E-2</v>
      </c>
      <c r="H6" s="259">
        <v>7.8644124635820101E-2</v>
      </c>
      <c r="I6" s="259">
        <v>8.9268654731674557E-2</v>
      </c>
      <c r="J6" s="259">
        <v>6.7538200921844566E-2</v>
      </c>
      <c r="K6" s="259">
        <v>3.7622647151780278E-2</v>
      </c>
      <c r="L6" s="259">
        <v>2.8278373633639341E-2</v>
      </c>
      <c r="M6" s="259">
        <v>2.097297446854475E-2</v>
      </c>
      <c r="N6" s="259">
        <v>2.678685008246727E-2</v>
      </c>
      <c r="O6" s="259">
        <v>3.0026345815970211E-2</v>
      </c>
      <c r="P6" s="259">
        <v>4.4442497344351163E-2</v>
      </c>
      <c r="Q6" s="259">
        <v>6.9928428401356116E-2</v>
      </c>
      <c r="R6" s="259">
        <v>7.2046657460522842E-2</v>
      </c>
      <c r="S6" s="259">
        <v>6.5885971533367504E-2</v>
      </c>
      <c r="T6" s="259">
        <v>5.1465576120873838E-2</v>
      </c>
      <c r="U6" s="259">
        <v>4.2182729545074772E-2</v>
      </c>
      <c r="V6" s="259">
        <v>3.3926952060275968E-2</v>
      </c>
      <c r="W6" s="259">
        <v>4.3271861010383973E-2</v>
      </c>
      <c r="X6" s="259">
        <v>4.7242085366330629E-2</v>
      </c>
      <c r="Y6" s="259">
        <v>2.530744249936271E-2</v>
      </c>
      <c r="DA6" s="67" t="s">
        <v>1134</v>
      </c>
    </row>
    <row r="7" spans="1:105" ht="12" customHeight="1" x14ac:dyDescent="0.25">
      <c r="A7" s="173" t="s">
        <v>92</v>
      </c>
      <c r="B7" s="224">
        <v>9.5335876226777208E-2</v>
      </c>
      <c r="C7" s="224">
        <v>9.9010250256293508E-2</v>
      </c>
      <c r="D7" s="224">
        <v>0.1054064717431758</v>
      </c>
      <c r="E7" s="224">
        <v>0.16992305358936979</v>
      </c>
      <c r="F7" s="224">
        <v>0.17277757086624421</v>
      </c>
      <c r="G7" s="224">
        <v>0.16598161642129411</v>
      </c>
      <c r="H7" s="224">
        <v>0.163042823490818</v>
      </c>
      <c r="I7" s="224">
        <v>0.18506930535596541</v>
      </c>
      <c r="J7" s="224">
        <v>0.1400183296944249</v>
      </c>
      <c r="K7" s="224">
        <v>7.7998231237621729E-2</v>
      </c>
      <c r="L7" s="224">
        <v>5.8625941890856452E-2</v>
      </c>
      <c r="M7" s="224">
        <v>4.3480590446993123E-2</v>
      </c>
      <c r="N7" s="224">
        <v>5.5533756527839727E-2</v>
      </c>
      <c r="O7" s="224">
        <v>6.2249789461293087E-2</v>
      </c>
      <c r="P7" s="224">
        <v>9.21369559844505E-2</v>
      </c>
      <c r="Q7" s="224">
        <v>0.14497368317886561</v>
      </c>
      <c r="R7" s="224">
        <v>0.14936513706313381</v>
      </c>
      <c r="S7" s="224">
        <v>0.13659297343546409</v>
      </c>
      <c r="T7" s="224">
        <v>0.106697008609172</v>
      </c>
      <c r="U7" s="224">
        <v>8.7452067899882205E-2</v>
      </c>
      <c r="V7" s="224">
        <v>7.0336418415999025E-2</v>
      </c>
      <c r="W7" s="224">
        <v>8.9710025122739082E-2</v>
      </c>
      <c r="X7" s="224">
        <v>9.7940984420501032E-2</v>
      </c>
      <c r="Y7" s="224">
        <v>5.2466689654630083E-2</v>
      </c>
      <c r="DA7" s="177" t="s">
        <v>1135</v>
      </c>
    </row>
    <row r="8" spans="1:105" ht="12" customHeight="1" x14ac:dyDescent="0.25">
      <c r="A8" s="173" t="s">
        <v>93</v>
      </c>
      <c r="B8" s="224">
        <v>0.57028138484225244</v>
      </c>
      <c r="C8" s="224">
        <v>0.5922608032198261</v>
      </c>
      <c r="D8" s="224">
        <v>0.63052180413222458</v>
      </c>
      <c r="E8" s="224">
        <v>1.0164479328543941</v>
      </c>
      <c r="F8" s="224">
        <v>1.03352312144174</v>
      </c>
      <c r="G8" s="224">
        <v>0.99287099271978807</v>
      </c>
      <c r="H8" s="224">
        <v>0.97529168293120472</v>
      </c>
      <c r="I8" s="224">
        <v>1.1070499787418939</v>
      </c>
      <c r="J8" s="224">
        <v>0.83756346636491152</v>
      </c>
      <c r="K8" s="224">
        <v>0.46657083446350761</v>
      </c>
      <c r="L8" s="224">
        <v>0.35068942199336001</v>
      </c>
      <c r="M8" s="224">
        <v>0.2600927616680937</v>
      </c>
      <c r="N8" s="224">
        <v>0.33219254735599418</v>
      </c>
      <c r="O8" s="224">
        <v>0.37236660054060439</v>
      </c>
      <c r="P8" s="224">
        <v>0.55114604211508678</v>
      </c>
      <c r="Q8" s="224">
        <v>0.8672054643129623</v>
      </c>
      <c r="R8" s="224">
        <v>0.89347432029572127</v>
      </c>
      <c r="S8" s="224">
        <v>0.8170736257272524</v>
      </c>
      <c r="T8" s="224">
        <v>0.63824155434860286</v>
      </c>
      <c r="U8" s="224">
        <v>0.52312191761505777</v>
      </c>
      <c r="V8" s="224">
        <v>0.42073930283816691</v>
      </c>
      <c r="W8" s="224">
        <v>0.53662859550935205</v>
      </c>
      <c r="X8" s="224">
        <v>0.58586465493091</v>
      </c>
      <c r="Y8" s="224">
        <v>0.31384592682777679</v>
      </c>
      <c r="DA8" s="177" t="s">
        <v>1136</v>
      </c>
    </row>
    <row r="9" spans="1:105" ht="12" customHeight="1" x14ac:dyDescent="0.25">
      <c r="A9" s="173" t="s">
        <v>94</v>
      </c>
      <c r="B9" s="224">
        <v>0.65864747725518846</v>
      </c>
      <c r="C9" s="224">
        <v>0.6840326447369045</v>
      </c>
      <c r="D9" s="224">
        <v>0.72822225428409393</v>
      </c>
      <c r="E9" s="224">
        <v>1.1739483078532991</v>
      </c>
      <c r="F9" s="224">
        <v>1.1936693266093701</v>
      </c>
      <c r="G9" s="224">
        <v>1.1467180798398939</v>
      </c>
      <c r="H9" s="224">
        <v>1.126414825425688</v>
      </c>
      <c r="I9" s="224">
        <v>1.2785892983258671</v>
      </c>
      <c r="J9" s="224">
        <v>0.96734538216595745</v>
      </c>
      <c r="K9" s="224">
        <v>0.53886679672218785</v>
      </c>
      <c r="L9" s="224">
        <v>0.4050293578491948</v>
      </c>
      <c r="M9" s="224">
        <v>0.30039458744109537</v>
      </c>
      <c r="N9" s="224">
        <v>0.38366636031706158</v>
      </c>
      <c r="O9" s="224">
        <v>0.43006545291321668</v>
      </c>
      <c r="P9" s="224">
        <v>0.63654707989231973</v>
      </c>
      <c r="Q9" s="224">
        <v>1.00158045924933</v>
      </c>
      <c r="R9" s="224">
        <v>1.031919720153331</v>
      </c>
      <c r="S9" s="224">
        <v>0.94368060508562512</v>
      </c>
      <c r="T9" s="224">
        <v>0.73713819322266605</v>
      </c>
      <c r="U9" s="224">
        <v>0.60418056856154012</v>
      </c>
      <c r="V9" s="224">
        <v>0.48593358956144139</v>
      </c>
      <c r="W9" s="224">
        <v>0.61978012968632767</v>
      </c>
      <c r="X9" s="224">
        <v>0.6766454021464593</v>
      </c>
      <c r="Y9" s="224">
        <v>0.36247689902961078</v>
      </c>
      <c r="DA9" s="177" t="s">
        <v>1137</v>
      </c>
    </row>
    <row r="10" spans="1:105" ht="12" customHeight="1" x14ac:dyDescent="0.25">
      <c r="A10" s="56" t="s">
        <v>95</v>
      </c>
      <c r="B10" s="260">
        <v>0.24957058144134689</v>
      </c>
      <c r="C10" s="260">
        <v>0.23513935445947759</v>
      </c>
      <c r="D10" s="260">
        <v>0.2432618612322438</v>
      </c>
      <c r="E10" s="260">
        <v>0.36001198461122208</v>
      </c>
      <c r="F10" s="260">
        <v>0.36447964347437373</v>
      </c>
      <c r="G10" s="260">
        <v>0.35093994357830688</v>
      </c>
      <c r="H10" s="260">
        <v>0.34877903252782888</v>
      </c>
      <c r="I10" s="260">
        <v>0.39300839376241109</v>
      </c>
      <c r="J10" s="260">
        <v>0.3272960476240267</v>
      </c>
      <c r="K10" s="260">
        <v>0.1953167889661297</v>
      </c>
      <c r="L10" s="260">
        <v>0.14700276556684941</v>
      </c>
      <c r="M10" s="260">
        <v>0.10751832358186079</v>
      </c>
      <c r="N10" s="260">
        <v>0.13585562535793219</v>
      </c>
      <c r="O10" s="260">
        <v>0.15483014303667761</v>
      </c>
      <c r="P10" s="260">
        <v>0.20608805733146621</v>
      </c>
      <c r="Q10" s="260">
        <v>0.32255979457793671</v>
      </c>
      <c r="R10" s="260">
        <v>0.33343052423250857</v>
      </c>
      <c r="S10" s="260">
        <v>0.30386307627284842</v>
      </c>
      <c r="T10" s="260">
        <v>0.23913276868686101</v>
      </c>
      <c r="U10" s="260">
        <v>0.19552411307110809</v>
      </c>
      <c r="V10" s="260">
        <v>0.16357355541054261</v>
      </c>
      <c r="W10" s="260">
        <v>0.20757274880082721</v>
      </c>
      <c r="X10" s="260">
        <v>0.2272878056844225</v>
      </c>
      <c r="Y10" s="260">
        <v>0.1218597147110253</v>
      </c>
      <c r="DA10" s="68" t="s">
        <v>1138</v>
      </c>
    </row>
    <row r="11" spans="1:105" ht="12" customHeight="1" x14ac:dyDescent="0.25">
      <c r="A11" s="37" t="s">
        <v>159</v>
      </c>
      <c r="B11" s="226">
        <v>5.6333207343746347E-3</v>
      </c>
      <c r="C11" s="226">
        <v>2.671816681510915E-3</v>
      </c>
      <c r="D11" s="226">
        <v>5.3523860241808533E-3</v>
      </c>
      <c r="E11" s="226">
        <v>1.6238572589031511E-2</v>
      </c>
      <c r="F11" s="226">
        <v>5.9383775452440338E-3</v>
      </c>
      <c r="G11" s="226">
        <v>6.1897322988376221E-3</v>
      </c>
      <c r="H11" s="226">
        <v>6.6425782018903626E-3</v>
      </c>
      <c r="I11" s="226">
        <v>1.1156501640600161E-2</v>
      </c>
      <c r="J11" s="226">
        <v>1.24993649502095E-2</v>
      </c>
      <c r="K11" s="226">
        <v>6.0789646257025723E-3</v>
      </c>
      <c r="L11" s="226">
        <v>5.6038568403112832E-3</v>
      </c>
      <c r="M11" s="226">
        <v>3.5146969010211768E-3</v>
      </c>
      <c r="N11" s="226">
        <v>5.9741551617226094E-3</v>
      </c>
      <c r="O11" s="226">
        <v>5.4192849173754056E-3</v>
      </c>
      <c r="P11" s="226">
        <v>5.8007259040152486E-3</v>
      </c>
      <c r="Q11" s="226">
        <v>8.7545530190347217E-3</v>
      </c>
      <c r="R11" s="226">
        <v>1.216864354531186E-2</v>
      </c>
      <c r="S11" s="226">
        <v>8.2843545224016626E-3</v>
      </c>
      <c r="T11" s="226">
        <v>7.1175108412400434E-3</v>
      </c>
      <c r="U11" s="226">
        <v>5.2073931850731194E-3</v>
      </c>
      <c r="V11" s="226">
        <v>4.3471955942975746E-3</v>
      </c>
      <c r="W11" s="226">
        <v>5.1781254428373618E-3</v>
      </c>
      <c r="X11" s="226">
        <v>9.2821447428129492E-3</v>
      </c>
      <c r="Y11" s="226">
        <v>2.970473261033162E-3</v>
      </c>
      <c r="DA11" s="69" t="s">
        <v>1139</v>
      </c>
    </row>
    <row r="12" spans="1:105" ht="12" customHeight="1" x14ac:dyDescent="0.25">
      <c r="A12" s="37" t="s">
        <v>35</v>
      </c>
      <c r="B12" s="226">
        <v>0.18300602987739331</v>
      </c>
      <c r="C12" s="226">
        <v>0.15329408780217979</v>
      </c>
      <c r="D12" s="226">
        <v>0.1407210190829937</v>
      </c>
      <c r="E12" s="226">
        <v>0.1240817974778337</v>
      </c>
      <c r="F12" s="226">
        <v>0.13559123478731819</v>
      </c>
      <c r="G12" s="226">
        <v>0.11148679328734271</v>
      </c>
      <c r="H12" s="226">
        <v>0.1192582405150255</v>
      </c>
      <c r="I12" s="226">
        <v>0.12843669908852001</v>
      </c>
      <c r="J12" s="226">
        <v>0.17548126476012699</v>
      </c>
      <c r="K12" s="226">
        <v>0.1190160558029484</v>
      </c>
      <c r="L12" s="226">
        <v>8.9165211879852435E-2</v>
      </c>
      <c r="M12" s="226">
        <v>5.9763607284960753E-2</v>
      </c>
      <c r="N12" s="226">
        <v>7.1263086013124463E-2</v>
      </c>
      <c r="O12" s="226">
        <v>8.5795891380459219E-2</v>
      </c>
      <c r="P12" s="226">
        <v>8.5547120585319103E-2</v>
      </c>
      <c r="Q12" s="226">
        <v>0.132516257622423</v>
      </c>
      <c r="R12" s="226">
        <v>0.13842184670280919</v>
      </c>
      <c r="S12" s="226">
        <v>0.123836962471835</v>
      </c>
      <c r="T12" s="226">
        <v>0.10284482223667341</v>
      </c>
      <c r="U12" s="226">
        <v>8.1108246041000504E-2</v>
      </c>
      <c r="V12" s="226">
        <v>7.8314038807093853E-2</v>
      </c>
      <c r="W12" s="226">
        <v>9.8361970859250178E-2</v>
      </c>
      <c r="X12" s="226">
        <v>0.1050096545123827</v>
      </c>
      <c r="Y12" s="226">
        <v>5.7446355542969639E-2</v>
      </c>
      <c r="DA12" s="69" t="s">
        <v>1140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1141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1.0282667574117879E-3</v>
      </c>
      <c r="DA14" s="69" t="s">
        <v>1142</v>
      </c>
    </row>
    <row r="15" spans="1:105" ht="12" customHeight="1" x14ac:dyDescent="0.25">
      <c r="A15" s="37" t="s">
        <v>40</v>
      </c>
      <c r="B15" s="226">
        <v>6.0931230829578992E-2</v>
      </c>
      <c r="C15" s="226">
        <v>7.9173449975786861E-2</v>
      </c>
      <c r="D15" s="226">
        <v>9.7188456125069281E-2</v>
      </c>
      <c r="E15" s="226">
        <v>0.21969161454435679</v>
      </c>
      <c r="F15" s="226">
        <v>0.22295003114181139</v>
      </c>
      <c r="G15" s="226">
        <v>0.2332634179921266</v>
      </c>
      <c r="H15" s="226">
        <v>0.222878213810913</v>
      </c>
      <c r="I15" s="226">
        <v>0.25341519303329102</v>
      </c>
      <c r="J15" s="226">
        <v>0.1393154179136902</v>
      </c>
      <c r="K15" s="226">
        <v>7.0221768537478732E-2</v>
      </c>
      <c r="L15" s="226">
        <v>5.2233696846685718E-2</v>
      </c>
      <c r="M15" s="226">
        <v>4.4240019395878863E-2</v>
      </c>
      <c r="N15" s="226">
        <v>5.8618384183085188E-2</v>
      </c>
      <c r="O15" s="226">
        <v>6.3614966738843023E-2</v>
      </c>
      <c r="P15" s="226">
        <v>0.1147402108421318</v>
      </c>
      <c r="Q15" s="226">
        <v>0.18128898393647899</v>
      </c>
      <c r="R15" s="226">
        <v>0.18284003398438761</v>
      </c>
      <c r="S15" s="226">
        <v>0.17174175927861171</v>
      </c>
      <c r="T15" s="226">
        <v>0.1291704356089475</v>
      </c>
      <c r="U15" s="226">
        <v>0.1092084738450345</v>
      </c>
      <c r="V15" s="226">
        <v>8.0912321009151175E-2</v>
      </c>
      <c r="W15" s="226">
        <v>0.10403265249873971</v>
      </c>
      <c r="X15" s="226">
        <v>0.1129960064292269</v>
      </c>
      <c r="Y15" s="226">
        <v>6.0414619149610722E-2</v>
      </c>
      <c r="DA15" s="69" t="s">
        <v>1143</v>
      </c>
    </row>
    <row r="16" spans="1:105" ht="12" customHeight="1" x14ac:dyDescent="0.25">
      <c r="A16" s="134" t="s">
        <v>997</v>
      </c>
      <c r="B16" s="314">
        <f>CHI_fec!B16</f>
        <v>128.7857265692175</v>
      </c>
      <c r="C16" s="314">
        <f>CHI_fec!C16</f>
        <v>118.73026655202069</v>
      </c>
      <c r="D16" s="314">
        <f>CHI_fec!D16</f>
        <v>101.497592433362</v>
      </c>
      <c r="E16" s="314">
        <f>CHI_fec!E16</f>
        <v>156.92134088697071</v>
      </c>
      <c r="F16" s="314">
        <f>CHI_fec!F16</f>
        <v>141.01897864316999</v>
      </c>
      <c r="G16" s="314">
        <f>CHI_fec!G16</f>
        <v>156.31904138483691</v>
      </c>
      <c r="H16" s="314">
        <f>CHI_fec!H16</f>
        <v>136.8720811311058</v>
      </c>
      <c r="I16" s="314">
        <f>CHI_fec!I16</f>
        <v>153.02037170786249</v>
      </c>
      <c r="J16" s="314">
        <f>CHI_fec!J16</f>
        <v>100.34823731728289</v>
      </c>
      <c r="K16" s="314">
        <f>CHI_fec!K16</f>
        <v>94.630266552020629</v>
      </c>
      <c r="L16" s="314">
        <f>CHI_fec!L16</f>
        <v>85.215477214101455</v>
      </c>
      <c r="M16" s="314">
        <f>CHI_fec!M16</f>
        <v>9.204643164230438</v>
      </c>
      <c r="N16" s="314">
        <f>CHI_fec!N16</f>
        <v>7.4847807394668946</v>
      </c>
      <c r="O16" s="314">
        <f>CHI_fec!O16</f>
        <v>7.4632846087704214</v>
      </c>
      <c r="P16" s="314">
        <f>CHI_fec!P16</f>
        <v>7.6352536543422183</v>
      </c>
      <c r="Q16" s="314">
        <f>CHI_fec!Q16</f>
        <v>9.2939810834049865</v>
      </c>
      <c r="R16" s="314">
        <f>CHI_fec!R16</f>
        <v>9.7239036973344799</v>
      </c>
      <c r="S16" s="314">
        <f>CHI_fec!S16</f>
        <v>9.3764181596008456</v>
      </c>
      <c r="T16" s="314">
        <f>CHI_fec!T16</f>
        <v>11.347568258704319</v>
      </c>
      <c r="U16" s="314">
        <f>CHI_fec!U16</f>
        <v>11.152492737755299</v>
      </c>
      <c r="V16" s="314">
        <f>CHI_fec!V16</f>
        <v>10.00686165639771</v>
      </c>
      <c r="W16" s="314">
        <f>CHI_fec!W16</f>
        <v>10.7796246509212</v>
      </c>
      <c r="X16" s="314">
        <f>CHI_fec!X16</f>
        <v>10.173465643933509</v>
      </c>
      <c r="Y16" s="314">
        <f>CHI_fec!Y16</f>
        <v>8.5609018868042988</v>
      </c>
      <c r="DA16" s="136"/>
    </row>
    <row r="17" spans="1:105" ht="12" customHeight="1" x14ac:dyDescent="0.25">
      <c r="A17" s="135" t="s">
        <v>28</v>
      </c>
      <c r="B17" s="315">
        <f>CHI_fec!B17</f>
        <v>0</v>
      </c>
      <c r="C17" s="315">
        <f>CHI_fec!C17</f>
        <v>0</v>
      </c>
      <c r="D17" s="315">
        <f>CHI_fec!D17</f>
        <v>0</v>
      </c>
      <c r="E17" s="315">
        <f>CHI_fec!E17</f>
        <v>25.68029187579269</v>
      </c>
      <c r="F17" s="315">
        <f>CHI_fec!F17</f>
        <v>26.738426764073822</v>
      </c>
      <c r="G17" s="315">
        <f>CHI_fec!G17</f>
        <v>21.476260891857699</v>
      </c>
      <c r="H17" s="315">
        <f>CHI_fec!H17</f>
        <v>18.59322483320161</v>
      </c>
      <c r="I17" s="315">
        <f>CHI_fec!I17</f>
        <v>16.575368840649219</v>
      </c>
      <c r="J17" s="315">
        <f>CHI_fec!J17</f>
        <v>0</v>
      </c>
      <c r="K17" s="315">
        <f>CHI_fec!K17</f>
        <v>0</v>
      </c>
      <c r="L17" s="315">
        <f>CHI_fec!L17</f>
        <v>0</v>
      </c>
      <c r="M17" s="315">
        <f>CHI_fec!M17</f>
        <v>0</v>
      </c>
      <c r="N17" s="315">
        <f>CHI_fec!N17</f>
        <v>0</v>
      </c>
      <c r="O17" s="315">
        <f>CHI_fec!O17</f>
        <v>0</v>
      </c>
      <c r="P17" s="315">
        <f>CHI_fec!P17</f>
        <v>0</v>
      </c>
      <c r="Q17" s="315">
        <f>CHI_fec!Q17</f>
        <v>0</v>
      </c>
      <c r="R17" s="315">
        <f>CHI_fec!R17</f>
        <v>0</v>
      </c>
      <c r="S17" s="315">
        <f>CHI_fec!S17</f>
        <v>0</v>
      </c>
      <c r="T17" s="315">
        <f>CHI_fec!T17</f>
        <v>0</v>
      </c>
      <c r="U17" s="315">
        <f>CHI_fec!U17</f>
        <v>0</v>
      </c>
      <c r="V17" s="315">
        <f>CHI_fec!V17</f>
        <v>0</v>
      </c>
      <c r="W17" s="315">
        <f>CHI_fec!W17</f>
        <v>0</v>
      </c>
      <c r="X17" s="315">
        <f>CHI_fec!X17</f>
        <v>0</v>
      </c>
      <c r="Y17" s="315">
        <f>CHI_fec!Y17</f>
        <v>0</v>
      </c>
      <c r="DA17" s="137"/>
    </row>
    <row r="18" spans="1:105" ht="12" customHeight="1" x14ac:dyDescent="0.25">
      <c r="A18" s="135" t="s">
        <v>30</v>
      </c>
      <c r="B18" s="315">
        <f>CHI_fec!B18</f>
        <v>0</v>
      </c>
      <c r="C18" s="315">
        <f>CHI_fec!C18</f>
        <v>0</v>
      </c>
      <c r="D18" s="315">
        <f>CHI_fec!D18</f>
        <v>0</v>
      </c>
      <c r="E18" s="315">
        <f>CHI_fec!E18</f>
        <v>0</v>
      </c>
      <c r="F18" s="315">
        <f>CHI_fec!F18</f>
        <v>0</v>
      </c>
      <c r="G18" s="315">
        <f>CHI_fec!G18</f>
        <v>0</v>
      </c>
      <c r="H18" s="315">
        <f>CHI_fec!H18</f>
        <v>0</v>
      </c>
      <c r="I18" s="315">
        <f>CHI_fec!I18</f>
        <v>0</v>
      </c>
      <c r="J18" s="315">
        <f>CHI_fec!J18</f>
        <v>0</v>
      </c>
      <c r="K18" s="315">
        <f>CHI_fec!K18</f>
        <v>0</v>
      </c>
      <c r="L18" s="315">
        <f>CHI_fec!L18</f>
        <v>0</v>
      </c>
      <c r="M18" s="315">
        <f>CHI_fec!M18</f>
        <v>0</v>
      </c>
      <c r="N18" s="315">
        <f>CHI_fec!N18</f>
        <v>0</v>
      </c>
      <c r="O18" s="315">
        <f>CHI_fec!O18</f>
        <v>0</v>
      </c>
      <c r="P18" s="315">
        <f>CHI_fec!P18</f>
        <v>0</v>
      </c>
      <c r="Q18" s="315">
        <f>CHI_fec!Q18</f>
        <v>0</v>
      </c>
      <c r="R18" s="315">
        <f>CHI_fec!R18</f>
        <v>0</v>
      </c>
      <c r="S18" s="315">
        <f>CHI_fec!S18</f>
        <v>0</v>
      </c>
      <c r="T18" s="315">
        <f>CHI_fec!T18</f>
        <v>0</v>
      </c>
      <c r="U18" s="315">
        <f>CHI_fec!U18</f>
        <v>0</v>
      </c>
      <c r="V18" s="315">
        <f>CHI_fec!V18</f>
        <v>0</v>
      </c>
      <c r="W18" s="315">
        <f>CHI_fec!W18</f>
        <v>0</v>
      </c>
      <c r="X18" s="315">
        <f>CHI_fec!X18</f>
        <v>0</v>
      </c>
      <c r="Y18" s="315">
        <f>CHI_fec!Y18</f>
        <v>0</v>
      </c>
      <c r="DA18" s="137"/>
    </row>
    <row r="19" spans="1:105" ht="12" customHeight="1" x14ac:dyDescent="0.25">
      <c r="A19" s="135" t="s">
        <v>31</v>
      </c>
      <c r="B19" s="315">
        <f>CHI_fec!B19</f>
        <v>0</v>
      </c>
      <c r="C19" s="315">
        <f>CHI_fec!C19</f>
        <v>0</v>
      </c>
      <c r="D19" s="315">
        <f>CHI_fec!D19</f>
        <v>0</v>
      </c>
      <c r="E19" s="315">
        <f>CHI_fec!E19</f>
        <v>0</v>
      </c>
      <c r="F19" s="315">
        <f>CHI_fec!F19</f>
        <v>1.129750644883921</v>
      </c>
      <c r="G19" s="315">
        <f>CHI_fec!G19</f>
        <v>0</v>
      </c>
      <c r="H19" s="315">
        <f>CHI_fec!H19</f>
        <v>0</v>
      </c>
      <c r="I19" s="315">
        <f>CHI_fec!I19</f>
        <v>1.099914015477214</v>
      </c>
      <c r="J19" s="315">
        <f>CHI_fec!J19</f>
        <v>1.099914015477214</v>
      </c>
      <c r="K19" s="315">
        <f>CHI_fec!K19</f>
        <v>1.099914015477214</v>
      </c>
      <c r="L19" s="315">
        <f>CHI_fec!L19</f>
        <v>1.099914015477214</v>
      </c>
      <c r="M19" s="315">
        <f>CHI_fec!M19</f>
        <v>1.099914015477214</v>
      </c>
      <c r="N19" s="315">
        <f>CHI_fec!N19</f>
        <v>1.099914015477214</v>
      </c>
      <c r="O19" s="315">
        <f>CHI_fec!O19</f>
        <v>1.099914015477214</v>
      </c>
      <c r="P19" s="315">
        <f>CHI_fec!P19</f>
        <v>1.099914015477214</v>
      </c>
      <c r="Q19" s="315">
        <f>CHI_fec!Q19</f>
        <v>2.1997420464316422</v>
      </c>
      <c r="R19" s="315">
        <f>CHI_fec!R19</f>
        <v>2.1997420464316422</v>
      </c>
      <c r="S19" s="315">
        <f>CHI_fec!S19</f>
        <v>1.738842923143407</v>
      </c>
      <c r="T19" s="315">
        <f>CHI_fec!T19</f>
        <v>3.4712966356145039</v>
      </c>
      <c r="U19" s="315">
        <f>CHI_fec!U19</f>
        <v>3.711063866507228</v>
      </c>
      <c r="V19" s="315">
        <f>CHI_fec!V19</f>
        <v>2.4978327880948039</v>
      </c>
      <c r="W19" s="315">
        <f>CHI_fec!W19</f>
        <v>2.7002287442405719</v>
      </c>
      <c r="X19" s="315">
        <f>CHI_fec!X19</f>
        <v>2.7189607778972209</v>
      </c>
      <c r="Y19" s="315">
        <f>CHI_fec!Y19</f>
        <v>2.328361980752351</v>
      </c>
      <c r="DA19" s="137"/>
    </row>
    <row r="20" spans="1:105" ht="12" customHeight="1" x14ac:dyDescent="0.25">
      <c r="A20" s="135" t="s">
        <v>82</v>
      </c>
      <c r="B20" s="315">
        <f>CHI_fec!B20</f>
        <v>0</v>
      </c>
      <c r="C20" s="315">
        <f>CHI_fec!C20</f>
        <v>0</v>
      </c>
      <c r="D20" s="315">
        <f>CHI_fec!D20</f>
        <v>0</v>
      </c>
      <c r="E20" s="315">
        <f>CHI_fec!E20</f>
        <v>0</v>
      </c>
      <c r="F20" s="315">
        <f>CHI_fec!F20</f>
        <v>0</v>
      </c>
      <c r="G20" s="315">
        <f>CHI_fec!G20</f>
        <v>0</v>
      </c>
      <c r="H20" s="315">
        <f>CHI_fec!H20</f>
        <v>0</v>
      </c>
      <c r="I20" s="315">
        <f>CHI_fec!I20</f>
        <v>0</v>
      </c>
      <c r="J20" s="315">
        <f>CHI_fec!J20</f>
        <v>0</v>
      </c>
      <c r="K20" s="315">
        <f>CHI_fec!K20</f>
        <v>0</v>
      </c>
      <c r="L20" s="315">
        <f>CHI_fec!L20</f>
        <v>0</v>
      </c>
      <c r="M20" s="315">
        <f>CHI_fec!M20</f>
        <v>0</v>
      </c>
      <c r="N20" s="315">
        <f>CHI_fec!N20</f>
        <v>0</v>
      </c>
      <c r="O20" s="315">
        <f>CHI_fec!O20</f>
        <v>0</v>
      </c>
      <c r="P20" s="315">
        <f>CHI_fec!P20</f>
        <v>0</v>
      </c>
      <c r="Q20" s="315">
        <f>CHI_fec!Q20</f>
        <v>0</v>
      </c>
      <c r="R20" s="315">
        <f>CHI_fec!R20</f>
        <v>0</v>
      </c>
      <c r="S20" s="315">
        <f>CHI_fec!S20</f>
        <v>0</v>
      </c>
      <c r="T20" s="315">
        <f>CHI_fec!T20</f>
        <v>0</v>
      </c>
      <c r="U20" s="315">
        <f>CHI_fec!U20</f>
        <v>0</v>
      </c>
      <c r="V20" s="315">
        <f>CHI_fec!V20</f>
        <v>0</v>
      </c>
      <c r="W20" s="315">
        <f>CHI_fec!W20</f>
        <v>0</v>
      </c>
      <c r="X20" s="315">
        <f>CHI_fec!X20</f>
        <v>0</v>
      </c>
      <c r="Y20" s="315">
        <f>CHI_fec!Y20</f>
        <v>0</v>
      </c>
      <c r="DA20" s="137"/>
    </row>
    <row r="21" spans="1:105" ht="12" customHeight="1" x14ac:dyDescent="0.25">
      <c r="A21" s="135" t="s">
        <v>32</v>
      </c>
      <c r="B21" s="315">
        <f>CHI_fec!B21</f>
        <v>0</v>
      </c>
      <c r="C21" s="315">
        <f>CHI_fec!C21</f>
        <v>0</v>
      </c>
      <c r="D21" s="315">
        <f>CHI_fec!D21</f>
        <v>0</v>
      </c>
      <c r="E21" s="315">
        <f>CHI_fec!E21</f>
        <v>0</v>
      </c>
      <c r="F21" s="315">
        <f>CHI_fec!F21</f>
        <v>0</v>
      </c>
      <c r="G21" s="315">
        <f>CHI_fec!G21</f>
        <v>0</v>
      </c>
      <c r="H21" s="315">
        <f>CHI_fec!H21</f>
        <v>0</v>
      </c>
      <c r="I21" s="315">
        <f>CHI_fec!I21</f>
        <v>0</v>
      </c>
      <c r="J21" s="315">
        <f>CHI_fec!J21</f>
        <v>0</v>
      </c>
      <c r="K21" s="315">
        <f>CHI_fec!K21</f>
        <v>0</v>
      </c>
      <c r="L21" s="315">
        <f>CHI_fec!L21</f>
        <v>0</v>
      </c>
      <c r="M21" s="315">
        <f>CHI_fec!M21</f>
        <v>0</v>
      </c>
      <c r="N21" s="315">
        <f>CHI_fec!N21</f>
        <v>0</v>
      </c>
      <c r="O21" s="315">
        <f>CHI_fec!O21</f>
        <v>0</v>
      </c>
      <c r="P21" s="315">
        <f>CHI_fec!P21</f>
        <v>0</v>
      </c>
      <c r="Q21" s="315">
        <f>CHI_fec!Q21</f>
        <v>0</v>
      </c>
      <c r="R21" s="315">
        <f>CHI_fec!R21</f>
        <v>0</v>
      </c>
      <c r="S21" s="315">
        <f>CHI_fec!S21</f>
        <v>0</v>
      </c>
      <c r="T21" s="315">
        <f>CHI_fec!T21</f>
        <v>0</v>
      </c>
      <c r="U21" s="315">
        <f>CHI_fec!U21</f>
        <v>0</v>
      </c>
      <c r="V21" s="315">
        <f>CHI_fec!V21</f>
        <v>0</v>
      </c>
      <c r="W21" s="315">
        <f>CHI_fec!W21</f>
        <v>0</v>
      </c>
      <c r="X21" s="315">
        <f>CHI_fec!X21</f>
        <v>0</v>
      </c>
      <c r="Y21" s="315">
        <f>CHI_fec!Y21</f>
        <v>0</v>
      </c>
      <c r="DA21" s="137"/>
    </row>
    <row r="22" spans="1:105" ht="12" customHeight="1" x14ac:dyDescent="0.25">
      <c r="A22" s="135" t="s">
        <v>33</v>
      </c>
      <c r="B22" s="315">
        <f>CHI_fec!B22</f>
        <v>0.96018916595012893</v>
      </c>
      <c r="C22" s="315">
        <f>CHI_fec!C22</f>
        <v>4.8007738607050729</v>
      </c>
      <c r="D22" s="315">
        <f>CHI_fec!D22</f>
        <v>3.8406706792777299</v>
      </c>
      <c r="E22" s="315">
        <f>CHI_fec!E22</f>
        <v>8.0897162510748064</v>
      </c>
      <c r="F22" s="315">
        <f>CHI_fec!F22</f>
        <v>10.78622685760012</v>
      </c>
      <c r="G22" s="315">
        <f>CHI_fec!G22</f>
        <v>8.6819894353695659</v>
      </c>
      <c r="H22" s="315">
        <f>CHI_fec!H22</f>
        <v>5.2092088344475602</v>
      </c>
      <c r="I22" s="315">
        <f>CHI_fec!I22</f>
        <v>4.6486142171702651</v>
      </c>
      <c r="J22" s="315">
        <f>CHI_fec!J22</f>
        <v>3.096130696474634</v>
      </c>
      <c r="K22" s="315">
        <f>CHI_fec!K22</f>
        <v>3.096130696474634</v>
      </c>
      <c r="L22" s="315">
        <f>CHI_fec!L22</f>
        <v>5.1602751504729154</v>
      </c>
      <c r="M22" s="315">
        <f>CHI_fec!M22</f>
        <v>3.096130696474634</v>
      </c>
      <c r="N22" s="315">
        <f>CHI_fec!N22</f>
        <v>2.0641444539982801</v>
      </c>
      <c r="O22" s="315">
        <f>CHI_fec!O22</f>
        <v>2.0641444539982801</v>
      </c>
      <c r="P22" s="315">
        <f>CHI_fec!P22</f>
        <v>2.0641444539982801</v>
      </c>
      <c r="Q22" s="315">
        <f>CHI_fec!Q22</f>
        <v>2.0641444539982801</v>
      </c>
      <c r="R22" s="315">
        <f>CHI_fec!R22</f>
        <v>2.0641444539982801</v>
      </c>
      <c r="S22" s="315">
        <f>CHI_fec!S22</f>
        <v>2.226139294926913</v>
      </c>
      <c r="T22" s="315">
        <f>CHI_fec!T22</f>
        <v>2.1848700753684041</v>
      </c>
      <c r="U22" s="315">
        <f>CHI_fec!U22</f>
        <v>1.791643832555037</v>
      </c>
      <c r="V22" s="315">
        <f>CHI_fec!V22</f>
        <v>2.1982808029546659</v>
      </c>
      <c r="W22" s="315">
        <f>CHI_fec!W22</f>
        <v>2.2478395868182002</v>
      </c>
      <c r="X22" s="315">
        <f>CHI_fec!X22</f>
        <v>2.1863191394670691</v>
      </c>
      <c r="Y22" s="315">
        <f>CHI_fec!Y22</f>
        <v>1.841912219035611</v>
      </c>
      <c r="DA22" s="137"/>
    </row>
    <row r="23" spans="1:105" ht="12" customHeight="1" x14ac:dyDescent="0.25">
      <c r="A23" s="135" t="s">
        <v>83</v>
      </c>
      <c r="B23" s="315">
        <f>CHI_fec!B23</f>
        <v>10.628632846087701</v>
      </c>
      <c r="C23" s="315">
        <f>CHI_fec!C23</f>
        <v>0</v>
      </c>
      <c r="D23" s="315">
        <f>CHI_fec!D23</f>
        <v>0</v>
      </c>
      <c r="E23" s="315">
        <f>CHI_fec!E23</f>
        <v>0</v>
      </c>
      <c r="F23" s="315">
        <f>CHI_fec!F23</f>
        <v>0</v>
      </c>
      <c r="G23" s="315">
        <f>CHI_fec!G23</f>
        <v>0</v>
      </c>
      <c r="H23" s="315">
        <f>CHI_fec!H23</f>
        <v>0</v>
      </c>
      <c r="I23" s="315">
        <f>CHI_fec!I23</f>
        <v>0</v>
      </c>
      <c r="J23" s="315">
        <f>CHI_fec!J23</f>
        <v>0</v>
      </c>
      <c r="K23" s="315">
        <f>CHI_fec!K23</f>
        <v>0</v>
      </c>
      <c r="L23" s="315">
        <f>CHI_fec!L23</f>
        <v>0</v>
      </c>
      <c r="M23" s="315">
        <f>CHI_fec!M23</f>
        <v>0</v>
      </c>
      <c r="N23" s="315">
        <f>CHI_fec!N23</f>
        <v>0</v>
      </c>
      <c r="O23" s="315">
        <f>CHI_fec!O23</f>
        <v>0</v>
      </c>
      <c r="P23" s="315">
        <f>CHI_fec!P23</f>
        <v>0</v>
      </c>
      <c r="Q23" s="315">
        <f>CHI_fec!Q23</f>
        <v>0</v>
      </c>
      <c r="R23" s="315">
        <f>CHI_fec!R23</f>
        <v>0</v>
      </c>
      <c r="S23" s="315">
        <f>CHI_fec!S23</f>
        <v>0</v>
      </c>
      <c r="T23" s="315">
        <f>CHI_fec!T23</f>
        <v>0</v>
      </c>
      <c r="U23" s="315">
        <f>CHI_fec!U23</f>
        <v>0</v>
      </c>
      <c r="V23" s="315">
        <f>CHI_fec!V23</f>
        <v>0</v>
      </c>
      <c r="W23" s="315">
        <f>CHI_fec!W23</f>
        <v>0</v>
      </c>
      <c r="X23" s="315">
        <f>CHI_fec!X23</f>
        <v>0</v>
      </c>
      <c r="Y23" s="315">
        <f>CHI_fec!Y23</f>
        <v>0</v>
      </c>
      <c r="DA23" s="137"/>
    </row>
    <row r="24" spans="1:105" ht="12" customHeight="1" x14ac:dyDescent="0.25">
      <c r="A24" s="135" t="s">
        <v>73</v>
      </c>
      <c r="B24" s="315">
        <f>CHI_fec!B24</f>
        <v>117.19690455717971</v>
      </c>
      <c r="C24" s="315">
        <f>CHI_fec!C24</f>
        <v>113.9294926913156</v>
      </c>
      <c r="D24" s="315">
        <f>CHI_fec!D24</f>
        <v>97.656921754084252</v>
      </c>
      <c r="E24" s="315">
        <f>CHI_fec!E24</f>
        <v>123.1513327601032</v>
      </c>
      <c r="F24" s="315">
        <f>CHI_fec!F24</f>
        <v>102.3645743766122</v>
      </c>
      <c r="G24" s="315">
        <f>CHI_fec!G24</f>
        <v>126.1607910576096</v>
      </c>
      <c r="H24" s="315">
        <f>CHI_fec!H24</f>
        <v>113.0696474634566</v>
      </c>
      <c r="I24" s="315">
        <f>CHI_fec!I24</f>
        <v>130.69647463456579</v>
      </c>
      <c r="J24" s="315">
        <f>CHI_fec!J24</f>
        <v>96.152192605331038</v>
      </c>
      <c r="K24" s="315">
        <f>CHI_fec!K24</f>
        <v>90.434221840068787</v>
      </c>
      <c r="L24" s="315">
        <f>CHI_fec!L24</f>
        <v>78.955288048151331</v>
      </c>
      <c r="M24" s="315">
        <f>CHI_fec!M24</f>
        <v>5.0085984522785898</v>
      </c>
      <c r="N24" s="315">
        <f>CHI_fec!N24</f>
        <v>4.3207222699914016</v>
      </c>
      <c r="O24" s="315">
        <f>CHI_fec!O24</f>
        <v>4.2992261392949267</v>
      </c>
      <c r="P24" s="315">
        <f>CHI_fec!P24</f>
        <v>4.4711951848667244</v>
      </c>
      <c r="Q24" s="315">
        <f>CHI_fec!Q24</f>
        <v>5.0300945829750638</v>
      </c>
      <c r="R24" s="315">
        <f>CHI_fec!R24</f>
        <v>5.4600171969045572</v>
      </c>
      <c r="S24" s="315">
        <f>CHI_fec!S24</f>
        <v>5.4114359415305247</v>
      </c>
      <c r="T24" s="315">
        <f>CHI_fec!T24</f>
        <v>5.6914015477214104</v>
      </c>
      <c r="U24" s="315">
        <f>CHI_fec!U24</f>
        <v>5.6497850386930342</v>
      </c>
      <c r="V24" s="315">
        <f>CHI_fec!V24</f>
        <v>5.3107480653482373</v>
      </c>
      <c r="W24" s="315">
        <f>CHI_fec!W24</f>
        <v>5.8315563198624254</v>
      </c>
      <c r="X24" s="315">
        <f>CHI_fec!X24</f>
        <v>5.2681857265692171</v>
      </c>
      <c r="Y24" s="315">
        <f>CHI_fec!Y24</f>
        <v>4.3906276870163374</v>
      </c>
      <c r="DA24" s="137"/>
    </row>
    <row r="25" spans="1:105" ht="12" customHeight="1" x14ac:dyDescent="0.25">
      <c r="A25" s="57" t="s">
        <v>998</v>
      </c>
      <c r="B25" s="294">
        <v>3.5122262380934441</v>
      </c>
      <c r="C25" s="294">
        <v>3.1553062122250668</v>
      </c>
      <c r="D25" s="294">
        <v>3.1796242822996308</v>
      </c>
      <c r="E25" s="294">
        <v>4.5720465591244972</v>
      </c>
      <c r="F25" s="294">
        <v>4.4762294208464768</v>
      </c>
      <c r="G25" s="294">
        <v>4.306523145637815</v>
      </c>
      <c r="H25" s="294">
        <v>4.537393104744246</v>
      </c>
      <c r="I25" s="294">
        <v>5.0474933841858984</v>
      </c>
      <c r="J25" s="294">
        <v>5.238591718487676</v>
      </c>
      <c r="K25" s="294">
        <v>3.2802871992721419</v>
      </c>
      <c r="L25" s="294">
        <v>2.4379793569095649</v>
      </c>
      <c r="M25" s="294">
        <v>1.8831426001213649</v>
      </c>
      <c r="N25" s="294">
        <v>2.32519400555501</v>
      </c>
      <c r="O25" s="294">
        <v>2.7454351305234521</v>
      </c>
      <c r="P25" s="294">
        <v>3.299041951013221</v>
      </c>
      <c r="Q25" s="294">
        <v>5.3100959652397037</v>
      </c>
      <c r="R25" s="294">
        <v>5.5794449482308073</v>
      </c>
      <c r="S25" s="294">
        <v>5.0559448006042391</v>
      </c>
      <c r="T25" s="294">
        <v>3.9933401650379632</v>
      </c>
      <c r="U25" s="294">
        <v>3.3772989816102621</v>
      </c>
      <c r="V25" s="294">
        <v>2.887243954074028</v>
      </c>
      <c r="W25" s="294">
        <v>3.6383503878994832</v>
      </c>
      <c r="X25" s="294">
        <v>3.987797619617893</v>
      </c>
      <c r="Y25" s="294">
        <v>2.0335920585867688</v>
      </c>
      <c r="DA25" s="70" t="s">
        <v>1144</v>
      </c>
    </row>
    <row r="26" spans="1:105" ht="12" customHeight="1" x14ac:dyDescent="0.25">
      <c r="A26" s="46" t="s">
        <v>28</v>
      </c>
      <c r="B26" s="229">
        <v>0</v>
      </c>
      <c r="C26" s="229">
        <v>0</v>
      </c>
      <c r="D26" s="229">
        <v>0.27826044478660311</v>
      </c>
      <c r="E26" s="229">
        <v>0</v>
      </c>
      <c r="F26" s="229">
        <v>0</v>
      </c>
      <c r="G26" s="229">
        <v>0</v>
      </c>
      <c r="H26" s="229">
        <v>0</v>
      </c>
      <c r="I26" s="229">
        <v>0</v>
      </c>
      <c r="J26" s="229">
        <v>0</v>
      </c>
      <c r="K26" s="229">
        <v>0</v>
      </c>
      <c r="L26" s="229">
        <v>0</v>
      </c>
      <c r="M26" s="229">
        <v>0</v>
      </c>
      <c r="N26" s="229">
        <v>0</v>
      </c>
      <c r="O26" s="229">
        <v>0</v>
      </c>
      <c r="P26" s="229">
        <v>0</v>
      </c>
      <c r="Q26" s="229">
        <v>0</v>
      </c>
      <c r="R26" s="229">
        <v>0</v>
      </c>
      <c r="S26" s="229">
        <v>0</v>
      </c>
      <c r="T26" s="229">
        <v>0</v>
      </c>
      <c r="U26" s="229">
        <v>1.5201525574689621E-4</v>
      </c>
      <c r="V26" s="229">
        <v>0</v>
      </c>
      <c r="W26" s="229">
        <v>0</v>
      </c>
      <c r="X26" s="229">
        <v>0</v>
      </c>
      <c r="Y26" s="229">
        <v>0</v>
      </c>
      <c r="DA26" s="73" t="s">
        <v>1145</v>
      </c>
    </row>
    <row r="27" spans="1:105" ht="12" customHeight="1" x14ac:dyDescent="0.25">
      <c r="A27" s="46" t="s">
        <v>30</v>
      </c>
      <c r="B27" s="229">
        <v>0</v>
      </c>
      <c r="C27" s="229">
        <v>0</v>
      </c>
      <c r="D27" s="229">
        <v>0</v>
      </c>
      <c r="E27" s="229">
        <v>0</v>
      </c>
      <c r="F27" s="229">
        <v>0</v>
      </c>
      <c r="G27" s="229">
        <v>0</v>
      </c>
      <c r="H27" s="229">
        <v>0</v>
      </c>
      <c r="I27" s="229">
        <v>0</v>
      </c>
      <c r="J27" s="229">
        <v>0</v>
      </c>
      <c r="K27" s="229">
        <v>0</v>
      </c>
      <c r="L27" s="229">
        <v>0</v>
      </c>
      <c r="M27" s="229">
        <v>0</v>
      </c>
      <c r="N27" s="229">
        <v>0</v>
      </c>
      <c r="O27" s="229">
        <v>0</v>
      </c>
      <c r="P27" s="229">
        <v>0</v>
      </c>
      <c r="Q27" s="229">
        <v>0</v>
      </c>
      <c r="R27" s="229">
        <v>0</v>
      </c>
      <c r="S27" s="229">
        <v>0</v>
      </c>
      <c r="T27" s="229">
        <v>0</v>
      </c>
      <c r="U27" s="229">
        <v>0</v>
      </c>
      <c r="V27" s="229">
        <v>0</v>
      </c>
      <c r="W27" s="229">
        <v>0</v>
      </c>
      <c r="X27" s="229">
        <v>0</v>
      </c>
      <c r="Y27" s="229">
        <v>0</v>
      </c>
      <c r="DA27" s="73" t="s">
        <v>1146</v>
      </c>
    </row>
    <row r="28" spans="1:105" ht="12" customHeight="1" x14ac:dyDescent="0.25">
      <c r="A28" s="46" t="s">
        <v>31</v>
      </c>
      <c r="B28" s="229">
        <v>0</v>
      </c>
      <c r="C28" s="229">
        <v>0</v>
      </c>
      <c r="D28" s="229">
        <v>0</v>
      </c>
      <c r="E28" s="229">
        <v>4.1914879758932537E-2</v>
      </c>
      <c r="F28" s="229">
        <v>4.3013348832395951E-2</v>
      </c>
      <c r="G28" s="229">
        <v>0.12810435794403019</v>
      </c>
      <c r="H28" s="229">
        <v>8.2380337563254899E-2</v>
      </c>
      <c r="I28" s="229">
        <v>4.1974821161416299E-2</v>
      </c>
      <c r="J28" s="229">
        <v>4.1396023141382132E-2</v>
      </c>
      <c r="K28" s="229">
        <v>2.6381899573739011E-2</v>
      </c>
      <c r="L28" s="229">
        <v>1.8847743488115631E-2</v>
      </c>
      <c r="M28" s="229">
        <v>1.448607515562789E-2</v>
      </c>
      <c r="N28" s="229">
        <v>1.9994401281891429E-2</v>
      </c>
      <c r="O28" s="229">
        <v>2.1983881992115949E-2</v>
      </c>
      <c r="P28" s="229">
        <v>2.558134549970905E-2</v>
      </c>
      <c r="Q28" s="229">
        <v>3.5606512001070727E-2</v>
      </c>
      <c r="R28" s="229">
        <v>3.5973276656463798E-2</v>
      </c>
      <c r="S28" s="229">
        <v>2.909779576143488E-2</v>
      </c>
      <c r="T28" s="229">
        <v>2.6713043362673501E-2</v>
      </c>
      <c r="U28" s="229">
        <v>2.0208040749635399E-2</v>
      </c>
      <c r="V28" s="229">
        <v>1.8694052598427349E-2</v>
      </c>
      <c r="W28" s="229">
        <v>1.333684811352309E-2</v>
      </c>
      <c r="X28" s="229">
        <v>3.6585751254524908E-2</v>
      </c>
      <c r="Y28" s="229">
        <v>2.6159859957242002E-2</v>
      </c>
      <c r="DA28" s="73" t="s">
        <v>1147</v>
      </c>
    </row>
    <row r="29" spans="1:105" ht="12" customHeight="1" x14ac:dyDescent="0.25">
      <c r="A29" s="46" t="s">
        <v>159</v>
      </c>
      <c r="B29" s="229">
        <v>8.7244202000122423E-2</v>
      </c>
      <c r="C29" s="229">
        <v>4.5283184258463102E-2</v>
      </c>
      <c r="D29" s="229">
        <v>8.6934983791840892E-2</v>
      </c>
      <c r="E29" s="229">
        <v>0.2838730455402384</v>
      </c>
      <c r="F29" s="229">
        <v>0.1093402346014406</v>
      </c>
      <c r="G29" s="229">
        <v>0.108497529554063</v>
      </c>
      <c r="H29" s="229">
        <v>0.1030424797902873</v>
      </c>
      <c r="I29" s="229">
        <v>0.18033736822718791</v>
      </c>
      <c r="J29" s="229">
        <v>0.13978620908576059</v>
      </c>
      <c r="K29" s="229">
        <v>6.6780860594446018E-2</v>
      </c>
      <c r="L29" s="229">
        <v>6.3774270329954655E-2</v>
      </c>
      <c r="M29" s="229">
        <v>3.6774537538548487E-2</v>
      </c>
      <c r="N29" s="229">
        <v>6.7882004137940627E-2</v>
      </c>
      <c r="O29" s="229">
        <v>5.5710405288381858E-2</v>
      </c>
      <c r="P29" s="229">
        <v>6.4932974217329825E-2</v>
      </c>
      <c r="Q29" s="229">
        <v>9.0200255081600234E-2</v>
      </c>
      <c r="R29" s="229">
        <v>0.121174589582731</v>
      </c>
      <c r="S29" s="229">
        <v>8.3378363966930644E-2</v>
      </c>
      <c r="T29" s="229">
        <v>7.317935368329867E-2</v>
      </c>
      <c r="U29" s="229">
        <v>4.9836637162634707E-2</v>
      </c>
      <c r="V29" s="229">
        <v>4.2308778122956192E-2</v>
      </c>
      <c r="W29" s="229">
        <v>4.9961319772084477E-2</v>
      </c>
      <c r="X29" s="229">
        <v>9.1151555025696426E-2</v>
      </c>
      <c r="Y29" s="229">
        <v>3.0925727297312942E-2</v>
      </c>
      <c r="DA29" s="73" t="s">
        <v>1148</v>
      </c>
    </row>
    <row r="30" spans="1:105" ht="12" customHeight="1" x14ac:dyDescent="0.25">
      <c r="A30" s="46" t="s">
        <v>32</v>
      </c>
      <c r="B30" s="229">
        <v>0.19581241254220219</v>
      </c>
      <c r="C30" s="229">
        <v>0.20274136297460951</v>
      </c>
      <c r="D30" s="229">
        <v>0.1169549710221416</v>
      </c>
      <c r="E30" s="229">
        <v>0.22061191360304941</v>
      </c>
      <c r="F30" s="229">
        <v>0.22639352065344021</v>
      </c>
      <c r="G30" s="229">
        <v>0.19264244862122659</v>
      </c>
      <c r="H30" s="229">
        <v>0.24776780505950899</v>
      </c>
      <c r="I30" s="229">
        <v>0.19824766959581239</v>
      </c>
      <c r="J30" s="229">
        <v>0.16269852781398819</v>
      </c>
      <c r="K30" s="229">
        <v>8.3078342883679782E-2</v>
      </c>
      <c r="L30" s="229">
        <v>4.4492216585244958E-2</v>
      </c>
      <c r="M30" s="229">
        <v>3.4156131926809753E-2</v>
      </c>
      <c r="N30" s="229">
        <v>4.7117848063001323E-2</v>
      </c>
      <c r="O30" s="229">
        <v>5.1801624288397838E-2</v>
      </c>
      <c r="P30" s="229">
        <v>4.017040373216163E-2</v>
      </c>
      <c r="Q30" s="229">
        <v>0</v>
      </c>
      <c r="R30" s="229">
        <v>0</v>
      </c>
      <c r="S30" s="229">
        <v>6.6006828993311656E-4</v>
      </c>
      <c r="T30" s="229">
        <v>0</v>
      </c>
      <c r="U30" s="229">
        <v>0</v>
      </c>
      <c r="V30" s="229">
        <v>0</v>
      </c>
      <c r="W30" s="229">
        <v>0</v>
      </c>
      <c r="X30" s="229">
        <v>0</v>
      </c>
      <c r="Y30" s="229">
        <v>0</v>
      </c>
      <c r="DA30" s="73" t="s">
        <v>1149</v>
      </c>
    </row>
    <row r="31" spans="1:105" ht="12" customHeight="1" x14ac:dyDescent="0.25">
      <c r="A31" s="46" t="s">
        <v>33</v>
      </c>
      <c r="B31" s="229">
        <v>0</v>
      </c>
      <c r="C31" s="229">
        <v>0</v>
      </c>
      <c r="D31" s="229">
        <v>0</v>
      </c>
      <c r="E31" s="229">
        <v>0</v>
      </c>
      <c r="F31" s="229">
        <v>0</v>
      </c>
      <c r="G31" s="229">
        <v>0</v>
      </c>
      <c r="H31" s="229">
        <v>0</v>
      </c>
      <c r="I31" s="229">
        <v>4.9416406935657728E-2</v>
      </c>
      <c r="J31" s="229">
        <v>0</v>
      </c>
      <c r="K31" s="229">
        <v>0</v>
      </c>
      <c r="L31" s="229">
        <v>0</v>
      </c>
      <c r="M31" s="229">
        <v>0</v>
      </c>
      <c r="N31" s="229">
        <v>0</v>
      </c>
      <c r="O31" s="229">
        <v>0</v>
      </c>
      <c r="P31" s="229">
        <v>0</v>
      </c>
      <c r="Q31" s="229">
        <v>0</v>
      </c>
      <c r="R31" s="229">
        <v>0</v>
      </c>
      <c r="S31" s="229">
        <v>6.5052426250714101E-5</v>
      </c>
      <c r="T31" s="229">
        <v>5.5209073030697151E-5</v>
      </c>
      <c r="U31" s="229">
        <v>0</v>
      </c>
      <c r="V31" s="229">
        <v>0</v>
      </c>
      <c r="W31" s="229">
        <v>0</v>
      </c>
      <c r="X31" s="229">
        <v>0</v>
      </c>
      <c r="Y31" s="229">
        <v>1.318584819621019E-2</v>
      </c>
      <c r="DA31" s="73" t="s">
        <v>1150</v>
      </c>
    </row>
    <row r="32" spans="1:105" ht="12" customHeight="1" x14ac:dyDescent="0.25">
      <c r="A32" s="46" t="s">
        <v>35</v>
      </c>
      <c r="B32" s="229">
        <v>2.7082314866573092</v>
      </c>
      <c r="C32" s="229">
        <v>2.4825842403989991</v>
      </c>
      <c r="D32" s="229">
        <v>2.184008923263812</v>
      </c>
      <c r="E32" s="229">
        <v>2.072681970612547</v>
      </c>
      <c r="F32" s="229">
        <v>2.385569640549194</v>
      </c>
      <c r="G32" s="229">
        <v>1.867324066087628</v>
      </c>
      <c r="H32" s="229">
        <v>1.767731540561656</v>
      </c>
      <c r="I32" s="229">
        <v>1.983787350196589</v>
      </c>
      <c r="J32" s="229">
        <v>1.87523379856473</v>
      </c>
      <c r="K32" s="229">
        <v>1.2493273176512201</v>
      </c>
      <c r="L32" s="229">
        <v>0.96962141713347427</v>
      </c>
      <c r="M32" s="229">
        <v>0.59750897374037282</v>
      </c>
      <c r="N32" s="229">
        <v>0.77373291194759819</v>
      </c>
      <c r="O32" s="229">
        <v>0.84277008513297014</v>
      </c>
      <c r="P32" s="229">
        <v>0.91503274319362793</v>
      </c>
      <c r="Q32" s="229">
        <v>1.3046416481623551</v>
      </c>
      <c r="R32" s="229">
        <v>1.317110810168272</v>
      </c>
      <c r="S32" s="229">
        <v>1.190949294951765</v>
      </c>
      <c r="T32" s="229">
        <v>1.0103949139732411</v>
      </c>
      <c r="U32" s="229">
        <v>0.7417228469791759</v>
      </c>
      <c r="V32" s="229">
        <v>0.72829815797893938</v>
      </c>
      <c r="W32" s="229">
        <v>0.90685289618181464</v>
      </c>
      <c r="X32" s="229">
        <v>0.98535622067420037</v>
      </c>
      <c r="Y32" s="229">
        <v>0.57148527372604385</v>
      </c>
      <c r="DA32" s="73" t="s">
        <v>1151</v>
      </c>
    </row>
    <row r="33" spans="1:105" ht="12" customHeight="1" x14ac:dyDescent="0.25">
      <c r="A33" s="46" t="s">
        <v>36</v>
      </c>
      <c r="B33" s="229">
        <v>0</v>
      </c>
      <c r="C33" s="229">
        <v>0</v>
      </c>
      <c r="D33" s="229">
        <v>0</v>
      </c>
      <c r="E33" s="229">
        <v>0</v>
      </c>
      <c r="F33" s="229">
        <v>0</v>
      </c>
      <c r="G33" s="229">
        <v>0</v>
      </c>
      <c r="H33" s="229">
        <v>0</v>
      </c>
      <c r="I33" s="229">
        <v>0</v>
      </c>
      <c r="J33" s="229">
        <v>0</v>
      </c>
      <c r="K33" s="229">
        <v>0</v>
      </c>
      <c r="L33" s="229">
        <v>0</v>
      </c>
      <c r="M33" s="229">
        <v>0</v>
      </c>
      <c r="N33" s="229">
        <v>0</v>
      </c>
      <c r="O33" s="229">
        <v>0</v>
      </c>
      <c r="P33" s="229">
        <v>0</v>
      </c>
      <c r="Q33" s="229">
        <v>0</v>
      </c>
      <c r="R33" s="229">
        <v>0</v>
      </c>
      <c r="S33" s="229">
        <v>0</v>
      </c>
      <c r="T33" s="229">
        <v>0</v>
      </c>
      <c r="U33" s="229">
        <v>0</v>
      </c>
      <c r="V33" s="229">
        <v>0</v>
      </c>
      <c r="W33" s="229">
        <v>0</v>
      </c>
      <c r="X33" s="229">
        <v>0</v>
      </c>
      <c r="Y33" s="229">
        <v>0</v>
      </c>
      <c r="DA33" s="73" t="s">
        <v>1152</v>
      </c>
    </row>
    <row r="34" spans="1:105" ht="12" customHeight="1" x14ac:dyDescent="0.25">
      <c r="A34" s="46" t="s">
        <v>38</v>
      </c>
      <c r="B34" s="229">
        <v>0.52093813689381008</v>
      </c>
      <c r="C34" s="229">
        <v>0.42469742459299592</v>
      </c>
      <c r="D34" s="229">
        <v>0.51346495943523307</v>
      </c>
      <c r="E34" s="229">
        <v>0.47737120045969628</v>
      </c>
      <c r="F34" s="229">
        <v>0.56629890478728429</v>
      </c>
      <c r="G34" s="229">
        <v>0.63718008137864901</v>
      </c>
      <c r="H34" s="229">
        <v>0.70968940176994533</v>
      </c>
      <c r="I34" s="229">
        <v>0.88361538597618572</v>
      </c>
      <c r="J34" s="229">
        <v>0.89113469157348657</v>
      </c>
      <c r="K34" s="229">
        <v>0.53327686105415639</v>
      </c>
      <c r="L34" s="229">
        <v>0.44282967406909501</v>
      </c>
      <c r="M34" s="229">
        <v>0.32526372454013153</v>
      </c>
      <c r="N34" s="229">
        <v>0.33914973482118199</v>
      </c>
      <c r="O34" s="229">
        <v>0.50345411225245573</v>
      </c>
      <c r="P34" s="229">
        <v>0.71533214086701902</v>
      </c>
      <c r="Q34" s="229">
        <v>1.491968381676944</v>
      </c>
      <c r="R34" s="229">
        <v>1.6032845436357139</v>
      </c>
      <c r="S34" s="229">
        <v>1.467085036558021</v>
      </c>
      <c r="T34" s="229">
        <v>0.99805702945918573</v>
      </c>
      <c r="U34" s="229">
        <v>0.81611703897626686</v>
      </c>
      <c r="V34" s="229">
        <v>0.65554513589892927</v>
      </c>
      <c r="W34" s="229">
        <v>0.93893431228289359</v>
      </c>
      <c r="X34" s="229">
        <v>0.86969642341488729</v>
      </c>
      <c r="Y34" s="229">
        <v>0.54977752402826652</v>
      </c>
      <c r="DA34" s="73" t="s">
        <v>1153</v>
      </c>
    </row>
    <row r="35" spans="1:105" ht="12" customHeight="1" x14ac:dyDescent="0.25">
      <c r="A35" s="46" t="s">
        <v>39</v>
      </c>
      <c r="B35" s="229">
        <v>0</v>
      </c>
      <c r="C35" s="229">
        <v>0</v>
      </c>
      <c r="D35" s="229">
        <v>0</v>
      </c>
      <c r="E35" s="229">
        <v>1.475593549150034</v>
      </c>
      <c r="F35" s="229">
        <v>1.145613771422721</v>
      </c>
      <c r="G35" s="229">
        <v>1.372774662052219</v>
      </c>
      <c r="H35" s="229">
        <v>1.6267815399995931</v>
      </c>
      <c r="I35" s="229">
        <v>1.7101143820930489</v>
      </c>
      <c r="J35" s="229">
        <v>2.128342468308329</v>
      </c>
      <c r="K35" s="229">
        <v>1.321441917514901</v>
      </c>
      <c r="L35" s="229">
        <v>0.89841403530368091</v>
      </c>
      <c r="M35" s="229">
        <v>0.87495315721987454</v>
      </c>
      <c r="N35" s="229">
        <v>1.0773171053033961</v>
      </c>
      <c r="O35" s="229">
        <v>1.26971502156913</v>
      </c>
      <c r="P35" s="229">
        <v>1.5379923435033731</v>
      </c>
      <c r="Q35" s="229">
        <v>2.387679168317733</v>
      </c>
      <c r="R35" s="229">
        <v>2.5019017281876268</v>
      </c>
      <c r="S35" s="229">
        <v>2.2847091886499031</v>
      </c>
      <c r="T35" s="229">
        <v>1.8849406154865329</v>
      </c>
      <c r="U35" s="229">
        <v>1.749262402486802</v>
      </c>
      <c r="V35" s="229">
        <v>1.442397829474775</v>
      </c>
      <c r="W35" s="229">
        <v>1.729265011549167</v>
      </c>
      <c r="X35" s="229">
        <v>2.0050076692485841</v>
      </c>
      <c r="Y35" s="229">
        <v>0.84205782538169338</v>
      </c>
      <c r="DA35" s="73" t="s">
        <v>1154</v>
      </c>
    </row>
    <row r="36" spans="1:105" ht="12" customHeight="1" x14ac:dyDescent="0.25">
      <c r="A36" s="57" t="s">
        <v>1010</v>
      </c>
      <c r="B36" s="261">
        <v>1.315119339580596</v>
      </c>
      <c r="C36" s="261">
        <v>1.1907905710820621</v>
      </c>
      <c r="D36" s="261">
        <v>1.1980983090550561</v>
      </c>
      <c r="E36" s="261">
        <v>1.5937574019743921</v>
      </c>
      <c r="F36" s="261">
        <v>1.603467390290954</v>
      </c>
      <c r="G36" s="261">
        <v>1.5062576414456139</v>
      </c>
      <c r="H36" s="261">
        <v>1.532228092949784</v>
      </c>
      <c r="I36" s="261">
        <v>1.715363334573043</v>
      </c>
      <c r="J36" s="261">
        <v>1.64442368660324</v>
      </c>
      <c r="K36" s="261">
        <v>1.0282900508725781</v>
      </c>
      <c r="L36" s="261">
        <v>0.77514058914587969</v>
      </c>
      <c r="M36" s="261">
        <v>0.5649929106988606</v>
      </c>
      <c r="N36" s="261">
        <v>0.70927515986932921</v>
      </c>
      <c r="O36" s="261">
        <v>0.81780076706688887</v>
      </c>
      <c r="P36" s="261">
        <v>0.98287606855654452</v>
      </c>
      <c r="Q36" s="261">
        <v>1.533343472480142</v>
      </c>
      <c r="R36" s="261">
        <v>1.5960675266786191</v>
      </c>
      <c r="S36" s="261">
        <v>1.4430562309078669</v>
      </c>
      <c r="T36" s="261">
        <v>1.150467979293623</v>
      </c>
      <c r="U36" s="261">
        <v>0.93465300183314493</v>
      </c>
      <c r="V36" s="261">
        <v>0.81899965687435783</v>
      </c>
      <c r="W36" s="261">
        <v>1.0334191224420439</v>
      </c>
      <c r="X36" s="261">
        <v>1.136888597341104</v>
      </c>
      <c r="Y36" s="261">
        <v>0.60363717166564901</v>
      </c>
      <c r="DA36" s="70" t="s">
        <v>1155</v>
      </c>
    </row>
    <row r="37" spans="1:105" ht="12" customHeight="1" x14ac:dyDescent="0.25">
      <c r="A37" s="60" t="s">
        <v>1012</v>
      </c>
      <c r="B37" s="262">
        <v>1.276776284542593</v>
      </c>
      <c r="C37" s="262">
        <v>1.137591670927026</v>
      </c>
      <c r="D37" s="262">
        <v>1.134203384287392</v>
      </c>
      <c r="E37" s="262">
        <v>1.3982733462397161</v>
      </c>
      <c r="F37" s="262">
        <v>1.4048484780456001</v>
      </c>
      <c r="G37" s="262">
        <v>1.287903485047186</v>
      </c>
      <c r="H37" s="262">
        <v>1.332904261411838</v>
      </c>
      <c r="I37" s="262">
        <v>1.4758081279549331</v>
      </c>
      <c r="J37" s="262">
        <v>1.541336142235455</v>
      </c>
      <c r="K37" s="262">
        <v>0.97789060190007915</v>
      </c>
      <c r="L37" s="262">
        <v>0.73707557119696576</v>
      </c>
      <c r="M37" s="262">
        <v>0.53072392399004586</v>
      </c>
      <c r="N37" s="262">
        <v>0.66296422774740804</v>
      </c>
      <c r="O37" s="262">
        <v>0.76855232739051382</v>
      </c>
      <c r="P37" s="262">
        <v>0.87989133544666698</v>
      </c>
      <c r="Q37" s="262">
        <v>1.363600182257984</v>
      </c>
      <c r="R37" s="262">
        <v>1.4278897244850119</v>
      </c>
      <c r="S37" s="262">
        <v>1.2811709527362041</v>
      </c>
      <c r="T37" s="262">
        <v>1.0327017263861411</v>
      </c>
      <c r="U37" s="262">
        <v>0.83249550854299514</v>
      </c>
      <c r="V37" s="262">
        <v>0.74788292115418065</v>
      </c>
      <c r="W37" s="262">
        <v>0.94066331278455872</v>
      </c>
      <c r="X37" s="262">
        <v>1.0381845757532711</v>
      </c>
      <c r="Y37" s="262">
        <v>0.55108131309614428</v>
      </c>
      <c r="DA37" s="72" t="s">
        <v>1156</v>
      </c>
    </row>
    <row r="38" spans="1:105" ht="12" customHeight="1" x14ac:dyDescent="0.25">
      <c r="A38" s="59" t="s">
        <v>28</v>
      </c>
      <c r="B38" s="230">
        <v>0</v>
      </c>
      <c r="C38" s="230">
        <v>0</v>
      </c>
      <c r="D38" s="230">
        <v>0.1192033093734759</v>
      </c>
      <c r="E38" s="230">
        <v>0</v>
      </c>
      <c r="F38" s="230">
        <v>0</v>
      </c>
      <c r="G38" s="230">
        <v>0</v>
      </c>
      <c r="H38" s="230">
        <v>0</v>
      </c>
      <c r="I38" s="230">
        <v>0</v>
      </c>
      <c r="J38" s="230">
        <v>0</v>
      </c>
      <c r="K38" s="230">
        <v>0</v>
      </c>
      <c r="L38" s="230">
        <v>0</v>
      </c>
      <c r="M38" s="230">
        <v>0</v>
      </c>
      <c r="N38" s="230">
        <v>0</v>
      </c>
      <c r="O38" s="230">
        <v>0</v>
      </c>
      <c r="P38" s="230">
        <v>0</v>
      </c>
      <c r="Q38" s="230">
        <v>0</v>
      </c>
      <c r="R38" s="230">
        <v>0</v>
      </c>
      <c r="S38" s="230">
        <v>0</v>
      </c>
      <c r="T38" s="230">
        <v>0</v>
      </c>
      <c r="U38" s="230">
        <v>1.5725519889627261E-4</v>
      </c>
      <c r="V38" s="230">
        <v>0</v>
      </c>
      <c r="W38" s="230">
        <v>0</v>
      </c>
      <c r="X38" s="230">
        <v>0</v>
      </c>
      <c r="Y38" s="230">
        <v>0</v>
      </c>
      <c r="DA38" s="71" t="s">
        <v>1157</v>
      </c>
    </row>
    <row r="39" spans="1:105" ht="12" customHeight="1" x14ac:dyDescent="0.25">
      <c r="A39" s="59" t="s">
        <v>31</v>
      </c>
      <c r="B39" s="295">
        <v>0</v>
      </c>
      <c r="C39" s="295">
        <v>0</v>
      </c>
      <c r="D39" s="295">
        <v>0</v>
      </c>
      <c r="E39" s="295">
        <v>2.235705726708177E-2</v>
      </c>
      <c r="F39" s="295">
        <v>2.18086600259144E-2</v>
      </c>
      <c r="G39" s="295">
        <v>7.1689509624251829E-2</v>
      </c>
      <c r="H39" s="295">
        <v>4.9769171390550968E-2</v>
      </c>
      <c r="I39" s="295">
        <v>2.572343647729862E-2</v>
      </c>
      <c r="J39" s="295">
        <v>2.8702129213584161E-2</v>
      </c>
      <c r="K39" s="295">
        <v>1.8061863393122171E-2</v>
      </c>
      <c r="L39" s="295">
        <v>1.264739351037379E-2</v>
      </c>
      <c r="M39" s="295">
        <v>1.1238341048163949E-2</v>
      </c>
      <c r="N39" s="295">
        <v>1.4568162797258361E-2</v>
      </c>
      <c r="O39" s="295">
        <v>1.734874574179494E-2</v>
      </c>
      <c r="P39" s="295">
        <v>2.149425994183737E-2</v>
      </c>
      <c r="Q39" s="295">
        <v>3.390796339266712E-2</v>
      </c>
      <c r="R39" s="295">
        <v>3.4820327346175017E-2</v>
      </c>
      <c r="S39" s="295">
        <v>2.8557600039434781E-2</v>
      </c>
      <c r="T39" s="295">
        <v>2.4822500614496451E-2</v>
      </c>
      <c r="U39" s="295">
        <v>2.0698296313907589E-2</v>
      </c>
      <c r="V39" s="295">
        <v>1.769148031294589E-2</v>
      </c>
      <c r="W39" s="295">
        <v>1.291481471261135E-2</v>
      </c>
      <c r="X39" s="295">
        <v>3.4103020440861227E-2</v>
      </c>
      <c r="Y39" s="295">
        <v>2.2905780455127901E-2</v>
      </c>
      <c r="DA39" s="122" t="s">
        <v>1158</v>
      </c>
    </row>
    <row r="40" spans="1:105" ht="12" customHeight="1" x14ac:dyDescent="0.25">
      <c r="A40" s="59" t="s">
        <v>159</v>
      </c>
      <c r="B40" s="295">
        <v>3.6454801503773379E-2</v>
      </c>
      <c r="C40" s="295">
        <v>1.8461765846342359E-2</v>
      </c>
      <c r="D40" s="295">
        <v>3.6186168845570833E-2</v>
      </c>
      <c r="E40" s="295">
        <v>0.14858987202684379</v>
      </c>
      <c r="F40" s="295">
        <v>5.4403189830993202E-2</v>
      </c>
      <c r="G40" s="295">
        <v>5.9584073690444141E-2</v>
      </c>
      <c r="H40" s="295">
        <v>6.1090233019176023E-2</v>
      </c>
      <c r="I40" s="295">
        <v>0.1084537309408395</v>
      </c>
      <c r="J40" s="295">
        <v>9.5112688619864744E-2</v>
      </c>
      <c r="K40" s="295">
        <v>4.4867011065230847E-2</v>
      </c>
      <c r="L40" s="295">
        <v>4.1995794715027061E-2</v>
      </c>
      <c r="M40" s="295">
        <v>2.7997376025006369E-2</v>
      </c>
      <c r="N40" s="295">
        <v>4.8536636225674751E-2</v>
      </c>
      <c r="O40" s="295">
        <v>4.314382571530731E-2</v>
      </c>
      <c r="P40" s="295">
        <v>5.3540576887530347E-2</v>
      </c>
      <c r="Q40" s="295">
        <v>8.4294390694186594E-2</v>
      </c>
      <c r="R40" s="295">
        <v>0.1151020467310849</v>
      </c>
      <c r="S40" s="295">
        <v>8.0303342369447028E-2</v>
      </c>
      <c r="T40" s="295">
        <v>6.6731266494050784E-2</v>
      </c>
      <c r="U40" s="295">
        <v>5.0093082563397673E-2</v>
      </c>
      <c r="V40" s="295">
        <v>3.9292515503490347E-2</v>
      </c>
      <c r="W40" s="295">
        <v>4.7477464047929317E-2</v>
      </c>
      <c r="X40" s="295">
        <v>8.3380325654590651E-2</v>
      </c>
      <c r="Y40" s="295">
        <v>2.6573468109212729E-2</v>
      </c>
      <c r="DA40" s="122" t="s">
        <v>1159</v>
      </c>
    </row>
    <row r="41" spans="1:105" ht="12" customHeight="1" x14ac:dyDescent="0.25">
      <c r="A41" s="59" t="s">
        <v>32</v>
      </c>
      <c r="B41" s="295">
        <v>8.4395830591034157E-2</v>
      </c>
      <c r="C41" s="295">
        <v>8.5259199779076991E-2</v>
      </c>
      <c r="D41" s="295">
        <v>5.0214520931793731E-2</v>
      </c>
      <c r="E41" s="295">
        <v>0.1191123034994048</v>
      </c>
      <c r="F41" s="295">
        <v>0.1161905925672447</v>
      </c>
      <c r="G41" s="295">
        <v>0.10912517232160469</v>
      </c>
      <c r="H41" s="295">
        <v>0.1515175585015584</v>
      </c>
      <c r="I41" s="295">
        <v>0.12297857899471459</v>
      </c>
      <c r="J41" s="295">
        <v>0.1141879732314186</v>
      </c>
      <c r="K41" s="295">
        <v>5.7573888571022858E-2</v>
      </c>
      <c r="L41" s="295">
        <v>3.0220869720890949E-2</v>
      </c>
      <c r="M41" s="295">
        <v>2.6822632718227071E-2</v>
      </c>
      <c r="N41" s="295">
        <v>3.4750661536283527E-2</v>
      </c>
      <c r="O41" s="295">
        <v>4.1379793863172663E-2</v>
      </c>
      <c r="P41" s="295">
        <v>3.4165403737509967E-2</v>
      </c>
      <c r="Q41" s="295">
        <v>0</v>
      </c>
      <c r="R41" s="295">
        <v>0</v>
      </c>
      <c r="S41" s="295">
        <v>6.5574008440527013E-4</v>
      </c>
      <c r="T41" s="295">
        <v>0</v>
      </c>
      <c r="U41" s="295">
        <v>0</v>
      </c>
      <c r="V41" s="295">
        <v>0</v>
      </c>
      <c r="W41" s="295">
        <v>0</v>
      </c>
      <c r="X41" s="295">
        <v>0</v>
      </c>
      <c r="Y41" s="295">
        <v>0</v>
      </c>
      <c r="DA41" s="122" t="s">
        <v>1160</v>
      </c>
    </row>
    <row r="42" spans="1:105" ht="12" customHeight="1" x14ac:dyDescent="0.25">
      <c r="A42" s="59" t="s">
        <v>35</v>
      </c>
      <c r="B42" s="295">
        <v>1.1559256524477859</v>
      </c>
      <c r="C42" s="295">
        <v>1.0338707053016061</v>
      </c>
      <c r="D42" s="295">
        <v>0.92859938513655138</v>
      </c>
      <c r="E42" s="295">
        <v>1.108214113446385</v>
      </c>
      <c r="F42" s="295">
        <v>1.2124460356214479</v>
      </c>
      <c r="G42" s="295">
        <v>1.047504729410885</v>
      </c>
      <c r="H42" s="295">
        <v>1.0705272985005529</v>
      </c>
      <c r="I42" s="295">
        <v>1.21865238154208</v>
      </c>
      <c r="J42" s="295">
        <v>1.303333351170588</v>
      </c>
      <c r="K42" s="295">
        <v>0.85738783887070324</v>
      </c>
      <c r="L42" s="295">
        <v>0.65221151325067395</v>
      </c>
      <c r="M42" s="295">
        <v>0.46466557419864851</v>
      </c>
      <c r="N42" s="295">
        <v>0.56510876718819136</v>
      </c>
      <c r="O42" s="295">
        <v>0.66667996207023894</v>
      </c>
      <c r="P42" s="295">
        <v>0.77069109487978926</v>
      </c>
      <c r="Q42" s="295">
        <v>1.2453978281711311</v>
      </c>
      <c r="R42" s="295">
        <v>1.277967350407752</v>
      </c>
      <c r="S42" s="295">
        <v>1.1716542702429169</v>
      </c>
      <c r="T42" s="295">
        <v>0.94114795927759398</v>
      </c>
      <c r="U42" s="295">
        <v>0.76154687446679359</v>
      </c>
      <c r="V42" s="295">
        <v>0.69089892533774444</v>
      </c>
      <c r="W42" s="295">
        <v>0.88027103402401807</v>
      </c>
      <c r="X42" s="295">
        <v>0.92070122965781931</v>
      </c>
      <c r="Y42" s="295">
        <v>0.50160206453180367</v>
      </c>
      <c r="DA42" s="122" t="s">
        <v>1161</v>
      </c>
    </row>
    <row r="43" spans="1:105" ht="12" customHeight="1" x14ac:dyDescent="0.25">
      <c r="A43" s="60" t="s">
        <v>1019</v>
      </c>
      <c r="B43" s="262">
        <v>3.8343055038003129E-2</v>
      </c>
      <c r="C43" s="262">
        <v>5.3198900155036213E-2</v>
      </c>
      <c r="D43" s="262">
        <v>6.3894924767664271E-2</v>
      </c>
      <c r="E43" s="262">
        <v>0.1954840557346762</v>
      </c>
      <c r="F43" s="262">
        <v>0.19861891224535369</v>
      </c>
      <c r="G43" s="262">
        <v>0.21835415639842831</v>
      </c>
      <c r="H43" s="262">
        <v>0.1993238315379452</v>
      </c>
      <c r="I43" s="262">
        <v>0.23955520661811031</v>
      </c>
      <c r="J43" s="262">
        <v>0.10308754436778519</v>
      </c>
      <c r="K43" s="262">
        <v>5.0399448972499178E-2</v>
      </c>
      <c r="L43" s="262">
        <v>3.806501794891394E-2</v>
      </c>
      <c r="M43" s="262">
        <v>3.4268986708814689E-2</v>
      </c>
      <c r="N43" s="262">
        <v>4.6310932121921208E-2</v>
      </c>
      <c r="O43" s="262">
        <v>4.9248439676375072E-2</v>
      </c>
      <c r="P43" s="262">
        <v>0.1029847331098775</v>
      </c>
      <c r="Q43" s="262">
        <v>0.16974329022215801</v>
      </c>
      <c r="R43" s="262">
        <v>0.16817780219360781</v>
      </c>
      <c r="S43" s="262">
        <v>0.16188527817166329</v>
      </c>
      <c r="T43" s="262">
        <v>0.1177662529074812</v>
      </c>
      <c r="U43" s="262">
        <v>0.1021574932901497</v>
      </c>
      <c r="V43" s="262">
        <v>7.1116735720177127E-2</v>
      </c>
      <c r="W43" s="262">
        <v>9.2755809657485172E-2</v>
      </c>
      <c r="X43" s="262">
        <v>9.8704021587832355E-2</v>
      </c>
      <c r="Y43" s="262">
        <v>5.2555858569504788E-2</v>
      </c>
      <c r="DA43" s="72" t="s">
        <v>1162</v>
      </c>
    </row>
    <row r="44" spans="1:105" ht="12" customHeight="1" x14ac:dyDescent="0.25">
      <c r="A44" s="57" t="s">
        <v>1021</v>
      </c>
      <c r="B44" s="261">
        <f t="shared" ref="B44:Y44" si="1">B45+B46+B57</f>
        <v>0.29178993603806325</v>
      </c>
      <c r="C44" s="261">
        <f t="shared" si="1"/>
        <v>0.27660773941393757</v>
      </c>
      <c r="D44" s="261">
        <f t="shared" si="1"/>
        <v>0.28838243204234421</v>
      </c>
      <c r="E44" s="261">
        <f t="shared" si="1"/>
        <v>0.44595238621952238</v>
      </c>
      <c r="F44" s="261">
        <f t="shared" si="1"/>
        <v>0.44436882321801424</v>
      </c>
      <c r="G44" s="261">
        <f t="shared" si="1"/>
        <v>0.43244076134032405</v>
      </c>
      <c r="H44" s="261">
        <f t="shared" si="1"/>
        <v>0.43277125455261112</v>
      </c>
      <c r="I44" s="261">
        <f t="shared" si="1"/>
        <v>0.48860678123009682</v>
      </c>
      <c r="J44" s="261">
        <f t="shared" si="1"/>
        <v>0.40980935863385298</v>
      </c>
      <c r="K44" s="261">
        <f t="shared" si="1"/>
        <v>0.24416979452323931</v>
      </c>
      <c r="L44" s="261">
        <f t="shared" si="1"/>
        <v>0.18312806428622302</v>
      </c>
      <c r="M44" s="261">
        <f t="shared" si="1"/>
        <v>0.13725944491108036</v>
      </c>
      <c r="N44" s="261">
        <f t="shared" si="1"/>
        <v>0.17321695273842994</v>
      </c>
      <c r="O44" s="261">
        <f t="shared" si="1"/>
        <v>0.19831338945963478</v>
      </c>
      <c r="P44" s="261">
        <f t="shared" si="1"/>
        <v>0.26422579993802725</v>
      </c>
      <c r="Q44" s="261">
        <f t="shared" si="1"/>
        <v>0.41682068174895703</v>
      </c>
      <c r="R44" s="261">
        <f t="shared" si="1"/>
        <v>0.43233778751487689</v>
      </c>
      <c r="S44" s="261">
        <f t="shared" si="1"/>
        <v>0.39394349398011452</v>
      </c>
      <c r="T44" s="261">
        <f t="shared" si="1"/>
        <v>0.30899075497920148</v>
      </c>
      <c r="U44" s="261">
        <f t="shared" si="1"/>
        <v>0.2555708973531623</v>
      </c>
      <c r="V44" s="261">
        <f t="shared" si="1"/>
        <v>0.21244656470526474</v>
      </c>
      <c r="W44" s="261">
        <f t="shared" si="1"/>
        <v>0.26936673478140116</v>
      </c>
      <c r="X44" s="261">
        <f t="shared" si="1"/>
        <v>0.29552369625242697</v>
      </c>
      <c r="Y44" s="261">
        <f t="shared" si="1"/>
        <v>0.15548405235340074</v>
      </c>
      <c r="DA44" s="70"/>
    </row>
    <row r="45" spans="1:105" ht="12" customHeight="1" x14ac:dyDescent="0.25">
      <c r="A45" s="60" t="s">
        <v>1022</v>
      </c>
      <c r="B45" s="262">
        <v>0.15620823674914311</v>
      </c>
      <c r="C45" s="262">
        <v>0.12939531956630829</v>
      </c>
      <c r="D45" s="262">
        <v>0.1202173503700749</v>
      </c>
      <c r="E45" s="262">
        <v>0.1096588786373232</v>
      </c>
      <c r="F45" s="262">
        <v>0.11544812893178009</v>
      </c>
      <c r="G45" s="262">
        <v>9.5164398190205876E-2</v>
      </c>
      <c r="H45" s="262">
        <v>0.1018894959561802</v>
      </c>
      <c r="I45" s="262">
        <v>0.11112763586274869</v>
      </c>
      <c r="J45" s="262">
        <v>0.15255828280528719</v>
      </c>
      <c r="K45" s="262">
        <v>0.1025001092909973</v>
      </c>
      <c r="L45" s="262">
        <v>7.7364713728514486E-2</v>
      </c>
      <c r="M45" s="262">
        <v>5.1566051383513258E-2</v>
      </c>
      <c r="N45" s="262">
        <v>6.225567705031064E-2</v>
      </c>
      <c r="O45" s="262">
        <v>7.419056428522057E-2</v>
      </c>
      <c r="P45" s="262">
        <v>7.3696411295378308E-2</v>
      </c>
      <c r="Q45" s="262">
        <v>0.11404334365389179</v>
      </c>
      <c r="R45" s="262">
        <v>0.1203959575465786</v>
      </c>
      <c r="S45" s="262">
        <v>0.1065849573821462</v>
      </c>
      <c r="T45" s="262">
        <v>8.8731068947643973E-2</v>
      </c>
      <c r="U45" s="262">
        <v>6.9737226924414822E-2</v>
      </c>
      <c r="V45" s="262">
        <v>6.723512876794982E-2</v>
      </c>
      <c r="W45" s="262">
        <v>8.4312077497345247E-2</v>
      </c>
      <c r="X45" s="262">
        <v>9.1620186428601355E-2</v>
      </c>
      <c r="Y45" s="262">
        <v>4.9392854201572661E-2</v>
      </c>
      <c r="DA45" s="72" t="s">
        <v>1163</v>
      </c>
    </row>
    <row r="46" spans="1:105" ht="12" customHeight="1" x14ac:dyDescent="0.25">
      <c r="A46" s="60" t="s">
        <v>1024</v>
      </c>
      <c r="B46" s="262">
        <v>6.9857188646004098E-2</v>
      </c>
      <c r="C46" s="262">
        <v>6.2758150062385248E-2</v>
      </c>
      <c r="D46" s="262">
        <v>6.3241829613059006E-2</v>
      </c>
      <c r="E46" s="262">
        <v>9.0936715726049E-2</v>
      </c>
      <c r="F46" s="262">
        <v>8.9030939887462537E-2</v>
      </c>
      <c r="G46" s="262">
        <v>8.5655529968511071E-2</v>
      </c>
      <c r="H46" s="262">
        <v>9.0247468298414318E-2</v>
      </c>
      <c r="I46" s="262">
        <v>0.1003932188946738</v>
      </c>
      <c r="J46" s="262">
        <v>0.10419411083166449</v>
      </c>
      <c r="K46" s="262">
        <v>6.5243986622290515E-2</v>
      </c>
      <c r="L46" s="262">
        <v>4.849072135602106E-2</v>
      </c>
      <c r="M46" s="262">
        <v>3.7455174850984339E-2</v>
      </c>
      <c r="N46" s="262">
        <v>4.6247452548155779E-2</v>
      </c>
      <c r="O46" s="262">
        <v>5.4605929922228742E-2</v>
      </c>
      <c r="P46" s="262">
        <v>6.5617013341405531E-2</v>
      </c>
      <c r="Q46" s="262">
        <v>0.1056163101194468</v>
      </c>
      <c r="R46" s="262">
        <v>0.1109735853747655</v>
      </c>
      <c r="S46" s="262">
        <v>0.1005613151820538</v>
      </c>
      <c r="T46" s="262">
        <v>7.9426408871699855E-2</v>
      </c>
      <c r="U46" s="262">
        <v>6.7173523594076801E-2</v>
      </c>
      <c r="V46" s="262">
        <v>5.7426467400992651E-2</v>
      </c>
      <c r="W46" s="262">
        <v>7.2365762390558808E-2</v>
      </c>
      <c r="X46" s="262">
        <v>7.9316169207526349E-2</v>
      </c>
      <c r="Y46" s="262">
        <v>4.0447572119621578E-2</v>
      </c>
      <c r="DA46" s="72" t="s">
        <v>1164</v>
      </c>
    </row>
    <row r="47" spans="1:105" ht="12" customHeight="1" x14ac:dyDescent="0.25">
      <c r="A47" s="64" t="s">
        <v>28</v>
      </c>
      <c r="B47" s="229">
        <v>0</v>
      </c>
      <c r="C47" s="229">
        <v>0</v>
      </c>
      <c r="D47" s="229">
        <v>5.5345217154150706E-3</v>
      </c>
      <c r="E47" s="229">
        <v>0</v>
      </c>
      <c r="F47" s="229">
        <v>0</v>
      </c>
      <c r="G47" s="229">
        <v>0</v>
      </c>
      <c r="H47" s="229">
        <v>0</v>
      </c>
      <c r="I47" s="229">
        <v>0</v>
      </c>
      <c r="J47" s="229">
        <v>0</v>
      </c>
      <c r="K47" s="229">
        <v>0</v>
      </c>
      <c r="L47" s="229">
        <v>0</v>
      </c>
      <c r="M47" s="229">
        <v>0</v>
      </c>
      <c r="N47" s="229">
        <v>0</v>
      </c>
      <c r="O47" s="229">
        <v>0</v>
      </c>
      <c r="P47" s="229">
        <v>0</v>
      </c>
      <c r="Q47" s="229">
        <v>0</v>
      </c>
      <c r="R47" s="229">
        <v>0</v>
      </c>
      <c r="S47" s="229">
        <v>0</v>
      </c>
      <c r="T47" s="229">
        <v>0</v>
      </c>
      <c r="U47" s="229">
        <v>3.0235405346627201E-6</v>
      </c>
      <c r="V47" s="229">
        <v>0</v>
      </c>
      <c r="W47" s="229">
        <v>0</v>
      </c>
      <c r="X47" s="229">
        <v>0</v>
      </c>
      <c r="Y47" s="229">
        <v>0</v>
      </c>
      <c r="DA47" s="73" t="s">
        <v>1165</v>
      </c>
    </row>
    <row r="48" spans="1:105" ht="12" customHeight="1" x14ac:dyDescent="0.25">
      <c r="A48" s="64" t="s">
        <v>30</v>
      </c>
      <c r="B48" s="229">
        <v>0</v>
      </c>
      <c r="C48" s="229">
        <v>0</v>
      </c>
      <c r="D48" s="229">
        <v>0</v>
      </c>
      <c r="E48" s="229">
        <v>0</v>
      </c>
      <c r="F48" s="229">
        <v>0</v>
      </c>
      <c r="G48" s="229">
        <v>0</v>
      </c>
      <c r="H48" s="229">
        <v>0</v>
      </c>
      <c r="I48" s="229">
        <v>0</v>
      </c>
      <c r="J48" s="229">
        <v>0</v>
      </c>
      <c r="K48" s="229">
        <v>0</v>
      </c>
      <c r="L48" s="229">
        <v>0</v>
      </c>
      <c r="M48" s="229">
        <v>0</v>
      </c>
      <c r="N48" s="229">
        <v>0</v>
      </c>
      <c r="O48" s="229">
        <v>0</v>
      </c>
      <c r="P48" s="229">
        <v>0</v>
      </c>
      <c r="Q48" s="229">
        <v>0</v>
      </c>
      <c r="R48" s="229">
        <v>0</v>
      </c>
      <c r="S48" s="229">
        <v>0</v>
      </c>
      <c r="T48" s="229">
        <v>0</v>
      </c>
      <c r="U48" s="229">
        <v>0</v>
      </c>
      <c r="V48" s="229">
        <v>0</v>
      </c>
      <c r="W48" s="229">
        <v>0</v>
      </c>
      <c r="X48" s="229">
        <v>0</v>
      </c>
      <c r="Y48" s="229">
        <v>0</v>
      </c>
      <c r="DA48" s="73" t="s">
        <v>1166</v>
      </c>
    </row>
    <row r="49" spans="1:105" ht="12" customHeight="1" x14ac:dyDescent="0.25">
      <c r="A49" s="64" t="s">
        <v>31</v>
      </c>
      <c r="B49" s="229">
        <v>0</v>
      </c>
      <c r="C49" s="229">
        <v>0</v>
      </c>
      <c r="D49" s="229">
        <v>0</v>
      </c>
      <c r="E49" s="229">
        <v>8.3367512907818204E-4</v>
      </c>
      <c r="F49" s="229">
        <v>8.5552336893655423E-4</v>
      </c>
      <c r="G49" s="229">
        <v>2.5479595255598268E-3</v>
      </c>
      <c r="H49" s="229">
        <v>1.638521664538822E-3</v>
      </c>
      <c r="I49" s="229">
        <v>8.3486734665676448E-4</v>
      </c>
      <c r="J49" s="229">
        <v>8.2335521738817604E-4</v>
      </c>
      <c r="K49" s="229">
        <v>5.2472853695297397E-4</v>
      </c>
      <c r="L49" s="229">
        <v>3.7487629871915971E-4</v>
      </c>
      <c r="M49" s="229">
        <v>2.8812394654742257E-4</v>
      </c>
      <c r="N49" s="229">
        <v>3.9768299862459893E-4</v>
      </c>
      <c r="O49" s="229">
        <v>4.3725320847451561E-4</v>
      </c>
      <c r="P49" s="229">
        <v>5.0880574235498302E-4</v>
      </c>
      <c r="Q49" s="229">
        <v>7.0820347473835737E-4</v>
      </c>
      <c r="R49" s="229">
        <v>7.1549832022484562E-4</v>
      </c>
      <c r="S49" s="229">
        <v>5.7874694563892024E-4</v>
      </c>
      <c r="T49" s="229">
        <v>5.3131489345861478E-4</v>
      </c>
      <c r="U49" s="229">
        <v>4.0193222734413741E-4</v>
      </c>
      <c r="V49" s="229">
        <v>3.7181943029830492E-4</v>
      </c>
      <c r="W49" s="229">
        <v>2.6526614501781948E-4</v>
      </c>
      <c r="X49" s="229">
        <v>7.2768026712609812E-4</v>
      </c>
      <c r="Y49" s="229">
        <v>5.2031223164544999E-4</v>
      </c>
      <c r="DA49" s="73" t="s">
        <v>1167</v>
      </c>
    </row>
    <row r="50" spans="1:105" ht="12" customHeight="1" x14ac:dyDescent="0.25">
      <c r="A50" s="64" t="s">
        <v>159</v>
      </c>
      <c r="B50" s="229">
        <v>1.7352625554955751E-3</v>
      </c>
      <c r="C50" s="229">
        <v>9.0066975496213989E-4</v>
      </c>
      <c r="D50" s="229">
        <v>1.729112292601227E-3</v>
      </c>
      <c r="E50" s="229">
        <v>5.64615476040201E-3</v>
      </c>
      <c r="F50" s="229">
        <v>2.1747464079356861E-3</v>
      </c>
      <c r="G50" s="229">
        <v>2.1579852423737672E-3</v>
      </c>
      <c r="H50" s="229">
        <v>2.04948584211068E-3</v>
      </c>
      <c r="I50" s="229">
        <v>3.5868593587550669E-3</v>
      </c>
      <c r="J50" s="229">
        <v>2.780308247886264E-3</v>
      </c>
      <c r="K50" s="229">
        <v>1.3282524701544009E-3</v>
      </c>
      <c r="L50" s="229">
        <v>1.2684522383214351E-3</v>
      </c>
      <c r="M50" s="229">
        <v>7.314351730355683E-4</v>
      </c>
      <c r="N50" s="229">
        <v>1.3501539044668981E-3</v>
      </c>
      <c r="O50" s="229">
        <v>1.108064238449635E-3</v>
      </c>
      <c r="P50" s="229">
        <v>1.291498531628887E-3</v>
      </c>
      <c r="Q50" s="229">
        <v>1.794057617021137E-3</v>
      </c>
      <c r="R50" s="229">
        <v>2.410128388590939E-3</v>
      </c>
      <c r="S50" s="229">
        <v>1.658372128042312E-3</v>
      </c>
      <c r="T50" s="229">
        <v>1.4555166918922269E-3</v>
      </c>
      <c r="U50" s="229">
        <v>9.9123664813872536E-4</v>
      </c>
      <c r="V50" s="229">
        <v>8.4150965637158626E-4</v>
      </c>
      <c r="W50" s="229">
        <v>9.9371655005242934E-4</v>
      </c>
      <c r="X50" s="229">
        <v>1.8129787044308531E-3</v>
      </c>
      <c r="Y50" s="229">
        <v>6.1510398800391608E-4</v>
      </c>
      <c r="DA50" s="73" t="s">
        <v>1168</v>
      </c>
    </row>
    <row r="51" spans="1:105" ht="12" customHeight="1" x14ac:dyDescent="0.25">
      <c r="A51" s="64" t="s">
        <v>32</v>
      </c>
      <c r="B51" s="229">
        <v>3.8946536227732228E-3</v>
      </c>
      <c r="C51" s="229">
        <v>4.0324684913672906E-3</v>
      </c>
      <c r="D51" s="229">
        <v>2.3262013662926008E-3</v>
      </c>
      <c r="E51" s="229">
        <v>4.3879086998934256E-3</v>
      </c>
      <c r="F51" s="229">
        <v>4.5029032324254373E-3</v>
      </c>
      <c r="G51" s="229">
        <v>3.8316039350205292E-3</v>
      </c>
      <c r="H51" s="229">
        <v>4.9280317169557008E-3</v>
      </c>
      <c r="I51" s="229">
        <v>3.9430901982849152E-3</v>
      </c>
      <c r="J51" s="229">
        <v>3.2360278010161981E-3</v>
      </c>
      <c r="K51" s="229">
        <v>1.652404793369186E-3</v>
      </c>
      <c r="L51" s="229">
        <v>8.8493763117079621E-4</v>
      </c>
      <c r="M51" s="229">
        <v>6.7935582439136472E-4</v>
      </c>
      <c r="N51" s="229">
        <v>9.3716070025078794E-4</v>
      </c>
      <c r="O51" s="229">
        <v>1.030319687506349E-3</v>
      </c>
      <c r="P51" s="229">
        <v>7.9897799323629549E-4</v>
      </c>
      <c r="Q51" s="229">
        <v>0</v>
      </c>
      <c r="R51" s="229">
        <v>0</v>
      </c>
      <c r="S51" s="229">
        <v>1.3128572000570621E-5</v>
      </c>
      <c r="T51" s="229">
        <v>0</v>
      </c>
      <c r="U51" s="229">
        <v>0</v>
      </c>
      <c r="V51" s="229">
        <v>0</v>
      </c>
      <c r="W51" s="229">
        <v>0</v>
      </c>
      <c r="X51" s="229">
        <v>0</v>
      </c>
      <c r="Y51" s="229">
        <v>0</v>
      </c>
      <c r="DA51" s="73" t="s">
        <v>1169</v>
      </c>
    </row>
    <row r="52" spans="1:105" ht="12" customHeight="1" x14ac:dyDescent="0.25">
      <c r="A52" s="64" t="s">
        <v>33</v>
      </c>
      <c r="B52" s="229">
        <v>0</v>
      </c>
      <c r="C52" s="229">
        <v>0</v>
      </c>
      <c r="D52" s="229">
        <v>0</v>
      </c>
      <c r="E52" s="229">
        <v>0</v>
      </c>
      <c r="F52" s="229">
        <v>0</v>
      </c>
      <c r="G52" s="229">
        <v>0</v>
      </c>
      <c r="H52" s="229">
        <v>0</v>
      </c>
      <c r="I52" s="229">
        <v>9.8287838752262723E-4</v>
      </c>
      <c r="J52" s="229">
        <v>0</v>
      </c>
      <c r="K52" s="229">
        <v>0</v>
      </c>
      <c r="L52" s="229">
        <v>0</v>
      </c>
      <c r="M52" s="229">
        <v>0</v>
      </c>
      <c r="N52" s="229">
        <v>0</v>
      </c>
      <c r="O52" s="229">
        <v>0</v>
      </c>
      <c r="P52" s="229">
        <v>0</v>
      </c>
      <c r="Q52" s="229">
        <v>0</v>
      </c>
      <c r="R52" s="229">
        <v>0</v>
      </c>
      <c r="S52" s="229">
        <v>1.293874398860835E-6</v>
      </c>
      <c r="T52" s="229">
        <v>1.098092881331587E-6</v>
      </c>
      <c r="U52" s="229">
        <v>0</v>
      </c>
      <c r="V52" s="229">
        <v>0</v>
      </c>
      <c r="W52" s="229">
        <v>0</v>
      </c>
      <c r="X52" s="229">
        <v>0</v>
      </c>
      <c r="Y52" s="229">
        <v>2.6226279927805762E-4</v>
      </c>
      <c r="DA52" s="73" t="s">
        <v>1170</v>
      </c>
    </row>
    <row r="53" spans="1:105" ht="12" customHeight="1" x14ac:dyDescent="0.25">
      <c r="A53" s="64" t="s">
        <v>35</v>
      </c>
      <c r="B53" s="229">
        <v>5.3865959945440828E-2</v>
      </c>
      <c r="C53" s="229">
        <v>4.9377899900119017E-2</v>
      </c>
      <c r="D53" s="229">
        <v>4.3439321107007038E-2</v>
      </c>
      <c r="E53" s="229">
        <v>4.1225059437757103E-2</v>
      </c>
      <c r="F53" s="229">
        <v>4.7448306888820527E-2</v>
      </c>
      <c r="G53" s="229">
        <v>3.7140548673401351E-2</v>
      </c>
      <c r="H53" s="229">
        <v>3.5159681447952798E-2</v>
      </c>
      <c r="I53" s="229">
        <v>3.9456970525755947E-2</v>
      </c>
      <c r="J53" s="229">
        <v>3.7297871020065522E-2</v>
      </c>
      <c r="K53" s="229">
        <v>2.484876775965978E-2</v>
      </c>
      <c r="L53" s="229">
        <v>1.9285496337692599E-2</v>
      </c>
      <c r="M53" s="229">
        <v>1.1884284857150771E-2</v>
      </c>
      <c r="N53" s="229">
        <v>1.5389329253711771E-2</v>
      </c>
      <c r="O53" s="229">
        <v>1.6762459144517239E-2</v>
      </c>
      <c r="P53" s="229">
        <v>1.8199743019187382E-2</v>
      </c>
      <c r="Q53" s="229">
        <v>2.594895418257125E-2</v>
      </c>
      <c r="R53" s="229">
        <v>2.6196962295789421E-2</v>
      </c>
      <c r="S53" s="229">
        <v>2.3687645363765889E-2</v>
      </c>
      <c r="T53" s="229">
        <v>2.0096469682632651E-2</v>
      </c>
      <c r="U53" s="229">
        <v>1.47526580954541E-2</v>
      </c>
      <c r="V53" s="229">
        <v>1.4485644819990229E-2</v>
      </c>
      <c r="W53" s="229">
        <v>1.8037048170660229E-2</v>
      </c>
      <c r="X53" s="229">
        <v>1.9598457139400231E-2</v>
      </c>
      <c r="Y53" s="229">
        <v>1.1366680808342451E-2</v>
      </c>
      <c r="DA53" s="73" t="s">
        <v>1171</v>
      </c>
    </row>
    <row r="54" spans="1:105" ht="12" customHeight="1" x14ac:dyDescent="0.25">
      <c r="A54" s="64" t="s">
        <v>36</v>
      </c>
      <c r="B54" s="229">
        <v>0</v>
      </c>
      <c r="C54" s="229">
        <v>0</v>
      </c>
      <c r="D54" s="229">
        <v>0</v>
      </c>
      <c r="E54" s="229">
        <v>0</v>
      </c>
      <c r="F54" s="229">
        <v>0</v>
      </c>
      <c r="G54" s="229">
        <v>0</v>
      </c>
      <c r="H54" s="229">
        <v>0</v>
      </c>
      <c r="I54" s="229">
        <v>0</v>
      </c>
      <c r="J54" s="229">
        <v>0</v>
      </c>
      <c r="K54" s="229">
        <v>0</v>
      </c>
      <c r="L54" s="229">
        <v>0</v>
      </c>
      <c r="M54" s="229">
        <v>0</v>
      </c>
      <c r="N54" s="229">
        <v>0</v>
      </c>
      <c r="O54" s="229">
        <v>0</v>
      </c>
      <c r="P54" s="229">
        <v>0</v>
      </c>
      <c r="Q54" s="229">
        <v>0</v>
      </c>
      <c r="R54" s="229">
        <v>0</v>
      </c>
      <c r="S54" s="229">
        <v>0</v>
      </c>
      <c r="T54" s="229">
        <v>0</v>
      </c>
      <c r="U54" s="229">
        <v>0</v>
      </c>
      <c r="V54" s="229">
        <v>0</v>
      </c>
      <c r="W54" s="229">
        <v>0</v>
      </c>
      <c r="X54" s="229">
        <v>0</v>
      </c>
      <c r="Y54" s="229">
        <v>0</v>
      </c>
      <c r="DA54" s="73" t="s">
        <v>1172</v>
      </c>
    </row>
    <row r="55" spans="1:105" ht="12" customHeight="1" x14ac:dyDescent="0.25">
      <c r="A55" s="64" t="s">
        <v>38</v>
      </c>
      <c r="B55" s="229">
        <v>1.0361312522294471E-2</v>
      </c>
      <c r="C55" s="229">
        <v>8.4471119159368023E-3</v>
      </c>
      <c r="D55" s="229">
        <v>1.021267313174307E-2</v>
      </c>
      <c r="E55" s="229">
        <v>9.4947784521946868E-3</v>
      </c>
      <c r="F55" s="229">
        <v>1.1263525393861129E-2</v>
      </c>
      <c r="G55" s="229">
        <v>1.267333199199233E-2</v>
      </c>
      <c r="H55" s="229">
        <v>1.411552191080518E-2</v>
      </c>
      <c r="I55" s="229">
        <v>1.7574860650821169E-2</v>
      </c>
      <c r="J55" s="229">
        <v>1.7724417517033391E-2</v>
      </c>
      <c r="K55" s="229">
        <v>1.060672626357676E-2</v>
      </c>
      <c r="L55" s="229">
        <v>8.8077572406855455E-3</v>
      </c>
      <c r="M55" s="229">
        <v>6.4694036843242096E-3</v>
      </c>
      <c r="N55" s="229">
        <v>6.7455925098681684E-3</v>
      </c>
      <c r="O55" s="229">
        <v>1.00135602065651E-2</v>
      </c>
      <c r="P55" s="229">
        <v>1.4227754398937399E-2</v>
      </c>
      <c r="Q55" s="229">
        <v>2.967483004433576E-2</v>
      </c>
      <c r="R55" s="229">
        <v>3.1888877089757371E-2</v>
      </c>
      <c r="S55" s="229">
        <v>2.9179907332563131E-2</v>
      </c>
      <c r="T55" s="229">
        <v>1.9851072641678111E-2</v>
      </c>
      <c r="U55" s="229">
        <v>1.6232337578552799E-2</v>
      </c>
      <c r="V55" s="229">
        <v>1.303860774336699E-2</v>
      </c>
      <c r="W55" s="229">
        <v>1.8675138482809529E-2</v>
      </c>
      <c r="X55" s="229">
        <v>1.7298016413722962E-2</v>
      </c>
      <c r="Y55" s="229">
        <v>1.093491979327155E-2</v>
      </c>
      <c r="DA55" s="73" t="s">
        <v>1173</v>
      </c>
    </row>
    <row r="56" spans="1:105" ht="12" customHeight="1" x14ac:dyDescent="0.25">
      <c r="A56" s="64" t="s">
        <v>39</v>
      </c>
      <c r="B56" s="229">
        <v>0</v>
      </c>
      <c r="C56" s="229">
        <v>0</v>
      </c>
      <c r="D56" s="229">
        <v>0</v>
      </c>
      <c r="E56" s="229">
        <v>2.9349139246723589E-2</v>
      </c>
      <c r="F56" s="229">
        <v>2.2785934595483219E-2</v>
      </c>
      <c r="G56" s="229">
        <v>2.7304100600163261E-2</v>
      </c>
      <c r="H56" s="229">
        <v>3.2356225716051137E-2</v>
      </c>
      <c r="I56" s="229">
        <v>3.401369242687733E-2</v>
      </c>
      <c r="J56" s="229">
        <v>4.2332131028274968E-2</v>
      </c>
      <c r="K56" s="229">
        <v>2.628310679857742E-2</v>
      </c>
      <c r="L56" s="229">
        <v>1.786920160943152E-2</v>
      </c>
      <c r="M56" s="229">
        <v>1.7402571365535E-2</v>
      </c>
      <c r="N56" s="229">
        <v>2.1427533181233561E-2</v>
      </c>
      <c r="O56" s="229">
        <v>2.52542734367159E-2</v>
      </c>
      <c r="P56" s="229">
        <v>3.0590233656060579E-2</v>
      </c>
      <c r="Q56" s="229">
        <v>4.7490264800780287E-2</v>
      </c>
      <c r="R56" s="229">
        <v>4.9762119280402917E-2</v>
      </c>
      <c r="S56" s="229">
        <v>4.5442220965644133E-2</v>
      </c>
      <c r="T56" s="229">
        <v>3.7490936869156923E-2</v>
      </c>
      <c r="U56" s="229">
        <v>3.4792335504052377E-2</v>
      </c>
      <c r="V56" s="229">
        <v>2.868888575096553E-2</v>
      </c>
      <c r="W56" s="229">
        <v>3.4394593042018813E-2</v>
      </c>
      <c r="X56" s="229">
        <v>3.987903668284621E-2</v>
      </c>
      <c r="Y56" s="229">
        <v>1.6748292499080161E-2</v>
      </c>
      <c r="DA56" s="73" t="s">
        <v>1174</v>
      </c>
    </row>
    <row r="57" spans="1:105" ht="12" customHeight="1" x14ac:dyDescent="0.25">
      <c r="A57" s="60" t="s">
        <v>1036</v>
      </c>
      <c r="B57" s="262">
        <v>6.5724510642916026E-2</v>
      </c>
      <c r="C57" s="262">
        <v>8.4454269785244007E-2</v>
      </c>
      <c r="D57" s="262">
        <v>0.1049232520592103</v>
      </c>
      <c r="E57" s="262">
        <v>0.2453567918561502</v>
      </c>
      <c r="F57" s="262">
        <v>0.23988975439877161</v>
      </c>
      <c r="G57" s="262">
        <v>0.25162083318160711</v>
      </c>
      <c r="H57" s="262">
        <v>0.24063429029801661</v>
      </c>
      <c r="I57" s="262">
        <v>0.27708592647267433</v>
      </c>
      <c r="J57" s="262">
        <v>0.1530569649969013</v>
      </c>
      <c r="K57" s="262">
        <v>7.6425698609951492E-2</v>
      </c>
      <c r="L57" s="262">
        <v>5.7272629201687478E-2</v>
      </c>
      <c r="M57" s="262">
        <v>4.8238218676582768E-2</v>
      </c>
      <c r="N57" s="262">
        <v>6.4713823139963517E-2</v>
      </c>
      <c r="O57" s="262">
        <v>6.9516895252185462E-2</v>
      </c>
      <c r="P57" s="262">
        <v>0.1249123753012434</v>
      </c>
      <c r="Q57" s="262">
        <v>0.19716102797561841</v>
      </c>
      <c r="R57" s="262">
        <v>0.2009682445935328</v>
      </c>
      <c r="S57" s="262">
        <v>0.18679722141591451</v>
      </c>
      <c r="T57" s="262">
        <v>0.14083327715985769</v>
      </c>
      <c r="U57" s="262">
        <v>0.1186601468346707</v>
      </c>
      <c r="V57" s="262">
        <v>8.7784968536322255E-2</v>
      </c>
      <c r="W57" s="262">
        <v>0.11268889489349709</v>
      </c>
      <c r="X57" s="262">
        <v>0.12458734061629929</v>
      </c>
      <c r="Y57" s="262">
        <v>6.5643626032206512E-2</v>
      </c>
      <c r="DA57" s="72" t="s">
        <v>1175</v>
      </c>
    </row>
    <row r="58" spans="1:105" ht="12" customHeight="1" x14ac:dyDescent="0.25">
      <c r="A58" s="132" t="s">
        <v>1038</v>
      </c>
      <c r="B58" s="316">
        <v>1.323246739332548</v>
      </c>
      <c r="C58" s="316">
        <v>1.344014888993927</v>
      </c>
      <c r="D58" s="316">
        <v>1.420332692338701</v>
      </c>
      <c r="E58" s="316">
        <v>1.392489393699254</v>
      </c>
      <c r="F58" s="316">
        <v>1.325242581426894</v>
      </c>
      <c r="G58" s="316">
        <v>1.2763993116787229</v>
      </c>
      <c r="H58" s="316">
        <v>1.254648515684063</v>
      </c>
      <c r="I58" s="316">
        <v>1.409121826137941</v>
      </c>
      <c r="J58" s="316">
        <v>1.357791641576259</v>
      </c>
      <c r="K58" s="316">
        <v>1.200639043223231</v>
      </c>
      <c r="L58" s="316">
        <v>1.338846385785917</v>
      </c>
      <c r="M58" s="316">
        <v>1.3142028197273641</v>
      </c>
      <c r="N58" s="316">
        <v>1.270376003227095</v>
      </c>
      <c r="O58" s="316">
        <v>1.310846702379814</v>
      </c>
      <c r="P58" s="316">
        <v>1.243232353706988</v>
      </c>
      <c r="Q58" s="316">
        <v>1.323152610612883</v>
      </c>
      <c r="R58" s="316">
        <v>1.367692334187196</v>
      </c>
      <c r="S58" s="316">
        <v>1.407236174157894</v>
      </c>
      <c r="T58" s="316">
        <v>1.5104046029717999</v>
      </c>
      <c r="U58" s="316">
        <v>1.475704025810505</v>
      </c>
      <c r="V58" s="316">
        <v>1.426345893240299</v>
      </c>
      <c r="W58" s="316">
        <v>1.5505669116841829</v>
      </c>
      <c r="X58" s="316">
        <v>1.2747337449048719</v>
      </c>
      <c r="Y58" s="316">
        <v>0.74686897647718531</v>
      </c>
      <c r="DA58" s="139" t="s">
        <v>1176</v>
      </c>
    </row>
    <row r="59" spans="1:105" ht="12" hidden="1" customHeight="1" x14ac:dyDescent="0.25">
      <c r="A59" s="98"/>
      <c r="B59" s="98"/>
      <c r="C59" s="98"/>
      <c r="D59" s="98"/>
      <c r="E59" s="98"/>
      <c r="F59" s="98"/>
      <c r="G59" s="98"/>
      <c r="H59" s="98"/>
      <c r="I59" s="98"/>
      <c r="J59" s="98"/>
      <c r="K59" s="98"/>
      <c r="L59" s="98"/>
      <c r="M59" s="98"/>
      <c r="N59" s="98"/>
      <c r="O59" s="98"/>
      <c r="P59" s="98"/>
      <c r="Q59" s="98"/>
      <c r="R59" s="98"/>
      <c r="S59" s="98"/>
      <c r="T59" s="98"/>
      <c r="U59" s="98"/>
      <c r="V59" s="98"/>
      <c r="W59" s="98"/>
      <c r="X59" s="98"/>
      <c r="Y59" s="98"/>
      <c r="DA59" s="94"/>
    </row>
    <row r="60" spans="1:105" ht="12" customHeight="1" x14ac:dyDescent="0.25">
      <c r="A60" s="172"/>
      <c r="B60" s="172"/>
      <c r="C60" s="172"/>
      <c r="D60" s="172"/>
      <c r="E60" s="172"/>
      <c r="F60" s="172"/>
      <c r="G60" s="172"/>
      <c r="H60" s="172"/>
      <c r="I60" s="172"/>
      <c r="J60" s="172"/>
      <c r="K60" s="172"/>
      <c r="L60" s="172"/>
      <c r="M60" s="172"/>
      <c r="N60" s="172"/>
      <c r="O60" s="172"/>
      <c r="P60" s="172"/>
      <c r="Q60" s="172"/>
      <c r="R60" s="172"/>
      <c r="S60" s="172"/>
      <c r="T60" s="172"/>
      <c r="U60" s="172"/>
      <c r="V60" s="172"/>
      <c r="W60" s="172"/>
      <c r="X60" s="172"/>
      <c r="Y60" s="172"/>
      <c r="DA60" s="176"/>
    </row>
    <row r="61" spans="1:105" ht="15" customHeight="1" x14ac:dyDescent="0.25">
      <c r="A61" s="34" t="s">
        <v>49</v>
      </c>
      <c r="B61" s="223">
        <v>22.8695775736545</v>
      </c>
      <c r="C61" s="223">
        <v>19.076296839356012</v>
      </c>
      <c r="D61" s="223">
        <v>20.643710867778939</v>
      </c>
      <c r="E61" s="223">
        <v>39.796145546454397</v>
      </c>
      <c r="F61" s="223">
        <v>38.543388316870832</v>
      </c>
      <c r="G61" s="223">
        <v>35.00965250691457</v>
      </c>
      <c r="H61" s="223">
        <v>31.703347614528511</v>
      </c>
      <c r="I61" s="223">
        <v>35.086282334514692</v>
      </c>
      <c r="J61" s="223">
        <v>29.108678325270581</v>
      </c>
      <c r="K61" s="223">
        <v>33.610345487512951</v>
      </c>
      <c r="L61" s="223">
        <v>40.506429458870898</v>
      </c>
      <c r="M61" s="223">
        <v>39.552309540778857</v>
      </c>
      <c r="N61" s="223">
        <v>35.685623639560227</v>
      </c>
      <c r="O61" s="223">
        <v>33.748137019152907</v>
      </c>
      <c r="P61" s="223">
        <v>26.582407660031571</v>
      </c>
      <c r="Q61" s="223">
        <v>22.28290790158497</v>
      </c>
      <c r="R61" s="223">
        <v>20.724162153401132</v>
      </c>
      <c r="S61" s="223">
        <v>21.136621582327859</v>
      </c>
      <c r="T61" s="223">
        <v>21.779085424669109</v>
      </c>
      <c r="U61" s="223">
        <v>22.394145989095279</v>
      </c>
      <c r="V61" s="223">
        <v>32.372340229352552</v>
      </c>
      <c r="W61" s="223">
        <v>35.081593491266183</v>
      </c>
      <c r="X61" s="223">
        <v>34.342607854104457</v>
      </c>
      <c r="Y61" s="223">
        <v>30.755654977777951</v>
      </c>
      <c r="DA61" s="89" t="s">
        <v>1177</v>
      </c>
    </row>
    <row r="62" spans="1:105" ht="12" customHeight="1" x14ac:dyDescent="0.25">
      <c r="A62" s="55" t="s">
        <v>91</v>
      </c>
      <c r="B62" s="259">
        <v>0.1596615264096285</v>
      </c>
      <c r="C62" s="259">
        <v>0.1475235657008297</v>
      </c>
      <c r="D62" s="259">
        <v>0.1657397014861075</v>
      </c>
      <c r="E62" s="259">
        <v>0.34815992166267051</v>
      </c>
      <c r="F62" s="259">
        <v>0.34418322491589259</v>
      </c>
      <c r="G62" s="259">
        <v>0.31305469462227559</v>
      </c>
      <c r="H62" s="259">
        <v>0.27265161128066773</v>
      </c>
      <c r="I62" s="259">
        <v>0.30541163879132488</v>
      </c>
      <c r="J62" s="259">
        <v>0.2075452553298103</v>
      </c>
      <c r="K62" s="259">
        <v>0.22010893780582391</v>
      </c>
      <c r="L62" s="259">
        <v>0.26684651997255548</v>
      </c>
      <c r="M62" s="259">
        <v>0.25536617772790249</v>
      </c>
      <c r="N62" s="259">
        <v>0.2354983244027935</v>
      </c>
      <c r="O62" s="259">
        <v>0.2152512239679446</v>
      </c>
      <c r="P62" s="259">
        <v>0.19703691626872971</v>
      </c>
      <c r="Q62" s="259">
        <v>0.1634527042288739</v>
      </c>
      <c r="R62" s="259">
        <v>0.15017759935878919</v>
      </c>
      <c r="S62" s="259">
        <v>0.1541897295662695</v>
      </c>
      <c r="T62" s="259">
        <v>0.1574069566311595</v>
      </c>
      <c r="U62" s="259">
        <v>0.15924864149308199</v>
      </c>
      <c r="V62" s="259">
        <v>0.21951121735387519</v>
      </c>
      <c r="W62" s="259">
        <v>0.2399660796911072</v>
      </c>
      <c r="X62" s="259">
        <v>0.23402552622285711</v>
      </c>
      <c r="Y62" s="259">
        <v>0.2158085280586679</v>
      </c>
      <c r="DA62" s="67" t="s">
        <v>1178</v>
      </c>
    </row>
    <row r="63" spans="1:105" ht="12" customHeight="1" x14ac:dyDescent="0.25">
      <c r="A63" s="173" t="s">
        <v>92</v>
      </c>
      <c r="B63" s="224">
        <v>0.33704537848552008</v>
      </c>
      <c r="C63" s="224">
        <v>0.31142215131779638</v>
      </c>
      <c r="D63" s="224">
        <v>0.34987640212171672</v>
      </c>
      <c r="E63" s="224">
        <v>0.73496536835819293</v>
      </c>
      <c r="F63" s="224">
        <v>0.72657056411022924</v>
      </c>
      <c r="G63" s="224">
        <v>0.66085825689106548</v>
      </c>
      <c r="H63" s="224">
        <v>0.57556737421519322</v>
      </c>
      <c r="I63" s="224">
        <v>0.64472377099920675</v>
      </c>
      <c r="J63" s="224">
        <v>0.43812789911603489</v>
      </c>
      <c r="K63" s="224">
        <v>0.46464982465766969</v>
      </c>
      <c r="L63" s="224">
        <v>0.56331283023654011</v>
      </c>
      <c r="M63" s="224">
        <v>0.53907783521923702</v>
      </c>
      <c r="N63" s="224">
        <v>0.49713680976219671</v>
      </c>
      <c r="O63" s="224">
        <v>0.45439519390297062</v>
      </c>
      <c r="P63" s="224">
        <v>0.41594480218754087</v>
      </c>
      <c r="Q63" s="224">
        <v>0.34504855239803289</v>
      </c>
      <c r="R63" s="224">
        <v>0.31702481464487292</v>
      </c>
      <c r="S63" s="224">
        <v>0.3254944189053508</v>
      </c>
      <c r="T63" s="224">
        <v>0.33228598314843388</v>
      </c>
      <c r="U63" s="224">
        <v>0.33617377869502751</v>
      </c>
      <c r="V63" s="224">
        <v>0.46338803717206889</v>
      </c>
      <c r="W63" s="224">
        <v>0.50656823827219943</v>
      </c>
      <c r="X63" s="224">
        <v>0.49402773376153297</v>
      </c>
      <c r="Y63" s="224">
        <v>0.45557166247629149</v>
      </c>
      <c r="DA63" s="177" t="s">
        <v>1179</v>
      </c>
    </row>
    <row r="64" spans="1:105" ht="12" customHeight="1" x14ac:dyDescent="0.25">
      <c r="A64" s="173" t="s">
        <v>93</v>
      </c>
      <c r="B64" s="224">
        <v>2.0064702678914892</v>
      </c>
      <c r="C64" s="224">
        <v>1.853932221796678</v>
      </c>
      <c r="D64" s="224">
        <v>2.0828548412338801</v>
      </c>
      <c r="E64" s="224">
        <v>4.3753341646961159</v>
      </c>
      <c r="F64" s="224">
        <v>4.3253589204011362</v>
      </c>
      <c r="G64" s="224">
        <v>3.9341659265607891</v>
      </c>
      <c r="H64" s="224">
        <v>3.4264194000238271</v>
      </c>
      <c r="I64" s="224">
        <v>3.8381154588902469</v>
      </c>
      <c r="J64" s="224">
        <v>2.6082262485253231</v>
      </c>
      <c r="K64" s="224">
        <v>2.766114350375704</v>
      </c>
      <c r="L64" s="224">
        <v>3.353466677010025</v>
      </c>
      <c r="M64" s="224">
        <v>3.2091929380754718</v>
      </c>
      <c r="N64" s="224">
        <v>2.9595131443261362</v>
      </c>
      <c r="O64" s="224">
        <v>2.7050673429668972</v>
      </c>
      <c r="P64" s="224">
        <v>2.476167697131507</v>
      </c>
      <c r="Q64" s="224">
        <v>2.054114091332643</v>
      </c>
      <c r="R64" s="224">
        <v>1.887285527032007</v>
      </c>
      <c r="S64" s="224">
        <v>1.937706064485502</v>
      </c>
      <c r="T64" s="224">
        <v>1.9781370349009779</v>
      </c>
      <c r="U64" s="224">
        <v>2.001281533149057</v>
      </c>
      <c r="V64" s="224">
        <v>2.7586027829848931</v>
      </c>
      <c r="W64" s="224">
        <v>3.0156595332014189</v>
      </c>
      <c r="X64" s="224">
        <v>2.9410044539415461</v>
      </c>
      <c r="Y64" s="224">
        <v>2.7120709969676851</v>
      </c>
      <c r="DA64" s="177" t="s">
        <v>1180</v>
      </c>
    </row>
    <row r="65" spans="1:105" ht="12" customHeight="1" x14ac:dyDescent="0.25">
      <c r="A65" s="173" t="s">
        <v>94</v>
      </c>
      <c r="B65" s="224">
        <v>2.3745948798105312</v>
      </c>
      <c r="C65" s="224">
        <v>2.1940708675540832</v>
      </c>
      <c r="D65" s="224">
        <v>2.4649936361030709</v>
      </c>
      <c r="E65" s="224">
        <v>5.1780712982433066</v>
      </c>
      <c r="F65" s="224">
        <v>5.1189271578495186</v>
      </c>
      <c r="G65" s="224">
        <v>4.6559624705296274</v>
      </c>
      <c r="H65" s="224">
        <v>4.0550603184019209</v>
      </c>
      <c r="I65" s="224">
        <v>4.5422897426633151</v>
      </c>
      <c r="J65" s="224">
        <v>3.086754284001485</v>
      </c>
      <c r="K65" s="224">
        <v>3.27360992010862</v>
      </c>
      <c r="L65" s="224">
        <v>3.9687230497620751</v>
      </c>
      <c r="M65" s="224">
        <v>3.7979795868523949</v>
      </c>
      <c r="N65" s="224">
        <v>3.502491350960236</v>
      </c>
      <c r="O65" s="224">
        <v>3.2013626939520918</v>
      </c>
      <c r="P65" s="224">
        <v>2.930467113943148</v>
      </c>
      <c r="Q65" s="224">
        <v>2.4309798564575318</v>
      </c>
      <c r="R65" s="224">
        <v>2.2335434623410468</v>
      </c>
      <c r="S65" s="224">
        <v>2.2932145932769559</v>
      </c>
      <c r="T65" s="224">
        <v>2.3410633836979842</v>
      </c>
      <c r="U65" s="224">
        <v>2.3684541743392149</v>
      </c>
      <c r="V65" s="224">
        <v>3.264720214763364</v>
      </c>
      <c r="W65" s="224">
        <v>3.5689388481779258</v>
      </c>
      <c r="X65" s="224">
        <v>3.480586894102554</v>
      </c>
      <c r="Y65" s="224">
        <v>3.2096512996674962</v>
      </c>
      <c r="DA65" s="177" t="s">
        <v>1181</v>
      </c>
    </row>
    <row r="66" spans="1:105" ht="12" customHeight="1" x14ac:dyDescent="0.25">
      <c r="A66" s="56" t="s">
        <v>95</v>
      </c>
      <c r="B66" s="260">
        <v>0.86392465769750637</v>
      </c>
      <c r="C66" s="260">
        <v>0.72417766891872937</v>
      </c>
      <c r="D66" s="260">
        <v>0.7906274076914257</v>
      </c>
      <c r="E66" s="260">
        <v>1.52469155497501</v>
      </c>
      <c r="F66" s="260">
        <v>1.5007701309893839</v>
      </c>
      <c r="G66" s="260">
        <v>1.3681433300151651</v>
      </c>
      <c r="H66" s="260">
        <v>1.2055779994335121</v>
      </c>
      <c r="I66" s="260">
        <v>1.340576428377511</v>
      </c>
      <c r="J66" s="260">
        <v>1.0027836448408529</v>
      </c>
      <c r="K66" s="260">
        <v>1.139281548758446</v>
      </c>
      <c r="L66" s="260">
        <v>1.3830433084286859</v>
      </c>
      <c r="M66" s="260">
        <v>1.305235843937147</v>
      </c>
      <c r="N66" s="260">
        <v>1.1908223023911659</v>
      </c>
      <c r="O66" s="260">
        <v>1.106628426752424</v>
      </c>
      <c r="P66" s="260">
        <v>0.91097221651919291</v>
      </c>
      <c r="Q66" s="260">
        <v>0.75171243696703571</v>
      </c>
      <c r="R66" s="260">
        <v>0.69294670742605791</v>
      </c>
      <c r="S66" s="260">
        <v>0.70899566897719191</v>
      </c>
      <c r="T66" s="260">
        <v>0.72920449163445755</v>
      </c>
      <c r="U66" s="260">
        <v>0.73594361500201799</v>
      </c>
      <c r="V66" s="260">
        <v>1.0551838272703831</v>
      </c>
      <c r="W66" s="260">
        <v>1.147671981280648</v>
      </c>
      <c r="X66" s="260">
        <v>1.122570087813433</v>
      </c>
      <c r="Y66" s="260">
        <v>1.036057026417927</v>
      </c>
      <c r="DA66" s="68" t="s">
        <v>1182</v>
      </c>
    </row>
    <row r="67" spans="1:105" ht="12" customHeight="1" x14ac:dyDescent="0.25">
      <c r="A67" s="37" t="s">
        <v>159</v>
      </c>
      <c r="B67" s="226">
        <v>1.950055434834428E-2</v>
      </c>
      <c r="C67" s="226">
        <v>8.2286097137695153E-3</v>
      </c>
      <c r="D67" s="226">
        <v>1.7395834537424059E-2</v>
      </c>
      <c r="E67" s="226">
        <v>6.8772195231450853E-2</v>
      </c>
      <c r="F67" s="226">
        <v>2.4451680103409989E-2</v>
      </c>
      <c r="G67" s="226">
        <v>2.4130741211407649E-2</v>
      </c>
      <c r="H67" s="226">
        <v>2.296051480410214E-2</v>
      </c>
      <c r="I67" s="226">
        <v>3.8055531026610023E-2</v>
      </c>
      <c r="J67" s="226">
        <v>3.8296089531045602E-2</v>
      </c>
      <c r="K67" s="226">
        <v>3.5458560783626358E-2</v>
      </c>
      <c r="L67" s="226">
        <v>5.2722659158819428E-2</v>
      </c>
      <c r="M67" s="226">
        <v>4.2667223808552812E-2</v>
      </c>
      <c r="N67" s="226">
        <v>5.2365569594790523E-2</v>
      </c>
      <c r="O67" s="226">
        <v>3.8733638196133589E-2</v>
      </c>
      <c r="P67" s="226">
        <v>2.5640981833808821E-2</v>
      </c>
      <c r="Q67" s="226">
        <v>2.040212852040876E-2</v>
      </c>
      <c r="R67" s="226">
        <v>2.528929076896759E-2</v>
      </c>
      <c r="S67" s="226">
        <v>1.9329665021163438E-2</v>
      </c>
      <c r="T67" s="226">
        <v>2.1703930010050339E-2</v>
      </c>
      <c r="U67" s="226">
        <v>1.9600384347304722E-2</v>
      </c>
      <c r="V67" s="226">
        <v>2.80429833145769E-2</v>
      </c>
      <c r="W67" s="226">
        <v>2.8629911780968839E-2</v>
      </c>
      <c r="X67" s="226">
        <v>4.5844333828907548E-2</v>
      </c>
      <c r="Y67" s="226">
        <v>2.52551033881711E-2</v>
      </c>
      <c r="DA67" s="69" t="s">
        <v>1183</v>
      </c>
    </row>
    <row r="68" spans="1:105" ht="12" customHeight="1" x14ac:dyDescent="0.25">
      <c r="A68" s="37" t="s">
        <v>35</v>
      </c>
      <c r="B68" s="226">
        <v>0.63350183665603021</v>
      </c>
      <c r="C68" s="226">
        <v>0.47211218819067019</v>
      </c>
      <c r="D68" s="226">
        <v>0.45735855987332208</v>
      </c>
      <c r="E68" s="226">
        <v>0.52550047450469073</v>
      </c>
      <c r="F68" s="226">
        <v>0.5583062835910706</v>
      </c>
      <c r="G68" s="226">
        <v>0.43463252163777322</v>
      </c>
      <c r="H68" s="226">
        <v>0.41222406626348229</v>
      </c>
      <c r="I68" s="226">
        <v>0.43810568443170261</v>
      </c>
      <c r="J68" s="226">
        <v>0.53764701271181825</v>
      </c>
      <c r="K68" s="226">
        <v>0.69421987275153352</v>
      </c>
      <c r="L68" s="226">
        <v>0.83889135799269354</v>
      </c>
      <c r="M68" s="226">
        <v>0.72550984606752333</v>
      </c>
      <c r="N68" s="226">
        <v>0.62464599414317667</v>
      </c>
      <c r="O68" s="226">
        <v>0.61321503964307589</v>
      </c>
      <c r="P68" s="226">
        <v>0.37814442556999189</v>
      </c>
      <c r="Q68" s="226">
        <v>0.30882373014109288</v>
      </c>
      <c r="R68" s="226">
        <v>0.28767301112977811</v>
      </c>
      <c r="S68" s="226">
        <v>0.28894550508987732</v>
      </c>
      <c r="T68" s="226">
        <v>0.31361200193576871</v>
      </c>
      <c r="U68" s="226">
        <v>0.30528764386302881</v>
      </c>
      <c r="V68" s="226">
        <v>0.50518989447938978</v>
      </c>
      <c r="W68" s="226">
        <v>0.54384440458041061</v>
      </c>
      <c r="X68" s="226">
        <v>0.51864065796338865</v>
      </c>
      <c r="Y68" s="226">
        <v>0.48841161694440782</v>
      </c>
      <c r="DA68" s="69" t="s">
        <v>1184</v>
      </c>
    </row>
    <row r="69" spans="1:105" ht="12" customHeight="1" x14ac:dyDescent="0.25">
      <c r="A69" s="37" t="s">
        <v>96</v>
      </c>
      <c r="B69" s="226">
        <v>0</v>
      </c>
      <c r="C69" s="226">
        <v>0</v>
      </c>
      <c r="D69" s="226">
        <v>0</v>
      </c>
      <c r="E69" s="226">
        <v>0</v>
      </c>
      <c r="F69" s="226">
        <v>0</v>
      </c>
      <c r="G69" s="226">
        <v>0</v>
      </c>
      <c r="H69" s="226">
        <v>0</v>
      </c>
      <c r="I69" s="226">
        <v>0</v>
      </c>
      <c r="J69" s="226">
        <v>0</v>
      </c>
      <c r="K69" s="226">
        <v>0</v>
      </c>
      <c r="L69" s="226">
        <v>0</v>
      </c>
      <c r="M69" s="226">
        <v>0</v>
      </c>
      <c r="N69" s="226">
        <v>0</v>
      </c>
      <c r="O69" s="226">
        <v>0</v>
      </c>
      <c r="P69" s="226">
        <v>0</v>
      </c>
      <c r="Q69" s="226">
        <v>0</v>
      </c>
      <c r="R69" s="226">
        <v>0</v>
      </c>
      <c r="S69" s="226">
        <v>0</v>
      </c>
      <c r="T69" s="226">
        <v>0</v>
      </c>
      <c r="U69" s="226">
        <v>0</v>
      </c>
      <c r="V69" s="226">
        <v>0</v>
      </c>
      <c r="W69" s="226">
        <v>0</v>
      </c>
      <c r="X69" s="226">
        <v>0</v>
      </c>
      <c r="Y69" s="226">
        <v>0</v>
      </c>
      <c r="DA69" s="69" t="s">
        <v>1185</v>
      </c>
    </row>
    <row r="70" spans="1:105" ht="12" customHeight="1" x14ac:dyDescent="0.25">
      <c r="A70" s="37" t="s">
        <v>78</v>
      </c>
      <c r="B70" s="226">
        <v>0</v>
      </c>
      <c r="C70" s="226">
        <v>0</v>
      </c>
      <c r="D70" s="226">
        <v>0</v>
      </c>
      <c r="E70" s="226">
        <v>0</v>
      </c>
      <c r="F70" s="226">
        <v>0</v>
      </c>
      <c r="G70" s="226">
        <v>0</v>
      </c>
      <c r="H70" s="226">
        <v>0</v>
      </c>
      <c r="I70" s="226">
        <v>0</v>
      </c>
      <c r="J70" s="226">
        <v>0</v>
      </c>
      <c r="K70" s="226">
        <v>0</v>
      </c>
      <c r="L70" s="226">
        <v>0</v>
      </c>
      <c r="M70" s="226">
        <v>0</v>
      </c>
      <c r="N70" s="226">
        <v>0</v>
      </c>
      <c r="O70" s="226">
        <v>0</v>
      </c>
      <c r="P70" s="226">
        <v>0</v>
      </c>
      <c r="Q70" s="226">
        <v>0</v>
      </c>
      <c r="R70" s="226">
        <v>0</v>
      </c>
      <c r="S70" s="226">
        <v>0</v>
      </c>
      <c r="T70" s="226">
        <v>0</v>
      </c>
      <c r="U70" s="226">
        <v>0</v>
      </c>
      <c r="V70" s="226">
        <v>0</v>
      </c>
      <c r="W70" s="226">
        <v>0</v>
      </c>
      <c r="X70" s="226">
        <v>0</v>
      </c>
      <c r="Y70" s="226">
        <v>8.7423723383464689E-3</v>
      </c>
      <c r="DA70" s="69" t="s">
        <v>1186</v>
      </c>
    </row>
    <row r="71" spans="1:105" ht="12" customHeight="1" x14ac:dyDescent="0.25">
      <c r="A71" s="37" t="s">
        <v>40</v>
      </c>
      <c r="B71" s="226">
        <v>0.21092226669313191</v>
      </c>
      <c r="C71" s="226">
        <v>0.24383687101428961</v>
      </c>
      <c r="D71" s="226">
        <v>0.31587301328067952</v>
      </c>
      <c r="E71" s="226">
        <v>0.93041888523886873</v>
      </c>
      <c r="F71" s="226">
        <v>0.91801216729490387</v>
      </c>
      <c r="G71" s="226">
        <v>0.9093800671659843</v>
      </c>
      <c r="H71" s="226">
        <v>0.77039341836592723</v>
      </c>
      <c r="I71" s="226">
        <v>0.86441521291919865</v>
      </c>
      <c r="J71" s="226">
        <v>0.42684054259798948</v>
      </c>
      <c r="K71" s="226">
        <v>0.40960311522328602</v>
      </c>
      <c r="L71" s="226">
        <v>0.49142929127717311</v>
      </c>
      <c r="M71" s="226">
        <v>0.53705877406107116</v>
      </c>
      <c r="N71" s="226">
        <v>0.5138107386531986</v>
      </c>
      <c r="O71" s="226">
        <v>0.45467974891321411</v>
      </c>
      <c r="P71" s="226">
        <v>0.50718680911539227</v>
      </c>
      <c r="Q71" s="226">
        <v>0.4224865783055341</v>
      </c>
      <c r="R71" s="226">
        <v>0.37998440552731227</v>
      </c>
      <c r="S71" s="226">
        <v>0.40072049886615119</v>
      </c>
      <c r="T71" s="226">
        <v>0.39388855968863862</v>
      </c>
      <c r="U71" s="226">
        <v>0.41105558679168452</v>
      </c>
      <c r="V71" s="226">
        <v>0.52195094947641674</v>
      </c>
      <c r="W71" s="226">
        <v>0.5751976649192686</v>
      </c>
      <c r="X71" s="226">
        <v>0.55808509602113721</v>
      </c>
      <c r="Y71" s="226">
        <v>0.51364793374700124</v>
      </c>
      <c r="DA71" s="69" t="s">
        <v>1187</v>
      </c>
    </row>
    <row r="72" spans="1:105" ht="12" customHeight="1" x14ac:dyDescent="0.25">
      <c r="A72" s="57" t="s">
        <v>1051</v>
      </c>
      <c r="B72" s="261">
        <f t="shared" ref="B72:Y72" si="2">B73+B84</f>
        <v>11.479296300720371</v>
      </c>
      <c r="C72" s="261">
        <f t="shared" si="2"/>
        <v>9.1762224534493253</v>
      </c>
      <c r="D72" s="261">
        <f t="shared" si="2"/>
        <v>9.7588387073196241</v>
      </c>
      <c r="E72" s="261">
        <f t="shared" si="2"/>
        <v>18.379416702738517</v>
      </c>
      <c r="F72" s="261">
        <f t="shared" si="2"/>
        <v>17.47737193559556</v>
      </c>
      <c r="G72" s="261">
        <f t="shared" si="2"/>
        <v>15.935721136494006</v>
      </c>
      <c r="H72" s="261">
        <f t="shared" si="2"/>
        <v>14.8947603456539</v>
      </c>
      <c r="I72" s="261">
        <f t="shared" si="2"/>
        <v>16.346460069821049</v>
      </c>
      <c r="J72" s="261">
        <f t="shared" si="2"/>
        <v>15.250074938816587</v>
      </c>
      <c r="K72" s="261">
        <f t="shared" si="2"/>
        <v>18.177532090641872</v>
      </c>
      <c r="L72" s="261">
        <f t="shared" si="2"/>
        <v>21.779291803526217</v>
      </c>
      <c r="M72" s="261">
        <f t="shared" si="2"/>
        <v>21.738466627705083</v>
      </c>
      <c r="N72" s="261">
        <f t="shared" si="2"/>
        <v>19.380666392310903</v>
      </c>
      <c r="O72" s="261">
        <f t="shared" si="2"/>
        <v>18.65851912494853</v>
      </c>
      <c r="P72" s="261">
        <f t="shared" si="2"/>
        <v>13.869130910989652</v>
      </c>
      <c r="Q72" s="261">
        <f t="shared" si="2"/>
        <v>11.766137435096311</v>
      </c>
      <c r="R72" s="261">
        <f t="shared" si="2"/>
        <v>11.024545548544731</v>
      </c>
      <c r="S72" s="261">
        <f t="shared" si="2"/>
        <v>11.216815615412202</v>
      </c>
      <c r="T72" s="261">
        <f t="shared" si="2"/>
        <v>11.581906083049969</v>
      </c>
      <c r="U72" s="261">
        <f t="shared" si="2"/>
        <v>12.098905637286501</v>
      </c>
      <c r="V72" s="261">
        <f t="shared" si="2"/>
        <v>17.721011723462471</v>
      </c>
      <c r="W72" s="261">
        <f t="shared" si="2"/>
        <v>19.132959720486518</v>
      </c>
      <c r="X72" s="261">
        <f t="shared" si="2"/>
        <v>18.740642362046255</v>
      </c>
      <c r="Y72" s="261">
        <f t="shared" si="2"/>
        <v>16.42931243203995</v>
      </c>
      <c r="DA72" s="70"/>
    </row>
    <row r="73" spans="1:105" ht="12" customHeight="1" x14ac:dyDescent="0.25">
      <c r="A73" s="60" t="s">
        <v>1052</v>
      </c>
      <c r="B73" s="262">
        <v>11.470433661882931</v>
      </c>
      <c r="C73" s="262">
        <v>9.1680335796973385</v>
      </c>
      <c r="D73" s="262">
        <v>9.7496386755503668</v>
      </c>
      <c r="E73" s="262">
        <v>18.36009072162863</v>
      </c>
      <c r="F73" s="262">
        <v>17.458266696625781</v>
      </c>
      <c r="G73" s="262">
        <v>15.918343808610491</v>
      </c>
      <c r="H73" s="262">
        <v>14.879625749276389</v>
      </c>
      <c r="I73" s="262">
        <v>16.32950699970938</v>
      </c>
      <c r="J73" s="262">
        <v>15.23855432591894</v>
      </c>
      <c r="K73" s="262">
        <v>18.165314081303411</v>
      </c>
      <c r="L73" s="262">
        <v>21.76447944149557</v>
      </c>
      <c r="M73" s="262">
        <v>21.724291527069418</v>
      </c>
      <c r="N73" s="262">
        <v>19.367594134748678</v>
      </c>
      <c r="O73" s="262">
        <v>18.646570762057081</v>
      </c>
      <c r="P73" s="262">
        <v>13.858193604640389</v>
      </c>
      <c r="Q73" s="262">
        <v>11.757064352074</v>
      </c>
      <c r="R73" s="262">
        <v>11.01620935225173</v>
      </c>
      <c r="S73" s="262">
        <v>11.208256710105969</v>
      </c>
      <c r="T73" s="262">
        <v>11.57316859294516</v>
      </c>
      <c r="U73" s="262">
        <v>12.09006591724471</v>
      </c>
      <c r="V73" s="262">
        <v>17.708826892940539</v>
      </c>
      <c r="W73" s="262">
        <v>19.119639462655069</v>
      </c>
      <c r="X73" s="262">
        <v>18.727651857919831</v>
      </c>
      <c r="Y73" s="262">
        <v>16.417333133800518</v>
      </c>
      <c r="DA73" s="72" t="s">
        <v>1188</v>
      </c>
    </row>
    <row r="74" spans="1:105" ht="12" customHeight="1" x14ac:dyDescent="0.25">
      <c r="A74" s="64" t="s">
        <v>28</v>
      </c>
      <c r="B74" s="229">
        <v>0</v>
      </c>
      <c r="C74" s="229">
        <v>0</v>
      </c>
      <c r="D74" s="229">
        <v>0.85322621589907066</v>
      </c>
      <c r="E74" s="229">
        <v>0</v>
      </c>
      <c r="F74" s="229">
        <v>0</v>
      </c>
      <c r="G74" s="229">
        <v>0</v>
      </c>
      <c r="H74" s="229">
        <v>0</v>
      </c>
      <c r="I74" s="229">
        <v>0</v>
      </c>
      <c r="J74" s="229">
        <v>0</v>
      </c>
      <c r="K74" s="229">
        <v>0</v>
      </c>
      <c r="L74" s="229">
        <v>0</v>
      </c>
      <c r="M74" s="229">
        <v>0</v>
      </c>
      <c r="N74" s="229">
        <v>0</v>
      </c>
      <c r="O74" s="229">
        <v>0</v>
      </c>
      <c r="P74" s="229">
        <v>0</v>
      </c>
      <c r="Q74" s="229">
        <v>0</v>
      </c>
      <c r="R74" s="229">
        <v>0</v>
      </c>
      <c r="S74" s="229">
        <v>0</v>
      </c>
      <c r="T74" s="229">
        <v>0</v>
      </c>
      <c r="U74" s="229">
        <v>5.3981663978313417E-4</v>
      </c>
      <c r="V74" s="229">
        <v>0</v>
      </c>
      <c r="W74" s="229">
        <v>0</v>
      </c>
      <c r="X74" s="229">
        <v>0</v>
      </c>
      <c r="Y74" s="229">
        <v>0</v>
      </c>
      <c r="DA74" s="73" t="s">
        <v>1189</v>
      </c>
    </row>
    <row r="75" spans="1:105" ht="12" customHeight="1" x14ac:dyDescent="0.25">
      <c r="A75" s="64" t="s">
        <v>30</v>
      </c>
      <c r="B75" s="229">
        <v>0</v>
      </c>
      <c r="C75" s="229">
        <v>0</v>
      </c>
      <c r="D75" s="229">
        <v>0</v>
      </c>
      <c r="E75" s="229">
        <v>0</v>
      </c>
      <c r="F75" s="229">
        <v>0</v>
      </c>
      <c r="G75" s="229">
        <v>0</v>
      </c>
      <c r="H75" s="229">
        <v>0</v>
      </c>
      <c r="I75" s="229">
        <v>0</v>
      </c>
      <c r="J75" s="229">
        <v>0</v>
      </c>
      <c r="K75" s="229">
        <v>0</v>
      </c>
      <c r="L75" s="229">
        <v>0</v>
      </c>
      <c r="M75" s="229">
        <v>0</v>
      </c>
      <c r="N75" s="229">
        <v>0</v>
      </c>
      <c r="O75" s="229">
        <v>0</v>
      </c>
      <c r="P75" s="229">
        <v>0</v>
      </c>
      <c r="Q75" s="229">
        <v>0</v>
      </c>
      <c r="R75" s="229">
        <v>0</v>
      </c>
      <c r="S75" s="229">
        <v>0</v>
      </c>
      <c r="T75" s="229">
        <v>0</v>
      </c>
      <c r="U75" s="229">
        <v>0</v>
      </c>
      <c r="V75" s="229">
        <v>0</v>
      </c>
      <c r="W75" s="229">
        <v>0</v>
      </c>
      <c r="X75" s="229">
        <v>0</v>
      </c>
      <c r="Y75" s="229">
        <v>0</v>
      </c>
      <c r="DA75" s="73" t="s">
        <v>1190</v>
      </c>
    </row>
    <row r="76" spans="1:105" ht="12" customHeight="1" x14ac:dyDescent="0.25">
      <c r="A76" s="64" t="s">
        <v>31</v>
      </c>
      <c r="B76" s="229">
        <v>0</v>
      </c>
      <c r="C76" s="229">
        <v>0</v>
      </c>
      <c r="D76" s="229">
        <v>0</v>
      </c>
      <c r="E76" s="229">
        <v>0.16747428673209519</v>
      </c>
      <c r="F76" s="229">
        <v>0.1670932983814862</v>
      </c>
      <c r="G76" s="229">
        <v>0.4711699402840851</v>
      </c>
      <c r="H76" s="229">
        <v>0.26864786178730449</v>
      </c>
      <c r="I76" s="229">
        <v>0.13508075616251919</v>
      </c>
      <c r="J76" s="229">
        <v>0.11965751465869</v>
      </c>
      <c r="K76" s="229">
        <v>0.14518188358369841</v>
      </c>
      <c r="L76" s="229">
        <v>0.16729559770666019</v>
      </c>
      <c r="M76" s="229">
        <v>0.16590982961265879</v>
      </c>
      <c r="N76" s="229">
        <v>0.16534558906105121</v>
      </c>
      <c r="O76" s="229">
        <v>0.1482400548435347</v>
      </c>
      <c r="P76" s="229">
        <v>0.1066818566621521</v>
      </c>
      <c r="Q76" s="229">
        <v>7.828630762763758E-2</v>
      </c>
      <c r="R76" s="229">
        <v>7.053251238768421E-2</v>
      </c>
      <c r="S76" s="229">
        <v>6.4053168685409292E-2</v>
      </c>
      <c r="T76" s="229">
        <v>7.6850816828611779E-2</v>
      </c>
      <c r="U76" s="229">
        <v>7.1760144075484103E-2</v>
      </c>
      <c r="V76" s="229">
        <v>0.1137714698105442</v>
      </c>
      <c r="W76" s="229">
        <v>6.9568962013303676E-2</v>
      </c>
      <c r="X76" s="229">
        <v>0.17047636755799919</v>
      </c>
      <c r="Y76" s="229">
        <v>0.20983300196940671</v>
      </c>
      <c r="DA76" s="73" t="s">
        <v>1191</v>
      </c>
    </row>
    <row r="77" spans="1:105" ht="12" customHeight="1" x14ac:dyDescent="0.25">
      <c r="A77" s="64" t="s">
        <v>159</v>
      </c>
      <c r="B77" s="229">
        <v>0.28492721242511643</v>
      </c>
      <c r="C77" s="229">
        <v>0.13157447358633689</v>
      </c>
      <c r="D77" s="229">
        <v>0.26656755798275311</v>
      </c>
      <c r="E77" s="229">
        <v>1.134237676399092</v>
      </c>
      <c r="F77" s="229">
        <v>0.42475233715352972</v>
      </c>
      <c r="G77" s="229">
        <v>0.39905570225248471</v>
      </c>
      <c r="H77" s="229">
        <v>0.336028507380985</v>
      </c>
      <c r="I77" s="229">
        <v>0.58035049085281798</v>
      </c>
      <c r="J77" s="229">
        <v>0.40405983699533748</v>
      </c>
      <c r="K77" s="229">
        <v>0.36750087314004432</v>
      </c>
      <c r="L77" s="229">
        <v>0.56607066410274975</v>
      </c>
      <c r="M77" s="229">
        <v>0.42118083687661562</v>
      </c>
      <c r="N77" s="229">
        <v>0.56135664192145029</v>
      </c>
      <c r="O77" s="229">
        <v>0.37566220280235352</v>
      </c>
      <c r="P77" s="229">
        <v>0.2707899100998884</v>
      </c>
      <c r="Q77" s="229">
        <v>0.19831891753949929</v>
      </c>
      <c r="R77" s="229">
        <v>0.23758603705845119</v>
      </c>
      <c r="S77" s="229">
        <v>0.183541339545917</v>
      </c>
      <c r="T77" s="229">
        <v>0.21052985349508049</v>
      </c>
      <c r="U77" s="229">
        <v>0.17697332994010401</v>
      </c>
      <c r="V77" s="229">
        <v>0.25749001440928132</v>
      </c>
      <c r="W77" s="229">
        <v>0.26061308697325342</v>
      </c>
      <c r="X77" s="229">
        <v>0.42473327634954428</v>
      </c>
      <c r="Y77" s="229">
        <v>0.24806089204946</v>
      </c>
      <c r="DA77" s="73" t="s">
        <v>1192</v>
      </c>
    </row>
    <row r="78" spans="1:105" ht="12" customHeight="1" x14ac:dyDescent="0.25">
      <c r="A78" s="64" t="s">
        <v>32</v>
      </c>
      <c r="B78" s="229">
        <v>0.63949561787278764</v>
      </c>
      <c r="C78" s="229">
        <v>0.58908375248755185</v>
      </c>
      <c r="D78" s="229">
        <v>0.358617436381715</v>
      </c>
      <c r="E78" s="229">
        <v>0.88147271536427374</v>
      </c>
      <c r="F78" s="229">
        <v>0.87946744731694271</v>
      </c>
      <c r="G78" s="229">
        <v>0.70854210168790921</v>
      </c>
      <c r="H78" s="229">
        <v>0.80798759774274553</v>
      </c>
      <c r="I78" s="229">
        <v>0.63798830764466841</v>
      </c>
      <c r="J78" s="229">
        <v>0.47028917271495069</v>
      </c>
      <c r="K78" s="229">
        <v>0.45718733297245823</v>
      </c>
      <c r="L78" s="229">
        <v>0.39492005881850589</v>
      </c>
      <c r="M78" s="229">
        <v>0.39119209084062462</v>
      </c>
      <c r="N78" s="229">
        <v>0.38964549292716211</v>
      </c>
      <c r="O78" s="229">
        <v>0.34930480559576371</v>
      </c>
      <c r="P78" s="229">
        <v>0.1675225899694755</v>
      </c>
      <c r="Q78" s="229">
        <v>0</v>
      </c>
      <c r="R78" s="229">
        <v>0</v>
      </c>
      <c r="S78" s="229">
        <v>1.4530126565466921E-3</v>
      </c>
      <c r="T78" s="229">
        <v>0</v>
      </c>
      <c r="U78" s="229">
        <v>0</v>
      </c>
      <c r="V78" s="229">
        <v>0</v>
      </c>
      <c r="W78" s="229">
        <v>0</v>
      </c>
      <c r="X78" s="229">
        <v>0</v>
      </c>
      <c r="Y78" s="229">
        <v>0</v>
      </c>
      <c r="DA78" s="73" t="s">
        <v>1193</v>
      </c>
    </row>
    <row r="79" spans="1:105" ht="12" customHeight="1" x14ac:dyDescent="0.25">
      <c r="A79" s="64" t="s">
        <v>33</v>
      </c>
      <c r="B79" s="229">
        <v>0</v>
      </c>
      <c r="C79" s="229">
        <v>0</v>
      </c>
      <c r="D79" s="229">
        <v>0</v>
      </c>
      <c r="E79" s="229">
        <v>0</v>
      </c>
      <c r="F79" s="229">
        <v>0</v>
      </c>
      <c r="G79" s="229">
        <v>0</v>
      </c>
      <c r="H79" s="229">
        <v>0</v>
      </c>
      <c r="I79" s="229">
        <v>0.15902880419748699</v>
      </c>
      <c r="J79" s="229">
        <v>0</v>
      </c>
      <c r="K79" s="229">
        <v>0</v>
      </c>
      <c r="L79" s="229">
        <v>0</v>
      </c>
      <c r="M79" s="229">
        <v>0</v>
      </c>
      <c r="N79" s="229">
        <v>0</v>
      </c>
      <c r="O79" s="229">
        <v>0</v>
      </c>
      <c r="P79" s="229">
        <v>0</v>
      </c>
      <c r="Q79" s="229">
        <v>0</v>
      </c>
      <c r="R79" s="229">
        <v>0</v>
      </c>
      <c r="S79" s="229">
        <v>1.4320033263669671E-4</v>
      </c>
      <c r="T79" s="229">
        <v>1.5883111112259741E-4</v>
      </c>
      <c r="U79" s="229">
        <v>0</v>
      </c>
      <c r="V79" s="229">
        <v>0</v>
      </c>
      <c r="W79" s="229">
        <v>0</v>
      </c>
      <c r="X79" s="229">
        <v>0</v>
      </c>
      <c r="Y79" s="229">
        <v>0.1057660903019365</v>
      </c>
      <c r="DA79" s="73" t="s">
        <v>1194</v>
      </c>
    </row>
    <row r="80" spans="1:105" ht="12" customHeight="1" x14ac:dyDescent="0.25">
      <c r="A80" s="64" t="s">
        <v>35</v>
      </c>
      <c r="B80" s="229">
        <v>8.8447006265712993</v>
      </c>
      <c r="C80" s="229">
        <v>7.2133777673372563</v>
      </c>
      <c r="D80" s="229">
        <v>6.6967968462612868</v>
      </c>
      <c r="E80" s="229">
        <v>8.2815681840727304</v>
      </c>
      <c r="F80" s="229">
        <v>9.2671858987617881</v>
      </c>
      <c r="G80" s="229">
        <v>6.8680486974061141</v>
      </c>
      <c r="H80" s="229">
        <v>5.7646923116966073</v>
      </c>
      <c r="I80" s="229">
        <v>6.3841009423172421</v>
      </c>
      <c r="J80" s="229">
        <v>5.4204679269279721</v>
      </c>
      <c r="K80" s="229">
        <v>6.8751566839304434</v>
      </c>
      <c r="L80" s="229">
        <v>8.6065153969655075</v>
      </c>
      <c r="M80" s="229">
        <v>6.8433037216976276</v>
      </c>
      <c r="N80" s="229">
        <v>6.3984573630501798</v>
      </c>
      <c r="O80" s="229">
        <v>5.682903669397704</v>
      </c>
      <c r="P80" s="229">
        <v>3.815960030392799</v>
      </c>
      <c r="Q80" s="229">
        <v>2.8684521923628741</v>
      </c>
      <c r="R80" s="229">
        <v>2.582448505353319</v>
      </c>
      <c r="S80" s="229">
        <v>2.6216444953682272</v>
      </c>
      <c r="T80" s="229">
        <v>2.9068074874171579</v>
      </c>
      <c r="U80" s="229">
        <v>2.6339088990734671</v>
      </c>
      <c r="V80" s="229">
        <v>4.4324017736286043</v>
      </c>
      <c r="W80" s="229">
        <v>4.7304141240205979</v>
      </c>
      <c r="X80" s="229">
        <v>4.5914035790214989</v>
      </c>
      <c r="Y80" s="229">
        <v>4.5839874817084638</v>
      </c>
      <c r="DA80" s="73" t="s">
        <v>1195</v>
      </c>
    </row>
    <row r="81" spans="1:105" ht="12" customHeight="1" x14ac:dyDescent="0.25">
      <c r="A81" s="64" t="s">
        <v>36</v>
      </c>
      <c r="B81" s="229">
        <v>0</v>
      </c>
      <c r="C81" s="229">
        <v>0</v>
      </c>
      <c r="D81" s="229">
        <v>0</v>
      </c>
      <c r="E81" s="229">
        <v>0</v>
      </c>
      <c r="F81" s="229">
        <v>0</v>
      </c>
      <c r="G81" s="229">
        <v>0</v>
      </c>
      <c r="H81" s="229">
        <v>0</v>
      </c>
      <c r="I81" s="229">
        <v>0</v>
      </c>
      <c r="J81" s="229">
        <v>0</v>
      </c>
      <c r="K81" s="229">
        <v>0</v>
      </c>
      <c r="L81" s="229">
        <v>0</v>
      </c>
      <c r="M81" s="229">
        <v>0</v>
      </c>
      <c r="N81" s="229">
        <v>0</v>
      </c>
      <c r="O81" s="229">
        <v>0</v>
      </c>
      <c r="P81" s="229">
        <v>0</v>
      </c>
      <c r="Q81" s="229">
        <v>0</v>
      </c>
      <c r="R81" s="229">
        <v>0</v>
      </c>
      <c r="S81" s="229">
        <v>0</v>
      </c>
      <c r="T81" s="229">
        <v>0</v>
      </c>
      <c r="U81" s="229">
        <v>0</v>
      </c>
      <c r="V81" s="229">
        <v>0</v>
      </c>
      <c r="W81" s="229">
        <v>0</v>
      </c>
      <c r="X81" s="229">
        <v>0</v>
      </c>
      <c r="Y81" s="229">
        <v>0</v>
      </c>
      <c r="DA81" s="73" t="s">
        <v>1196</v>
      </c>
    </row>
    <row r="82" spans="1:105" ht="12" customHeight="1" x14ac:dyDescent="0.25">
      <c r="A82" s="64" t="s">
        <v>38</v>
      </c>
      <c r="B82" s="229">
        <v>1.701310205013723</v>
      </c>
      <c r="C82" s="229">
        <v>1.233997586286194</v>
      </c>
      <c r="D82" s="229">
        <v>1.574430619025541</v>
      </c>
      <c r="E82" s="229">
        <v>1.907375179488471</v>
      </c>
      <c r="F82" s="229">
        <v>2.1998926946944191</v>
      </c>
      <c r="G82" s="229">
        <v>2.3435588430532159</v>
      </c>
      <c r="H82" s="229">
        <v>2.314345218265383</v>
      </c>
      <c r="I82" s="229">
        <v>2.8435960223748582</v>
      </c>
      <c r="J82" s="229">
        <v>2.575874548519768</v>
      </c>
      <c r="K82" s="229">
        <v>2.934668860483113</v>
      </c>
      <c r="L82" s="229">
        <v>3.9306272951108352</v>
      </c>
      <c r="M82" s="229">
        <v>3.7252636437321418</v>
      </c>
      <c r="N82" s="229">
        <v>2.80463075104407</v>
      </c>
      <c r="O82" s="229">
        <v>3.3948537950791531</v>
      </c>
      <c r="P82" s="229">
        <v>2.9831488308022611</v>
      </c>
      <c r="Q82" s="229">
        <v>3.2803183781426699</v>
      </c>
      <c r="R82" s="229">
        <v>3.1435470283925149</v>
      </c>
      <c r="S82" s="229">
        <v>3.2295039147617151</v>
      </c>
      <c r="T82" s="229">
        <v>2.8713125986480561</v>
      </c>
      <c r="U82" s="229">
        <v>2.8980877970790409</v>
      </c>
      <c r="V82" s="229">
        <v>3.9896289606379081</v>
      </c>
      <c r="W82" s="229">
        <v>4.8977603214932897</v>
      </c>
      <c r="X82" s="229">
        <v>4.0524707586431354</v>
      </c>
      <c r="Y82" s="229">
        <v>4.4098656671219114</v>
      </c>
      <c r="DA82" s="73" t="s">
        <v>1197</v>
      </c>
    </row>
    <row r="83" spans="1:105" ht="12" customHeight="1" x14ac:dyDescent="0.25">
      <c r="A83" s="64" t="s">
        <v>39</v>
      </c>
      <c r="B83" s="229">
        <v>0</v>
      </c>
      <c r="C83" s="229">
        <v>0</v>
      </c>
      <c r="D83" s="229">
        <v>0</v>
      </c>
      <c r="E83" s="229">
        <v>5.9879626795719618</v>
      </c>
      <c r="F83" s="229">
        <v>4.5198750203176168</v>
      </c>
      <c r="G83" s="229">
        <v>5.1279685239266746</v>
      </c>
      <c r="H83" s="229">
        <v>5.3879242524033693</v>
      </c>
      <c r="I83" s="229">
        <v>5.5893616761597897</v>
      </c>
      <c r="J83" s="229">
        <v>6.2482053261022239</v>
      </c>
      <c r="K83" s="229">
        <v>7.3856184471936492</v>
      </c>
      <c r="L83" s="229">
        <v>8.0990504287913083</v>
      </c>
      <c r="M83" s="229">
        <v>10.17744140430975</v>
      </c>
      <c r="N83" s="229">
        <v>9.04815829674477</v>
      </c>
      <c r="O83" s="229">
        <v>8.6956062343385732</v>
      </c>
      <c r="P83" s="229">
        <v>6.5140903867138116</v>
      </c>
      <c r="Q83" s="229">
        <v>5.3316885564013203</v>
      </c>
      <c r="R83" s="229">
        <v>4.9820952690597577</v>
      </c>
      <c r="S83" s="229">
        <v>5.1079175787555169</v>
      </c>
      <c r="T83" s="229">
        <v>5.5075090054451312</v>
      </c>
      <c r="U83" s="229">
        <v>6.3087959304368262</v>
      </c>
      <c r="V83" s="229">
        <v>8.9155346744542072</v>
      </c>
      <c r="W83" s="229">
        <v>9.1612829681546266</v>
      </c>
      <c r="X83" s="229">
        <v>9.4885678763476555</v>
      </c>
      <c r="Y83" s="229">
        <v>6.8598200006493437</v>
      </c>
      <c r="DA83" s="73" t="s">
        <v>1198</v>
      </c>
    </row>
    <row r="84" spans="1:105" ht="12" customHeight="1" x14ac:dyDescent="0.25">
      <c r="A84" s="60" t="s">
        <v>1064</v>
      </c>
      <c r="B84" s="262">
        <v>8.862638837441237E-3</v>
      </c>
      <c r="C84" s="262">
        <v>8.1888737519870101E-3</v>
      </c>
      <c r="D84" s="262">
        <v>9.2000317692572907E-3</v>
      </c>
      <c r="E84" s="262">
        <v>1.9325981109886241E-2</v>
      </c>
      <c r="F84" s="262">
        <v>1.9105238969777321E-2</v>
      </c>
      <c r="G84" s="262">
        <v>1.7377327883515519E-2</v>
      </c>
      <c r="H84" s="262">
        <v>1.513459637751061E-2</v>
      </c>
      <c r="I84" s="262">
        <v>1.6953070111669299E-2</v>
      </c>
      <c r="J84" s="262">
        <v>1.1520612897646139E-2</v>
      </c>
      <c r="K84" s="262">
        <v>1.2218009338461349E-2</v>
      </c>
      <c r="L84" s="262">
        <v>1.4812362030645031E-2</v>
      </c>
      <c r="M84" s="262">
        <v>1.4175100635664141E-2</v>
      </c>
      <c r="N84" s="262">
        <v>1.3072257562224261E-2</v>
      </c>
      <c r="O84" s="262">
        <v>1.1948362891449999E-2</v>
      </c>
      <c r="P84" s="262">
        <v>1.0937306349262059E-2</v>
      </c>
      <c r="Q84" s="262">
        <v>9.0730830223119674E-3</v>
      </c>
      <c r="R84" s="262">
        <v>8.3361962930014379E-3</v>
      </c>
      <c r="S84" s="262">
        <v>8.5589053062327079E-3</v>
      </c>
      <c r="T84" s="262">
        <v>8.7374901048084611E-3</v>
      </c>
      <c r="U84" s="262">
        <v>8.8397200417923098E-3</v>
      </c>
      <c r="V84" s="262">
        <v>1.218483052193305E-2</v>
      </c>
      <c r="W84" s="262">
        <v>1.332025783144882E-2</v>
      </c>
      <c r="X84" s="262">
        <v>1.2990504126423269E-2</v>
      </c>
      <c r="Y84" s="262">
        <v>1.1979298239431309E-2</v>
      </c>
      <c r="DA84" s="72" t="s">
        <v>1199</v>
      </c>
    </row>
    <row r="85" spans="1:105" ht="12" customHeight="1" x14ac:dyDescent="0.25">
      <c r="A85" s="57" t="s">
        <v>1010</v>
      </c>
      <c r="B85" s="261">
        <v>3.938141909528885</v>
      </c>
      <c r="C85" s="261">
        <v>3.1724801451819151</v>
      </c>
      <c r="D85" s="261">
        <v>3.3684803167939692</v>
      </c>
      <c r="E85" s="261">
        <v>5.8388990912189094</v>
      </c>
      <c r="F85" s="261">
        <v>5.7114285839425571</v>
      </c>
      <c r="G85" s="261">
        <v>5.0797434305780476</v>
      </c>
      <c r="H85" s="261">
        <v>4.5815463509123724</v>
      </c>
      <c r="I85" s="261">
        <v>5.0616206626063871</v>
      </c>
      <c r="J85" s="261">
        <v>4.3583682651461828</v>
      </c>
      <c r="K85" s="261">
        <v>5.1886077553313141</v>
      </c>
      <c r="L85" s="261">
        <v>6.3086215019507206</v>
      </c>
      <c r="M85" s="261">
        <v>5.93325787806031</v>
      </c>
      <c r="N85" s="261">
        <v>5.3780867442932392</v>
      </c>
      <c r="O85" s="261">
        <v>5.0563547861415694</v>
      </c>
      <c r="P85" s="261">
        <v>3.758328919172635</v>
      </c>
      <c r="Q85" s="261">
        <v>3.0911826638654309</v>
      </c>
      <c r="R85" s="261">
        <v>2.869389207609796</v>
      </c>
      <c r="S85" s="261">
        <v>2.9126790021128932</v>
      </c>
      <c r="T85" s="261">
        <v>3.034788971006098</v>
      </c>
      <c r="U85" s="261">
        <v>3.0432549770004438</v>
      </c>
      <c r="V85" s="261">
        <v>4.5702764530193223</v>
      </c>
      <c r="W85" s="261">
        <v>4.9427387313224287</v>
      </c>
      <c r="X85" s="261">
        <v>4.8573450918942296</v>
      </c>
      <c r="Y85" s="261">
        <v>4.4395934042774181</v>
      </c>
      <c r="DA85" s="70" t="s">
        <v>1200</v>
      </c>
    </row>
    <row r="86" spans="1:105" ht="12" customHeight="1" x14ac:dyDescent="0.25">
      <c r="A86" s="60" t="s">
        <v>1012</v>
      </c>
      <c r="B86" s="262">
        <v>3.823323134198056</v>
      </c>
      <c r="C86" s="262">
        <v>3.0307487118081982</v>
      </c>
      <c r="D86" s="262">
        <v>3.188838300111164</v>
      </c>
      <c r="E86" s="262">
        <v>5.1227225426658016</v>
      </c>
      <c r="F86" s="262">
        <v>5.0039631627069863</v>
      </c>
      <c r="G86" s="262">
        <v>4.3433600516762816</v>
      </c>
      <c r="H86" s="262">
        <v>3.9855441125808282</v>
      </c>
      <c r="I86" s="262">
        <v>4.3547514185141596</v>
      </c>
      <c r="J86" s="262">
        <v>4.0851458069897477</v>
      </c>
      <c r="K86" s="262">
        <v>4.9342991858948686</v>
      </c>
      <c r="L86" s="262">
        <v>5.9988224873367866</v>
      </c>
      <c r="M86" s="262">
        <v>5.5733830344773763</v>
      </c>
      <c r="N86" s="262">
        <v>5.0269335892798113</v>
      </c>
      <c r="O86" s="262">
        <v>4.7518581487016629</v>
      </c>
      <c r="P86" s="262">
        <v>3.3645351204808511</v>
      </c>
      <c r="Q86" s="262">
        <v>2.7489843727066261</v>
      </c>
      <c r="R86" s="262">
        <v>2.5670413667398759</v>
      </c>
      <c r="S86" s="262">
        <v>2.585928151811542</v>
      </c>
      <c r="T86" s="262">
        <v>2.7241364957414</v>
      </c>
      <c r="U86" s="262">
        <v>2.7106274678784672</v>
      </c>
      <c r="V86" s="262">
        <v>4.1734226326917936</v>
      </c>
      <c r="W86" s="262">
        <v>4.4990971119707073</v>
      </c>
      <c r="X86" s="262">
        <v>4.4356331528958366</v>
      </c>
      <c r="Y86" s="262">
        <v>4.0530588202366786</v>
      </c>
      <c r="DA86" s="72" t="s">
        <v>1201</v>
      </c>
    </row>
    <row r="87" spans="1:105" ht="12" customHeight="1" x14ac:dyDescent="0.25">
      <c r="A87" s="59" t="s">
        <v>28</v>
      </c>
      <c r="B87" s="230">
        <v>0</v>
      </c>
      <c r="C87" s="230">
        <v>0</v>
      </c>
      <c r="D87" s="230">
        <v>0.3351427827637507</v>
      </c>
      <c r="E87" s="230">
        <v>0</v>
      </c>
      <c r="F87" s="230">
        <v>0</v>
      </c>
      <c r="G87" s="230">
        <v>0</v>
      </c>
      <c r="H87" s="230">
        <v>0</v>
      </c>
      <c r="I87" s="230">
        <v>0</v>
      </c>
      <c r="J87" s="230">
        <v>0</v>
      </c>
      <c r="K87" s="230">
        <v>0</v>
      </c>
      <c r="L87" s="230">
        <v>0</v>
      </c>
      <c r="M87" s="230">
        <v>0</v>
      </c>
      <c r="N87" s="230">
        <v>0</v>
      </c>
      <c r="O87" s="230">
        <v>0</v>
      </c>
      <c r="P87" s="230">
        <v>0</v>
      </c>
      <c r="Q87" s="230">
        <v>0</v>
      </c>
      <c r="R87" s="230">
        <v>0</v>
      </c>
      <c r="S87" s="230">
        <v>0</v>
      </c>
      <c r="T87" s="230">
        <v>0</v>
      </c>
      <c r="U87" s="230">
        <v>5.1202710071187522E-4</v>
      </c>
      <c r="V87" s="230">
        <v>0</v>
      </c>
      <c r="W87" s="230">
        <v>0</v>
      </c>
      <c r="X87" s="230">
        <v>0</v>
      </c>
      <c r="Y87" s="230">
        <v>0</v>
      </c>
      <c r="DA87" s="71" t="s">
        <v>1202</v>
      </c>
    </row>
    <row r="88" spans="1:105" ht="12" customHeight="1" x14ac:dyDescent="0.25">
      <c r="A88" s="59" t="s">
        <v>31</v>
      </c>
      <c r="B88" s="295">
        <v>0</v>
      </c>
      <c r="C88" s="295">
        <v>0</v>
      </c>
      <c r="D88" s="295">
        <v>0</v>
      </c>
      <c r="E88" s="295">
        <v>8.1907447894751989E-2</v>
      </c>
      <c r="F88" s="295">
        <v>7.7680784157943758E-2</v>
      </c>
      <c r="G88" s="295">
        <v>0.24176761367706809</v>
      </c>
      <c r="H88" s="295">
        <v>0.14881581053205781</v>
      </c>
      <c r="I88" s="295">
        <v>7.5903614681810339E-2</v>
      </c>
      <c r="J88" s="295">
        <v>7.6071909037632723E-2</v>
      </c>
      <c r="K88" s="295">
        <v>9.1137636115183426E-2</v>
      </c>
      <c r="L88" s="295">
        <v>0.1029330933774134</v>
      </c>
      <c r="M88" s="295">
        <v>0.11801913669654431</v>
      </c>
      <c r="N88" s="295">
        <v>0.1104632555341081</v>
      </c>
      <c r="O88" s="295">
        <v>0.10726501746837221</v>
      </c>
      <c r="P88" s="295">
        <v>8.218991317415919E-2</v>
      </c>
      <c r="Q88" s="295">
        <v>6.8357618816389284E-2</v>
      </c>
      <c r="R88" s="295">
        <v>6.2599526537872527E-2</v>
      </c>
      <c r="S88" s="295">
        <v>5.7640943023592149E-2</v>
      </c>
      <c r="T88" s="295">
        <v>6.5478616053198227E-2</v>
      </c>
      <c r="U88" s="295">
        <v>6.7394202071983808E-2</v>
      </c>
      <c r="V88" s="295">
        <v>9.8724041230844384E-2</v>
      </c>
      <c r="W88" s="295">
        <v>6.1770247425876161E-2</v>
      </c>
      <c r="X88" s="295">
        <v>0.14570481166281371</v>
      </c>
      <c r="Y88" s="295">
        <v>0.16846601998980151</v>
      </c>
      <c r="DA88" s="122" t="s">
        <v>1203</v>
      </c>
    </row>
    <row r="89" spans="1:105" ht="12" customHeight="1" x14ac:dyDescent="0.25">
      <c r="A89" s="59" t="s">
        <v>159</v>
      </c>
      <c r="B89" s="295">
        <v>0.1091643756462059</v>
      </c>
      <c r="C89" s="295">
        <v>4.9185463014959088E-2</v>
      </c>
      <c r="D89" s="295">
        <v>0.1017382268009587</v>
      </c>
      <c r="E89" s="295">
        <v>0.54437473838054862</v>
      </c>
      <c r="F89" s="295">
        <v>0.1937800140743782</v>
      </c>
      <c r="G89" s="295">
        <v>0.20094291877293061</v>
      </c>
      <c r="H89" s="295">
        <v>0.18266714691711719</v>
      </c>
      <c r="I89" s="295">
        <v>0.3200206244372954</v>
      </c>
      <c r="J89" s="295">
        <v>0.25208596000573558</v>
      </c>
      <c r="K89" s="295">
        <v>0.22639266165616159</v>
      </c>
      <c r="L89" s="295">
        <v>0.34179035034490762</v>
      </c>
      <c r="M89" s="295">
        <v>0.29401369241945241</v>
      </c>
      <c r="N89" s="295">
        <v>0.36802958099642907</v>
      </c>
      <c r="O89" s="295">
        <v>0.2667526107006073</v>
      </c>
      <c r="P89" s="295">
        <v>0.20472886145361979</v>
      </c>
      <c r="Q89" s="295">
        <v>0.16993541489664099</v>
      </c>
      <c r="R89" s="295">
        <v>0.2069289457641327</v>
      </c>
      <c r="S89" s="295">
        <v>0.16208506232069639</v>
      </c>
      <c r="T89" s="295">
        <v>0.17602863810408431</v>
      </c>
      <c r="U89" s="295">
        <v>0.163104406154327</v>
      </c>
      <c r="V89" s="295">
        <v>0.21926463201564869</v>
      </c>
      <c r="W89" s="295">
        <v>0.2270798897741792</v>
      </c>
      <c r="X89" s="295">
        <v>0.35624160232240698</v>
      </c>
      <c r="Y89" s="295">
        <v>0.195440902721251</v>
      </c>
      <c r="DA89" s="122" t="s">
        <v>1204</v>
      </c>
    </row>
    <row r="90" spans="1:105" ht="12" customHeight="1" x14ac:dyDescent="0.25">
      <c r="A90" s="59" t="s">
        <v>32</v>
      </c>
      <c r="B90" s="295">
        <v>0.25272440868069429</v>
      </c>
      <c r="C90" s="295">
        <v>0.22714583492833179</v>
      </c>
      <c r="D90" s="295">
        <v>0.1411792539039575</v>
      </c>
      <c r="E90" s="295">
        <v>0.43638054310780261</v>
      </c>
      <c r="F90" s="295">
        <v>0.413862031490001</v>
      </c>
      <c r="G90" s="295">
        <v>0.36801664068529372</v>
      </c>
      <c r="H90" s="295">
        <v>0.45305573004835742</v>
      </c>
      <c r="I90" s="295">
        <v>0.36287992400895802</v>
      </c>
      <c r="J90" s="295">
        <v>0.30264295196402918</v>
      </c>
      <c r="K90" s="295">
        <v>0.29050978806096361</v>
      </c>
      <c r="L90" s="295">
        <v>0.24595799935975729</v>
      </c>
      <c r="M90" s="295">
        <v>0.28167715713261943</v>
      </c>
      <c r="N90" s="295">
        <v>0.2634972754412247</v>
      </c>
      <c r="O90" s="295">
        <v>0.25584583333178901</v>
      </c>
      <c r="P90" s="295">
        <v>0.13064192832619109</v>
      </c>
      <c r="Q90" s="295">
        <v>0</v>
      </c>
      <c r="R90" s="295">
        <v>0</v>
      </c>
      <c r="S90" s="295">
        <v>1.3235522870022581E-3</v>
      </c>
      <c r="T90" s="295">
        <v>0</v>
      </c>
      <c r="U90" s="295">
        <v>0</v>
      </c>
      <c r="V90" s="295">
        <v>0</v>
      </c>
      <c r="W90" s="295">
        <v>0</v>
      </c>
      <c r="X90" s="295">
        <v>0</v>
      </c>
      <c r="Y90" s="295">
        <v>0</v>
      </c>
      <c r="DA90" s="122" t="s">
        <v>1205</v>
      </c>
    </row>
    <row r="91" spans="1:105" ht="12" customHeight="1" x14ac:dyDescent="0.25">
      <c r="A91" s="59" t="s">
        <v>35</v>
      </c>
      <c r="B91" s="295">
        <v>3.4614343498711562</v>
      </c>
      <c r="C91" s="295">
        <v>2.7544174138649069</v>
      </c>
      <c r="D91" s="295">
        <v>2.6107780366424969</v>
      </c>
      <c r="E91" s="295">
        <v>4.0600598132826988</v>
      </c>
      <c r="F91" s="295">
        <v>4.3186403329846632</v>
      </c>
      <c r="G91" s="295">
        <v>3.5326328785409888</v>
      </c>
      <c r="H91" s="295">
        <v>3.201005425083296</v>
      </c>
      <c r="I91" s="295">
        <v>3.5959472553860961</v>
      </c>
      <c r="J91" s="295">
        <v>3.4543449859823498</v>
      </c>
      <c r="K91" s="295">
        <v>4.3262591000625612</v>
      </c>
      <c r="L91" s="295">
        <v>5.3081410442547083</v>
      </c>
      <c r="M91" s="295">
        <v>4.87967304822876</v>
      </c>
      <c r="N91" s="295">
        <v>4.2849434773080493</v>
      </c>
      <c r="O91" s="295">
        <v>4.1219946872008943</v>
      </c>
      <c r="P91" s="295">
        <v>2.9469744175268811</v>
      </c>
      <c r="Q91" s="295">
        <v>2.510691338993595</v>
      </c>
      <c r="R91" s="295">
        <v>2.2975128944378711</v>
      </c>
      <c r="S91" s="295">
        <v>2.3648785941802508</v>
      </c>
      <c r="T91" s="295">
        <v>2.4826292415841178</v>
      </c>
      <c r="U91" s="295">
        <v>2.4796168325514438</v>
      </c>
      <c r="V91" s="295">
        <v>3.8554339594453011</v>
      </c>
      <c r="W91" s="295">
        <v>4.2102469747706524</v>
      </c>
      <c r="X91" s="295">
        <v>3.9336867389106169</v>
      </c>
      <c r="Y91" s="295">
        <v>3.6891518975256261</v>
      </c>
      <c r="DA91" s="122" t="s">
        <v>1206</v>
      </c>
    </row>
    <row r="92" spans="1:105" ht="12" customHeight="1" x14ac:dyDescent="0.25">
      <c r="A92" s="60" t="s">
        <v>1019</v>
      </c>
      <c r="B92" s="262">
        <v>0.114818775330829</v>
      </c>
      <c r="C92" s="262">
        <v>0.14173143337371691</v>
      </c>
      <c r="D92" s="262">
        <v>0.17964201668280469</v>
      </c>
      <c r="E92" s="262">
        <v>0.71617654855310753</v>
      </c>
      <c r="F92" s="262">
        <v>0.70746542123557121</v>
      </c>
      <c r="G92" s="262">
        <v>0.7363833789017673</v>
      </c>
      <c r="H92" s="262">
        <v>0.59600223833154464</v>
      </c>
      <c r="I92" s="262">
        <v>0.7068692440922274</v>
      </c>
      <c r="J92" s="262">
        <v>0.2732224581564347</v>
      </c>
      <c r="K92" s="262">
        <v>0.25430856943644459</v>
      </c>
      <c r="L92" s="262">
        <v>0.30979901461393522</v>
      </c>
      <c r="M92" s="262">
        <v>0.35987484358293359</v>
      </c>
      <c r="N92" s="262">
        <v>0.35115315501342798</v>
      </c>
      <c r="O92" s="262">
        <v>0.3044966374399059</v>
      </c>
      <c r="P92" s="262">
        <v>0.39379379869178449</v>
      </c>
      <c r="Q92" s="262">
        <v>0.34219829115880529</v>
      </c>
      <c r="R92" s="262">
        <v>0.30234784086991962</v>
      </c>
      <c r="S92" s="262">
        <v>0.32675085030135098</v>
      </c>
      <c r="T92" s="262">
        <v>0.31065247526469769</v>
      </c>
      <c r="U92" s="262">
        <v>0.33262750912197708</v>
      </c>
      <c r="V92" s="262">
        <v>0.39685382032752842</v>
      </c>
      <c r="W92" s="262">
        <v>0.44364161935172119</v>
      </c>
      <c r="X92" s="262">
        <v>0.42171193899839271</v>
      </c>
      <c r="Y92" s="262">
        <v>0.38653458404073981</v>
      </c>
      <c r="DA92" s="72" t="s">
        <v>1207</v>
      </c>
    </row>
    <row r="93" spans="1:105" ht="12" customHeight="1" x14ac:dyDescent="0.25">
      <c r="A93" s="57" t="s">
        <v>1021</v>
      </c>
      <c r="B93" s="261">
        <f t="shared" ref="B93:Y93" si="3">B94+B95+B106</f>
        <v>1.087557216316581</v>
      </c>
      <c r="C93" s="261">
        <f t="shared" si="3"/>
        <v>0.92093599691770578</v>
      </c>
      <c r="D93" s="261">
        <f t="shared" si="3"/>
        <v>1.015701712847942</v>
      </c>
      <c r="E93" s="261">
        <f t="shared" si="3"/>
        <v>2.058335669540388</v>
      </c>
      <c r="F93" s="261">
        <f t="shared" si="3"/>
        <v>1.9960202593517664</v>
      </c>
      <c r="G93" s="261">
        <f t="shared" si="3"/>
        <v>1.8406870519577492</v>
      </c>
      <c r="H93" s="261">
        <f t="shared" si="3"/>
        <v>1.62807202899299</v>
      </c>
      <c r="I93" s="261">
        <f t="shared" si="3"/>
        <v>1.815586107425216</v>
      </c>
      <c r="J93" s="261">
        <f t="shared" si="3"/>
        <v>1.3471041837288429</v>
      </c>
      <c r="K93" s="261">
        <f t="shared" si="3"/>
        <v>1.521732922998515</v>
      </c>
      <c r="L93" s="261">
        <f t="shared" si="3"/>
        <v>1.8420789096027428</v>
      </c>
      <c r="M93" s="261">
        <f t="shared" si="3"/>
        <v>1.7774759047322857</v>
      </c>
      <c r="N93" s="261">
        <f t="shared" si="3"/>
        <v>1.6226620204665152</v>
      </c>
      <c r="O93" s="261">
        <f t="shared" si="3"/>
        <v>1.5108014255130418</v>
      </c>
      <c r="P93" s="261">
        <f t="shared" si="3"/>
        <v>1.2556615245855935</v>
      </c>
      <c r="Q93" s="261">
        <f t="shared" si="3"/>
        <v>1.0426042517181653</v>
      </c>
      <c r="R93" s="261">
        <f t="shared" si="3"/>
        <v>0.9633633709272903</v>
      </c>
      <c r="S93" s="261">
        <f t="shared" si="3"/>
        <v>0.98598810266898851</v>
      </c>
      <c r="T93" s="261">
        <f t="shared" si="3"/>
        <v>1.0102028075650658</v>
      </c>
      <c r="U93" s="261">
        <f t="shared" si="3"/>
        <v>1.0296089778918405</v>
      </c>
      <c r="V93" s="261">
        <f t="shared" si="3"/>
        <v>1.4632697155178001</v>
      </c>
      <c r="W93" s="261">
        <f t="shared" si="3"/>
        <v>1.5909138125778763</v>
      </c>
      <c r="X93" s="261">
        <f t="shared" si="3"/>
        <v>1.5594049620625912</v>
      </c>
      <c r="Y93" s="261">
        <f t="shared" si="3"/>
        <v>1.4156586236629458</v>
      </c>
      <c r="DA93" s="70"/>
    </row>
    <row r="94" spans="1:105" ht="12" customHeight="1" x14ac:dyDescent="0.25">
      <c r="A94" s="60" t="s">
        <v>1022</v>
      </c>
      <c r="B94" s="262">
        <v>0.6270521759908686</v>
      </c>
      <c r="C94" s="262">
        <v>0.46212093654489911</v>
      </c>
      <c r="D94" s="262">
        <v>0.45308768923739878</v>
      </c>
      <c r="E94" s="262">
        <v>0.53855009545077137</v>
      </c>
      <c r="F94" s="262">
        <v>0.55124551501177255</v>
      </c>
      <c r="G94" s="262">
        <v>0.43021997571275838</v>
      </c>
      <c r="H94" s="262">
        <v>0.40840554449030042</v>
      </c>
      <c r="I94" s="262">
        <v>0.43957106636639548</v>
      </c>
      <c r="J94" s="262">
        <v>0.54202528093353186</v>
      </c>
      <c r="K94" s="262">
        <v>0.69331897579045509</v>
      </c>
      <c r="L94" s="262">
        <v>0.84405445744539143</v>
      </c>
      <c r="M94" s="262">
        <v>0.72591814946040978</v>
      </c>
      <c r="N94" s="262">
        <v>0.63279868026588837</v>
      </c>
      <c r="O94" s="262">
        <v>0.61491098520150744</v>
      </c>
      <c r="P94" s="262">
        <v>0.37775995387412542</v>
      </c>
      <c r="Q94" s="262">
        <v>0.30819721794223059</v>
      </c>
      <c r="R94" s="262">
        <v>0.29015072212426762</v>
      </c>
      <c r="S94" s="262">
        <v>0.28838909765135329</v>
      </c>
      <c r="T94" s="262">
        <v>0.31376408224146912</v>
      </c>
      <c r="U94" s="262">
        <v>0.30438704278127071</v>
      </c>
      <c r="V94" s="262">
        <v>0.50295432135052098</v>
      </c>
      <c r="W94" s="262">
        <v>0.54057319091532852</v>
      </c>
      <c r="X94" s="262">
        <v>0.52474193373245259</v>
      </c>
      <c r="Y94" s="262">
        <v>0.48697301565144552</v>
      </c>
      <c r="DA94" s="72" t="s">
        <v>1208</v>
      </c>
    </row>
    <row r="95" spans="1:105" ht="12" customHeight="1" x14ac:dyDescent="0.25">
      <c r="A95" s="60" t="s">
        <v>1024</v>
      </c>
      <c r="B95" s="262">
        <v>0.19667325864598251</v>
      </c>
      <c r="C95" s="262">
        <v>0.1571960653490129</v>
      </c>
      <c r="D95" s="262">
        <v>0.16716832732430659</v>
      </c>
      <c r="E95" s="262">
        <v>0.31480404121580657</v>
      </c>
      <c r="F95" s="262">
        <v>0.29934127189506682</v>
      </c>
      <c r="G95" s="262">
        <v>0.2729375925419546</v>
      </c>
      <c r="H95" s="262">
        <v>0.25512762375040582</v>
      </c>
      <c r="I95" s="262">
        <v>0.27998743974149148</v>
      </c>
      <c r="J95" s="262">
        <v>0.26128185077183352</v>
      </c>
      <c r="K95" s="262">
        <v>0.31146438051159309</v>
      </c>
      <c r="L95" s="262">
        <v>0.37317604727681769</v>
      </c>
      <c r="M95" s="262">
        <v>0.37248698108094752</v>
      </c>
      <c r="N95" s="262">
        <v>0.33207880040941351</v>
      </c>
      <c r="O95" s="262">
        <v>0.31971605803652448</v>
      </c>
      <c r="P95" s="262">
        <v>0.2376140410653077</v>
      </c>
      <c r="Q95" s="262">
        <v>0.201587858523331</v>
      </c>
      <c r="R95" s="262">
        <v>0.18888508099161419</v>
      </c>
      <c r="S95" s="262">
        <v>0.1921779451323187</v>
      </c>
      <c r="T95" s="262">
        <v>0.19843476254935469</v>
      </c>
      <c r="U95" s="262">
        <v>0.20729753828670139</v>
      </c>
      <c r="V95" s="262">
        <v>0.30363740330114941</v>
      </c>
      <c r="W95" s="262">
        <v>0.32782734359490801</v>
      </c>
      <c r="X95" s="262">
        <v>0.32110628301039851</v>
      </c>
      <c r="Y95" s="262">
        <v>0.28149331584828469</v>
      </c>
      <c r="DA95" s="72" t="s">
        <v>1209</v>
      </c>
    </row>
    <row r="96" spans="1:105" ht="12" customHeight="1" x14ac:dyDescent="0.25">
      <c r="A96" s="64" t="s">
        <v>28</v>
      </c>
      <c r="B96" s="229">
        <v>0</v>
      </c>
      <c r="C96" s="229">
        <v>0</v>
      </c>
      <c r="D96" s="229">
        <v>1.4629506188653069E-2</v>
      </c>
      <c r="E96" s="229">
        <v>0</v>
      </c>
      <c r="F96" s="229">
        <v>0</v>
      </c>
      <c r="G96" s="229">
        <v>0</v>
      </c>
      <c r="H96" s="229">
        <v>0</v>
      </c>
      <c r="I96" s="229">
        <v>0</v>
      </c>
      <c r="J96" s="229">
        <v>0</v>
      </c>
      <c r="K96" s="229">
        <v>0</v>
      </c>
      <c r="L96" s="229">
        <v>0</v>
      </c>
      <c r="M96" s="229">
        <v>0</v>
      </c>
      <c r="N96" s="229">
        <v>0</v>
      </c>
      <c r="O96" s="229">
        <v>0</v>
      </c>
      <c r="P96" s="229">
        <v>0</v>
      </c>
      <c r="Q96" s="229">
        <v>0</v>
      </c>
      <c r="R96" s="229">
        <v>0</v>
      </c>
      <c r="S96" s="229">
        <v>0</v>
      </c>
      <c r="T96" s="229">
        <v>0</v>
      </c>
      <c r="U96" s="229">
        <v>9.2557527245265102E-6</v>
      </c>
      <c r="V96" s="229">
        <v>0</v>
      </c>
      <c r="W96" s="229">
        <v>0</v>
      </c>
      <c r="X96" s="229">
        <v>0</v>
      </c>
      <c r="Y96" s="229">
        <v>0</v>
      </c>
      <c r="DA96" s="73" t="s">
        <v>1210</v>
      </c>
    </row>
    <row r="97" spans="1:105" ht="12" customHeight="1" x14ac:dyDescent="0.25">
      <c r="A97" s="64" t="s">
        <v>30</v>
      </c>
      <c r="B97" s="229">
        <v>0</v>
      </c>
      <c r="C97" s="229">
        <v>0</v>
      </c>
      <c r="D97" s="229">
        <v>0</v>
      </c>
      <c r="E97" s="229">
        <v>0</v>
      </c>
      <c r="F97" s="229">
        <v>0</v>
      </c>
      <c r="G97" s="229">
        <v>0</v>
      </c>
      <c r="H97" s="229">
        <v>0</v>
      </c>
      <c r="I97" s="229">
        <v>0</v>
      </c>
      <c r="J97" s="229">
        <v>0</v>
      </c>
      <c r="K97" s="229">
        <v>0</v>
      </c>
      <c r="L97" s="229">
        <v>0</v>
      </c>
      <c r="M97" s="229">
        <v>0</v>
      </c>
      <c r="N97" s="229">
        <v>0</v>
      </c>
      <c r="O97" s="229">
        <v>0</v>
      </c>
      <c r="P97" s="229">
        <v>0</v>
      </c>
      <c r="Q97" s="229">
        <v>0</v>
      </c>
      <c r="R97" s="229">
        <v>0</v>
      </c>
      <c r="S97" s="229">
        <v>0</v>
      </c>
      <c r="T97" s="229">
        <v>0</v>
      </c>
      <c r="U97" s="229">
        <v>0</v>
      </c>
      <c r="V97" s="229">
        <v>0</v>
      </c>
      <c r="W97" s="229">
        <v>0</v>
      </c>
      <c r="X97" s="229">
        <v>0</v>
      </c>
      <c r="Y97" s="229">
        <v>0</v>
      </c>
      <c r="DA97" s="73" t="s">
        <v>1211</v>
      </c>
    </row>
    <row r="98" spans="1:105" ht="12" customHeight="1" x14ac:dyDescent="0.25">
      <c r="A98" s="64" t="s">
        <v>31</v>
      </c>
      <c r="B98" s="229">
        <v>0</v>
      </c>
      <c r="C98" s="229">
        <v>0</v>
      </c>
      <c r="D98" s="229">
        <v>0</v>
      </c>
      <c r="E98" s="229">
        <v>2.8715316858914548E-3</v>
      </c>
      <c r="F98" s="229">
        <v>2.8649992196718549E-3</v>
      </c>
      <c r="G98" s="229">
        <v>8.0787292148893613E-3</v>
      </c>
      <c r="H98" s="229">
        <v>4.6062644154041023E-3</v>
      </c>
      <c r="I98" s="229">
        <v>2.3161088131418519E-3</v>
      </c>
      <c r="J98" s="229">
        <v>2.0516602966466082E-3</v>
      </c>
      <c r="K98" s="229">
        <v>2.4893038033646959E-3</v>
      </c>
      <c r="L98" s="229">
        <v>2.8684678651195038E-3</v>
      </c>
      <c r="M98" s="229">
        <v>2.844707340033119E-3</v>
      </c>
      <c r="N98" s="229">
        <v>2.8350328123547398E-3</v>
      </c>
      <c r="O98" s="229">
        <v>2.5417395285429168E-3</v>
      </c>
      <c r="P98" s="229">
        <v>1.829178303682796E-3</v>
      </c>
      <c r="Q98" s="229">
        <v>1.3423052416626641E-3</v>
      </c>
      <c r="R98" s="229">
        <v>1.2093578552196469E-3</v>
      </c>
      <c r="S98" s="229">
        <v>1.0982623485128371E-3</v>
      </c>
      <c r="T98" s="229">
        <v>1.317692165860751E-3</v>
      </c>
      <c r="U98" s="229">
        <v>1.230406956899124E-3</v>
      </c>
      <c r="V98" s="229">
        <v>1.9507375543209959E-3</v>
      </c>
      <c r="W98" s="229">
        <v>1.1928367194382931E-3</v>
      </c>
      <c r="X98" s="229">
        <v>2.9230056786064122E-3</v>
      </c>
      <c r="Y98" s="229">
        <v>3.597818660154968E-3</v>
      </c>
      <c r="DA98" s="73" t="s">
        <v>1212</v>
      </c>
    </row>
    <row r="99" spans="1:105" ht="12" customHeight="1" x14ac:dyDescent="0.25">
      <c r="A99" s="64" t="s">
        <v>159</v>
      </c>
      <c r="B99" s="229">
        <v>4.8853918689038371E-3</v>
      </c>
      <c r="C99" s="229">
        <v>2.2559897243332942E-3</v>
      </c>
      <c r="D99" s="229">
        <v>4.5705953081780683E-3</v>
      </c>
      <c r="E99" s="229">
        <v>1.9447758164344599E-2</v>
      </c>
      <c r="F99" s="229">
        <v>7.2828481230908064E-3</v>
      </c>
      <c r="G99" s="229">
        <v>6.8422509258794307E-3</v>
      </c>
      <c r="H99" s="229">
        <v>5.7615800319894134E-3</v>
      </c>
      <c r="I99" s="229">
        <v>9.9507503863705306E-3</v>
      </c>
      <c r="J99" s="229">
        <v>6.9280523450403284E-3</v>
      </c>
      <c r="K99" s="229">
        <v>6.3012085162812911E-3</v>
      </c>
      <c r="L99" s="229">
        <v>9.7059069791706216E-3</v>
      </c>
      <c r="M99" s="229">
        <v>7.2216108047451263E-3</v>
      </c>
      <c r="N99" s="229">
        <v>9.6250798604186494E-3</v>
      </c>
      <c r="O99" s="229">
        <v>6.4411435306743741E-3</v>
      </c>
      <c r="P99" s="229">
        <v>4.6429922004409428E-3</v>
      </c>
      <c r="Q99" s="229">
        <v>3.4003969608621138E-3</v>
      </c>
      <c r="R99" s="229">
        <v>4.0736751106758336E-3</v>
      </c>
      <c r="S99" s="229">
        <v>3.1470190586341431E-3</v>
      </c>
      <c r="T99" s="229">
        <v>3.6097669495036189E-3</v>
      </c>
      <c r="U99" s="229">
        <v>3.0344032770455252E-3</v>
      </c>
      <c r="V99" s="229">
        <v>4.4149507939668696E-3</v>
      </c>
      <c r="W99" s="229">
        <v>4.4684993237129903E-3</v>
      </c>
      <c r="X99" s="229">
        <v>7.2825213045464724E-3</v>
      </c>
      <c r="Y99" s="229">
        <v>4.2532780730094866E-3</v>
      </c>
      <c r="DA99" s="73" t="s">
        <v>1213</v>
      </c>
    </row>
    <row r="100" spans="1:105" ht="12" customHeight="1" x14ac:dyDescent="0.25">
      <c r="A100" s="64" t="s">
        <v>32</v>
      </c>
      <c r="B100" s="229">
        <v>1.096485893770655E-2</v>
      </c>
      <c r="C100" s="229">
        <v>1.010049180635003E-2</v>
      </c>
      <c r="D100" s="229">
        <v>6.1488921778814626E-3</v>
      </c>
      <c r="E100" s="229">
        <v>1.5113823631124689E-2</v>
      </c>
      <c r="F100" s="229">
        <v>1.50794410948621E-2</v>
      </c>
      <c r="G100" s="229">
        <v>1.2148737191158559E-2</v>
      </c>
      <c r="H100" s="229">
        <v>1.385384009688081E-2</v>
      </c>
      <c r="I100" s="229">
        <v>1.09390144384406E-2</v>
      </c>
      <c r="J100" s="229">
        <v>8.0636274817694545E-3</v>
      </c>
      <c r="K100" s="229">
        <v>7.8389819633548994E-3</v>
      </c>
      <c r="L100" s="229">
        <v>6.771340749792425E-3</v>
      </c>
      <c r="M100" s="229">
        <v>6.7074206198348089E-3</v>
      </c>
      <c r="N100" s="229">
        <v>6.6809024897952606E-3</v>
      </c>
      <c r="O100" s="229">
        <v>5.9892168336679067E-3</v>
      </c>
      <c r="P100" s="229">
        <v>2.872359898265875E-3</v>
      </c>
      <c r="Q100" s="229">
        <v>0</v>
      </c>
      <c r="R100" s="229">
        <v>0</v>
      </c>
      <c r="S100" s="229">
        <v>2.49135074087498E-5</v>
      </c>
      <c r="T100" s="229">
        <v>0</v>
      </c>
      <c r="U100" s="229">
        <v>0</v>
      </c>
      <c r="V100" s="229">
        <v>0</v>
      </c>
      <c r="W100" s="229">
        <v>0</v>
      </c>
      <c r="X100" s="229">
        <v>0</v>
      </c>
      <c r="Y100" s="229">
        <v>0</v>
      </c>
      <c r="DA100" s="73" t="s">
        <v>1214</v>
      </c>
    </row>
    <row r="101" spans="1:105" ht="12" customHeight="1" x14ac:dyDescent="0.25">
      <c r="A101" s="64" t="s">
        <v>33</v>
      </c>
      <c r="B101" s="229">
        <v>0</v>
      </c>
      <c r="C101" s="229">
        <v>0</v>
      </c>
      <c r="D101" s="229">
        <v>0</v>
      </c>
      <c r="E101" s="229">
        <v>0</v>
      </c>
      <c r="F101" s="229">
        <v>0</v>
      </c>
      <c r="G101" s="229">
        <v>0</v>
      </c>
      <c r="H101" s="229">
        <v>0</v>
      </c>
      <c r="I101" s="229">
        <v>2.726724556546488E-3</v>
      </c>
      <c r="J101" s="229">
        <v>0</v>
      </c>
      <c r="K101" s="229">
        <v>0</v>
      </c>
      <c r="L101" s="229">
        <v>0</v>
      </c>
      <c r="M101" s="229">
        <v>0</v>
      </c>
      <c r="N101" s="229">
        <v>0</v>
      </c>
      <c r="O101" s="229">
        <v>0</v>
      </c>
      <c r="P101" s="229">
        <v>0</v>
      </c>
      <c r="Q101" s="229">
        <v>0</v>
      </c>
      <c r="R101" s="229">
        <v>0</v>
      </c>
      <c r="S101" s="229">
        <v>2.4553279229919322E-6</v>
      </c>
      <c r="T101" s="229">
        <v>2.723334890349346E-6</v>
      </c>
      <c r="U101" s="229">
        <v>0</v>
      </c>
      <c r="V101" s="229">
        <v>0</v>
      </c>
      <c r="W101" s="229">
        <v>0</v>
      </c>
      <c r="X101" s="229">
        <v>0</v>
      </c>
      <c r="Y101" s="229">
        <v>1.813476477620154E-3</v>
      </c>
      <c r="DA101" s="73" t="s">
        <v>1215</v>
      </c>
    </row>
    <row r="102" spans="1:105" ht="12" customHeight="1" x14ac:dyDescent="0.25">
      <c r="A102" s="64" t="s">
        <v>35</v>
      </c>
      <c r="B102" s="229">
        <v>0.15165216462185541</v>
      </c>
      <c r="C102" s="229">
        <v>0.1236813317757173</v>
      </c>
      <c r="D102" s="229">
        <v>0.1148239811212282</v>
      </c>
      <c r="E102" s="229">
        <v>0.14199663669848611</v>
      </c>
      <c r="F102" s="229">
        <v>0.15889614141130809</v>
      </c>
      <c r="G102" s="229">
        <v>0.1177602833227511</v>
      </c>
      <c r="H102" s="229">
        <v>9.8842019007562162E-2</v>
      </c>
      <c r="I102" s="229">
        <v>0.1094624643550145</v>
      </c>
      <c r="J102" s="229">
        <v>9.2939911602257438E-2</v>
      </c>
      <c r="K102" s="229">
        <v>0.11788215760522019</v>
      </c>
      <c r="L102" s="229">
        <v>0.14756821569291631</v>
      </c>
      <c r="M102" s="229">
        <v>0.1173360033738704</v>
      </c>
      <c r="N102" s="229">
        <v>0.1097086210506783</v>
      </c>
      <c r="O102" s="229">
        <v>9.7439662368282734E-2</v>
      </c>
      <c r="P102" s="229">
        <v>6.5428850919048515E-2</v>
      </c>
      <c r="Q102" s="229">
        <v>4.9182782148588018E-2</v>
      </c>
      <c r="R102" s="229">
        <v>4.427893293355311E-2</v>
      </c>
      <c r="S102" s="229">
        <v>4.4950991489430041E-2</v>
      </c>
      <c r="T102" s="229">
        <v>4.9840426060493603E-2</v>
      </c>
      <c r="U102" s="229">
        <v>4.5161278241715161E-2</v>
      </c>
      <c r="V102" s="229">
        <v>7.5998425704217915E-2</v>
      </c>
      <c r="W102" s="229">
        <v>8.1108176721139832E-2</v>
      </c>
      <c r="X102" s="229">
        <v>7.8724687336429039E-2</v>
      </c>
      <c r="Y102" s="229">
        <v>7.8597530154060555E-2</v>
      </c>
      <c r="DA102" s="73" t="s">
        <v>1216</v>
      </c>
    </row>
    <row r="103" spans="1:105" ht="12" customHeight="1" x14ac:dyDescent="0.25">
      <c r="A103" s="64" t="s">
        <v>36</v>
      </c>
      <c r="B103" s="229">
        <v>0</v>
      </c>
      <c r="C103" s="229">
        <v>0</v>
      </c>
      <c r="D103" s="229">
        <v>0</v>
      </c>
      <c r="E103" s="229">
        <v>0</v>
      </c>
      <c r="F103" s="229">
        <v>0</v>
      </c>
      <c r="G103" s="229">
        <v>0</v>
      </c>
      <c r="H103" s="229">
        <v>0</v>
      </c>
      <c r="I103" s="229">
        <v>0</v>
      </c>
      <c r="J103" s="229">
        <v>0</v>
      </c>
      <c r="K103" s="229">
        <v>0</v>
      </c>
      <c r="L103" s="229">
        <v>0</v>
      </c>
      <c r="M103" s="229">
        <v>0</v>
      </c>
      <c r="N103" s="229">
        <v>0</v>
      </c>
      <c r="O103" s="229">
        <v>0</v>
      </c>
      <c r="P103" s="229">
        <v>0</v>
      </c>
      <c r="Q103" s="229">
        <v>0</v>
      </c>
      <c r="R103" s="229">
        <v>0</v>
      </c>
      <c r="S103" s="229">
        <v>0</v>
      </c>
      <c r="T103" s="229">
        <v>0</v>
      </c>
      <c r="U103" s="229">
        <v>0</v>
      </c>
      <c r="V103" s="229">
        <v>0</v>
      </c>
      <c r="W103" s="229">
        <v>0</v>
      </c>
      <c r="X103" s="229">
        <v>0</v>
      </c>
      <c r="Y103" s="229">
        <v>0</v>
      </c>
      <c r="DA103" s="73" t="s">
        <v>1217</v>
      </c>
    </row>
    <row r="104" spans="1:105" ht="12" customHeight="1" x14ac:dyDescent="0.25">
      <c r="A104" s="64" t="s">
        <v>38</v>
      </c>
      <c r="B104" s="229">
        <v>2.917084321751676E-2</v>
      </c>
      <c r="C104" s="229">
        <v>2.1158252042612229E-2</v>
      </c>
      <c r="D104" s="229">
        <v>2.6995352528365889E-2</v>
      </c>
      <c r="E104" s="229">
        <v>3.2704054883037778E-2</v>
      </c>
      <c r="F104" s="229">
        <v>3.7719590879532583E-2</v>
      </c>
      <c r="G104" s="229">
        <v>4.0182905727752863E-2</v>
      </c>
      <c r="H104" s="229">
        <v>3.9682005853062238E-2</v>
      </c>
      <c r="I104" s="229">
        <v>4.8756595650927818E-2</v>
      </c>
      <c r="J104" s="229">
        <v>4.4166215180173919E-2</v>
      </c>
      <c r="K104" s="229">
        <v>5.031814008532965E-2</v>
      </c>
      <c r="L104" s="229">
        <v>6.7394947866809052E-2</v>
      </c>
      <c r="M104" s="229">
        <v>6.3873761160651452E-2</v>
      </c>
      <c r="N104" s="229">
        <v>4.8088493021807788E-2</v>
      </c>
      <c r="O104" s="229">
        <v>5.8208519240526668E-2</v>
      </c>
      <c r="P104" s="229">
        <v>5.1149382741255689E-2</v>
      </c>
      <c r="Q104" s="229">
        <v>5.6244682968657547E-2</v>
      </c>
      <c r="R104" s="229">
        <v>5.3899587060543763E-2</v>
      </c>
      <c r="S104" s="229">
        <v>5.5373412849839827E-2</v>
      </c>
      <c r="T104" s="229">
        <v>4.923182697476821E-2</v>
      </c>
      <c r="U104" s="229">
        <v>4.9690917335389342E-2</v>
      </c>
      <c r="V104" s="229">
        <v>6.8406596612340886E-2</v>
      </c>
      <c r="W104" s="229">
        <v>8.3977512175154853E-2</v>
      </c>
      <c r="X104" s="229">
        <v>6.9484088672116362E-2</v>
      </c>
      <c r="Y104" s="229">
        <v>7.5612019258348928E-2</v>
      </c>
      <c r="DA104" s="73" t="s">
        <v>1218</v>
      </c>
    </row>
    <row r="105" spans="1:105" ht="12" customHeight="1" x14ac:dyDescent="0.25">
      <c r="A105" s="64" t="s">
        <v>39</v>
      </c>
      <c r="B105" s="229">
        <v>0</v>
      </c>
      <c r="C105" s="229">
        <v>0</v>
      </c>
      <c r="D105" s="229">
        <v>0</v>
      </c>
      <c r="E105" s="229">
        <v>0.10267023615292201</v>
      </c>
      <c r="F105" s="229">
        <v>7.7498251166601362E-2</v>
      </c>
      <c r="G105" s="229">
        <v>8.7924686159523285E-2</v>
      </c>
      <c r="H105" s="229">
        <v>9.2381914345507063E-2</v>
      </c>
      <c r="I105" s="229">
        <v>9.5835781541049769E-2</v>
      </c>
      <c r="J105" s="229">
        <v>0.1071323838659458</v>
      </c>
      <c r="K105" s="229">
        <v>0.12663458853804241</v>
      </c>
      <c r="L105" s="229">
        <v>0.13886716812300981</v>
      </c>
      <c r="M105" s="229">
        <v>0.1745034777818126</v>
      </c>
      <c r="N105" s="229">
        <v>0.15514067117435881</v>
      </c>
      <c r="O105" s="229">
        <v>0.14909577653482989</v>
      </c>
      <c r="P105" s="229">
        <v>0.1116912770026139</v>
      </c>
      <c r="Q105" s="229">
        <v>9.1417691203560678E-2</v>
      </c>
      <c r="R105" s="229">
        <v>8.5423528031621856E-2</v>
      </c>
      <c r="S105" s="229">
        <v>8.7580890550570126E-2</v>
      </c>
      <c r="T105" s="229">
        <v>9.4432327063838195E-2</v>
      </c>
      <c r="U105" s="229">
        <v>0.1081712767229277</v>
      </c>
      <c r="V105" s="229">
        <v>0.1528666926363027</v>
      </c>
      <c r="W105" s="229">
        <v>0.15708031865546199</v>
      </c>
      <c r="X105" s="229">
        <v>0.16269198001870011</v>
      </c>
      <c r="Y105" s="229">
        <v>0.11761919322509071</v>
      </c>
      <c r="DA105" s="73" t="s">
        <v>1219</v>
      </c>
    </row>
    <row r="106" spans="1:105" ht="12" customHeight="1" x14ac:dyDescent="0.25">
      <c r="A106" s="60" t="s">
        <v>1036</v>
      </c>
      <c r="B106" s="262">
        <v>0.26383178167972998</v>
      </c>
      <c r="C106" s="262">
        <v>0.30161899502379369</v>
      </c>
      <c r="D106" s="262">
        <v>0.39544569628623649</v>
      </c>
      <c r="E106" s="262">
        <v>1.20498153287381</v>
      </c>
      <c r="F106" s="262">
        <v>1.1454334724449271</v>
      </c>
      <c r="G106" s="262">
        <v>1.1375294837030361</v>
      </c>
      <c r="H106" s="262">
        <v>0.96453886075228379</v>
      </c>
      <c r="I106" s="262">
        <v>1.0960276013173289</v>
      </c>
      <c r="J106" s="262">
        <v>0.5437970520234775</v>
      </c>
      <c r="K106" s="262">
        <v>0.51694956669646708</v>
      </c>
      <c r="L106" s="262">
        <v>0.62484840488053373</v>
      </c>
      <c r="M106" s="262">
        <v>0.67907077419092832</v>
      </c>
      <c r="N106" s="262">
        <v>0.65778453979121343</v>
      </c>
      <c r="O106" s="262">
        <v>0.57617438227500983</v>
      </c>
      <c r="P106" s="262">
        <v>0.64028752964616031</v>
      </c>
      <c r="Q106" s="262">
        <v>0.5328191752526038</v>
      </c>
      <c r="R106" s="262">
        <v>0.48432756781140851</v>
      </c>
      <c r="S106" s="262">
        <v>0.50542105988531649</v>
      </c>
      <c r="T106" s="262">
        <v>0.49800396277424203</v>
      </c>
      <c r="U106" s="262">
        <v>0.51792439682386826</v>
      </c>
      <c r="V106" s="262">
        <v>0.65667799086612977</v>
      </c>
      <c r="W106" s="262">
        <v>0.72251327806763976</v>
      </c>
      <c r="X106" s="262">
        <v>0.71355674531974012</v>
      </c>
      <c r="Y106" s="262">
        <v>0.64719229216321572</v>
      </c>
      <c r="DA106" s="72" t="s">
        <v>1220</v>
      </c>
    </row>
    <row r="107" spans="1:105" ht="12" customHeight="1" x14ac:dyDescent="0.25">
      <c r="A107" s="132" t="s">
        <v>1038</v>
      </c>
      <c r="B107" s="316">
        <v>0.62288543679399233</v>
      </c>
      <c r="C107" s="316">
        <v>0.57553176851895005</v>
      </c>
      <c r="D107" s="316">
        <v>0.64659814218119749</v>
      </c>
      <c r="E107" s="316">
        <v>1.35827177502129</v>
      </c>
      <c r="F107" s="316">
        <v>1.3427575397147899</v>
      </c>
      <c r="G107" s="316">
        <v>1.2213162092658449</v>
      </c>
      <c r="H107" s="316">
        <v>1.063692185614121</v>
      </c>
      <c r="I107" s="316">
        <v>1.1914984549404319</v>
      </c>
      <c r="J107" s="316">
        <v>0.80969360576546134</v>
      </c>
      <c r="K107" s="316">
        <v>0.85870813683498826</v>
      </c>
      <c r="L107" s="316">
        <v>1.041044858381351</v>
      </c>
      <c r="M107" s="316">
        <v>0.99625674846901913</v>
      </c>
      <c r="N107" s="316">
        <v>0.91874655064703969</v>
      </c>
      <c r="O107" s="316">
        <v>0.83975680100744066</v>
      </c>
      <c r="P107" s="316">
        <v>0.76869755923357841</v>
      </c>
      <c r="Q107" s="316">
        <v>0.63767590952093944</v>
      </c>
      <c r="R107" s="316">
        <v>0.58588591551653468</v>
      </c>
      <c r="S107" s="316">
        <v>0.60153838692250805</v>
      </c>
      <c r="T107" s="316">
        <v>0.61408971303496251</v>
      </c>
      <c r="U107" s="316">
        <v>0.6212746542380938</v>
      </c>
      <c r="V107" s="316">
        <v>0.8563762578083679</v>
      </c>
      <c r="W107" s="316">
        <v>0.93617654625606317</v>
      </c>
      <c r="X107" s="316">
        <v>0.91300074225945427</v>
      </c>
      <c r="Y107" s="316">
        <v>0.8419310042095739</v>
      </c>
      <c r="DA107" s="139" t="s">
        <v>1221</v>
      </c>
    </row>
    <row r="108" spans="1:105" ht="12" hidden="1" customHeight="1" x14ac:dyDescent="0.25">
      <c r="A108" s="98"/>
      <c r="B108" s="98"/>
      <c r="C108" s="98"/>
      <c r="D108" s="98"/>
      <c r="E108" s="98"/>
      <c r="F108" s="98"/>
      <c r="G108" s="98"/>
      <c r="H108" s="98"/>
      <c r="I108" s="98"/>
      <c r="J108" s="98"/>
      <c r="K108" s="98"/>
      <c r="L108" s="98"/>
      <c r="M108" s="98"/>
      <c r="N108" s="98"/>
      <c r="O108" s="98"/>
      <c r="P108" s="98"/>
      <c r="Q108" s="98"/>
      <c r="R108" s="98"/>
      <c r="S108" s="98"/>
      <c r="T108" s="98"/>
      <c r="U108" s="98"/>
      <c r="V108" s="98"/>
      <c r="W108" s="98"/>
      <c r="X108" s="98"/>
      <c r="Y108" s="98"/>
      <c r="DA108" s="94"/>
    </row>
    <row r="109" spans="1:105" ht="12" customHeight="1" x14ac:dyDescent="0.25">
      <c r="A109" s="172"/>
      <c r="B109" s="172"/>
      <c r="C109" s="172"/>
      <c r="D109" s="172"/>
      <c r="E109" s="172"/>
      <c r="F109" s="172"/>
      <c r="G109" s="172"/>
      <c r="H109" s="172"/>
      <c r="I109" s="172"/>
      <c r="J109" s="172"/>
      <c r="K109" s="172"/>
      <c r="L109" s="172"/>
      <c r="M109" s="172"/>
      <c r="N109" s="172"/>
      <c r="O109" s="172"/>
      <c r="P109" s="172"/>
      <c r="Q109" s="172"/>
      <c r="R109" s="172"/>
      <c r="S109" s="172"/>
      <c r="T109" s="172"/>
      <c r="U109" s="172"/>
      <c r="V109" s="172"/>
      <c r="W109" s="172"/>
      <c r="X109" s="172"/>
      <c r="Y109" s="172"/>
      <c r="DA109" s="176"/>
    </row>
    <row r="110" spans="1:105" ht="15" customHeight="1" x14ac:dyDescent="0.25">
      <c r="A110" s="34" t="s">
        <v>50</v>
      </c>
      <c r="B110" s="223">
        <v>23.048745350824721</v>
      </c>
      <c r="C110" s="223">
        <v>24.457410873750991</v>
      </c>
      <c r="D110" s="223">
        <v>25.458559046850361</v>
      </c>
      <c r="E110" s="223">
        <v>35.91806352806573</v>
      </c>
      <c r="F110" s="223">
        <v>37.593600726513451</v>
      </c>
      <c r="G110" s="223">
        <v>35.597539879696093</v>
      </c>
      <c r="H110" s="223">
        <v>44.992910912999143</v>
      </c>
      <c r="I110" s="223">
        <v>44.24627802813793</v>
      </c>
      <c r="J110" s="223">
        <v>41.240874504393432</v>
      </c>
      <c r="K110" s="223">
        <v>39.329849944565311</v>
      </c>
      <c r="L110" s="223">
        <v>38.888031675928318</v>
      </c>
      <c r="M110" s="223">
        <v>34.623051157937738</v>
      </c>
      <c r="N110" s="223">
        <v>34.329547581490559</v>
      </c>
      <c r="O110" s="223">
        <v>37.176826030317883</v>
      </c>
      <c r="P110" s="223">
        <v>50.226845883091727</v>
      </c>
      <c r="Q110" s="223">
        <v>57.4311349132985</v>
      </c>
      <c r="R110" s="223">
        <v>61.919367945646712</v>
      </c>
      <c r="S110" s="223">
        <v>64.076652892981883</v>
      </c>
      <c r="T110" s="223">
        <v>58.147210004565842</v>
      </c>
      <c r="U110" s="223">
        <v>62.199696535068853</v>
      </c>
      <c r="V110" s="223">
        <v>48.092459290651952</v>
      </c>
      <c r="W110" s="223">
        <v>46.652061700057892</v>
      </c>
      <c r="X110" s="223">
        <v>43.107667237948426</v>
      </c>
      <c r="Y110" s="223">
        <v>42.164339346111362</v>
      </c>
      <c r="DA110" s="89" t="s">
        <v>1222</v>
      </c>
    </row>
    <row r="111" spans="1:105" ht="12" customHeight="1" x14ac:dyDescent="0.25">
      <c r="A111" s="55" t="s">
        <v>91</v>
      </c>
      <c r="B111" s="259">
        <v>7.4932198779487647E-2</v>
      </c>
      <c r="C111" s="259">
        <v>8.7987735329635552E-2</v>
      </c>
      <c r="D111" s="259">
        <v>9.4877876661169244E-2</v>
      </c>
      <c r="E111" s="259">
        <v>0.14377767931817251</v>
      </c>
      <c r="F111" s="259">
        <v>0.1528934172941972</v>
      </c>
      <c r="G111" s="259">
        <v>0.1448701614773053</v>
      </c>
      <c r="H111" s="259">
        <v>0.17565771230677149</v>
      </c>
      <c r="I111" s="259">
        <v>0.1745346376736488</v>
      </c>
      <c r="J111" s="259">
        <v>0.13562877647750349</v>
      </c>
      <c r="K111" s="259">
        <v>0.16738475307836781</v>
      </c>
      <c r="L111" s="259">
        <v>0.17043821844454171</v>
      </c>
      <c r="M111" s="259">
        <v>0.17866466784666851</v>
      </c>
      <c r="N111" s="259">
        <v>0.19636704792821091</v>
      </c>
      <c r="O111" s="259">
        <v>0.1929484161651922</v>
      </c>
      <c r="P111" s="259">
        <v>0.1951225426723589</v>
      </c>
      <c r="Q111" s="259">
        <v>0.20980854968113369</v>
      </c>
      <c r="R111" s="259">
        <v>0.21915259511353871</v>
      </c>
      <c r="S111" s="259">
        <v>0.23142442685992631</v>
      </c>
      <c r="T111" s="259">
        <v>0.20510790419850919</v>
      </c>
      <c r="U111" s="259">
        <v>0.20903338273314059</v>
      </c>
      <c r="V111" s="259">
        <v>0.1877584490735511</v>
      </c>
      <c r="W111" s="259">
        <v>0.1785163633650837</v>
      </c>
      <c r="X111" s="259">
        <v>0.17376808910225239</v>
      </c>
      <c r="Y111" s="259">
        <v>0.17289642054722601</v>
      </c>
      <c r="DA111" s="67" t="s">
        <v>1223</v>
      </c>
    </row>
    <row r="112" spans="1:105" ht="12" customHeight="1" x14ac:dyDescent="0.25">
      <c r="A112" s="173" t="s">
        <v>92</v>
      </c>
      <c r="B112" s="224">
        <v>0.16300332823925959</v>
      </c>
      <c r="C112" s="224">
        <v>0.19140361468869399</v>
      </c>
      <c r="D112" s="224">
        <v>0.20639204406047859</v>
      </c>
      <c r="E112" s="224">
        <v>0.31683824170646008</v>
      </c>
      <c r="F112" s="224">
        <v>0.34038624843484527</v>
      </c>
      <c r="G112" s="224">
        <v>0.32252409324153258</v>
      </c>
      <c r="H112" s="224">
        <v>0.39514655719719782</v>
      </c>
      <c r="I112" s="224">
        <v>0.39267433452041661</v>
      </c>
      <c r="J112" s="224">
        <v>0.3051425221663201</v>
      </c>
      <c r="K112" s="224">
        <v>0.37658826580207172</v>
      </c>
      <c r="L112" s="224">
        <v>0.38701584985292531</v>
      </c>
      <c r="M112" s="224">
        <v>0.4070213056916705</v>
      </c>
      <c r="N112" s="224">
        <v>0.44734962545113871</v>
      </c>
      <c r="O112" s="224">
        <v>0.43956153852475732</v>
      </c>
      <c r="P112" s="224">
        <v>0.44451448092994122</v>
      </c>
      <c r="Q112" s="224">
        <v>0.47797111127634229</v>
      </c>
      <c r="R112" s="224">
        <v>0.49925805971543602</v>
      </c>
      <c r="S112" s="224">
        <v>0.52721488543169803</v>
      </c>
      <c r="T112" s="224">
        <v>0.47096359959370843</v>
      </c>
      <c r="U112" s="224">
        <v>0.48337198815946392</v>
      </c>
      <c r="V112" s="224">
        <v>0.43691986609215022</v>
      </c>
      <c r="W112" s="224">
        <v>0.41776158542739128</v>
      </c>
      <c r="X112" s="224">
        <v>0.40870703305646428</v>
      </c>
      <c r="Y112" s="224">
        <v>0.40849912364829077</v>
      </c>
      <c r="DA112" s="177" t="s">
        <v>1224</v>
      </c>
    </row>
    <row r="113" spans="1:105" ht="12" customHeight="1" x14ac:dyDescent="0.25">
      <c r="A113" s="173" t="s">
        <v>93</v>
      </c>
      <c r="B113" s="224">
        <v>1.021310510772754</v>
      </c>
      <c r="C113" s="224">
        <v>1.199254798003438</v>
      </c>
      <c r="D113" s="224">
        <v>1.2931660121039841</v>
      </c>
      <c r="E113" s="224">
        <v>1.9596602994967931</v>
      </c>
      <c r="F113" s="224">
        <v>2.0839059396889619</v>
      </c>
      <c r="G113" s="224">
        <v>1.9745506074035111</v>
      </c>
      <c r="H113" s="224">
        <v>2.3941786147921289</v>
      </c>
      <c r="I113" s="224">
        <v>2.3788713377353612</v>
      </c>
      <c r="J113" s="224">
        <v>1.848592424030693</v>
      </c>
      <c r="K113" s="224">
        <v>2.2814198761886102</v>
      </c>
      <c r="L113" s="224">
        <v>2.3230379832714041</v>
      </c>
      <c r="M113" s="224">
        <v>2.435162802475725</v>
      </c>
      <c r="N113" s="224">
        <v>2.6764426145919931</v>
      </c>
      <c r="O113" s="224">
        <v>2.629847364367087</v>
      </c>
      <c r="P113" s="224">
        <v>2.659480263036635</v>
      </c>
      <c r="Q113" s="224">
        <v>2.8596475284265539</v>
      </c>
      <c r="R113" s="224">
        <v>2.9870049524538058</v>
      </c>
      <c r="S113" s="224">
        <v>3.1542675038424788</v>
      </c>
      <c r="T113" s="224">
        <v>2.7955786939733072</v>
      </c>
      <c r="U113" s="224">
        <v>2.8490821618086781</v>
      </c>
      <c r="V113" s="224">
        <v>2.5591091766774881</v>
      </c>
      <c r="W113" s="224">
        <v>2.4331414427891782</v>
      </c>
      <c r="X113" s="224">
        <v>2.368423437824017</v>
      </c>
      <c r="Y113" s="224">
        <v>2.356542774081873</v>
      </c>
      <c r="DA113" s="177" t="s">
        <v>1225</v>
      </c>
    </row>
    <row r="114" spans="1:105" ht="12" customHeight="1" x14ac:dyDescent="0.25">
      <c r="A114" s="173" t="s">
        <v>94</v>
      </c>
      <c r="B114" s="224">
        <v>1.4622638682300171</v>
      </c>
      <c r="C114" s="224">
        <v>1.7170360447921651</v>
      </c>
      <c r="D114" s="224">
        <v>1.8514936595453311</v>
      </c>
      <c r="E114" s="224">
        <v>2.83687086721896</v>
      </c>
      <c r="F114" s="224">
        <v>3.0465190825156032</v>
      </c>
      <c r="G114" s="224">
        <v>2.8932864946689638</v>
      </c>
      <c r="H114" s="224">
        <v>3.5381566419064918</v>
      </c>
      <c r="I114" s="224">
        <v>3.522587529670921</v>
      </c>
      <c r="J114" s="224">
        <v>2.737360578119282</v>
      </c>
      <c r="K114" s="224">
        <v>3.3782832548884172</v>
      </c>
      <c r="L114" s="224">
        <v>3.465414379279661</v>
      </c>
      <c r="M114" s="224">
        <v>3.6512907763400251</v>
      </c>
      <c r="N114" s="224">
        <v>4.0130664866134902</v>
      </c>
      <c r="O114" s="224">
        <v>3.9432014216599351</v>
      </c>
      <c r="P114" s="224">
        <v>3.9876330832631499</v>
      </c>
      <c r="Q114" s="224">
        <v>4.2877645114782883</v>
      </c>
      <c r="R114" s="224">
        <v>4.4787246342168441</v>
      </c>
      <c r="S114" s="224">
        <v>4.7295186306148116</v>
      </c>
      <c r="T114" s="224">
        <v>4.217185217205353</v>
      </c>
      <c r="U114" s="224">
        <v>4.3212723774434716</v>
      </c>
      <c r="V114" s="224">
        <v>3.9003605474379648</v>
      </c>
      <c r="W114" s="224">
        <v>3.7245424018023541</v>
      </c>
      <c r="X114" s="224">
        <v>3.6396412575695392</v>
      </c>
      <c r="Y114" s="224">
        <v>3.6340694741528332</v>
      </c>
      <c r="DA114" s="177" t="s">
        <v>1226</v>
      </c>
    </row>
    <row r="115" spans="1:105" ht="12" customHeight="1" x14ac:dyDescent="0.25">
      <c r="A115" s="56" t="s">
        <v>95</v>
      </c>
      <c r="B115" s="260">
        <v>1.4733457320923029</v>
      </c>
      <c r="C115" s="260">
        <v>1.5695186030698249</v>
      </c>
      <c r="D115" s="260">
        <v>1.644640080798996</v>
      </c>
      <c r="E115" s="260">
        <v>2.341588150853394</v>
      </c>
      <c r="F115" s="260">
        <v>2.4793000497945412</v>
      </c>
      <c r="G115" s="260">
        <v>2.354540387001407</v>
      </c>
      <c r="H115" s="260">
        <v>2.9190259785894761</v>
      </c>
      <c r="I115" s="260">
        <v>2.8791952462005899</v>
      </c>
      <c r="J115" s="260">
        <v>2.462803538718298</v>
      </c>
      <c r="K115" s="260">
        <v>2.1015094542742729</v>
      </c>
      <c r="L115" s="260">
        <v>2.0723154530567021</v>
      </c>
      <c r="M115" s="260">
        <v>1.6704617583685979</v>
      </c>
      <c r="N115" s="260">
        <v>1.594541589389125</v>
      </c>
      <c r="O115" s="260">
        <v>1.773785485673314</v>
      </c>
      <c r="P115" s="260">
        <v>2.882258609074944</v>
      </c>
      <c r="Q115" s="260">
        <v>3.300973321119379</v>
      </c>
      <c r="R115" s="260">
        <v>3.5525620861596958</v>
      </c>
      <c r="S115" s="260">
        <v>3.671908212548034</v>
      </c>
      <c r="T115" s="260">
        <v>3.3588064690490458</v>
      </c>
      <c r="U115" s="260">
        <v>3.647566733769112</v>
      </c>
      <c r="V115" s="260">
        <v>2.671267280871612</v>
      </c>
      <c r="W115" s="260">
        <v>2.6076138194204059</v>
      </c>
      <c r="X115" s="260">
        <v>2.3624528722064491</v>
      </c>
      <c r="Y115" s="260">
        <v>2.352577575798112</v>
      </c>
      <c r="DA115" s="68" t="s">
        <v>1227</v>
      </c>
    </row>
    <row r="116" spans="1:105" ht="12" customHeight="1" x14ac:dyDescent="0.25">
      <c r="A116" s="37" t="s">
        <v>159</v>
      </c>
      <c r="B116" s="226">
        <v>3.3256439976073623E-2</v>
      </c>
      <c r="C116" s="226">
        <v>1.7833960611414131E-2</v>
      </c>
      <c r="D116" s="226">
        <v>3.618630778653862E-2</v>
      </c>
      <c r="E116" s="226">
        <v>0.1056188426680051</v>
      </c>
      <c r="F116" s="226">
        <v>4.0394628361892268E-2</v>
      </c>
      <c r="G116" s="226">
        <v>4.1528400938744332E-2</v>
      </c>
      <c r="H116" s="226">
        <v>5.5593532087061547E-2</v>
      </c>
      <c r="I116" s="226">
        <v>8.1732978220470071E-2</v>
      </c>
      <c r="J116" s="226">
        <v>9.4053932073353899E-2</v>
      </c>
      <c r="K116" s="226">
        <v>6.5406572065487736E-2</v>
      </c>
      <c r="L116" s="226">
        <v>7.899823572784137E-2</v>
      </c>
      <c r="M116" s="226">
        <v>5.4606197063167487E-2</v>
      </c>
      <c r="N116" s="226">
        <v>7.0118840068143076E-2</v>
      </c>
      <c r="O116" s="226">
        <v>6.2085125936308563E-2</v>
      </c>
      <c r="P116" s="226">
        <v>8.1126448529918127E-2</v>
      </c>
      <c r="Q116" s="226">
        <v>8.9591283352508128E-2</v>
      </c>
      <c r="R116" s="226">
        <v>0.129651782177332</v>
      </c>
      <c r="S116" s="226">
        <v>0.10010887067815891</v>
      </c>
      <c r="T116" s="226">
        <v>9.9970997652724866E-2</v>
      </c>
      <c r="U116" s="226">
        <v>9.7145635150488352E-2</v>
      </c>
      <c r="V116" s="226">
        <v>7.099265725105032E-2</v>
      </c>
      <c r="W116" s="226">
        <v>6.5049730956693405E-2</v>
      </c>
      <c r="X116" s="226">
        <v>9.6479568896631576E-2</v>
      </c>
      <c r="Y116" s="226">
        <v>5.734683361097876E-2</v>
      </c>
      <c r="DA116" s="69" t="s">
        <v>1228</v>
      </c>
    </row>
    <row r="117" spans="1:105" ht="12" customHeight="1" x14ac:dyDescent="0.25">
      <c r="A117" s="37" t="s">
        <v>35</v>
      </c>
      <c r="B117" s="226">
        <v>1.0803803537653001</v>
      </c>
      <c r="C117" s="226">
        <v>1.023214183347618</v>
      </c>
      <c r="D117" s="226">
        <v>0.95138394083821809</v>
      </c>
      <c r="E117" s="226">
        <v>0.80705220695486068</v>
      </c>
      <c r="F117" s="226">
        <v>0.92233232000386711</v>
      </c>
      <c r="G117" s="226">
        <v>0.74799167839312297</v>
      </c>
      <c r="H117" s="226">
        <v>0.99810444366794104</v>
      </c>
      <c r="I117" s="226">
        <v>0.94093240582774296</v>
      </c>
      <c r="J117" s="226">
        <v>1.320443320251929</v>
      </c>
      <c r="K117" s="226">
        <v>1.280552316082276</v>
      </c>
      <c r="L117" s="226">
        <v>1.256972586476037</v>
      </c>
      <c r="M117" s="226">
        <v>0.92851913223587956</v>
      </c>
      <c r="N117" s="226">
        <v>0.83641699883063902</v>
      </c>
      <c r="O117" s="226">
        <v>0.98290619563021386</v>
      </c>
      <c r="P117" s="226">
        <v>1.196425100907395</v>
      </c>
      <c r="Q117" s="226">
        <v>1.356128812019405</v>
      </c>
      <c r="R117" s="226">
        <v>1.474826594309343</v>
      </c>
      <c r="S117" s="226">
        <v>1.4964567761731871</v>
      </c>
      <c r="T117" s="226">
        <v>1.4445358372824191</v>
      </c>
      <c r="U117" s="226">
        <v>1.5131010464469929</v>
      </c>
      <c r="V117" s="226">
        <v>1.278921455080241</v>
      </c>
      <c r="W117" s="226">
        <v>1.2356633324932189</v>
      </c>
      <c r="X117" s="226">
        <v>1.091481169282932</v>
      </c>
      <c r="Y117" s="226">
        <v>1.1090376190540061</v>
      </c>
      <c r="DA117" s="69" t="s">
        <v>1229</v>
      </c>
    </row>
    <row r="118" spans="1:105" ht="12" customHeight="1" x14ac:dyDescent="0.25">
      <c r="A118" s="37" t="s">
        <v>96</v>
      </c>
      <c r="B118" s="226">
        <v>0</v>
      </c>
      <c r="C118" s="226">
        <v>0</v>
      </c>
      <c r="D118" s="226">
        <v>0</v>
      </c>
      <c r="E118" s="226">
        <v>0</v>
      </c>
      <c r="F118" s="226">
        <v>0</v>
      </c>
      <c r="G118" s="226">
        <v>0</v>
      </c>
      <c r="H118" s="226">
        <v>0</v>
      </c>
      <c r="I118" s="226">
        <v>0</v>
      </c>
      <c r="J118" s="226">
        <v>0</v>
      </c>
      <c r="K118" s="226">
        <v>0</v>
      </c>
      <c r="L118" s="226">
        <v>0</v>
      </c>
      <c r="M118" s="226">
        <v>0</v>
      </c>
      <c r="N118" s="226">
        <v>0</v>
      </c>
      <c r="O118" s="226">
        <v>0</v>
      </c>
      <c r="P118" s="226">
        <v>0</v>
      </c>
      <c r="Q118" s="226">
        <v>0</v>
      </c>
      <c r="R118" s="226">
        <v>0</v>
      </c>
      <c r="S118" s="226">
        <v>0</v>
      </c>
      <c r="T118" s="226">
        <v>0</v>
      </c>
      <c r="U118" s="226">
        <v>0</v>
      </c>
      <c r="V118" s="226">
        <v>0</v>
      </c>
      <c r="W118" s="226">
        <v>0</v>
      </c>
      <c r="X118" s="226">
        <v>0</v>
      </c>
      <c r="Y118" s="226">
        <v>0</v>
      </c>
      <c r="DA118" s="69" t="s">
        <v>1230</v>
      </c>
    </row>
    <row r="119" spans="1:105" ht="12" customHeight="1" x14ac:dyDescent="0.25">
      <c r="A119" s="37" t="s">
        <v>78</v>
      </c>
      <c r="B119" s="226">
        <v>0</v>
      </c>
      <c r="C119" s="226">
        <v>0</v>
      </c>
      <c r="D119" s="226">
        <v>0</v>
      </c>
      <c r="E119" s="226">
        <v>0</v>
      </c>
      <c r="F119" s="226">
        <v>0</v>
      </c>
      <c r="G119" s="226">
        <v>0</v>
      </c>
      <c r="H119" s="226">
        <v>0</v>
      </c>
      <c r="I119" s="226">
        <v>0</v>
      </c>
      <c r="J119" s="226">
        <v>0</v>
      </c>
      <c r="K119" s="226">
        <v>0</v>
      </c>
      <c r="L119" s="226">
        <v>0</v>
      </c>
      <c r="M119" s="226">
        <v>0</v>
      </c>
      <c r="N119" s="226">
        <v>0</v>
      </c>
      <c r="O119" s="226">
        <v>0</v>
      </c>
      <c r="P119" s="226">
        <v>0</v>
      </c>
      <c r="Q119" s="226">
        <v>0</v>
      </c>
      <c r="R119" s="226">
        <v>0</v>
      </c>
      <c r="S119" s="226">
        <v>0</v>
      </c>
      <c r="T119" s="226">
        <v>0</v>
      </c>
      <c r="U119" s="226">
        <v>0</v>
      </c>
      <c r="V119" s="226">
        <v>0</v>
      </c>
      <c r="W119" s="226">
        <v>0</v>
      </c>
      <c r="X119" s="226">
        <v>0</v>
      </c>
      <c r="Y119" s="226">
        <v>1.9851329220342769E-2</v>
      </c>
      <c r="DA119" s="69" t="s">
        <v>1231</v>
      </c>
    </row>
    <row r="120" spans="1:105" ht="12" customHeight="1" x14ac:dyDescent="0.25">
      <c r="A120" s="37" t="s">
        <v>40</v>
      </c>
      <c r="B120" s="226">
        <v>0.35970893835092982</v>
      </c>
      <c r="C120" s="226">
        <v>0.52847045911079338</v>
      </c>
      <c r="D120" s="226">
        <v>0.65706983217423975</v>
      </c>
      <c r="E120" s="226">
        <v>1.4289171012305291</v>
      </c>
      <c r="F120" s="226">
        <v>1.516573101428782</v>
      </c>
      <c r="G120" s="226">
        <v>1.565020307669539</v>
      </c>
      <c r="H120" s="226">
        <v>1.865328002834473</v>
      </c>
      <c r="I120" s="226">
        <v>1.8565298621523769</v>
      </c>
      <c r="J120" s="226">
        <v>1.048306286393015</v>
      </c>
      <c r="K120" s="226">
        <v>0.7555505661265095</v>
      </c>
      <c r="L120" s="226">
        <v>0.73634463085282409</v>
      </c>
      <c r="M120" s="226">
        <v>0.68733642906955084</v>
      </c>
      <c r="N120" s="226">
        <v>0.68800575049034252</v>
      </c>
      <c r="O120" s="226">
        <v>0.7287941641067911</v>
      </c>
      <c r="P120" s="226">
        <v>1.6047070596376309</v>
      </c>
      <c r="Q120" s="226">
        <v>1.8552532257474661</v>
      </c>
      <c r="R120" s="226">
        <v>1.948083709673021</v>
      </c>
      <c r="S120" s="226">
        <v>2.0753425656966891</v>
      </c>
      <c r="T120" s="226">
        <v>1.8142996341139019</v>
      </c>
      <c r="U120" s="226">
        <v>2.0373200521716308</v>
      </c>
      <c r="V120" s="226">
        <v>1.321353168540321</v>
      </c>
      <c r="W120" s="226">
        <v>1.306900755970493</v>
      </c>
      <c r="X120" s="226">
        <v>1.174492134026885</v>
      </c>
      <c r="Y120" s="226">
        <v>1.166341793912784</v>
      </c>
      <c r="DA120" s="69" t="s">
        <v>1232</v>
      </c>
    </row>
    <row r="121" spans="1:105" ht="12" customHeight="1" x14ac:dyDescent="0.25">
      <c r="A121" s="57" t="s">
        <v>1051</v>
      </c>
      <c r="B121" s="261">
        <f t="shared" ref="B121:Y121" si="4">B122+B133</f>
        <v>9.6570716642409096</v>
      </c>
      <c r="C121" s="261">
        <f t="shared" si="4"/>
        <v>9.8108712488353742</v>
      </c>
      <c r="D121" s="261">
        <f t="shared" si="4"/>
        <v>10.014475227275474</v>
      </c>
      <c r="E121" s="261">
        <f t="shared" si="4"/>
        <v>13.623313965918516</v>
      </c>
      <c r="F121" s="261">
        <f t="shared" si="4"/>
        <v>14.042581449225647</v>
      </c>
      <c r="G121" s="261">
        <f t="shared" si="4"/>
        <v>13.291499794018257</v>
      </c>
      <c r="H121" s="261">
        <f t="shared" si="4"/>
        <v>17.375355605155004</v>
      </c>
      <c r="I121" s="261">
        <f t="shared" si="4"/>
        <v>16.936931407867693</v>
      </c>
      <c r="J121" s="261">
        <f t="shared" si="4"/>
        <v>17.985540103691864</v>
      </c>
      <c r="K121" s="261">
        <f t="shared" si="4"/>
        <v>16.104520189913561</v>
      </c>
      <c r="L121" s="261">
        <f t="shared" si="4"/>
        <v>15.640217073872064</v>
      </c>
      <c r="M121" s="261">
        <f t="shared" si="4"/>
        <v>13.232874114689155</v>
      </c>
      <c r="N121" s="261">
        <f t="shared" si="4"/>
        <v>12.344811006759203</v>
      </c>
      <c r="O121" s="261">
        <f t="shared" si="4"/>
        <v>14.227399441682886</v>
      </c>
      <c r="P121" s="261">
        <f t="shared" si="4"/>
        <v>20.870248761621074</v>
      </c>
      <c r="Q121" s="261">
        <f t="shared" si="4"/>
        <v>24.605941908572099</v>
      </c>
      <c r="R121" s="261">
        <f t="shared" si="4"/>
        <v>26.918932641014489</v>
      </c>
      <c r="S121" s="261">
        <f t="shared" si="4"/>
        <v>27.660191293552014</v>
      </c>
      <c r="T121" s="261">
        <f t="shared" si="4"/>
        <v>25.172682334805014</v>
      </c>
      <c r="U121" s="261">
        <f t="shared" si="4"/>
        <v>27.281058066201265</v>
      </c>
      <c r="V121" s="261">
        <f t="shared" si="4"/>
        <v>20.131637468228686</v>
      </c>
      <c r="W121" s="261">
        <f t="shared" si="4"/>
        <v>19.655853910491462</v>
      </c>
      <c r="X121" s="261">
        <f t="shared" si="4"/>
        <v>17.844853457304321</v>
      </c>
      <c r="Y121" s="261">
        <f t="shared" si="4"/>
        <v>17.146949337501869</v>
      </c>
      <c r="DA121" s="70"/>
    </row>
    <row r="122" spans="1:105" ht="12" customHeight="1" x14ac:dyDescent="0.25">
      <c r="A122" s="60" t="s">
        <v>1052</v>
      </c>
      <c r="B122" s="262">
        <v>9.6466345219890197</v>
      </c>
      <c r="C122" s="262">
        <v>9.7986156294218887</v>
      </c>
      <c r="D122" s="262">
        <v>10.001259895129889</v>
      </c>
      <c r="E122" s="262">
        <v>13.603050570428231</v>
      </c>
      <c r="F122" s="262">
        <v>14.02080657779268</v>
      </c>
      <c r="G122" s="262">
        <v>13.270848498874869</v>
      </c>
      <c r="H122" s="262">
        <v>17.350083393991369</v>
      </c>
      <c r="I122" s="262">
        <v>16.911788375928861</v>
      </c>
      <c r="J122" s="262">
        <v>17.966001754718551</v>
      </c>
      <c r="K122" s="262">
        <v>16.088957291297369</v>
      </c>
      <c r="L122" s="262">
        <v>15.624958215899129</v>
      </c>
      <c r="M122" s="262">
        <v>13.22034664247481</v>
      </c>
      <c r="N122" s="262">
        <v>12.33272370849707</v>
      </c>
      <c r="O122" s="262">
        <v>14.214174388401689</v>
      </c>
      <c r="P122" s="262">
        <v>20.846352611320921</v>
      </c>
      <c r="Q122" s="262">
        <v>24.578429100741801</v>
      </c>
      <c r="R122" s="262">
        <v>26.88942058104675</v>
      </c>
      <c r="S122" s="262">
        <v>27.629581795566789</v>
      </c>
      <c r="T122" s="262">
        <v>25.145094549424609</v>
      </c>
      <c r="U122" s="262">
        <v>27.251964728705438</v>
      </c>
      <c r="V122" s="262">
        <v>20.11146161574538</v>
      </c>
      <c r="W122" s="262">
        <v>19.635962507173041</v>
      </c>
      <c r="X122" s="262">
        <v>17.826807163792019</v>
      </c>
      <c r="Y122" s="262">
        <v>17.1289235789278</v>
      </c>
      <c r="DA122" s="72" t="s">
        <v>1233</v>
      </c>
    </row>
    <row r="123" spans="1:105" ht="12" customHeight="1" x14ac:dyDescent="0.25">
      <c r="A123" s="64" t="s">
        <v>28</v>
      </c>
      <c r="B123" s="229">
        <v>0</v>
      </c>
      <c r="C123" s="229">
        <v>0</v>
      </c>
      <c r="D123" s="229">
        <v>0.87524650076974364</v>
      </c>
      <c r="E123" s="229">
        <v>0</v>
      </c>
      <c r="F123" s="229">
        <v>0</v>
      </c>
      <c r="G123" s="229">
        <v>0</v>
      </c>
      <c r="H123" s="229">
        <v>0</v>
      </c>
      <c r="I123" s="229">
        <v>0</v>
      </c>
      <c r="J123" s="229">
        <v>0</v>
      </c>
      <c r="K123" s="229">
        <v>0</v>
      </c>
      <c r="L123" s="229">
        <v>0</v>
      </c>
      <c r="M123" s="229">
        <v>0</v>
      </c>
      <c r="N123" s="229">
        <v>0</v>
      </c>
      <c r="O123" s="229">
        <v>0</v>
      </c>
      <c r="P123" s="229">
        <v>0</v>
      </c>
      <c r="Q123" s="229">
        <v>0</v>
      </c>
      <c r="R123" s="229">
        <v>0</v>
      </c>
      <c r="S123" s="229">
        <v>0</v>
      </c>
      <c r="T123" s="229">
        <v>0</v>
      </c>
      <c r="U123" s="229">
        <v>1.3193868751730929E-3</v>
      </c>
      <c r="V123" s="229">
        <v>0</v>
      </c>
      <c r="W123" s="229">
        <v>0</v>
      </c>
      <c r="X123" s="229">
        <v>0</v>
      </c>
      <c r="Y123" s="229">
        <v>0</v>
      </c>
      <c r="DA123" s="73" t="s">
        <v>1234</v>
      </c>
    </row>
    <row r="124" spans="1:105" ht="12" customHeight="1" x14ac:dyDescent="0.25">
      <c r="A124" s="64" t="s">
        <v>30</v>
      </c>
      <c r="B124" s="229">
        <v>0</v>
      </c>
      <c r="C124" s="229">
        <v>0</v>
      </c>
      <c r="D124" s="229">
        <v>0</v>
      </c>
      <c r="E124" s="229">
        <v>0</v>
      </c>
      <c r="F124" s="229">
        <v>0</v>
      </c>
      <c r="G124" s="229">
        <v>0</v>
      </c>
      <c r="H124" s="229">
        <v>0</v>
      </c>
      <c r="I124" s="229">
        <v>0</v>
      </c>
      <c r="J124" s="229">
        <v>0</v>
      </c>
      <c r="K124" s="229">
        <v>0</v>
      </c>
      <c r="L124" s="229">
        <v>0</v>
      </c>
      <c r="M124" s="229">
        <v>0</v>
      </c>
      <c r="N124" s="229">
        <v>0</v>
      </c>
      <c r="O124" s="229">
        <v>0</v>
      </c>
      <c r="P124" s="229">
        <v>0</v>
      </c>
      <c r="Q124" s="229">
        <v>0</v>
      </c>
      <c r="R124" s="229">
        <v>0</v>
      </c>
      <c r="S124" s="229">
        <v>0</v>
      </c>
      <c r="T124" s="229">
        <v>0</v>
      </c>
      <c r="U124" s="229">
        <v>0</v>
      </c>
      <c r="V124" s="229">
        <v>0</v>
      </c>
      <c r="W124" s="229">
        <v>0</v>
      </c>
      <c r="X124" s="229">
        <v>0</v>
      </c>
      <c r="Y124" s="229">
        <v>0</v>
      </c>
      <c r="DA124" s="73" t="s">
        <v>1235</v>
      </c>
    </row>
    <row r="125" spans="1:105" ht="12" customHeight="1" x14ac:dyDescent="0.25">
      <c r="A125" s="64" t="s">
        <v>31</v>
      </c>
      <c r="B125" s="229">
        <v>0</v>
      </c>
      <c r="C125" s="229">
        <v>0</v>
      </c>
      <c r="D125" s="229">
        <v>0</v>
      </c>
      <c r="E125" s="229">
        <v>0.12683638083512891</v>
      </c>
      <c r="F125" s="229">
        <v>0.13612601501086141</v>
      </c>
      <c r="G125" s="229">
        <v>0.39987044849068698</v>
      </c>
      <c r="H125" s="229">
        <v>0.32076961435627599</v>
      </c>
      <c r="I125" s="229">
        <v>0.14306724309572469</v>
      </c>
      <c r="J125" s="229">
        <v>0.14492045619785321</v>
      </c>
      <c r="K125" s="229">
        <v>0.13206261680090631</v>
      </c>
      <c r="L125" s="229">
        <v>0.1236151744749683</v>
      </c>
      <c r="M125" s="229">
        <v>0.1047096844894071</v>
      </c>
      <c r="N125" s="229">
        <v>0.1091814084949068</v>
      </c>
      <c r="O125" s="229">
        <v>0.1171742087085839</v>
      </c>
      <c r="P125" s="229">
        <v>0.1664506771507025</v>
      </c>
      <c r="Q125" s="229">
        <v>0.16952871739476169</v>
      </c>
      <c r="R125" s="229">
        <v>0.1783193130481677</v>
      </c>
      <c r="S125" s="229">
        <v>0.16358973196213089</v>
      </c>
      <c r="T125" s="229">
        <v>0.17439063206419789</v>
      </c>
      <c r="U125" s="229">
        <v>0.17069737221166051</v>
      </c>
      <c r="V125" s="229">
        <v>0.1368350288664463</v>
      </c>
      <c r="W125" s="229">
        <v>7.5794493829648812E-2</v>
      </c>
      <c r="X125" s="229">
        <v>0.1734597356652853</v>
      </c>
      <c r="Y125" s="229">
        <v>0.2320721877377267</v>
      </c>
      <c r="DA125" s="73" t="s">
        <v>1236</v>
      </c>
    </row>
    <row r="126" spans="1:105" ht="12" customHeight="1" x14ac:dyDescent="0.25">
      <c r="A126" s="64" t="s">
        <v>159</v>
      </c>
      <c r="B126" s="229">
        <v>0.23962378098815779</v>
      </c>
      <c r="C126" s="229">
        <v>0.1406242333329891</v>
      </c>
      <c r="D126" s="229">
        <v>0.2734472030929006</v>
      </c>
      <c r="E126" s="229">
        <v>0.85551104683278834</v>
      </c>
      <c r="F126" s="229">
        <v>0.34603328549570511</v>
      </c>
      <c r="G126" s="229">
        <v>0.3386688517019068</v>
      </c>
      <c r="H126" s="229">
        <v>0.40122312535155008</v>
      </c>
      <c r="I126" s="229">
        <v>0.61466301429101233</v>
      </c>
      <c r="J126" s="229">
        <v>0.4893678100838102</v>
      </c>
      <c r="K126" s="229">
        <v>0.33429189500432738</v>
      </c>
      <c r="L126" s="229">
        <v>0.41827116115104318</v>
      </c>
      <c r="M126" s="229">
        <v>0.26581735780994331</v>
      </c>
      <c r="N126" s="229">
        <v>0.37067640679743058</v>
      </c>
      <c r="O126" s="229">
        <v>0.29693675843246048</v>
      </c>
      <c r="P126" s="229">
        <v>0.42250074484966338</v>
      </c>
      <c r="Q126" s="229">
        <v>0.42945890213015497</v>
      </c>
      <c r="R126" s="229">
        <v>0.60066170173029543</v>
      </c>
      <c r="S126" s="229">
        <v>0.46875867590179859</v>
      </c>
      <c r="T126" s="229">
        <v>0.47804322305151442</v>
      </c>
      <c r="U126" s="229">
        <v>0.42147789886866149</v>
      </c>
      <c r="V126" s="229">
        <v>0.31021515808242439</v>
      </c>
      <c r="W126" s="229">
        <v>0.28454235903132491</v>
      </c>
      <c r="X126" s="229">
        <v>0.43325861220093947</v>
      </c>
      <c r="Y126" s="229">
        <v>0.27513933633045617</v>
      </c>
      <c r="DA126" s="73" t="s">
        <v>1237</v>
      </c>
    </row>
    <row r="127" spans="1:105" ht="12" customHeight="1" x14ac:dyDescent="0.25">
      <c r="A127" s="64" t="s">
        <v>32</v>
      </c>
      <c r="B127" s="229">
        <v>0.53781580416896502</v>
      </c>
      <c r="C127" s="229">
        <v>0.62960123498517728</v>
      </c>
      <c r="D127" s="229">
        <v>0.36787272877846189</v>
      </c>
      <c r="E127" s="229">
        <v>0.66669063653997707</v>
      </c>
      <c r="F127" s="229">
        <v>0.71647636437042628</v>
      </c>
      <c r="G127" s="229">
        <v>0.60132241841585099</v>
      </c>
      <c r="H127" s="229">
        <v>0.96474942479829706</v>
      </c>
      <c r="I127" s="229">
        <v>0.67570859754600521</v>
      </c>
      <c r="J127" s="229">
        <v>0.56957995199185762</v>
      </c>
      <c r="K127" s="229">
        <v>0.41587389604132091</v>
      </c>
      <c r="L127" s="229">
        <v>0.291807511038713</v>
      </c>
      <c r="M127" s="229">
        <v>0.24689073879651521</v>
      </c>
      <c r="N127" s="229">
        <v>0.25729167601666009</v>
      </c>
      <c r="O127" s="229">
        <v>0.27610293477690551</v>
      </c>
      <c r="P127" s="229">
        <v>0.26137760825408729</v>
      </c>
      <c r="Q127" s="229">
        <v>0</v>
      </c>
      <c r="R127" s="229">
        <v>0</v>
      </c>
      <c r="S127" s="229">
        <v>3.7109475752790111E-3</v>
      </c>
      <c r="T127" s="229">
        <v>0</v>
      </c>
      <c r="U127" s="229">
        <v>0</v>
      </c>
      <c r="V127" s="229">
        <v>0</v>
      </c>
      <c r="W127" s="229">
        <v>0</v>
      </c>
      <c r="X127" s="229">
        <v>0</v>
      </c>
      <c r="Y127" s="229">
        <v>0</v>
      </c>
      <c r="DA127" s="73" t="s">
        <v>1238</v>
      </c>
    </row>
    <row r="128" spans="1:105" ht="12" customHeight="1" x14ac:dyDescent="0.25">
      <c r="A128" s="64" t="s">
        <v>33</v>
      </c>
      <c r="B128" s="229">
        <v>0</v>
      </c>
      <c r="C128" s="229">
        <v>0</v>
      </c>
      <c r="D128" s="229">
        <v>0</v>
      </c>
      <c r="E128" s="229">
        <v>0</v>
      </c>
      <c r="F128" s="229">
        <v>0</v>
      </c>
      <c r="G128" s="229">
        <v>0</v>
      </c>
      <c r="H128" s="229">
        <v>0</v>
      </c>
      <c r="I128" s="229">
        <v>0.16843119061290249</v>
      </c>
      <c r="J128" s="229">
        <v>0</v>
      </c>
      <c r="K128" s="229">
        <v>0</v>
      </c>
      <c r="L128" s="229">
        <v>0</v>
      </c>
      <c r="M128" s="229">
        <v>0</v>
      </c>
      <c r="N128" s="229">
        <v>0</v>
      </c>
      <c r="O128" s="229">
        <v>0</v>
      </c>
      <c r="P128" s="229">
        <v>0</v>
      </c>
      <c r="Q128" s="229">
        <v>0</v>
      </c>
      <c r="R128" s="229">
        <v>0</v>
      </c>
      <c r="S128" s="229">
        <v>3.6572904219586932E-4</v>
      </c>
      <c r="T128" s="229">
        <v>3.60776638285024E-4</v>
      </c>
      <c r="U128" s="229">
        <v>0</v>
      </c>
      <c r="V128" s="229">
        <v>0</v>
      </c>
      <c r="W128" s="229">
        <v>0</v>
      </c>
      <c r="X128" s="229">
        <v>0</v>
      </c>
      <c r="Y128" s="229">
        <v>0.1184333273924174</v>
      </c>
      <c r="DA128" s="73" t="s">
        <v>1239</v>
      </c>
    </row>
    <row r="129" spans="1:105" ht="12" customHeight="1" x14ac:dyDescent="0.25">
      <c r="A129" s="64" t="s">
        <v>35</v>
      </c>
      <c r="B129" s="229">
        <v>7.4383930822485276</v>
      </c>
      <c r="C129" s="229">
        <v>7.7095175882076754</v>
      </c>
      <c r="D129" s="229">
        <v>6.8696295271234256</v>
      </c>
      <c r="E129" s="229">
        <v>6.2300393865533774</v>
      </c>
      <c r="F129" s="229">
        <v>7.5497048593964644</v>
      </c>
      <c r="G129" s="229">
        <v>5.8287455927935516</v>
      </c>
      <c r="H129" s="229">
        <v>6.8831298987576544</v>
      </c>
      <c r="I129" s="229">
        <v>6.761553217567597</v>
      </c>
      <c r="J129" s="229">
        <v>6.5648754866494681</v>
      </c>
      <c r="K129" s="229">
        <v>6.2538876076274068</v>
      </c>
      <c r="L129" s="229">
        <v>6.3593777541167018</v>
      </c>
      <c r="M129" s="229">
        <v>4.31897359690538</v>
      </c>
      <c r="N129" s="229">
        <v>4.2250451981182389</v>
      </c>
      <c r="O129" s="229">
        <v>4.4919690655243043</v>
      </c>
      <c r="P129" s="229">
        <v>5.9538627364763306</v>
      </c>
      <c r="Q129" s="229">
        <v>6.2116228982524637</v>
      </c>
      <c r="R129" s="229">
        <v>6.5289102552552789</v>
      </c>
      <c r="S129" s="229">
        <v>6.6955956918174699</v>
      </c>
      <c r="T129" s="229">
        <v>6.5837336931397967</v>
      </c>
      <c r="U129" s="229">
        <v>6.2431759269871359</v>
      </c>
      <c r="V129" s="229">
        <v>5.3043167939408091</v>
      </c>
      <c r="W129" s="229">
        <v>5.1213760968332904</v>
      </c>
      <c r="X129" s="229">
        <v>4.6371225067530233</v>
      </c>
      <c r="Y129" s="229">
        <v>5.0271367481120848</v>
      </c>
      <c r="DA129" s="73" t="s">
        <v>1240</v>
      </c>
    </row>
    <row r="130" spans="1:105" ht="12" customHeight="1" x14ac:dyDescent="0.25">
      <c r="A130" s="64" t="s">
        <v>36</v>
      </c>
      <c r="B130" s="229">
        <v>0</v>
      </c>
      <c r="C130" s="229">
        <v>0</v>
      </c>
      <c r="D130" s="229">
        <v>0</v>
      </c>
      <c r="E130" s="229">
        <v>0</v>
      </c>
      <c r="F130" s="229">
        <v>0</v>
      </c>
      <c r="G130" s="229">
        <v>0</v>
      </c>
      <c r="H130" s="229">
        <v>0</v>
      </c>
      <c r="I130" s="229">
        <v>0</v>
      </c>
      <c r="J130" s="229">
        <v>0</v>
      </c>
      <c r="K130" s="229">
        <v>0</v>
      </c>
      <c r="L130" s="229">
        <v>0</v>
      </c>
      <c r="M130" s="229">
        <v>0</v>
      </c>
      <c r="N130" s="229">
        <v>0</v>
      </c>
      <c r="O130" s="229">
        <v>0</v>
      </c>
      <c r="P130" s="229">
        <v>0</v>
      </c>
      <c r="Q130" s="229">
        <v>0</v>
      </c>
      <c r="R130" s="229">
        <v>0</v>
      </c>
      <c r="S130" s="229">
        <v>0</v>
      </c>
      <c r="T130" s="229">
        <v>0</v>
      </c>
      <c r="U130" s="229">
        <v>0</v>
      </c>
      <c r="V130" s="229">
        <v>0</v>
      </c>
      <c r="W130" s="229">
        <v>0</v>
      </c>
      <c r="X130" s="229">
        <v>0</v>
      </c>
      <c r="Y130" s="229">
        <v>0</v>
      </c>
      <c r="DA130" s="73" t="s">
        <v>1241</v>
      </c>
    </row>
    <row r="131" spans="1:105" ht="12" customHeight="1" x14ac:dyDescent="0.25">
      <c r="A131" s="64" t="s">
        <v>38</v>
      </c>
      <c r="B131" s="229">
        <v>1.4308018545833689</v>
      </c>
      <c r="C131" s="229">
        <v>1.3188725728960471</v>
      </c>
      <c r="D131" s="229">
        <v>1.615063935365358</v>
      </c>
      <c r="E131" s="229">
        <v>1.4376965450203061</v>
      </c>
      <c r="F131" s="229">
        <v>1.792188130110171</v>
      </c>
      <c r="G131" s="229">
        <v>1.988921290418024</v>
      </c>
      <c r="H131" s="229">
        <v>2.7633632302572839</v>
      </c>
      <c r="I131" s="229">
        <v>3.0117202106099938</v>
      </c>
      <c r="J131" s="229">
        <v>3.1197114175796878</v>
      </c>
      <c r="K131" s="229">
        <v>2.6694794115693008</v>
      </c>
      <c r="L131" s="229">
        <v>2.904351253361491</v>
      </c>
      <c r="M131" s="229">
        <v>2.3511034981214252</v>
      </c>
      <c r="N131" s="229">
        <v>1.851960717222735</v>
      </c>
      <c r="O131" s="229">
        <v>2.6834131135447419</v>
      </c>
      <c r="P131" s="229">
        <v>4.6544666400104431</v>
      </c>
      <c r="Q131" s="229">
        <v>7.1035176411445358</v>
      </c>
      <c r="R131" s="229">
        <v>7.9474717071816867</v>
      </c>
      <c r="S131" s="229">
        <v>8.2480490915489426</v>
      </c>
      <c r="T131" s="229">
        <v>6.5156108886757584</v>
      </c>
      <c r="U131" s="229">
        <v>6.8937427282713397</v>
      </c>
      <c r="V131" s="229">
        <v>4.7983997649356471</v>
      </c>
      <c r="W131" s="229">
        <v>5.3360471929354478</v>
      </c>
      <c r="X131" s="229">
        <v>4.1233897498806282</v>
      </c>
      <c r="Y131" s="229">
        <v>4.8772460165616973</v>
      </c>
      <c r="DA131" s="73" t="s">
        <v>1242</v>
      </c>
    </row>
    <row r="132" spans="1:105" ht="12" customHeight="1" x14ac:dyDescent="0.25">
      <c r="A132" s="64" t="s">
        <v>39</v>
      </c>
      <c r="B132" s="229">
        <v>0</v>
      </c>
      <c r="C132" s="229">
        <v>0</v>
      </c>
      <c r="D132" s="229">
        <v>0</v>
      </c>
      <c r="E132" s="229">
        <v>4.2862765746466556</v>
      </c>
      <c r="F132" s="229">
        <v>3.4802779234090502</v>
      </c>
      <c r="G132" s="229">
        <v>4.1133198970548444</v>
      </c>
      <c r="H132" s="229">
        <v>6.0168481004703072</v>
      </c>
      <c r="I132" s="229">
        <v>5.536644902205631</v>
      </c>
      <c r="J132" s="229">
        <v>7.0775466322158787</v>
      </c>
      <c r="K132" s="229">
        <v>6.2833618642541031</v>
      </c>
      <c r="L132" s="229">
        <v>5.5275353617562111</v>
      </c>
      <c r="M132" s="229">
        <v>5.9328517663521394</v>
      </c>
      <c r="N132" s="229">
        <v>5.5185683018471012</v>
      </c>
      <c r="O132" s="229">
        <v>6.3485783074146909</v>
      </c>
      <c r="P132" s="229">
        <v>9.3876942045796898</v>
      </c>
      <c r="Q132" s="229">
        <v>10.66430094181989</v>
      </c>
      <c r="R132" s="229">
        <v>11.634057603831319</v>
      </c>
      <c r="S132" s="229">
        <v>12.049511927718971</v>
      </c>
      <c r="T132" s="229">
        <v>11.39295533585506</v>
      </c>
      <c r="U132" s="229">
        <v>13.521551415491469</v>
      </c>
      <c r="V132" s="229">
        <v>9.5616948699200588</v>
      </c>
      <c r="W132" s="229">
        <v>8.8182023645433318</v>
      </c>
      <c r="X132" s="229">
        <v>8.4595765592921435</v>
      </c>
      <c r="Y132" s="229">
        <v>6.5988959627934216</v>
      </c>
      <c r="DA132" s="73" t="s">
        <v>1243</v>
      </c>
    </row>
    <row r="133" spans="1:105" ht="12" customHeight="1" x14ac:dyDescent="0.25">
      <c r="A133" s="60" t="s">
        <v>1064</v>
      </c>
      <c r="B133" s="262">
        <v>1.043714225188949E-2</v>
      </c>
      <c r="C133" s="262">
        <v>1.225561941348504E-2</v>
      </c>
      <c r="D133" s="262">
        <v>1.3215332145583941E-2</v>
      </c>
      <c r="E133" s="262">
        <v>2.026339549028636E-2</v>
      </c>
      <c r="F133" s="262">
        <v>2.177487143296809E-2</v>
      </c>
      <c r="G133" s="262">
        <v>2.065129514338827E-2</v>
      </c>
      <c r="H133" s="262">
        <v>2.527221116363438E-2</v>
      </c>
      <c r="I133" s="262">
        <v>2.514303193883205E-2</v>
      </c>
      <c r="J133" s="262">
        <v>1.9538348973313531E-2</v>
      </c>
      <c r="K133" s="262">
        <v>1.5562898616193369E-2</v>
      </c>
      <c r="L133" s="262">
        <v>1.525885797293436E-2</v>
      </c>
      <c r="M133" s="262">
        <v>1.2527472214344099E-2</v>
      </c>
      <c r="N133" s="262">
        <v>1.208729826213233E-2</v>
      </c>
      <c r="O133" s="262">
        <v>1.3225053281196849E-2</v>
      </c>
      <c r="P133" s="262">
        <v>2.3896150300152061E-2</v>
      </c>
      <c r="Q133" s="262">
        <v>2.7512807830298781E-2</v>
      </c>
      <c r="R133" s="262">
        <v>2.9512059967739531E-2</v>
      </c>
      <c r="S133" s="262">
        <v>3.0609497985225081E-2</v>
      </c>
      <c r="T133" s="262">
        <v>2.7587785380403709E-2</v>
      </c>
      <c r="U133" s="262">
        <v>2.9093337495825041E-2</v>
      </c>
      <c r="V133" s="262">
        <v>2.0175852483305171E-2</v>
      </c>
      <c r="W133" s="262">
        <v>1.989140331842339E-2</v>
      </c>
      <c r="X133" s="262">
        <v>1.8046293512301071E-2</v>
      </c>
      <c r="Y133" s="262">
        <v>1.802575857407019E-2</v>
      </c>
      <c r="DA133" s="72" t="s">
        <v>1244</v>
      </c>
    </row>
    <row r="134" spans="1:105" ht="12" customHeight="1" x14ac:dyDescent="0.25">
      <c r="A134" s="57" t="s">
        <v>1010</v>
      </c>
      <c r="B134" s="261">
        <v>3.5123920069384611</v>
      </c>
      <c r="C134" s="261">
        <v>3.5958624486970909</v>
      </c>
      <c r="D134" s="261">
        <v>3.664509376205062</v>
      </c>
      <c r="E134" s="261">
        <v>4.6896702349058508</v>
      </c>
      <c r="F134" s="261">
        <v>4.9344923598787984</v>
      </c>
      <c r="G134" s="261">
        <v>4.5719254766128792</v>
      </c>
      <c r="H134" s="261">
        <v>5.8014633024405091</v>
      </c>
      <c r="I134" s="261">
        <v>5.6852812066153788</v>
      </c>
      <c r="J134" s="261">
        <v>5.5979532743737561</v>
      </c>
      <c r="K134" s="261">
        <v>5.0053441500709708</v>
      </c>
      <c r="L134" s="261">
        <v>4.9435323014887782</v>
      </c>
      <c r="M134" s="261">
        <v>3.9712167289873821</v>
      </c>
      <c r="N134" s="261">
        <v>3.7661664721105068</v>
      </c>
      <c r="O134" s="261">
        <v>4.2385726620057236</v>
      </c>
      <c r="P134" s="261">
        <v>6.2187832150136817</v>
      </c>
      <c r="Q134" s="261">
        <v>7.0990096483059233</v>
      </c>
      <c r="R134" s="261">
        <v>7.693325723649667</v>
      </c>
      <c r="S134" s="261">
        <v>7.8890312766550306</v>
      </c>
      <c r="T134" s="261">
        <v>7.3104979826294807</v>
      </c>
      <c r="U134" s="261">
        <v>7.8440005553354872</v>
      </c>
      <c r="V134" s="261">
        <v>6.0466547279961338</v>
      </c>
      <c r="W134" s="261">
        <v>5.8732159313326946</v>
      </c>
      <c r="X134" s="261">
        <v>5.3460309134044186</v>
      </c>
      <c r="Y134" s="261">
        <v>5.2721324074837304</v>
      </c>
      <c r="DA134" s="70" t="s">
        <v>1245</v>
      </c>
    </row>
    <row r="135" spans="1:105" ht="12" customHeight="1" x14ac:dyDescent="0.25">
      <c r="A135" s="60" t="s">
        <v>1012</v>
      </c>
      <c r="B135" s="262">
        <v>3.4099862130429561</v>
      </c>
      <c r="C135" s="262">
        <v>3.4352162930883421</v>
      </c>
      <c r="D135" s="262">
        <v>3.4690800452950699</v>
      </c>
      <c r="E135" s="262">
        <v>4.1144536075559888</v>
      </c>
      <c r="F135" s="262">
        <v>4.3232647721295416</v>
      </c>
      <c r="G135" s="262">
        <v>3.9091577647065812</v>
      </c>
      <c r="H135" s="262">
        <v>5.0467650304991389</v>
      </c>
      <c r="I135" s="262">
        <v>4.8913160525963937</v>
      </c>
      <c r="J135" s="262">
        <v>5.2470222696441784</v>
      </c>
      <c r="K135" s="262">
        <v>4.7600178563202604</v>
      </c>
      <c r="L135" s="262">
        <v>4.7007690551536134</v>
      </c>
      <c r="M135" s="262">
        <v>3.7303472052704261</v>
      </c>
      <c r="N135" s="262">
        <v>3.5202609481078091</v>
      </c>
      <c r="O135" s="262">
        <v>3.983323341554001</v>
      </c>
      <c r="P135" s="262">
        <v>5.5671855719792731</v>
      </c>
      <c r="Q135" s="262">
        <v>6.3131392437623006</v>
      </c>
      <c r="R135" s="262">
        <v>6.8826791876253326</v>
      </c>
      <c r="S135" s="262">
        <v>7.0040220889515279</v>
      </c>
      <c r="T135" s="262">
        <v>6.5621677641469303</v>
      </c>
      <c r="U135" s="262">
        <v>6.9912292615163558</v>
      </c>
      <c r="V135" s="262">
        <v>5.5254086605970736</v>
      </c>
      <c r="W135" s="262">
        <v>5.3460581817096164</v>
      </c>
      <c r="X135" s="262">
        <v>4.8818915492486106</v>
      </c>
      <c r="Y135" s="262">
        <v>4.8131125555371517</v>
      </c>
      <c r="DA135" s="72" t="s">
        <v>1246</v>
      </c>
    </row>
    <row r="136" spans="1:105" ht="12" customHeight="1" x14ac:dyDescent="0.25">
      <c r="A136" s="59" t="s">
        <v>28</v>
      </c>
      <c r="B136" s="230">
        <v>0</v>
      </c>
      <c r="C136" s="230">
        <v>0</v>
      </c>
      <c r="D136" s="230">
        <v>0.36459582788185219</v>
      </c>
      <c r="E136" s="230">
        <v>0</v>
      </c>
      <c r="F136" s="230">
        <v>0</v>
      </c>
      <c r="G136" s="230">
        <v>0</v>
      </c>
      <c r="H136" s="230">
        <v>0</v>
      </c>
      <c r="I136" s="230">
        <v>0</v>
      </c>
      <c r="J136" s="230">
        <v>0</v>
      </c>
      <c r="K136" s="230">
        <v>0</v>
      </c>
      <c r="L136" s="230">
        <v>0</v>
      </c>
      <c r="M136" s="230">
        <v>0</v>
      </c>
      <c r="N136" s="230">
        <v>0</v>
      </c>
      <c r="O136" s="230">
        <v>0</v>
      </c>
      <c r="P136" s="230">
        <v>0</v>
      </c>
      <c r="Q136" s="230">
        <v>0</v>
      </c>
      <c r="R136" s="230">
        <v>0</v>
      </c>
      <c r="S136" s="230">
        <v>0</v>
      </c>
      <c r="T136" s="230">
        <v>0</v>
      </c>
      <c r="U136" s="230">
        <v>1.327194188011579E-3</v>
      </c>
      <c r="V136" s="230">
        <v>0</v>
      </c>
      <c r="W136" s="230">
        <v>0</v>
      </c>
      <c r="X136" s="230">
        <v>0</v>
      </c>
      <c r="Y136" s="230">
        <v>0</v>
      </c>
      <c r="DA136" s="71" t="s">
        <v>1247</v>
      </c>
    </row>
    <row r="137" spans="1:105" ht="12" customHeight="1" x14ac:dyDescent="0.25">
      <c r="A137" s="59" t="s">
        <v>31</v>
      </c>
      <c r="B137" s="295">
        <v>0</v>
      </c>
      <c r="C137" s="295">
        <v>0</v>
      </c>
      <c r="D137" s="295">
        <v>0</v>
      </c>
      <c r="E137" s="295">
        <v>6.578618921275671E-2</v>
      </c>
      <c r="F137" s="295">
        <v>6.7113723003460496E-2</v>
      </c>
      <c r="G137" s="295">
        <v>0.21759829556279489</v>
      </c>
      <c r="H137" s="295">
        <v>0.18844062626426239</v>
      </c>
      <c r="I137" s="295">
        <v>8.525597290462722E-2</v>
      </c>
      <c r="J137" s="295">
        <v>9.7707895794527488E-2</v>
      </c>
      <c r="K137" s="295">
        <v>8.7918620040551038E-2</v>
      </c>
      <c r="L137" s="295">
        <v>8.0659946368007496E-2</v>
      </c>
      <c r="M137" s="295">
        <v>7.8991943317182317E-2</v>
      </c>
      <c r="N137" s="295">
        <v>7.7355206260698778E-2</v>
      </c>
      <c r="O137" s="295">
        <v>8.9916667215898888E-2</v>
      </c>
      <c r="P137" s="295">
        <v>0.13599694531350709</v>
      </c>
      <c r="Q137" s="295">
        <v>0.15698567450748729</v>
      </c>
      <c r="R137" s="295">
        <v>0.16784009172574979</v>
      </c>
      <c r="S137" s="295">
        <v>0.15612128971271511</v>
      </c>
      <c r="T137" s="295">
        <v>0.15773132667065901</v>
      </c>
      <c r="U137" s="295">
        <v>0.17431137151828369</v>
      </c>
      <c r="V137" s="295">
        <v>0.13070583078575421</v>
      </c>
      <c r="W137" s="295">
        <v>7.3398579408010478E-2</v>
      </c>
      <c r="X137" s="295">
        <v>0.16036382275598299</v>
      </c>
      <c r="Y137" s="295">
        <v>0.2000577716626715</v>
      </c>
      <c r="DA137" s="122" t="s">
        <v>1248</v>
      </c>
    </row>
    <row r="138" spans="1:105" ht="12" customHeight="1" x14ac:dyDescent="0.25">
      <c r="A138" s="59" t="s">
        <v>159</v>
      </c>
      <c r="B138" s="295">
        <v>9.7362687600059158E-2</v>
      </c>
      <c r="C138" s="295">
        <v>5.5749492946670358E-2</v>
      </c>
      <c r="D138" s="295">
        <v>0.1106791938702588</v>
      </c>
      <c r="E138" s="295">
        <v>0.43722934192462209</v>
      </c>
      <c r="F138" s="295">
        <v>0.16741975932878839</v>
      </c>
      <c r="G138" s="295">
        <v>0.18085481328697151</v>
      </c>
      <c r="H138" s="295">
        <v>0.23130547379273539</v>
      </c>
      <c r="I138" s="295">
        <v>0.35945152019863219</v>
      </c>
      <c r="J138" s="295">
        <v>0.32378297091662323</v>
      </c>
      <c r="K138" s="295">
        <v>0.21839638648254439</v>
      </c>
      <c r="L138" s="295">
        <v>0.26783214633256258</v>
      </c>
      <c r="M138" s="295">
        <v>0.19678768694766161</v>
      </c>
      <c r="N138" s="295">
        <v>0.25772374723490599</v>
      </c>
      <c r="O138" s="295">
        <v>0.223609768510139</v>
      </c>
      <c r="P138" s="295">
        <v>0.33875811154839219</v>
      </c>
      <c r="Q138" s="295">
        <v>0.39026265385158138</v>
      </c>
      <c r="R138" s="295">
        <v>0.55481207540367905</v>
      </c>
      <c r="S138" s="295">
        <v>0.4390096283177698</v>
      </c>
      <c r="T138" s="295">
        <v>0.42403508647202631</v>
      </c>
      <c r="U138" s="295">
        <v>0.42277297351281051</v>
      </c>
      <c r="V138" s="295">
        <v>0.29029571249544878</v>
      </c>
      <c r="W138" s="295">
        <v>0.26982798379677919</v>
      </c>
      <c r="X138" s="295">
        <v>0.39208221417795491</v>
      </c>
      <c r="Y138" s="295">
        <v>0.23209114510167331</v>
      </c>
      <c r="DA138" s="122" t="s">
        <v>1249</v>
      </c>
    </row>
    <row r="139" spans="1:105" ht="12" customHeight="1" x14ac:dyDescent="0.25">
      <c r="A139" s="59" t="s">
        <v>32</v>
      </c>
      <c r="B139" s="295">
        <v>0.22540254094462289</v>
      </c>
      <c r="C139" s="295">
        <v>0.25745950827689129</v>
      </c>
      <c r="D139" s="295">
        <v>0.15358638050439621</v>
      </c>
      <c r="E139" s="295">
        <v>0.35049087373035859</v>
      </c>
      <c r="F139" s="295">
        <v>0.35756361169828632</v>
      </c>
      <c r="G139" s="295">
        <v>0.33122630667492547</v>
      </c>
      <c r="H139" s="295">
        <v>0.57368975243751952</v>
      </c>
      <c r="I139" s="295">
        <v>0.40759166870553382</v>
      </c>
      <c r="J139" s="295">
        <v>0.38871912625225441</v>
      </c>
      <c r="K139" s="295">
        <v>0.28024887152342692</v>
      </c>
      <c r="L139" s="295">
        <v>0.19273645031145731</v>
      </c>
      <c r="M139" s="295">
        <v>0.18853066250751879</v>
      </c>
      <c r="N139" s="295">
        <v>0.18452186650061581</v>
      </c>
      <c r="O139" s="295">
        <v>0.2144669827798418</v>
      </c>
      <c r="P139" s="295">
        <v>0.2161689007333579</v>
      </c>
      <c r="Q139" s="295">
        <v>0</v>
      </c>
      <c r="R139" s="295">
        <v>0</v>
      </c>
      <c r="S139" s="295">
        <v>3.5848596363947699E-3</v>
      </c>
      <c r="T139" s="295">
        <v>0</v>
      </c>
      <c r="U139" s="295">
        <v>0</v>
      </c>
      <c r="V139" s="295">
        <v>0</v>
      </c>
      <c r="W139" s="295">
        <v>0</v>
      </c>
      <c r="X139" s="295">
        <v>0</v>
      </c>
      <c r="Y139" s="295">
        <v>0</v>
      </c>
      <c r="DA139" s="122" t="s">
        <v>1250</v>
      </c>
    </row>
    <row r="140" spans="1:105" ht="12" customHeight="1" x14ac:dyDescent="0.25">
      <c r="A140" s="59" t="s">
        <v>35</v>
      </c>
      <c r="B140" s="295">
        <v>3.087220984498273</v>
      </c>
      <c r="C140" s="295">
        <v>3.1220072918647799</v>
      </c>
      <c r="D140" s="295">
        <v>2.840218643038563</v>
      </c>
      <c r="E140" s="295">
        <v>3.2609472026882518</v>
      </c>
      <c r="F140" s="295">
        <v>3.7311676780990068</v>
      </c>
      <c r="G140" s="295">
        <v>3.1794783491818892</v>
      </c>
      <c r="H140" s="295">
        <v>4.0533291780046206</v>
      </c>
      <c r="I140" s="295">
        <v>4.0390168907876003</v>
      </c>
      <c r="J140" s="295">
        <v>4.4368122766807723</v>
      </c>
      <c r="K140" s="295">
        <v>4.1734539782737379</v>
      </c>
      <c r="L140" s="295">
        <v>4.1595405121415858</v>
      </c>
      <c r="M140" s="295">
        <v>3.266036912498063</v>
      </c>
      <c r="N140" s="295">
        <v>3.0006601281115879</v>
      </c>
      <c r="O140" s="295">
        <v>3.4553299230481218</v>
      </c>
      <c r="P140" s="295">
        <v>4.8762616143840161</v>
      </c>
      <c r="Q140" s="295">
        <v>5.7658909154032321</v>
      </c>
      <c r="R140" s="295">
        <v>6.1600270204959049</v>
      </c>
      <c r="S140" s="295">
        <v>6.4053063112846482</v>
      </c>
      <c r="T140" s="295">
        <v>5.9804013510042449</v>
      </c>
      <c r="U140" s="295">
        <v>6.3928177222972504</v>
      </c>
      <c r="V140" s="295">
        <v>5.1044071173158718</v>
      </c>
      <c r="W140" s="295">
        <v>5.0028316185048256</v>
      </c>
      <c r="X140" s="295">
        <v>4.3294455123146722</v>
      </c>
      <c r="Y140" s="295">
        <v>4.3809636387728066</v>
      </c>
      <c r="DA140" s="122" t="s">
        <v>1251</v>
      </c>
    </row>
    <row r="141" spans="1:105" ht="12" customHeight="1" x14ac:dyDescent="0.25">
      <c r="A141" s="60" t="s">
        <v>1019</v>
      </c>
      <c r="B141" s="262">
        <v>0.1024057938955053</v>
      </c>
      <c r="C141" s="262">
        <v>0.16064615560874951</v>
      </c>
      <c r="D141" s="262">
        <v>0.1954293309099924</v>
      </c>
      <c r="E141" s="262">
        <v>0.57521662734986179</v>
      </c>
      <c r="F141" s="262">
        <v>0.61122758774925678</v>
      </c>
      <c r="G141" s="262">
        <v>0.66276771190629857</v>
      </c>
      <c r="H141" s="262">
        <v>0.75469827194137029</v>
      </c>
      <c r="I141" s="262">
        <v>0.79396515401898538</v>
      </c>
      <c r="J141" s="262">
        <v>0.35093100472957872</v>
      </c>
      <c r="K141" s="262">
        <v>0.24532629375071061</v>
      </c>
      <c r="L141" s="262">
        <v>0.24276324633516511</v>
      </c>
      <c r="M141" s="262">
        <v>0.24086952371695591</v>
      </c>
      <c r="N141" s="262">
        <v>0.24590552400269861</v>
      </c>
      <c r="O141" s="262">
        <v>0.25524932045172338</v>
      </c>
      <c r="P141" s="262">
        <v>0.6515976430344087</v>
      </c>
      <c r="Q141" s="262">
        <v>0.78587040454362223</v>
      </c>
      <c r="R141" s="262">
        <v>0.81064653602433356</v>
      </c>
      <c r="S141" s="262">
        <v>0.88500918770350379</v>
      </c>
      <c r="T141" s="262">
        <v>0.74833021848255021</v>
      </c>
      <c r="U141" s="262">
        <v>0.8527712938191313</v>
      </c>
      <c r="V141" s="262">
        <v>0.52124606739905921</v>
      </c>
      <c r="W141" s="262">
        <v>0.52715774962307893</v>
      </c>
      <c r="X141" s="262">
        <v>0.46413936415580848</v>
      </c>
      <c r="Y141" s="262">
        <v>0.45901985194657879</v>
      </c>
      <c r="DA141" s="72" t="s">
        <v>1252</v>
      </c>
    </row>
    <row r="142" spans="1:105" ht="12" customHeight="1" x14ac:dyDescent="0.25">
      <c r="A142" s="57" t="s">
        <v>1021</v>
      </c>
      <c r="B142" s="261">
        <f t="shared" ref="B142:Y142" si="5">B143+B144+B155</f>
        <v>3.8598364175301003</v>
      </c>
      <c r="C142" s="261">
        <f t="shared" si="5"/>
        <v>4.1429860819480613</v>
      </c>
      <c r="D142" s="261">
        <f t="shared" si="5"/>
        <v>4.3787403962329634</v>
      </c>
      <c r="E142" s="261">
        <f t="shared" si="5"/>
        <v>6.5053756649269765</v>
      </c>
      <c r="F142" s="261">
        <f t="shared" si="5"/>
        <v>6.7905866817640508</v>
      </c>
      <c r="G142" s="261">
        <f t="shared" si="5"/>
        <v>6.5167726382624132</v>
      </c>
      <c r="H142" s="261">
        <f t="shared" si="5"/>
        <v>8.1166832797907169</v>
      </c>
      <c r="I142" s="261">
        <f t="shared" si="5"/>
        <v>8.0263058332195669</v>
      </c>
      <c r="J142" s="261">
        <f t="shared" si="5"/>
        <v>6.8653096232417532</v>
      </c>
      <c r="K142" s="261">
        <f t="shared" si="5"/>
        <v>5.8390022971267532</v>
      </c>
      <c r="L142" s="261">
        <f t="shared" si="5"/>
        <v>5.7359112154842844</v>
      </c>
      <c r="M142" s="261">
        <f t="shared" si="5"/>
        <v>4.7258967931872302</v>
      </c>
      <c r="N142" s="261">
        <f t="shared" si="5"/>
        <v>4.5092897978617508</v>
      </c>
      <c r="O142" s="261">
        <f t="shared" si="5"/>
        <v>5.0332400132844493</v>
      </c>
      <c r="P142" s="261">
        <f t="shared" si="5"/>
        <v>8.2175955332853228</v>
      </c>
      <c r="Q142" s="261">
        <f t="shared" si="5"/>
        <v>9.4812065150827216</v>
      </c>
      <c r="R142" s="261">
        <f t="shared" si="5"/>
        <v>10.234069101898136</v>
      </c>
      <c r="S142" s="261">
        <f t="shared" si="5"/>
        <v>10.577940951155602</v>
      </c>
      <c r="T142" s="261">
        <f t="shared" si="5"/>
        <v>9.6220361105553955</v>
      </c>
      <c r="U142" s="261">
        <f t="shared" si="5"/>
        <v>10.474374668035241</v>
      </c>
      <c r="V142" s="261">
        <f t="shared" si="5"/>
        <v>7.5868571338092972</v>
      </c>
      <c r="W142" s="261">
        <f t="shared" si="5"/>
        <v>7.4145652305680692</v>
      </c>
      <c r="X142" s="261">
        <f t="shared" si="5"/>
        <v>6.732559044232584</v>
      </c>
      <c r="Y142" s="261">
        <f t="shared" si="5"/>
        <v>6.6106661194265754</v>
      </c>
      <c r="DA142" s="70"/>
    </row>
    <row r="143" spans="1:105" ht="12" customHeight="1" x14ac:dyDescent="0.25">
      <c r="A143" s="60" t="s">
        <v>1022</v>
      </c>
      <c r="B143" s="262">
        <v>2.1228364952048371</v>
      </c>
      <c r="C143" s="262">
        <v>1.988204489354704</v>
      </c>
      <c r="D143" s="262">
        <v>1.8709635774681601</v>
      </c>
      <c r="E143" s="262">
        <v>1.641869708126986</v>
      </c>
      <c r="F143" s="262">
        <v>1.807773628857793</v>
      </c>
      <c r="G143" s="262">
        <v>1.469769342584363</v>
      </c>
      <c r="H143" s="262">
        <v>1.962991150790002</v>
      </c>
      <c r="I143" s="262">
        <v>1.874099748313405</v>
      </c>
      <c r="J143" s="262">
        <v>2.6425677848010181</v>
      </c>
      <c r="K143" s="262">
        <v>2.5387353911878039</v>
      </c>
      <c r="L143" s="262">
        <v>2.510583207721417</v>
      </c>
      <c r="M143" s="262">
        <v>1.8442477706164151</v>
      </c>
      <c r="N143" s="262">
        <v>1.682048532166635</v>
      </c>
      <c r="O143" s="262">
        <v>1.956570912191526</v>
      </c>
      <c r="P143" s="262">
        <v>2.372617865344997</v>
      </c>
      <c r="Q143" s="262">
        <v>2.686600300402445</v>
      </c>
      <c r="R143" s="262">
        <v>2.952905597297566</v>
      </c>
      <c r="S143" s="262">
        <v>2.9649074316473851</v>
      </c>
      <c r="T143" s="262">
        <v>2.8689497319520081</v>
      </c>
      <c r="U143" s="262">
        <v>2.9948076377832691</v>
      </c>
      <c r="V143" s="262">
        <v>2.5275620652598878</v>
      </c>
      <c r="W143" s="262">
        <v>2.4381704569402549</v>
      </c>
      <c r="X143" s="262">
        <v>2.192196729586962</v>
      </c>
      <c r="Y143" s="262">
        <v>2.195074453908183</v>
      </c>
      <c r="DA143" s="72" t="s">
        <v>1253</v>
      </c>
    </row>
    <row r="144" spans="1:105" ht="12" customHeight="1" x14ac:dyDescent="0.25">
      <c r="A144" s="60" t="s">
        <v>1024</v>
      </c>
      <c r="B144" s="262">
        <v>0.84381789347795111</v>
      </c>
      <c r="C144" s="262">
        <v>0.85711210273094207</v>
      </c>
      <c r="D144" s="262">
        <v>0.87483795904127881</v>
      </c>
      <c r="E144" s="262">
        <v>1.1898965852855869</v>
      </c>
      <c r="F144" s="262">
        <v>1.2264388626278551</v>
      </c>
      <c r="G144" s="262">
        <v>1.1608379481424249</v>
      </c>
      <c r="H144" s="262">
        <v>1.5176599453221451</v>
      </c>
      <c r="I144" s="262">
        <v>1.4793210637131919</v>
      </c>
      <c r="J144" s="262">
        <v>1.5715360336634761</v>
      </c>
      <c r="K144" s="262">
        <v>1.407345745177047</v>
      </c>
      <c r="L144" s="262">
        <v>1.3667584583377059</v>
      </c>
      <c r="M144" s="262">
        <v>1.156420410607746</v>
      </c>
      <c r="N144" s="262">
        <v>1.078777569195591</v>
      </c>
      <c r="O144" s="262">
        <v>1.243353281666185</v>
      </c>
      <c r="P144" s="262">
        <v>1.8234883167893099</v>
      </c>
      <c r="Q144" s="262">
        <v>2.1499434047708519</v>
      </c>
      <c r="R144" s="262">
        <v>2.3520922431363309</v>
      </c>
      <c r="S144" s="262">
        <v>2.416836198704122</v>
      </c>
      <c r="T144" s="262">
        <v>2.1995112042064302</v>
      </c>
      <c r="U144" s="262">
        <v>2.383804985883327</v>
      </c>
      <c r="V144" s="262">
        <v>1.759205361898778</v>
      </c>
      <c r="W144" s="262">
        <v>1.71761213524221</v>
      </c>
      <c r="X144" s="262">
        <v>1.559360296495095</v>
      </c>
      <c r="Y144" s="262">
        <v>1.4983144825243659</v>
      </c>
      <c r="DA144" s="72" t="s">
        <v>1254</v>
      </c>
    </row>
    <row r="145" spans="1:105" ht="12" customHeight="1" x14ac:dyDescent="0.25">
      <c r="A145" s="64" t="s">
        <v>28</v>
      </c>
      <c r="B145" s="229">
        <v>0</v>
      </c>
      <c r="C145" s="229">
        <v>0</v>
      </c>
      <c r="D145" s="229">
        <v>7.6560240451733513E-2</v>
      </c>
      <c r="E145" s="229">
        <v>0</v>
      </c>
      <c r="F145" s="229">
        <v>0</v>
      </c>
      <c r="G145" s="229">
        <v>0</v>
      </c>
      <c r="H145" s="229">
        <v>0</v>
      </c>
      <c r="I145" s="229">
        <v>0</v>
      </c>
      <c r="J145" s="229">
        <v>0</v>
      </c>
      <c r="K145" s="229">
        <v>0</v>
      </c>
      <c r="L145" s="229">
        <v>0</v>
      </c>
      <c r="M145" s="229">
        <v>0</v>
      </c>
      <c r="N145" s="229">
        <v>0</v>
      </c>
      <c r="O145" s="229">
        <v>0</v>
      </c>
      <c r="P145" s="229">
        <v>0</v>
      </c>
      <c r="Q145" s="229">
        <v>0</v>
      </c>
      <c r="R145" s="229">
        <v>0</v>
      </c>
      <c r="S145" s="229">
        <v>0</v>
      </c>
      <c r="T145" s="229">
        <v>0</v>
      </c>
      <c r="U145" s="229">
        <v>1.154104316021565E-4</v>
      </c>
      <c r="V145" s="229">
        <v>0</v>
      </c>
      <c r="W145" s="229">
        <v>0</v>
      </c>
      <c r="X145" s="229">
        <v>0</v>
      </c>
      <c r="Y145" s="229">
        <v>0</v>
      </c>
      <c r="DA145" s="73" t="s">
        <v>1255</v>
      </c>
    </row>
    <row r="146" spans="1:105" ht="12" customHeight="1" x14ac:dyDescent="0.25">
      <c r="A146" s="64" t="s">
        <v>30</v>
      </c>
      <c r="B146" s="229">
        <v>0</v>
      </c>
      <c r="C146" s="229">
        <v>0</v>
      </c>
      <c r="D146" s="229">
        <v>0</v>
      </c>
      <c r="E146" s="229">
        <v>0</v>
      </c>
      <c r="F146" s="229">
        <v>0</v>
      </c>
      <c r="G146" s="229">
        <v>0</v>
      </c>
      <c r="H146" s="229">
        <v>0</v>
      </c>
      <c r="I146" s="229">
        <v>0</v>
      </c>
      <c r="J146" s="229">
        <v>0</v>
      </c>
      <c r="K146" s="229">
        <v>0</v>
      </c>
      <c r="L146" s="229">
        <v>0</v>
      </c>
      <c r="M146" s="229">
        <v>0</v>
      </c>
      <c r="N146" s="229">
        <v>0</v>
      </c>
      <c r="O146" s="229">
        <v>0</v>
      </c>
      <c r="P146" s="229">
        <v>0</v>
      </c>
      <c r="Q146" s="229">
        <v>0</v>
      </c>
      <c r="R146" s="229">
        <v>0</v>
      </c>
      <c r="S146" s="229">
        <v>0</v>
      </c>
      <c r="T146" s="229">
        <v>0</v>
      </c>
      <c r="U146" s="229">
        <v>0</v>
      </c>
      <c r="V146" s="229">
        <v>0</v>
      </c>
      <c r="W146" s="229">
        <v>0</v>
      </c>
      <c r="X146" s="229">
        <v>0</v>
      </c>
      <c r="Y146" s="229">
        <v>0</v>
      </c>
      <c r="DA146" s="73" t="s">
        <v>1256</v>
      </c>
    </row>
    <row r="147" spans="1:105" ht="12" customHeight="1" x14ac:dyDescent="0.25">
      <c r="A147" s="64" t="s">
        <v>31</v>
      </c>
      <c r="B147" s="229">
        <v>0</v>
      </c>
      <c r="C147" s="229">
        <v>0</v>
      </c>
      <c r="D147" s="229">
        <v>0</v>
      </c>
      <c r="E147" s="229">
        <v>1.1094730234539661E-2</v>
      </c>
      <c r="F147" s="229">
        <v>1.19073203169647E-2</v>
      </c>
      <c r="G147" s="229">
        <v>3.4977777870651983E-2</v>
      </c>
      <c r="H147" s="229">
        <v>2.805860838418479E-2</v>
      </c>
      <c r="I147" s="229">
        <v>1.251448880120325E-2</v>
      </c>
      <c r="J147" s="229">
        <v>1.2676594494379381E-2</v>
      </c>
      <c r="K147" s="229">
        <v>1.1551883598586851E-2</v>
      </c>
      <c r="L147" s="229">
        <v>1.081296237455775E-2</v>
      </c>
      <c r="M147" s="229">
        <v>9.1592466980260859E-3</v>
      </c>
      <c r="N147" s="229">
        <v>9.5504008069471295E-3</v>
      </c>
      <c r="O147" s="229">
        <v>1.0249553223670429E-2</v>
      </c>
      <c r="P147" s="229">
        <v>1.455990267290902E-2</v>
      </c>
      <c r="Q147" s="229">
        <v>1.4829147395393521E-2</v>
      </c>
      <c r="R147" s="229">
        <v>1.559808519331312E-2</v>
      </c>
      <c r="S147" s="229">
        <v>1.4309647857421431E-2</v>
      </c>
      <c r="T147" s="229">
        <v>1.525443256456642E-2</v>
      </c>
      <c r="U147" s="229">
        <v>1.4931372875539009E-2</v>
      </c>
      <c r="V147" s="229">
        <v>1.196933972660467E-2</v>
      </c>
      <c r="W147" s="229">
        <v>6.6299547240828488E-3</v>
      </c>
      <c r="X147" s="229">
        <v>1.5173004473081651E-2</v>
      </c>
      <c r="Y147" s="229">
        <v>2.0299998320169699E-2</v>
      </c>
      <c r="DA147" s="73" t="s">
        <v>1257</v>
      </c>
    </row>
    <row r="148" spans="1:105" ht="12" customHeight="1" x14ac:dyDescent="0.25">
      <c r="A148" s="64" t="s">
        <v>159</v>
      </c>
      <c r="B148" s="229">
        <v>2.0960557139357471E-2</v>
      </c>
      <c r="C148" s="229">
        <v>1.23007919572896E-2</v>
      </c>
      <c r="D148" s="229">
        <v>2.3919185739371528E-2</v>
      </c>
      <c r="E148" s="229">
        <v>7.4833925525014486E-2</v>
      </c>
      <c r="F148" s="229">
        <v>3.0268491811798779E-2</v>
      </c>
      <c r="G148" s="229">
        <v>2.962430434969731E-2</v>
      </c>
      <c r="H148" s="229">
        <v>3.5096100269690532E-2</v>
      </c>
      <c r="I148" s="229">
        <v>5.3766279704655737E-2</v>
      </c>
      <c r="J148" s="229">
        <v>4.2806360466914023E-2</v>
      </c>
      <c r="K148" s="229">
        <v>2.92414398002032E-2</v>
      </c>
      <c r="L148" s="229">
        <v>3.6587339273663803E-2</v>
      </c>
      <c r="M148" s="229">
        <v>2.3251781997729599E-2</v>
      </c>
      <c r="N148" s="229">
        <v>3.2424094022926862E-2</v>
      </c>
      <c r="O148" s="229">
        <v>2.5973882334352959E-2</v>
      </c>
      <c r="P148" s="229">
        <v>3.695731269794178E-2</v>
      </c>
      <c r="Q148" s="229">
        <v>3.756596202590471E-2</v>
      </c>
      <c r="R148" s="229">
        <v>5.2541546037802311E-2</v>
      </c>
      <c r="S148" s="229">
        <v>4.1003622304477218E-2</v>
      </c>
      <c r="T148" s="229">
        <v>4.1815767410618827E-2</v>
      </c>
      <c r="U148" s="229">
        <v>3.6867841521328423E-2</v>
      </c>
      <c r="V148" s="229">
        <v>2.7135380802637481E-2</v>
      </c>
      <c r="W148" s="229">
        <v>2.488970982115668E-2</v>
      </c>
      <c r="X148" s="229">
        <v>3.7898333210948307E-2</v>
      </c>
      <c r="Y148" s="229">
        <v>2.4067201329756281E-2</v>
      </c>
      <c r="DA148" s="73" t="s">
        <v>1258</v>
      </c>
    </row>
    <row r="149" spans="1:105" ht="12" customHeight="1" x14ac:dyDescent="0.25">
      <c r="A149" s="64" t="s">
        <v>32</v>
      </c>
      <c r="B149" s="229">
        <v>4.7044240964924038E-2</v>
      </c>
      <c r="C149" s="229">
        <v>5.5072967326097837E-2</v>
      </c>
      <c r="D149" s="229">
        <v>3.2178848525695247E-2</v>
      </c>
      <c r="E149" s="229">
        <v>5.8317280212523637E-2</v>
      </c>
      <c r="F149" s="229">
        <v>6.2672175993782483E-2</v>
      </c>
      <c r="G149" s="229">
        <v>5.2599340759943027E-2</v>
      </c>
      <c r="H149" s="229">
        <v>8.4389309609659777E-2</v>
      </c>
      <c r="I149" s="229">
        <v>5.9106106288833213E-2</v>
      </c>
      <c r="J149" s="229">
        <v>4.9822739128500063E-2</v>
      </c>
      <c r="K149" s="229">
        <v>3.6377643841502147E-2</v>
      </c>
      <c r="L149" s="229">
        <v>2.5525212829868939E-2</v>
      </c>
      <c r="M149" s="229">
        <v>2.1596218106492052E-2</v>
      </c>
      <c r="N149" s="229">
        <v>2.2506016950357609E-2</v>
      </c>
      <c r="O149" s="229">
        <v>2.4151489960095491E-2</v>
      </c>
      <c r="P149" s="229">
        <v>2.2863424782656041E-2</v>
      </c>
      <c r="Q149" s="229">
        <v>0</v>
      </c>
      <c r="R149" s="229">
        <v>0</v>
      </c>
      <c r="S149" s="229">
        <v>3.246068832234969E-4</v>
      </c>
      <c r="T149" s="229">
        <v>0</v>
      </c>
      <c r="U149" s="229">
        <v>0</v>
      </c>
      <c r="V149" s="229">
        <v>0</v>
      </c>
      <c r="W149" s="229">
        <v>0</v>
      </c>
      <c r="X149" s="229">
        <v>0</v>
      </c>
      <c r="Y149" s="229">
        <v>0</v>
      </c>
      <c r="DA149" s="73" t="s">
        <v>1259</v>
      </c>
    </row>
    <row r="150" spans="1:105" ht="12" customHeight="1" x14ac:dyDescent="0.25">
      <c r="A150" s="64" t="s">
        <v>33</v>
      </c>
      <c r="B150" s="229">
        <v>0</v>
      </c>
      <c r="C150" s="229">
        <v>0</v>
      </c>
      <c r="D150" s="229">
        <v>0</v>
      </c>
      <c r="E150" s="229">
        <v>0</v>
      </c>
      <c r="F150" s="229">
        <v>0</v>
      </c>
      <c r="G150" s="229">
        <v>0</v>
      </c>
      <c r="H150" s="229">
        <v>0</v>
      </c>
      <c r="I150" s="229">
        <v>1.473314368187114E-2</v>
      </c>
      <c r="J150" s="229">
        <v>0</v>
      </c>
      <c r="K150" s="229">
        <v>0</v>
      </c>
      <c r="L150" s="229">
        <v>0</v>
      </c>
      <c r="M150" s="229">
        <v>0</v>
      </c>
      <c r="N150" s="229">
        <v>0</v>
      </c>
      <c r="O150" s="229">
        <v>0</v>
      </c>
      <c r="P150" s="229">
        <v>0</v>
      </c>
      <c r="Q150" s="229">
        <v>0</v>
      </c>
      <c r="R150" s="229">
        <v>0</v>
      </c>
      <c r="S150" s="229">
        <v>3.1991334311045873E-5</v>
      </c>
      <c r="T150" s="229">
        <v>3.155813379679651E-5</v>
      </c>
      <c r="U150" s="229">
        <v>0</v>
      </c>
      <c r="V150" s="229">
        <v>0</v>
      </c>
      <c r="W150" s="229">
        <v>0</v>
      </c>
      <c r="X150" s="229">
        <v>0</v>
      </c>
      <c r="Y150" s="229">
        <v>1.0359691829316699E-2</v>
      </c>
      <c r="DA150" s="73" t="s">
        <v>1260</v>
      </c>
    </row>
    <row r="151" spans="1:105" ht="12" customHeight="1" x14ac:dyDescent="0.25">
      <c r="A151" s="64" t="s">
        <v>35</v>
      </c>
      <c r="B151" s="229">
        <v>0.65065688631787699</v>
      </c>
      <c r="C151" s="229">
        <v>0.67437289929288968</v>
      </c>
      <c r="D151" s="229">
        <v>0.60090555968901882</v>
      </c>
      <c r="E151" s="229">
        <v>0.54495883506968423</v>
      </c>
      <c r="F151" s="229">
        <v>0.66039363638321347</v>
      </c>
      <c r="G151" s="229">
        <v>0.50985655323819901</v>
      </c>
      <c r="H151" s="229">
        <v>0.60208647466279497</v>
      </c>
      <c r="I151" s="229">
        <v>0.59145182495320059</v>
      </c>
      <c r="J151" s="229">
        <v>0.57424787799957022</v>
      </c>
      <c r="K151" s="229">
        <v>0.54704490515184745</v>
      </c>
      <c r="L151" s="229">
        <v>0.55627242102698227</v>
      </c>
      <c r="M151" s="229">
        <v>0.37779260676045079</v>
      </c>
      <c r="N151" s="229">
        <v>0.36957642904358412</v>
      </c>
      <c r="O151" s="229">
        <v>0.39292500050652918</v>
      </c>
      <c r="P151" s="229">
        <v>0.52080089702770715</v>
      </c>
      <c r="Q151" s="229">
        <v>0.54334789372761139</v>
      </c>
      <c r="R151" s="229">
        <v>0.57110189939694833</v>
      </c>
      <c r="S151" s="229">
        <v>0.58568233712709639</v>
      </c>
      <c r="T151" s="229">
        <v>0.57589745765755007</v>
      </c>
      <c r="U151" s="229">
        <v>0.54610792471863245</v>
      </c>
      <c r="V151" s="229">
        <v>0.46398331078059529</v>
      </c>
      <c r="W151" s="229">
        <v>0.44798098029810651</v>
      </c>
      <c r="X151" s="229">
        <v>0.40562197484815038</v>
      </c>
      <c r="Y151" s="229">
        <v>0.43973760292754288</v>
      </c>
      <c r="DA151" s="73" t="s">
        <v>1261</v>
      </c>
    </row>
    <row r="152" spans="1:105" ht="12" customHeight="1" x14ac:dyDescent="0.25">
      <c r="A152" s="64" t="s">
        <v>36</v>
      </c>
      <c r="B152" s="229">
        <v>0</v>
      </c>
      <c r="C152" s="229">
        <v>0</v>
      </c>
      <c r="D152" s="229">
        <v>0</v>
      </c>
      <c r="E152" s="229">
        <v>0</v>
      </c>
      <c r="F152" s="229">
        <v>0</v>
      </c>
      <c r="G152" s="229">
        <v>0</v>
      </c>
      <c r="H152" s="229">
        <v>0</v>
      </c>
      <c r="I152" s="229">
        <v>0</v>
      </c>
      <c r="J152" s="229">
        <v>0</v>
      </c>
      <c r="K152" s="229">
        <v>0</v>
      </c>
      <c r="L152" s="229">
        <v>0</v>
      </c>
      <c r="M152" s="229">
        <v>0</v>
      </c>
      <c r="N152" s="229">
        <v>0</v>
      </c>
      <c r="O152" s="229">
        <v>0</v>
      </c>
      <c r="P152" s="229">
        <v>0</v>
      </c>
      <c r="Q152" s="229">
        <v>0</v>
      </c>
      <c r="R152" s="229">
        <v>0</v>
      </c>
      <c r="S152" s="229">
        <v>0</v>
      </c>
      <c r="T152" s="229">
        <v>0</v>
      </c>
      <c r="U152" s="229">
        <v>0</v>
      </c>
      <c r="V152" s="229">
        <v>0</v>
      </c>
      <c r="W152" s="229">
        <v>0</v>
      </c>
      <c r="X152" s="229">
        <v>0</v>
      </c>
      <c r="Y152" s="229">
        <v>0</v>
      </c>
      <c r="DA152" s="73" t="s">
        <v>1262</v>
      </c>
    </row>
    <row r="153" spans="1:105" ht="12" customHeight="1" x14ac:dyDescent="0.25">
      <c r="A153" s="64" t="s">
        <v>38</v>
      </c>
      <c r="B153" s="229">
        <v>0.12515620905579261</v>
      </c>
      <c r="C153" s="229">
        <v>0.1153654441546649</v>
      </c>
      <c r="D153" s="229">
        <v>0.1412741246354598</v>
      </c>
      <c r="E153" s="229">
        <v>0.12575930676281341</v>
      </c>
      <c r="F153" s="229">
        <v>0.15676766951402429</v>
      </c>
      <c r="G153" s="229">
        <v>0.17397646503020431</v>
      </c>
      <c r="H153" s="229">
        <v>0.24171905077931191</v>
      </c>
      <c r="I153" s="229">
        <v>0.26344352510391389</v>
      </c>
      <c r="J153" s="229">
        <v>0.2728898156803416</v>
      </c>
      <c r="K153" s="229">
        <v>0.23350677260743971</v>
      </c>
      <c r="L153" s="229">
        <v>0.25405166443749833</v>
      </c>
      <c r="M153" s="229">
        <v>0.20565754788483531</v>
      </c>
      <c r="N153" s="229">
        <v>0.1619961435927387</v>
      </c>
      <c r="O153" s="229">
        <v>0.2347255921887626</v>
      </c>
      <c r="P153" s="229">
        <v>0.40713911431851368</v>
      </c>
      <c r="Q153" s="229">
        <v>0.62136440212084854</v>
      </c>
      <c r="R153" s="229">
        <v>0.69518740646213739</v>
      </c>
      <c r="S153" s="229">
        <v>0.72147974445065988</v>
      </c>
      <c r="T153" s="229">
        <v>0.56993856689314704</v>
      </c>
      <c r="U153" s="229">
        <v>0.60301480831363119</v>
      </c>
      <c r="V153" s="229">
        <v>0.41972934420638153</v>
      </c>
      <c r="W153" s="229">
        <v>0.46675885684050239</v>
      </c>
      <c r="X153" s="229">
        <v>0.36068434486677708</v>
      </c>
      <c r="Y153" s="229">
        <v>0.42662624465431193</v>
      </c>
      <c r="DA153" s="73" t="s">
        <v>1263</v>
      </c>
    </row>
    <row r="154" spans="1:105" ht="12" customHeight="1" x14ac:dyDescent="0.25">
      <c r="A154" s="64" t="s">
        <v>39</v>
      </c>
      <c r="B154" s="229">
        <v>0</v>
      </c>
      <c r="C154" s="229">
        <v>0</v>
      </c>
      <c r="D154" s="229">
        <v>0</v>
      </c>
      <c r="E154" s="229">
        <v>0.37493250748101109</v>
      </c>
      <c r="F154" s="229">
        <v>0.30442956860807091</v>
      </c>
      <c r="G154" s="229">
        <v>0.3598035068937292</v>
      </c>
      <c r="H154" s="229">
        <v>0.52631040161650322</v>
      </c>
      <c r="I154" s="229">
        <v>0.484305695179514</v>
      </c>
      <c r="J154" s="229">
        <v>0.61909264589377044</v>
      </c>
      <c r="K154" s="229">
        <v>0.54962310017746774</v>
      </c>
      <c r="L154" s="229">
        <v>0.48350885839513519</v>
      </c>
      <c r="M154" s="229">
        <v>0.51896300916021187</v>
      </c>
      <c r="N154" s="229">
        <v>0.4827244847790364</v>
      </c>
      <c r="O154" s="229">
        <v>0.55532776345277368</v>
      </c>
      <c r="P154" s="229">
        <v>0.82116766528958196</v>
      </c>
      <c r="Q154" s="229">
        <v>0.93283599950109419</v>
      </c>
      <c r="R154" s="229">
        <v>1.01766330604613</v>
      </c>
      <c r="S154" s="229">
        <v>1.054004248746933</v>
      </c>
      <c r="T154" s="229">
        <v>0.99657342154675099</v>
      </c>
      <c r="U154" s="229">
        <v>1.1827676280225941</v>
      </c>
      <c r="V154" s="229">
        <v>0.83638798638255885</v>
      </c>
      <c r="W154" s="229">
        <v>0.77135263355836192</v>
      </c>
      <c r="X154" s="229">
        <v>0.73998263909613793</v>
      </c>
      <c r="Y154" s="229">
        <v>0.57722374346326866</v>
      </c>
      <c r="DA154" s="73" t="s">
        <v>1264</v>
      </c>
    </row>
    <row r="155" spans="1:105" ht="12" customHeight="1" x14ac:dyDescent="0.25">
      <c r="A155" s="60" t="s">
        <v>1036</v>
      </c>
      <c r="B155" s="262">
        <v>0.89318202884731202</v>
      </c>
      <c r="C155" s="262">
        <v>1.297669489862415</v>
      </c>
      <c r="D155" s="262">
        <v>1.632938859723525</v>
      </c>
      <c r="E155" s="262">
        <v>3.6736093715144031</v>
      </c>
      <c r="F155" s="262">
        <v>3.7563741902784029</v>
      </c>
      <c r="G155" s="262">
        <v>3.8861653475356248</v>
      </c>
      <c r="H155" s="262">
        <v>4.6360321836785694</v>
      </c>
      <c r="I155" s="262">
        <v>4.6728850211929691</v>
      </c>
      <c r="J155" s="262">
        <v>2.6512058047772591</v>
      </c>
      <c r="K155" s="262">
        <v>1.8929211607619021</v>
      </c>
      <c r="L155" s="262">
        <v>1.8585695494251619</v>
      </c>
      <c r="M155" s="262">
        <v>1.7252286119630691</v>
      </c>
      <c r="N155" s="262">
        <v>1.748463696499525</v>
      </c>
      <c r="O155" s="262">
        <v>1.833315819426738</v>
      </c>
      <c r="P155" s="262">
        <v>4.0214893511510148</v>
      </c>
      <c r="Q155" s="262">
        <v>4.6446628099094243</v>
      </c>
      <c r="R155" s="262">
        <v>4.9290712614642391</v>
      </c>
      <c r="S155" s="262">
        <v>5.196197320804095</v>
      </c>
      <c r="T155" s="262">
        <v>4.5535751743969568</v>
      </c>
      <c r="U155" s="262">
        <v>5.0957620443686444</v>
      </c>
      <c r="V155" s="262">
        <v>3.3000897066506312</v>
      </c>
      <c r="W155" s="262">
        <v>3.258782638385604</v>
      </c>
      <c r="X155" s="262">
        <v>2.981002018150527</v>
      </c>
      <c r="Y155" s="262">
        <v>2.9172771829940269</v>
      </c>
      <c r="DA155" s="72" t="s">
        <v>1265</v>
      </c>
    </row>
    <row r="156" spans="1:105" ht="12" customHeight="1" x14ac:dyDescent="0.25">
      <c r="A156" s="132" t="s">
        <v>1038</v>
      </c>
      <c r="B156" s="316">
        <v>1.824589624001427</v>
      </c>
      <c r="C156" s="316">
        <v>2.14249029838671</v>
      </c>
      <c r="D156" s="316">
        <v>2.3102643739669011</v>
      </c>
      <c r="E156" s="316">
        <v>3.500968423720606</v>
      </c>
      <c r="F156" s="316">
        <v>3.7229354979167999</v>
      </c>
      <c r="G156" s="316">
        <v>3.5275702270098219</v>
      </c>
      <c r="H156" s="316">
        <v>4.2772432208208357</v>
      </c>
      <c r="I156" s="316">
        <v>4.2498964946343376</v>
      </c>
      <c r="J156" s="316">
        <v>3.3025436635739629</v>
      </c>
      <c r="K156" s="316">
        <v>4.0757977032222739</v>
      </c>
      <c r="L156" s="316">
        <v>4.1501492011779648</v>
      </c>
      <c r="M156" s="316">
        <v>4.3504622103512949</v>
      </c>
      <c r="N156" s="316">
        <v>4.7815129407851336</v>
      </c>
      <c r="O156" s="316">
        <v>4.6982696869545393</v>
      </c>
      <c r="P156" s="316">
        <v>4.7512093941946354</v>
      </c>
      <c r="Q156" s="316">
        <v>5.108811819356057</v>
      </c>
      <c r="R156" s="316">
        <v>5.336338151425088</v>
      </c>
      <c r="S156" s="316">
        <v>5.6351557123222813</v>
      </c>
      <c r="T156" s="316">
        <v>4.9943516925560214</v>
      </c>
      <c r="U156" s="316">
        <v>5.0899366015829974</v>
      </c>
      <c r="V156" s="316">
        <v>4.5718946404650538</v>
      </c>
      <c r="W156" s="316">
        <v>4.3468510148612403</v>
      </c>
      <c r="X156" s="316">
        <v>4.2312311332483876</v>
      </c>
      <c r="Y156" s="316">
        <v>4.2100061134708433</v>
      </c>
      <c r="DA156" s="139" t="s">
        <v>1266</v>
      </c>
    </row>
    <row r="157" spans="1:105" ht="12" customHeight="1" x14ac:dyDescent="0.25">
      <c r="A157" s="172"/>
      <c r="B157" s="172"/>
      <c r="C157" s="172"/>
      <c r="D157" s="172"/>
      <c r="E157" s="172"/>
      <c r="F157" s="172"/>
      <c r="G157" s="172"/>
      <c r="H157" s="172"/>
      <c r="I157" s="172"/>
      <c r="J157" s="172"/>
      <c r="K157" s="172"/>
      <c r="L157" s="172"/>
      <c r="M157" s="172"/>
      <c r="N157" s="172"/>
      <c r="O157" s="172"/>
      <c r="P157" s="172"/>
      <c r="Q157" s="172"/>
      <c r="R157" s="172"/>
      <c r="S157" s="172"/>
      <c r="T157" s="172"/>
      <c r="U157" s="172"/>
      <c r="V157" s="172"/>
      <c r="W157" s="172"/>
      <c r="X157" s="172"/>
      <c r="Y157" s="172"/>
      <c r="DA157" s="176"/>
    </row>
    <row r="158" spans="1:105" ht="15" customHeight="1" x14ac:dyDescent="0.25">
      <c r="A158" s="32" t="s">
        <v>340</v>
      </c>
      <c r="B158" s="33"/>
      <c r="C158" s="33"/>
      <c r="D158" s="33"/>
      <c r="E158" s="33"/>
      <c r="F158" s="33"/>
      <c r="G158" s="33"/>
      <c r="H158" s="33"/>
      <c r="I158" s="33"/>
      <c r="J158" s="33"/>
      <c r="K158" s="33"/>
      <c r="L158" s="33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X158" s="33"/>
      <c r="Y158" s="33"/>
      <c r="DA158" s="88"/>
    </row>
    <row r="159" spans="1:105" ht="12" customHeight="1" x14ac:dyDescent="0.25">
      <c r="A159" s="172"/>
      <c r="B159" s="172"/>
      <c r="C159" s="172"/>
      <c r="D159" s="172"/>
      <c r="E159" s="172"/>
      <c r="F159" s="172"/>
      <c r="G159" s="172"/>
      <c r="H159" s="172"/>
      <c r="I159" s="172"/>
      <c r="J159" s="172"/>
      <c r="K159" s="172"/>
      <c r="L159" s="172"/>
      <c r="M159" s="172"/>
      <c r="N159" s="172"/>
      <c r="O159" s="172"/>
      <c r="P159" s="172"/>
      <c r="Q159" s="172"/>
      <c r="R159" s="172"/>
      <c r="S159" s="172"/>
      <c r="T159" s="172"/>
      <c r="U159" s="172"/>
      <c r="V159" s="172"/>
      <c r="W159" s="172"/>
      <c r="X159" s="172"/>
      <c r="Y159" s="172"/>
      <c r="DA159" s="176"/>
    </row>
    <row r="160" spans="1:105" ht="12" customHeight="1" x14ac:dyDescent="0.25">
      <c r="A160" s="35" t="s">
        <v>48</v>
      </c>
      <c r="B160" s="232">
        <f t="shared" ref="B160:Y160" si="6">SUM(B$161:B$167,B$169:B$170,B$172:B$175)</f>
        <v>1</v>
      </c>
      <c r="C160" s="232">
        <f t="shared" si="6"/>
        <v>1</v>
      </c>
      <c r="D160" s="232">
        <f t="shared" si="6"/>
        <v>0.99999999999999978</v>
      </c>
      <c r="E160" s="232">
        <f t="shared" si="6"/>
        <v>1</v>
      </c>
      <c r="F160" s="232">
        <f t="shared" si="6"/>
        <v>0.99999999999999989</v>
      </c>
      <c r="G160" s="232">
        <f t="shared" si="6"/>
        <v>1.0000000000000002</v>
      </c>
      <c r="H160" s="232">
        <f t="shared" si="6"/>
        <v>0.99999999999999978</v>
      </c>
      <c r="I160" s="232">
        <f t="shared" si="6"/>
        <v>0.99999999999999989</v>
      </c>
      <c r="J160" s="232">
        <f t="shared" si="6"/>
        <v>1</v>
      </c>
      <c r="K160" s="232">
        <f t="shared" si="6"/>
        <v>0.99999999999999978</v>
      </c>
      <c r="L160" s="232">
        <f t="shared" si="6"/>
        <v>1.0000000000000002</v>
      </c>
      <c r="M160" s="232">
        <f t="shared" si="6"/>
        <v>0.99999999999999989</v>
      </c>
      <c r="N160" s="232">
        <f t="shared" si="6"/>
        <v>1</v>
      </c>
      <c r="O160" s="232">
        <f t="shared" si="6"/>
        <v>0.99999999999999978</v>
      </c>
      <c r="P160" s="232">
        <f t="shared" si="6"/>
        <v>1</v>
      </c>
      <c r="Q160" s="232">
        <f t="shared" si="6"/>
        <v>1</v>
      </c>
      <c r="R160" s="232">
        <f t="shared" si="6"/>
        <v>0.99999999999999978</v>
      </c>
      <c r="S160" s="232">
        <f t="shared" si="6"/>
        <v>1.0000000000000002</v>
      </c>
      <c r="T160" s="232">
        <f t="shared" si="6"/>
        <v>0.99999999999999989</v>
      </c>
      <c r="U160" s="232">
        <f t="shared" si="6"/>
        <v>1.0000000000000002</v>
      </c>
      <c r="V160" s="232">
        <f t="shared" si="6"/>
        <v>1</v>
      </c>
      <c r="W160" s="232">
        <f t="shared" si="6"/>
        <v>1</v>
      </c>
      <c r="X160" s="232">
        <f t="shared" si="6"/>
        <v>1</v>
      </c>
      <c r="Y160" s="232">
        <f t="shared" si="6"/>
        <v>1</v>
      </c>
      <c r="DA160" s="95"/>
    </row>
    <row r="161" spans="1:105" ht="12" customHeight="1" x14ac:dyDescent="0.25">
      <c r="A161" s="55" t="s">
        <v>91</v>
      </c>
      <c r="B161" s="266">
        <f t="shared" ref="B161:Y161" si="7">IF(B$6=0,0,B$6/B$5)</f>
        <v>3.3603361671142765E-4</v>
      </c>
      <c r="C161" s="266">
        <f t="shared" si="7"/>
        <v>3.7796508139683905E-4</v>
      </c>
      <c r="D161" s="266">
        <f t="shared" si="7"/>
        <v>4.6499011850358062E-4</v>
      </c>
      <c r="E161" s="266">
        <f t="shared" si="7"/>
        <v>4.8866545584285977E-4</v>
      </c>
      <c r="F161" s="266">
        <f t="shared" si="7"/>
        <v>5.4931360674455028E-4</v>
      </c>
      <c r="G161" s="266">
        <f t="shared" si="7"/>
        <v>4.8062785515685496E-4</v>
      </c>
      <c r="H161" s="266">
        <f t="shared" si="7"/>
        <v>5.3382727090290217E-4</v>
      </c>
      <c r="I161" s="266">
        <f t="shared" si="7"/>
        <v>5.4189594012971521E-4</v>
      </c>
      <c r="J161" s="266">
        <f t="shared" si="7"/>
        <v>6.0660176912785842E-4</v>
      </c>
      <c r="K161" s="266">
        <f t="shared" si="7"/>
        <v>3.6993743182203248E-4</v>
      </c>
      <c r="L161" s="266">
        <f t="shared" si="7"/>
        <v>3.1095570957613539E-4</v>
      </c>
      <c r="M161" s="266">
        <f t="shared" si="7"/>
        <v>1.5157497235474388E-3</v>
      </c>
      <c r="N161" s="266">
        <f t="shared" si="7"/>
        <v>2.0770026731611177E-3</v>
      </c>
      <c r="O161" s="266">
        <f t="shared" si="7"/>
        <v>2.2102217101363265E-3</v>
      </c>
      <c r="P161" s="266">
        <f t="shared" si="7"/>
        <v>2.9717502971702658E-3</v>
      </c>
      <c r="Q161" s="266">
        <f t="shared" si="7"/>
        <v>3.4475282906003598E-3</v>
      </c>
      <c r="R161" s="266">
        <f t="shared" si="7"/>
        <v>3.4016872981712711E-3</v>
      </c>
      <c r="S161" s="266">
        <f t="shared" si="7"/>
        <v>3.3035990154110717E-3</v>
      </c>
      <c r="T161" s="266">
        <f t="shared" si="7"/>
        <v>2.5625868146327006E-3</v>
      </c>
      <c r="U161" s="266">
        <f t="shared" si="7"/>
        <v>2.2620291733658677E-3</v>
      </c>
      <c r="V161" s="266">
        <f t="shared" si="7"/>
        <v>2.0528933448370314E-3</v>
      </c>
      <c r="W161" s="266">
        <f t="shared" si="7"/>
        <v>2.3055834238382969E-3</v>
      </c>
      <c r="X161" s="266">
        <f t="shared" si="7"/>
        <v>2.5531583546238652E-3</v>
      </c>
      <c r="Y161" s="266">
        <f t="shared" si="7"/>
        <v>1.9502606957578787E-3</v>
      </c>
      <c r="DA161" s="76"/>
    </row>
    <row r="162" spans="1:105" ht="12" customHeight="1" x14ac:dyDescent="0.25">
      <c r="A162" s="173" t="s">
        <v>92</v>
      </c>
      <c r="B162" s="267">
        <f t="shared" ref="B162:Y162" si="8">IF(B$7=0,0,B$7/B$5)</f>
        <v>6.9665559773435649E-4</v>
      </c>
      <c r="C162" s="267">
        <f t="shared" si="8"/>
        <v>7.8358675027847353E-4</v>
      </c>
      <c r="D162" s="267">
        <f t="shared" si="8"/>
        <v>9.6400464964452141E-4</v>
      </c>
      <c r="E162" s="267">
        <f t="shared" si="8"/>
        <v>1.0130877040337551E-3</v>
      </c>
      <c r="F162" s="267">
        <f t="shared" si="8"/>
        <v>1.1388217726408969E-3</v>
      </c>
      <c r="G162" s="267">
        <f t="shared" si="8"/>
        <v>9.9642437265323063E-4</v>
      </c>
      <c r="H162" s="267">
        <f t="shared" si="8"/>
        <v>1.1067159296063204E-3</v>
      </c>
      <c r="I162" s="267">
        <f t="shared" si="8"/>
        <v>1.1234436714261322E-3</v>
      </c>
      <c r="J162" s="267">
        <f t="shared" si="8"/>
        <v>1.2575900060064287E-3</v>
      </c>
      <c r="K162" s="267">
        <f t="shared" si="8"/>
        <v>7.6694404926638555E-4</v>
      </c>
      <c r="L162" s="267">
        <f t="shared" si="8"/>
        <v>6.446647744463794E-4</v>
      </c>
      <c r="M162" s="267">
        <f t="shared" si="8"/>
        <v>3.1424103933638281E-3</v>
      </c>
      <c r="N162" s="267">
        <f t="shared" si="8"/>
        <v>4.3059844813368876E-3</v>
      </c>
      <c r="O162" s="267">
        <f t="shared" si="8"/>
        <v>4.582170503264745E-3</v>
      </c>
      <c r="P162" s="267">
        <f t="shared" si="8"/>
        <v>6.1609505020751645E-3</v>
      </c>
      <c r="Q162" s="267">
        <f t="shared" si="8"/>
        <v>7.1473202755687861E-3</v>
      </c>
      <c r="R162" s="267">
        <f t="shared" si="8"/>
        <v>7.0522839982642823E-3</v>
      </c>
      <c r="S162" s="267">
        <f t="shared" si="8"/>
        <v>6.8489300840762152E-3</v>
      </c>
      <c r="T162" s="267">
        <f t="shared" si="8"/>
        <v>5.3126840896612409E-3</v>
      </c>
      <c r="U162" s="267">
        <f t="shared" si="8"/>
        <v>4.6895763027692342E-3</v>
      </c>
      <c r="V162" s="267">
        <f t="shared" si="8"/>
        <v>4.256001688844391E-3</v>
      </c>
      <c r="W162" s="267">
        <f t="shared" si="8"/>
        <v>4.7798717699123298E-3</v>
      </c>
      <c r="X162" s="267">
        <f t="shared" si="8"/>
        <v>5.2931372672109997E-3</v>
      </c>
      <c r="Y162" s="267">
        <f t="shared" si="8"/>
        <v>4.0432265201245949E-3</v>
      </c>
      <c r="DA162" s="77"/>
    </row>
    <row r="163" spans="1:105" ht="12" customHeight="1" x14ac:dyDescent="0.25">
      <c r="A163" s="173" t="s">
        <v>93</v>
      </c>
      <c r="B163" s="267">
        <f t="shared" ref="B163:Y163" si="9">IF(B$8=0,0,B$8/B$5)</f>
        <v>4.1672635188144238E-3</v>
      </c>
      <c r="C163" s="267">
        <f t="shared" si="9"/>
        <v>4.6872694181766565E-3</v>
      </c>
      <c r="D163" s="267">
        <f t="shared" si="9"/>
        <v>5.7664955560479464E-3</v>
      </c>
      <c r="E163" s="267">
        <f t="shared" si="9"/>
        <v>6.0601012094202069E-3</v>
      </c>
      <c r="F163" s="267">
        <f t="shared" si="9"/>
        <v>6.8122188969586168E-3</v>
      </c>
      <c r="G163" s="267">
        <f t="shared" si="9"/>
        <v>5.9604242769591628E-3</v>
      </c>
      <c r="H163" s="267">
        <f t="shared" si="9"/>
        <v>6.6201677473606028E-3</v>
      </c>
      <c r="I163" s="267">
        <f t="shared" si="9"/>
        <v>6.7202299710254236E-3</v>
      </c>
      <c r="J163" s="267">
        <f t="shared" si="9"/>
        <v>7.5226682606152661E-3</v>
      </c>
      <c r="K163" s="267">
        <f t="shared" si="9"/>
        <v>4.5877158927219519E-3</v>
      </c>
      <c r="L163" s="267">
        <f t="shared" si="9"/>
        <v>3.8562641356102547E-3</v>
      </c>
      <c r="M163" s="267">
        <f t="shared" si="9"/>
        <v>1.8797311377381259E-2</v>
      </c>
      <c r="N163" s="267">
        <f t="shared" si="9"/>
        <v>2.5757593996249752E-2</v>
      </c>
      <c r="O163" s="267">
        <f t="shared" si="9"/>
        <v>2.7409687135714213E-2</v>
      </c>
      <c r="P163" s="267">
        <f t="shared" si="9"/>
        <v>3.685365387433398E-2</v>
      </c>
      <c r="Q163" s="267">
        <f t="shared" si="9"/>
        <v>4.2753933419218369E-2</v>
      </c>
      <c r="R163" s="267">
        <f t="shared" si="9"/>
        <v>4.2185444179107495E-2</v>
      </c>
      <c r="S163" s="267">
        <f t="shared" si="9"/>
        <v>4.0969019089350023E-2</v>
      </c>
      <c r="T163" s="267">
        <f t="shared" si="9"/>
        <v>3.1779482811639025E-2</v>
      </c>
      <c r="U163" s="267">
        <f t="shared" si="9"/>
        <v>2.8052168544662612E-2</v>
      </c>
      <c r="V163" s="267">
        <f t="shared" si="9"/>
        <v>2.5458606277784783E-2</v>
      </c>
      <c r="W163" s="267">
        <f t="shared" si="9"/>
        <v>2.8592299144866606E-2</v>
      </c>
      <c r="X163" s="267">
        <f t="shared" si="9"/>
        <v>3.1662557374779632E-2</v>
      </c>
      <c r="Y163" s="267">
        <f t="shared" si="9"/>
        <v>2.4185825005088112E-2</v>
      </c>
      <c r="DA163" s="77"/>
    </row>
    <row r="164" spans="1:105" ht="12" customHeight="1" x14ac:dyDescent="0.25">
      <c r="A164" s="173" t="s">
        <v>94</v>
      </c>
      <c r="B164" s="267">
        <f t="shared" ref="B164:Y164" si="10">IF(B$9=0,0,B$9/B$5)</f>
        <v>4.8129882487466021E-3</v>
      </c>
      <c r="C164" s="267">
        <f t="shared" si="10"/>
        <v>5.4135699666076767E-3</v>
      </c>
      <c r="D164" s="267">
        <f t="shared" si="10"/>
        <v>6.6600240715288988E-3</v>
      </c>
      <c r="E164" s="267">
        <f t="shared" si="10"/>
        <v>6.9991244315292418E-3</v>
      </c>
      <c r="F164" s="267">
        <f t="shared" si="10"/>
        <v>7.8677840628324988E-3</v>
      </c>
      <c r="G164" s="267">
        <f t="shared" si="10"/>
        <v>6.8840023850255429E-3</v>
      </c>
      <c r="H164" s="267">
        <f t="shared" si="10"/>
        <v>7.6459742535894982E-3</v>
      </c>
      <c r="I164" s="267">
        <f t="shared" si="10"/>
        <v>7.7615412928391013E-3</v>
      </c>
      <c r="J164" s="267">
        <f t="shared" si="10"/>
        <v>8.6883187909990878E-3</v>
      </c>
      <c r="K164" s="267">
        <f t="shared" si="10"/>
        <v>5.2985904492405828E-3</v>
      </c>
      <c r="L164" s="267">
        <f t="shared" si="10"/>
        <v>4.4537989702257827E-3</v>
      </c>
      <c r="M164" s="267">
        <f t="shared" si="10"/>
        <v>2.1709987467532579E-2</v>
      </c>
      <c r="N164" s="267">
        <f t="shared" si="10"/>
        <v>2.9748777983496864E-2</v>
      </c>
      <c r="O164" s="267">
        <f t="shared" si="10"/>
        <v>3.1656865828236638E-2</v>
      </c>
      <c r="P164" s="267">
        <f t="shared" si="10"/>
        <v>4.2564191637923431E-2</v>
      </c>
      <c r="Q164" s="267">
        <f t="shared" si="10"/>
        <v>4.9378729760035663E-2</v>
      </c>
      <c r="R164" s="267">
        <f t="shared" si="10"/>
        <v>4.8722152123454869E-2</v>
      </c>
      <c r="S164" s="267">
        <f t="shared" si="10"/>
        <v>4.7317239850436711E-2</v>
      </c>
      <c r="T164" s="267">
        <f t="shared" si="10"/>
        <v>3.67037689440812E-2</v>
      </c>
      <c r="U164" s="267">
        <f t="shared" si="10"/>
        <v>3.2398900848903282E-2</v>
      </c>
      <c r="V164" s="267">
        <f t="shared" si="10"/>
        <v>2.9403461598057217E-2</v>
      </c>
      <c r="W164" s="267">
        <f t="shared" si="10"/>
        <v>3.3022725625002351E-2</v>
      </c>
      <c r="X164" s="267">
        <f t="shared" si="10"/>
        <v>3.6568725707424081E-2</v>
      </c>
      <c r="Y164" s="267">
        <f t="shared" si="10"/>
        <v>2.7933460653538925E-2</v>
      </c>
      <c r="DA164" s="77"/>
    </row>
    <row r="165" spans="1:105" ht="12" customHeight="1" x14ac:dyDescent="0.25">
      <c r="A165" s="56" t="s">
        <v>95</v>
      </c>
      <c r="B165" s="268">
        <f t="shared" ref="B165:Y165" si="11">IF(B$10=0,0,B$10/B$5)</f>
        <v>1.823707396126062E-3</v>
      </c>
      <c r="C165" s="268">
        <f t="shared" si="11"/>
        <v>1.8609394698683563E-3</v>
      </c>
      <c r="D165" s="268">
        <f t="shared" si="11"/>
        <v>2.2247738818204554E-3</v>
      </c>
      <c r="E165" s="268">
        <f t="shared" si="11"/>
        <v>2.1464051357963313E-3</v>
      </c>
      <c r="F165" s="268">
        <f t="shared" si="11"/>
        <v>2.4023798435871091E-3</v>
      </c>
      <c r="G165" s="268">
        <f t="shared" si="11"/>
        <v>2.1067701391183271E-3</v>
      </c>
      <c r="H165" s="268">
        <f t="shared" si="11"/>
        <v>2.3674719496805533E-3</v>
      </c>
      <c r="I165" s="268">
        <f t="shared" si="11"/>
        <v>2.3857159453886624E-3</v>
      </c>
      <c r="J165" s="268">
        <f t="shared" si="11"/>
        <v>2.9396453978251455E-3</v>
      </c>
      <c r="K165" s="268">
        <f t="shared" si="11"/>
        <v>1.920518537952927E-3</v>
      </c>
      <c r="L165" s="268">
        <f t="shared" si="11"/>
        <v>1.6164773076665451E-3</v>
      </c>
      <c r="M165" s="268">
        <f t="shared" si="11"/>
        <v>7.7705176959955366E-3</v>
      </c>
      <c r="N165" s="268">
        <f t="shared" si="11"/>
        <v>1.0533993215465455E-2</v>
      </c>
      <c r="O165" s="268">
        <f t="shared" si="11"/>
        <v>1.1396956047217901E-2</v>
      </c>
      <c r="P165" s="268">
        <f t="shared" si="11"/>
        <v>1.3780554249071054E-2</v>
      </c>
      <c r="Q165" s="268">
        <f t="shared" si="11"/>
        <v>1.5902459738336001E-2</v>
      </c>
      <c r="R165" s="268">
        <f t="shared" si="11"/>
        <v>1.5742942408199841E-2</v>
      </c>
      <c r="S165" s="268">
        <f t="shared" si="11"/>
        <v>1.523604701019507E-2</v>
      </c>
      <c r="T165" s="268">
        <f t="shared" si="11"/>
        <v>1.1906958518142725E-2</v>
      </c>
      <c r="U165" s="268">
        <f t="shared" si="11"/>
        <v>1.04848892575984E-2</v>
      </c>
      <c r="V165" s="268">
        <f t="shared" si="11"/>
        <v>9.8977079549333047E-3</v>
      </c>
      <c r="W165" s="268">
        <f t="shared" si="11"/>
        <v>1.1059757489073412E-2</v>
      </c>
      <c r="X165" s="268">
        <f t="shared" si="11"/>
        <v>1.2283576296165988E-2</v>
      </c>
      <c r="Y165" s="268">
        <f t="shared" si="11"/>
        <v>9.3908427136865178E-3</v>
      </c>
      <c r="DA165" s="78"/>
    </row>
    <row r="166" spans="1:105" ht="12" customHeight="1" x14ac:dyDescent="0.25">
      <c r="A166" s="134" t="s">
        <v>997</v>
      </c>
      <c r="B166" s="317">
        <f t="shared" ref="B166:Y166" si="12">IF(B$16=0,0,B$16/B$5)</f>
        <v>0.94108640811476529</v>
      </c>
      <c r="C166" s="317">
        <f t="shared" si="12"/>
        <v>0.93965486892889771</v>
      </c>
      <c r="D166" s="317">
        <f t="shared" si="12"/>
        <v>0.92825563189216764</v>
      </c>
      <c r="E166" s="317">
        <f t="shared" si="12"/>
        <v>0.93557099872541782</v>
      </c>
      <c r="F166" s="317">
        <f t="shared" si="12"/>
        <v>0.9294926559579233</v>
      </c>
      <c r="G166" s="317">
        <f t="shared" si="12"/>
        <v>0.93841779652446944</v>
      </c>
      <c r="H166" s="317">
        <f t="shared" si="12"/>
        <v>0.92907194111916369</v>
      </c>
      <c r="I166" s="317">
        <f t="shared" si="12"/>
        <v>0.92889400467472616</v>
      </c>
      <c r="J166" s="317">
        <f t="shared" si="12"/>
        <v>0.90128871445608383</v>
      </c>
      <c r="K166" s="317">
        <f t="shared" si="12"/>
        <v>0.93048417458930377</v>
      </c>
      <c r="L166" s="317">
        <f t="shared" si="12"/>
        <v>0.93704961704226797</v>
      </c>
      <c r="M166" s="317">
        <f t="shared" si="12"/>
        <v>0.6652339825454997</v>
      </c>
      <c r="N166" s="317">
        <f t="shared" si="12"/>
        <v>0.58035601633029688</v>
      </c>
      <c r="O166" s="317">
        <f t="shared" si="12"/>
        <v>0.54936800409649456</v>
      </c>
      <c r="P166" s="317">
        <f t="shared" si="12"/>
        <v>0.51054888163583034</v>
      </c>
      <c r="Q166" s="317">
        <f t="shared" si="12"/>
        <v>0.45820081260001405</v>
      </c>
      <c r="R166" s="317">
        <f t="shared" si="12"/>
        <v>0.45911470235781449</v>
      </c>
      <c r="S166" s="317">
        <f t="shared" si="12"/>
        <v>0.47014447960978001</v>
      </c>
      <c r="T166" s="317">
        <f t="shared" si="12"/>
        <v>0.56502095166687716</v>
      </c>
      <c r="U166" s="317">
        <f t="shared" si="12"/>
        <v>0.59804721507167102</v>
      </c>
      <c r="V166" s="317">
        <f t="shared" si="12"/>
        <v>0.60550737539364541</v>
      </c>
      <c r="W166" s="317">
        <f t="shared" si="12"/>
        <v>0.57435301671907613</v>
      </c>
      <c r="X166" s="317">
        <f t="shared" si="12"/>
        <v>0.54981630473915688</v>
      </c>
      <c r="Y166" s="317">
        <f t="shared" si="12"/>
        <v>0.65972650023779866</v>
      </c>
      <c r="DA166" s="140"/>
    </row>
    <row r="167" spans="1:105" ht="12" customHeight="1" x14ac:dyDescent="0.25">
      <c r="A167" s="174" t="s">
        <v>998</v>
      </c>
      <c r="B167" s="269">
        <f t="shared" ref="B167:Y167" si="13">IF(B$25=0,0,B$25/B$5)</f>
        <v>2.5665176281141022E-2</v>
      </c>
      <c r="C167" s="269">
        <f t="shared" si="13"/>
        <v>2.4971718933856142E-2</v>
      </c>
      <c r="D167" s="269">
        <f t="shared" si="13"/>
        <v>2.9079548357598007E-2</v>
      </c>
      <c r="E167" s="269">
        <f t="shared" si="13"/>
        <v>2.725871536249648E-2</v>
      </c>
      <c r="F167" s="269">
        <f t="shared" si="13"/>
        <v>2.9503988846689193E-2</v>
      </c>
      <c r="G167" s="269">
        <f t="shared" si="13"/>
        <v>2.5853011413125751E-2</v>
      </c>
      <c r="H167" s="269">
        <f t="shared" si="13"/>
        <v>3.0799302418785306E-2</v>
      </c>
      <c r="I167" s="269">
        <f t="shared" si="13"/>
        <v>3.0640275480161551E-2</v>
      </c>
      <c r="J167" s="269">
        <f t="shared" si="13"/>
        <v>4.7050986860761403E-2</v>
      </c>
      <c r="K167" s="269">
        <f t="shared" si="13"/>
        <v>3.2254535871487765E-2</v>
      </c>
      <c r="L167" s="269">
        <f t="shared" si="13"/>
        <v>2.6808599768904685E-2</v>
      </c>
      <c r="M167" s="269">
        <f t="shared" si="13"/>
        <v>0.13609766606140442</v>
      </c>
      <c r="N167" s="269">
        <f t="shared" si="13"/>
        <v>0.18029123059590199</v>
      </c>
      <c r="O167" s="269">
        <f t="shared" si="13"/>
        <v>0.20208987022411748</v>
      </c>
      <c r="P167" s="269">
        <f t="shared" si="13"/>
        <v>0.22059806455828782</v>
      </c>
      <c r="Q167" s="269">
        <f t="shared" si="13"/>
        <v>0.26179204201322626</v>
      </c>
      <c r="R167" s="269">
        <f t="shared" si="13"/>
        <v>0.26343383135632936</v>
      </c>
      <c r="S167" s="269">
        <f t="shared" si="13"/>
        <v>0.25351093527990043</v>
      </c>
      <c r="T167" s="269">
        <f t="shared" si="13"/>
        <v>0.19883739043812934</v>
      </c>
      <c r="U167" s="269">
        <f t="shared" si="13"/>
        <v>0.18110608075795412</v>
      </c>
      <c r="V167" s="269">
        <f t="shared" si="13"/>
        <v>0.17470487439334431</v>
      </c>
      <c r="W167" s="269">
        <f t="shared" si="13"/>
        <v>0.19385624164497312</v>
      </c>
      <c r="X167" s="269">
        <f t="shared" si="13"/>
        <v>0.21551713329600206</v>
      </c>
      <c r="Y167" s="269">
        <f t="shared" si="13"/>
        <v>0.15671416276721761</v>
      </c>
      <c r="DA167" s="79"/>
    </row>
    <row r="168" spans="1:105" ht="12" customHeight="1" x14ac:dyDescent="0.25">
      <c r="A168" s="174" t="s">
        <v>1010</v>
      </c>
      <c r="B168" s="269">
        <f t="shared" ref="B168:Y168" si="14">IF(B$36=0,0,B$36/B$5)</f>
        <v>9.6100784496718269E-3</v>
      </c>
      <c r="C168" s="269">
        <f t="shared" si="14"/>
        <v>9.4241526654168795E-3</v>
      </c>
      <c r="D168" s="269">
        <f t="shared" si="14"/>
        <v>1.0957319048439622E-2</v>
      </c>
      <c r="E168" s="269">
        <f t="shared" si="14"/>
        <v>9.502042207026629E-3</v>
      </c>
      <c r="F168" s="269">
        <f t="shared" si="14"/>
        <v>1.0568869365553615E-2</v>
      </c>
      <c r="G168" s="269">
        <f t="shared" si="14"/>
        <v>9.042397934130678E-3</v>
      </c>
      <c r="H168" s="269">
        <f t="shared" si="14"/>
        <v>1.0400588029275253E-2</v>
      </c>
      <c r="I168" s="269">
        <f t="shared" si="14"/>
        <v>1.0412931948471241E-2</v>
      </c>
      <c r="J168" s="269">
        <f t="shared" si="14"/>
        <v>1.4769571944085432E-2</v>
      </c>
      <c r="K168" s="269">
        <f t="shared" si="14"/>
        <v>1.0111010505276161E-2</v>
      </c>
      <c r="L168" s="269">
        <f t="shared" si="14"/>
        <v>8.5236299315456857E-3</v>
      </c>
      <c r="M168" s="269">
        <f t="shared" si="14"/>
        <v>4.0832922839937204E-2</v>
      </c>
      <c r="N168" s="269">
        <f t="shared" si="14"/>
        <v>5.4995880386085556E-2</v>
      </c>
      <c r="O168" s="269">
        <f t="shared" si="14"/>
        <v>6.0197834961855615E-2</v>
      </c>
      <c r="P168" s="269">
        <f t="shared" si="14"/>
        <v>6.5722279875113906E-2</v>
      </c>
      <c r="Q168" s="269">
        <f t="shared" si="14"/>
        <v>7.5595078016656367E-2</v>
      </c>
      <c r="R168" s="269">
        <f t="shared" si="14"/>
        <v>7.5358424997040721E-2</v>
      </c>
      <c r="S168" s="269">
        <f t="shared" si="14"/>
        <v>7.2356512815412985E-2</v>
      </c>
      <c r="T168" s="269">
        <f t="shared" si="14"/>
        <v>5.7284388840237233E-2</v>
      </c>
      <c r="U168" s="269">
        <f t="shared" si="14"/>
        <v>5.0120330759094035E-2</v>
      </c>
      <c r="V168" s="269">
        <f t="shared" si="14"/>
        <v>4.9557028937762621E-2</v>
      </c>
      <c r="W168" s="269">
        <f t="shared" si="14"/>
        <v>5.5061971982395992E-2</v>
      </c>
      <c r="X168" s="269">
        <f t="shared" si="14"/>
        <v>6.1442178050987707E-2</v>
      </c>
      <c r="Y168" s="269">
        <f t="shared" si="14"/>
        <v>4.6517930463641756E-2</v>
      </c>
      <c r="DA168" s="79"/>
    </row>
    <row r="169" spans="1:105" ht="12" customHeight="1" x14ac:dyDescent="0.25">
      <c r="A169" s="62" t="s">
        <v>1012</v>
      </c>
      <c r="B169" s="318">
        <f t="shared" ref="B169:Y169" si="15">IF(B$37=0,0,B$37/B$5)</f>
        <v>9.3298911268750936E-3</v>
      </c>
      <c r="C169" s="318">
        <f t="shared" si="15"/>
        <v>9.0031260223878244E-3</v>
      </c>
      <c r="D169" s="318">
        <f t="shared" si="15"/>
        <v>1.0372962096289738E-2</v>
      </c>
      <c r="E169" s="318">
        <f t="shared" si="15"/>
        <v>8.3365588366651703E-3</v>
      </c>
      <c r="F169" s="318">
        <f t="shared" si="15"/>
        <v>9.2597206109483847E-3</v>
      </c>
      <c r="G169" s="318">
        <f t="shared" si="15"/>
        <v>7.7315696147264102E-3</v>
      </c>
      <c r="H169" s="318">
        <f t="shared" si="15"/>
        <v>9.0476007907683426E-3</v>
      </c>
      <c r="I169" s="318">
        <f t="shared" si="15"/>
        <v>8.9587373681509E-3</v>
      </c>
      <c r="J169" s="318">
        <f t="shared" si="15"/>
        <v>1.3843679842504158E-2</v>
      </c>
      <c r="K169" s="318">
        <f t="shared" si="15"/>
        <v>9.6154408383435259E-3</v>
      </c>
      <c r="L169" s="318">
        <f t="shared" si="15"/>
        <v>8.1050579577935482E-3</v>
      </c>
      <c r="M169" s="318">
        <f t="shared" si="15"/>
        <v>3.835624948070334E-2</v>
      </c>
      <c r="N169" s="318">
        <f t="shared" si="15"/>
        <v>5.140501660338305E-2</v>
      </c>
      <c r="O169" s="318">
        <f t="shared" si="15"/>
        <v>5.6572686193164322E-2</v>
      </c>
      <c r="P169" s="318">
        <f t="shared" si="15"/>
        <v>5.8835967684960203E-2</v>
      </c>
      <c r="Q169" s="318">
        <f t="shared" si="15"/>
        <v>6.7226596004995295E-2</v>
      </c>
      <c r="R169" s="318">
        <f t="shared" si="15"/>
        <v>6.7417899874555709E-2</v>
      </c>
      <c r="S169" s="318">
        <f t="shared" si="15"/>
        <v>6.4239397242386864E-2</v>
      </c>
      <c r="T169" s="318">
        <f t="shared" si="15"/>
        <v>5.1420542175028873E-2</v>
      </c>
      <c r="U169" s="318">
        <f t="shared" si="15"/>
        <v>4.4642182886910457E-2</v>
      </c>
      <c r="V169" s="318">
        <f t="shared" si="15"/>
        <v>4.5253810858899984E-2</v>
      </c>
      <c r="W169" s="318">
        <f t="shared" si="15"/>
        <v>5.0119816682912134E-2</v>
      </c>
      <c r="X169" s="318">
        <f t="shared" si="15"/>
        <v>5.6107803088540451E-2</v>
      </c>
      <c r="Y169" s="318">
        <f t="shared" si="15"/>
        <v>4.2467832343197696E-2</v>
      </c>
      <c r="DA169" s="141"/>
    </row>
    <row r="170" spans="1:105" ht="12" customHeight="1" x14ac:dyDescent="0.25">
      <c r="A170" s="62" t="s">
        <v>1019</v>
      </c>
      <c r="B170" s="318">
        <f t="shared" ref="B170:Y170" si="16">IF(B$43=0,0,B$43/B$5)</f>
        <v>2.8018732279673286E-4</v>
      </c>
      <c r="C170" s="318">
        <f t="shared" si="16"/>
        <v>4.2102664302905417E-4</v>
      </c>
      <c r="D170" s="318">
        <f t="shared" si="16"/>
        <v>5.8435695214988559E-4</v>
      </c>
      <c r="E170" s="318">
        <f t="shared" si="16"/>
        <v>1.1654833703614602E-3</v>
      </c>
      <c r="F170" s="318">
        <f t="shared" si="16"/>
        <v>1.3091487546052299E-3</v>
      </c>
      <c r="G170" s="318">
        <f t="shared" si="16"/>
        <v>1.310828319404271E-3</v>
      </c>
      <c r="H170" s="318">
        <f t="shared" si="16"/>
        <v>1.3529872385069051E-3</v>
      </c>
      <c r="I170" s="318">
        <f t="shared" si="16"/>
        <v>1.4541945803203428E-3</v>
      </c>
      <c r="J170" s="318">
        <f t="shared" si="16"/>
        <v>9.2589210158127539E-4</v>
      </c>
      <c r="K170" s="318">
        <f t="shared" si="16"/>
        <v>4.955696669326382E-4</v>
      </c>
      <c r="L170" s="318">
        <f t="shared" si="16"/>
        <v>4.1857197375213889E-4</v>
      </c>
      <c r="M170" s="318">
        <f t="shared" si="16"/>
        <v>2.4766733592338605E-3</v>
      </c>
      <c r="N170" s="318">
        <f t="shared" si="16"/>
        <v>3.5908637827025084E-3</v>
      </c>
      <c r="O170" s="318">
        <f t="shared" si="16"/>
        <v>3.625148768691295E-3</v>
      </c>
      <c r="P170" s="318">
        <f t="shared" si="16"/>
        <v>6.886312190153703E-3</v>
      </c>
      <c r="Q170" s="318">
        <f t="shared" si="16"/>
        <v>8.3684820116610627E-3</v>
      </c>
      <c r="R170" s="318">
        <f t="shared" si="16"/>
        <v>7.940525122485045E-3</v>
      </c>
      <c r="S170" s="318">
        <f t="shared" si="16"/>
        <v>8.1171155730261398E-3</v>
      </c>
      <c r="T170" s="318">
        <f t="shared" si="16"/>
        <v>5.8638466652083257E-3</v>
      </c>
      <c r="U170" s="318">
        <f t="shared" si="16"/>
        <v>5.4781478721835737E-3</v>
      </c>
      <c r="V170" s="318">
        <f t="shared" si="16"/>
        <v>4.3032180788626388E-3</v>
      </c>
      <c r="W170" s="318">
        <f t="shared" si="16"/>
        <v>4.9421552994838563E-3</v>
      </c>
      <c r="X170" s="318">
        <f t="shared" si="16"/>
        <v>5.3343749624472254E-3</v>
      </c>
      <c r="Y170" s="318">
        <f t="shared" si="16"/>
        <v>4.0500981204440621E-3</v>
      </c>
      <c r="DA170" s="141"/>
    </row>
    <row r="171" spans="1:105" ht="12" customHeight="1" x14ac:dyDescent="0.25">
      <c r="A171" s="174" t="s">
        <v>1021</v>
      </c>
      <c r="B171" s="269">
        <f t="shared" ref="B171:Y171" si="17">IF(B$44=0,0,B$44/B$5)</f>
        <v>2.1322203177734228E-3</v>
      </c>
      <c r="C171" s="269">
        <f t="shared" si="17"/>
        <v>2.189128489910719E-3</v>
      </c>
      <c r="D171" s="269">
        <f t="shared" si="17"/>
        <v>2.637428241047385E-3</v>
      </c>
      <c r="E171" s="269">
        <f t="shared" si="17"/>
        <v>2.6587850766576254E-3</v>
      </c>
      <c r="F171" s="269">
        <f t="shared" si="17"/>
        <v>2.928950143391311E-3</v>
      </c>
      <c r="G171" s="269">
        <f t="shared" si="17"/>
        <v>2.5960375830689736E-3</v>
      </c>
      <c r="H171" s="269">
        <f t="shared" si="17"/>
        <v>2.9376014904210707E-3</v>
      </c>
      <c r="I171" s="269">
        <f t="shared" si="17"/>
        <v>2.9660358595556334E-3</v>
      </c>
      <c r="J171" s="269">
        <f t="shared" si="17"/>
        <v>3.6807477628863499E-3</v>
      </c>
      <c r="K171" s="269">
        <f t="shared" si="17"/>
        <v>2.4008822757748531E-3</v>
      </c>
      <c r="L171" s="269">
        <f t="shared" si="17"/>
        <v>2.0137196682940214E-3</v>
      </c>
      <c r="M171" s="269">
        <f t="shared" si="17"/>
        <v>9.919955130364538E-3</v>
      </c>
      <c r="N171" s="269">
        <f t="shared" si="17"/>
        <v>1.3430921245571263E-2</v>
      </c>
      <c r="O171" s="269">
        <f t="shared" si="17"/>
        <v>1.4597732320836606E-2</v>
      </c>
      <c r="P171" s="269">
        <f t="shared" si="17"/>
        <v>1.7668068772145357E-2</v>
      </c>
      <c r="Q171" s="269">
        <f t="shared" si="17"/>
        <v>2.0549598000246076E-2</v>
      </c>
      <c r="R171" s="269">
        <f t="shared" si="17"/>
        <v>2.041285483805641E-2</v>
      </c>
      <c r="S171" s="269">
        <f t="shared" si="17"/>
        <v>1.9752783613142939E-2</v>
      </c>
      <c r="T171" s="269">
        <f t="shared" si="17"/>
        <v>1.538534481171297E-2</v>
      </c>
      <c r="U171" s="269">
        <f t="shared" si="17"/>
        <v>1.3704870024079472E-2</v>
      </c>
      <c r="V171" s="269">
        <f t="shared" si="17"/>
        <v>1.2854975538093774E-2</v>
      </c>
      <c r="W171" s="269">
        <f t="shared" si="17"/>
        <v>1.4352224844140912E-2</v>
      </c>
      <c r="X171" s="269">
        <f t="shared" si="17"/>
        <v>1.5971327011189772E-2</v>
      </c>
      <c r="Y171" s="269">
        <f t="shared" si="17"/>
        <v>1.1982026083024145E-2</v>
      </c>
      <c r="DA171" s="79"/>
    </row>
    <row r="172" spans="1:105" ht="12" customHeight="1" x14ac:dyDescent="0.25">
      <c r="A172" s="62" t="s">
        <v>1133</v>
      </c>
      <c r="B172" s="318">
        <f t="shared" ref="B172:Y172" si="18">IF(B$45=0,0,B$45/B$5)</f>
        <v>1.1414731457929234E-3</v>
      </c>
      <c r="C172" s="318">
        <f t="shared" si="18"/>
        <v>1.0240602129350054E-3</v>
      </c>
      <c r="D172" s="318">
        <f t="shared" si="18"/>
        <v>1.0994589118499705E-3</v>
      </c>
      <c r="E172" s="318">
        <f t="shared" si="18"/>
        <v>6.5379040241395406E-4</v>
      </c>
      <c r="F172" s="318">
        <f t="shared" si="18"/>
        <v>7.6094855471689623E-4</v>
      </c>
      <c r="G172" s="318">
        <f t="shared" si="18"/>
        <v>5.7129294080927471E-4</v>
      </c>
      <c r="H172" s="318">
        <f t="shared" si="18"/>
        <v>6.916141773060854E-4</v>
      </c>
      <c r="I172" s="318">
        <f t="shared" si="18"/>
        <v>6.7458857637371303E-4</v>
      </c>
      <c r="J172" s="318">
        <f t="shared" si="18"/>
        <v>1.3702189721026979E-3</v>
      </c>
      <c r="K172" s="318">
        <f t="shared" si="18"/>
        <v>1.0078670711184902E-3</v>
      </c>
      <c r="L172" s="318">
        <f t="shared" si="18"/>
        <v>8.5072075803493583E-4</v>
      </c>
      <c r="M172" s="318">
        <f t="shared" si="18"/>
        <v>3.726759322871412E-3</v>
      </c>
      <c r="N172" s="318">
        <f t="shared" si="18"/>
        <v>4.8271897313370291E-3</v>
      </c>
      <c r="O172" s="318">
        <f t="shared" si="18"/>
        <v>5.461123936807654E-3</v>
      </c>
      <c r="P172" s="318">
        <f t="shared" si="18"/>
        <v>4.9278808630059895E-3</v>
      </c>
      <c r="Q172" s="318">
        <f t="shared" si="18"/>
        <v>5.6224294266253852E-3</v>
      </c>
      <c r="R172" s="318">
        <f t="shared" si="18"/>
        <v>5.6845024317994488E-3</v>
      </c>
      <c r="S172" s="318">
        <f t="shared" si="18"/>
        <v>5.3442933612501027E-3</v>
      </c>
      <c r="T172" s="318">
        <f t="shared" si="18"/>
        <v>4.4181195368232628E-3</v>
      </c>
      <c r="U172" s="318">
        <f t="shared" si="18"/>
        <v>3.7396262279352785E-3</v>
      </c>
      <c r="V172" s="318">
        <f t="shared" si="18"/>
        <v>4.0683450768510413E-3</v>
      </c>
      <c r="W172" s="318">
        <f t="shared" si="18"/>
        <v>4.4922618017422811E-3</v>
      </c>
      <c r="X172" s="318">
        <f t="shared" si="18"/>
        <v>4.951535111510863E-3</v>
      </c>
      <c r="Y172" s="318">
        <f t="shared" si="18"/>
        <v>3.8063483579208884E-3</v>
      </c>
      <c r="DA172" s="141"/>
    </row>
    <row r="173" spans="1:105" ht="12" customHeight="1" x14ac:dyDescent="0.25">
      <c r="A173" s="62" t="s">
        <v>1024</v>
      </c>
      <c r="B173" s="318">
        <f t="shared" ref="B173:Y173" si="19">IF(B$46=0,0,B$46/B$5)</f>
        <v>5.1047311293872218E-4</v>
      </c>
      <c r="C173" s="318">
        <f t="shared" si="19"/>
        <v>4.9668044201057224E-4</v>
      </c>
      <c r="D173" s="318">
        <f t="shared" si="19"/>
        <v>5.7838400992643482E-4</v>
      </c>
      <c r="E173" s="318">
        <f t="shared" si="19"/>
        <v>5.4216815553411531E-4</v>
      </c>
      <c r="F173" s="318">
        <f t="shared" si="19"/>
        <v>5.8682601146775365E-4</v>
      </c>
      <c r="G173" s="318">
        <f t="shared" si="19"/>
        <v>5.1420910070257644E-4</v>
      </c>
      <c r="H173" s="318">
        <f t="shared" si="19"/>
        <v>6.1258943284996125E-4</v>
      </c>
      <c r="I173" s="318">
        <f t="shared" si="19"/>
        <v>6.0942643192173291E-4</v>
      </c>
      <c r="J173" s="318">
        <f t="shared" si="19"/>
        <v>9.358308498079791E-4</v>
      </c>
      <c r="K173" s="318">
        <f t="shared" si="19"/>
        <v>6.4153361552442192E-4</v>
      </c>
      <c r="L173" s="318">
        <f t="shared" si="19"/>
        <v>5.3321548341037452E-4</v>
      </c>
      <c r="M173" s="318">
        <f t="shared" si="19"/>
        <v>2.7069441681220802E-3</v>
      </c>
      <c r="N173" s="318">
        <f t="shared" si="19"/>
        <v>3.5859416942898726E-3</v>
      </c>
      <c r="O173" s="318">
        <f t="shared" si="19"/>
        <v>4.0195104844259928E-3</v>
      </c>
      <c r="P173" s="318">
        <f t="shared" si="19"/>
        <v>4.3876332463016329E-3</v>
      </c>
      <c r="Q173" s="318">
        <f t="shared" si="19"/>
        <v>5.2069698320083039E-3</v>
      </c>
      <c r="R173" s="318">
        <f t="shared" si="19"/>
        <v>5.2396245586925445E-3</v>
      </c>
      <c r="S173" s="318">
        <f t="shared" si="19"/>
        <v>5.0422609561980537E-3</v>
      </c>
      <c r="T173" s="318">
        <f t="shared" si="19"/>
        <v>3.9548195794060397E-3</v>
      </c>
      <c r="U173" s="318">
        <f t="shared" si="19"/>
        <v>3.6021488340439449E-3</v>
      </c>
      <c r="V173" s="318">
        <f t="shared" si="19"/>
        <v>3.4748306460170592E-3</v>
      </c>
      <c r="W173" s="318">
        <f t="shared" si="19"/>
        <v>3.8557459357030028E-3</v>
      </c>
      <c r="X173" s="318">
        <f t="shared" si="19"/>
        <v>4.2865749574484777E-3</v>
      </c>
      <c r="Y173" s="318">
        <f t="shared" si="19"/>
        <v>3.1170004691590857E-3</v>
      </c>
      <c r="DA173" s="141"/>
    </row>
    <row r="174" spans="1:105" ht="12" customHeight="1" x14ac:dyDescent="0.25">
      <c r="A174" s="62" t="s">
        <v>1036</v>
      </c>
      <c r="B174" s="318">
        <f t="shared" ref="B174:Y174" si="20">IF(B$57=0,0,B$57/B$5)</f>
        <v>4.8027405904177694E-4</v>
      </c>
      <c r="C174" s="318">
        <f t="shared" si="20"/>
        <v>6.6838783496514108E-4</v>
      </c>
      <c r="D174" s="318">
        <f t="shared" si="20"/>
        <v>9.5958531927097955E-4</v>
      </c>
      <c r="E174" s="318">
        <f t="shared" si="20"/>
        <v>1.4628265187095562E-3</v>
      </c>
      <c r="F174" s="318">
        <f t="shared" si="20"/>
        <v>1.5811755772066614E-3</v>
      </c>
      <c r="G174" s="318">
        <f t="shared" si="20"/>
        <v>1.5105355415571224E-3</v>
      </c>
      <c r="H174" s="318">
        <f t="shared" si="20"/>
        <v>1.6333978802650243E-3</v>
      </c>
      <c r="I174" s="318">
        <f t="shared" si="20"/>
        <v>1.6820208512601876E-3</v>
      </c>
      <c r="J174" s="318">
        <f t="shared" si="20"/>
        <v>1.3746979409756731E-3</v>
      </c>
      <c r="K174" s="318">
        <f t="shared" si="20"/>
        <v>7.5148158913194085E-4</v>
      </c>
      <c r="L174" s="318">
        <f t="shared" si="20"/>
        <v>6.2978342684871108E-4</v>
      </c>
      <c r="M174" s="318">
        <f t="shared" si="20"/>
        <v>3.4862516393710462E-3</v>
      </c>
      <c r="N174" s="318">
        <f t="shared" si="20"/>
        <v>5.0177898199443606E-3</v>
      </c>
      <c r="O174" s="318">
        <f t="shared" si="20"/>
        <v>5.1170978996029582E-3</v>
      </c>
      <c r="P174" s="318">
        <f t="shared" si="20"/>
        <v>8.3525546628377325E-3</v>
      </c>
      <c r="Q174" s="318">
        <f t="shared" si="20"/>
        <v>9.7201987416123854E-3</v>
      </c>
      <c r="R174" s="318">
        <f t="shared" si="20"/>
        <v>9.4887278475644168E-3</v>
      </c>
      <c r="S174" s="318">
        <f t="shared" si="20"/>
        <v>9.3662292956947814E-3</v>
      </c>
      <c r="T174" s="318">
        <f t="shared" si="20"/>
        <v>7.0124056954836683E-3</v>
      </c>
      <c r="U174" s="318">
        <f t="shared" si="20"/>
        <v>6.3630949621002507E-3</v>
      </c>
      <c r="V174" s="318">
        <f t="shared" si="20"/>
        <v>5.3117998152256733E-3</v>
      </c>
      <c r="W174" s="318">
        <f t="shared" si="20"/>
        <v>6.0042171066956272E-3</v>
      </c>
      <c r="X174" s="318">
        <f t="shared" si="20"/>
        <v>6.7332169422304328E-3</v>
      </c>
      <c r="Y174" s="318">
        <f t="shared" si="20"/>
        <v>5.0586772559441722E-3</v>
      </c>
      <c r="DA174" s="141"/>
    </row>
    <row r="175" spans="1:105" ht="12" customHeight="1" x14ac:dyDescent="0.25">
      <c r="A175" s="41" t="s">
        <v>1038</v>
      </c>
      <c r="B175" s="319">
        <f t="shared" ref="B175:Y175" si="21">IF(B$58=0,0,B$58/B$5)</f>
        <v>9.6694684585154414E-3</v>
      </c>
      <c r="C175" s="319">
        <f t="shared" si="21"/>
        <v>1.0636800295590524E-2</v>
      </c>
      <c r="D175" s="319">
        <f t="shared" si="21"/>
        <v>1.298978418320196E-2</v>
      </c>
      <c r="E175" s="319">
        <f t="shared" si="21"/>
        <v>8.3020746917791127E-3</v>
      </c>
      <c r="F175" s="319">
        <f t="shared" si="21"/>
        <v>8.7350175036789521E-3</v>
      </c>
      <c r="G175" s="319">
        <f t="shared" si="21"/>
        <v>7.6625075162921512E-3</v>
      </c>
      <c r="H175" s="319">
        <f t="shared" si="21"/>
        <v>8.5164097912146103E-3</v>
      </c>
      <c r="I175" s="319">
        <f t="shared" si="21"/>
        <v>8.5539252162761554E-3</v>
      </c>
      <c r="J175" s="319">
        <f t="shared" si="21"/>
        <v>1.219515475160932E-2</v>
      </c>
      <c r="K175" s="319">
        <f t="shared" si="21"/>
        <v>1.1805690397153432E-2</v>
      </c>
      <c r="L175" s="319">
        <f t="shared" si="21"/>
        <v>1.4722272691462587E-2</v>
      </c>
      <c r="M175" s="319">
        <f t="shared" si="21"/>
        <v>9.4979496764973442E-2</v>
      </c>
      <c r="N175" s="319">
        <f t="shared" si="21"/>
        <v>9.8502599092434265E-2</v>
      </c>
      <c r="O175" s="319">
        <f t="shared" si="21"/>
        <v>9.6490657172125849E-2</v>
      </c>
      <c r="P175" s="319">
        <f t="shared" si="21"/>
        <v>8.3131604598048706E-2</v>
      </c>
      <c r="Q175" s="319">
        <f t="shared" si="21"/>
        <v>6.5232497886098265E-2</v>
      </c>
      <c r="R175" s="319">
        <f t="shared" si="21"/>
        <v>6.4575676443561117E-2</v>
      </c>
      <c r="S175" s="319">
        <f t="shared" si="21"/>
        <v>7.0560453632294629E-2</v>
      </c>
      <c r="T175" s="319">
        <f t="shared" si="21"/>
        <v>7.5206443064886372E-2</v>
      </c>
      <c r="U175" s="319">
        <f t="shared" si="21"/>
        <v>7.9133939259901989E-2</v>
      </c>
      <c r="V175" s="319">
        <f t="shared" si="21"/>
        <v>8.6307074872697023E-2</v>
      </c>
      <c r="W175" s="319">
        <f t="shared" si="21"/>
        <v>8.2616307356720958E-2</v>
      </c>
      <c r="X175" s="319">
        <f t="shared" si="21"/>
        <v>6.8891901902458946E-2</v>
      </c>
      <c r="Y175" s="319">
        <f t="shared" si="21"/>
        <v>5.7555764860121678E-2</v>
      </c>
      <c r="DA175" s="82"/>
    </row>
    <row r="176" spans="1:105" ht="12" hidden="1" customHeight="1" x14ac:dyDescent="0.25">
      <c r="A176" s="98"/>
      <c r="B176" s="98"/>
      <c r="C176" s="98"/>
      <c r="D176" s="98"/>
      <c r="E176" s="98"/>
      <c r="F176" s="98"/>
      <c r="G176" s="98"/>
      <c r="H176" s="98"/>
      <c r="I176" s="98"/>
      <c r="J176" s="98"/>
      <c r="K176" s="98"/>
      <c r="L176" s="98"/>
      <c r="M176" s="98"/>
      <c r="N176" s="98"/>
      <c r="O176" s="98"/>
      <c r="P176" s="98"/>
      <c r="Q176" s="98"/>
      <c r="R176" s="98"/>
      <c r="S176" s="98"/>
      <c r="T176" s="98"/>
      <c r="U176" s="98"/>
      <c r="V176" s="98"/>
      <c r="W176" s="98"/>
      <c r="X176" s="98"/>
      <c r="Y176" s="98"/>
      <c r="DA176" s="94"/>
    </row>
    <row r="177" spans="1:105" ht="12" customHeight="1" x14ac:dyDescent="0.25">
      <c r="A177" s="172"/>
      <c r="B177" s="172"/>
      <c r="C177" s="172"/>
      <c r="D177" s="172"/>
      <c r="E177" s="172"/>
      <c r="F177" s="172"/>
      <c r="G177" s="172"/>
      <c r="H177" s="172"/>
      <c r="I177" s="172"/>
      <c r="J177" s="172"/>
      <c r="K177" s="172"/>
      <c r="L177" s="172"/>
      <c r="M177" s="172"/>
      <c r="N177" s="172"/>
      <c r="O177" s="172"/>
      <c r="P177" s="172"/>
      <c r="Q177" s="172"/>
      <c r="R177" s="172"/>
      <c r="S177" s="172"/>
      <c r="T177" s="172"/>
      <c r="U177" s="172"/>
      <c r="V177" s="172"/>
      <c r="W177" s="172"/>
      <c r="X177" s="172"/>
      <c r="Y177" s="172"/>
      <c r="DA177" s="176"/>
    </row>
    <row r="178" spans="1:105" ht="12" customHeight="1" x14ac:dyDescent="0.25">
      <c r="A178" s="35" t="s">
        <v>49</v>
      </c>
      <c r="B178" s="232">
        <f t="shared" ref="B178:Y178" si="22">SUM(B$179:B$183,B$185:B$186,B$188:B$189,B$191:B$194)</f>
        <v>1.0000000000000004</v>
      </c>
      <c r="C178" s="232">
        <f t="shared" si="22"/>
        <v>1</v>
      </c>
      <c r="D178" s="232">
        <f t="shared" si="22"/>
        <v>0.99999999999999967</v>
      </c>
      <c r="E178" s="232">
        <f t="shared" si="22"/>
        <v>1.0000000000000002</v>
      </c>
      <c r="F178" s="232">
        <f t="shared" si="22"/>
        <v>1.0000000000000002</v>
      </c>
      <c r="G178" s="232">
        <f t="shared" si="22"/>
        <v>1.0000000000000002</v>
      </c>
      <c r="H178" s="232">
        <f t="shared" si="22"/>
        <v>0.99999999999999978</v>
      </c>
      <c r="I178" s="232">
        <f t="shared" si="22"/>
        <v>0.99999999999999989</v>
      </c>
      <c r="J178" s="232">
        <f t="shared" si="22"/>
        <v>0.99999999999999989</v>
      </c>
      <c r="K178" s="232">
        <f t="shared" si="22"/>
        <v>0.99999999999999989</v>
      </c>
      <c r="L178" s="232">
        <f t="shared" si="22"/>
        <v>1.0000000000000002</v>
      </c>
      <c r="M178" s="232">
        <f t="shared" si="22"/>
        <v>0.99999999999999978</v>
      </c>
      <c r="N178" s="232">
        <f t="shared" si="22"/>
        <v>0.99999999999999989</v>
      </c>
      <c r="O178" s="232">
        <f t="shared" si="22"/>
        <v>1.0000000000000002</v>
      </c>
      <c r="P178" s="232">
        <f t="shared" si="22"/>
        <v>1.0000000000000004</v>
      </c>
      <c r="Q178" s="232">
        <f t="shared" si="22"/>
        <v>0.99999999999999978</v>
      </c>
      <c r="R178" s="232">
        <f t="shared" si="22"/>
        <v>0.99999999999999956</v>
      </c>
      <c r="S178" s="232">
        <f t="shared" si="22"/>
        <v>1.0000000000000002</v>
      </c>
      <c r="T178" s="232">
        <f t="shared" si="22"/>
        <v>0.99999999999999989</v>
      </c>
      <c r="U178" s="232">
        <f t="shared" si="22"/>
        <v>1</v>
      </c>
      <c r="V178" s="232">
        <f t="shared" si="22"/>
        <v>0.99999999999999978</v>
      </c>
      <c r="W178" s="232">
        <f t="shared" si="22"/>
        <v>1</v>
      </c>
      <c r="X178" s="232">
        <f t="shared" si="22"/>
        <v>0.99999999999999989</v>
      </c>
      <c r="Y178" s="232">
        <f t="shared" si="22"/>
        <v>1.0000000000000002</v>
      </c>
      <c r="DA178" s="95"/>
    </row>
    <row r="179" spans="1:105" ht="12" customHeight="1" x14ac:dyDescent="0.25">
      <c r="A179" s="55" t="s">
        <v>91</v>
      </c>
      <c r="B179" s="266">
        <f t="shared" ref="B179:Y179" si="23">IF(B$62=0,0,B$62/B$61)</f>
        <v>6.9813937706290127E-3</v>
      </c>
      <c r="C179" s="266">
        <f t="shared" si="23"/>
        <v>7.7333439997891058E-3</v>
      </c>
      <c r="D179" s="266">
        <f t="shared" si="23"/>
        <v>8.0285808374112085E-3</v>
      </c>
      <c r="E179" s="266">
        <f t="shared" si="23"/>
        <v>8.7485839867647557E-3</v>
      </c>
      <c r="F179" s="266">
        <f t="shared" si="23"/>
        <v>8.929760458170205E-3</v>
      </c>
      <c r="G179" s="266">
        <f t="shared" si="23"/>
        <v>8.9419537814734336E-3</v>
      </c>
      <c r="H179" s="266">
        <f t="shared" si="23"/>
        <v>8.6000890062386103E-3</v>
      </c>
      <c r="I179" s="266">
        <f t="shared" si="23"/>
        <v>8.7045881886120696E-3</v>
      </c>
      <c r="J179" s="266">
        <f t="shared" si="23"/>
        <v>7.1300130157277092E-3</v>
      </c>
      <c r="K179" s="266">
        <f t="shared" si="23"/>
        <v>6.5488448456324155E-3</v>
      </c>
      <c r="L179" s="266">
        <f t="shared" si="23"/>
        <v>6.5877571421965007E-3</v>
      </c>
      <c r="M179" s="266">
        <f t="shared" si="23"/>
        <v>6.4564163431371112E-3</v>
      </c>
      <c r="N179" s="266">
        <f t="shared" si="23"/>
        <v>6.5992492321677041E-3</v>
      </c>
      <c r="O179" s="266">
        <f t="shared" si="23"/>
        <v>6.3781661146446152E-3</v>
      </c>
      <c r="P179" s="266">
        <f t="shared" si="23"/>
        <v>7.4123051150474942E-3</v>
      </c>
      <c r="Q179" s="266">
        <f t="shared" si="23"/>
        <v>7.3353399363665457E-3</v>
      </c>
      <c r="R179" s="266">
        <f t="shared" si="23"/>
        <v>7.2464979885395698E-3</v>
      </c>
      <c r="S179" s="266">
        <f t="shared" si="23"/>
        <v>7.2949089316708101E-3</v>
      </c>
      <c r="T179" s="266">
        <f t="shared" si="23"/>
        <v>7.2274364860548772E-3</v>
      </c>
      <c r="U179" s="266">
        <f t="shared" si="23"/>
        <v>7.1111727846477086E-3</v>
      </c>
      <c r="V179" s="266">
        <f t="shared" si="23"/>
        <v>6.7808263412121386E-3</v>
      </c>
      <c r="W179" s="266">
        <f t="shared" si="23"/>
        <v>6.8402274757230876E-3</v>
      </c>
      <c r="X179" s="266">
        <f t="shared" si="23"/>
        <v>6.8144366676244576E-3</v>
      </c>
      <c r="Y179" s="266">
        <f t="shared" si="23"/>
        <v>7.0168730990966439E-3</v>
      </c>
      <c r="DA179" s="76"/>
    </row>
    <row r="180" spans="1:105" ht="12" customHeight="1" x14ac:dyDescent="0.25">
      <c r="A180" s="173" t="s">
        <v>92</v>
      </c>
      <c r="B180" s="267">
        <f t="shared" ref="B180:Y180" si="24">IF(B$63=0,0,B$63/B$61)</f>
        <v>1.4737717712538453E-2</v>
      </c>
      <c r="C180" s="267">
        <f t="shared" si="24"/>
        <v>1.6325084157597411E-2</v>
      </c>
      <c r="D180" s="267">
        <f t="shared" si="24"/>
        <v>1.6948328929941074E-2</v>
      </c>
      <c r="E180" s="267">
        <f t="shared" si="24"/>
        <v>1.8468255110291053E-2</v>
      </c>
      <c r="F180" s="267">
        <f t="shared" si="24"/>
        <v>1.8850718523680025E-2</v>
      </c>
      <c r="G180" s="267">
        <f t="shared" si="24"/>
        <v>1.8876458621248607E-2</v>
      </c>
      <c r="H180" s="267">
        <f t="shared" si="24"/>
        <v>1.8154782302908328E-2</v>
      </c>
      <c r="I180" s="267">
        <f t="shared" si="24"/>
        <v>1.8375380008983914E-2</v>
      </c>
      <c r="J180" s="267">
        <f t="shared" si="24"/>
        <v>1.5051452842353062E-2</v>
      </c>
      <c r="K180" s="267">
        <f t="shared" si="24"/>
        <v>1.3824607212987389E-2</v>
      </c>
      <c r="L180" s="267">
        <f t="shared" si="24"/>
        <v>1.3906751045744781E-2</v>
      </c>
      <c r="M180" s="267">
        <f t="shared" si="24"/>
        <v>1.362949070428977E-2</v>
      </c>
      <c r="N180" s="267">
        <f t="shared" si="24"/>
        <v>1.3931010840205206E-2</v>
      </c>
      <c r="O180" s="267">
        <f t="shared" si="24"/>
        <v>1.3464304522797512E-2</v>
      </c>
      <c r="P180" s="267">
        <f t="shared" si="24"/>
        <v>1.5647371280553407E-2</v>
      </c>
      <c r="Q180" s="267">
        <f t="shared" si="24"/>
        <v>1.5484897838378168E-2</v>
      </c>
      <c r="R180" s="267">
        <f t="shared" si="24"/>
        <v>1.5297352544254466E-2</v>
      </c>
      <c r="S180" s="267">
        <f t="shared" si="24"/>
        <v>1.5399548013741883E-2</v>
      </c>
      <c r="T180" s="267">
        <f t="shared" si="24"/>
        <v>1.5257113724897487E-2</v>
      </c>
      <c r="U180" s="267">
        <f t="shared" si="24"/>
        <v>1.5011681126787586E-2</v>
      </c>
      <c r="V180" s="267">
        <f t="shared" si="24"/>
        <v>1.4314319999389697E-2</v>
      </c>
      <c r="W180" s="267">
        <f t="shared" si="24"/>
        <v>1.4439715755737072E-2</v>
      </c>
      <c r="X180" s="267">
        <f t="shared" si="24"/>
        <v>1.4385271376602497E-2</v>
      </c>
      <c r="Y180" s="267">
        <f t="shared" si="24"/>
        <v>1.481261455187536E-2</v>
      </c>
      <c r="DA180" s="77"/>
    </row>
    <row r="181" spans="1:105" ht="12" customHeight="1" x14ac:dyDescent="0.25">
      <c r="A181" s="173" t="s">
        <v>93</v>
      </c>
      <c r="B181" s="267">
        <f t="shared" ref="B181:Y181" si="25">IF(B$64=0,0,B$64/B$61)</f>
        <v>8.7735344539241547E-2</v>
      </c>
      <c r="C181" s="267">
        <f t="shared" si="25"/>
        <v>9.7185121274264263E-2</v>
      </c>
      <c r="D181" s="267">
        <f t="shared" si="25"/>
        <v>0.10089536976052285</v>
      </c>
      <c r="E181" s="267">
        <f t="shared" si="25"/>
        <v>0.10994366677015865</v>
      </c>
      <c r="F181" s="267">
        <f t="shared" si="25"/>
        <v>0.11222051587270242</v>
      </c>
      <c r="G181" s="267">
        <f t="shared" si="25"/>
        <v>0.11237374966186177</v>
      </c>
      <c r="H181" s="267">
        <f t="shared" si="25"/>
        <v>0.10807752675473367</v>
      </c>
      <c r="I181" s="267">
        <f t="shared" si="25"/>
        <v>0.10939077050960905</v>
      </c>
      <c r="J181" s="267">
        <f t="shared" si="25"/>
        <v>8.9603046190558297E-2</v>
      </c>
      <c r="K181" s="267">
        <f t="shared" si="25"/>
        <v>8.2299491726539428E-2</v>
      </c>
      <c r="L181" s="267">
        <f t="shared" si="25"/>
        <v>8.27885034995504E-2</v>
      </c>
      <c r="M181" s="267">
        <f t="shared" si="25"/>
        <v>8.1137940497931216E-2</v>
      </c>
      <c r="N181" s="267">
        <f t="shared" si="25"/>
        <v>8.2932924872448938E-2</v>
      </c>
      <c r="O181" s="267">
        <f t="shared" si="25"/>
        <v>8.0154567981980882E-2</v>
      </c>
      <c r="P181" s="267">
        <f t="shared" si="25"/>
        <v>9.3150617837171726E-2</v>
      </c>
      <c r="Q181" s="267">
        <f t="shared" si="25"/>
        <v>9.218339457331487E-2</v>
      </c>
      <c r="R181" s="267">
        <f t="shared" si="25"/>
        <v>9.1066915664056239E-2</v>
      </c>
      <c r="S181" s="267">
        <f t="shared" si="25"/>
        <v>9.1675297158444691E-2</v>
      </c>
      <c r="T181" s="267">
        <f t="shared" si="25"/>
        <v>9.0827369300840691E-2</v>
      </c>
      <c r="U181" s="267">
        <f t="shared" si="25"/>
        <v>8.9366280550442573E-2</v>
      </c>
      <c r="V181" s="267">
        <f t="shared" si="25"/>
        <v>8.5214808797901512E-2</v>
      </c>
      <c r="W181" s="267">
        <f t="shared" si="25"/>
        <v>8.596130429343779E-2</v>
      </c>
      <c r="X181" s="267">
        <f t="shared" si="25"/>
        <v>8.5637190583651379E-2</v>
      </c>
      <c r="Y181" s="267">
        <f t="shared" si="25"/>
        <v>8.8181214119070206E-2</v>
      </c>
      <c r="DA181" s="77"/>
    </row>
    <row r="182" spans="1:105" ht="12" customHeight="1" x14ac:dyDescent="0.25">
      <c r="A182" s="173" t="s">
        <v>94</v>
      </c>
      <c r="B182" s="267">
        <f t="shared" ref="B182:Y182" si="26">IF(B$65=0,0,B$65/B$61)</f>
        <v>0.1038320394053119</v>
      </c>
      <c r="C182" s="267">
        <f t="shared" si="26"/>
        <v>0.11501555495967801</v>
      </c>
      <c r="D182" s="267">
        <f t="shared" si="26"/>
        <v>0.11940651813480277</v>
      </c>
      <c r="E182" s="267">
        <f t="shared" si="26"/>
        <v>0.1301148949764217</v>
      </c>
      <c r="F182" s="267">
        <f t="shared" si="26"/>
        <v>0.13280947476039393</v>
      </c>
      <c r="G182" s="267">
        <f t="shared" si="26"/>
        <v>0.13299082216283217</v>
      </c>
      <c r="H182" s="267">
        <f t="shared" si="26"/>
        <v>0.12790637656648068</v>
      </c>
      <c r="I182" s="267">
        <f t="shared" si="26"/>
        <v>0.1294605595245702</v>
      </c>
      <c r="J182" s="267">
        <f t="shared" si="26"/>
        <v>0.10604240596254526</v>
      </c>
      <c r="K182" s="267">
        <f t="shared" si="26"/>
        <v>9.7398877417813057E-2</v>
      </c>
      <c r="L182" s="267">
        <f t="shared" si="26"/>
        <v>9.7977607574417439E-2</v>
      </c>
      <c r="M182" s="267">
        <f t="shared" si="26"/>
        <v>9.602421782567809E-2</v>
      </c>
      <c r="N182" s="267">
        <f t="shared" si="26"/>
        <v>9.8148525757511443E-2</v>
      </c>
      <c r="O182" s="267">
        <f t="shared" si="26"/>
        <v>9.4860427173661138E-2</v>
      </c>
      <c r="P182" s="267">
        <f t="shared" si="26"/>
        <v>0.11024084617998321</v>
      </c>
      <c r="Q182" s="267">
        <f t="shared" si="26"/>
        <v>0.10909616766331551</v>
      </c>
      <c r="R182" s="267">
        <f t="shared" si="26"/>
        <v>0.10777484975306904</v>
      </c>
      <c r="S182" s="267">
        <f t="shared" si="26"/>
        <v>0.10849485024580713</v>
      </c>
      <c r="T182" s="267">
        <f t="shared" si="26"/>
        <v>0.10749135411564474</v>
      </c>
      <c r="U182" s="267">
        <f t="shared" si="26"/>
        <v>0.10576220122403963</v>
      </c>
      <c r="V182" s="267">
        <f t="shared" si="26"/>
        <v>0.10084906409710802</v>
      </c>
      <c r="W182" s="267">
        <f t="shared" si="26"/>
        <v>0.10173251819551581</v>
      </c>
      <c r="X182" s="267">
        <f t="shared" si="26"/>
        <v>0.10134893974531324</v>
      </c>
      <c r="Y182" s="267">
        <f t="shared" si="26"/>
        <v>0.10435971212404947</v>
      </c>
      <c r="DA182" s="77"/>
    </row>
    <row r="183" spans="1:105" ht="12" customHeight="1" x14ac:dyDescent="0.25">
      <c r="A183" s="56" t="s">
        <v>95</v>
      </c>
      <c r="B183" s="268">
        <f t="shared" ref="B183:Y183" si="27">IF(B$66=0,0,B$66/B$61)</f>
        <v>3.7776152835141914E-2</v>
      </c>
      <c r="C183" s="268">
        <f t="shared" si="27"/>
        <v>3.7962172376385425E-2</v>
      </c>
      <c r="D183" s="268">
        <f t="shared" si="27"/>
        <v>3.8298705729571648E-2</v>
      </c>
      <c r="E183" s="268">
        <f t="shared" si="27"/>
        <v>3.8312543439545516E-2</v>
      </c>
      <c r="F183" s="268">
        <f t="shared" si="27"/>
        <v>3.8937161379049845E-2</v>
      </c>
      <c r="G183" s="268">
        <f t="shared" si="27"/>
        <v>3.90790319825354E-2</v>
      </c>
      <c r="H183" s="268">
        <f t="shared" si="27"/>
        <v>3.8026835969872115E-2</v>
      </c>
      <c r="I183" s="268">
        <f t="shared" si="27"/>
        <v>3.8207992958512273E-2</v>
      </c>
      <c r="J183" s="268">
        <f t="shared" si="27"/>
        <v>3.4449645347528209E-2</v>
      </c>
      <c r="K183" s="268">
        <f t="shared" si="27"/>
        <v>3.3896752093242138E-2</v>
      </c>
      <c r="L183" s="268">
        <f t="shared" si="27"/>
        <v>3.4143797093569794E-2</v>
      </c>
      <c r="M183" s="268">
        <f t="shared" si="27"/>
        <v>3.3000243452065287E-2</v>
      </c>
      <c r="N183" s="268">
        <f t="shared" si="27"/>
        <v>3.3369805006603526E-2</v>
      </c>
      <c r="O183" s="268">
        <f t="shared" si="27"/>
        <v>3.2790800455870642E-2</v>
      </c>
      <c r="P183" s="268">
        <f t="shared" si="27"/>
        <v>3.4269740655918861E-2</v>
      </c>
      <c r="Q183" s="268">
        <f t="shared" si="27"/>
        <v>3.3734934429880528E-2</v>
      </c>
      <c r="R183" s="268">
        <f t="shared" si="27"/>
        <v>3.343665728422876E-2</v>
      </c>
      <c r="S183" s="268">
        <f t="shared" si="27"/>
        <v>3.3543471751889473E-2</v>
      </c>
      <c r="T183" s="268">
        <f t="shared" si="27"/>
        <v>3.3481869298721316E-2</v>
      </c>
      <c r="U183" s="268">
        <f t="shared" si="27"/>
        <v>3.2863214134639572E-2</v>
      </c>
      <c r="V183" s="268">
        <f t="shared" si="27"/>
        <v>3.2595228512816321E-2</v>
      </c>
      <c r="W183" s="268">
        <f t="shared" si="27"/>
        <v>3.2714362919870482E-2</v>
      </c>
      <c r="X183" s="268">
        <f t="shared" si="27"/>
        <v>3.2687386251573469E-2</v>
      </c>
      <c r="Y183" s="268">
        <f t="shared" si="27"/>
        <v>3.3686716383263982E-2</v>
      </c>
      <c r="DA183" s="78"/>
    </row>
    <row r="184" spans="1:105" ht="12" customHeight="1" x14ac:dyDescent="0.25">
      <c r="A184" s="174" t="s">
        <v>1051</v>
      </c>
      <c r="B184" s="269">
        <f t="shared" ref="B184:Y184" si="28">IF(B$72=0,0,B$72/B$61)</f>
        <v>0.50194614499326795</v>
      </c>
      <c r="C184" s="269">
        <f t="shared" si="28"/>
        <v>0.48102745153965121</v>
      </c>
      <c r="D184" s="269">
        <f t="shared" si="28"/>
        <v>0.47272696124374558</v>
      </c>
      <c r="E184" s="269">
        <f t="shared" si="28"/>
        <v>0.46183911658690813</v>
      </c>
      <c r="F184" s="269">
        <f t="shared" si="28"/>
        <v>0.45344669212554767</v>
      </c>
      <c r="G184" s="269">
        <f t="shared" si="28"/>
        <v>0.45518078573749415</v>
      </c>
      <c r="H184" s="269">
        <f t="shared" si="28"/>
        <v>0.4698166429222182</v>
      </c>
      <c r="I184" s="269">
        <f t="shared" si="28"/>
        <v>0.46589319193104961</v>
      </c>
      <c r="J184" s="269">
        <f t="shared" si="28"/>
        <v>0.52390131796459116</v>
      </c>
      <c r="K184" s="269">
        <f t="shared" si="28"/>
        <v>0.54083145611803551</v>
      </c>
      <c r="L184" s="269">
        <f t="shared" si="28"/>
        <v>0.5376749344357864</v>
      </c>
      <c r="M184" s="269">
        <f t="shared" si="28"/>
        <v>0.54961307898575407</v>
      </c>
      <c r="N184" s="269">
        <f t="shared" si="28"/>
        <v>0.5430945130191297</v>
      </c>
      <c r="O184" s="269">
        <f t="shared" si="28"/>
        <v>0.55287552952506258</v>
      </c>
      <c r="P184" s="269">
        <f t="shared" si="28"/>
        <v>0.52174096072730158</v>
      </c>
      <c r="Q184" s="269">
        <f t="shared" si="28"/>
        <v>0.52803419944393315</v>
      </c>
      <c r="R184" s="269">
        <f t="shared" si="28"/>
        <v>0.53196580237794777</v>
      </c>
      <c r="S184" s="269">
        <f t="shared" si="28"/>
        <v>0.53068157423939888</v>
      </c>
      <c r="T184" s="269">
        <f t="shared" si="28"/>
        <v>0.5317902867459795</v>
      </c>
      <c r="U184" s="269">
        <f t="shared" si="28"/>
        <v>0.54027091022707474</v>
      </c>
      <c r="V184" s="269">
        <f t="shared" si="28"/>
        <v>0.54741213016767098</v>
      </c>
      <c r="W184" s="269">
        <f t="shared" si="28"/>
        <v>0.54538456827081716</v>
      </c>
      <c r="X184" s="269">
        <f t="shared" si="28"/>
        <v>0.54569654237269771</v>
      </c>
      <c r="Y184" s="269">
        <f t="shared" si="28"/>
        <v>0.53418834500226742</v>
      </c>
      <c r="DA184" s="79"/>
    </row>
    <row r="185" spans="1:105" ht="12" customHeight="1" x14ac:dyDescent="0.25">
      <c r="A185" s="62" t="s">
        <v>1052</v>
      </c>
      <c r="B185" s="318">
        <f t="shared" ref="B185:Y185" si="29">IF(B$73=0,0,B$73/B$61)</f>
        <v>0.50155861536755031</v>
      </c>
      <c r="C185" s="318">
        <f t="shared" si="29"/>
        <v>0.48059818196909743</v>
      </c>
      <c r="D185" s="318">
        <f t="shared" si="29"/>
        <v>0.4722813033953005</v>
      </c>
      <c r="E185" s="318">
        <f t="shared" si="29"/>
        <v>0.46135349214151233</v>
      </c>
      <c r="F185" s="318">
        <f t="shared" si="29"/>
        <v>0.4529510107699618</v>
      </c>
      <c r="G185" s="318">
        <f t="shared" si="29"/>
        <v>0.45468442754370508</v>
      </c>
      <c r="H185" s="318">
        <f t="shared" si="29"/>
        <v>0.46933926127276188</v>
      </c>
      <c r="I185" s="318">
        <f t="shared" si="29"/>
        <v>0.46541000964487755</v>
      </c>
      <c r="J185" s="318">
        <f t="shared" si="29"/>
        <v>0.52350553864514182</v>
      </c>
      <c r="K185" s="318">
        <f t="shared" si="29"/>
        <v>0.54046793681583127</v>
      </c>
      <c r="L185" s="318">
        <f t="shared" si="29"/>
        <v>0.5373092551540396</v>
      </c>
      <c r="M185" s="318">
        <f t="shared" si="29"/>
        <v>0.5492546902898664</v>
      </c>
      <c r="N185" s="318">
        <f t="shared" si="29"/>
        <v>0.54272819582388432</v>
      </c>
      <c r="O185" s="318">
        <f t="shared" si="29"/>
        <v>0.55252148441481941</v>
      </c>
      <c r="P185" s="318">
        <f t="shared" si="29"/>
        <v>0.52132951167839892</v>
      </c>
      <c r="Q185" s="318">
        <f t="shared" si="29"/>
        <v>0.52762702264894823</v>
      </c>
      <c r="R185" s="318">
        <f t="shared" si="29"/>
        <v>0.53156355710350456</v>
      </c>
      <c r="S185" s="318">
        <f t="shared" si="29"/>
        <v>0.53027664172580413</v>
      </c>
      <c r="T185" s="318">
        <f t="shared" si="29"/>
        <v>0.53138909955494573</v>
      </c>
      <c r="U185" s="318">
        <f t="shared" si="29"/>
        <v>0.53987617670849819</v>
      </c>
      <c r="V185" s="318">
        <f t="shared" si="29"/>
        <v>0.54703573382327308</v>
      </c>
      <c r="W185" s="318">
        <f t="shared" si="29"/>
        <v>0.5450048746336178</v>
      </c>
      <c r="X185" s="318">
        <f t="shared" si="29"/>
        <v>0.54531828035539232</v>
      </c>
      <c r="Y185" s="318">
        <f t="shared" si="29"/>
        <v>0.53379884595735716</v>
      </c>
      <c r="DA185" s="141"/>
    </row>
    <row r="186" spans="1:105" ht="12" customHeight="1" x14ac:dyDescent="0.25">
      <c r="A186" s="62" t="s">
        <v>1064</v>
      </c>
      <c r="B186" s="318">
        <f t="shared" ref="B186:Y186" si="30">IF(B$84=0,0,B$84/B$61)</f>
        <v>3.8752962571774385E-4</v>
      </c>
      <c r="C186" s="318">
        <f t="shared" si="30"/>
        <v>4.2926957055379174E-4</v>
      </c>
      <c r="D186" s="318">
        <f t="shared" si="30"/>
        <v>4.4565784844510971E-4</v>
      </c>
      <c r="E186" s="318">
        <f t="shared" si="30"/>
        <v>4.8562444539576957E-4</v>
      </c>
      <c r="F186" s="318">
        <f t="shared" si="30"/>
        <v>4.9568135558582336E-4</v>
      </c>
      <c r="G186" s="318">
        <f t="shared" si="30"/>
        <v>4.9635819378908192E-4</v>
      </c>
      <c r="H186" s="318">
        <f t="shared" si="30"/>
        <v>4.7738164945631688E-4</v>
      </c>
      <c r="I186" s="318">
        <f t="shared" si="30"/>
        <v>4.8318228617206366E-4</v>
      </c>
      <c r="J186" s="318">
        <f t="shared" si="30"/>
        <v>3.9577931944936732E-4</v>
      </c>
      <c r="K186" s="318">
        <f t="shared" si="30"/>
        <v>3.6351930220415713E-4</v>
      </c>
      <c r="L186" s="318">
        <f t="shared" si="30"/>
        <v>3.6567928174674323E-4</v>
      </c>
      <c r="M186" s="318">
        <f t="shared" si="30"/>
        <v>3.5838869588764364E-4</v>
      </c>
      <c r="N186" s="318">
        <f t="shared" si="30"/>
        <v>3.6631719524533315E-4</v>
      </c>
      <c r="O186" s="318">
        <f t="shared" si="30"/>
        <v>3.5404511024324117E-4</v>
      </c>
      <c r="P186" s="318">
        <f t="shared" si="30"/>
        <v>4.1144904890263312E-4</v>
      </c>
      <c r="Q186" s="318">
        <f t="shared" si="30"/>
        <v>4.0717679498494022E-4</v>
      </c>
      <c r="R186" s="318">
        <f t="shared" si="30"/>
        <v>4.0224527444325894E-4</v>
      </c>
      <c r="S186" s="318">
        <f t="shared" si="30"/>
        <v>4.0493251359473325E-4</v>
      </c>
      <c r="T186" s="318">
        <f t="shared" si="30"/>
        <v>4.0118719103381312E-4</v>
      </c>
      <c r="U186" s="318">
        <f t="shared" si="30"/>
        <v>3.947335185765409E-4</v>
      </c>
      <c r="V186" s="318">
        <f t="shared" si="30"/>
        <v>3.7639634439788991E-4</v>
      </c>
      <c r="W186" s="318">
        <f t="shared" si="30"/>
        <v>3.7969363719937623E-4</v>
      </c>
      <c r="X186" s="318">
        <f t="shared" si="30"/>
        <v>3.78262017305442E-4</v>
      </c>
      <c r="Y186" s="318">
        <f t="shared" si="30"/>
        <v>3.8949904491017266E-4</v>
      </c>
      <c r="DA186" s="141"/>
    </row>
    <row r="187" spans="1:105" ht="12" customHeight="1" x14ac:dyDescent="0.25">
      <c r="A187" s="174" t="s">
        <v>1010</v>
      </c>
      <c r="B187" s="269">
        <f t="shared" ref="B187:Y187" si="31">IF(B$85=0,0,B$85/B$61)</f>
        <v>0.17220002848087501</v>
      </c>
      <c r="C187" s="269">
        <f t="shared" si="31"/>
        <v>0.1663048217323197</v>
      </c>
      <c r="D187" s="269">
        <f t="shared" si="31"/>
        <v>0.16317222898386702</v>
      </c>
      <c r="E187" s="269">
        <f t="shared" si="31"/>
        <v>0.14672021651953981</v>
      </c>
      <c r="F187" s="269">
        <f t="shared" si="31"/>
        <v>0.14818179805542958</v>
      </c>
      <c r="G187" s="269">
        <f t="shared" si="31"/>
        <v>0.14509551129005849</v>
      </c>
      <c r="H187" s="269">
        <f t="shared" si="31"/>
        <v>0.14451301504869515</v>
      </c>
      <c r="I187" s="269">
        <f t="shared" si="31"/>
        <v>0.14426209691721101</v>
      </c>
      <c r="J187" s="269">
        <f t="shared" si="31"/>
        <v>0.14972745297619655</v>
      </c>
      <c r="K187" s="269">
        <f t="shared" si="31"/>
        <v>0.15437531748249972</v>
      </c>
      <c r="L187" s="269">
        <f t="shared" si="31"/>
        <v>0.15574370751083652</v>
      </c>
      <c r="M187" s="269">
        <f t="shared" si="31"/>
        <v>0.15001040260223128</v>
      </c>
      <c r="N187" s="269">
        <f t="shared" si="31"/>
        <v>0.1507073772512475</v>
      </c>
      <c r="O187" s="269">
        <f t="shared" si="31"/>
        <v>0.14982618991003749</v>
      </c>
      <c r="P187" s="269">
        <f t="shared" si="31"/>
        <v>0.14138406750956325</v>
      </c>
      <c r="Q187" s="269">
        <f t="shared" si="31"/>
        <v>0.13872438361806258</v>
      </c>
      <c r="R187" s="269">
        <f t="shared" si="31"/>
        <v>0.1384562225662227</v>
      </c>
      <c r="S187" s="269">
        <f t="shared" si="31"/>
        <v>0.13780248611481782</v>
      </c>
      <c r="T187" s="269">
        <f t="shared" si="31"/>
        <v>0.13934418786789829</v>
      </c>
      <c r="U187" s="269">
        <f t="shared" si="31"/>
        <v>0.13589511198517426</v>
      </c>
      <c r="V187" s="269">
        <f t="shared" si="31"/>
        <v>0.14117843877333819</v>
      </c>
      <c r="W187" s="269">
        <f t="shared" si="31"/>
        <v>0.14089265165657197</v>
      </c>
      <c r="X187" s="269">
        <f t="shared" si="31"/>
        <v>0.14143786379093234</v>
      </c>
      <c r="Y187" s="269">
        <f t="shared" si="31"/>
        <v>0.14435047497720929</v>
      </c>
      <c r="DA187" s="79"/>
    </row>
    <row r="188" spans="1:105" ht="12" customHeight="1" x14ac:dyDescent="0.25">
      <c r="A188" s="62" t="s">
        <v>1012</v>
      </c>
      <c r="B188" s="318">
        <f t="shared" ref="B188:Y188" si="32">IF(B$86=0,0,B$86/B$61)</f>
        <v>0.16717943835580426</v>
      </c>
      <c r="C188" s="318">
        <f t="shared" si="32"/>
        <v>0.1588751075395046</v>
      </c>
      <c r="D188" s="318">
        <f t="shared" si="32"/>
        <v>0.1544702074416455</v>
      </c>
      <c r="E188" s="318">
        <f t="shared" si="32"/>
        <v>0.12872408803224428</v>
      </c>
      <c r="F188" s="318">
        <f t="shared" si="32"/>
        <v>0.12982675839416799</v>
      </c>
      <c r="G188" s="318">
        <f t="shared" si="32"/>
        <v>0.12406178698341687</v>
      </c>
      <c r="H188" s="318">
        <f t="shared" si="32"/>
        <v>0.12571366787633478</v>
      </c>
      <c r="I188" s="318">
        <f t="shared" si="32"/>
        <v>0.12411549838753795</v>
      </c>
      <c r="J188" s="318">
        <f t="shared" si="32"/>
        <v>0.14034116428581522</v>
      </c>
      <c r="K188" s="318">
        <f t="shared" si="32"/>
        <v>0.14680893975719705</v>
      </c>
      <c r="L188" s="318">
        <f t="shared" si="32"/>
        <v>0.14809556328404172</v>
      </c>
      <c r="M188" s="318">
        <f t="shared" si="32"/>
        <v>0.14091169641386322</v>
      </c>
      <c r="N188" s="318">
        <f t="shared" si="32"/>
        <v>0.1408671917872012</v>
      </c>
      <c r="O188" s="318">
        <f t="shared" si="32"/>
        <v>0.14080356927568669</v>
      </c>
      <c r="P188" s="318">
        <f t="shared" si="32"/>
        <v>0.12656999183485004</v>
      </c>
      <c r="Q188" s="318">
        <f t="shared" si="32"/>
        <v>0.12336739822503563</v>
      </c>
      <c r="R188" s="318">
        <f t="shared" si="32"/>
        <v>0.12386707591547134</v>
      </c>
      <c r="S188" s="318">
        <f t="shared" si="32"/>
        <v>0.12234349476046889</v>
      </c>
      <c r="T188" s="318">
        <f t="shared" si="32"/>
        <v>0.12508038986135653</v>
      </c>
      <c r="U188" s="318">
        <f t="shared" si="32"/>
        <v>0.12104178784930643</v>
      </c>
      <c r="V188" s="318">
        <f t="shared" si="32"/>
        <v>0.12891939857062543</v>
      </c>
      <c r="W188" s="318">
        <f t="shared" si="32"/>
        <v>0.12824665769788338</v>
      </c>
      <c r="X188" s="318">
        <f t="shared" si="32"/>
        <v>0.12915830887798208</v>
      </c>
      <c r="Y188" s="318">
        <f t="shared" si="32"/>
        <v>0.13178255586379667</v>
      </c>
      <c r="DA188" s="141"/>
    </row>
    <row r="189" spans="1:105" ht="12" customHeight="1" x14ac:dyDescent="0.25">
      <c r="A189" s="62" t="s">
        <v>1019</v>
      </c>
      <c r="B189" s="318">
        <f t="shared" ref="B189:Y189" si="33">IF(B$92=0,0,B$92/B$61)</f>
        <v>5.0205901250707386E-3</v>
      </c>
      <c r="C189" s="318">
        <f t="shared" si="33"/>
        <v>7.4297141928150855E-3</v>
      </c>
      <c r="D189" s="318">
        <f t="shared" si="33"/>
        <v>8.7020215422215132E-3</v>
      </c>
      <c r="E189" s="318">
        <f t="shared" si="33"/>
        <v>1.7996128487295541E-2</v>
      </c>
      <c r="F189" s="318">
        <f t="shared" si="33"/>
        <v>1.8355039661261601E-2</v>
      </c>
      <c r="G189" s="318">
        <f t="shared" si="33"/>
        <v>2.1033724306641667E-2</v>
      </c>
      <c r="H189" s="318">
        <f t="shared" si="33"/>
        <v>1.8799347172360377E-2</v>
      </c>
      <c r="I189" s="318">
        <f t="shared" si="33"/>
        <v>2.0146598529673057E-2</v>
      </c>
      <c r="J189" s="318">
        <f t="shared" si="33"/>
        <v>9.3862886903813055E-3</v>
      </c>
      <c r="K189" s="318">
        <f t="shared" si="33"/>
        <v>7.5663777253026547E-3</v>
      </c>
      <c r="L189" s="318">
        <f t="shared" si="33"/>
        <v>7.6481442267948233E-3</v>
      </c>
      <c r="M189" s="318">
        <f t="shared" si="33"/>
        <v>9.0987061883680588E-3</v>
      </c>
      <c r="N189" s="318">
        <f t="shared" si="33"/>
        <v>9.8401854640463114E-3</v>
      </c>
      <c r="O189" s="318">
        <f t="shared" si="33"/>
        <v>9.0226206343507649E-3</v>
      </c>
      <c r="P189" s="318">
        <f t="shared" si="33"/>
        <v>1.4814075674713236E-2</v>
      </c>
      <c r="Q189" s="318">
        <f t="shared" si="33"/>
        <v>1.5356985393026955E-2</v>
      </c>
      <c r="R189" s="318">
        <f t="shared" si="33"/>
        <v>1.4589146650751332E-2</v>
      </c>
      <c r="S189" s="318">
        <f t="shared" si="33"/>
        <v>1.5458991354348911E-2</v>
      </c>
      <c r="T189" s="318">
        <f t="shared" si="33"/>
        <v>1.4263798006541749E-2</v>
      </c>
      <c r="U189" s="318">
        <f t="shared" si="33"/>
        <v>1.4853324135867849E-2</v>
      </c>
      <c r="V189" s="318">
        <f t="shared" si="33"/>
        <v>1.2259040202712755E-2</v>
      </c>
      <c r="W189" s="318">
        <f t="shared" si="33"/>
        <v>1.2645993958688592E-2</v>
      </c>
      <c r="X189" s="318">
        <f t="shared" si="33"/>
        <v>1.2279554912950264E-2</v>
      </c>
      <c r="Y189" s="318">
        <f t="shared" si="33"/>
        <v>1.256791911341263E-2</v>
      </c>
      <c r="DA189" s="141"/>
    </row>
    <row r="190" spans="1:105" ht="12" customHeight="1" x14ac:dyDescent="0.25">
      <c r="A190" s="174" t="s">
        <v>1021</v>
      </c>
      <c r="B190" s="269">
        <f t="shared" ref="B190:Y190" si="34">IF(B$93=0,0,B$93/B$61)</f>
        <v>4.7554757529471595E-2</v>
      </c>
      <c r="C190" s="269">
        <f t="shared" si="34"/>
        <v>4.827645557589233E-2</v>
      </c>
      <c r="D190" s="269">
        <f t="shared" si="34"/>
        <v>4.920150836026612E-2</v>
      </c>
      <c r="E190" s="269">
        <f t="shared" si="34"/>
        <v>5.1721985666618751E-2</v>
      </c>
      <c r="F190" s="269">
        <f t="shared" si="34"/>
        <v>5.1786320469342027E-2</v>
      </c>
      <c r="G190" s="269">
        <f t="shared" si="34"/>
        <v>5.2576558753166858E-2</v>
      </c>
      <c r="H190" s="269">
        <f t="shared" si="34"/>
        <v>5.1353316021646334E-2</v>
      </c>
      <c r="I190" s="269">
        <f t="shared" si="34"/>
        <v>5.1746323252925761E-2</v>
      </c>
      <c r="J190" s="269">
        <f t="shared" si="34"/>
        <v>4.6278438638670857E-2</v>
      </c>
      <c r="K190" s="269">
        <f t="shared" si="34"/>
        <v>4.5275729866087668E-2</v>
      </c>
      <c r="L190" s="269">
        <f t="shared" si="34"/>
        <v>4.5476210424153493E-2</v>
      </c>
      <c r="M190" s="269">
        <f t="shared" si="34"/>
        <v>4.493987646662425E-2</v>
      </c>
      <c r="N190" s="269">
        <f t="shared" si="34"/>
        <v>4.5471028805775755E-2</v>
      </c>
      <c r="O190" s="269">
        <f t="shared" si="34"/>
        <v>4.4766957792533091E-2</v>
      </c>
      <c r="P190" s="269">
        <f t="shared" si="34"/>
        <v>4.723656113639265E-2</v>
      </c>
      <c r="Q190" s="269">
        <f t="shared" si="34"/>
        <v>4.6789416189437529E-2</v>
      </c>
      <c r="R190" s="269">
        <f t="shared" si="34"/>
        <v>4.6485033450155117E-2</v>
      </c>
      <c r="S190" s="269">
        <f t="shared" si="34"/>
        <v>4.6648330189786071E-2</v>
      </c>
      <c r="T190" s="269">
        <f t="shared" si="34"/>
        <v>4.6384078480210734E-2</v>
      </c>
      <c r="U190" s="269">
        <f t="shared" si="34"/>
        <v>4.5976702053885134E-2</v>
      </c>
      <c r="V190" s="269">
        <f t="shared" si="34"/>
        <v>4.520123368130885E-2</v>
      </c>
      <c r="W190" s="269">
        <f t="shared" si="34"/>
        <v>4.5348960929438561E-2</v>
      </c>
      <c r="X190" s="269">
        <f t="shared" si="34"/>
        <v>4.5407296052976324E-2</v>
      </c>
      <c r="Y190" s="269">
        <f t="shared" si="34"/>
        <v>4.602921396685615E-2</v>
      </c>
      <c r="DA190" s="79"/>
    </row>
    <row r="191" spans="1:105" ht="12" customHeight="1" x14ac:dyDescent="0.25">
      <c r="A191" s="62" t="s">
        <v>1133</v>
      </c>
      <c r="B191" s="318">
        <f t="shared" ref="B191:Y191" si="35">IF(B$94=0,0,B$94/B$61)</f>
        <v>2.7418616455479519E-2</v>
      </c>
      <c r="C191" s="318">
        <f t="shared" si="35"/>
        <v>2.4224876580422286E-2</v>
      </c>
      <c r="D191" s="318">
        <f t="shared" si="35"/>
        <v>2.1947976899084839E-2</v>
      </c>
      <c r="E191" s="318">
        <f t="shared" si="35"/>
        <v>1.3532720017372463E-2</v>
      </c>
      <c r="F191" s="318">
        <f t="shared" si="35"/>
        <v>1.4301947469690587E-2</v>
      </c>
      <c r="G191" s="318">
        <f t="shared" si="35"/>
        <v>1.22886102804873E-2</v>
      </c>
      <c r="H191" s="318">
        <f t="shared" si="35"/>
        <v>1.2882095274479555E-2</v>
      </c>
      <c r="I191" s="318">
        <f t="shared" si="35"/>
        <v>1.2528288468282245E-2</v>
      </c>
      <c r="J191" s="318">
        <f t="shared" si="35"/>
        <v>1.862074515636716E-2</v>
      </c>
      <c r="K191" s="318">
        <f t="shared" si="35"/>
        <v>2.0628141893038254E-2</v>
      </c>
      <c r="L191" s="318">
        <f t="shared" si="35"/>
        <v>2.0837542798049401E-2</v>
      </c>
      <c r="M191" s="318">
        <f t="shared" si="35"/>
        <v>1.8353369446403131E-2</v>
      </c>
      <c r="N191" s="318">
        <f t="shared" si="35"/>
        <v>1.7732594129709504E-2</v>
      </c>
      <c r="O191" s="318">
        <f t="shared" si="35"/>
        <v>1.822059051296758E-2</v>
      </c>
      <c r="P191" s="318">
        <f t="shared" si="35"/>
        <v>1.4210900634185699E-2</v>
      </c>
      <c r="Q191" s="318">
        <f t="shared" si="35"/>
        <v>1.3831104059821056E-2</v>
      </c>
      <c r="R191" s="318">
        <f t="shared" si="35"/>
        <v>1.4000600843429018E-2</v>
      </c>
      <c r="S191" s="318">
        <f t="shared" si="35"/>
        <v>1.3644048862211397E-2</v>
      </c>
      <c r="T191" s="318">
        <f t="shared" si="35"/>
        <v>1.4406669340029744E-2</v>
      </c>
      <c r="U191" s="318">
        <f t="shared" si="35"/>
        <v>1.3592259465017801E-2</v>
      </c>
      <c r="V191" s="318">
        <f t="shared" si="35"/>
        <v>1.5536545019210065E-2</v>
      </c>
      <c r="W191" s="318">
        <f t="shared" si="35"/>
        <v>1.5409026133602174E-2</v>
      </c>
      <c r="X191" s="318">
        <f t="shared" si="35"/>
        <v>1.5279618133884322E-2</v>
      </c>
      <c r="Y191" s="318">
        <f t="shared" si="35"/>
        <v>1.5833609006320977E-2</v>
      </c>
      <c r="DA191" s="141"/>
    </row>
    <row r="192" spans="1:105" ht="12" customHeight="1" x14ac:dyDescent="0.25">
      <c r="A192" s="62" t="s">
        <v>1024</v>
      </c>
      <c r="B192" s="318">
        <f t="shared" ref="B192:Y192" si="36">IF(B$95=0,0,B$95/B$61)</f>
        <v>8.5997766251943338E-3</v>
      </c>
      <c r="C192" s="318">
        <f t="shared" si="36"/>
        <v>8.2403868357040951E-3</v>
      </c>
      <c r="D192" s="318">
        <f t="shared" si="36"/>
        <v>8.0977847633598565E-3</v>
      </c>
      <c r="E192" s="318">
        <f t="shared" si="36"/>
        <v>7.9104153654361575E-3</v>
      </c>
      <c r="F192" s="318">
        <f t="shared" si="36"/>
        <v>7.7663455385431727E-3</v>
      </c>
      <c r="G192" s="318">
        <f t="shared" si="36"/>
        <v>7.796066884355626E-3</v>
      </c>
      <c r="H192" s="318">
        <f t="shared" si="36"/>
        <v>8.0473402005499864E-3</v>
      </c>
      <c r="I192" s="318">
        <f t="shared" si="36"/>
        <v>7.9799688400177208E-3</v>
      </c>
      <c r="J192" s="318">
        <f t="shared" si="36"/>
        <v>8.9760808736205223E-3</v>
      </c>
      <c r="K192" s="318">
        <f t="shared" si="36"/>
        <v>9.2669199317605821E-3</v>
      </c>
      <c r="L192" s="318">
        <f t="shared" si="36"/>
        <v>9.2127608446883787E-3</v>
      </c>
      <c r="M192" s="318">
        <f t="shared" si="36"/>
        <v>9.4175785284272579E-3</v>
      </c>
      <c r="N192" s="318">
        <f t="shared" si="36"/>
        <v>9.3056745697805022E-3</v>
      </c>
      <c r="O192" s="318">
        <f t="shared" si="36"/>
        <v>9.4735913231322275E-3</v>
      </c>
      <c r="P192" s="318">
        <f t="shared" si="36"/>
        <v>8.9387704870156036E-3</v>
      </c>
      <c r="Q192" s="318">
        <f t="shared" si="36"/>
        <v>9.0467482706326745E-3</v>
      </c>
      <c r="R192" s="318">
        <f t="shared" si="36"/>
        <v>9.1142445032749101E-3</v>
      </c>
      <c r="S192" s="318">
        <f t="shared" si="36"/>
        <v>9.0921789172304143E-3</v>
      </c>
      <c r="T192" s="318">
        <f t="shared" si="36"/>
        <v>9.1112532358492981E-3</v>
      </c>
      <c r="U192" s="318">
        <f t="shared" si="36"/>
        <v>9.2567735508933425E-3</v>
      </c>
      <c r="V192" s="318">
        <f t="shared" si="36"/>
        <v>9.3795320681152421E-3</v>
      </c>
      <c r="W192" s="318">
        <f t="shared" si="36"/>
        <v>9.344710743442227E-3</v>
      </c>
      <c r="X192" s="318">
        <f t="shared" si="36"/>
        <v>9.3500844308194112E-3</v>
      </c>
      <c r="Y192" s="318">
        <f t="shared" si="36"/>
        <v>9.1525710004119101E-3</v>
      </c>
      <c r="DA192" s="141"/>
    </row>
    <row r="193" spans="1:105" ht="12" customHeight="1" x14ac:dyDescent="0.25">
      <c r="A193" s="62" t="s">
        <v>1036</v>
      </c>
      <c r="B193" s="318">
        <f t="shared" ref="B193:Y193" si="37">IF(B$106=0,0,B$106/B$61)</f>
        <v>1.1536364448797746E-2</v>
      </c>
      <c r="C193" s="318">
        <f t="shared" si="37"/>
        <v>1.5811192159765949E-2</v>
      </c>
      <c r="D193" s="318">
        <f t="shared" si="37"/>
        <v>1.9155746697821417E-2</v>
      </c>
      <c r="E193" s="318">
        <f t="shared" si="37"/>
        <v>3.0278850283810131E-2</v>
      </c>
      <c r="F193" s="318">
        <f t="shared" si="37"/>
        <v>2.9718027461108271E-2</v>
      </c>
      <c r="G193" s="318">
        <f t="shared" si="37"/>
        <v>3.2491881588323925E-2</v>
      </c>
      <c r="H193" s="318">
        <f t="shared" si="37"/>
        <v>3.042388054661679E-2</v>
      </c>
      <c r="I193" s="318">
        <f t="shared" si="37"/>
        <v>3.123806594462579E-2</v>
      </c>
      <c r="J193" s="318">
        <f t="shared" si="37"/>
        <v>1.8681612608683174E-2</v>
      </c>
      <c r="K193" s="318">
        <f t="shared" si="37"/>
        <v>1.5380668041288842E-2</v>
      </c>
      <c r="L193" s="318">
        <f t="shared" si="37"/>
        <v>1.5425906781415711E-2</v>
      </c>
      <c r="M193" s="318">
        <f t="shared" si="37"/>
        <v>1.7168928491793863E-2</v>
      </c>
      <c r="N193" s="318">
        <f t="shared" si="37"/>
        <v>1.843276010628575E-2</v>
      </c>
      <c r="O193" s="318">
        <f t="shared" si="37"/>
        <v>1.7072775956433285E-2</v>
      </c>
      <c r="P193" s="318">
        <f t="shared" si="37"/>
        <v>2.4086890015191344E-2</v>
      </c>
      <c r="Q193" s="318">
        <f t="shared" si="37"/>
        <v>2.3911563858983804E-2</v>
      </c>
      <c r="R193" s="318">
        <f t="shared" si="37"/>
        <v>2.3370188103451189E-2</v>
      </c>
      <c r="S193" s="318">
        <f t="shared" si="37"/>
        <v>2.391210241034426E-2</v>
      </c>
      <c r="T193" s="318">
        <f t="shared" si="37"/>
        <v>2.2866155904331699E-2</v>
      </c>
      <c r="U193" s="318">
        <f t="shared" si="37"/>
        <v>2.3127669037973989E-2</v>
      </c>
      <c r="V193" s="318">
        <f t="shared" si="37"/>
        <v>2.0285156593983545E-2</v>
      </c>
      <c r="W193" s="318">
        <f t="shared" si="37"/>
        <v>2.0595224052394161E-2</v>
      </c>
      <c r="X193" s="318">
        <f t="shared" si="37"/>
        <v>2.0777593488272596E-2</v>
      </c>
      <c r="Y193" s="318">
        <f t="shared" si="37"/>
        <v>2.1043033960123272E-2</v>
      </c>
      <c r="DA193" s="141"/>
    </row>
    <row r="194" spans="1:105" ht="12" customHeight="1" x14ac:dyDescent="0.25">
      <c r="A194" s="41" t="s">
        <v>1038</v>
      </c>
      <c r="B194" s="319">
        <f t="shared" ref="B194:Y194" si="38">IF(B$107=0,0,B$107/B$61)</f>
        <v>2.7236420733522837E-2</v>
      </c>
      <c r="C194" s="319">
        <f t="shared" si="38"/>
        <v>3.0169994384422631E-2</v>
      </c>
      <c r="D194" s="319">
        <f t="shared" si="38"/>
        <v>3.132179801987147E-2</v>
      </c>
      <c r="E194" s="319">
        <f t="shared" si="38"/>
        <v>3.4130736943751683E-2</v>
      </c>
      <c r="F194" s="319">
        <f t="shared" si="38"/>
        <v>3.4837558355684348E-2</v>
      </c>
      <c r="G194" s="319">
        <f t="shared" si="38"/>
        <v>3.4885128009329122E-2</v>
      </c>
      <c r="H194" s="319">
        <f t="shared" si="38"/>
        <v>3.3551415407206679E-2</v>
      </c>
      <c r="I194" s="319">
        <f t="shared" si="38"/>
        <v>3.3959096708526003E-2</v>
      </c>
      <c r="J194" s="319">
        <f t="shared" si="38"/>
        <v>2.7816227061828812E-2</v>
      </c>
      <c r="K194" s="319">
        <f t="shared" si="38"/>
        <v>2.5548923237162763E-2</v>
      </c>
      <c r="L194" s="319">
        <f t="shared" si="38"/>
        <v>2.5700731273745048E-2</v>
      </c>
      <c r="M194" s="319">
        <f t="shared" si="38"/>
        <v>2.5188333122288794E-2</v>
      </c>
      <c r="N194" s="319">
        <f t="shared" si="38"/>
        <v>2.5745565214910223E-2</v>
      </c>
      <c r="O194" s="319">
        <f t="shared" si="38"/>
        <v>2.4883056523412175E-2</v>
      </c>
      <c r="P194" s="319">
        <f t="shared" si="38"/>
        <v>2.8917529558068086E-2</v>
      </c>
      <c r="Q194" s="319">
        <f t="shared" si="38"/>
        <v>2.8617266307310901E-2</v>
      </c>
      <c r="R194" s="319">
        <f t="shared" si="38"/>
        <v>2.8270668371526055E-2</v>
      </c>
      <c r="S194" s="319">
        <f t="shared" si="38"/>
        <v>2.8459533354443407E-2</v>
      </c>
      <c r="T194" s="319">
        <f t="shared" si="38"/>
        <v>2.8196303979752282E-2</v>
      </c>
      <c r="U194" s="319">
        <f t="shared" si="38"/>
        <v>2.7742725913308796E-2</v>
      </c>
      <c r="V194" s="319">
        <f t="shared" si="38"/>
        <v>2.645394962925408E-2</v>
      </c>
      <c r="W194" s="319">
        <f t="shared" si="38"/>
        <v>2.6685690502888104E-2</v>
      </c>
      <c r="X194" s="319">
        <f t="shared" si="38"/>
        <v>2.6585073158628427E-2</v>
      </c>
      <c r="Y194" s="319">
        <f t="shared" si="38"/>
        <v>2.7374835776311668E-2</v>
      </c>
      <c r="DA194" s="82"/>
    </row>
    <row r="195" spans="1:105" ht="12" hidden="1" customHeight="1" x14ac:dyDescent="0.25">
      <c r="A195" s="98"/>
      <c r="B195" s="98"/>
      <c r="C195" s="98"/>
      <c r="D195" s="98"/>
      <c r="E195" s="98"/>
      <c r="F195" s="98"/>
      <c r="G195" s="98"/>
      <c r="H195" s="98"/>
      <c r="I195" s="98"/>
      <c r="J195" s="98"/>
      <c r="K195" s="98"/>
      <c r="L195" s="98"/>
      <c r="M195" s="98"/>
      <c r="N195" s="98"/>
      <c r="O195" s="98"/>
      <c r="P195" s="98"/>
      <c r="Q195" s="98"/>
      <c r="R195" s="98"/>
      <c r="S195" s="98"/>
      <c r="T195" s="98"/>
      <c r="U195" s="98"/>
      <c r="V195" s="98"/>
      <c r="W195" s="98"/>
      <c r="X195" s="98"/>
      <c r="Y195" s="98"/>
      <c r="DA195" s="94"/>
    </row>
    <row r="196" spans="1:105" ht="12" customHeight="1" x14ac:dyDescent="0.25">
      <c r="A196" s="172"/>
      <c r="B196" s="172"/>
      <c r="C196" s="172"/>
      <c r="D196" s="172"/>
      <c r="E196" s="172"/>
      <c r="F196" s="172"/>
      <c r="G196" s="172"/>
      <c r="H196" s="172"/>
      <c r="I196" s="172"/>
      <c r="J196" s="172"/>
      <c r="K196" s="172"/>
      <c r="L196" s="172"/>
      <c r="M196" s="172"/>
      <c r="N196" s="172"/>
      <c r="O196" s="172"/>
      <c r="P196" s="172"/>
      <c r="Q196" s="172"/>
      <c r="R196" s="172"/>
      <c r="S196" s="172"/>
      <c r="T196" s="172"/>
      <c r="U196" s="172"/>
      <c r="V196" s="172"/>
      <c r="W196" s="172"/>
      <c r="X196" s="172"/>
      <c r="Y196" s="172"/>
      <c r="DA196" s="176"/>
    </row>
    <row r="197" spans="1:105" ht="12" customHeight="1" x14ac:dyDescent="0.25">
      <c r="A197" s="35" t="s">
        <v>50</v>
      </c>
      <c r="B197" s="232">
        <f t="shared" ref="B197:Y197" si="39">SUM(B$198:B$202,B$204:B$205,B$207:B$208,B$210:B$213)</f>
        <v>0.99999999999999978</v>
      </c>
      <c r="C197" s="232">
        <f t="shared" si="39"/>
        <v>1.0000000000000002</v>
      </c>
      <c r="D197" s="232">
        <f t="shared" si="39"/>
        <v>1</v>
      </c>
      <c r="E197" s="232">
        <f t="shared" si="39"/>
        <v>1.0000000000000002</v>
      </c>
      <c r="F197" s="232">
        <f t="shared" si="39"/>
        <v>0.99999999999999967</v>
      </c>
      <c r="G197" s="232">
        <f t="shared" si="39"/>
        <v>0.99999999999999989</v>
      </c>
      <c r="H197" s="232">
        <f t="shared" si="39"/>
        <v>0.99999999999999989</v>
      </c>
      <c r="I197" s="232">
        <f t="shared" si="39"/>
        <v>0.99999999999999967</v>
      </c>
      <c r="J197" s="232">
        <f t="shared" si="39"/>
        <v>1</v>
      </c>
      <c r="K197" s="232">
        <f t="shared" si="39"/>
        <v>0.99999999999999978</v>
      </c>
      <c r="L197" s="232">
        <f t="shared" si="39"/>
        <v>1.0000000000000002</v>
      </c>
      <c r="M197" s="232">
        <f t="shared" si="39"/>
        <v>1.0000000000000004</v>
      </c>
      <c r="N197" s="232">
        <f t="shared" si="39"/>
        <v>0.99999999999999978</v>
      </c>
      <c r="O197" s="232">
        <f t="shared" si="39"/>
        <v>1</v>
      </c>
      <c r="P197" s="232">
        <f t="shared" si="39"/>
        <v>1.0000000000000004</v>
      </c>
      <c r="Q197" s="232">
        <f t="shared" si="39"/>
        <v>1</v>
      </c>
      <c r="R197" s="232">
        <f t="shared" si="39"/>
        <v>0.99999999999999978</v>
      </c>
      <c r="S197" s="232">
        <f t="shared" si="39"/>
        <v>1</v>
      </c>
      <c r="T197" s="232">
        <f t="shared" si="39"/>
        <v>0.99999999999999978</v>
      </c>
      <c r="U197" s="232">
        <f t="shared" si="39"/>
        <v>1</v>
      </c>
      <c r="V197" s="232">
        <f t="shared" si="39"/>
        <v>0.99999999999999956</v>
      </c>
      <c r="W197" s="232">
        <f t="shared" si="39"/>
        <v>0.99999999999999978</v>
      </c>
      <c r="X197" s="232">
        <f t="shared" si="39"/>
        <v>1.0000000000000002</v>
      </c>
      <c r="Y197" s="232">
        <f t="shared" si="39"/>
        <v>0.99999999999999978</v>
      </c>
      <c r="DA197" s="95"/>
    </row>
    <row r="198" spans="1:105" ht="12" customHeight="1" x14ac:dyDescent="0.25">
      <c r="A198" s="55" t="s">
        <v>91</v>
      </c>
      <c r="B198" s="266">
        <f t="shared" ref="B198:Y198" si="40">IF(B$111=0,0,B$111/B$110)</f>
        <v>3.2510315697859213E-3</v>
      </c>
      <c r="C198" s="266">
        <f t="shared" si="40"/>
        <v>3.5975899404817506E-3</v>
      </c>
      <c r="D198" s="266">
        <f t="shared" si="40"/>
        <v>3.7267575311929206E-3</v>
      </c>
      <c r="E198" s="266">
        <f t="shared" si="40"/>
        <v>4.0029351584009313E-3</v>
      </c>
      <c r="F198" s="266">
        <f t="shared" si="40"/>
        <v>4.0670064675759248E-3</v>
      </c>
      <c r="G198" s="266">
        <f t="shared" si="40"/>
        <v>4.0696677907209947E-3</v>
      </c>
      <c r="H198" s="266">
        <f t="shared" si="40"/>
        <v>3.9041197544749497E-3</v>
      </c>
      <c r="I198" s="266">
        <f t="shared" si="40"/>
        <v>3.9446173882163697E-3</v>
      </c>
      <c r="J198" s="266">
        <f t="shared" si="40"/>
        <v>3.2886978781949644E-3</v>
      </c>
      <c r="K198" s="266">
        <f t="shared" si="40"/>
        <v>4.2559214773077829E-3</v>
      </c>
      <c r="L198" s="266">
        <f t="shared" si="40"/>
        <v>4.3827936539673961E-3</v>
      </c>
      <c r="M198" s="266">
        <f t="shared" si="40"/>
        <v>5.1602808496474051E-3</v>
      </c>
      <c r="N198" s="266">
        <f t="shared" si="40"/>
        <v>5.7200593005800639E-3</v>
      </c>
      <c r="O198" s="266">
        <f t="shared" si="40"/>
        <v>5.1900185348755113E-3</v>
      </c>
      <c r="P198" s="266">
        <f t="shared" si="40"/>
        <v>3.8848257190293644E-3</v>
      </c>
      <c r="Q198" s="266">
        <f t="shared" si="40"/>
        <v>3.6532196342258134E-3</v>
      </c>
      <c r="R198" s="266">
        <f t="shared" si="40"/>
        <v>3.5393222247667726E-3</v>
      </c>
      <c r="S198" s="266">
        <f t="shared" si="40"/>
        <v>3.6116809541603492E-3</v>
      </c>
      <c r="T198" s="266">
        <f t="shared" si="40"/>
        <v>3.5273902940898398E-3</v>
      </c>
      <c r="U198" s="266">
        <f t="shared" si="40"/>
        <v>3.3606817135399584E-3</v>
      </c>
      <c r="V198" s="266">
        <f t="shared" si="40"/>
        <v>3.9041141135830195E-3</v>
      </c>
      <c r="W198" s="266">
        <f t="shared" si="40"/>
        <v>3.8265482137279727E-3</v>
      </c>
      <c r="X198" s="266">
        <f t="shared" si="40"/>
        <v>4.0310251107552701E-3</v>
      </c>
      <c r="Y198" s="266">
        <f t="shared" si="40"/>
        <v>4.1005366911594102E-3</v>
      </c>
      <c r="DA198" s="76"/>
    </row>
    <row r="199" spans="1:105" ht="12" customHeight="1" x14ac:dyDescent="0.25">
      <c r="A199" s="173" t="s">
        <v>92</v>
      </c>
      <c r="B199" s="267">
        <f t="shared" ref="B199:Y199" si="41">IF(B$112=0,0,B$112/B$110)</f>
        <v>7.07211285292052E-3</v>
      </c>
      <c r="C199" s="267">
        <f t="shared" si="41"/>
        <v>7.8259966141435953E-3</v>
      </c>
      <c r="D199" s="267">
        <f t="shared" si="41"/>
        <v>8.1069805907185728E-3</v>
      </c>
      <c r="E199" s="267">
        <f t="shared" si="41"/>
        <v>8.821139298305667E-3</v>
      </c>
      <c r="F199" s="267">
        <f t="shared" si="41"/>
        <v>9.0543667501044346E-3</v>
      </c>
      <c r="G199" s="267">
        <f t="shared" si="41"/>
        <v>9.0602916474430834E-3</v>
      </c>
      <c r="H199" s="267">
        <f t="shared" si="41"/>
        <v>8.782418144966787E-3</v>
      </c>
      <c r="I199" s="267">
        <f t="shared" si="41"/>
        <v>8.8747427358906832E-3</v>
      </c>
      <c r="J199" s="267">
        <f t="shared" si="41"/>
        <v>7.3990313210699002E-3</v>
      </c>
      <c r="K199" s="267">
        <f t="shared" si="41"/>
        <v>9.5751259242754759E-3</v>
      </c>
      <c r="L199" s="267">
        <f t="shared" si="41"/>
        <v>9.9520555084429228E-3</v>
      </c>
      <c r="M199" s="267">
        <f t="shared" si="41"/>
        <v>1.1755789627984769E-2</v>
      </c>
      <c r="N199" s="267">
        <f t="shared" si="41"/>
        <v>1.3031037603662914E-2</v>
      </c>
      <c r="O199" s="267">
        <f t="shared" si="41"/>
        <v>1.1823535935162747E-2</v>
      </c>
      <c r="P199" s="267">
        <f t="shared" si="41"/>
        <v>8.850137274488537E-3</v>
      </c>
      <c r="Q199" s="267">
        <f t="shared" si="41"/>
        <v>8.3225085486803678E-3</v>
      </c>
      <c r="R199" s="267">
        <f t="shared" si="41"/>
        <v>8.0630354649887329E-3</v>
      </c>
      <c r="S199" s="267">
        <f t="shared" si="41"/>
        <v>8.2278780433839155E-3</v>
      </c>
      <c r="T199" s="267">
        <f t="shared" si="41"/>
        <v>8.0995046805638193E-3</v>
      </c>
      <c r="U199" s="267">
        <f t="shared" si="41"/>
        <v>7.7712917439546293E-3</v>
      </c>
      <c r="V199" s="267">
        <f t="shared" si="41"/>
        <v>9.0849973683312397E-3</v>
      </c>
      <c r="W199" s="267">
        <f t="shared" si="41"/>
        <v>8.9548365110490476E-3</v>
      </c>
      <c r="X199" s="267">
        <f t="shared" si="41"/>
        <v>9.4810751600279686E-3</v>
      </c>
      <c r="Y199" s="267">
        <f t="shared" si="41"/>
        <v>9.6882609803292195E-3</v>
      </c>
      <c r="DA199" s="77"/>
    </row>
    <row r="200" spans="1:105" ht="12" customHeight="1" x14ac:dyDescent="0.25">
      <c r="A200" s="173" t="s">
        <v>93</v>
      </c>
      <c r="B200" s="267">
        <f t="shared" ref="B200:Y200" si="42">IF(B$113=0,0,B$113/B$110)</f>
        <v>4.4310893943570337E-2</v>
      </c>
      <c r="C200" s="267">
        <f t="shared" si="42"/>
        <v>4.9034413503292892E-2</v>
      </c>
      <c r="D200" s="267">
        <f t="shared" si="42"/>
        <v>5.0794941289655192E-2</v>
      </c>
      <c r="E200" s="267">
        <f t="shared" si="42"/>
        <v>5.4559185741334573E-2</v>
      </c>
      <c r="F200" s="267">
        <f t="shared" si="42"/>
        <v>5.5432464552916741E-2</v>
      </c>
      <c r="G200" s="267">
        <f t="shared" si="42"/>
        <v>5.5468737841901913E-2</v>
      </c>
      <c r="H200" s="267">
        <f t="shared" si="42"/>
        <v>5.3212352039672409E-2</v>
      </c>
      <c r="I200" s="267">
        <f t="shared" si="42"/>
        <v>5.3764326486909118E-2</v>
      </c>
      <c r="J200" s="267">
        <f t="shared" si="42"/>
        <v>4.4824278006853631E-2</v>
      </c>
      <c r="K200" s="267">
        <f t="shared" si="42"/>
        <v>5.8007337414310731E-2</v>
      </c>
      <c r="L200" s="267">
        <f t="shared" si="42"/>
        <v>5.9736579177633309E-2</v>
      </c>
      <c r="M200" s="267">
        <f t="shared" si="42"/>
        <v>7.0333570295910669E-2</v>
      </c>
      <c r="N200" s="267">
        <f t="shared" si="42"/>
        <v>7.7963235846284465E-2</v>
      </c>
      <c r="O200" s="267">
        <f t="shared" si="42"/>
        <v>7.073888885034009E-2</v>
      </c>
      <c r="P200" s="267">
        <f t="shared" si="42"/>
        <v>5.2949378291180287E-2</v>
      </c>
      <c r="Q200" s="267">
        <f t="shared" si="42"/>
        <v>4.9792634826799957E-2</v>
      </c>
      <c r="R200" s="267">
        <f t="shared" si="42"/>
        <v>4.8240236481028383E-2</v>
      </c>
      <c r="S200" s="267">
        <f t="shared" si="42"/>
        <v>4.9226471131546198E-2</v>
      </c>
      <c r="T200" s="267">
        <f t="shared" si="42"/>
        <v>4.8077606711548024E-2</v>
      </c>
      <c r="U200" s="267">
        <f t="shared" si="42"/>
        <v>4.580540292832997E-2</v>
      </c>
      <c r="V200" s="267">
        <f t="shared" si="42"/>
        <v>5.3212275155471597E-2</v>
      </c>
      <c r="W200" s="267">
        <f t="shared" si="42"/>
        <v>5.2155067838859495E-2</v>
      </c>
      <c r="X200" s="267">
        <f t="shared" si="42"/>
        <v>5.4942046034424541E-2</v>
      </c>
      <c r="Y200" s="267">
        <f t="shared" si="42"/>
        <v>5.5889474627786546E-2</v>
      </c>
      <c r="DA200" s="77"/>
    </row>
    <row r="201" spans="1:105" ht="12" customHeight="1" x14ac:dyDescent="0.25">
      <c r="A201" s="173" t="s">
        <v>94</v>
      </c>
      <c r="B201" s="267">
        <f t="shared" ref="B201:Y201" si="43">IF(B$114=0,0,B$114/B$110)</f>
        <v>6.3442232797183251E-2</v>
      </c>
      <c r="C201" s="267">
        <f t="shared" si="43"/>
        <v>7.0205143694706484E-2</v>
      </c>
      <c r="D201" s="267">
        <f t="shared" si="43"/>
        <v>7.2725783738902969E-2</v>
      </c>
      <c r="E201" s="267">
        <f t="shared" si="43"/>
        <v>7.898173199126618E-2</v>
      </c>
      <c r="F201" s="267">
        <f t="shared" si="43"/>
        <v>8.103823586036546E-2</v>
      </c>
      <c r="G201" s="267">
        <f t="shared" si="43"/>
        <v>8.1277709202573822E-2</v>
      </c>
      <c r="H201" s="267">
        <f t="shared" si="43"/>
        <v>7.8638091426182069E-2</v>
      </c>
      <c r="I201" s="267">
        <f t="shared" si="43"/>
        <v>7.9613194299207962E-2</v>
      </c>
      <c r="J201" s="267">
        <f t="shared" si="43"/>
        <v>6.6374940178042741E-2</v>
      </c>
      <c r="K201" s="267">
        <f t="shared" si="43"/>
        <v>8.5896164354810511E-2</v>
      </c>
      <c r="L201" s="267">
        <f t="shared" si="43"/>
        <v>8.911261974271513E-2</v>
      </c>
      <c r="M201" s="267">
        <f t="shared" si="43"/>
        <v>0.1054583768392961</v>
      </c>
      <c r="N201" s="267">
        <f t="shared" si="43"/>
        <v>0.11689832139754772</v>
      </c>
      <c r="O201" s="267">
        <f t="shared" si="43"/>
        <v>0.10606611275648532</v>
      </c>
      <c r="P201" s="267">
        <f t="shared" si="43"/>
        <v>7.9392464590446035E-2</v>
      </c>
      <c r="Q201" s="267">
        <f t="shared" si="43"/>
        <v>7.4659233496801966E-2</v>
      </c>
      <c r="R201" s="267">
        <f t="shared" si="43"/>
        <v>7.2331562527387261E-2</v>
      </c>
      <c r="S201" s="267">
        <f t="shared" si="43"/>
        <v>7.3810325868828602E-2</v>
      </c>
      <c r="T201" s="267">
        <f t="shared" si="43"/>
        <v>7.2526011426416001E-2</v>
      </c>
      <c r="U201" s="267">
        <f t="shared" si="43"/>
        <v>6.9474171389358658E-2</v>
      </c>
      <c r="V201" s="267">
        <f t="shared" si="43"/>
        <v>8.1101291241225906E-2</v>
      </c>
      <c r="W201" s="267">
        <f t="shared" si="43"/>
        <v>7.9836608845900853E-2</v>
      </c>
      <c r="X201" s="267">
        <f t="shared" si="43"/>
        <v>8.4431413035625832E-2</v>
      </c>
      <c r="Y201" s="267">
        <f t="shared" si="43"/>
        <v>8.6188222808902801E-2</v>
      </c>
      <c r="DA201" s="77"/>
    </row>
    <row r="202" spans="1:105" ht="12" customHeight="1" x14ac:dyDescent="0.25">
      <c r="A202" s="56" t="s">
        <v>95</v>
      </c>
      <c r="B202" s="268">
        <f t="shared" ref="B202:Y202" si="44">IF(B$115=0,0,B$115/B$110)</f>
        <v>6.3923033972848514E-2</v>
      </c>
      <c r="C202" s="268">
        <f t="shared" si="44"/>
        <v>6.4173538694331567E-2</v>
      </c>
      <c r="D202" s="268">
        <f t="shared" si="44"/>
        <v>6.4600674286884471E-2</v>
      </c>
      <c r="E202" s="268">
        <f t="shared" si="44"/>
        <v>6.5192494273075691E-2</v>
      </c>
      <c r="F202" s="268">
        <f t="shared" si="44"/>
        <v>6.5950055378600048E-2</v>
      </c>
      <c r="G202" s="268">
        <f t="shared" si="44"/>
        <v>6.6143345718797139E-2</v>
      </c>
      <c r="H202" s="268">
        <f t="shared" si="44"/>
        <v>6.4877464457320205E-2</v>
      </c>
      <c r="I202" s="268">
        <f t="shared" si="44"/>
        <v>6.5072032598303464E-2</v>
      </c>
      <c r="J202" s="268">
        <f t="shared" si="44"/>
        <v>5.9717539172355165E-2</v>
      </c>
      <c r="K202" s="268">
        <f t="shared" si="44"/>
        <v>5.3432938524716249E-2</v>
      </c>
      <c r="L202" s="268">
        <f t="shared" si="44"/>
        <v>5.3289286285463117E-2</v>
      </c>
      <c r="M202" s="268">
        <f t="shared" si="44"/>
        <v>4.8247098464793303E-2</v>
      </c>
      <c r="N202" s="268">
        <f t="shared" si="44"/>
        <v>4.6448080494042199E-2</v>
      </c>
      <c r="O202" s="268">
        <f t="shared" si="44"/>
        <v>4.7712128093635085E-2</v>
      </c>
      <c r="P202" s="268">
        <f t="shared" si="44"/>
        <v>5.7384821969185651E-2</v>
      </c>
      <c r="Q202" s="268">
        <f t="shared" si="44"/>
        <v>5.7477069295299964E-2</v>
      </c>
      <c r="R202" s="268">
        <f t="shared" si="44"/>
        <v>5.7374004354795123E-2</v>
      </c>
      <c r="S202" s="268">
        <f t="shared" si="44"/>
        <v>5.7304931621205306E-2</v>
      </c>
      <c r="T202" s="268">
        <f t="shared" si="44"/>
        <v>5.7763845742303116E-2</v>
      </c>
      <c r="U202" s="268">
        <f t="shared" si="44"/>
        <v>5.8642838099902547E-2</v>
      </c>
      <c r="V202" s="268">
        <f t="shared" si="44"/>
        <v>5.5544410085737572E-2</v>
      </c>
      <c r="W202" s="268">
        <f t="shared" si="44"/>
        <v>5.5894932065074628E-2</v>
      </c>
      <c r="X202" s="268">
        <f t="shared" si="44"/>
        <v>5.4803542468814942E-2</v>
      </c>
      <c r="Y202" s="268">
        <f t="shared" si="44"/>
        <v>5.5795433114383189E-2</v>
      </c>
      <c r="DA202" s="78"/>
    </row>
    <row r="203" spans="1:105" ht="12" customHeight="1" x14ac:dyDescent="0.25">
      <c r="A203" s="174" t="s">
        <v>1051</v>
      </c>
      <c r="B203" s="269">
        <f t="shared" ref="B203:Y203" si="45">IF(B$121=0,0,B$121/B$110)</f>
        <v>0.41898470034922591</v>
      </c>
      <c r="C203" s="269">
        <f t="shared" si="45"/>
        <v>0.40114104062278028</v>
      </c>
      <c r="D203" s="269">
        <f t="shared" si="45"/>
        <v>0.39336378814080714</v>
      </c>
      <c r="E203" s="269">
        <f t="shared" si="45"/>
        <v>0.37928865389063926</v>
      </c>
      <c r="F203" s="269">
        <f t="shared" si="45"/>
        <v>0.37353648434431302</v>
      </c>
      <c r="G203" s="269">
        <f t="shared" si="45"/>
        <v>0.37338253820173067</v>
      </c>
      <c r="H203" s="269">
        <f t="shared" si="45"/>
        <v>0.38617985039360941</v>
      </c>
      <c r="I203" s="269">
        <f t="shared" si="45"/>
        <v>0.38278770921922156</v>
      </c>
      <c r="J203" s="269">
        <f t="shared" si="45"/>
        <v>0.43610957138592799</v>
      </c>
      <c r="K203" s="269">
        <f t="shared" si="45"/>
        <v>0.40947321722845581</v>
      </c>
      <c r="L203" s="269">
        <f t="shared" si="45"/>
        <v>0.4021858757010156</v>
      </c>
      <c r="M203" s="269">
        <f t="shared" si="45"/>
        <v>0.38219838148653068</v>
      </c>
      <c r="N203" s="269">
        <f t="shared" si="45"/>
        <v>0.35959725299191381</v>
      </c>
      <c r="O203" s="269">
        <f t="shared" si="45"/>
        <v>0.38269537668655124</v>
      </c>
      <c r="P203" s="269">
        <f t="shared" si="45"/>
        <v>0.41551979613051504</v>
      </c>
      <c r="Q203" s="269">
        <f t="shared" si="45"/>
        <v>0.42844255029469136</v>
      </c>
      <c r="R203" s="269">
        <f t="shared" si="45"/>
        <v>0.43474172192203464</v>
      </c>
      <c r="S203" s="269">
        <f t="shared" si="45"/>
        <v>0.4316734730159657</v>
      </c>
      <c r="T203" s="269">
        <f t="shared" si="45"/>
        <v>0.43291298641548581</v>
      </c>
      <c r="U203" s="269">
        <f t="shared" si="45"/>
        <v>0.43860435960197836</v>
      </c>
      <c r="V203" s="269">
        <f t="shared" si="45"/>
        <v>0.41860278649010169</v>
      </c>
      <c r="W203" s="269">
        <f t="shared" si="45"/>
        <v>0.42132873005411187</v>
      </c>
      <c r="X203" s="269">
        <f t="shared" si="45"/>
        <v>0.41396008182960053</v>
      </c>
      <c r="Y203" s="269">
        <f t="shared" si="45"/>
        <v>0.40666946532113185</v>
      </c>
      <c r="DA203" s="79"/>
    </row>
    <row r="204" spans="1:105" ht="12" customHeight="1" x14ac:dyDescent="0.25">
      <c r="A204" s="62" t="s">
        <v>1052</v>
      </c>
      <c r="B204" s="318">
        <f t="shared" ref="B204:Y204" si="46">IF(B$122=0,0,B$122/B$110)</f>
        <v>0.41853187126490804</v>
      </c>
      <c r="C204" s="318">
        <f t="shared" si="46"/>
        <v>0.4006399401801885</v>
      </c>
      <c r="D204" s="318">
        <f t="shared" si="46"/>
        <v>0.39284469622671786</v>
      </c>
      <c r="E204" s="318">
        <f t="shared" si="46"/>
        <v>0.37872449776695372</v>
      </c>
      <c r="F204" s="318">
        <f t="shared" si="46"/>
        <v>0.37295726684420244</v>
      </c>
      <c r="G204" s="318">
        <f t="shared" si="46"/>
        <v>0.37280240555174471</v>
      </c>
      <c r="H204" s="318">
        <f t="shared" si="46"/>
        <v>0.38561815721459941</v>
      </c>
      <c r="I204" s="318">
        <f t="shared" si="46"/>
        <v>0.38221945731060131</v>
      </c>
      <c r="J204" s="318">
        <f t="shared" si="46"/>
        <v>0.43563580963358611</v>
      </c>
      <c r="K204" s="318">
        <f t="shared" si="46"/>
        <v>0.40907751527083003</v>
      </c>
      <c r="L204" s="318">
        <f t="shared" si="46"/>
        <v>0.40179349641835882</v>
      </c>
      <c r="M204" s="318">
        <f t="shared" si="46"/>
        <v>0.38183655686982665</v>
      </c>
      <c r="N204" s="318">
        <f t="shared" si="46"/>
        <v>0.35924515693724135</v>
      </c>
      <c r="O204" s="318">
        <f t="shared" si="46"/>
        <v>0.38233964289501099</v>
      </c>
      <c r="P204" s="318">
        <f t="shared" si="46"/>
        <v>0.41504403162888232</v>
      </c>
      <c r="Q204" s="318">
        <f t="shared" si="46"/>
        <v>0.42796349293544134</v>
      </c>
      <c r="R204" s="318">
        <f t="shared" si="46"/>
        <v>0.43426510110133043</v>
      </c>
      <c r="S204" s="318">
        <f t="shared" si="46"/>
        <v>0.4311957717534427</v>
      </c>
      <c r="T204" s="318">
        <f t="shared" si="46"/>
        <v>0.43243853913971392</v>
      </c>
      <c r="U204" s="318">
        <f t="shared" si="46"/>
        <v>0.43813661877498855</v>
      </c>
      <c r="V204" s="318">
        <f t="shared" si="46"/>
        <v>0.41818326432839709</v>
      </c>
      <c r="W204" s="318">
        <f t="shared" si="46"/>
        <v>0.42090235225657074</v>
      </c>
      <c r="X204" s="318">
        <f t="shared" si="46"/>
        <v>0.41354144879588317</v>
      </c>
      <c r="Y204" s="318">
        <f t="shared" si="46"/>
        <v>0.40624195337967578</v>
      </c>
      <c r="DA204" s="141"/>
    </row>
    <row r="205" spans="1:105" ht="12" customHeight="1" x14ac:dyDescent="0.25">
      <c r="A205" s="62" t="s">
        <v>1064</v>
      </c>
      <c r="B205" s="318">
        <f t="shared" ref="B205:Y205" si="47">IF(B$133=0,0,B$133/B$110)</f>
        <v>4.5282908431785996E-4</v>
      </c>
      <c r="C205" s="318">
        <f t="shared" si="47"/>
        <v>5.0110044259175565E-4</v>
      </c>
      <c r="D205" s="318">
        <f t="shared" si="47"/>
        <v>5.1909191408925769E-4</v>
      </c>
      <c r="E205" s="318">
        <f t="shared" si="47"/>
        <v>5.6415612368559086E-4</v>
      </c>
      <c r="F205" s="318">
        <f t="shared" si="47"/>
        <v>5.7921750011062482E-4</v>
      </c>
      <c r="G205" s="318">
        <f t="shared" si="47"/>
        <v>5.8013264998593988E-4</v>
      </c>
      <c r="H205" s="318">
        <f t="shared" si="47"/>
        <v>5.6169317900995935E-4</v>
      </c>
      <c r="I205" s="318">
        <f t="shared" si="47"/>
        <v>5.6825190862025996E-4</v>
      </c>
      <c r="J205" s="318">
        <f t="shared" si="47"/>
        <v>4.73761752341893E-4</v>
      </c>
      <c r="K205" s="318">
        <f t="shared" si="47"/>
        <v>3.9570195762579782E-4</v>
      </c>
      <c r="L205" s="318">
        <f t="shared" si="47"/>
        <v>3.9237928265676637E-4</v>
      </c>
      <c r="M205" s="318">
        <f t="shared" si="47"/>
        <v>3.6182461670400851E-4</v>
      </c>
      <c r="N205" s="318">
        <f t="shared" si="47"/>
        <v>3.5209605467243123E-4</v>
      </c>
      <c r="O205" s="318">
        <f t="shared" si="47"/>
        <v>3.5573379154023944E-4</v>
      </c>
      <c r="P205" s="318">
        <f t="shared" si="47"/>
        <v>4.7576450163270987E-4</v>
      </c>
      <c r="Q205" s="318">
        <f t="shared" si="47"/>
        <v>4.7905735925006136E-4</v>
      </c>
      <c r="R205" s="318">
        <f t="shared" si="47"/>
        <v>4.7662082070420097E-4</v>
      </c>
      <c r="S205" s="318">
        <f t="shared" si="47"/>
        <v>4.7770126252299371E-4</v>
      </c>
      <c r="T205" s="318">
        <f t="shared" si="47"/>
        <v>4.7444727577191509E-4</v>
      </c>
      <c r="U205" s="318">
        <f t="shared" si="47"/>
        <v>4.6774082698975718E-4</v>
      </c>
      <c r="V205" s="318">
        <f t="shared" si="47"/>
        <v>4.1952216170460812E-4</v>
      </c>
      <c r="W205" s="318">
        <f t="shared" si="47"/>
        <v>4.2637779754112573E-4</v>
      </c>
      <c r="X205" s="318">
        <f t="shared" si="47"/>
        <v>4.1863303371736632E-4</v>
      </c>
      <c r="Y205" s="318">
        <f t="shared" si="47"/>
        <v>4.2751194145610702E-4</v>
      </c>
      <c r="DA205" s="141"/>
    </row>
    <row r="206" spans="1:105" ht="12" customHeight="1" x14ac:dyDescent="0.25">
      <c r="A206" s="174" t="s">
        <v>1010</v>
      </c>
      <c r="B206" s="269">
        <f t="shared" ref="B206:Y206" si="48">IF(B$134=0,0,B$134/B$110)</f>
        <v>0.15238972679321056</v>
      </c>
      <c r="C206" s="269">
        <f t="shared" si="48"/>
        <v>0.14702547490651857</v>
      </c>
      <c r="D206" s="269">
        <f t="shared" si="48"/>
        <v>0.14394017231931364</v>
      </c>
      <c r="E206" s="269">
        <f t="shared" si="48"/>
        <v>0.13056578707929026</v>
      </c>
      <c r="F206" s="269">
        <f t="shared" si="48"/>
        <v>0.13125883832666962</v>
      </c>
      <c r="G206" s="269">
        <f t="shared" si="48"/>
        <v>0.1284337482888975</v>
      </c>
      <c r="H206" s="269">
        <f t="shared" si="48"/>
        <v>0.12894171958908257</v>
      </c>
      <c r="I206" s="269">
        <f t="shared" si="48"/>
        <v>0.12849173896615412</v>
      </c>
      <c r="J206" s="269">
        <f t="shared" si="48"/>
        <v>0.13573798668545209</v>
      </c>
      <c r="K206" s="269">
        <f t="shared" si="48"/>
        <v>0.12726578304076699</v>
      </c>
      <c r="L206" s="269">
        <f t="shared" si="48"/>
        <v>0.12712220414459349</v>
      </c>
      <c r="M206" s="269">
        <f t="shared" si="48"/>
        <v>0.11469863562492338</v>
      </c>
      <c r="N206" s="269">
        <f t="shared" si="48"/>
        <v>0.10970626580995517</v>
      </c>
      <c r="O206" s="269">
        <f t="shared" si="48"/>
        <v>0.11401114927210695</v>
      </c>
      <c r="P206" s="269">
        <f t="shared" si="48"/>
        <v>0.12381393069133895</v>
      </c>
      <c r="Q206" s="269">
        <f t="shared" si="48"/>
        <v>0.12360907822948329</v>
      </c>
      <c r="R206" s="269">
        <f t="shared" si="48"/>
        <v>0.12424748473535657</v>
      </c>
      <c r="S206" s="269">
        <f t="shared" si="48"/>
        <v>0.12311865430659989</v>
      </c>
      <c r="T206" s="269">
        <f t="shared" si="48"/>
        <v>0.12572396821886114</v>
      </c>
      <c r="U206" s="269">
        <f t="shared" si="48"/>
        <v>0.12610994895952515</v>
      </c>
      <c r="V206" s="269">
        <f t="shared" si="48"/>
        <v>0.1257297883531496</v>
      </c>
      <c r="W206" s="269">
        <f t="shared" si="48"/>
        <v>0.12589402734424932</v>
      </c>
      <c r="X206" s="269">
        <f t="shared" si="48"/>
        <v>0.12401577853645059</v>
      </c>
      <c r="Y206" s="269">
        <f t="shared" si="48"/>
        <v>0.12503770933553016</v>
      </c>
      <c r="DA206" s="79"/>
    </row>
    <row r="207" spans="1:105" ht="12" customHeight="1" x14ac:dyDescent="0.25">
      <c r="A207" s="62" t="s">
        <v>1012</v>
      </c>
      <c r="B207" s="318">
        <f t="shared" ref="B207:Y207" si="49">IF(B$135=0,0,B$135/B$110)</f>
        <v>0.14794671732190148</v>
      </c>
      <c r="C207" s="318">
        <f t="shared" si="49"/>
        <v>0.14045707089850631</v>
      </c>
      <c r="D207" s="318">
        <f t="shared" si="49"/>
        <v>0.13626380184797818</v>
      </c>
      <c r="E207" s="318">
        <f t="shared" si="49"/>
        <v>0.11455109778791467</v>
      </c>
      <c r="F207" s="318">
        <f t="shared" si="49"/>
        <v>0.11500001831642837</v>
      </c>
      <c r="G207" s="318">
        <f t="shared" si="49"/>
        <v>0.10981539111741434</v>
      </c>
      <c r="H207" s="318">
        <f t="shared" si="49"/>
        <v>0.11216800442758308</v>
      </c>
      <c r="I207" s="318">
        <f t="shared" si="49"/>
        <v>0.11054751429003397</v>
      </c>
      <c r="J207" s="318">
        <f t="shared" si="49"/>
        <v>0.12722868592626976</v>
      </c>
      <c r="K207" s="318">
        <f t="shared" si="49"/>
        <v>0.1210281214657421</v>
      </c>
      <c r="L207" s="318">
        <f t="shared" si="49"/>
        <v>0.1208795830636856</v>
      </c>
      <c r="M207" s="318">
        <f t="shared" si="49"/>
        <v>0.1077417235198002</v>
      </c>
      <c r="N207" s="318">
        <f t="shared" si="49"/>
        <v>0.10254317915933812</v>
      </c>
      <c r="O207" s="318">
        <f t="shared" si="49"/>
        <v>0.10714533129604936</v>
      </c>
      <c r="P207" s="318">
        <f t="shared" si="49"/>
        <v>0.11084083569447072</v>
      </c>
      <c r="Q207" s="318">
        <f t="shared" si="49"/>
        <v>0.10992537851277005</v>
      </c>
      <c r="R207" s="318">
        <f t="shared" si="49"/>
        <v>0.11115551427571095</v>
      </c>
      <c r="S207" s="318">
        <f t="shared" si="49"/>
        <v>0.10930692807330854</v>
      </c>
      <c r="T207" s="318">
        <f t="shared" si="49"/>
        <v>0.11285438740107487</v>
      </c>
      <c r="U207" s="318">
        <f t="shared" si="49"/>
        <v>0.11239973265102067</v>
      </c>
      <c r="V207" s="318">
        <f t="shared" si="49"/>
        <v>0.11489137262046992</v>
      </c>
      <c r="W207" s="318">
        <f t="shared" si="49"/>
        <v>0.11459425343474118</v>
      </c>
      <c r="X207" s="318">
        <f t="shared" si="49"/>
        <v>0.11324879915912028</v>
      </c>
      <c r="Y207" s="318">
        <f t="shared" si="49"/>
        <v>0.11415126218457031</v>
      </c>
      <c r="DA207" s="141"/>
    </row>
    <row r="208" spans="1:105" ht="12" customHeight="1" x14ac:dyDescent="0.25">
      <c r="A208" s="62" t="s">
        <v>1019</v>
      </c>
      <c r="B208" s="318">
        <f t="shared" ref="B208:Y208" si="50">IF(B$141=0,0,B$141/B$110)</f>
        <v>4.4430094713090781E-3</v>
      </c>
      <c r="C208" s="318">
        <f t="shared" si="50"/>
        <v>6.5684040080122956E-3</v>
      </c>
      <c r="D208" s="318">
        <f t="shared" si="50"/>
        <v>7.676370471335462E-3</v>
      </c>
      <c r="E208" s="318">
        <f t="shared" si="50"/>
        <v>1.6014689291375572E-2</v>
      </c>
      <c r="F208" s="318">
        <f t="shared" si="50"/>
        <v>1.6258820010241249E-2</v>
      </c>
      <c r="G208" s="318">
        <f t="shared" si="50"/>
        <v>1.8618357171483187E-2</v>
      </c>
      <c r="H208" s="318">
        <f t="shared" si="50"/>
        <v>1.6773715161499506E-2</v>
      </c>
      <c r="I208" s="318">
        <f t="shared" si="50"/>
        <v>1.7944224676120148E-2</v>
      </c>
      <c r="J208" s="318">
        <f t="shared" si="50"/>
        <v>8.5093007591823429E-3</v>
      </c>
      <c r="K208" s="318">
        <f t="shared" si="50"/>
        <v>6.2376615750249099E-3</v>
      </c>
      <c r="L208" s="318">
        <f t="shared" si="50"/>
        <v>6.2426210809079213E-3</v>
      </c>
      <c r="M208" s="318">
        <f t="shared" si="50"/>
        <v>6.9569121051231723E-3</v>
      </c>
      <c r="N208" s="318">
        <f t="shared" si="50"/>
        <v>7.1630866506170714E-3</v>
      </c>
      <c r="O208" s="318">
        <f t="shared" si="50"/>
        <v>6.8658179760576199E-3</v>
      </c>
      <c r="P208" s="318">
        <f t="shared" si="50"/>
        <v>1.2973094996868226E-2</v>
      </c>
      <c r="Q208" s="318">
        <f t="shared" si="50"/>
        <v>1.3683699716713234E-2</v>
      </c>
      <c r="R208" s="318">
        <f t="shared" si="50"/>
        <v>1.3091970459645602E-2</v>
      </c>
      <c r="S208" s="318">
        <f t="shared" si="50"/>
        <v>1.3811726233291379E-2</v>
      </c>
      <c r="T208" s="318">
        <f t="shared" si="50"/>
        <v>1.2869580817786266E-2</v>
      </c>
      <c r="U208" s="318">
        <f t="shared" si="50"/>
        <v>1.3710216308504492E-2</v>
      </c>
      <c r="V208" s="318">
        <f t="shared" si="50"/>
        <v>1.0838415732679681E-2</v>
      </c>
      <c r="W208" s="318">
        <f t="shared" si="50"/>
        <v>1.1299773909508157E-2</v>
      </c>
      <c r="X208" s="318">
        <f t="shared" si="50"/>
        <v>1.0766979377330317E-2</v>
      </c>
      <c r="Y208" s="318">
        <f t="shared" si="50"/>
        <v>1.0886447150959861E-2</v>
      </c>
      <c r="DA208" s="141"/>
    </row>
    <row r="209" spans="1:105" ht="12" customHeight="1" x14ac:dyDescent="0.25">
      <c r="A209" s="174" t="s">
        <v>1021</v>
      </c>
      <c r="B209" s="269">
        <f t="shared" ref="B209:Y209" si="51">IF(B$142=0,0,B$142/B$110)</f>
        <v>0.16746405753456725</v>
      </c>
      <c r="C209" s="269">
        <f t="shared" si="51"/>
        <v>0.16939593906052161</v>
      </c>
      <c r="D209" s="269">
        <f t="shared" si="51"/>
        <v>0.17199482453719961</v>
      </c>
      <c r="E209" s="269">
        <f t="shared" si="51"/>
        <v>0.18111710448542953</v>
      </c>
      <c r="F209" s="269">
        <f t="shared" si="51"/>
        <v>0.18063145191024194</v>
      </c>
      <c r="G209" s="269">
        <f t="shared" si="51"/>
        <v>0.18306806201457224</v>
      </c>
      <c r="H209" s="269">
        <f t="shared" si="51"/>
        <v>0.18039915878049317</v>
      </c>
      <c r="I209" s="269">
        <f t="shared" si="51"/>
        <v>0.18140070059938887</v>
      </c>
      <c r="J209" s="269">
        <f t="shared" si="51"/>
        <v>0.16646857530895434</v>
      </c>
      <c r="K209" s="269">
        <f t="shared" si="51"/>
        <v>0.14846235887898676</v>
      </c>
      <c r="L209" s="269">
        <f t="shared" si="51"/>
        <v>0.14749811107140226</v>
      </c>
      <c r="M209" s="269">
        <f t="shared" si="51"/>
        <v>0.13649567658348224</v>
      </c>
      <c r="N209" s="269">
        <f t="shared" si="51"/>
        <v>0.13135302139236527</v>
      </c>
      <c r="O209" s="269">
        <f t="shared" si="51"/>
        <v>0.13538649074506301</v>
      </c>
      <c r="P209" s="269">
        <f t="shared" si="51"/>
        <v>0.16360962725815278</v>
      </c>
      <c r="Q209" s="269">
        <f t="shared" si="51"/>
        <v>0.16508826665877527</v>
      </c>
      <c r="R209" s="269">
        <f t="shared" si="51"/>
        <v>0.16528058088192502</v>
      </c>
      <c r="S209" s="269">
        <f t="shared" si="51"/>
        <v>0.16508260768274571</v>
      </c>
      <c r="T209" s="269">
        <f t="shared" si="51"/>
        <v>0.1654771761155841</v>
      </c>
      <c r="U209" s="269">
        <f t="shared" si="51"/>
        <v>0.16839912815538699</v>
      </c>
      <c r="V209" s="269">
        <f t="shared" si="51"/>
        <v>0.15775564913321047</v>
      </c>
      <c r="W209" s="269">
        <f t="shared" si="51"/>
        <v>0.15893328098206791</v>
      </c>
      <c r="X209" s="269">
        <f t="shared" si="51"/>
        <v>0.15618008293210994</v>
      </c>
      <c r="Y209" s="269">
        <f t="shared" si="51"/>
        <v>0.15678334398084787</v>
      </c>
      <c r="DA209" s="79"/>
    </row>
    <row r="210" spans="1:105" ht="12" customHeight="1" x14ac:dyDescent="0.25">
      <c r="A210" s="62" t="s">
        <v>1133</v>
      </c>
      <c r="B210" s="318">
        <f t="shared" ref="B210:Y210" si="52">IF(B$143=0,0,B$143/B$110)</f>
        <v>9.2102041256179643E-2</v>
      </c>
      <c r="C210" s="318">
        <f t="shared" si="52"/>
        <v>8.1292517005082984E-2</v>
      </c>
      <c r="D210" s="318">
        <f t="shared" si="52"/>
        <v>7.3490552785218571E-2</v>
      </c>
      <c r="E210" s="318">
        <f t="shared" si="52"/>
        <v>4.5711531938353485E-2</v>
      </c>
      <c r="F210" s="318">
        <f t="shared" si="52"/>
        <v>4.8087270011963328E-2</v>
      </c>
      <c r="G210" s="318">
        <f t="shared" si="52"/>
        <v>4.1288508912456647E-2</v>
      </c>
      <c r="H210" s="318">
        <f t="shared" si="52"/>
        <v>4.3628898663297284E-2</v>
      </c>
      <c r="I210" s="318">
        <f t="shared" si="52"/>
        <v>4.2356099356460945E-2</v>
      </c>
      <c r="J210" s="318">
        <f t="shared" si="52"/>
        <v>6.4076424580169919E-2</v>
      </c>
      <c r="K210" s="318">
        <f t="shared" si="52"/>
        <v>6.4549836695693072E-2</v>
      </c>
      <c r="L210" s="318">
        <f t="shared" si="52"/>
        <v>6.4559276968380666E-2</v>
      </c>
      <c r="M210" s="318">
        <f t="shared" si="52"/>
        <v>5.3266471582866258E-2</v>
      </c>
      <c r="N210" s="318">
        <f t="shared" si="52"/>
        <v>4.8997107467665668E-2</v>
      </c>
      <c r="O210" s="318">
        <f t="shared" si="52"/>
        <v>5.2628777685215324E-2</v>
      </c>
      <c r="P210" s="318">
        <f t="shared" si="52"/>
        <v>4.7238042198937097E-2</v>
      </c>
      <c r="Q210" s="318">
        <f t="shared" si="52"/>
        <v>4.6779509136608541E-2</v>
      </c>
      <c r="R210" s="318">
        <f t="shared" si="52"/>
        <v>4.7689530679474131E-2</v>
      </c>
      <c r="S210" s="318">
        <f t="shared" si="52"/>
        <v>4.6271259464804572E-2</v>
      </c>
      <c r="T210" s="318">
        <f t="shared" si="52"/>
        <v>4.9339421989924061E-2</v>
      </c>
      <c r="U210" s="318">
        <f t="shared" si="52"/>
        <v>4.8148267670321584E-2</v>
      </c>
      <c r="V210" s="318">
        <f t="shared" si="52"/>
        <v>5.2556307216154084E-2</v>
      </c>
      <c r="W210" s="318">
        <f t="shared" si="52"/>
        <v>5.2262866164760072E-2</v>
      </c>
      <c r="X210" s="318">
        <f t="shared" si="52"/>
        <v>5.0853986542262558E-2</v>
      </c>
      <c r="Y210" s="318">
        <f t="shared" si="52"/>
        <v>5.205997503932492E-2</v>
      </c>
      <c r="DA210" s="141"/>
    </row>
    <row r="211" spans="1:105" ht="12" customHeight="1" x14ac:dyDescent="0.25">
      <c r="A211" s="62" t="s">
        <v>1024</v>
      </c>
      <c r="B211" s="318">
        <f t="shared" ref="B211:Y211" si="53">IF(B$144=0,0,B$144/B$110)</f>
        <v>3.6610144310859766E-2</v>
      </c>
      <c r="C211" s="318">
        <f t="shared" si="53"/>
        <v>3.5045087444265856E-2</v>
      </c>
      <c r="D211" s="318">
        <f t="shared" si="53"/>
        <v>3.4363215821891169E-2</v>
      </c>
      <c r="E211" s="318">
        <f t="shared" si="53"/>
        <v>3.3128082875509786E-2</v>
      </c>
      <c r="F211" s="318">
        <f t="shared" si="53"/>
        <v>3.2623607181178862E-2</v>
      </c>
      <c r="G211" s="318">
        <f t="shared" si="53"/>
        <v>3.2610061034148499E-2</v>
      </c>
      <c r="H211" s="318">
        <f t="shared" si="53"/>
        <v>3.3731090399035948E-2</v>
      </c>
      <c r="I211" s="318">
        <f t="shared" si="53"/>
        <v>3.3433796686185312E-2</v>
      </c>
      <c r="J211" s="318">
        <f t="shared" si="53"/>
        <v>3.8106273267703349E-2</v>
      </c>
      <c r="K211" s="318">
        <f t="shared" si="53"/>
        <v>3.5783145553839504E-2</v>
      </c>
      <c r="L211" s="318">
        <f t="shared" si="53"/>
        <v>3.5145992209827608E-2</v>
      </c>
      <c r="M211" s="318">
        <f t="shared" si="53"/>
        <v>3.3400303321985625E-2</v>
      </c>
      <c r="N211" s="318">
        <f t="shared" si="53"/>
        <v>3.1424170873059654E-2</v>
      </c>
      <c r="O211" s="318">
        <f t="shared" si="53"/>
        <v>3.3444309652798876E-2</v>
      </c>
      <c r="P211" s="318">
        <f t="shared" si="53"/>
        <v>3.6305053298263459E-2</v>
      </c>
      <c r="Q211" s="318">
        <f t="shared" si="53"/>
        <v>3.7435154433506077E-2</v>
      </c>
      <c r="R211" s="318">
        <f t="shared" si="53"/>
        <v>3.7986373588325628E-2</v>
      </c>
      <c r="S211" s="318">
        <f t="shared" si="53"/>
        <v>3.771789083210416E-2</v>
      </c>
      <c r="T211" s="318">
        <f t="shared" si="53"/>
        <v>3.7826599144373738E-2</v>
      </c>
      <c r="U211" s="318">
        <f t="shared" si="53"/>
        <v>3.8325025983676819E-2</v>
      </c>
      <c r="V211" s="318">
        <f t="shared" si="53"/>
        <v>3.6579650694651134E-2</v>
      </c>
      <c r="W211" s="318">
        <f t="shared" si="53"/>
        <v>3.6817496861882064E-2</v>
      </c>
      <c r="X211" s="318">
        <f t="shared" si="53"/>
        <v>3.6173618207815318E-2</v>
      </c>
      <c r="Y211" s="318">
        <f t="shared" si="53"/>
        <v>3.553511108582208E-2</v>
      </c>
      <c r="DA211" s="141"/>
    </row>
    <row r="212" spans="1:105" ht="12" customHeight="1" x14ac:dyDescent="0.25">
      <c r="A212" s="62" t="s">
        <v>1036</v>
      </c>
      <c r="B212" s="318">
        <f t="shared" ref="B212:Y212" si="54">IF(B$155=0,0,B$155/B$110)</f>
        <v>3.8751871967527836E-2</v>
      </c>
      <c r="C212" s="318">
        <f t="shared" si="54"/>
        <v>5.305833461117275E-2</v>
      </c>
      <c r="D212" s="318">
        <f t="shared" si="54"/>
        <v>6.4141055930089896E-2</v>
      </c>
      <c r="E212" s="318">
        <f t="shared" si="54"/>
        <v>0.10227748967156625</v>
      </c>
      <c r="F212" s="318">
        <f t="shared" si="54"/>
        <v>9.9920574717099753E-2</v>
      </c>
      <c r="G212" s="318">
        <f t="shared" si="54"/>
        <v>0.1091694920679671</v>
      </c>
      <c r="H212" s="318">
        <f t="shared" si="54"/>
        <v>0.10303916971815995</v>
      </c>
      <c r="I212" s="318">
        <f t="shared" si="54"/>
        <v>0.1056108045567426</v>
      </c>
      <c r="J212" s="318">
        <f t="shared" si="54"/>
        <v>6.4285877461081081E-2</v>
      </c>
      <c r="K212" s="318">
        <f t="shared" si="54"/>
        <v>4.8129376629454199E-2</v>
      </c>
      <c r="L212" s="318">
        <f t="shared" si="54"/>
        <v>4.7792841893193994E-2</v>
      </c>
      <c r="M212" s="318">
        <f t="shared" si="54"/>
        <v>4.9828901678630376E-2</v>
      </c>
      <c r="N212" s="318">
        <f t="shared" si="54"/>
        <v>5.0931743051639958E-2</v>
      </c>
      <c r="O212" s="318">
        <f t="shared" si="54"/>
        <v>4.9313403407048789E-2</v>
      </c>
      <c r="P212" s="318">
        <f t="shared" si="54"/>
        <v>8.00665317609522E-2</v>
      </c>
      <c r="Q212" s="318">
        <f t="shared" si="54"/>
        <v>8.0873603088660651E-2</v>
      </c>
      <c r="R212" s="318">
        <f t="shared" si="54"/>
        <v>7.960467661412525E-2</v>
      </c>
      <c r="S212" s="318">
        <f t="shared" si="54"/>
        <v>8.1093457385836995E-2</v>
      </c>
      <c r="T212" s="318">
        <f t="shared" si="54"/>
        <v>7.8311154981286296E-2</v>
      </c>
      <c r="U212" s="318">
        <f t="shared" si="54"/>
        <v>8.19258345013886E-2</v>
      </c>
      <c r="V212" s="318">
        <f t="shared" si="54"/>
        <v>6.8619691222405244E-2</v>
      </c>
      <c r="W212" s="318">
        <f t="shared" si="54"/>
        <v>6.9852917955425753E-2</v>
      </c>
      <c r="X212" s="318">
        <f t="shared" si="54"/>
        <v>6.9152478182032059E-2</v>
      </c>
      <c r="Y212" s="318">
        <f t="shared" si="54"/>
        <v>6.9188257855700874E-2</v>
      </c>
      <c r="DA212" s="141"/>
    </row>
    <row r="213" spans="1:105" ht="12" customHeight="1" x14ac:dyDescent="0.25">
      <c r="A213" s="41" t="s">
        <v>1038</v>
      </c>
      <c r="B213" s="319">
        <f t="shared" ref="B213:Y213" si="55">IF(B$156=0,0,B$156/B$110)</f>
        <v>7.9162210186687676E-2</v>
      </c>
      <c r="C213" s="319">
        <f t="shared" si="55"/>
        <v>8.7600862963223378E-2</v>
      </c>
      <c r="D213" s="319">
        <f t="shared" si="55"/>
        <v>9.0746077565325461E-2</v>
      </c>
      <c r="E213" s="319">
        <f t="shared" si="55"/>
        <v>9.7470968082257886E-2</v>
      </c>
      <c r="F213" s="319">
        <f t="shared" si="55"/>
        <v>9.9031096409212635E-2</v>
      </c>
      <c r="G213" s="319">
        <f t="shared" si="55"/>
        <v>9.9095899293362572E-2</v>
      </c>
      <c r="H213" s="319">
        <f t="shared" si="55"/>
        <v>9.5064825414198181E-2</v>
      </c>
      <c r="I213" s="319">
        <f t="shared" si="55"/>
        <v>9.6050937706707515E-2</v>
      </c>
      <c r="J213" s="319">
        <f t="shared" si="55"/>
        <v>8.0079380063149228E-2</v>
      </c>
      <c r="K213" s="319">
        <f t="shared" si="55"/>
        <v>0.10363115315636939</v>
      </c>
      <c r="L213" s="319">
        <f t="shared" si="55"/>
        <v>0.10672047471476696</v>
      </c>
      <c r="M213" s="319">
        <f t="shared" si="55"/>
        <v>0.12565219022743179</v>
      </c>
      <c r="N213" s="319">
        <f t="shared" si="55"/>
        <v>0.1392827251636482</v>
      </c>
      <c r="O213" s="319">
        <f t="shared" si="55"/>
        <v>0.12637629912578005</v>
      </c>
      <c r="P213" s="319">
        <f t="shared" si="55"/>
        <v>9.4595018075663673E-2</v>
      </c>
      <c r="Q213" s="319">
        <f t="shared" si="55"/>
        <v>8.8955439015241944E-2</v>
      </c>
      <c r="R213" s="319">
        <f t="shared" si="55"/>
        <v>8.61820514077173E-2</v>
      </c>
      <c r="S213" s="319">
        <f t="shared" si="55"/>
        <v>8.7943977375564239E-2</v>
      </c>
      <c r="T213" s="319">
        <f t="shared" si="55"/>
        <v>8.5891510395148016E-2</v>
      </c>
      <c r="U213" s="319">
        <f t="shared" si="55"/>
        <v>8.1832177408023801E-2</v>
      </c>
      <c r="V213" s="319">
        <f t="shared" si="55"/>
        <v>9.5064688059188579E-2</v>
      </c>
      <c r="W213" s="319">
        <f t="shared" si="55"/>
        <v>9.3175968144958668E-2</v>
      </c>
      <c r="X213" s="319">
        <f t="shared" si="55"/>
        <v>9.8154954892190532E-2</v>
      </c>
      <c r="Y213" s="319">
        <f t="shared" si="55"/>
        <v>9.9847553139928755E-2</v>
      </c>
      <c r="DA213" s="82"/>
    </row>
    <row r="214" spans="1:105" ht="12" customHeight="1" x14ac:dyDescent="0.25">
      <c r="A214" s="172"/>
      <c r="B214" s="172"/>
      <c r="C214" s="172"/>
      <c r="D214" s="172"/>
      <c r="E214" s="172"/>
      <c r="F214" s="172"/>
      <c r="G214" s="172"/>
      <c r="H214" s="172"/>
      <c r="I214" s="172"/>
      <c r="J214" s="172"/>
      <c r="K214" s="172"/>
      <c r="L214" s="172"/>
      <c r="M214" s="172"/>
      <c r="N214" s="172"/>
      <c r="O214" s="172"/>
      <c r="P214" s="172"/>
      <c r="Q214" s="172"/>
      <c r="R214" s="172"/>
      <c r="S214" s="172"/>
      <c r="T214" s="172"/>
      <c r="U214" s="172"/>
      <c r="V214" s="172"/>
      <c r="W214" s="172"/>
      <c r="X214" s="172"/>
      <c r="Y214" s="172"/>
      <c r="DA214" s="176"/>
    </row>
    <row r="215" spans="1:105" ht="15" customHeight="1" x14ac:dyDescent="0.25">
      <c r="A215" s="32" t="s">
        <v>341</v>
      </c>
      <c r="B215" s="33"/>
      <c r="C215" s="33"/>
      <c r="D215" s="33"/>
      <c r="E215" s="33"/>
      <c r="F215" s="33"/>
      <c r="G215" s="33"/>
      <c r="H215" s="33"/>
      <c r="I215" s="33"/>
      <c r="J215" s="33"/>
      <c r="K215" s="33"/>
      <c r="L215" s="33"/>
      <c r="M215" s="33"/>
      <c r="N215" s="33"/>
      <c r="O215" s="33"/>
      <c r="P215" s="33"/>
      <c r="Q215" s="33"/>
      <c r="R215" s="33"/>
      <c r="S215" s="33"/>
      <c r="T215" s="33"/>
      <c r="U215" s="33"/>
      <c r="V215" s="33"/>
      <c r="W215" s="33"/>
      <c r="X215" s="33"/>
      <c r="Y215" s="33"/>
      <c r="DA215" s="88"/>
    </row>
    <row r="216" spans="1:105" ht="12" customHeight="1" x14ac:dyDescent="0.25">
      <c r="A216" s="172"/>
      <c r="B216" s="172"/>
      <c r="C216" s="172"/>
      <c r="D216" s="172"/>
      <c r="E216" s="172"/>
      <c r="F216" s="172"/>
      <c r="G216" s="172"/>
      <c r="H216" s="172"/>
      <c r="I216" s="172"/>
      <c r="J216" s="172"/>
      <c r="K216" s="172"/>
      <c r="L216" s="172"/>
      <c r="M216" s="172"/>
      <c r="N216" s="172"/>
      <c r="O216" s="172"/>
      <c r="P216" s="172"/>
      <c r="Q216" s="172"/>
      <c r="R216" s="172"/>
      <c r="S216" s="172"/>
      <c r="T216" s="172"/>
      <c r="U216" s="172"/>
      <c r="V216" s="172"/>
      <c r="W216" s="172"/>
      <c r="X216" s="172"/>
      <c r="Y216" s="172"/>
      <c r="DA216" s="176"/>
    </row>
    <row r="217" spans="1:105" ht="12" customHeight="1" x14ac:dyDescent="0.25">
      <c r="A217" s="35" t="s">
        <v>1267</v>
      </c>
      <c r="B217" s="322">
        <f>IF(B$5=0,0,(B$5-B$16)/(CHI_fec!B$5-CHI_fec!B$16))</f>
        <v>0.38990465375698885</v>
      </c>
      <c r="C217" s="322">
        <f>IF(C$5=0,0,(C$5-C$16)/(CHI_fec!C$5-CHI_fec!C$16))</f>
        <v>0.38948314681746132</v>
      </c>
      <c r="D217" s="322">
        <f>IF(D$5=0,0,(D$5-D$16)/(CHI_fec!D$5-CHI_fec!D$16))</f>
        <v>0.38573822108478395</v>
      </c>
      <c r="E217" s="322">
        <f>IF(E$5=0,0,(E$5-E$16)/(CHI_fec!E$5-CHI_fec!E$16))</f>
        <v>0.39474396965545605</v>
      </c>
      <c r="F217" s="322">
        <f>IF(F$5=0,0,(F$5-F$16)/(CHI_fec!F$5-CHI_fec!F$16))</f>
        <v>0.39282570747283874</v>
      </c>
      <c r="G217" s="322">
        <f>IF(G$5=0,0,(G$5-G$16)/(CHI_fec!G$5-CHI_fec!G$16))</f>
        <v>0.39382116387001947</v>
      </c>
      <c r="H217" s="322">
        <f>IF(H$5=0,0,(H$5-H$16)/(CHI_fec!H$5-CHI_fec!H$16))</f>
        <v>0.39444780935539125</v>
      </c>
      <c r="I217" s="322">
        <f>IF(I$5=0,0,(I$5-I$16)/(CHI_fec!I$5-CHI_fec!I$16))</f>
        <v>0.39721758799797985</v>
      </c>
      <c r="J217" s="322">
        <f>IF(J$5=0,0,(J$5-J$16)/(CHI_fec!J$5-CHI_fec!J$16))</f>
        <v>0.402831925774011</v>
      </c>
      <c r="K217" s="322">
        <f>IF(K$5=0,0,(K$5-K$16)/(CHI_fec!K$5-CHI_fec!K$16))</f>
        <v>0.4080720161378803</v>
      </c>
      <c r="L217" s="322">
        <f>IF(L$5=0,0,(L$5-L$16)/(CHI_fec!L$5-CHI_fec!L$16))</f>
        <v>0.41144063032643946</v>
      </c>
      <c r="M217" s="322">
        <f>IF(M$5=0,0,(M$5-M$16)/(CHI_fec!M$5-CHI_fec!M$16))</f>
        <v>0.41782927700215855</v>
      </c>
      <c r="N217" s="322">
        <f>IF(N$5=0,0,(N$5-N$16)/(CHI_fec!N$5-CHI_fec!N$16))</f>
        <v>0.41446230538278911</v>
      </c>
      <c r="O217" s="322">
        <f>IF(O$5=0,0,(O$5-O$16)/(CHI_fec!O$5-CHI_fec!O$16))</f>
        <v>0.41311932634367526</v>
      </c>
      <c r="P217" s="322">
        <f>IF(P$5=0,0,(P$5-P$16)/(CHI_fec!P$5-CHI_fec!P$16))</f>
        <v>0.40753258869783804</v>
      </c>
      <c r="Q217" s="322">
        <f>IF(Q$5=0,0,(Q$5-Q$16)/(CHI_fec!Q$5-CHI_fec!Q$16))</f>
        <v>0.40373945978158993</v>
      </c>
      <c r="R217" s="322">
        <f>IF(R$5=0,0,(R$5-R$16)/(CHI_fec!R$5-CHI_fec!R$16))</f>
        <v>0.40361790965785488</v>
      </c>
      <c r="S217" s="322">
        <f>IF(S$5=0,0,(S$5-S$16)/(CHI_fec!S$5-CHI_fec!S$16))</f>
        <v>0.41730818122270652</v>
      </c>
      <c r="T217" s="322">
        <f>IF(T$5=0,0,(T$5-T$16)/(CHI_fec!T$5-CHI_fec!T$16))</f>
        <v>0.42128895760627405</v>
      </c>
      <c r="U217" s="322">
        <f>IF(U$5=0,0,(U$5-U$16)/(CHI_fec!U$5-CHI_fec!U$16))</f>
        <v>0.4249816447670508</v>
      </c>
      <c r="V217" s="322">
        <f>IF(V$5=0,0,(V$5-V$16)/(CHI_fec!V$5-CHI_fec!V$16))</f>
        <v>0.42684877373144692</v>
      </c>
      <c r="W217" s="322">
        <f>IF(W$5=0,0,(W$5-W$16)/(CHI_fec!W$5-CHI_fec!W$16))</f>
        <v>0.42385678362861101</v>
      </c>
      <c r="X217" s="322">
        <f>IF(X$5=0,0,(X$5-X$16)/(CHI_fec!X$5-CHI_fec!X$16))</f>
        <v>0.42229728995272126</v>
      </c>
      <c r="Y217" s="322">
        <f>IF(Y$5=0,0,(Y$5-Y$16)/(CHI_fec!Y$5-CHI_fec!Y$16))</f>
        <v>0.41947981611821927</v>
      </c>
      <c r="DA217" s="95"/>
    </row>
    <row r="218" spans="1:105" ht="12" customHeight="1" x14ac:dyDescent="0.25">
      <c r="A218" s="55" t="s">
        <v>91</v>
      </c>
      <c r="B218" s="305">
        <f>IF(B$6=0,0,B$6/CHI_fec!B$6)</f>
        <v>0.32468172416423025</v>
      </c>
      <c r="C218" s="305">
        <f>IF(C$6=0,0,C$6/CHI_fec!C$6)</f>
        <v>0.32468172416423025</v>
      </c>
      <c r="D218" s="305">
        <f>IF(D$6=0,0,D$6/CHI_fec!D$6)</f>
        <v>0.32468172416423025</v>
      </c>
      <c r="E218" s="305">
        <f>IF(E$6=0,0,E$6/CHI_fec!E$6)</f>
        <v>0.3285887723539494</v>
      </c>
      <c r="F218" s="305">
        <f>IF(F$6=0,0,F$6/CHI_fec!F$6)</f>
        <v>0.32858877235394951</v>
      </c>
      <c r="G218" s="305">
        <f>IF(G$6=0,0,G$6/CHI_fec!G$6)</f>
        <v>0.3285887723539494</v>
      </c>
      <c r="H218" s="305">
        <f>IF(H$6=0,0,H$6/CHI_fec!H$6)</f>
        <v>0.32858877235394934</v>
      </c>
      <c r="I218" s="305">
        <f>IF(I$6=0,0,I$6/CHI_fec!I$6)</f>
        <v>0.33138417092022532</v>
      </c>
      <c r="J218" s="305">
        <f>IF(J$6=0,0,J$6/CHI_fec!J$6)</f>
        <v>0.33138417092022537</v>
      </c>
      <c r="K218" s="305">
        <f>IF(K$6=0,0,K$6/CHI_fec!K$6)</f>
        <v>0.33138417092022515</v>
      </c>
      <c r="L218" s="305">
        <f>IF(L$6=0,0,L$6/CHI_fec!L$6)</f>
        <v>0.33138417092022532</v>
      </c>
      <c r="M218" s="305">
        <f>IF(M$6=0,0,M$6/CHI_fec!M$6)</f>
        <v>0.33138417092022526</v>
      </c>
      <c r="N218" s="305">
        <f>IF(N$6=0,0,N$6/CHI_fec!N$6)</f>
        <v>0.33138417092022521</v>
      </c>
      <c r="O218" s="305">
        <f>IF(O$6=0,0,O$6/CHI_fec!O$6)</f>
        <v>0.33138417092022521</v>
      </c>
      <c r="P218" s="305">
        <f>IF(P$6=0,0,P$6/CHI_fec!P$6)</f>
        <v>0.33138417092022532</v>
      </c>
      <c r="Q218" s="305">
        <f>IF(Q$6=0,0,Q$6/CHI_fec!Q$6)</f>
        <v>0.33138417092022526</v>
      </c>
      <c r="R218" s="305">
        <f>IF(R$6=0,0,R$6/CHI_fec!R$6)</f>
        <v>0.33138417092022532</v>
      </c>
      <c r="S218" s="305">
        <f>IF(S$6=0,0,S$6/CHI_fec!S$6)</f>
        <v>0.34170838980478629</v>
      </c>
      <c r="T218" s="305">
        <f>IF(T$6=0,0,T$6/CHI_fec!T$6)</f>
        <v>0.34170838980478618</v>
      </c>
      <c r="U218" s="305">
        <f>IF(U$6=0,0,U$6/CHI_fec!U$6)</f>
        <v>0.34170838980478635</v>
      </c>
      <c r="V218" s="305">
        <f>IF(V$6=0,0,V$6/CHI_fec!V$6)</f>
        <v>0.34170838980478624</v>
      </c>
      <c r="W218" s="305">
        <f>IF(W$6=0,0,W$6/CHI_fec!W$6)</f>
        <v>0.34170838980478629</v>
      </c>
      <c r="X218" s="305">
        <f>IF(X$6=0,0,X$6/CHI_fec!X$6)</f>
        <v>0.34170838980478629</v>
      </c>
      <c r="Y218" s="305">
        <f>IF(Y$6=0,0,Y$6/CHI_fec!Y$6)</f>
        <v>0.34170838980478635</v>
      </c>
      <c r="DA218" s="76"/>
    </row>
    <row r="219" spans="1:105" ht="12" customHeight="1" x14ac:dyDescent="0.25">
      <c r="A219" s="173" t="s">
        <v>92</v>
      </c>
      <c r="B219" s="306">
        <f>IF(B$7=0,0,B$7/CHI_fec!B$7)</f>
        <v>8.5072762533971877E-2</v>
      </c>
      <c r="C219" s="306">
        <f>IF(C$7=0,0,C$7/CHI_fec!C$7)</f>
        <v>8.5072762533971918E-2</v>
      </c>
      <c r="D219" s="306">
        <f>IF(D$7=0,0,D$7/CHI_fec!D$7)</f>
        <v>8.5072762533971891E-2</v>
      </c>
      <c r="E219" s="306">
        <f>IF(E$7=0,0,E$7/CHI_fec!E$7)</f>
        <v>8.6096483175188601E-2</v>
      </c>
      <c r="F219" s="306">
        <f>IF(F$7=0,0,F$7/CHI_fec!F$7)</f>
        <v>8.6096483175188643E-2</v>
      </c>
      <c r="G219" s="306">
        <f>IF(G$7=0,0,G$7/CHI_fec!G$7)</f>
        <v>8.6096483175188615E-2</v>
      </c>
      <c r="H219" s="306">
        <f>IF(H$7=0,0,H$7/CHI_fec!H$7)</f>
        <v>8.6096483175188629E-2</v>
      </c>
      <c r="I219" s="306">
        <f>IF(I$7=0,0,I$7/CHI_fec!I$7)</f>
        <v>8.682893055586198E-2</v>
      </c>
      <c r="J219" s="306">
        <f>IF(J$7=0,0,J$7/CHI_fec!J$7)</f>
        <v>8.6828930555861994E-2</v>
      </c>
      <c r="K219" s="306">
        <f>IF(K$7=0,0,K$7/CHI_fec!K$7)</f>
        <v>8.6828930555861966E-2</v>
      </c>
      <c r="L219" s="306">
        <f>IF(L$7=0,0,L$7/CHI_fec!L$7)</f>
        <v>8.6828930555861966E-2</v>
      </c>
      <c r="M219" s="306">
        <f>IF(M$7=0,0,M$7/CHI_fec!M$7)</f>
        <v>8.6828930555861966E-2</v>
      </c>
      <c r="N219" s="306">
        <f>IF(N$7=0,0,N$7/CHI_fec!N$7)</f>
        <v>8.6828930555861966E-2</v>
      </c>
      <c r="O219" s="306">
        <f>IF(O$7=0,0,O$7/CHI_fec!O$7)</f>
        <v>8.6828930555861966E-2</v>
      </c>
      <c r="P219" s="306">
        <f>IF(P$7=0,0,P$7/CHI_fec!P$7)</f>
        <v>8.6828930555861966E-2</v>
      </c>
      <c r="Q219" s="306">
        <f>IF(Q$7=0,0,Q$7/CHI_fec!Q$7)</f>
        <v>8.6828930555861938E-2</v>
      </c>
      <c r="R219" s="306">
        <f>IF(R$7=0,0,R$7/CHI_fec!R$7)</f>
        <v>8.6828930555861966E-2</v>
      </c>
      <c r="S219" s="306">
        <f>IF(S$7=0,0,S$7/CHI_fec!S$7)</f>
        <v>8.953407148664852E-2</v>
      </c>
      <c r="T219" s="306">
        <f>IF(T$7=0,0,T$7/CHI_fec!T$7)</f>
        <v>8.9534071486648506E-2</v>
      </c>
      <c r="U219" s="306">
        <f>IF(U$7=0,0,U$7/CHI_fec!U$7)</f>
        <v>8.953407148664852E-2</v>
      </c>
      <c r="V219" s="306">
        <f>IF(V$7=0,0,V$7/CHI_fec!V$7)</f>
        <v>8.953407148664852E-2</v>
      </c>
      <c r="W219" s="306">
        <f>IF(W$7=0,0,W$7/CHI_fec!W$7)</f>
        <v>8.9534071486648492E-2</v>
      </c>
      <c r="X219" s="306">
        <f>IF(X$7=0,0,X$7/CHI_fec!X$7)</f>
        <v>8.9534071486648562E-2</v>
      </c>
      <c r="Y219" s="306">
        <f>IF(Y$7=0,0,Y$7/CHI_fec!Y$7)</f>
        <v>8.9534071486648548E-2</v>
      </c>
      <c r="DA219" s="77"/>
    </row>
    <row r="220" spans="1:105" ht="12" customHeight="1" x14ac:dyDescent="0.25">
      <c r="A220" s="173" t="s">
        <v>93</v>
      </c>
      <c r="B220" s="306">
        <f>IF(B$8=0,0,B$8/CHI_fec!B$8)</f>
        <v>0.4611043827572619</v>
      </c>
      <c r="C220" s="306">
        <f>IF(C$8=0,0,C$8/CHI_fec!C$8)</f>
        <v>0.4611043827572619</v>
      </c>
      <c r="D220" s="306">
        <f>IF(D$8=0,0,D$8/CHI_fec!D$8)</f>
        <v>0.46110438275726207</v>
      </c>
      <c r="E220" s="306">
        <f>IF(E$8=0,0,E$8/CHI_fec!E$8)</f>
        <v>0.46665306908557552</v>
      </c>
      <c r="F220" s="306">
        <f>IF(F$8=0,0,F$8/CHI_fec!F$8)</f>
        <v>0.46665306908557552</v>
      </c>
      <c r="G220" s="306">
        <f>IF(G$8=0,0,G$8/CHI_fec!G$8)</f>
        <v>0.46665306908557558</v>
      </c>
      <c r="H220" s="306">
        <f>IF(H$8=0,0,H$8/CHI_fec!H$8)</f>
        <v>0.46665306908557552</v>
      </c>
      <c r="I220" s="306">
        <f>IF(I$8=0,0,I$8/CHI_fec!I$8)</f>
        <v>0.47062302006997769</v>
      </c>
      <c r="J220" s="306">
        <f>IF(J$8=0,0,J$8/CHI_fec!J$8)</f>
        <v>0.47062302006997775</v>
      </c>
      <c r="K220" s="306">
        <f>IF(K$8=0,0,K$8/CHI_fec!K$8)</f>
        <v>0.47062302006997775</v>
      </c>
      <c r="L220" s="306">
        <f>IF(L$8=0,0,L$8/CHI_fec!L$8)</f>
        <v>0.4706230200699778</v>
      </c>
      <c r="M220" s="306">
        <f>IF(M$8=0,0,M$8/CHI_fec!M$8)</f>
        <v>0.47062302006997775</v>
      </c>
      <c r="N220" s="306">
        <f>IF(N$8=0,0,N$8/CHI_fec!N$8)</f>
        <v>0.47062302006997764</v>
      </c>
      <c r="O220" s="306">
        <f>IF(O$8=0,0,O$8/CHI_fec!O$8)</f>
        <v>0.47062302006997769</v>
      </c>
      <c r="P220" s="306">
        <f>IF(P$8=0,0,P$8/CHI_fec!P$8)</f>
        <v>0.47062302006997786</v>
      </c>
      <c r="Q220" s="306">
        <f>IF(Q$8=0,0,Q$8/CHI_fec!Q$8)</f>
        <v>0.4706230200699778</v>
      </c>
      <c r="R220" s="306">
        <f>IF(R$8=0,0,R$8/CHI_fec!R$8)</f>
        <v>0.47062302006997764</v>
      </c>
      <c r="S220" s="306">
        <f>IF(S$8=0,0,S$8/CHI_fec!S$8)</f>
        <v>0.48528520220687088</v>
      </c>
      <c r="T220" s="306">
        <f>IF(T$8=0,0,T$8/CHI_fec!T$8)</f>
        <v>0.48528520220687055</v>
      </c>
      <c r="U220" s="306">
        <f>IF(U$8=0,0,U$8/CHI_fec!U$8)</f>
        <v>0.48528520220687071</v>
      </c>
      <c r="V220" s="306">
        <f>IF(V$8=0,0,V$8/CHI_fec!V$8)</f>
        <v>0.48528520220687088</v>
      </c>
      <c r="W220" s="306">
        <f>IF(W$8=0,0,W$8/CHI_fec!W$8)</f>
        <v>0.4852852022068706</v>
      </c>
      <c r="X220" s="306">
        <f>IF(X$8=0,0,X$8/CHI_fec!X$8)</f>
        <v>0.48528520220687082</v>
      </c>
      <c r="Y220" s="306">
        <f>IF(Y$8=0,0,Y$8/CHI_fec!Y$8)</f>
        <v>0.48528520220687082</v>
      </c>
      <c r="DA220" s="77"/>
    </row>
    <row r="221" spans="1:105" ht="12" customHeight="1" x14ac:dyDescent="0.25">
      <c r="A221" s="173" t="s">
        <v>94</v>
      </c>
      <c r="B221" s="306">
        <f>IF(B$9=0,0,B$9/CHI_fec!B$9)</f>
        <v>0.32731598865328931</v>
      </c>
      <c r="C221" s="306">
        <f>IF(C$9=0,0,C$9/CHI_fec!C$9)</f>
        <v>0.32731598865328937</v>
      </c>
      <c r="D221" s="306">
        <f>IF(D$9=0,0,D$9/CHI_fec!D$9)</f>
        <v>0.32731598865328931</v>
      </c>
      <c r="E221" s="306">
        <f>IF(E$9=0,0,E$9/CHI_fec!E$9)</f>
        <v>0.33125473618897494</v>
      </c>
      <c r="F221" s="306">
        <f>IF(F$9=0,0,F$9/CHI_fec!F$9)</f>
        <v>0.33125473618897505</v>
      </c>
      <c r="G221" s="306">
        <f>IF(G$9=0,0,G$9/CHI_fec!G$9)</f>
        <v>0.33125473618897483</v>
      </c>
      <c r="H221" s="306">
        <f>IF(H$9=0,0,H$9/CHI_fec!H$9)</f>
        <v>0.33125473618897489</v>
      </c>
      <c r="I221" s="306">
        <f>IF(I$9=0,0,I$9/CHI_fec!I$9)</f>
        <v>0.33407281487127782</v>
      </c>
      <c r="J221" s="306">
        <f>IF(J$9=0,0,J$9/CHI_fec!J$9)</f>
        <v>0.33407281487127782</v>
      </c>
      <c r="K221" s="306">
        <f>IF(K$9=0,0,K$9/CHI_fec!K$9)</f>
        <v>0.33407281487127788</v>
      </c>
      <c r="L221" s="306">
        <f>IF(L$9=0,0,L$9/CHI_fec!L$9)</f>
        <v>0.33407281487127793</v>
      </c>
      <c r="M221" s="306">
        <f>IF(M$9=0,0,M$9/CHI_fec!M$9)</f>
        <v>0.33407281487127782</v>
      </c>
      <c r="N221" s="306">
        <f>IF(N$9=0,0,N$9/CHI_fec!N$9)</f>
        <v>0.33407281487127788</v>
      </c>
      <c r="O221" s="306">
        <f>IF(O$9=0,0,O$9/CHI_fec!O$9)</f>
        <v>0.33407281487127766</v>
      </c>
      <c r="P221" s="306">
        <f>IF(P$9=0,0,P$9/CHI_fec!P$9)</f>
        <v>0.33407281487127788</v>
      </c>
      <c r="Q221" s="306">
        <f>IF(Q$9=0,0,Q$9/CHI_fec!Q$9)</f>
        <v>0.33407281487127777</v>
      </c>
      <c r="R221" s="306">
        <f>IF(R$9=0,0,R$9/CHI_fec!R$9)</f>
        <v>0.33407281487127782</v>
      </c>
      <c r="S221" s="306">
        <f>IF(S$9=0,0,S$9/CHI_fec!S$9)</f>
        <v>0.34448079801221909</v>
      </c>
      <c r="T221" s="306">
        <f>IF(T$9=0,0,T$9/CHI_fec!T$9)</f>
        <v>0.34448079801221909</v>
      </c>
      <c r="U221" s="306">
        <f>IF(U$9=0,0,U$9/CHI_fec!U$9)</f>
        <v>0.34448079801221909</v>
      </c>
      <c r="V221" s="306">
        <f>IF(V$9=0,0,V$9/CHI_fec!V$9)</f>
        <v>0.34448079801221909</v>
      </c>
      <c r="W221" s="306">
        <f>IF(W$9=0,0,W$9/CHI_fec!W$9)</f>
        <v>0.3444807980122192</v>
      </c>
      <c r="X221" s="306">
        <f>IF(X$9=0,0,X$9/CHI_fec!X$9)</f>
        <v>0.34448079801221909</v>
      </c>
      <c r="Y221" s="306">
        <f>IF(Y$9=0,0,Y$9/CHI_fec!Y$9)</f>
        <v>0.34448079801221909</v>
      </c>
      <c r="DA221" s="77"/>
    </row>
    <row r="222" spans="1:105" ht="12" customHeight="1" x14ac:dyDescent="0.25">
      <c r="A222" s="56" t="s">
        <v>95</v>
      </c>
      <c r="B222" s="307">
        <f>IF(B$10=0,0,B$10/CHI_fec!B$10)</f>
        <v>0.48299906545192084</v>
      </c>
      <c r="C222" s="307">
        <f>IF(C$10=0,0,C$10/CHI_fec!C$10)</f>
        <v>0.49307607745736459</v>
      </c>
      <c r="D222" s="307">
        <f>IF(D$10=0,0,D$10/CHI_fec!D$10)</f>
        <v>0.49907592244315502</v>
      </c>
      <c r="E222" s="307">
        <f>IF(E$10=0,0,E$10/CHI_fec!E$10)</f>
        <v>0.52739603363006571</v>
      </c>
      <c r="F222" s="307">
        <f>IF(F$10=0,0,F$10/CHI_fec!F$10)</f>
        <v>0.52945583797540008</v>
      </c>
      <c r="G222" s="307">
        <f>IF(G$10=0,0,G$10/CHI_fec!G$10)</f>
        <v>0.53572806639384896</v>
      </c>
      <c r="H222" s="307">
        <f>IF(H$10=0,0,H$10/CHI_fec!H$10)</f>
        <v>0.53253548062127987</v>
      </c>
      <c r="I222" s="307">
        <f>IF(I$10=0,0,I$10/CHI_fec!I$10)</f>
        <v>0.5371394274600344</v>
      </c>
      <c r="J222" s="307">
        <f>IF(J$10=0,0,J$10/CHI_fec!J$10)</f>
        <v>0.51125433605453374</v>
      </c>
      <c r="K222" s="307">
        <f>IF(K$10=0,0,K$10/CHI_fec!K$10)</f>
        <v>0.50451938353643189</v>
      </c>
      <c r="L222" s="307">
        <f>IF(L$10=0,0,L$10/CHI_fec!L$10)</f>
        <v>0.50365758540671679</v>
      </c>
      <c r="M222" s="307">
        <f>IF(M$10=0,0,M$10/CHI_fec!M$10)</f>
        <v>0.51003489157743209</v>
      </c>
      <c r="N222" s="307">
        <f>IF(N$10=0,0,N$10/CHI_fec!N$10)</f>
        <v>0.51154128514250741</v>
      </c>
      <c r="O222" s="307">
        <f>IF(O$10=0,0,O$10/CHI_fec!O$10)</f>
        <v>0.50983005091324352</v>
      </c>
      <c r="P222" s="307">
        <f>IF(P$10=0,0,P$10/CHI_fec!P$10)</f>
        <v>0.5266996373666899</v>
      </c>
      <c r="Q222" s="307">
        <f>IF(Q$10=0,0,Q$10/CHI_fec!Q$10)</f>
        <v>0.52738004946482397</v>
      </c>
      <c r="R222" s="307">
        <f>IF(R$10=0,0,R$10/CHI_fec!R$10)</f>
        <v>0.52518808560141983</v>
      </c>
      <c r="S222" s="307">
        <f>IF(S$10=0,0,S$10/CHI_fec!S$10)</f>
        <v>0.54418322032950028</v>
      </c>
      <c r="T222" s="307">
        <f>IF(T$10=0,0,T$10/CHI_fec!T$10)</f>
        <v>0.54101743895946108</v>
      </c>
      <c r="U222" s="307">
        <f>IF(U$10=0,0,U$10/CHI_fec!U$10)</f>
        <v>0.54342455716940841</v>
      </c>
      <c r="V222" s="307">
        <f>IF(V$10=0,0,V$10/CHI_fec!V$10)</f>
        <v>0.53585596400639668</v>
      </c>
      <c r="W222" s="307">
        <f>IF(W$10=0,0,W$10/CHI_fec!W$10)</f>
        <v>0.53672643888304084</v>
      </c>
      <c r="X222" s="307">
        <f>IF(X$10=0,0,X$10/CHI_fec!X$10)</f>
        <v>0.53522459064628369</v>
      </c>
      <c r="Y222" s="307">
        <f>IF(Y$10=0,0,Y$10/CHI_fec!Y$10)</f>
        <v>0.53760707157346621</v>
      </c>
      <c r="DA222" s="78"/>
    </row>
    <row r="223" spans="1:105" ht="12" customHeight="1" x14ac:dyDescent="0.25">
      <c r="A223" s="134" t="s">
        <v>997</v>
      </c>
      <c r="B223" s="323">
        <f>IF(B$16=0,0,B$16/CHI_fec!B$16)</f>
        <v>1</v>
      </c>
      <c r="C223" s="323">
        <f>IF(C$16=0,0,C$16/CHI_fec!C$16)</f>
        <v>1</v>
      </c>
      <c r="D223" s="323">
        <f>IF(D$16=0,0,D$16/CHI_fec!D$16)</f>
        <v>1</v>
      </c>
      <c r="E223" s="323">
        <f>IF(E$16=0,0,E$16/CHI_fec!E$16)</f>
        <v>1</v>
      </c>
      <c r="F223" s="323">
        <f>IF(F$16=0,0,F$16/CHI_fec!F$16)</f>
        <v>1</v>
      </c>
      <c r="G223" s="323">
        <f>IF(G$16=0,0,G$16/CHI_fec!G$16)</f>
        <v>1</v>
      </c>
      <c r="H223" s="323">
        <f>IF(H$16=0,0,H$16/CHI_fec!H$16)</f>
        <v>1</v>
      </c>
      <c r="I223" s="323">
        <f>IF(I$16=0,0,I$16/CHI_fec!I$16)</f>
        <v>1</v>
      </c>
      <c r="J223" s="323">
        <f>IF(J$16=0,0,J$16/CHI_fec!J$16)</f>
        <v>1</v>
      </c>
      <c r="K223" s="323">
        <f>IF(K$16=0,0,K$16/CHI_fec!K$16)</f>
        <v>1</v>
      </c>
      <c r="L223" s="323">
        <f>IF(L$16=0,0,L$16/CHI_fec!L$16)</f>
        <v>1</v>
      </c>
      <c r="M223" s="323">
        <f>IF(M$16=0,0,M$16/CHI_fec!M$16)</f>
        <v>1</v>
      </c>
      <c r="N223" s="323">
        <f>IF(N$16=0,0,N$16/CHI_fec!N$16)</f>
        <v>1</v>
      </c>
      <c r="O223" s="323">
        <f>IF(O$16=0,0,O$16/CHI_fec!O$16)</f>
        <v>1</v>
      </c>
      <c r="P223" s="323">
        <f>IF(P$16=0,0,P$16/CHI_fec!P$16)</f>
        <v>1</v>
      </c>
      <c r="Q223" s="323">
        <f>IF(Q$16=0,0,Q$16/CHI_fec!Q$16)</f>
        <v>1</v>
      </c>
      <c r="R223" s="323">
        <f>IF(R$16=0,0,R$16/CHI_fec!R$16)</f>
        <v>1</v>
      </c>
      <c r="S223" s="323">
        <f>IF(S$16=0,0,S$16/CHI_fec!S$16)</f>
        <v>1</v>
      </c>
      <c r="T223" s="323">
        <f>IF(T$16=0,0,T$16/CHI_fec!T$16)</f>
        <v>1</v>
      </c>
      <c r="U223" s="323">
        <f>IF(U$16=0,0,U$16/CHI_fec!U$16)</f>
        <v>1</v>
      </c>
      <c r="V223" s="323">
        <f>IF(V$16=0,0,V$16/CHI_fec!V$16)</f>
        <v>1</v>
      </c>
      <c r="W223" s="323">
        <f>IF(W$16=0,0,W$16/CHI_fec!W$16)</f>
        <v>1</v>
      </c>
      <c r="X223" s="323">
        <f>IF(X$16=0,0,X$16/CHI_fec!X$16)</f>
        <v>1</v>
      </c>
      <c r="Y223" s="323">
        <f>IF(Y$16=0,0,Y$16/CHI_fec!Y$16)</f>
        <v>1</v>
      </c>
      <c r="DA223" s="140"/>
    </row>
    <row r="224" spans="1:105" ht="12" customHeight="1" x14ac:dyDescent="0.25">
      <c r="A224" s="174" t="s">
        <v>998</v>
      </c>
      <c r="B224" s="308">
        <f>IF(B$25=0,0,B$25/CHI_fec!B$25)</f>
        <v>0.45227431008394631</v>
      </c>
      <c r="C224" s="308">
        <f>IF(C$25=0,0,C$25/CHI_fec!C$25)</f>
        <v>0.45303128938798642</v>
      </c>
      <c r="D224" s="308">
        <f>IF(D$25=0,0,D$25/CHI_fec!D$25)</f>
        <v>0.44467345203745745</v>
      </c>
      <c r="E224" s="308">
        <f>IF(E$25=0,0,E$25/CHI_fec!E$25)</f>
        <v>0.46947111035826877</v>
      </c>
      <c r="F224" s="308">
        <f>IF(F$25=0,0,F$25/CHI_fec!F$25)</f>
        <v>0.46659763161080831</v>
      </c>
      <c r="G224" s="308">
        <f>IF(G$25=0,0,G$25/CHI_fec!G$25)</f>
        <v>0.46658944194571217</v>
      </c>
      <c r="H224" s="308">
        <f>IF(H$25=0,0,H$25/CHI_fec!H$25)</f>
        <v>0.46639460267967003</v>
      </c>
      <c r="I224" s="308">
        <f>IF(I$25=0,0,I$25/CHI_fec!I$25)</f>
        <v>0.46853201586401766</v>
      </c>
      <c r="J224" s="308">
        <f>IF(J$25=0,0,J$25/CHI_fec!J$25)</f>
        <v>0.47240547881148631</v>
      </c>
      <c r="K224" s="308">
        <f>IF(K$25=0,0,K$25/CHI_fec!K$25)</f>
        <v>0.47360915059760961</v>
      </c>
      <c r="L224" s="308">
        <f>IF(L$25=0,0,L$25/CHI_fec!L$25)</f>
        <v>0.47141350414433769</v>
      </c>
      <c r="M224" s="308">
        <f>IF(M$25=0,0,M$25/CHI_fec!M$25)</f>
        <v>0.47503389690684245</v>
      </c>
      <c r="N224" s="308">
        <f>IF(N$25=0,0,N$25/CHI_fec!N$25)</f>
        <v>0.47691841105766153</v>
      </c>
      <c r="O224" s="308">
        <f>IF(O$25=0,0,O$25/CHI_fec!O$25)</f>
        <v>0.47394985459499389</v>
      </c>
      <c r="P224" s="308">
        <f>IF(P$25=0,0,P$25/CHI_fec!P$25)</f>
        <v>0.47168460486835428</v>
      </c>
      <c r="Q224" s="308">
        <f>IF(Q$25=0,0,Q$25/CHI_fec!Q$25)</f>
        <v>0.46676607530191139</v>
      </c>
      <c r="R224" s="308">
        <f>IF(R$25=0,0,R$25/CHI_fec!R$25)</f>
        <v>0.46606394806896267</v>
      </c>
      <c r="S224" s="308">
        <f>IF(S$25=0,0,S$25/CHI_fec!S$25)</f>
        <v>0.48057852216088248</v>
      </c>
      <c r="T224" s="308">
        <f>IF(T$25=0,0,T$25/CHI_fec!T$25)</f>
        <v>0.4846396595279337</v>
      </c>
      <c r="U224" s="308">
        <f>IF(U$25=0,0,U$25/CHI_fec!U$25)</f>
        <v>0.48678164269692914</v>
      </c>
      <c r="V224" s="308">
        <f>IF(V$25=0,0,V$25/CHI_fec!V$25)</f>
        <v>0.48757773222665135</v>
      </c>
      <c r="W224" s="308">
        <f>IF(W$25=0,0,W$25/CHI_fec!W$25)</f>
        <v>0.48418495752718427</v>
      </c>
      <c r="X224" s="308">
        <f>IF(X$25=0,0,X$25/CHI_fec!X$25)</f>
        <v>0.48819873180664103</v>
      </c>
      <c r="Y224" s="308">
        <f>IF(Y$25=0,0,Y$25/CHI_fec!Y$25)</f>
        <v>0.48074867849000996</v>
      </c>
      <c r="DA224" s="79"/>
    </row>
    <row r="225" spans="1:105" ht="12" customHeight="1" x14ac:dyDescent="0.25">
      <c r="A225" s="174" t="s">
        <v>1010</v>
      </c>
      <c r="B225" s="308">
        <f>IF(B$36=0,0,B$36/CHI_fec!B$36)</f>
        <v>0.3031253480985851</v>
      </c>
      <c r="C225" s="308">
        <f>IF(C$36=0,0,C$36/CHI_fec!C$36)</f>
        <v>0.3039795535587802</v>
      </c>
      <c r="D225" s="308">
        <f>IF(D$36=0,0,D$36/CHI_fec!D$36)</f>
        <v>0.29957143034184164</v>
      </c>
      <c r="E225" s="308">
        <f>IF(E$36=0,0,E$36/CHI_fec!E$36)</f>
        <v>0.31002186754998234</v>
      </c>
      <c r="F225" s="308">
        <f>IF(F$36=0,0,F$36/CHI_fec!F$36)</f>
        <v>0.31175258819328061</v>
      </c>
      <c r="G225" s="308">
        <f>IF(G$36=0,0,G$36/CHI_fec!G$36)</f>
        <v>0.31252344141396449</v>
      </c>
      <c r="H225" s="308">
        <f>IF(H$36=0,0,H$36/CHI_fec!H$36)</f>
        <v>0.31043150516870394</v>
      </c>
      <c r="I225" s="308">
        <f>IF(I$36=0,0,I$36/CHI_fec!I$36)</f>
        <v>0.31463250954218702</v>
      </c>
      <c r="J225" s="308">
        <f>IF(J$36=0,0,J$36/CHI_fec!J$36)</f>
        <v>0.31017158006058526</v>
      </c>
      <c r="K225" s="308">
        <f>IF(K$36=0,0,K$36/CHI_fec!K$36)</f>
        <v>0.31038408156506914</v>
      </c>
      <c r="L225" s="308">
        <f>IF(L$36=0,0,L$36/CHI_fec!L$36)</f>
        <v>0.31098403400127483</v>
      </c>
      <c r="M225" s="308">
        <f>IF(M$36=0,0,M$36/CHI_fec!M$36)</f>
        <v>0.31133556465172446</v>
      </c>
      <c r="N225" s="308">
        <f>IF(N$36=0,0,N$36/CHI_fec!N$36)</f>
        <v>0.3110463497415461</v>
      </c>
      <c r="O225" s="308">
        <f>IF(O$36=0,0,O$36/CHI_fec!O$36)</f>
        <v>0.31105548464179222</v>
      </c>
      <c r="P225" s="308">
        <f>IF(P$36=0,0,P$36/CHI_fec!P$36)</f>
        <v>0.31452824470978891</v>
      </c>
      <c r="Q225" s="308">
        <f>IF(Q$36=0,0,Q$36/CHI_fec!Q$36)</f>
        <v>0.31667654486495139</v>
      </c>
      <c r="R225" s="308">
        <f>IF(R$36=0,0,R$36/CHI_fec!R$36)</f>
        <v>0.31589101495658778</v>
      </c>
      <c r="S225" s="308">
        <f>IF(S$36=0,0,S$36/CHI_fec!S$36)</f>
        <v>0.32662232362937793</v>
      </c>
      <c r="T225" s="308">
        <f>IF(T$36=0,0,T$36/CHI_fec!T$36)</f>
        <v>0.32592856027098449</v>
      </c>
      <c r="U225" s="308">
        <f>IF(U$36=0,0,U$36/CHI_fec!U$36)</f>
        <v>0.326478412313771</v>
      </c>
      <c r="V225" s="308">
        <f>IF(V$36=0,0,V$36/CHI_fec!V$36)</f>
        <v>0.32520604917654661</v>
      </c>
      <c r="W225" s="308">
        <f>IF(W$36=0,0,W$36/CHI_fec!W$36)</f>
        <v>0.32555424113579512</v>
      </c>
      <c r="X225" s="308">
        <f>IF(X$36=0,0,X$36/CHI_fec!X$36)</f>
        <v>0.32441815372185162</v>
      </c>
      <c r="Y225" s="308">
        <f>IF(Y$36=0,0,Y$36/CHI_fec!Y$36)</f>
        <v>0.3251397678776925</v>
      </c>
      <c r="DA225" s="79"/>
    </row>
    <row r="226" spans="1:105" ht="12" customHeight="1" x14ac:dyDescent="0.25">
      <c r="A226" s="174" t="s">
        <v>1021</v>
      </c>
      <c r="B226" s="308">
        <f>IF(B$44=0,0,B$44/CHI_fec!B$44)</f>
        <v>0.42424249114005247</v>
      </c>
      <c r="C226" s="308">
        <f>IF(C$44=0,0,C$44/CHI_fec!C$44)</f>
        <v>0.43866143586016992</v>
      </c>
      <c r="D226" s="308">
        <f>IF(D$44=0,0,D$44/CHI_fec!D$44)</f>
        <v>0.44728388584516704</v>
      </c>
      <c r="E226" s="308">
        <f>IF(E$44=0,0,E$44/CHI_fec!E$44)</f>
        <v>0.49678941280946365</v>
      </c>
      <c r="F226" s="308">
        <f>IF(F$44=0,0,F$44/CHI_fec!F$44)</f>
        <v>0.49388021976034391</v>
      </c>
      <c r="G226" s="308">
        <f>IF(G$44=0,0,G$44/CHI_fec!G$44)</f>
        <v>0.50340341111520504</v>
      </c>
      <c r="H226" s="308">
        <f>IF(H$44=0,0,H$44/CHI_fec!H$44)</f>
        <v>0.49694018090475267</v>
      </c>
      <c r="I226" s="308">
        <f>IF(I$44=0,0,I$44/CHI_fec!I$44)</f>
        <v>0.50329050965067268</v>
      </c>
      <c r="J226" s="308">
        <f>IF(J$44=0,0,J$44/CHI_fec!J$44)</f>
        <v>0.4617797233417798</v>
      </c>
      <c r="K226" s="308">
        <f>IF(K$44=0,0,K$44/CHI_fec!K$44)</f>
        <v>0.45035965741292738</v>
      </c>
      <c r="L226" s="308">
        <f>IF(L$44=0,0,L$44/CHI_fec!L$44)</f>
        <v>0.44975242479713345</v>
      </c>
      <c r="M226" s="308">
        <f>IF(M$44=0,0,M$44/CHI_fec!M$44)</f>
        <v>0.45763077108276501</v>
      </c>
      <c r="N226" s="308">
        <f>IF(N$44=0,0,N$44/CHI_fec!N$44)</f>
        <v>0.4626546926552827</v>
      </c>
      <c r="O226" s="308">
        <f>IF(O$44=0,0,O$44/CHI_fec!O$44)</f>
        <v>0.45701215760161662</v>
      </c>
      <c r="P226" s="308">
        <f>IF(P$44=0,0,P$44/CHI_fec!P$44)</f>
        <v>0.48152466136240174</v>
      </c>
      <c r="Q226" s="308">
        <f>IF(Q$44=0,0,Q$44/CHI_fec!Q$44)</f>
        <v>0.47968297317972042</v>
      </c>
      <c r="R226" s="308">
        <f>IF(R$44=0,0,R$44/CHI_fec!R$44)</f>
        <v>0.47758923967972977</v>
      </c>
      <c r="S226" s="308">
        <f>IF(S$44=0,0,S$44/CHI_fec!S$44)</f>
        <v>0.49451593316508019</v>
      </c>
      <c r="T226" s="308">
        <f>IF(T$44=0,0,T$44/CHI_fec!T$44)</f>
        <v>0.49191064545946511</v>
      </c>
      <c r="U226" s="308">
        <f>IF(U$44=0,0,U$44/CHI_fec!U$44)</f>
        <v>0.49411805262584307</v>
      </c>
      <c r="V226" s="308">
        <f>IF(V$44=0,0,V$44/CHI_fec!V$44)</f>
        <v>0.48346031120099414</v>
      </c>
      <c r="W226" s="308">
        <f>IF(W$44=0,0,W$44/CHI_fec!W$44)</f>
        <v>0.48344538601314196</v>
      </c>
      <c r="X226" s="308">
        <f>IF(X$44=0,0,X$44/CHI_fec!X$44)</f>
        <v>0.48545861943950314</v>
      </c>
      <c r="Y226" s="308">
        <f>IF(Y$44=0,0,Y$44/CHI_fec!Y$44)</f>
        <v>0.48353854787798578</v>
      </c>
      <c r="DA226" s="79"/>
    </row>
    <row r="227" spans="1:105" ht="12" customHeight="1" x14ac:dyDescent="0.25">
      <c r="A227" s="41" t="s">
        <v>1038</v>
      </c>
      <c r="B227" s="309">
        <f>IF(B$58=0,0,B$58/CHI_fec!B$58)</f>
        <v>0.46310681057293579</v>
      </c>
      <c r="C227" s="309">
        <f>IF(C$58=0,0,C$58/CHI_fec!C$58)</f>
        <v>0.46310681057293596</v>
      </c>
      <c r="D227" s="309">
        <f>IF(D$58=0,0,D$58/CHI_fec!D$58)</f>
        <v>0.46310681057293573</v>
      </c>
      <c r="E227" s="309">
        <f>IF(E$58=0,0,E$58/CHI_fec!E$58)</f>
        <v>0.46867959305877865</v>
      </c>
      <c r="F227" s="309">
        <f>IF(F$58=0,0,F$58/CHI_fec!F$58)</f>
        <v>0.46867959305877865</v>
      </c>
      <c r="G227" s="309">
        <f>IF(G$58=0,0,G$58/CHI_fec!G$58)</f>
        <v>0.46867959305877849</v>
      </c>
      <c r="H227" s="309">
        <f>IF(H$58=0,0,H$58/CHI_fec!H$58)</f>
        <v>0.4686795930587786</v>
      </c>
      <c r="I227" s="309">
        <f>IF(I$58=0,0,I$58/CHI_fec!I$58)</f>
        <v>0.47266678426161135</v>
      </c>
      <c r="J227" s="309">
        <f>IF(J$58=0,0,J$58/CHI_fec!J$58)</f>
        <v>0.47266678426161141</v>
      </c>
      <c r="K227" s="309">
        <f>IF(K$58=0,0,K$58/CHI_fec!K$58)</f>
        <v>0.47266678426161118</v>
      </c>
      <c r="L227" s="309">
        <f>IF(L$58=0,0,L$58/CHI_fec!L$58)</f>
        <v>0.47266678426161135</v>
      </c>
      <c r="M227" s="309">
        <f>IF(M$58=0,0,M$58/CHI_fec!M$58)</f>
        <v>0.47266678426161113</v>
      </c>
      <c r="N227" s="309">
        <f>IF(N$58=0,0,N$58/CHI_fec!N$58)</f>
        <v>0.47266678426161135</v>
      </c>
      <c r="O227" s="309">
        <f>IF(O$58=0,0,O$58/CHI_fec!O$58)</f>
        <v>0.47266678426161129</v>
      </c>
      <c r="P227" s="309">
        <f>IF(P$58=0,0,P$58/CHI_fec!P$58)</f>
        <v>0.47266678426161118</v>
      </c>
      <c r="Q227" s="309">
        <f>IF(Q$58=0,0,Q$58/CHI_fec!Q$58)</f>
        <v>0.47266678426161146</v>
      </c>
      <c r="R227" s="309">
        <f>IF(R$58=0,0,R$58/CHI_fec!R$58)</f>
        <v>0.47266678426161124</v>
      </c>
      <c r="S227" s="309">
        <f>IF(S$58=0,0,S$58/CHI_fec!S$58)</f>
        <v>0.48739263953293394</v>
      </c>
      <c r="T227" s="309">
        <f>IF(T$58=0,0,T$58/CHI_fec!T$58)</f>
        <v>0.48739263953293388</v>
      </c>
      <c r="U227" s="309">
        <f>IF(U$58=0,0,U$58/CHI_fec!U$58)</f>
        <v>0.48739263953293382</v>
      </c>
      <c r="V227" s="309">
        <f>IF(V$58=0,0,V$58/CHI_fec!V$58)</f>
        <v>0.48739263953293366</v>
      </c>
      <c r="W227" s="309">
        <f>IF(W$58=0,0,W$58/CHI_fec!W$58)</f>
        <v>0.48739263953293405</v>
      </c>
      <c r="X227" s="309">
        <f>IF(X$58=0,0,X$58/CHI_fec!X$58)</f>
        <v>0.48739263953293405</v>
      </c>
      <c r="Y227" s="309">
        <f>IF(Y$58=0,0,Y$58/CHI_fec!Y$58)</f>
        <v>0.48739263953293394</v>
      </c>
      <c r="DA227" s="82"/>
    </row>
    <row r="228" spans="1:105" ht="12" customHeight="1" x14ac:dyDescent="0.25">
      <c r="A228" s="172"/>
      <c r="B228" s="172"/>
      <c r="C228" s="172"/>
      <c r="D228" s="172"/>
      <c r="E228" s="172"/>
      <c r="F228" s="172"/>
      <c r="G228" s="172"/>
      <c r="H228" s="172"/>
      <c r="I228" s="172"/>
      <c r="J228" s="172"/>
      <c r="K228" s="172"/>
      <c r="L228" s="172"/>
      <c r="M228" s="172"/>
      <c r="N228" s="172"/>
      <c r="O228" s="172"/>
      <c r="P228" s="172"/>
      <c r="Q228" s="172"/>
      <c r="R228" s="172"/>
      <c r="S228" s="172"/>
      <c r="T228" s="172"/>
      <c r="U228" s="172"/>
      <c r="V228" s="172"/>
      <c r="W228" s="172"/>
      <c r="X228" s="172"/>
      <c r="Y228" s="172"/>
      <c r="DA228" s="176"/>
    </row>
    <row r="229" spans="1:105" ht="12" customHeight="1" x14ac:dyDescent="0.25">
      <c r="A229" s="35" t="s">
        <v>49</v>
      </c>
      <c r="B229" s="322">
        <f>IF(B$61=0,0,B$61/CHI_fec!B$61)</f>
        <v>0.36573042673673545</v>
      </c>
      <c r="C229" s="322">
        <f>IF(C$61=0,0,C$61/CHI_fec!C$61)</f>
        <v>0.36418724090594912</v>
      </c>
      <c r="D229" s="322">
        <f>IF(D$61=0,0,D$61/CHI_fec!D$61)</f>
        <v>0.35997106060505435</v>
      </c>
      <c r="E229" s="322">
        <f>IF(E$61=0,0,E$61/CHI_fec!E$61)</f>
        <v>0.37333219643866633</v>
      </c>
      <c r="F229" s="322">
        <f>IF(F$61=0,0,F$61/CHI_fec!F$61)</f>
        <v>0.37149475247083941</v>
      </c>
      <c r="G229" s="322">
        <f>IF(G$61=0,0,G$61/CHI_fec!G$61)</f>
        <v>0.37264897838042038</v>
      </c>
      <c r="H229" s="322">
        <f>IF(H$61=0,0,H$61/CHI_fec!H$61)</f>
        <v>0.37380351459533617</v>
      </c>
      <c r="I229" s="322">
        <f>IF(I$61=0,0,I$61/CHI_fec!I$61)</f>
        <v>0.37310221152499023</v>
      </c>
      <c r="J229" s="322">
        <f>IF(J$61=0,0,J$61/CHI_fec!J$61)</f>
        <v>0.37910033386659658</v>
      </c>
      <c r="K229" s="322">
        <f>IF(K$61=0,0,K$61/CHI_fec!K$61)</f>
        <v>0.38536144769084762</v>
      </c>
      <c r="L229" s="322">
        <f>IF(L$61=0,0,L$61/CHI_fec!L$61)</f>
        <v>0.39888190805313789</v>
      </c>
      <c r="M229" s="322">
        <f>IF(M$61=0,0,M$61/CHI_fec!M$61)</f>
        <v>0.40537506233393922</v>
      </c>
      <c r="N229" s="322">
        <f>IF(N$61=0,0,N$61/CHI_fec!N$61)</f>
        <v>0.40525196687369186</v>
      </c>
      <c r="O229" s="322">
        <f>IF(O$61=0,0,O$61/CHI_fec!O$61)</f>
        <v>0.40535124184424443</v>
      </c>
      <c r="P229" s="322">
        <f>IF(P$61=0,0,P$61/CHI_fec!P$61)</f>
        <v>0.40193426087590167</v>
      </c>
      <c r="Q229" s="322">
        <f>IF(Q$61=0,0,Q$61/CHI_fec!Q$61)</f>
        <v>0.4013489112502639</v>
      </c>
      <c r="R229" s="322">
        <f>IF(R$61=0,0,R$61/CHI_fec!R$61)</f>
        <v>0.40132836543040074</v>
      </c>
      <c r="S229" s="322">
        <f>IF(S$61=0,0,S$61/CHI_fec!S$61)</f>
        <v>0.40147972081429406</v>
      </c>
      <c r="T229" s="322">
        <f>IF(T$61=0,0,T$61/CHI_fec!T$61)</f>
        <v>0.40287296314008625</v>
      </c>
      <c r="U229" s="322">
        <f>IF(U$61=0,0,U$61/CHI_fec!U$61)</f>
        <v>0.40529300148612291</v>
      </c>
      <c r="V229" s="322">
        <f>IF(V$61=0,0,V$61/CHI_fec!V$61)</f>
        <v>0.40581236554372269</v>
      </c>
      <c r="W229" s="322">
        <f>IF(W$61=0,0,W$61/CHI_fec!W$61)</f>
        <v>0.40424209461405075</v>
      </c>
      <c r="X229" s="322">
        <f>IF(X$61=0,0,X$61/CHI_fec!X$61)</f>
        <v>0.40569236201732412</v>
      </c>
      <c r="Y229" s="322">
        <f>IF(Y$61=0,0,Y$61/CHI_fec!Y$61)</f>
        <v>0.40112464981358398</v>
      </c>
      <c r="DA229" s="95"/>
    </row>
    <row r="230" spans="1:105" ht="12" customHeight="1" x14ac:dyDescent="0.25">
      <c r="A230" s="55" t="s">
        <v>91</v>
      </c>
      <c r="B230" s="305">
        <f>IF(B$62=0,0,B$62/CHI_fec!B$62)</f>
        <v>0.30288379645469737</v>
      </c>
      <c r="C230" s="305">
        <f>IF(C$62=0,0,C$62/CHI_fec!C$62)</f>
        <v>0.30288379645469726</v>
      </c>
      <c r="D230" s="305">
        <f>IF(D$62=0,0,D$62/CHI_fec!D$62)</f>
        <v>0.30288379645469743</v>
      </c>
      <c r="E230" s="305">
        <f>IF(E$62=0,0,E$62/CHI_fec!E$62)</f>
        <v>0.30639942114244861</v>
      </c>
      <c r="F230" s="305">
        <f>IF(F$62=0,0,F$62/CHI_fec!F$62)</f>
        <v>0.30639942114244861</v>
      </c>
      <c r="G230" s="305">
        <f>IF(G$62=0,0,G$62/CHI_fec!G$62)</f>
        <v>0.30639942114244884</v>
      </c>
      <c r="H230" s="305">
        <f>IF(H$62=0,0,H$62/CHI_fec!H$62)</f>
        <v>0.30639942114244884</v>
      </c>
      <c r="I230" s="305">
        <f>IF(I$62=0,0,I$62/CHI_fec!I$62)</f>
        <v>0.30639942114244878</v>
      </c>
      <c r="J230" s="305">
        <f>IF(J$62=0,0,J$62/CHI_fec!J$62)</f>
        <v>0.30639942114244884</v>
      </c>
      <c r="K230" s="305">
        <f>IF(K$62=0,0,K$62/CHI_fec!K$62)</f>
        <v>0.30952746439973911</v>
      </c>
      <c r="L230" s="305">
        <f>IF(L$62=0,0,L$62/CHI_fec!L$62)</f>
        <v>0.3214190257832783</v>
      </c>
      <c r="M230" s="305">
        <f>IF(M$62=0,0,M$62/CHI_fec!M$62)</f>
        <v>0.32343444379548469</v>
      </c>
      <c r="N230" s="305">
        <f>IF(N$62=0,0,N$62/CHI_fec!N$62)</f>
        <v>0.32343444379548469</v>
      </c>
      <c r="O230" s="305">
        <f>IF(O$62=0,0,O$62/CHI_fec!O$62)</f>
        <v>0.32343444379548475</v>
      </c>
      <c r="P230" s="305">
        <f>IF(P$62=0,0,P$62/CHI_fec!P$62)</f>
        <v>0.32343444379548481</v>
      </c>
      <c r="Q230" s="305">
        <f>IF(Q$62=0,0,Q$62/CHI_fec!Q$62)</f>
        <v>0.32343444379548469</v>
      </c>
      <c r="R230" s="305">
        <f>IF(R$62=0,0,R$62/CHI_fec!R$62)</f>
        <v>0.32343444379548469</v>
      </c>
      <c r="S230" s="305">
        <f>IF(S$62=0,0,S$62/CHI_fec!S$62)</f>
        <v>0.32343444379548469</v>
      </c>
      <c r="T230" s="305">
        <f>IF(T$62=0,0,T$62/CHI_fec!T$62)</f>
        <v>0.32343444379548475</v>
      </c>
      <c r="U230" s="305">
        <f>IF(U$62=0,0,U$62/CHI_fec!U$62)</f>
        <v>0.32343444379548469</v>
      </c>
      <c r="V230" s="305">
        <f>IF(V$62=0,0,V$62/CHI_fec!V$62)</f>
        <v>0.32343444379548469</v>
      </c>
      <c r="W230" s="305">
        <f>IF(W$62=0,0,W$62/CHI_fec!W$62)</f>
        <v>0.32343444379548475</v>
      </c>
      <c r="X230" s="305">
        <f>IF(X$62=0,0,X$62/CHI_fec!X$62)</f>
        <v>0.32343444379548475</v>
      </c>
      <c r="Y230" s="305">
        <f>IF(Y$62=0,0,Y$62/CHI_fec!Y$62)</f>
        <v>0.32343444379548469</v>
      </c>
      <c r="DA230" s="76"/>
    </row>
    <row r="231" spans="1:105" ht="12" customHeight="1" x14ac:dyDescent="0.25">
      <c r="A231" s="173" t="s">
        <v>92</v>
      </c>
      <c r="B231" s="306">
        <f>IF(B$63=0,0,B$63/CHI_fec!B$63)</f>
        <v>8.0567262775782009E-2</v>
      </c>
      <c r="C231" s="306">
        <f>IF(C$63=0,0,C$63/CHI_fec!C$63)</f>
        <v>8.0567262775782023E-2</v>
      </c>
      <c r="D231" s="306">
        <f>IF(D$63=0,0,D$63/CHI_fec!D$63)</f>
        <v>8.0567262775782036E-2</v>
      </c>
      <c r="E231" s="306">
        <f>IF(E$63=0,0,E$63/CHI_fec!E$63)</f>
        <v>8.150242094982274E-2</v>
      </c>
      <c r="F231" s="306">
        <f>IF(F$63=0,0,F$63/CHI_fec!F$63)</f>
        <v>8.150242094982274E-2</v>
      </c>
      <c r="G231" s="306">
        <f>IF(G$63=0,0,G$63/CHI_fec!G$63)</f>
        <v>8.150242094982274E-2</v>
      </c>
      <c r="H231" s="306">
        <f>IF(H$63=0,0,H$63/CHI_fec!H$63)</f>
        <v>8.150242094982274E-2</v>
      </c>
      <c r="I231" s="306">
        <f>IF(I$63=0,0,I$63/CHI_fec!I$63)</f>
        <v>8.1502420949822726E-2</v>
      </c>
      <c r="J231" s="306">
        <f>IF(J$63=0,0,J$63/CHI_fec!J$63)</f>
        <v>8.1502420949822754E-2</v>
      </c>
      <c r="K231" s="306">
        <f>IF(K$63=0,0,K$63/CHI_fec!K$63)</f>
        <v>8.2334482242087392E-2</v>
      </c>
      <c r="L231" s="306">
        <f>IF(L$63=0,0,L$63/CHI_fec!L$63)</f>
        <v>8.5497644359098332E-2</v>
      </c>
      <c r="M231" s="306">
        <f>IF(M$63=0,0,M$63/CHI_fec!M$63)</f>
        <v>8.6033746700963837E-2</v>
      </c>
      <c r="N231" s="306">
        <f>IF(N$63=0,0,N$63/CHI_fec!N$63)</f>
        <v>8.6033746700963865E-2</v>
      </c>
      <c r="O231" s="306">
        <f>IF(O$63=0,0,O$63/CHI_fec!O$63)</f>
        <v>8.6033746700963851E-2</v>
      </c>
      <c r="P231" s="306">
        <f>IF(P$63=0,0,P$63/CHI_fec!P$63)</f>
        <v>8.6033746700963823E-2</v>
      </c>
      <c r="Q231" s="306">
        <f>IF(Q$63=0,0,Q$63/CHI_fec!Q$63)</f>
        <v>8.6033746700963837E-2</v>
      </c>
      <c r="R231" s="306">
        <f>IF(R$63=0,0,R$63/CHI_fec!R$63)</f>
        <v>8.6033746700963878E-2</v>
      </c>
      <c r="S231" s="306">
        <f>IF(S$63=0,0,S$63/CHI_fec!S$63)</f>
        <v>8.6033746700963837E-2</v>
      </c>
      <c r="T231" s="306">
        <f>IF(T$63=0,0,T$63/CHI_fec!T$63)</f>
        <v>8.6033746700963837E-2</v>
      </c>
      <c r="U231" s="306">
        <f>IF(U$63=0,0,U$63/CHI_fec!U$63)</f>
        <v>8.6033746700963851E-2</v>
      </c>
      <c r="V231" s="306">
        <f>IF(V$63=0,0,V$63/CHI_fec!V$63)</f>
        <v>8.6033746700963851E-2</v>
      </c>
      <c r="W231" s="306">
        <f>IF(W$63=0,0,W$63/CHI_fec!W$63)</f>
        <v>8.6033746700963837E-2</v>
      </c>
      <c r="X231" s="306">
        <f>IF(X$63=0,0,X$63/CHI_fec!X$63)</f>
        <v>8.6033746700963837E-2</v>
      </c>
      <c r="Y231" s="306">
        <f>IF(Y$63=0,0,Y$63/CHI_fec!Y$63)</f>
        <v>8.6033746700963837E-2</v>
      </c>
      <c r="DA231" s="77"/>
    </row>
    <row r="232" spans="1:105" ht="12" customHeight="1" x14ac:dyDescent="0.25">
      <c r="A232" s="173" t="s">
        <v>93</v>
      </c>
      <c r="B232" s="306">
        <f>IF(B$64=0,0,B$64/CHI_fec!B$64)</f>
        <v>0.42847414541914103</v>
      </c>
      <c r="C232" s="306">
        <f>IF(C$64=0,0,C$64/CHI_fec!C$64)</f>
        <v>0.42847414541914097</v>
      </c>
      <c r="D232" s="306">
        <f>IF(D$64=0,0,D$64/CHI_fec!D$64)</f>
        <v>0.42847414541914103</v>
      </c>
      <c r="E232" s="306">
        <f>IF(E$64=0,0,E$64/CHI_fec!E$64)</f>
        <v>0.43344751904074391</v>
      </c>
      <c r="F232" s="306">
        <f>IF(F$64=0,0,F$64/CHI_fec!F$64)</f>
        <v>0.43344751904074391</v>
      </c>
      <c r="G232" s="306">
        <f>IF(G$64=0,0,G$64/CHI_fec!G$64)</f>
        <v>0.43344751904074391</v>
      </c>
      <c r="H232" s="306">
        <f>IF(H$64=0,0,H$64/CHI_fec!H$64)</f>
        <v>0.43344751904074386</v>
      </c>
      <c r="I232" s="306">
        <f>IF(I$64=0,0,I$64/CHI_fec!I$64)</f>
        <v>0.43344751904074386</v>
      </c>
      <c r="J232" s="306">
        <f>IF(J$64=0,0,J$64/CHI_fec!J$64)</f>
        <v>0.43344751904074402</v>
      </c>
      <c r="K232" s="306">
        <f>IF(K$64=0,0,K$64/CHI_fec!K$64)</f>
        <v>0.43787260112565507</v>
      </c>
      <c r="L232" s="306">
        <f>IF(L$64=0,0,L$64/CHI_fec!L$64)</f>
        <v>0.4546949820557401</v>
      </c>
      <c r="M232" s="306">
        <f>IF(M$64=0,0,M$64/CHI_fec!M$64)</f>
        <v>0.45754609037038246</v>
      </c>
      <c r="N232" s="306">
        <f>IF(N$64=0,0,N$64/CHI_fec!N$64)</f>
        <v>0.45754609037038257</v>
      </c>
      <c r="O232" s="306">
        <f>IF(O$64=0,0,O$64/CHI_fec!O$64)</f>
        <v>0.45754609037038263</v>
      </c>
      <c r="P232" s="306">
        <f>IF(P$64=0,0,P$64/CHI_fec!P$64)</f>
        <v>0.45754609037038263</v>
      </c>
      <c r="Q232" s="306">
        <f>IF(Q$64=0,0,Q$64/CHI_fec!Q$64)</f>
        <v>0.45754609037038252</v>
      </c>
      <c r="R232" s="306">
        <f>IF(R$64=0,0,R$64/CHI_fec!R$64)</f>
        <v>0.45754609037038241</v>
      </c>
      <c r="S232" s="306">
        <f>IF(S$64=0,0,S$64/CHI_fec!S$64)</f>
        <v>0.45754609037038263</v>
      </c>
      <c r="T232" s="306">
        <f>IF(T$64=0,0,T$64/CHI_fec!T$64)</f>
        <v>0.45754609037038246</v>
      </c>
      <c r="U232" s="306">
        <f>IF(U$64=0,0,U$64/CHI_fec!U$64)</f>
        <v>0.45754609037038257</v>
      </c>
      <c r="V232" s="306">
        <f>IF(V$64=0,0,V$64/CHI_fec!V$64)</f>
        <v>0.45754609037038263</v>
      </c>
      <c r="W232" s="306">
        <f>IF(W$64=0,0,W$64/CHI_fec!W$64)</f>
        <v>0.45754609037038252</v>
      </c>
      <c r="X232" s="306">
        <f>IF(X$64=0,0,X$64/CHI_fec!X$64)</f>
        <v>0.45754609037038274</v>
      </c>
      <c r="Y232" s="306">
        <f>IF(Y$64=0,0,Y$64/CHI_fec!Y$64)</f>
        <v>0.45754609037038269</v>
      </c>
      <c r="DA232" s="77"/>
    </row>
    <row r="233" spans="1:105" ht="12" customHeight="1" x14ac:dyDescent="0.25">
      <c r="A233" s="173" t="s">
        <v>94</v>
      </c>
      <c r="B233" s="306">
        <f>IF(B$65=0,0,B$65/CHI_fec!B$65)</f>
        <v>0.31497671616750644</v>
      </c>
      <c r="C233" s="306">
        <f>IF(C$65=0,0,C$65/CHI_fec!C$65)</f>
        <v>0.31497671616750644</v>
      </c>
      <c r="D233" s="306">
        <f>IF(D$65=0,0,D$65/CHI_fec!D$65)</f>
        <v>0.31497671616750628</v>
      </c>
      <c r="E233" s="306">
        <f>IF(E$65=0,0,E$65/CHI_fec!E$65)</f>
        <v>0.31863270546897088</v>
      </c>
      <c r="F233" s="306">
        <f>IF(F$65=0,0,F$65/CHI_fec!F$65)</f>
        <v>0.3186327054689711</v>
      </c>
      <c r="G233" s="306">
        <f>IF(G$65=0,0,G$65/CHI_fec!G$65)</f>
        <v>0.31863270546897099</v>
      </c>
      <c r="H233" s="306">
        <f>IF(H$65=0,0,H$65/CHI_fec!H$65)</f>
        <v>0.31863270546897093</v>
      </c>
      <c r="I233" s="306">
        <f>IF(I$65=0,0,I$65/CHI_fec!I$65)</f>
        <v>0.31863270546897116</v>
      </c>
      <c r="J233" s="306">
        <f>IF(J$65=0,0,J$65/CHI_fec!J$65)</f>
        <v>0.31863270546897099</v>
      </c>
      <c r="K233" s="306">
        <f>IF(K$65=0,0,K$65/CHI_fec!K$65)</f>
        <v>0.32188563878776799</v>
      </c>
      <c r="L233" s="306">
        <f>IF(L$65=0,0,L$65/CHI_fec!L$65)</f>
        <v>0.33425198191517852</v>
      </c>
      <c r="M233" s="306">
        <f>IF(M$65=0,0,M$65/CHI_fec!M$65)</f>
        <v>0.3363478673822129</v>
      </c>
      <c r="N233" s="306">
        <f>IF(N$65=0,0,N$65/CHI_fec!N$65)</f>
        <v>0.33634786738221278</v>
      </c>
      <c r="O233" s="306">
        <f>IF(O$65=0,0,O$65/CHI_fec!O$65)</f>
        <v>0.33634786738221284</v>
      </c>
      <c r="P233" s="306">
        <f>IF(P$65=0,0,P$65/CHI_fec!P$65)</f>
        <v>0.3363478673822129</v>
      </c>
      <c r="Q233" s="306">
        <f>IF(Q$65=0,0,Q$65/CHI_fec!Q$65)</f>
        <v>0.33634786738221284</v>
      </c>
      <c r="R233" s="306">
        <f>IF(R$65=0,0,R$65/CHI_fec!R$65)</f>
        <v>0.33634786738221284</v>
      </c>
      <c r="S233" s="306">
        <f>IF(S$65=0,0,S$65/CHI_fec!S$65)</f>
        <v>0.33634786738221284</v>
      </c>
      <c r="T233" s="306">
        <f>IF(T$65=0,0,T$65/CHI_fec!T$65)</f>
        <v>0.33634786738221295</v>
      </c>
      <c r="U233" s="306">
        <f>IF(U$65=0,0,U$65/CHI_fec!U$65)</f>
        <v>0.33634786738221284</v>
      </c>
      <c r="V233" s="306">
        <f>IF(V$65=0,0,V$65/CHI_fec!V$65)</f>
        <v>0.3363478673822129</v>
      </c>
      <c r="W233" s="306">
        <f>IF(W$65=0,0,W$65/CHI_fec!W$65)</f>
        <v>0.3363478673822129</v>
      </c>
      <c r="X233" s="306">
        <f>IF(X$65=0,0,X$65/CHI_fec!X$65)</f>
        <v>0.33634786738221273</v>
      </c>
      <c r="Y233" s="306">
        <f>IF(Y$65=0,0,Y$65/CHI_fec!Y$65)</f>
        <v>0.33634786738221295</v>
      </c>
      <c r="DA233" s="77"/>
    </row>
    <row r="234" spans="1:105" ht="12" customHeight="1" x14ac:dyDescent="0.25">
      <c r="A234" s="56" t="s">
        <v>95</v>
      </c>
      <c r="B234" s="307">
        <f>IF(B$66=0,0,B$66/CHI_fec!B$66)</f>
        <v>0.44922885753966502</v>
      </c>
      <c r="C234" s="307">
        <f>IF(C$66=0,0,C$66/CHI_fec!C$66)</f>
        <v>0.45860130753888662</v>
      </c>
      <c r="D234" s="307">
        <f>IF(D$66=0,0,D$66/CHI_fec!D$66)</f>
        <v>0.46418165686287532</v>
      </c>
      <c r="E234" s="307">
        <f>IF(E$66=0,0,E$66/CHI_fec!E$66)</f>
        <v>0.49031506754609422</v>
      </c>
      <c r="F234" s="307">
        <f>IF(F$66=0,0,F$66/CHI_fec!F$66)</f>
        <v>0.49223004802056403</v>
      </c>
      <c r="G234" s="307">
        <f>IF(G$66=0,0,G$66/CHI_fec!G$66)</f>
        <v>0.49806127902070779</v>
      </c>
      <c r="H234" s="307">
        <f>IF(H$66=0,0,H$66/CHI_fec!H$66)</f>
        <v>0.49509316244624391</v>
      </c>
      <c r="I234" s="307">
        <f>IF(I$66=0,0,I$66/CHI_fec!I$66)</f>
        <v>0.49516093243400361</v>
      </c>
      <c r="J234" s="307">
        <f>IF(J$66=0,0,J$66/CHI_fec!J$66)</f>
        <v>0.47129881146273922</v>
      </c>
      <c r="K234" s="307">
        <f>IF(K$66=0,0,K$66/CHI_fec!K$66)</f>
        <v>0.46983833213149623</v>
      </c>
      <c r="L234" s="307">
        <f>IF(L$66=0,0,L$66/CHI_fec!L$66)</f>
        <v>0.48705539601853071</v>
      </c>
      <c r="M234" s="307">
        <f>IF(M$66=0,0,M$66/CHI_fec!M$66)</f>
        <v>0.49631517570223666</v>
      </c>
      <c r="N234" s="307">
        <f>IF(N$66=0,0,N$66/CHI_fec!N$66)</f>
        <v>0.49778104793818306</v>
      </c>
      <c r="O234" s="307">
        <f>IF(O$66=0,0,O$66/CHI_fec!O$66)</f>
        <v>0.49611584516247093</v>
      </c>
      <c r="P234" s="307">
        <f>IF(P$66=0,0,P$66/CHI_fec!P$66)</f>
        <v>0.51253164710647392</v>
      </c>
      <c r="Q234" s="307">
        <f>IF(Q$66=0,0,Q$66/CHI_fec!Q$66)</f>
        <v>0.51319375641627241</v>
      </c>
      <c r="R234" s="307">
        <f>IF(R$66=0,0,R$66/CHI_fec!R$66)</f>
        <v>0.51106075542366614</v>
      </c>
      <c r="S234" s="307">
        <f>IF(S$66=0,0,S$66/CHI_fec!S$66)</f>
        <v>0.51354550430728152</v>
      </c>
      <c r="T234" s="307">
        <f>IF(T$66=0,0,T$66/CHI_fec!T$66)</f>
        <v>0.51055795759604905</v>
      </c>
      <c r="U234" s="307">
        <f>IF(U$66=0,0,U$66/CHI_fec!U$66)</f>
        <v>0.51282955416292997</v>
      </c>
      <c r="V234" s="307">
        <f>IF(V$66=0,0,V$66/CHI_fec!V$66)</f>
        <v>0.50568707558661119</v>
      </c>
      <c r="W234" s="307">
        <f>IF(W$66=0,0,W$66/CHI_fec!W$66)</f>
        <v>0.50650854240663257</v>
      </c>
      <c r="X234" s="307">
        <f>IF(X$66=0,0,X$66/CHI_fec!X$66)</f>
        <v>0.50509124877954947</v>
      </c>
      <c r="Y234" s="307">
        <f>IF(Y$66=0,0,Y$66/CHI_fec!Y$66)</f>
        <v>0.50733959515177307</v>
      </c>
      <c r="DA234" s="78"/>
    </row>
    <row r="235" spans="1:105" ht="12" customHeight="1" x14ac:dyDescent="0.25">
      <c r="A235" s="174" t="s">
        <v>1051</v>
      </c>
      <c r="B235" s="308">
        <f>IF(B$72=0,0,B$72/CHI_fec!B$72)</f>
        <v>0.43728375854535351</v>
      </c>
      <c r="C235" s="308">
        <f>IF(C$72=0,0,C$72/CHI_fec!C$72)</f>
        <v>0.43800950094420615</v>
      </c>
      <c r="D235" s="308">
        <f>IF(D$72=0,0,D$72/CHI_fec!D$72)</f>
        <v>0.42993478893685033</v>
      </c>
      <c r="E235" s="308">
        <f>IF(E$72=0,0,E$72/CHI_fec!E$72)</f>
        <v>0.45597765627118969</v>
      </c>
      <c r="F235" s="308">
        <f>IF(F$72=0,0,F$72/CHI_fec!F$72)</f>
        <v>0.45271756763017196</v>
      </c>
      <c r="G235" s="308">
        <f>IF(G$72=0,0,G$72/CHI_fec!G$72)</f>
        <v>0.4531518677489062</v>
      </c>
      <c r="H235" s="308">
        <f>IF(H$72=0,0,H$72/CHI_fec!H$72)</f>
        <v>0.45324689213567665</v>
      </c>
      <c r="I235" s="308">
        <f>IF(I$72=0,0,I$72/CHI_fec!I$72)</f>
        <v>0.45134580082038817</v>
      </c>
      <c r="J235" s="308">
        <f>IF(J$72=0,0,J$72/CHI_fec!J$72)</f>
        <v>0.45556686258280393</v>
      </c>
      <c r="K235" s="308">
        <f>IF(K$72=0,0,K$72/CHI_fec!K$72)</f>
        <v>0.46137009715141197</v>
      </c>
      <c r="L235" s="308">
        <f>IF(L$72=0,0,L$72/CHI_fec!L$72)</f>
        <v>0.47662131151424775</v>
      </c>
      <c r="M235" s="308">
        <f>IF(M$72=0,0,M$72/CHI_fec!M$72)</f>
        <v>0.48401332525714269</v>
      </c>
      <c r="N235" s="308">
        <f>IF(N$72=0,0,N$72/CHI_fec!N$72)</f>
        <v>0.48592062117350682</v>
      </c>
      <c r="O235" s="308">
        <f>IF(O$72=0,0,O$72/CHI_fec!O$72)</f>
        <v>0.48289437818721564</v>
      </c>
      <c r="P235" s="308">
        <f>IF(P$72=0,0,P$72/CHI_fec!P$72)</f>
        <v>0.48060606894328617</v>
      </c>
      <c r="Q235" s="308">
        <f>IF(Q$72=0,0,Q$72/CHI_fec!Q$72)</f>
        <v>0.47547804016370904</v>
      </c>
      <c r="R235" s="308">
        <f>IF(R$72=0,0,R$72/CHI_fec!R$72)</f>
        <v>0.47475520151418166</v>
      </c>
      <c r="S235" s="308">
        <f>IF(S$72=0,0,S$72/CHI_fec!S$72)</f>
        <v>0.47477485330265401</v>
      </c>
      <c r="T235" s="308">
        <f>IF(T$72=0,0,T$72/CHI_fec!T$72)</f>
        <v>0.47893345339271037</v>
      </c>
      <c r="U235" s="308">
        <f>IF(U$72=0,0,U$72/CHI_fec!U$72)</f>
        <v>0.48139229977843484</v>
      </c>
      <c r="V235" s="308">
        <f>IF(V$72=0,0,V$72/CHI_fec!V$72)</f>
        <v>0.48204463075175141</v>
      </c>
      <c r="W235" s="308">
        <f>IF(W$72=0,0,W$72/CHI_fec!W$72)</f>
        <v>0.47851233934628346</v>
      </c>
      <c r="X235" s="308">
        <f>IF(X$72=0,0,X$72/CHI_fec!X$72)</f>
        <v>0.48268172088356021</v>
      </c>
      <c r="Y235" s="308">
        <f>IF(Y$72=0,0,Y$72/CHI_fec!Y$72)</f>
        <v>0.47466640650609881</v>
      </c>
      <c r="DA235" s="79"/>
    </row>
    <row r="236" spans="1:105" ht="12" customHeight="1" x14ac:dyDescent="0.25">
      <c r="A236" s="174" t="s">
        <v>1010</v>
      </c>
      <c r="B236" s="308">
        <f>IF(B$85=0,0,B$85/CHI_fec!B$85)</f>
        <v>0.29470459601013954</v>
      </c>
      <c r="C236" s="308">
        <f>IF(C$85=0,0,C$85/CHI_fec!C$85)</f>
        <v>0.29553507184014</v>
      </c>
      <c r="D236" s="308">
        <f>IF(D$85=0,0,D$85/CHI_fec!D$85)</f>
        <v>0.29124940526702242</v>
      </c>
      <c r="E236" s="308">
        <f>IF(E$85=0,0,E$85/CHI_fec!E$85)</f>
        <v>0.30128256925545377</v>
      </c>
      <c r="F236" s="308">
        <f>IF(F$85=0,0,F$85/CHI_fec!F$85)</f>
        <v>0.30296450210166587</v>
      </c>
      <c r="G236" s="308">
        <f>IF(G$85=0,0,G$85/CHI_fec!G$85)</f>
        <v>0.3037136255124816</v>
      </c>
      <c r="H236" s="308">
        <f>IF(H$85=0,0,H$85/CHI_fec!H$85)</f>
        <v>0.30168065947795131</v>
      </c>
      <c r="I236" s="308">
        <f>IF(I$85=0,0,I$85/CHI_fec!I$85)</f>
        <v>0.30318396785812912</v>
      </c>
      <c r="J236" s="308">
        <f>IF(J$85=0,0,J$85/CHI_fec!J$85)</f>
        <v>0.29888535833893087</v>
      </c>
      <c r="K236" s="308">
        <f>IF(K$85=0,0,K$85/CHI_fec!K$85)</f>
        <v>0.30214354994841564</v>
      </c>
      <c r="L236" s="308">
        <f>IF(L$85=0,0,L$85/CHI_fec!L$85)</f>
        <v>0.31435789418935556</v>
      </c>
      <c r="M236" s="308">
        <f>IF(M$85=0,0,M$85/CHI_fec!M$85)</f>
        <v>0.31668660879740584</v>
      </c>
      <c r="N236" s="308">
        <f>IF(N$85=0,0,N$85/CHI_fec!N$85)</f>
        <v>0.316392423039282</v>
      </c>
      <c r="O236" s="308">
        <f>IF(O$85=0,0,O$85/CHI_fec!O$85)</f>
        <v>0.31640171494457359</v>
      </c>
      <c r="P236" s="308">
        <f>IF(P$85=0,0,P$85/CHI_fec!P$85)</f>
        <v>0.31993416267611069</v>
      </c>
      <c r="Q236" s="308">
        <f>IF(Q$85=0,0,Q$85/CHI_fec!Q$85)</f>
        <v>0.3221193864926653</v>
      </c>
      <c r="R236" s="308">
        <f>IF(R$85=0,0,R$85/CHI_fec!R$85)</f>
        <v>0.3213203553795097</v>
      </c>
      <c r="S236" s="308">
        <f>IF(S$85=0,0,S$85/CHI_fec!S$85)</f>
        <v>0.32219807945517148</v>
      </c>
      <c r="T236" s="308">
        <f>IF(T$85=0,0,T$85/CHI_fec!T$85)</f>
        <v>0.32151371342903146</v>
      </c>
      <c r="U236" s="308">
        <f>IF(U$85=0,0,U$85/CHI_fec!U$85)</f>
        <v>0.32205611748213403</v>
      </c>
      <c r="V236" s="308">
        <f>IF(V$85=0,0,V$85/CHI_fec!V$85)</f>
        <v>0.3208009890676769</v>
      </c>
      <c r="W236" s="308">
        <f>IF(W$85=0,0,W$85/CHI_fec!W$85)</f>
        <v>0.3211444646124742</v>
      </c>
      <c r="X236" s="308">
        <f>IF(X$85=0,0,X$85/CHI_fec!X$85)</f>
        <v>0.3200237660062113</v>
      </c>
      <c r="Y236" s="308">
        <f>IF(Y$85=0,0,Y$85/CHI_fec!Y$85)</f>
        <v>0.32073560557840014</v>
      </c>
      <c r="DA236" s="79"/>
    </row>
    <row r="237" spans="1:105" ht="12" customHeight="1" x14ac:dyDescent="0.25">
      <c r="A237" s="174" t="s">
        <v>1021</v>
      </c>
      <c r="B237" s="308">
        <f>IF(B$93=0,0,B$93/CHI_fec!B$93)</f>
        <v>0.41328256860581103</v>
      </c>
      <c r="C237" s="308">
        <f>IF(C$93=0,0,C$93/CHI_fec!C$93)</f>
        <v>0.42822873563415254</v>
      </c>
      <c r="D237" s="308">
        <f>IF(D$93=0,0,D$93/CHI_fec!D$93)</f>
        <v>0.4378614994276851</v>
      </c>
      <c r="E237" s="308">
        <f>IF(E$93=0,0,E$93/CHI_fec!E$93)</f>
        <v>0.48796423354632157</v>
      </c>
      <c r="F237" s="308">
        <f>IF(F$93=0,0,F$93/CHI_fec!F$93)</f>
        <v>0.48486850720551983</v>
      </c>
      <c r="G237" s="308">
        <f>IF(G$93=0,0,G$93/CHI_fec!G$93)</f>
        <v>0.49496012739109946</v>
      </c>
      <c r="H237" s="308">
        <f>IF(H$93=0,0,H$93/CHI_fec!H$93)</f>
        <v>0.48867381446833447</v>
      </c>
      <c r="I237" s="308">
        <f>IF(I$93=0,0,I$93/CHI_fec!I$93)</f>
        <v>0.49090748695328551</v>
      </c>
      <c r="J237" s="308">
        <f>IF(J$93=0,0,J$93/CHI_fec!J$93)</f>
        <v>0.44850624778012688</v>
      </c>
      <c r="K237" s="308">
        <f>IF(K$93=0,0,K$93/CHI_fec!K$93)</f>
        <v>0.44102728771952721</v>
      </c>
      <c r="L237" s="308">
        <f>IF(L$93=0,0,L$93/CHI_fec!L$93)</f>
        <v>0.45739020038486367</v>
      </c>
      <c r="M237" s="308">
        <f>IF(M$93=0,0,M$93/CHI_fec!M$93)</f>
        <v>0.46916879355237445</v>
      </c>
      <c r="N237" s="308">
        <f>IF(N$93=0,0,N$93/CHI_fec!N$93)</f>
        <v>0.47447481537404856</v>
      </c>
      <c r="O237" s="308">
        <f>IF(O$93=0,0,O$93/CHI_fec!O$93)</f>
        <v>0.46865331362702667</v>
      </c>
      <c r="P237" s="308">
        <f>IF(P$93=0,0,P$93/CHI_fec!P$93)</f>
        <v>0.49568155795287283</v>
      </c>
      <c r="Q237" s="308">
        <f>IF(Q$93=0,0,Q$93/CHI_fec!Q$93)</f>
        <v>0.49432396793676586</v>
      </c>
      <c r="R237" s="308">
        <f>IF(R$93=0,0,R$93/CHI_fec!R$93)</f>
        <v>0.49216603863083441</v>
      </c>
      <c r="S237" s="308">
        <f>IF(S$93=0,0,S$93/CHI_fec!S$93)</f>
        <v>0.49436874695845362</v>
      </c>
      <c r="T237" s="308">
        <f>IF(T$93=0,0,T$93/CHI_fec!T$93)</f>
        <v>0.49117035030742345</v>
      </c>
      <c r="U237" s="308">
        <f>IF(U$93=0,0,U$93/CHI_fec!U$93)</f>
        <v>0.49369846667272455</v>
      </c>
      <c r="V237" s="308">
        <f>IF(V$93=0,0,V$93/CHI_fec!V$93)</f>
        <v>0.48211228783921656</v>
      </c>
      <c r="W237" s="308">
        <f>IF(W$93=0,0,W$93/CHI_fec!W$93)</f>
        <v>0.48235578951160574</v>
      </c>
      <c r="X237" s="308">
        <f>IF(X$93=0,0,X$93/CHI_fec!X$93)</f>
        <v>0.4841845808088297</v>
      </c>
      <c r="Y237" s="308">
        <f>IF(Y$93=0,0,Y$93/CHI_fec!Y$93)</f>
        <v>0.48239391843808838</v>
      </c>
      <c r="DA237" s="79"/>
    </row>
    <row r="238" spans="1:105" ht="12" customHeight="1" x14ac:dyDescent="0.25">
      <c r="A238" s="41" t="s">
        <v>1038</v>
      </c>
      <c r="B238" s="309">
        <f>IF(B$107=0,0,B$107/CHI_fec!B$107)</f>
        <v>0.43561486199036531</v>
      </c>
      <c r="C238" s="309">
        <f>IF(C$107=0,0,C$107/CHI_fec!C$107)</f>
        <v>0.43561486199036514</v>
      </c>
      <c r="D238" s="309">
        <f>IF(D$107=0,0,D$107/CHI_fec!D$107)</f>
        <v>0.43561486199036514</v>
      </c>
      <c r="E238" s="309">
        <f>IF(E$107=0,0,E$107/CHI_fec!E$107)</f>
        <v>0.4406711191460489</v>
      </c>
      <c r="F238" s="309">
        <f>IF(F$107=0,0,F$107/CHI_fec!F$107)</f>
        <v>0.44067111914604901</v>
      </c>
      <c r="G238" s="309">
        <f>IF(G$107=0,0,G$107/CHI_fec!G$107)</f>
        <v>0.44067111914604901</v>
      </c>
      <c r="H238" s="309">
        <f>IF(H$107=0,0,H$107/CHI_fec!H$107)</f>
        <v>0.44067111914604884</v>
      </c>
      <c r="I238" s="309">
        <f>IF(I$107=0,0,I$107/CHI_fec!I$107)</f>
        <v>0.44067111914604878</v>
      </c>
      <c r="J238" s="309">
        <f>IF(J$107=0,0,J$107/CHI_fec!J$107)</f>
        <v>0.4406711191460489</v>
      </c>
      <c r="K238" s="309">
        <f>IF(K$107=0,0,K$107/CHI_fec!K$107)</f>
        <v>0.44516994723713249</v>
      </c>
      <c r="L238" s="309">
        <f>IF(L$107=0,0,L$107/CHI_fec!L$107)</f>
        <v>0.46227268079889694</v>
      </c>
      <c r="M238" s="309">
        <f>IF(M$107=0,0,M$107/CHI_fec!M$107)</f>
        <v>0.46517130413073821</v>
      </c>
      <c r="N238" s="309">
        <f>IF(N$107=0,0,N$107/CHI_fec!N$107)</f>
        <v>0.46517130413073815</v>
      </c>
      <c r="O238" s="309">
        <f>IF(O$107=0,0,O$107/CHI_fec!O$107)</f>
        <v>0.46517130413073809</v>
      </c>
      <c r="P238" s="309">
        <f>IF(P$107=0,0,P$107/CHI_fec!P$107)</f>
        <v>0.46517130413073826</v>
      </c>
      <c r="Q238" s="309">
        <f>IF(Q$107=0,0,Q$107/CHI_fec!Q$107)</f>
        <v>0.46517130413073821</v>
      </c>
      <c r="R238" s="309">
        <f>IF(R$107=0,0,R$107/CHI_fec!R$107)</f>
        <v>0.46517130413073793</v>
      </c>
      <c r="S238" s="309">
        <f>IF(S$107=0,0,S$107/CHI_fec!S$107)</f>
        <v>0.46517130413073798</v>
      </c>
      <c r="T238" s="309">
        <f>IF(T$107=0,0,T$107/CHI_fec!T$107)</f>
        <v>0.46517130413073821</v>
      </c>
      <c r="U238" s="309">
        <f>IF(U$107=0,0,U$107/CHI_fec!U$107)</f>
        <v>0.46517130413073821</v>
      </c>
      <c r="V238" s="309">
        <f>IF(V$107=0,0,V$107/CHI_fec!V$107)</f>
        <v>0.46517130413073809</v>
      </c>
      <c r="W238" s="309">
        <f>IF(W$107=0,0,W$107/CHI_fec!W$107)</f>
        <v>0.46517130413073798</v>
      </c>
      <c r="X238" s="309">
        <f>IF(X$107=0,0,X$107/CHI_fec!X$107)</f>
        <v>0.46517130413073821</v>
      </c>
      <c r="Y238" s="309">
        <f>IF(Y$107=0,0,Y$107/CHI_fec!Y$107)</f>
        <v>0.46517130413073809</v>
      </c>
      <c r="DA238" s="82"/>
    </row>
    <row r="239" spans="1:105" ht="12" customHeight="1" x14ac:dyDescent="0.25">
      <c r="A239" s="172"/>
      <c r="B239" s="172"/>
      <c r="C239" s="172"/>
      <c r="D239" s="172"/>
      <c r="E239" s="172"/>
      <c r="F239" s="172"/>
      <c r="G239" s="172"/>
      <c r="H239" s="172"/>
      <c r="I239" s="172"/>
      <c r="J239" s="172"/>
      <c r="K239" s="172"/>
      <c r="L239" s="172"/>
      <c r="M239" s="172"/>
      <c r="N239" s="172"/>
      <c r="O239" s="172"/>
      <c r="P239" s="172"/>
      <c r="Q239" s="172"/>
      <c r="R239" s="172"/>
      <c r="S239" s="172"/>
      <c r="T239" s="172"/>
      <c r="U239" s="172"/>
      <c r="V239" s="172"/>
      <c r="W239" s="172"/>
      <c r="X239" s="172"/>
      <c r="Y239" s="172"/>
      <c r="DA239" s="176"/>
    </row>
    <row r="240" spans="1:105" ht="12" customHeight="1" x14ac:dyDescent="0.25">
      <c r="A240" s="35" t="s">
        <v>50</v>
      </c>
      <c r="B240" s="322">
        <f>IF(B$110=0,0,B$110/CHI_fec!B$110)</f>
        <v>0.70176036182291435</v>
      </c>
      <c r="C240" s="322">
        <f>IF(C$110=0,0,C$110/CHI_fec!C$110)</f>
        <v>0.70460029314857364</v>
      </c>
      <c r="D240" s="322">
        <f>IF(D$110=0,0,D$110/CHI_fec!D$110)</f>
        <v>0.70021071610548569</v>
      </c>
      <c r="E240" s="322">
        <f>IF(E$110=0,0,E$110/CHI_fec!E$110)</f>
        <v>0.7347125812841967</v>
      </c>
      <c r="F240" s="322">
        <f>IF(F$110=0,0,F$110/CHI_fec!F$110)</f>
        <v>0.73461039550973983</v>
      </c>
      <c r="G240" s="322">
        <f>IF(G$110=0,0,G$110/CHI_fec!G$110)</f>
        <v>0.73807143505832051</v>
      </c>
      <c r="H240" s="322">
        <f>IF(H$110=0,0,H$110/CHI_fec!H$110)</f>
        <v>0.74203604347136187</v>
      </c>
      <c r="I240" s="322">
        <f>IF(I$110=0,0,I$110/CHI_fec!I$110)</f>
        <v>0.74220852161977136</v>
      </c>
      <c r="J240" s="322">
        <f>IF(J$110=0,0,J$110/CHI_fec!J$110)</f>
        <v>0.7362268936809554</v>
      </c>
      <c r="K240" s="322">
        <f>IF(K$110=0,0,K$110/CHI_fec!K$110)</f>
        <v>0.72355310549216112</v>
      </c>
      <c r="L240" s="322">
        <f>IF(L$110=0,0,L$110/CHI_fec!L$110)</f>
        <v>0.72672920469905689</v>
      </c>
      <c r="M240" s="322">
        <f>IF(M$110=0,0,M$110/CHI_fec!M$110)</f>
        <v>0.72284726532389432</v>
      </c>
      <c r="N240" s="322">
        <f>IF(N$110=0,0,N$110/CHI_fec!N$110)</f>
        <v>0.71858289078184523</v>
      </c>
      <c r="O240" s="322">
        <f>IF(O$110=0,0,O$110/CHI_fec!O$110)</f>
        <v>0.72194775150155344</v>
      </c>
      <c r="P240" s="322">
        <f>IF(P$110=0,0,P$110/CHI_fec!P$110)</f>
        <v>0.74367775345096176</v>
      </c>
      <c r="Q240" s="322">
        <f>IF(Q$110=0,0,Q$110/CHI_fec!Q$110)</f>
        <v>0.74503524711841795</v>
      </c>
      <c r="R240" s="322">
        <f>IF(R$110=0,0,R$110/CHI_fec!R$110)</f>
        <v>0.74510392813161763</v>
      </c>
      <c r="S240" s="322">
        <f>IF(S$110=0,0,S$110/CHI_fec!S$110)</f>
        <v>0.74533569576133929</v>
      </c>
      <c r="T240" s="322">
        <f>IF(T$110=0,0,T$110/CHI_fec!T$110)</f>
        <v>0.75245947594460116</v>
      </c>
      <c r="U240" s="322">
        <f>IF(U$110=0,0,U$110/CHI_fec!U$110)</f>
        <v>0.76663336999330678</v>
      </c>
      <c r="V240" s="322">
        <f>IF(V$110=0,0,V$110/CHI_fec!V$110)</f>
        <v>0.76258714042607789</v>
      </c>
      <c r="W240" s="322">
        <f>IF(W$110=0,0,W$110/CHI_fec!W$110)</f>
        <v>0.76462263427599275</v>
      </c>
      <c r="X240" s="322">
        <f>IF(X$110=0,0,X$110/CHI_fec!X$110)</f>
        <v>0.76456486144133917</v>
      </c>
      <c r="Y240" s="322">
        <f>IF(Y$110=0,0,Y$110/CHI_fec!Y$110)</f>
        <v>0.76360392080535777</v>
      </c>
      <c r="DA240" s="95"/>
    </row>
    <row r="241" spans="1:105" ht="12" customHeight="1" x14ac:dyDescent="0.25">
      <c r="A241" s="55" t="s">
        <v>91</v>
      </c>
      <c r="B241" s="305">
        <f>IF(B$111=0,0,B$111/CHI_fec!B$111)</f>
        <v>0.54449999999999998</v>
      </c>
      <c r="C241" s="305">
        <f>IF(C$111=0,0,C$111/CHI_fec!C$111)</f>
        <v>0.54450000000000021</v>
      </c>
      <c r="D241" s="305">
        <f>IF(D$111=0,0,D$111/CHI_fec!D$111)</f>
        <v>0.54449999999999998</v>
      </c>
      <c r="E241" s="305">
        <f>IF(E$111=0,0,E$111/CHI_fec!E$111)</f>
        <v>0.54449999999999998</v>
      </c>
      <c r="F241" s="305">
        <f>IF(F$111=0,0,F$111/CHI_fec!F$111)</f>
        <v>0.54449999999999998</v>
      </c>
      <c r="G241" s="305">
        <f>IF(G$111=0,0,G$111/CHI_fec!G$111)</f>
        <v>0.54449999999999998</v>
      </c>
      <c r="H241" s="305">
        <f>IF(H$111=0,0,H$111/CHI_fec!H$111)</f>
        <v>0.54449999999999987</v>
      </c>
      <c r="I241" s="305">
        <f>IF(I$111=0,0,I$111/CHI_fec!I$111)</f>
        <v>0.54449999999999987</v>
      </c>
      <c r="J241" s="305">
        <f>IF(J$111=0,0,J$111/CHI_fec!J$111)</f>
        <v>0.54449999999999987</v>
      </c>
      <c r="K241" s="305">
        <f>IF(K$111=0,0,K$111/CHI_fec!K$111)</f>
        <v>0.5445000000000001</v>
      </c>
      <c r="L241" s="305">
        <f>IF(L$111=0,0,L$111/CHI_fec!L$111)</f>
        <v>0.54450000000000021</v>
      </c>
      <c r="M241" s="305">
        <f>IF(M$111=0,0,M$111/CHI_fec!M$111)</f>
        <v>0.54449999999999987</v>
      </c>
      <c r="N241" s="305">
        <f>IF(N$111=0,0,N$111/CHI_fec!N$111)</f>
        <v>0.54449999999999976</v>
      </c>
      <c r="O241" s="305">
        <f>IF(O$111=0,0,O$111/CHI_fec!O$111)</f>
        <v>0.54449999999999998</v>
      </c>
      <c r="P241" s="305">
        <f>IF(P$111=0,0,P$111/CHI_fec!P$111)</f>
        <v>0.54449999999999998</v>
      </c>
      <c r="Q241" s="305">
        <f>IF(Q$111=0,0,Q$111/CHI_fec!Q$111)</f>
        <v>0.5445000000000001</v>
      </c>
      <c r="R241" s="305">
        <f>IF(R$111=0,0,R$111/CHI_fec!R$111)</f>
        <v>0.54449999999999987</v>
      </c>
      <c r="S241" s="305">
        <f>IF(S$111=0,0,S$111/CHI_fec!S$111)</f>
        <v>0.54449999999999987</v>
      </c>
      <c r="T241" s="305">
        <f>IF(T$111=0,0,T$111/CHI_fec!T$111)</f>
        <v>0.5445000000000001</v>
      </c>
      <c r="U241" s="305">
        <f>IF(U$111=0,0,U$111/CHI_fec!U$111)</f>
        <v>0.54449999999999976</v>
      </c>
      <c r="V241" s="305">
        <f>IF(V$111=0,0,V$111/CHI_fec!V$111)</f>
        <v>0.54449999999999987</v>
      </c>
      <c r="W241" s="305">
        <f>IF(W$111=0,0,W$111/CHI_fec!W$111)</f>
        <v>0.54449999999999987</v>
      </c>
      <c r="X241" s="305">
        <f>IF(X$111=0,0,X$111/CHI_fec!X$111)</f>
        <v>0.54449999999999976</v>
      </c>
      <c r="Y241" s="305">
        <f>IF(Y$111=0,0,Y$111/CHI_fec!Y$111)</f>
        <v>0.54449999999999998</v>
      </c>
      <c r="DA241" s="76"/>
    </row>
    <row r="242" spans="1:105" ht="12" customHeight="1" x14ac:dyDescent="0.25">
      <c r="A242" s="173" t="s">
        <v>92</v>
      </c>
      <c r="B242" s="306">
        <f>IF(B$112=0,0,B$112/CHI_fec!B$112)</f>
        <v>0.14842813771034469</v>
      </c>
      <c r="C242" s="306">
        <f>IF(C$112=0,0,C$112/CHI_fec!C$112)</f>
        <v>0.14842813771034463</v>
      </c>
      <c r="D242" s="306">
        <f>IF(D$112=0,0,D$112/CHI_fec!D$112)</f>
        <v>0.14842813771034477</v>
      </c>
      <c r="E242" s="306">
        <f>IF(E$112=0,0,E$112/CHI_fec!E$112)</f>
        <v>0.15036071009456767</v>
      </c>
      <c r="F242" s="306">
        <f>IF(F$112=0,0,F$112/CHI_fec!F$112)</f>
        <v>0.15190478758410761</v>
      </c>
      <c r="G242" s="306">
        <f>IF(G$112=0,0,G$112/CHI_fec!G$112)</f>
        <v>0.15190478758410761</v>
      </c>
      <c r="H242" s="306">
        <f>IF(H$112=0,0,H$112/CHI_fec!H$112)</f>
        <v>0.15348969498095433</v>
      </c>
      <c r="I242" s="306">
        <f>IF(I$112=0,0,I$112/CHI_fec!I$112)</f>
        <v>0.15351086917443793</v>
      </c>
      <c r="J242" s="306">
        <f>IF(J$112=0,0,J$112/CHI_fec!J$112)</f>
        <v>0.15351086917443796</v>
      </c>
      <c r="K242" s="306">
        <f>IF(K$112=0,0,K$112/CHI_fec!K$112)</f>
        <v>0.15351086917443801</v>
      </c>
      <c r="L242" s="306">
        <f>IF(L$112=0,0,L$112/CHI_fec!L$112)</f>
        <v>0.15493516841225161</v>
      </c>
      <c r="M242" s="306">
        <f>IF(M$112=0,0,M$112/CHI_fec!M$112)</f>
        <v>0.15544140383900937</v>
      </c>
      <c r="N242" s="306">
        <f>IF(N$112=0,0,N$112/CHI_fec!N$112)</f>
        <v>0.15544140383900945</v>
      </c>
      <c r="O242" s="306">
        <f>IF(O$112=0,0,O$112/CHI_fec!O$112)</f>
        <v>0.15544140383900942</v>
      </c>
      <c r="P242" s="306">
        <f>IF(P$112=0,0,P$112/CHI_fec!P$112)</f>
        <v>0.15544140383900937</v>
      </c>
      <c r="Q242" s="306">
        <f>IF(Q$112=0,0,Q$112/CHI_fec!Q$112)</f>
        <v>0.15544140383900937</v>
      </c>
      <c r="R242" s="306">
        <f>IF(R$112=0,0,R$112/CHI_fec!R$112)</f>
        <v>0.1554414038390094</v>
      </c>
      <c r="S242" s="306">
        <f>IF(S$112=0,0,S$112/CHI_fec!S$112)</f>
        <v>0.1554414038390094</v>
      </c>
      <c r="T242" s="306">
        <f>IF(T$112=0,0,T$112/CHI_fec!T$112)</f>
        <v>0.15667264961036592</v>
      </c>
      <c r="U242" s="306">
        <f>IF(U$112=0,0,U$112/CHI_fec!U$112)</f>
        <v>0.15778077080458675</v>
      </c>
      <c r="V242" s="306">
        <f>IF(V$112=0,0,V$112/CHI_fec!V$112)</f>
        <v>0.15877807987938547</v>
      </c>
      <c r="W242" s="306">
        <f>IF(W$112=0,0,W$112/CHI_fec!W$112)</f>
        <v>0.15967565804670433</v>
      </c>
      <c r="X242" s="306">
        <f>IF(X$112=0,0,X$112/CHI_fec!X$112)</f>
        <v>0.1604834783972913</v>
      </c>
      <c r="Y242" s="306">
        <f>IF(Y$112=0,0,Y$112/CHI_fec!Y$112)</f>
        <v>0.16121051671281961</v>
      </c>
      <c r="DA242" s="77"/>
    </row>
    <row r="243" spans="1:105" ht="12" customHeight="1" x14ac:dyDescent="0.25">
      <c r="A243" s="173" t="s">
        <v>93</v>
      </c>
      <c r="B243" s="306">
        <f>IF(B$113=0,0,B$113/CHI_fec!B$113)</f>
        <v>0.75849841896575732</v>
      </c>
      <c r="C243" s="306">
        <f>IF(C$113=0,0,C$113/CHI_fec!C$113)</f>
        <v>0.75849841896575698</v>
      </c>
      <c r="D243" s="306">
        <f>IF(D$113=0,0,D$113/CHI_fec!D$113)</f>
        <v>0.75849841896575698</v>
      </c>
      <c r="E243" s="306">
        <f>IF(E$113=0,0,E$113/CHI_fec!E$113)</f>
        <v>0.7584984189657572</v>
      </c>
      <c r="F243" s="306">
        <f>IF(F$113=0,0,F$113/CHI_fec!F$113)</f>
        <v>0.75849841896575709</v>
      </c>
      <c r="G243" s="306">
        <f>IF(G$113=0,0,G$113/CHI_fec!G$113)</f>
        <v>0.75849841896575698</v>
      </c>
      <c r="H243" s="306">
        <f>IF(H$113=0,0,H$113/CHI_fec!H$113)</f>
        <v>0.75849841896575709</v>
      </c>
      <c r="I243" s="306">
        <f>IF(I$113=0,0,I$113/CHI_fec!I$113)</f>
        <v>0.75849841896575709</v>
      </c>
      <c r="J243" s="306">
        <f>IF(J$113=0,0,J$113/CHI_fec!J$113)</f>
        <v>0.7584984189657572</v>
      </c>
      <c r="K243" s="306">
        <f>IF(K$113=0,0,K$113/CHI_fec!K$113)</f>
        <v>0.75849841896575698</v>
      </c>
      <c r="L243" s="306">
        <f>IF(L$113=0,0,L$113/CHI_fec!L$113)</f>
        <v>0.75849841896575732</v>
      </c>
      <c r="M243" s="306">
        <f>IF(M$113=0,0,M$113/CHI_fec!M$113)</f>
        <v>0.75849841896575698</v>
      </c>
      <c r="N243" s="306">
        <f>IF(N$113=0,0,N$113/CHI_fec!N$113)</f>
        <v>0.75849841896575732</v>
      </c>
      <c r="O243" s="306">
        <f>IF(O$113=0,0,O$113/CHI_fec!O$113)</f>
        <v>0.75849841896575698</v>
      </c>
      <c r="P243" s="306">
        <f>IF(P$113=0,0,P$113/CHI_fec!P$113)</f>
        <v>0.75849841896575698</v>
      </c>
      <c r="Q243" s="306">
        <f>IF(Q$113=0,0,Q$113/CHI_fec!Q$113)</f>
        <v>0.7584984189657572</v>
      </c>
      <c r="R243" s="306">
        <f>IF(R$113=0,0,R$113/CHI_fec!R$113)</f>
        <v>0.75849841896575687</v>
      </c>
      <c r="S243" s="306">
        <f>IF(S$113=0,0,S$113/CHI_fec!S$113)</f>
        <v>0.75849841896575709</v>
      </c>
      <c r="T243" s="306">
        <f>IF(T$113=0,0,T$113/CHI_fec!T$113)</f>
        <v>0.75849841896575709</v>
      </c>
      <c r="U243" s="306">
        <f>IF(U$113=0,0,U$113/CHI_fec!U$113)</f>
        <v>0.7584984189657572</v>
      </c>
      <c r="V243" s="306">
        <f>IF(V$113=0,0,V$113/CHI_fec!V$113)</f>
        <v>0.75849841896575709</v>
      </c>
      <c r="W243" s="306">
        <f>IF(W$113=0,0,W$113/CHI_fec!W$113)</f>
        <v>0.75849841896575709</v>
      </c>
      <c r="X243" s="306">
        <f>IF(X$113=0,0,X$113/CHI_fec!X$113)</f>
        <v>0.7584984189657572</v>
      </c>
      <c r="Y243" s="306">
        <f>IF(Y$113=0,0,Y$113/CHI_fec!Y$113)</f>
        <v>0.75849841896575709</v>
      </c>
      <c r="DA243" s="77"/>
    </row>
    <row r="244" spans="1:105" ht="12" customHeight="1" x14ac:dyDescent="0.25">
      <c r="A244" s="173" t="s">
        <v>94</v>
      </c>
      <c r="B244" s="306">
        <f>IF(B$114=0,0,B$114/CHI_fec!B$114)</f>
        <v>0.58646897403885545</v>
      </c>
      <c r="C244" s="306">
        <f>IF(C$114=0,0,C$114/CHI_fec!C$114)</f>
        <v>0.58646897403885534</v>
      </c>
      <c r="D244" s="306">
        <f>IF(D$114=0,0,D$114/CHI_fec!D$114)</f>
        <v>0.58646897403885556</v>
      </c>
      <c r="E244" s="306">
        <f>IF(E$114=0,0,E$114/CHI_fec!E$114)</f>
        <v>0.59297429456019823</v>
      </c>
      <c r="F244" s="306">
        <f>IF(F$114=0,0,F$114/CHI_fec!F$114)</f>
        <v>0.59882908302940696</v>
      </c>
      <c r="G244" s="306">
        <f>IF(G$114=0,0,G$114/CHI_fec!G$114)</f>
        <v>0.6002059063753441</v>
      </c>
      <c r="H244" s="306">
        <f>IF(H$114=0,0,H$114/CHI_fec!H$114)</f>
        <v>0.60533753366303822</v>
      </c>
      <c r="I244" s="306">
        <f>IF(I$114=0,0,I$114/CHI_fec!I$114)</f>
        <v>0.60655185288544489</v>
      </c>
      <c r="J244" s="306">
        <f>IF(J$114=0,0,J$114/CHI_fec!J$114)</f>
        <v>0.60655185288544478</v>
      </c>
      <c r="K244" s="306">
        <f>IF(K$114=0,0,K$114/CHI_fec!K$114)</f>
        <v>0.606551852885445</v>
      </c>
      <c r="L244" s="306">
        <f>IF(L$114=0,0,L$114/CHI_fec!L$114)</f>
        <v>0.6110488855221291</v>
      </c>
      <c r="M244" s="306">
        <f>IF(M$114=0,0,M$114/CHI_fec!M$114)</f>
        <v>0.61417977776237853</v>
      </c>
      <c r="N244" s="306">
        <f>IF(N$114=0,0,N$114/CHI_fec!N$114)</f>
        <v>0.61417977776237853</v>
      </c>
      <c r="O244" s="306">
        <f>IF(O$114=0,0,O$114/CHI_fec!O$114)</f>
        <v>0.61417977776237853</v>
      </c>
      <c r="P244" s="306">
        <f>IF(P$114=0,0,P$114/CHI_fec!P$114)</f>
        <v>0.61417977776237853</v>
      </c>
      <c r="Q244" s="306">
        <f>IF(Q$114=0,0,Q$114/CHI_fec!Q$114)</f>
        <v>0.61417977776237853</v>
      </c>
      <c r="R244" s="306">
        <f>IF(R$114=0,0,R$114/CHI_fec!R$114)</f>
        <v>0.61417977776237842</v>
      </c>
      <c r="S244" s="306">
        <f>IF(S$114=0,0,S$114/CHI_fec!S$114)</f>
        <v>0.61417977776237842</v>
      </c>
      <c r="T244" s="306">
        <f>IF(T$114=0,0,T$114/CHI_fec!T$114)</f>
        <v>0.61791401791136913</v>
      </c>
      <c r="U244" s="306">
        <f>IF(U$114=0,0,U$114/CHI_fec!U$114)</f>
        <v>0.62127483404546069</v>
      </c>
      <c r="V244" s="306">
        <f>IF(V$114=0,0,V$114/CHI_fec!V$114)</f>
        <v>0.62429956856614333</v>
      </c>
      <c r="W244" s="306">
        <f>IF(W$114=0,0,W$114/CHI_fec!W$114)</f>
        <v>0.62702182963475761</v>
      </c>
      <c r="X244" s="306">
        <f>IF(X$114=0,0,X$114/CHI_fec!X$114)</f>
        <v>0.6294718645965105</v>
      </c>
      <c r="Y244" s="306">
        <f>IF(Y$114=0,0,Y$114/CHI_fec!Y$114)</f>
        <v>0.63167689606208799</v>
      </c>
      <c r="DA244" s="77"/>
    </row>
    <row r="245" spans="1:105" ht="12" customHeight="1" x14ac:dyDescent="0.25">
      <c r="A245" s="56" t="s">
        <v>95</v>
      </c>
      <c r="B245" s="307">
        <f>IF(B$115=0,0,B$115/CHI_fec!B$115)</f>
        <v>0.81643308684709026</v>
      </c>
      <c r="C245" s="307">
        <f>IF(C$115=0,0,C$115/CHI_fec!C$115)</f>
        <v>0.8334666726369544</v>
      </c>
      <c r="D245" s="307">
        <f>IF(D$115=0,0,D$115/CHI_fec!D$115)</f>
        <v>0.84360845615732127</v>
      </c>
      <c r="E245" s="307">
        <f>IF(E$115=0,0,E$115/CHI_fec!E$115)</f>
        <v>0.90151200101856221</v>
      </c>
      <c r="F245" s="307">
        <f>IF(F$115=0,0,F$115/CHI_fec!F$115)</f>
        <v>0.90503295722349997</v>
      </c>
      <c r="G245" s="307">
        <f>IF(G$115=0,0,G$115/CHI_fec!G$115)</f>
        <v>0.91575448114820945</v>
      </c>
      <c r="H245" s="307">
        <f>IF(H$115=0,0,H$115/CHI_fec!H$115)</f>
        <v>0.91992171456722727</v>
      </c>
      <c r="I245" s="307">
        <f>IF(I$115=0,0,I$115/CHI_fec!I$115)</f>
        <v>0.92004763649074628</v>
      </c>
      <c r="J245" s="307">
        <f>IF(J$115=0,0,J$115/CHI_fec!J$115)</f>
        <v>0.87570995440958976</v>
      </c>
      <c r="K245" s="307">
        <f>IF(K$115=0,0,K$115/CHI_fec!K$115)</f>
        <v>0.8641738860642465</v>
      </c>
      <c r="L245" s="307">
        <f>IF(L$115=0,0,L$115/CHI_fec!L$115)</f>
        <v>0.87354692720832516</v>
      </c>
      <c r="M245" s="307">
        <f>IF(M$115=0,0,M$115/CHI_fec!M$115)</f>
        <v>0.8846077676894557</v>
      </c>
      <c r="N245" s="307">
        <f>IF(N$115=0,0,N$115/CHI_fec!N$115)</f>
        <v>0.88722046629276474</v>
      </c>
      <c r="O245" s="307">
        <f>IF(O$115=0,0,O$115/CHI_fec!O$115)</f>
        <v>0.88425249073552148</v>
      </c>
      <c r="P245" s="307">
        <f>IF(P$115=0,0,P$115/CHI_fec!P$115)</f>
        <v>0.91351120903276084</v>
      </c>
      <c r="Q245" s="307">
        <f>IF(Q$115=0,0,Q$115/CHI_fec!Q$115)</f>
        <v>0.91469132011374576</v>
      </c>
      <c r="R245" s="307">
        <f>IF(R$115=0,0,R$115/CHI_fec!R$115)</f>
        <v>0.91088956401414867</v>
      </c>
      <c r="S245" s="307">
        <f>IF(S$115=0,0,S$115/CHI_fec!S$115)</f>
        <v>0.91531825826089164</v>
      </c>
      <c r="T245" s="307">
        <f>IF(T$115=0,0,T$115/CHI_fec!T$115)</f>
        <v>0.92293273742394755</v>
      </c>
      <c r="U245" s="307">
        <f>IF(U$115=0,0,U$115/CHI_fec!U$115)</f>
        <v>0.96276931518264675</v>
      </c>
      <c r="V245" s="307">
        <f>IF(V$115=0,0,V$115/CHI_fec!V$115)</f>
        <v>0.9690677038353992</v>
      </c>
      <c r="W245" s="307">
        <f>IF(W$115=0,0,W$115/CHI_fec!W$115)</f>
        <v>0.97064191247842557</v>
      </c>
      <c r="X245" s="307">
        <f>IF(X$115=0,0,X$115/CHI_fec!X$115)</f>
        <v>0.96792589787737071</v>
      </c>
      <c r="Y245" s="307">
        <f>IF(Y$115=0,0,Y$115/CHI_fec!Y$115)</f>
        <v>0.9722344910005577</v>
      </c>
      <c r="DA245" s="78"/>
    </row>
    <row r="246" spans="1:105" ht="12" customHeight="1" x14ac:dyDescent="0.25">
      <c r="A246" s="174" t="s">
        <v>1051</v>
      </c>
      <c r="B246" s="308">
        <f>IF(B$121=0,0,B$121/CHI_fec!B$121)</f>
        <v>0.81729754595560034</v>
      </c>
      <c r="C246" s="308">
        <f>IF(C$121=0,0,C$121/CHI_fec!C$121)</f>
        <v>0.8186477440403469</v>
      </c>
      <c r="D246" s="308">
        <f>IF(D$121=0,0,D$121/CHI_fec!D$121)</f>
        <v>0.80356000076133116</v>
      </c>
      <c r="E246" s="308">
        <f>IF(E$121=0,0,E$121/CHI_fec!E$121)</f>
        <v>0.84345684744470384</v>
      </c>
      <c r="F246" s="308">
        <f>IF(F$121=0,0,F$121/CHI_fec!F$121)</f>
        <v>0.84386526140309448</v>
      </c>
      <c r="G246" s="308">
        <f>IF(G$121=0,0,G$121/CHI_fec!G$121)</f>
        <v>0.84170843084468172</v>
      </c>
      <c r="H246" s="308">
        <f>IF(H$121=0,0,H$121/CHI_fec!H$121)</f>
        <v>0.84579540884875093</v>
      </c>
      <c r="I246" s="308">
        <f>IF(I$121=0,0,I$121/CHI_fec!I$121)</f>
        <v>0.84335502855832889</v>
      </c>
      <c r="J246" s="308">
        <f>IF(J$121=0,0,J$121/CHI_fec!J$121)</f>
        <v>0.84743495618764486</v>
      </c>
      <c r="K246" s="308">
        <f>IF(K$121=0,0,K$121/CHI_fec!K$121)</f>
        <v>0.8497531076352276</v>
      </c>
      <c r="L246" s="308">
        <f>IF(L$121=0,0,L$121/CHI_fec!L$121)</f>
        <v>0.85415640503867762</v>
      </c>
      <c r="M246" s="308">
        <f>IF(M$121=0,0,M$121/CHI_fec!M$121)</f>
        <v>0.85548001876109103</v>
      </c>
      <c r="N246" s="308">
        <f>IF(N$121=0,0,N$121/CHI_fec!N$121)</f>
        <v>0.85893802978086231</v>
      </c>
      <c r="O246" s="308">
        <f>IF(O$121=0,0,O$121/CHI_fec!O$121)</f>
        <v>0.85364788549230719</v>
      </c>
      <c r="P246" s="308">
        <f>IF(P$121=0,0,P$121/CHI_fec!P$121)</f>
        <v>0.84935185964744631</v>
      </c>
      <c r="Q246" s="308">
        <f>IF(Q$121=0,0,Q$121/CHI_fec!Q$121)</f>
        <v>0.84139388739016885</v>
      </c>
      <c r="R246" s="308">
        <f>IF(R$121=0,0,R$121/CHI_fec!R$121)</f>
        <v>0.84019749779661856</v>
      </c>
      <c r="S246" s="308">
        <f>IF(S$121=0,0,S$121/CHI_fec!S$121)</f>
        <v>0.84000143097278168</v>
      </c>
      <c r="T246" s="308">
        <f>IF(T$121=0,0,T$121/CHI_fec!T$121)</f>
        <v>0.8516794234180739</v>
      </c>
      <c r="U246" s="308">
        <f>IF(U$121=0,0,U$121/CHI_fec!U$121)</f>
        <v>0.85717797905522519</v>
      </c>
      <c r="V246" s="308">
        <f>IF(V$121=0,0,V$121/CHI_fec!V$121)</f>
        <v>0.86424280197722059</v>
      </c>
      <c r="W246" s="308">
        <f>IF(W$121=0,0,W$121/CHI_fec!W$121)</f>
        <v>0.86441807224347333</v>
      </c>
      <c r="X246" s="308">
        <f>IF(X$121=0,0,X$121/CHI_fec!X$121)</f>
        <v>0.87254030144182859</v>
      </c>
      <c r="Y246" s="308">
        <f>IF(Y$121=0,0,Y$121/CHI_fec!Y$121)</f>
        <v>0.8716388787943733</v>
      </c>
      <c r="DA246" s="79"/>
    </row>
    <row r="247" spans="1:105" ht="12" customHeight="1" x14ac:dyDescent="0.25">
      <c r="A247" s="174" t="s">
        <v>1010</v>
      </c>
      <c r="B247" s="308">
        <f>IF(B$134=0,0,B$134/CHI_fec!B$134)</f>
        <v>0.52029002786587775</v>
      </c>
      <c r="C247" s="308">
        <f>IF(C$134=0,0,C$134/CHI_fec!C$134)</f>
        <v>0.52175620212506046</v>
      </c>
      <c r="D247" s="308">
        <f>IF(D$134=0,0,D$134/CHI_fec!D$134)</f>
        <v>0.5141900168298893</v>
      </c>
      <c r="E247" s="308">
        <f>IF(E$134=0,0,E$134/CHI_fec!E$134)</f>
        <v>0.5381160212928211</v>
      </c>
      <c r="F247" s="308">
        <f>IF(F$134=0,0,F$134/CHI_fec!F$134)</f>
        <v>0.54112009488898716</v>
      </c>
      <c r="G247" s="308">
        <f>IF(G$134=0,0,G$134/CHI_fec!G$134)</f>
        <v>0.54245809233862929</v>
      </c>
      <c r="H247" s="308">
        <f>IF(H$134=0,0,H$134/CHI_fec!H$134)</f>
        <v>0.54452403484942846</v>
      </c>
      <c r="I247" s="308">
        <f>IF(I$134=0,0,I$134/CHI_fec!I$134)</f>
        <v>0.54723745885948538</v>
      </c>
      <c r="J247" s="308">
        <f>IF(J$134=0,0,J$134/CHI_fec!J$134)</f>
        <v>0.53947860483256005</v>
      </c>
      <c r="K247" s="308">
        <f>IF(K$134=0,0,K$134/CHI_fec!K$134)</f>
        <v>0.53984820676430822</v>
      </c>
      <c r="L247" s="308">
        <f>IF(L$134=0,0,L$134/CHI_fec!L$134)</f>
        <v>0.54769388906005712</v>
      </c>
      <c r="M247" s="308">
        <f>IF(M$134=0,0,M$134/CHI_fec!M$134)</f>
        <v>0.54831299219082386</v>
      </c>
      <c r="N247" s="308">
        <f>IF(N$134=0,0,N$134/CHI_fec!N$134)</f>
        <v>0.5478036372992181</v>
      </c>
      <c r="O247" s="308">
        <f>IF(O$134=0,0,O$134/CHI_fec!O$134)</f>
        <v>0.54781972535678669</v>
      </c>
      <c r="P247" s="308">
        <f>IF(P$134=0,0,P$134/CHI_fec!P$134)</f>
        <v>0.55393582541163955</v>
      </c>
      <c r="Q247" s="308">
        <f>IF(Q$134=0,0,Q$134/CHI_fec!Q$134)</f>
        <v>0.55771933433237264</v>
      </c>
      <c r="R247" s="308">
        <f>IF(R$134=0,0,R$134/CHI_fec!R$134)</f>
        <v>0.55633588732723493</v>
      </c>
      <c r="S247" s="308">
        <f>IF(S$134=0,0,S$134/CHI_fec!S$134)</f>
        <v>0.55785558377436806</v>
      </c>
      <c r="T247" s="308">
        <f>IF(T$134=0,0,T$134/CHI_fec!T$134)</f>
        <v>0.56458605403632089</v>
      </c>
      <c r="U247" s="308">
        <f>IF(U$134=0,0,U$134/CHI_fec!U$134)</f>
        <v>0.58404208501317978</v>
      </c>
      <c r="V247" s="308">
        <f>IF(V$134=0,0,V$134/CHI_fec!V$134)</f>
        <v>0.59678001382135726</v>
      </c>
      <c r="W247" s="308">
        <f>IF(W$134=0,0,W$134/CHI_fec!W$134)</f>
        <v>0.59783088814065088</v>
      </c>
      <c r="X247" s="308">
        <f>IF(X$134=0,0,X$134/CHI_fec!X$134)</f>
        <v>0.59574463626043039</v>
      </c>
      <c r="Y247" s="308">
        <f>IF(Y$134=0,0,Y$134/CHI_fec!Y$134)</f>
        <v>0.59706977099120906</v>
      </c>
      <c r="DA247" s="79"/>
    </row>
    <row r="248" spans="1:105" ht="12" customHeight="1" x14ac:dyDescent="0.25">
      <c r="A248" s="174" t="s">
        <v>1021</v>
      </c>
      <c r="B248" s="308">
        <f>IF(B$142=0,0,B$142/CHI_fec!B$142)</f>
        <v>0.76177736107390215</v>
      </c>
      <c r="C248" s="308">
        <f>IF(C$142=0,0,C$142/CHI_fec!C$142)</f>
        <v>0.78831633571592474</v>
      </c>
      <c r="D248" s="308">
        <f>IF(D$142=0,0,D$142/CHI_fec!D$142)</f>
        <v>0.80459680530890432</v>
      </c>
      <c r="E248" s="308">
        <f>IF(E$142=0,0,E$142/CHI_fec!E$142)</f>
        <v>0.90193518900732406</v>
      </c>
      <c r="F248" s="308">
        <f>IF(F$142=0,0,F$142/CHI_fec!F$142)</f>
        <v>0.89772228971809698</v>
      </c>
      <c r="G248" s="308">
        <f>IF(G$142=0,0,G$142/CHI_fec!G$142)</f>
        <v>0.9150594786135775</v>
      </c>
      <c r="H248" s="308">
        <f>IF(H$142=0,0,H$142/CHI_fec!H$142)</f>
        <v>0.91172293148319206</v>
      </c>
      <c r="I248" s="308">
        <f>IF(I$142=0,0,I$142/CHI_fec!I$142)</f>
        <v>0.91595239432621289</v>
      </c>
      <c r="J248" s="308">
        <f>IF(J$142=0,0,J$142/CHI_fec!J$142)</f>
        <v>0.83732728040896387</v>
      </c>
      <c r="K248" s="308">
        <f>IF(K$142=0,0,K$142/CHI_fec!K$142)</f>
        <v>0.81580558190748098</v>
      </c>
      <c r="L248" s="308">
        <f>IF(L$142=0,0,L$142/CHI_fec!L$142)</f>
        <v>0.82453876506939983</v>
      </c>
      <c r="M248" s="308">
        <f>IF(M$142=0,0,M$142/CHI_fec!M$142)</f>
        <v>0.83787581232621466</v>
      </c>
      <c r="N248" s="308">
        <f>IF(N$142=0,0,N$142/CHI_fec!N$142)</f>
        <v>0.84738898218484171</v>
      </c>
      <c r="O248" s="308">
        <f>IF(O$142=0,0,O$142/CHI_fec!O$142)</f>
        <v>0.83675237226925336</v>
      </c>
      <c r="P248" s="308">
        <f>IF(P$142=0,0,P$142/CHI_fec!P$142)</f>
        <v>0.88364283587842407</v>
      </c>
      <c r="Q248" s="308">
        <f>IF(Q$142=0,0,Q$142/CHI_fec!Q$142)</f>
        <v>0.88059988101403264</v>
      </c>
      <c r="R248" s="308">
        <f>IF(R$142=0,0,R$142/CHI_fec!R$142)</f>
        <v>0.87665337686800393</v>
      </c>
      <c r="S248" s="308">
        <f>IF(S$142=0,0,S$142/CHI_fec!S$142)</f>
        <v>0.88038943374870948</v>
      </c>
      <c r="T248" s="308">
        <f>IF(T$142=0,0,T$142/CHI_fec!T$142)</f>
        <v>0.88601112293071493</v>
      </c>
      <c r="U248" s="308">
        <f>IF(U$142=0,0,U$142/CHI_fec!U$142)</f>
        <v>0.91657002789185515</v>
      </c>
      <c r="V248" s="308">
        <f>IF(V$142=0,0,V$142/CHI_fec!V$142)</f>
        <v>0.91133846099278581</v>
      </c>
      <c r="W248" s="308">
        <f>IF(W$142=0,0,W$142/CHI_fec!W$142)</f>
        <v>0.91314287583009224</v>
      </c>
      <c r="X248" s="308">
        <f>IF(X$142=0,0,X$142/CHI_fec!X$142)</f>
        <v>0.91706897772538354</v>
      </c>
      <c r="Y248" s="308">
        <f>IF(Y$142=0,0,Y$142/CHI_fec!Y$142)</f>
        <v>0.91721577752556194</v>
      </c>
      <c r="DA248" s="79"/>
    </row>
    <row r="249" spans="1:105" ht="12" customHeight="1" x14ac:dyDescent="0.25">
      <c r="A249" s="41" t="s">
        <v>1038</v>
      </c>
      <c r="B249" s="309">
        <f>IF(B$156=0,0,B$156/CHI_fec!B$156)</f>
        <v>0.78296625000000009</v>
      </c>
      <c r="C249" s="309">
        <f>IF(C$156=0,0,C$156/CHI_fec!C$156)</f>
        <v>0.7829662500000002</v>
      </c>
      <c r="D249" s="309">
        <f>IF(D$156=0,0,D$156/CHI_fec!D$156)</f>
        <v>0.78296624999999997</v>
      </c>
      <c r="E249" s="309">
        <f>IF(E$156=0,0,E$156/CHI_fec!E$156)</f>
        <v>0.78296624999999997</v>
      </c>
      <c r="F249" s="309">
        <f>IF(F$156=0,0,F$156/CHI_fec!F$156)</f>
        <v>0.7829662500000002</v>
      </c>
      <c r="G249" s="309">
        <f>IF(G$156=0,0,G$156/CHI_fec!G$156)</f>
        <v>0.78296624999999997</v>
      </c>
      <c r="H249" s="309">
        <f>IF(H$156=0,0,H$156/CHI_fec!H$156)</f>
        <v>0.78296624999999986</v>
      </c>
      <c r="I249" s="309">
        <f>IF(I$156=0,0,I$156/CHI_fec!I$156)</f>
        <v>0.78296624999999986</v>
      </c>
      <c r="J249" s="309">
        <f>IF(J$156=0,0,J$156/CHI_fec!J$156)</f>
        <v>0.78296624999999986</v>
      </c>
      <c r="K249" s="309">
        <f>IF(K$156=0,0,K$156/CHI_fec!K$156)</f>
        <v>0.78296624999999997</v>
      </c>
      <c r="L249" s="309">
        <f>IF(L$156=0,0,L$156/CHI_fec!L$156)</f>
        <v>0.78296624999999997</v>
      </c>
      <c r="M249" s="309">
        <f>IF(M$156=0,0,M$156/CHI_fec!M$156)</f>
        <v>0.78296624999999997</v>
      </c>
      <c r="N249" s="309">
        <f>IF(N$156=0,0,N$156/CHI_fec!N$156)</f>
        <v>0.78296624999999986</v>
      </c>
      <c r="O249" s="309">
        <f>IF(O$156=0,0,O$156/CHI_fec!O$156)</f>
        <v>0.78296624999999997</v>
      </c>
      <c r="P249" s="309">
        <f>IF(P$156=0,0,P$156/CHI_fec!P$156)</f>
        <v>0.78296625000000009</v>
      </c>
      <c r="Q249" s="309">
        <f>IF(Q$156=0,0,Q$156/CHI_fec!Q$156)</f>
        <v>0.78296624999999997</v>
      </c>
      <c r="R249" s="309">
        <f>IF(R$156=0,0,R$156/CHI_fec!R$156)</f>
        <v>0.78296624999999997</v>
      </c>
      <c r="S249" s="309">
        <f>IF(S$156=0,0,S$156/CHI_fec!S$156)</f>
        <v>0.78296624999999997</v>
      </c>
      <c r="T249" s="309">
        <f>IF(T$156=0,0,T$156/CHI_fec!T$156)</f>
        <v>0.78296624999999997</v>
      </c>
      <c r="U249" s="309">
        <f>IF(U$156=0,0,U$156/CHI_fec!U$156)</f>
        <v>0.78296625000000009</v>
      </c>
      <c r="V249" s="309">
        <f>IF(V$156=0,0,V$156/CHI_fec!V$156)</f>
        <v>0.78296624999999997</v>
      </c>
      <c r="W249" s="309">
        <f>IF(W$156=0,0,W$156/CHI_fec!W$156)</f>
        <v>0.78296624999999997</v>
      </c>
      <c r="X249" s="309">
        <f>IF(X$156=0,0,X$156/CHI_fec!X$156)</f>
        <v>0.78296624999999997</v>
      </c>
      <c r="Y249" s="309">
        <f>IF(Y$156=0,0,Y$156/CHI_fec!Y$156)</f>
        <v>0.78296624999999997</v>
      </c>
      <c r="DA249" s="82"/>
    </row>
  </sheetData>
  <pageMargins left="0.39370078740157483" right="0.39370078740157483" top="0.39370078740157483" bottom="0.39370078740157483" header="0.31496062992125978" footer="0.31496062992125978"/>
  <pageSetup paperSize="9" scale="28" orientation="portrait"/>
  <ignoredErrors>
    <ignoredError sqref="B5:Y5" formulaRange="1"/>
  </ignoredError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1">
    <tabColor theme="4" tint="0.39997558519241921"/>
    <pageSetUpPr fitToPage="1"/>
  </sheetPr>
  <dimension ref="A1:DA249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Chemical industry / CO2 emissions"</f>
        <v>SI: Chemical industry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342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A4" s="172"/>
      <c r="B4" s="172"/>
      <c r="C4" s="172"/>
      <c r="D4" s="172"/>
      <c r="E4" s="172"/>
      <c r="F4" s="172"/>
      <c r="G4" s="172"/>
      <c r="H4" s="172"/>
      <c r="I4" s="172"/>
      <c r="J4" s="172"/>
      <c r="K4" s="172"/>
      <c r="L4" s="172"/>
      <c r="M4" s="172"/>
      <c r="N4" s="172"/>
      <c r="O4" s="172"/>
      <c r="P4" s="172"/>
      <c r="Q4" s="172"/>
      <c r="R4" s="172"/>
      <c r="S4" s="172"/>
      <c r="T4" s="172"/>
      <c r="U4" s="172"/>
      <c r="V4" s="172"/>
      <c r="W4" s="172"/>
      <c r="X4" s="172"/>
      <c r="Y4" s="172"/>
      <c r="DA4" s="176"/>
    </row>
    <row r="5" spans="1:105" ht="15" customHeight="1" x14ac:dyDescent="0.25">
      <c r="A5" s="34" t="s">
        <v>48</v>
      </c>
      <c r="B5" s="223">
        <f t="shared" ref="B5:Y5" si="0">SUM(B6:B10)+B16+B25+B36+B44+B58+B59</f>
        <v>134.17941744248088</v>
      </c>
      <c r="C5" s="223">
        <f t="shared" si="0"/>
        <v>137.29869933451286</v>
      </c>
      <c r="D5" s="223">
        <f t="shared" si="0"/>
        <v>132.81802952680363</v>
      </c>
      <c r="E5" s="223">
        <f t="shared" si="0"/>
        <v>154.44322656153884</v>
      </c>
      <c r="F5" s="223">
        <f t="shared" si="0"/>
        <v>148.33153206663613</v>
      </c>
      <c r="G5" s="223">
        <f t="shared" si="0"/>
        <v>154.52658589454674</v>
      </c>
      <c r="H5" s="223">
        <f t="shared" si="0"/>
        <v>159.54736390246006</v>
      </c>
      <c r="I5" s="223">
        <f t="shared" si="0"/>
        <v>158.85759112688686</v>
      </c>
      <c r="J5" s="223">
        <f t="shared" si="0"/>
        <v>120.15786777641793</v>
      </c>
      <c r="K5" s="223">
        <f t="shared" si="0"/>
        <v>102.42529841098892</v>
      </c>
      <c r="L5" s="223">
        <f t="shared" si="0"/>
        <v>98.961302430159975</v>
      </c>
      <c r="M5" s="223">
        <f t="shared" si="0"/>
        <v>69.264561008797713</v>
      </c>
      <c r="N5" s="223">
        <f t="shared" si="0"/>
        <v>57.487205180950923</v>
      </c>
      <c r="O5" s="223">
        <f t="shared" si="0"/>
        <v>68.363360452255009</v>
      </c>
      <c r="P5" s="223">
        <f t="shared" si="0"/>
        <v>71.541131485587471</v>
      </c>
      <c r="Q5" s="223">
        <f t="shared" si="0"/>
        <v>81.179577853085888</v>
      </c>
      <c r="R5" s="223">
        <f t="shared" si="0"/>
        <v>83.957130501468157</v>
      </c>
      <c r="S5" s="223">
        <f t="shared" si="0"/>
        <v>83.519991208541654</v>
      </c>
      <c r="T5" s="223">
        <f t="shared" si="0"/>
        <v>73.807994857431098</v>
      </c>
      <c r="U5" s="223">
        <f t="shared" si="0"/>
        <v>72.788269831126414</v>
      </c>
      <c r="V5" s="223">
        <f t="shared" si="0"/>
        <v>73.805827760139437</v>
      </c>
      <c r="W5" s="223">
        <f t="shared" si="0"/>
        <v>79.933507031938632</v>
      </c>
      <c r="X5" s="223">
        <f t="shared" si="0"/>
        <v>80.890751654963879</v>
      </c>
      <c r="Y5" s="223">
        <f t="shared" si="0"/>
        <v>57.109293656129239</v>
      </c>
      <c r="DA5" s="89"/>
    </row>
    <row r="6" spans="1:105" ht="12" customHeight="1" x14ac:dyDescent="0.25">
      <c r="A6" s="55" t="s">
        <v>91</v>
      </c>
      <c r="B6" s="259">
        <v>0</v>
      </c>
      <c r="C6" s="259">
        <v>0</v>
      </c>
      <c r="D6" s="259">
        <v>0</v>
      </c>
      <c r="E6" s="259">
        <v>0</v>
      </c>
      <c r="F6" s="259">
        <v>0</v>
      </c>
      <c r="G6" s="259">
        <v>0</v>
      </c>
      <c r="H6" s="259">
        <v>0</v>
      </c>
      <c r="I6" s="259">
        <v>0</v>
      </c>
      <c r="J6" s="259">
        <v>0</v>
      </c>
      <c r="K6" s="259">
        <v>0</v>
      </c>
      <c r="L6" s="259">
        <v>0</v>
      </c>
      <c r="M6" s="259">
        <v>0</v>
      </c>
      <c r="N6" s="259">
        <v>0</v>
      </c>
      <c r="O6" s="259">
        <v>0</v>
      </c>
      <c r="P6" s="259">
        <v>0</v>
      </c>
      <c r="Q6" s="259">
        <v>0</v>
      </c>
      <c r="R6" s="259">
        <v>0</v>
      </c>
      <c r="S6" s="259">
        <v>0</v>
      </c>
      <c r="T6" s="259">
        <v>0</v>
      </c>
      <c r="U6" s="259">
        <v>0</v>
      </c>
      <c r="V6" s="259">
        <v>0</v>
      </c>
      <c r="W6" s="259">
        <v>0</v>
      </c>
      <c r="X6" s="259">
        <v>0</v>
      </c>
      <c r="Y6" s="259">
        <v>0</v>
      </c>
      <c r="DA6" s="67" t="s">
        <v>1268</v>
      </c>
    </row>
    <row r="7" spans="1:105" ht="12" customHeight="1" x14ac:dyDescent="0.25">
      <c r="A7" s="173" t="s">
        <v>92</v>
      </c>
      <c r="B7" s="224">
        <v>0</v>
      </c>
      <c r="C7" s="224">
        <v>0</v>
      </c>
      <c r="D7" s="224">
        <v>0</v>
      </c>
      <c r="E7" s="224">
        <v>0</v>
      </c>
      <c r="F7" s="224">
        <v>0</v>
      </c>
      <c r="G7" s="224">
        <v>0</v>
      </c>
      <c r="H7" s="224">
        <v>0</v>
      </c>
      <c r="I7" s="224">
        <v>0</v>
      </c>
      <c r="J7" s="224">
        <v>0</v>
      </c>
      <c r="K7" s="224">
        <v>0</v>
      </c>
      <c r="L7" s="224">
        <v>0</v>
      </c>
      <c r="M7" s="224">
        <v>0</v>
      </c>
      <c r="N7" s="224">
        <v>0</v>
      </c>
      <c r="O7" s="224">
        <v>0</v>
      </c>
      <c r="P7" s="224">
        <v>0</v>
      </c>
      <c r="Q7" s="224">
        <v>0</v>
      </c>
      <c r="R7" s="224">
        <v>0</v>
      </c>
      <c r="S7" s="224">
        <v>0</v>
      </c>
      <c r="T7" s="224">
        <v>0</v>
      </c>
      <c r="U7" s="224">
        <v>0</v>
      </c>
      <c r="V7" s="224">
        <v>0</v>
      </c>
      <c r="W7" s="224">
        <v>0</v>
      </c>
      <c r="X7" s="224">
        <v>0</v>
      </c>
      <c r="Y7" s="224">
        <v>0</v>
      </c>
      <c r="DA7" s="177" t="s">
        <v>1269</v>
      </c>
    </row>
    <row r="8" spans="1:105" ht="12" customHeight="1" x14ac:dyDescent="0.25">
      <c r="A8" s="173" t="s">
        <v>93</v>
      </c>
      <c r="B8" s="224">
        <v>0</v>
      </c>
      <c r="C8" s="224">
        <v>0</v>
      </c>
      <c r="D8" s="224">
        <v>0</v>
      </c>
      <c r="E8" s="224">
        <v>0</v>
      </c>
      <c r="F8" s="224">
        <v>0</v>
      </c>
      <c r="G8" s="224">
        <v>0</v>
      </c>
      <c r="H8" s="224">
        <v>0</v>
      </c>
      <c r="I8" s="224">
        <v>0</v>
      </c>
      <c r="J8" s="224">
        <v>0</v>
      </c>
      <c r="K8" s="224">
        <v>0</v>
      </c>
      <c r="L8" s="224">
        <v>0</v>
      </c>
      <c r="M8" s="224">
        <v>0</v>
      </c>
      <c r="N8" s="224">
        <v>0</v>
      </c>
      <c r="O8" s="224">
        <v>0</v>
      </c>
      <c r="P8" s="224">
        <v>0</v>
      </c>
      <c r="Q8" s="224">
        <v>0</v>
      </c>
      <c r="R8" s="224">
        <v>0</v>
      </c>
      <c r="S8" s="224">
        <v>0</v>
      </c>
      <c r="T8" s="224">
        <v>0</v>
      </c>
      <c r="U8" s="224">
        <v>0</v>
      </c>
      <c r="V8" s="224">
        <v>0</v>
      </c>
      <c r="W8" s="224">
        <v>0</v>
      </c>
      <c r="X8" s="224">
        <v>0</v>
      </c>
      <c r="Y8" s="224">
        <v>0</v>
      </c>
      <c r="DA8" s="177" t="s">
        <v>1270</v>
      </c>
    </row>
    <row r="9" spans="1:105" ht="12" customHeight="1" x14ac:dyDescent="0.25">
      <c r="A9" s="173" t="s">
        <v>94</v>
      </c>
      <c r="B9" s="224">
        <v>0</v>
      </c>
      <c r="C9" s="224">
        <v>0</v>
      </c>
      <c r="D9" s="224">
        <v>0</v>
      </c>
      <c r="E9" s="224">
        <v>0</v>
      </c>
      <c r="F9" s="224">
        <v>0</v>
      </c>
      <c r="G9" s="224">
        <v>0</v>
      </c>
      <c r="H9" s="224">
        <v>0</v>
      </c>
      <c r="I9" s="224">
        <v>0</v>
      </c>
      <c r="J9" s="224">
        <v>0</v>
      </c>
      <c r="K9" s="224">
        <v>0</v>
      </c>
      <c r="L9" s="224">
        <v>0</v>
      </c>
      <c r="M9" s="224">
        <v>0</v>
      </c>
      <c r="N9" s="224">
        <v>0</v>
      </c>
      <c r="O9" s="224">
        <v>0</v>
      </c>
      <c r="P9" s="224">
        <v>0</v>
      </c>
      <c r="Q9" s="224">
        <v>0</v>
      </c>
      <c r="R9" s="224">
        <v>0</v>
      </c>
      <c r="S9" s="224">
        <v>0</v>
      </c>
      <c r="T9" s="224">
        <v>0</v>
      </c>
      <c r="U9" s="224">
        <v>0</v>
      </c>
      <c r="V9" s="224">
        <v>0</v>
      </c>
      <c r="W9" s="224">
        <v>0</v>
      </c>
      <c r="X9" s="224">
        <v>0</v>
      </c>
      <c r="Y9" s="224">
        <v>0</v>
      </c>
      <c r="DA9" s="177" t="s">
        <v>1271</v>
      </c>
    </row>
    <row r="10" spans="1:105" ht="12" customHeight="1" x14ac:dyDescent="0.25">
      <c r="A10" s="56" t="s">
        <v>95</v>
      </c>
      <c r="B10" s="260">
        <v>0.97466576696687668</v>
      </c>
      <c r="C10" s="260">
        <v>0.80113848228005435</v>
      </c>
      <c r="D10" s="260">
        <v>0.75708350248811629</v>
      </c>
      <c r="E10" s="260">
        <v>0.7446231050234311</v>
      </c>
      <c r="F10" s="260">
        <v>0.72657484840963216</v>
      </c>
      <c r="G10" s="260">
        <v>0.60705390774450163</v>
      </c>
      <c r="H10" s="260">
        <v>0.64952774787274092</v>
      </c>
      <c r="I10" s="260">
        <v>0.72290234723103353</v>
      </c>
      <c r="J10" s="260">
        <v>0.9676176434646091</v>
      </c>
      <c r="K10" s="260">
        <v>0.63871572831670331</v>
      </c>
      <c r="L10" s="260">
        <v>0.4861964354624454</v>
      </c>
      <c r="M10" s="260">
        <v>0.32411088160313251</v>
      </c>
      <c r="N10" s="260">
        <v>0.39952169408705263</v>
      </c>
      <c r="O10" s="260">
        <v>0.46802322886390513</v>
      </c>
      <c r="P10" s="260">
        <v>0.46957196310047589</v>
      </c>
      <c r="Q10" s="260">
        <v>0.72569733458783281</v>
      </c>
      <c r="R10" s="260">
        <v>0.78016286030076354</v>
      </c>
      <c r="S10" s="260">
        <v>0.65840936755854018</v>
      </c>
      <c r="T10" s="260">
        <v>0.54848452899008437</v>
      </c>
      <c r="U10" s="260">
        <v>0.42968118717128961</v>
      </c>
      <c r="V10" s="260">
        <v>0.41004790799209789</v>
      </c>
      <c r="W10" s="260">
        <v>0.51301734852424996</v>
      </c>
      <c r="X10" s="260">
        <v>0.57432593415340216</v>
      </c>
      <c r="Y10" s="260">
        <v>0.29923650883267761</v>
      </c>
      <c r="DA10" s="68" t="s">
        <v>1272</v>
      </c>
    </row>
    <row r="11" spans="1:105" ht="12" customHeight="1" x14ac:dyDescent="0.25">
      <c r="A11" s="37" t="s">
        <v>159</v>
      </c>
      <c r="B11" s="226">
        <v>4.2067266410188972E-2</v>
      </c>
      <c r="C11" s="226">
        <v>1.9952001570665762E-2</v>
      </c>
      <c r="D11" s="226">
        <v>3.9969364328122807E-2</v>
      </c>
      <c r="E11" s="226">
        <v>0.1198209581256621</v>
      </c>
      <c r="F11" s="226">
        <v>4.3818019304459978E-2</v>
      </c>
      <c r="G11" s="226">
        <v>4.5672712334890911E-2</v>
      </c>
      <c r="H11" s="226">
        <v>4.9014165513091471E-2</v>
      </c>
      <c r="I11" s="226">
        <v>8.162701790560907E-2</v>
      </c>
      <c r="J11" s="226">
        <v>9.1452134321974396E-2</v>
      </c>
      <c r="K11" s="226">
        <v>4.4477002767965783E-2</v>
      </c>
      <c r="L11" s="226">
        <v>4.1000856485326698E-2</v>
      </c>
      <c r="M11" s="226">
        <v>2.571542909368596E-2</v>
      </c>
      <c r="N11" s="226">
        <v>4.3710159875043529E-2</v>
      </c>
      <c r="O11" s="226">
        <v>3.9650428175117713E-2</v>
      </c>
      <c r="P11" s="226">
        <v>4.2441257348043708E-2</v>
      </c>
      <c r="Q11" s="226">
        <v>6.405305884057659E-2</v>
      </c>
      <c r="R11" s="226">
        <v>8.9032397122178142E-2</v>
      </c>
      <c r="S11" s="226">
        <v>5.8781503582433739E-2</v>
      </c>
      <c r="T11" s="226">
        <v>5.0502183106846732E-2</v>
      </c>
      <c r="U11" s="226">
        <v>3.6948974157950162E-2</v>
      </c>
      <c r="V11" s="226">
        <v>3.084545605922025E-2</v>
      </c>
      <c r="W11" s="226">
        <v>3.6741305366081237E-2</v>
      </c>
      <c r="X11" s="226">
        <v>6.5861307960315432E-2</v>
      </c>
      <c r="Y11" s="226">
        <v>2.1076945000698091E-2</v>
      </c>
      <c r="DA11" s="69" t="s">
        <v>1273</v>
      </c>
    </row>
    <row r="12" spans="1:105" ht="12" customHeight="1" x14ac:dyDescent="0.25">
      <c r="A12" s="37" t="s">
        <v>35</v>
      </c>
      <c r="B12" s="226">
        <v>0.93259850055668769</v>
      </c>
      <c r="C12" s="226">
        <v>0.78118648070938856</v>
      </c>
      <c r="D12" s="226">
        <v>0.71711413815999347</v>
      </c>
      <c r="E12" s="226">
        <v>0.62480214689776903</v>
      </c>
      <c r="F12" s="226">
        <v>0.68275682910517221</v>
      </c>
      <c r="G12" s="226">
        <v>0.56138119540961073</v>
      </c>
      <c r="H12" s="226">
        <v>0.60051358235964947</v>
      </c>
      <c r="I12" s="226">
        <v>0.64127532932542441</v>
      </c>
      <c r="J12" s="226">
        <v>0.87616550914263469</v>
      </c>
      <c r="K12" s="226">
        <v>0.59423872554873758</v>
      </c>
      <c r="L12" s="226">
        <v>0.4451955789771187</v>
      </c>
      <c r="M12" s="226">
        <v>0.29839545250944649</v>
      </c>
      <c r="N12" s="226">
        <v>0.35581153421200912</v>
      </c>
      <c r="O12" s="226">
        <v>0.42837280068878741</v>
      </c>
      <c r="P12" s="226">
        <v>0.42713070575243223</v>
      </c>
      <c r="Q12" s="226">
        <v>0.66164427574725626</v>
      </c>
      <c r="R12" s="226">
        <v>0.6911304631785854</v>
      </c>
      <c r="S12" s="226">
        <v>0.59962786397610646</v>
      </c>
      <c r="T12" s="226">
        <v>0.49798234588323759</v>
      </c>
      <c r="U12" s="226">
        <v>0.39273221301333938</v>
      </c>
      <c r="V12" s="226">
        <v>0.37920245193287772</v>
      </c>
      <c r="W12" s="226">
        <v>0.47627604315816868</v>
      </c>
      <c r="X12" s="226">
        <v>0.50846462619308674</v>
      </c>
      <c r="Y12" s="226">
        <v>0.27815956383197948</v>
      </c>
      <c r="DA12" s="69" t="s">
        <v>1274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1275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 t="s">
        <v>1276</v>
      </c>
    </row>
    <row r="15" spans="1:105" ht="12" customHeight="1" x14ac:dyDescent="0.25">
      <c r="A15" s="37" t="s">
        <v>40</v>
      </c>
      <c r="B15" s="226">
        <v>0</v>
      </c>
      <c r="C15" s="226">
        <v>0</v>
      </c>
      <c r="D15" s="226">
        <v>0</v>
      </c>
      <c r="E15" s="226">
        <v>0</v>
      </c>
      <c r="F15" s="226">
        <v>0</v>
      </c>
      <c r="G15" s="226">
        <v>0</v>
      </c>
      <c r="H15" s="226">
        <v>0</v>
      </c>
      <c r="I15" s="226">
        <v>0</v>
      </c>
      <c r="J15" s="226">
        <v>0</v>
      </c>
      <c r="K15" s="226">
        <v>0</v>
      </c>
      <c r="L15" s="226">
        <v>0</v>
      </c>
      <c r="M15" s="226">
        <v>0</v>
      </c>
      <c r="N15" s="226">
        <v>0</v>
      </c>
      <c r="O15" s="226">
        <v>0</v>
      </c>
      <c r="P15" s="226">
        <v>0</v>
      </c>
      <c r="Q15" s="226">
        <v>0</v>
      </c>
      <c r="R15" s="226">
        <v>0</v>
      </c>
      <c r="S15" s="226">
        <v>0</v>
      </c>
      <c r="T15" s="226">
        <v>0</v>
      </c>
      <c r="U15" s="226">
        <v>0</v>
      </c>
      <c r="V15" s="226">
        <v>0</v>
      </c>
      <c r="W15" s="226">
        <v>0</v>
      </c>
      <c r="X15" s="226">
        <v>0</v>
      </c>
      <c r="Y15" s="226">
        <v>0</v>
      </c>
      <c r="DA15" s="69" t="s">
        <v>1277</v>
      </c>
    </row>
    <row r="16" spans="1:105" ht="12" customHeight="1" x14ac:dyDescent="0.25">
      <c r="A16" s="134" t="s">
        <v>997</v>
      </c>
      <c r="B16" s="314">
        <v>0</v>
      </c>
      <c r="C16" s="314">
        <v>0</v>
      </c>
      <c r="D16" s="314">
        <v>0</v>
      </c>
      <c r="E16" s="314">
        <v>0</v>
      </c>
      <c r="F16" s="314">
        <v>0</v>
      </c>
      <c r="G16" s="314">
        <v>0</v>
      </c>
      <c r="H16" s="314">
        <v>0</v>
      </c>
      <c r="I16" s="314">
        <v>0</v>
      </c>
      <c r="J16" s="314">
        <v>0</v>
      </c>
      <c r="K16" s="314">
        <v>0</v>
      </c>
      <c r="L16" s="314">
        <v>0</v>
      </c>
      <c r="M16" s="314">
        <v>0</v>
      </c>
      <c r="N16" s="314">
        <v>0</v>
      </c>
      <c r="O16" s="314">
        <v>0</v>
      </c>
      <c r="P16" s="314">
        <v>0</v>
      </c>
      <c r="Q16" s="314">
        <v>0</v>
      </c>
      <c r="R16" s="314">
        <v>0</v>
      </c>
      <c r="S16" s="314">
        <v>0</v>
      </c>
      <c r="T16" s="314">
        <v>0</v>
      </c>
      <c r="U16" s="314">
        <v>0</v>
      </c>
      <c r="V16" s="314">
        <v>0</v>
      </c>
      <c r="W16" s="314">
        <v>0</v>
      </c>
      <c r="X16" s="314">
        <v>0</v>
      </c>
      <c r="Y16" s="314">
        <v>0</v>
      </c>
      <c r="DA16" s="136"/>
    </row>
    <row r="17" spans="1:105" ht="12" customHeight="1" x14ac:dyDescent="0.25">
      <c r="A17" s="135" t="s">
        <v>28</v>
      </c>
      <c r="B17" s="315">
        <v>0</v>
      </c>
      <c r="C17" s="315">
        <v>0</v>
      </c>
      <c r="D17" s="315">
        <v>0</v>
      </c>
      <c r="E17" s="315">
        <v>0</v>
      </c>
      <c r="F17" s="315">
        <v>0</v>
      </c>
      <c r="G17" s="315">
        <v>0</v>
      </c>
      <c r="H17" s="315">
        <v>0</v>
      </c>
      <c r="I17" s="315">
        <v>0</v>
      </c>
      <c r="J17" s="315">
        <v>0</v>
      </c>
      <c r="K17" s="315">
        <v>0</v>
      </c>
      <c r="L17" s="315">
        <v>0</v>
      </c>
      <c r="M17" s="315">
        <v>0</v>
      </c>
      <c r="N17" s="315">
        <v>0</v>
      </c>
      <c r="O17" s="315">
        <v>0</v>
      </c>
      <c r="P17" s="315">
        <v>0</v>
      </c>
      <c r="Q17" s="315">
        <v>0</v>
      </c>
      <c r="R17" s="315">
        <v>0</v>
      </c>
      <c r="S17" s="315">
        <v>0</v>
      </c>
      <c r="T17" s="315">
        <v>0</v>
      </c>
      <c r="U17" s="315">
        <v>0</v>
      </c>
      <c r="V17" s="315">
        <v>0</v>
      </c>
      <c r="W17" s="315">
        <v>0</v>
      </c>
      <c r="X17" s="315">
        <v>0</v>
      </c>
      <c r="Y17" s="315">
        <v>0</v>
      </c>
      <c r="DA17" s="137"/>
    </row>
    <row r="18" spans="1:105" ht="12" customHeight="1" x14ac:dyDescent="0.25">
      <c r="A18" s="135" t="s">
        <v>30</v>
      </c>
      <c r="B18" s="315">
        <v>0</v>
      </c>
      <c r="C18" s="315">
        <v>0</v>
      </c>
      <c r="D18" s="315">
        <v>0</v>
      </c>
      <c r="E18" s="315">
        <v>0</v>
      </c>
      <c r="F18" s="315">
        <v>0</v>
      </c>
      <c r="G18" s="315">
        <v>0</v>
      </c>
      <c r="H18" s="315">
        <v>0</v>
      </c>
      <c r="I18" s="315">
        <v>0</v>
      </c>
      <c r="J18" s="315">
        <v>0</v>
      </c>
      <c r="K18" s="315">
        <v>0</v>
      </c>
      <c r="L18" s="315">
        <v>0</v>
      </c>
      <c r="M18" s="315">
        <v>0</v>
      </c>
      <c r="N18" s="315">
        <v>0</v>
      </c>
      <c r="O18" s="315">
        <v>0</v>
      </c>
      <c r="P18" s="315">
        <v>0</v>
      </c>
      <c r="Q18" s="315">
        <v>0</v>
      </c>
      <c r="R18" s="315">
        <v>0</v>
      </c>
      <c r="S18" s="315">
        <v>0</v>
      </c>
      <c r="T18" s="315">
        <v>0</v>
      </c>
      <c r="U18" s="315">
        <v>0</v>
      </c>
      <c r="V18" s="315">
        <v>0</v>
      </c>
      <c r="W18" s="315">
        <v>0</v>
      </c>
      <c r="X18" s="315">
        <v>0</v>
      </c>
      <c r="Y18" s="315">
        <v>0</v>
      </c>
      <c r="DA18" s="137"/>
    </row>
    <row r="19" spans="1:105" ht="12" customHeight="1" x14ac:dyDescent="0.25">
      <c r="A19" s="135" t="s">
        <v>31</v>
      </c>
      <c r="B19" s="315">
        <v>0</v>
      </c>
      <c r="C19" s="315">
        <v>0</v>
      </c>
      <c r="D19" s="315">
        <v>0</v>
      </c>
      <c r="E19" s="315">
        <v>0</v>
      </c>
      <c r="F19" s="315">
        <v>0</v>
      </c>
      <c r="G19" s="315">
        <v>0</v>
      </c>
      <c r="H19" s="315">
        <v>0</v>
      </c>
      <c r="I19" s="315">
        <v>0</v>
      </c>
      <c r="J19" s="315">
        <v>0</v>
      </c>
      <c r="K19" s="315">
        <v>0</v>
      </c>
      <c r="L19" s="315">
        <v>0</v>
      </c>
      <c r="M19" s="315">
        <v>0</v>
      </c>
      <c r="N19" s="315">
        <v>0</v>
      </c>
      <c r="O19" s="315">
        <v>0</v>
      </c>
      <c r="P19" s="315">
        <v>0</v>
      </c>
      <c r="Q19" s="315">
        <v>0</v>
      </c>
      <c r="R19" s="315">
        <v>0</v>
      </c>
      <c r="S19" s="315">
        <v>0</v>
      </c>
      <c r="T19" s="315">
        <v>0</v>
      </c>
      <c r="U19" s="315">
        <v>0</v>
      </c>
      <c r="V19" s="315">
        <v>0</v>
      </c>
      <c r="W19" s="315">
        <v>0</v>
      </c>
      <c r="X19" s="315">
        <v>0</v>
      </c>
      <c r="Y19" s="315">
        <v>0</v>
      </c>
      <c r="DA19" s="137"/>
    </row>
    <row r="20" spans="1:105" ht="12" customHeight="1" x14ac:dyDescent="0.25">
      <c r="A20" s="135" t="s">
        <v>82</v>
      </c>
      <c r="B20" s="315">
        <v>0</v>
      </c>
      <c r="C20" s="315">
        <v>0</v>
      </c>
      <c r="D20" s="315">
        <v>0</v>
      </c>
      <c r="E20" s="315">
        <v>0</v>
      </c>
      <c r="F20" s="315">
        <v>0</v>
      </c>
      <c r="G20" s="315">
        <v>0</v>
      </c>
      <c r="H20" s="315">
        <v>0</v>
      </c>
      <c r="I20" s="315">
        <v>0</v>
      </c>
      <c r="J20" s="315">
        <v>0</v>
      </c>
      <c r="K20" s="315">
        <v>0</v>
      </c>
      <c r="L20" s="315">
        <v>0</v>
      </c>
      <c r="M20" s="315">
        <v>0</v>
      </c>
      <c r="N20" s="315">
        <v>0</v>
      </c>
      <c r="O20" s="315">
        <v>0</v>
      </c>
      <c r="P20" s="315">
        <v>0</v>
      </c>
      <c r="Q20" s="315">
        <v>0</v>
      </c>
      <c r="R20" s="315">
        <v>0</v>
      </c>
      <c r="S20" s="315">
        <v>0</v>
      </c>
      <c r="T20" s="315">
        <v>0</v>
      </c>
      <c r="U20" s="315">
        <v>0</v>
      </c>
      <c r="V20" s="315">
        <v>0</v>
      </c>
      <c r="W20" s="315">
        <v>0</v>
      </c>
      <c r="X20" s="315">
        <v>0</v>
      </c>
      <c r="Y20" s="315">
        <v>0</v>
      </c>
      <c r="DA20" s="137"/>
    </row>
    <row r="21" spans="1:105" ht="12" customHeight="1" x14ac:dyDescent="0.25">
      <c r="A21" s="135" t="s">
        <v>32</v>
      </c>
      <c r="B21" s="315">
        <v>0</v>
      </c>
      <c r="C21" s="315">
        <v>0</v>
      </c>
      <c r="D21" s="315">
        <v>0</v>
      </c>
      <c r="E21" s="315">
        <v>0</v>
      </c>
      <c r="F21" s="315">
        <v>0</v>
      </c>
      <c r="G21" s="315">
        <v>0</v>
      </c>
      <c r="H21" s="315">
        <v>0</v>
      </c>
      <c r="I21" s="315">
        <v>0</v>
      </c>
      <c r="J21" s="315">
        <v>0</v>
      </c>
      <c r="K21" s="315">
        <v>0</v>
      </c>
      <c r="L21" s="315">
        <v>0</v>
      </c>
      <c r="M21" s="315">
        <v>0</v>
      </c>
      <c r="N21" s="315">
        <v>0</v>
      </c>
      <c r="O21" s="315">
        <v>0</v>
      </c>
      <c r="P21" s="315">
        <v>0</v>
      </c>
      <c r="Q21" s="315">
        <v>0</v>
      </c>
      <c r="R21" s="315">
        <v>0</v>
      </c>
      <c r="S21" s="315">
        <v>0</v>
      </c>
      <c r="T21" s="315">
        <v>0</v>
      </c>
      <c r="U21" s="315">
        <v>0</v>
      </c>
      <c r="V21" s="315">
        <v>0</v>
      </c>
      <c r="W21" s="315">
        <v>0</v>
      </c>
      <c r="X21" s="315">
        <v>0</v>
      </c>
      <c r="Y21" s="315">
        <v>0</v>
      </c>
      <c r="DA21" s="137"/>
    </row>
    <row r="22" spans="1:105" ht="12" customHeight="1" x14ac:dyDescent="0.25">
      <c r="A22" s="135" t="s">
        <v>33</v>
      </c>
      <c r="B22" s="315">
        <v>0</v>
      </c>
      <c r="C22" s="315">
        <v>0</v>
      </c>
      <c r="D22" s="315">
        <v>0</v>
      </c>
      <c r="E22" s="315">
        <v>0</v>
      </c>
      <c r="F22" s="315">
        <v>0</v>
      </c>
      <c r="G22" s="315">
        <v>0</v>
      </c>
      <c r="H22" s="315">
        <v>0</v>
      </c>
      <c r="I22" s="315">
        <v>0</v>
      </c>
      <c r="J22" s="315">
        <v>0</v>
      </c>
      <c r="K22" s="315">
        <v>0</v>
      </c>
      <c r="L22" s="315">
        <v>0</v>
      </c>
      <c r="M22" s="315">
        <v>0</v>
      </c>
      <c r="N22" s="315">
        <v>0</v>
      </c>
      <c r="O22" s="315">
        <v>0</v>
      </c>
      <c r="P22" s="315">
        <v>0</v>
      </c>
      <c r="Q22" s="315">
        <v>0</v>
      </c>
      <c r="R22" s="315">
        <v>0</v>
      </c>
      <c r="S22" s="315">
        <v>0</v>
      </c>
      <c r="T22" s="315">
        <v>0</v>
      </c>
      <c r="U22" s="315">
        <v>0</v>
      </c>
      <c r="V22" s="315">
        <v>0</v>
      </c>
      <c r="W22" s="315">
        <v>0</v>
      </c>
      <c r="X22" s="315">
        <v>0</v>
      </c>
      <c r="Y22" s="315">
        <v>0</v>
      </c>
      <c r="DA22" s="137"/>
    </row>
    <row r="23" spans="1:105" ht="12" customHeight="1" x14ac:dyDescent="0.25">
      <c r="A23" s="135" t="s">
        <v>83</v>
      </c>
      <c r="B23" s="315">
        <v>0</v>
      </c>
      <c r="C23" s="315">
        <v>0</v>
      </c>
      <c r="D23" s="315">
        <v>0</v>
      </c>
      <c r="E23" s="315">
        <v>0</v>
      </c>
      <c r="F23" s="315">
        <v>0</v>
      </c>
      <c r="G23" s="315">
        <v>0</v>
      </c>
      <c r="H23" s="315">
        <v>0</v>
      </c>
      <c r="I23" s="315">
        <v>0</v>
      </c>
      <c r="J23" s="315">
        <v>0</v>
      </c>
      <c r="K23" s="315">
        <v>0</v>
      </c>
      <c r="L23" s="315">
        <v>0</v>
      </c>
      <c r="M23" s="315">
        <v>0</v>
      </c>
      <c r="N23" s="315">
        <v>0</v>
      </c>
      <c r="O23" s="315">
        <v>0</v>
      </c>
      <c r="P23" s="315">
        <v>0</v>
      </c>
      <c r="Q23" s="315">
        <v>0</v>
      </c>
      <c r="R23" s="315">
        <v>0</v>
      </c>
      <c r="S23" s="315">
        <v>0</v>
      </c>
      <c r="T23" s="315">
        <v>0</v>
      </c>
      <c r="U23" s="315">
        <v>0</v>
      </c>
      <c r="V23" s="315">
        <v>0</v>
      </c>
      <c r="W23" s="315">
        <v>0</v>
      </c>
      <c r="X23" s="315">
        <v>0</v>
      </c>
      <c r="Y23" s="315">
        <v>0</v>
      </c>
      <c r="DA23" s="137"/>
    </row>
    <row r="24" spans="1:105" ht="12" customHeight="1" x14ac:dyDescent="0.25">
      <c r="A24" s="135" t="s">
        <v>73</v>
      </c>
      <c r="B24" s="315">
        <v>0</v>
      </c>
      <c r="C24" s="315">
        <v>0</v>
      </c>
      <c r="D24" s="315">
        <v>0</v>
      </c>
      <c r="E24" s="315">
        <v>0</v>
      </c>
      <c r="F24" s="315">
        <v>0</v>
      </c>
      <c r="G24" s="315">
        <v>0</v>
      </c>
      <c r="H24" s="315">
        <v>0</v>
      </c>
      <c r="I24" s="315">
        <v>0</v>
      </c>
      <c r="J24" s="315">
        <v>0</v>
      </c>
      <c r="K24" s="315">
        <v>0</v>
      </c>
      <c r="L24" s="315">
        <v>0</v>
      </c>
      <c r="M24" s="315">
        <v>0</v>
      </c>
      <c r="N24" s="315">
        <v>0</v>
      </c>
      <c r="O24" s="315">
        <v>0</v>
      </c>
      <c r="P24" s="315">
        <v>0</v>
      </c>
      <c r="Q24" s="315">
        <v>0</v>
      </c>
      <c r="R24" s="315">
        <v>0</v>
      </c>
      <c r="S24" s="315">
        <v>0</v>
      </c>
      <c r="T24" s="315">
        <v>0</v>
      </c>
      <c r="U24" s="315">
        <v>0</v>
      </c>
      <c r="V24" s="315">
        <v>0</v>
      </c>
      <c r="W24" s="315">
        <v>0</v>
      </c>
      <c r="X24" s="315">
        <v>0</v>
      </c>
      <c r="Y24" s="315">
        <v>0</v>
      </c>
      <c r="DA24" s="137"/>
    </row>
    <row r="25" spans="1:105" ht="12" customHeight="1" x14ac:dyDescent="0.25">
      <c r="A25" s="57" t="s">
        <v>998</v>
      </c>
      <c r="B25" s="294">
        <v>15.73148331933761</v>
      </c>
      <c r="C25" s="294">
        <v>14.365972369849329</v>
      </c>
      <c r="D25" s="294">
        <v>15.310143896894321</v>
      </c>
      <c r="E25" s="294">
        <v>14.20395972715175</v>
      </c>
      <c r="F25" s="294">
        <v>16.49911360714194</v>
      </c>
      <c r="G25" s="294">
        <v>14.17853279603065</v>
      </c>
      <c r="H25" s="294">
        <v>14.79068813612496</v>
      </c>
      <c r="I25" s="294">
        <v>15.788840621645351</v>
      </c>
      <c r="J25" s="294">
        <v>13.961126706025221</v>
      </c>
      <c r="K25" s="294">
        <v>8.7750877821012025</v>
      </c>
      <c r="L25" s="294">
        <v>7.3741280809119329</v>
      </c>
      <c r="M25" s="294">
        <v>4.2156257216209934</v>
      </c>
      <c r="N25" s="294">
        <v>5.0356877148634043</v>
      </c>
      <c r="O25" s="294">
        <v>5.8095932264924253</v>
      </c>
      <c r="P25" s="294">
        <v>6.5792902401097706</v>
      </c>
      <c r="Q25" s="294">
        <v>9.1084949775933843</v>
      </c>
      <c r="R25" s="294">
        <v>8.9925795895398757</v>
      </c>
      <c r="S25" s="294">
        <v>7.4878366729397481</v>
      </c>
      <c r="T25" s="294">
        <v>6.6604370613326616</v>
      </c>
      <c r="U25" s="294">
        <v>5.2659106211230631</v>
      </c>
      <c r="V25" s="294">
        <v>5.2971675953070196</v>
      </c>
      <c r="W25" s="294">
        <v>6.5327951461023277</v>
      </c>
      <c r="X25" s="294">
        <v>6.9343342415512588</v>
      </c>
      <c r="Y25" s="294">
        <v>4.3857987707276296</v>
      </c>
      <c r="DA25" s="70" t="s">
        <v>1278</v>
      </c>
    </row>
    <row r="26" spans="1:105" ht="12" customHeight="1" x14ac:dyDescent="0.25">
      <c r="A26" s="46" t="s">
        <v>28</v>
      </c>
      <c r="B26" s="229">
        <v>0</v>
      </c>
      <c r="C26" s="229">
        <v>0</v>
      </c>
      <c r="D26" s="229">
        <v>2.8390129575230798</v>
      </c>
      <c r="E26" s="229">
        <v>0</v>
      </c>
      <c r="F26" s="229">
        <v>0</v>
      </c>
      <c r="G26" s="229">
        <v>0</v>
      </c>
      <c r="H26" s="229">
        <v>0</v>
      </c>
      <c r="I26" s="229">
        <v>0</v>
      </c>
      <c r="J26" s="229">
        <v>0</v>
      </c>
      <c r="K26" s="229">
        <v>0</v>
      </c>
      <c r="L26" s="229">
        <v>0</v>
      </c>
      <c r="M26" s="229">
        <v>0</v>
      </c>
      <c r="N26" s="229">
        <v>0</v>
      </c>
      <c r="O26" s="229">
        <v>0</v>
      </c>
      <c r="P26" s="229">
        <v>0</v>
      </c>
      <c r="Q26" s="229">
        <v>0</v>
      </c>
      <c r="R26" s="229">
        <v>0</v>
      </c>
      <c r="S26" s="229">
        <v>0</v>
      </c>
      <c r="T26" s="229">
        <v>0</v>
      </c>
      <c r="U26" s="229">
        <v>1.4965349408374391E-3</v>
      </c>
      <c r="V26" s="229">
        <v>0</v>
      </c>
      <c r="W26" s="229">
        <v>0</v>
      </c>
      <c r="X26" s="229">
        <v>0</v>
      </c>
      <c r="Y26" s="229">
        <v>0</v>
      </c>
      <c r="DA26" s="73" t="s">
        <v>1279</v>
      </c>
    </row>
    <row r="27" spans="1:105" ht="12" customHeight="1" x14ac:dyDescent="0.25">
      <c r="A27" s="46" t="s">
        <v>30</v>
      </c>
      <c r="B27" s="229">
        <v>0</v>
      </c>
      <c r="C27" s="229">
        <v>0</v>
      </c>
      <c r="D27" s="229">
        <v>0</v>
      </c>
      <c r="E27" s="229">
        <v>0</v>
      </c>
      <c r="F27" s="229">
        <v>0</v>
      </c>
      <c r="G27" s="229">
        <v>0</v>
      </c>
      <c r="H27" s="229">
        <v>0</v>
      </c>
      <c r="I27" s="229">
        <v>0</v>
      </c>
      <c r="J27" s="229">
        <v>0</v>
      </c>
      <c r="K27" s="229">
        <v>0</v>
      </c>
      <c r="L27" s="229">
        <v>0</v>
      </c>
      <c r="M27" s="229">
        <v>0</v>
      </c>
      <c r="N27" s="229">
        <v>0</v>
      </c>
      <c r="O27" s="229">
        <v>0</v>
      </c>
      <c r="P27" s="229">
        <v>0</v>
      </c>
      <c r="Q27" s="229">
        <v>0</v>
      </c>
      <c r="R27" s="229">
        <v>0</v>
      </c>
      <c r="S27" s="229">
        <v>0</v>
      </c>
      <c r="T27" s="229">
        <v>0</v>
      </c>
      <c r="U27" s="229">
        <v>0</v>
      </c>
      <c r="V27" s="229">
        <v>0</v>
      </c>
      <c r="W27" s="229">
        <v>0</v>
      </c>
      <c r="X27" s="229">
        <v>0</v>
      </c>
      <c r="Y27" s="229">
        <v>0</v>
      </c>
      <c r="DA27" s="73" t="s">
        <v>1280</v>
      </c>
    </row>
    <row r="28" spans="1:105" ht="12" customHeight="1" x14ac:dyDescent="0.25">
      <c r="A28" s="46" t="s">
        <v>31</v>
      </c>
      <c r="B28" s="229">
        <v>0</v>
      </c>
      <c r="C28" s="229">
        <v>0</v>
      </c>
      <c r="D28" s="229">
        <v>0</v>
      </c>
      <c r="E28" s="229">
        <v>0.24044636757152371</v>
      </c>
      <c r="F28" s="229">
        <v>0.24674777891095731</v>
      </c>
      <c r="G28" s="229">
        <v>0.73487572229430065</v>
      </c>
      <c r="H28" s="229">
        <v>0.47257806870313801</v>
      </c>
      <c r="I28" s="229">
        <v>0.2387590324961697</v>
      </c>
      <c r="J28" s="229">
        <v>0.23546674317961419</v>
      </c>
      <c r="K28" s="229">
        <v>0.15006417283862231</v>
      </c>
      <c r="L28" s="229">
        <v>0.1072087712453432</v>
      </c>
      <c r="M28" s="229">
        <v>8.2398952351076901E-2</v>
      </c>
      <c r="N28" s="229">
        <v>0.1137311315049209</v>
      </c>
      <c r="O28" s="229">
        <v>0.12504759400314899</v>
      </c>
      <c r="P28" s="229">
        <v>0.14551050206915739</v>
      </c>
      <c r="Q28" s="229">
        <v>0.20253514179956669</v>
      </c>
      <c r="R28" s="229">
        <v>0.20462135376789631</v>
      </c>
      <c r="S28" s="229">
        <v>0.16051187391954139</v>
      </c>
      <c r="T28" s="229">
        <v>0.1473568885901497</v>
      </c>
      <c r="U28" s="229">
        <v>0.1114734090362067</v>
      </c>
      <c r="V28" s="229">
        <v>0.1031218116425489</v>
      </c>
      <c r="W28" s="229">
        <v>7.3569919193642988E-2</v>
      </c>
      <c r="X28" s="229">
        <v>0.2018176064181853</v>
      </c>
      <c r="Y28" s="229">
        <v>0.14430536861403229</v>
      </c>
      <c r="DA28" s="73" t="s">
        <v>1281</v>
      </c>
    </row>
    <row r="29" spans="1:105" ht="12" customHeight="1" x14ac:dyDescent="0.25">
      <c r="A29" s="46" t="s">
        <v>159</v>
      </c>
      <c r="B29" s="229">
        <v>0.61061576542799822</v>
      </c>
      <c r="C29" s="229">
        <v>0.31693368250373499</v>
      </c>
      <c r="D29" s="229">
        <v>0.60845156988714344</v>
      </c>
      <c r="E29" s="229">
        <v>1.963182704735932</v>
      </c>
      <c r="F29" s="229">
        <v>0.75616498598099779</v>
      </c>
      <c r="G29" s="229">
        <v>0.75033708509291952</v>
      </c>
      <c r="H29" s="229">
        <v>0.7126115612435614</v>
      </c>
      <c r="I29" s="229">
        <v>1.236639885291591</v>
      </c>
      <c r="J29" s="229">
        <v>0.95856562213654373</v>
      </c>
      <c r="K29" s="229">
        <v>0.45794100577729863</v>
      </c>
      <c r="L29" s="229">
        <v>0.43732370678735533</v>
      </c>
      <c r="M29" s="229">
        <v>0.25217657510688768</v>
      </c>
      <c r="N29" s="229">
        <v>0.46549195341895028</v>
      </c>
      <c r="O29" s="229">
        <v>0.38202680832394509</v>
      </c>
      <c r="P29" s="229">
        <v>0.44526936694895541</v>
      </c>
      <c r="Q29" s="229">
        <v>0.61853643642430445</v>
      </c>
      <c r="R29" s="229">
        <v>0.83093887880777384</v>
      </c>
      <c r="S29" s="229">
        <v>0.55448143438644926</v>
      </c>
      <c r="T29" s="229">
        <v>0.48665614276003472</v>
      </c>
      <c r="U29" s="229">
        <v>0.33142279056824198</v>
      </c>
      <c r="V29" s="229">
        <v>0.28136114532133538</v>
      </c>
      <c r="W29" s="229">
        <v>0.33225195282139158</v>
      </c>
      <c r="X29" s="229">
        <v>0.60617458262013024</v>
      </c>
      <c r="Y29" s="229">
        <v>0.20566176661920771</v>
      </c>
      <c r="DA29" s="73" t="s">
        <v>1282</v>
      </c>
    </row>
    <row r="30" spans="1:105" ht="12" customHeight="1" x14ac:dyDescent="0.25">
      <c r="A30" s="46" t="s">
        <v>32</v>
      </c>
      <c r="B30" s="229">
        <v>1.5839920721098679</v>
      </c>
      <c r="C30" s="229">
        <v>1.6400426687522529</v>
      </c>
      <c r="D30" s="229">
        <v>0.94608786280586066</v>
      </c>
      <c r="E30" s="229">
        <v>1.7633838981243011</v>
      </c>
      <c r="F30" s="229">
        <v>1.8095971447773611</v>
      </c>
      <c r="G30" s="229">
        <v>1.539819796881603</v>
      </c>
      <c r="H30" s="229">
        <v>1.9804449849507131</v>
      </c>
      <c r="I30" s="229">
        <v>1.5712560393040049</v>
      </c>
      <c r="J30" s="229">
        <v>1.289503402157518</v>
      </c>
      <c r="K30" s="229">
        <v>0.65845590143627164</v>
      </c>
      <c r="L30" s="229">
        <v>0.35263296740949263</v>
      </c>
      <c r="M30" s="229">
        <v>0.2707120274285324</v>
      </c>
      <c r="N30" s="229">
        <v>0.37344299420487709</v>
      </c>
      <c r="O30" s="229">
        <v>0.41056530538213931</v>
      </c>
      <c r="P30" s="229">
        <v>0.31837947751983242</v>
      </c>
      <c r="Q30" s="229">
        <v>0</v>
      </c>
      <c r="R30" s="229">
        <v>0</v>
      </c>
      <c r="S30" s="229">
        <v>5.0734555113377162E-3</v>
      </c>
      <c r="T30" s="229">
        <v>0</v>
      </c>
      <c r="U30" s="229">
        <v>0</v>
      </c>
      <c r="V30" s="229">
        <v>0</v>
      </c>
      <c r="W30" s="229">
        <v>0</v>
      </c>
      <c r="X30" s="229">
        <v>0</v>
      </c>
      <c r="Y30" s="229">
        <v>0</v>
      </c>
      <c r="DA30" s="73" t="s">
        <v>1283</v>
      </c>
    </row>
    <row r="31" spans="1:105" ht="12" customHeight="1" x14ac:dyDescent="0.25">
      <c r="A31" s="46" t="s">
        <v>33</v>
      </c>
      <c r="B31" s="229">
        <v>0</v>
      </c>
      <c r="C31" s="229">
        <v>0</v>
      </c>
      <c r="D31" s="229">
        <v>0</v>
      </c>
      <c r="E31" s="229">
        <v>0</v>
      </c>
      <c r="F31" s="229">
        <v>0</v>
      </c>
      <c r="G31" s="229">
        <v>0</v>
      </c>
      <c r="H31" s="229">
        <v>0</v>
      </c>
      <c r="I31" s="229">
        <v>0.48549813720760487</v>
      </c>
      <c r="J31" s="229">
        <v>0</v>
      </c>
      <c r="K31" s="229">
        <v>0</v>
      </c>
      <c r="L31" s="229">
        <v>0</v>
      </c>
      <c r="M31" s="229">
        <v>0</v>
      </c>
      <c r="N31" s="229">
        <v>0</v>
      </c>
      <c r="O31" s="229">
        <v>0</v>
      </c>
      <c r="P31" s="229">
        <v>0</v>
      </c>
      <c r="Q31" s="229">
        <v>0</v>
      </c>
      <c r="R31" s="229">
        <v>0</v>
      </c>
      <c r="S31" s="229">
        <v>4.4053928138519638E-4</v>
      </c>
      <c r="T31" s="229">
        <v>3.73879450170687E-4</v>
      </c>
      <c r="U31" s="229">
        <v>0</v>
      </c>
      <c r="V31" s="229">
        <v>0</v>
      </c>
      <c r="W31" s="229">
        <v>0</v>
      </c>
      <c r="X31" s="229">
        <v>0</v>
      </c>
      <c r="Y31" s="229">
        <v>0.12563209230394459</v>
      </c>
      <c r="DA31" s="73" t="s">
        <v>1284</v>
      </c>
    </row>
    <row r="32" spans="1:105" ht="12" customHeight="1" x14ac:dyDescent="0.25">
      <c r="A32" s="46" t="s">
        <v>35</v>
      </c>
      <c r="B32" s="229">
        <v>13.536875481799751</v>
      </c>
      <c r="C32" s="229">
        <v>12.40899601859334</v>
      </c>
      <c r="D32" s="229">
        <v>10.916591506678239</v>
      </c>
      <c r="E32" s="229">
        <v>10.236946756719989</v>
      </c>
      <c r="F32" s="229">
        <v>11.782294505863121</v>
      </c>
      <c r="G32" s="229">
        <v>9.2226869886997722</v>
      </c>
      <c r="H32" s="229">
        <v>8.730800922418533</v>
      </c>
      <c r="I32" s="229">
        <v>9.7152471086760919</v>
      </c>
      <c r="J32" s="229">
        <v>9.183625320421708</v>
      </c>
      <c r="K32" s="229">
        <v>6.1183592129460198</v>
      </c>
      <c r="L32" s="229">
        <v>4.7485491166091416</v>
      </c>
      <c r="M32" s="229">
        <v>2.926194346870858</v>
      </c>
      <c r="N32" s="229">
        <v>3.789219865194482</v>
      </c>
      <c r="O32" s="229">
        <v>4.1273171905524091</v>
      </c>
      <c r="P32" s="229">
        <v>4.481210756674546</v>
      </c>
      <c r="Q32" s="229">
        <v>6.3892513473844259</v>
      </c>
      <c r="R32" s="229">
        <v>6.4503168593273204</v>
      </c>
      <c r="S32" s="229">
        <v>5.6562438497220304</v>
      </c>
      <c r="T32" s="229">
        <v>4.7987265639071817</v>
      </c>
      <c r="U32" s="229">
        <v>3.5227068937424368</v>
      </c>
      <c r="V32" s="229">
        <v>3.458948247665826</v>
      </c>
      <c r="W32" s="229">
        <v>4.3069685152622261</v>
      </c>
      <c r="X32" s="229">
        <v>4.6798088605439059</v>
      </c>
      <c r="Y32" s="229">
        <v>2.7141878150661021</v>
      </c>
      <c r="DA32" s="73" t="s">
        <v>1285</v>
      </c>
    </row>
    <row r="33" spans="1:105" ht="12" customHeight="1" x14ac:dyDescent="0.25">
      <c r="A33" s="46" t="s">
        <v>36</v>
      </c>
      <c r="B33" s="229">
        <v>0</v>
      </c>
      <c r="C33" s="229">
        <v>0</v>
      </c>
      <c r="D33" s="229">
        <v>0</v>
      </c>
      <c r="E33" s="229">
        <v>0</v>
      </c>
      <c r="F33" s="229">
        <v>0</v>
      </c>
      <c r="G33" s="229">
        <v>0</v>
      </c>
      <c r="H33" s="229">
        <v>0</v>
      </c>
      <c r="I33" s="229">
        <v>0</v>
      </c>
      <c r="J33" s="229">
        <v>0</v>
      </c>
      <c r="K33" s="229">
        <v>0</v>
      </c>
      <c r="L33" s="229">
        <v>0</v>
      </c>
      <c r="M33" s="229">
        <v>0</v>
      </c>
      <c r="N33" s="229">
        <v>0</v>
      </c>
      <c r="O33" s="229">
        <v>0</v>
      </c>
      <c r="P33" s="229">
        <v>0</v>
      </c>
      <c r="Q33" s="229">
        <v>0</v>
      </c>
      <c r="R33" s="229">
        <v>0</v>
      </c>
      <c r="S33" s="229">
        <v>0</v>
      </c>
      <c r="T33" s="229">
        <v>0</v>
      </c>
      <c r="U33" s="229">
        <v>0</v>
      </c>
      <c r="V33" s="229">
        <v>0</v>
      </c>
      <c r="W33" s="229">
        <v>0</v>
      </c>
      <c r="X33" s="229">
        <v>0</v>
      </c>
      <c r="Y33" s="229">
        <v>0</v>
      </c>
      <c r="DA33" s="73" t="s">
        <v>1286</v>
      </c>
    </row>
    <row r="34" spans="1:105" ht="12" customHeight="1" x14ac:dyDescent="0.25">
      <c r="A34" s="46" t="s">
        <v>38</v>
      </c>
      <c r="B34" s="229">
        <v>0</v>
      </c>
      <c r="C34" s="229">
        <v>0</v>
      </c>
      <c r="D34" s="229">
        <v>0</v>
      </c>
      <c r="E34" s="229">
        <v>0</v>
      </c>
      <c r="F34" s="229">
        <v>1.904309191609503</v>
      </c>
      <c r="G34" s="229">
        <v>1.9308132030620579</v>
      </c>
      <c r="H34" s="229">
        <v>2.8942525988090111</v>
      </c>
      <c r="I34" s="229">
        <v>2.5414404186698851</v>
      </c>
      <c r="J34" s="229">
        <v>2.293965618129834</v>
      </c>
      <c r="K34" s="229">
        <v>1.3902674891029909</v>
      </c>
      <c r="L34" s="229">
        <v>1.7284135188606</v>
      </c>
      <c r="M34" s="229">
        <v>0.68414381986363926</v>
      </c>
      <c r="N34" s="229">
        <v>0.29380177054017342</v>
      </c>
      <c r="O34" s="229">
        <v>0.76463632823078331</v>
      </c>
      <c r="P34" s="229">
        <v>1.1889201368972799</v>
      </c>
      <c r="Q34" s="229">
        <v>1.898172051985086</v>
      </c>
      <c r="R34" s="229">
        <v>1.5067024976368859</v>
      </c>
      <c r="S34" s="229">
        <v>1.111085520119006</v>
      </c>
      <c r="T34" s="229">
        <v>1.2273235866251251</v>
      </c>
      <c r="U34" s="229">
        <v>1.29881099283534</v>
      </c>
      <c r="V34" s="229">
        <v>1.4537363906773091</v>
      </c>
      <c r="W34" s="229">
        <v>1.820004758825067</v>
      </c>
      <c r="X34" s="229">
        <v>1.446533191969037</v>
      </c>
      <c r="Y34" s="229">
        <v>1.196011728124343</v>
      </c>
      <c r="DA34" s="73" t="s">
        <v>1287</v>
      </c>
    </row>
    <row r="35" spans="1:105" ht="12" customHeight="1" x14ac:dyDescent="0.25">
      <c r="A35" s="46" t="s">
        <v>39</v>
      </c>
      <c r="B35" s="229">
        <v>0</v>
      </c>
      <c r="C35" s="229">
        <v>0</v>
      </c>
      <c r="D35" s="229">
        <v>0</v>
      </c>
      <c r="E35" s="229">
        <v>0</v>
      </c>
      <c r="F35" s="229">
        <v>0</v>
      </c>
      <c r="G35" s="229">
        <v>0</v>
      </c>
      <c r="H35" s="229">
        <v>0</v>
      </c>
      <c r="I35" s="229">
        <v>0</v>
      </c>
      <c r="J35" s="229">
        <v>0</v>
      </c>
      <c r="K35" s="229">
        <v>0</v>
      </c>
      <c r="L35" s="229">
        <v>0</v>
      </c>
      <c r="M35" s="229">
        <v>0</v>
      </c>
      <c r="N35" s="229">
        <v>0</v>
      </c>
      <c r="O35" s="229">
        <v>0</v>
      </c>
      <c r="P35" s="229">
        <v>0</v>
      </c>
      <c r="Q35" s="229">
        <v>0</v>
      </c>
      <c r="R35" s="229">
        <v>0</v>
      </c>
      <c r="S35" s="229">
        <v>0</v>
      </c>
      <c r="T35" s="229">
        <v>0</v>
      </c>
      <c r="U35" s="229">
        <v>0</v>
      </c>
      <c r="V35" s="229">
        <v>0</v>
      </c>
      <c r="W35" s="229">
        <v>0</v>
      </c>
      <c r="X35" s="229">
        <v>0</v>
      </c>
      <c r="Y35" s="229">
        <v>0</v>
      </c>
      <c r="DA35" s="73" t="s">
        <v>1288</v>
      </c>
    </row>
    <row r="36" spans="1:105" ht="12" customHeight="1" x14ac:dyDescent="0.25">
      <c r="A36" s="57" t="s">
        <v>1010</v>
      </c>
      <c r="B36" s="261">
        <v>10.336528907763149</v>
      </c>
      <c r="C36" s="261">
        <v>9.2099695247239026</v>
      </c>
      <c r="D36" s="261">
        <v>10.02107209408331</v>
      </c>
      <c r="E36" s="261">
        <v>11.691261377799529</v>
      </c>
      <c r="F36" s="261">
        <v>11.4190382768241</v>
      </c>
      <c r="G36" s="261">
        <v>10.576755463194329</v>
      </c>
      <c r="H36" s="261">
        <v>11.09070673847706</v>
      </c>
      <c r="I36" s="261">
        <v>12.068715875578359</v>
      </c>
      <c r="J36" s="261">
        <v>12.48320813094713</v>
      </c>
      <c r="K36" s="261">
        <v>7.8019281229510158</v>
      </c>
      <c r="L36" s="261">
        <v>5.8460982400738803</v>
      </c>
      <c r="M36" s="261">
        <v>4.2277955900413389</v>
      </c>
      <c r="N36" s="261">
        <v>5.3315441371480086</v>
      </c>
      <c r="O36" s="261">
        <v>6.143653043163301</v>
      </c>
      <c r="P36" s="261">
        <v>6.9891316560977126</v>
      </c>
      <c r="Q36" s="261">
        <v>10.59576974158597</v>
      </c>
      <c r="R36" s="261">
        <v>11.181525725763491</v>
      </c>
      <c r="S36" s="261">
        <v>9.6568748632963715</v>
      </c>
      <c r="T36" s="261">
        <v>7.7901635016134883</v>
      </c>
      <c r="U36" s="261">
        <v>6.2703101276006654</v>
      </c>
      <c r="V36" s="261">
        <v>5.6128747111771844</v>
      </c>
      <c r="W36" s="261">
        <v>7.0423664774180086</v>
      </c>
      <c r="X36" s="261">
        <v>7.8937751136995029</v>
      </c>
      <c r="Y36" s="261">
        <v>4.1402438948514142</v>
      </c>
      <c r="DA36" s="70" t="s">
        <v>1289</v>
      </c>
    </row>
    <row r="37" spans="1:105" ht="12" customHeight="1" x14ac:dyDescent="0.25">
      <c r="A37" s="60" t="s">
        <v>1012</v>
      </c>
      <c r="B37" s="262">
        <v>10.336528907763149</v>
      </c>
      <c r="C37" s="262">
        <v>9.2099695247239026</v>
      </c>
      <c r="D37" s="262">
        <v>10.02107209408331</v>
      </c>
      <c r="E37" s="262">
        <v>11.691261377799529</v>
      </c>
      <c r="F37" s="262">
        <v>11.4190382768241</v>
      </c>
      <c r="G37" s="262">
        <v>10.576755463194329</v>
      </c>
      <c r="H37" s="262">
        <v>11.09070673847706</v>
      </c>
      <c r="I37" s="262">
        <v>12.068715875578359</v>
      </c>
      <c r="J37" s="262">
        <v>12.48320813094713</v>
      </c>
      <c r="K37" s="262">
        <v>7.8019281229510158</v>
      </c>
      <c r="L37" s="262">
        <v>5.8460982400738803</v>
      </c>
      <c r="M37" s="262">
        <v>4.2277955900413389</v>
      </c>
      <c r="N37" s="262">
        <v>5.3315441371480086</v>
      </c>
      <c r="O37" s="262">
        <v>6.143653043163301</v>
      </c>
      <c r="P37" s="262">
        <v>6.9891316560977126</v>
      </c>
      <c r="Q37" s="262">
        <v>10.59576974158597</v>
      </c>
      <c r="R37" s="262">
        <v>11.181525725763491</v>
      </c>
      <c r="S37" s="262">
        <v>9.6568748632963715</v>
      </c>
      <c r="T37" s="262">
        <v>7.7901635016134883</v>
      </c>
      <c r="U37" s="262">
        <v>6.2703101276006654</v>
      </c>
      <c r="V37" s="262">
        <v>5.6128747111771844</v>
      </c>
      <c r="W37" s="262">
        <v>7.0423664774180086</v>
      </c>
      <c r="X37" s="262">
        <v>7.8937751136995029</v>
      </c>
      <c r="Y37" s="262">
        <v>4.1402438948514142</v>
      </c>
      <c r="DA37" s="72" t="s">
        <v>1290</v>
      </c>
    </row>
    <row r="38" spans="1:105" ht="12" customHeight="1" x14ac:dyDescent="0.25">
      <c r="A38" s="59" t="s">
        <v>28</v>
      </c>
      <c r="B38" s="230">
        <v>0</v>
      </c>
      <c r="C38" s="230">
        <v>0</v>
      </c>
      <c r="D38" s="230">
        <v>1.8582420723783371</v>
      </c>
      <c r="E38" s="230">
        <v>0</v>
      </c>
      <c r="F38" s="230">
        <v>0</v>
      </c>
      <c r="G38" s="230">
        <v>0</v>
      </c>
      <c r="H38" s="230">
        <v>0</v>
      </c>
      <c r="I38" s="230">
        <v>0</v>
      </c>
      <c r="J38" s="230">
        <v>0</v>
      </c>
      <c r="K38" s="230">
        <v>0</v>
      </c>
      <c r="L38" s="230">
        <v>0</v>
      </c>
      <c r="M38" s="230">
        <v>0</v>
      </c>
      <c r="N38" s="230">
        <v>0</v>
      </c>
      <c r="O38" s="230">
        <v>0</v>
      </c>
      <c r="P38" s="230">
        <v>0</v>
      </c>
      <c r="Q38" s="230">
        <v>0</v>
      </c>
      <c r="R38" s="230">
        <v>0</v>
      </c>
      <c r="S38" s="230">
        <v>0</v>
      </c>
      <c r="T38" s="230">
        <v>0</v>
      </c>
      <c r="U38" s="230">
        <v>2.3653901023633871E-3</v>
      </c>
      <c r="V38" s="230">
        <v>0</v>
      </c>
      <c r="W38" s="230">
        <v>0</v>
      </c>
      <c r="X38" s="230">
        <v>0</v>
      </c>
      <c r="Y38" s="230">
        <v>0</v>
      </c>
      <c r="DA38" s="71" t="s">
        <v>1291</v>
      </c>
    </row>
    <row r="39" spans="1:105" ht="12" customHeight="1" x14ac:dyDescent="0.25">
      <c r="A39" s="59" t="s">
        <v>31</v>
      </c>
      <c r="B39" s="295">
        <v>0</v>
      </c>
      <c r="C39" s="295">
        <v>0</v>
      </c>
      <c r="D39" s="295">
        <v>0</v>
      </c>
      <c r="E39" s="295">
        <v>0.1979111025813112</v>
      </c>
      <c r="F39" s="295">
        <v>0.19305653244019591</v>
      </c>
      <c r="G39" s="295">
        <v>0.63461616275142096</v>
      </c>
      <c r="H39" s="295">
        <v>0.44057102268843817</v>
      </c>
      <c r="I39" s="295">
        <v>0.22579039637465489</v>
      </c>
      <c r="J39" s="295">
        <v>0.25193621146424311</v>
      </c>
      <c r="K39" s="295">
        <v>0.15854006514242369</v>
      </c>
      <c r="L39" s="295">
        <v>0.11101393845000861</v>
      </c>
      <c r="M39" s="295">
        <v>9.8645819818743416E-2</v>
      </c>
      <c r="N39" s="295">
        <v>0.12787370985001839</v>
      </c>
      <c r="O39" s="295">
        <v>0.15228059365629329</v>
      </c>
      <c r="P39" s="295">
        <v>0.18866831717178831</v>
      </c>
      <c r="Q39" s="295">
        <v>0.29763101448145268</v>
      </c>
      <c r="R39" s="295">
        <v>0.30563939310078281</v>
      </c>
      <c r="S39" s="295">
        <v>0.2430940357928735</v>
      </c>
      <c r="T39" s="295">
        <v>0.21129933343545959</v>
      </c>
      <c r="U39" s="295">
        <v>0.17619241035788871</v>
      </c>
      <c r="V39" s="295">
        <v>0.15059715601049881</v>
      </c>
      <c r="W39" s="295">
        <v>0.1099362140260583</v>
      </c>
      <c r="X39" s="295">
        <v>0.2902989347931178</v>
      </c>
      <c r="Y39" s="295">
        <v>0.19498342319149489</v>
      </c>
      <c r="DA39" s="122" t="s">
        <v>1292</v>
      </c>
    </row>
    <row r="40" spans="1:105" ht="12" customHeight="1" x14ac:dyDescent="0.25">
      <c r="A40" s="59" t="s">
        <v>159</v>
      </c>
      <c r="B40" s="295">
        <v>0.40121121338405291</v>
      </c>
      <c r="C40" s="295">
        <v>0.20318496249819359</v>
      </c>
      <c r="D40" s="295">
        <v>0.39825471848335042</v>
      </c>
      <c r="E40" s="295">
        <v>1.6158932138880171</v>
      </c>
      <c r="F40" s="295">
        <v>0.59162676474936315</v>
      </c>
      <c r="G40" s="295">
        <v>0.64796812204534571</v>
      </c>
      <c r="H40" s="295">
        <v>0.66434738534999593</v>
      </c>
      <c r="I40" s="295">
        <v>1.1694695147383609</v>
      </c>
      <c r="J40" s="295">
        <v>1.0256114643617911</v>
      </c>
      <c r="K40" s="295">
        <v>0.48380633107807491</v>
      </c>
      <c r="L40" s="295">
        <v>0.45284566275756011</v>
      </c>
      <c r="M40" s="295">
        <v>0.30189904459600519</v>
      </c>
      <c r="N40" s="295">
        <v>0.52337633681625451</v>
      </c>
      <c r="O40" s="295">
        <v>0.46522501794576199</v>
      </c>
      <c r="P40" s="295">
        <v>0.57733442573430194</v>
      </c>
      <c r="Q40" s="295">
        <v>0.90895646765781246</v>
      </c>
      <c r="R40" s="295">
        <v>1.2411590967711541</v>
      </c>
      <c r="S40" s="295">
        <v>0.83975799650055227</v>
      </c>
      <c r="T40" s="295">
        <v>0.69783041404649326</v>
      </c>
      <c r="U40" s="295">
        <v>0.5238395490245551</v>
      </c>
      <c r="V40" s="295">
        <v>0.41089452970555312</v>
      </c>
      <c r="W40" s="295">
        <v>0.4964871811236749</v>
      </c>
      <c r="X40" s="295">
        <v>0.87193500486105358</v>
      </c>
      <c r="Y40" s="295">
        <v>0.27788734168497181</v>
      </c>
      <c r="DA40" s="122" t="s">
        <v>1293</v>
      </c>
    </row>
    <row r="41" spans="1:105" ht="12" customHeight="1" x14ac:dyDescent="0.25">
      <c r="A41" s="59" t="s">
        <v>32</v>
      </c>
      <c r="B41" s="295">
        <v>1.040777879025885</v>
      </c>
      <c r="C41" s="295">
        <v>1.0514250347687071</v>
      </c>
      <c r="D41" s="295">
        <v>0.61925052725584906</v>
      </c>
      <c r="E41" s="295">
        <v>1.4514390675837461</v>
      </c>
      <c r="F41" s="295">
        <v>1.415836654847727</v>
      </c>
      <c r="G41" s="295">
        <v>1.3297412081798661</v>
      </c>
      <c r="H41" s="295">
        <v>1.846312239567816</v>
      </c>
      <c r="I41" s="295">
        <v>1.485910376715122</v>
      </c>
      <c r="J41" s="295">
        <v>1.379696331732096</v>
      </c>
      <c r="K41" s="295">
        <v>0.69564666590593693</v>
      </c>
      <c r="L41" s="295">
        <v>0.36514899000058931</v>
      </c>
      <c r="M41" s="295">
        <v>0.32408919189532281</v>
      </c>
      <c r="N41" s="295">
        <v>0.41988099876075202</v>
      </c>
      <c r="O41" s="295">
        <v>0.49997865961895371</v>
      </c>
      <c r="P41" s="295">
        <v>0.41280951815526812</v>
      </c>
      <c r="Q41" s="295">
        <v>0</v>
      </c>
      <c r="R41" s="295">
        <v>0</v>
      </c>
      <c r="S41" s="295">
        <v>7.6837105290098479E-3</v>
      </c>
      <c r="T41" s="295">
        <v>0</v>
      </c>
      <c r="U41" s="295">
        <v>0</v>
      </c>
      <c r="V41" s="295">
        <v>0</v>
      </c>
      <c r="W41" s="295">
        <v>0</v>
      </c>
      <c r="X41" s="295">
        <v>0</v>
      </c>
      <c r="Y41" s="295">
        <v>0</v>
      </c>
      <c r="DA41" s="122" t="s">
        <v>1294</v>
      </c>
    </row>
    <row r="42" spans="1:105" ht="12" customHeight="1" x14ac:dyDescent="0.25">
      <c r="A42" s="59" t="s">
        <v>35</v>
      </c>
      <c r="B42" s="295">
        <v>8.8945398153532143</v>
      </c>
      <c r="C42" s="295">
        <v>7.9553595274570021</v>
      </c>
      <c r="D42" s="295">
        <v>7.1453247759657774</v>
      </c>
      <c r="E42" s="295">
        <v>8.4260179937464557</v>
      </c>
      <c r="F42" s="295">
        <v>9.2185183247868139</v>
      </c>
      <c r="G42" s="295">
        <v>7.9644299702176982</v>
      </c>
      <c r="H42" s="295">
        <v>8.1394760908708079</v>
      </c>
      <c r="I42" s="295">
        <v>9.1875455877502201</v>
      </c>
      <c r="J42" s="295">
        <v>9.8259641233889994</v>
      </c>
      <c r="K42" s="295">
        <v>6.4639350608245802</v>
      </c>
      <c r="L42" s="295">
        <v>4.9170896488657228</v>
      </c>
      <c r="M42" s="295">
        <v>3.503161533731268</v>
      </c>
      <c r="N42" s="295">
        <v>4.2604130917209826</v>
      </c>
      <c r="O42" s="295">
        <v>5.0261687719422934</v>
      </c>
      <c r="P42" s="295">
        <v>5.8103193950363554</v>
      </c>
      <c r="Q42" s="295">
        <v>9.3891822594467076</v>
      </c>
      <c r="R42" s="295">
        <v>9.6347272358915479</v>
      </c>
      <c r="S42" s="295">
        <v>8.5663391204739359</v>
      </c>
      <c r="T42" s="295">
        <v>6.8810337541315354</v>
      </c>
      <c r="U42" s="295">
        <v>5.5679127781158568</v>
      </c>
      <c r="V42" s="295">
        <v>5.0513830254611314</v>
      </c>
      <c r="W42" s="295">
        <v>6.4359430822682766</v>
      </c>
      <c r="X42" s="295">
        <v>6.7315411740453319</v>
      </c>
      <c r="Y42" s="295">
        <v>3.6673731299749481</v>
      </c>
      <c r="DA42" s="122" t="s">
        <v>1295</v>
      </c>
    </row>
    <row r="43" spans="1:105" ht="12" customHeight="1" x14ac:dyDescent="0.25">
      <c r="A43" s="60" t="s">
        <v>1019</v>
      </c>
      <c r="B43" s="262">
        <v>0</v>
      </c>
      <c r="C43" s="262">
        <v>0</v>
      </c>
      <c r="D43" s="262">
        <v>0</v>
      </c>
      <c r="E43" s="262">
        <v>0</v>
      </c>
      <c r="F43" s="262">
        <v>0</v>
      </c>
      <c r="G43" s="262">
        <v>0</v>
      </c>
      <c r="H43" s="262">
        <v>0</v>
      </c>
      <c r="I43" s="262">
        <v>0</v>
      </c>
      <c r="J43" s="262">
        <v>0</v>
      </c>
      <c r="K43" s="262">
        <v>0</v>
      </c>
      <c r="L43" s="262">
        <v>0</v>
      </c>
      <c r="M43" s="262">
        <v>0</v>
      </c>
      <c r="N43" s="262">
        <v>0</v>
      </c>
      <c r="O43" s="262">
        <v>0</v>
      </c>
      <c r="P43" s="262">
        <v>0</v>
      </c>
      <c r="Q43" s="262">
        <v>0</v>
      </c>
      <c r="R43" s="262">
        <v>0</v>
      </c>
      <c r="S43" s="262">
        <v>0</v>
      </c>
      <c r="T43" s="262">
        <v>0</v>
      </c>
      <c r="U43" s="262">
        <v>0</v>
      </c>
      <c r="V43" s="262">
        <v>0</v>
      </c>
      <c r="W43" s="262">
        <v>0</v>
      </c>
      <c r="X43" s="262">
        <v>0</v>
      </c>
      <c r="Y43" s="262">
        <v>0</v>
      </c>
      <c r="DA43" s="72" t="s">
        <v>1296</v>
      </c>
    </row>
    <row r="44" spans="1:105" ht="12" customHeight="1" x14ac:dyDescent="0.25">
      <c r="A44" s="57" t="s">
        <v>1021</v>
      </c>
      <c r="B44" s="261">
        <f t="shared" ref="B44:Y44" si="1">B45+B46+B57</f>
        <v>1.3082394484132336</v>
      </c>
      <c r="C44" s="261">
        <f t="shared" si="1"/>
        <v>1.1170189576595866</v>
      </c>
      <c r="D44" s="261">
        <f t="shared" si="1"/>
        <v>1.0868200333378819</v>
      </c>
      <c r="E44" s="261">
        <f t="shared" si="1"/>
        <v>0.98968235156412709</v>
      </c>
      <c r="F44" s="261">
        <f t="shared" si="1"/>
        <v>1.0805253342604639</v>
      </c>
      <c r="G44" s="261">
        <f t="shared" si="1"/>
        <v>0.90512372757727022</v>
      </c>
      <c r="H44" s="261">
        <f t="shared" si="1"/>
        <v>0.95935127998529846</v>
      </c>
      <c r="I44" s="261">
        <f t="shared" si="1"/>
        <v>1.0323422824321273</v>
      </c>
      <c r="J44" s="261">
        <f t="shared" si="1"/>
        <v>1.2245552959809614</v>
      </c>
      <c r="K44" s="261">
        <f t="shared" si="1"/>
        <v>0.80763677761999997</v>
      </c>
      <c r="L44" s="261">
        <f t="shared" si="1"/>
        <v>0.62833967371171795</v>
      </c>
      <c r="M44" s="261">
        <f t="shared" si="1"/>
        <v>0.40133881553225542</v>
      </c>
      <c r="N44" s="261">
        <f t="shared" si="1"/>
        <v>0.48319163485246019</v>
      </c>
      <c r="O44" s="261">
        <f t="shared" si="1"/>
        <v>0.57104095373537789</v>
      </c>
      <c r="P44" s="261">
        <f t="shared" si="1"/>
        <v>0.58742762627951195</v>
      </c>
      <c r="Q44" s="261">
        <f t="shared" si="1"/>
        <v>0.88223579931870577</v>
      </c>
      <c r="R44" s="261">
        <f t="shared" si="1"/>
        <v>0.91581232586403594</v>
      </c>
      <c r="S44" s="261">
        <f t="shared" si="1"/>
        <v>0.78045030474698951</v>
      </c>
      <c r="T44" s="261">
        <f t="shared" si="1"/>
        <v>0.66037976549486255</v>
      </c>
      <c r="U44" s="261">
        <f t="shared" si="1"/>
        <v>0.51979789523139408</v>
      </c>
      <c r="V44" s="261">
        <f t="shared" si="1"/>
        <v>0.50664754566313985</v>
      </c>
      <c r="W44" s="261">
        <f t="shared" si="1"/>
        <v>0.63258805989405675</v>
      </c>
      <c r="X44" s="261">
        <f t="shared" si="1"/>
        <v>0.68330636555971913</v>
      </c>
      <c r="Y44" s="261">
        <f t="shared" si="1"/>
        <v>0.38454448171751981</v>
      </c>
      <c r="DA44" s="70"/>
    </row>
    <row r="45" spans="1:105" ht="12" customHeight="1" x14ac:dyDescent="0.25">
      <c r="A45" s="60" t="s">
        <v>1022</v>
      </c>
      <c r="B45" s="262">
        <v>0.91533506509658302</v>
      </c>
      <c r="C45" s="262">
        <v>0.75821912930637869</v>
      </c>
      <c r="D45" s="262">
        <v>0.70443888566160973</v>
      </c>
      <c r="E45" s="262">
        <v>0.63492889799811691</v>
      </c>
      <c r="F45" s="262">
        <v>0.66844886788447444</v>
      </c>
      <c r="G45" s="262">
        <v>0.5510053287285408</v>
      </c>
      <c r="H45" s="262">
        <v>0.58994388953219234</v>
      </c>
      <c r="I45" s="262">
        <v>0.63800536188841017</v>
      </c>
      <c r="J45" s="262">
        <v>0.87586676054618418</v>
      </c>
      <c r="K45" s="262">
        <v>0.58847305455659094</v>
      </c>
      <c r="L45" s="262">
        <v>0.44416586204278169</v>
      </c>
      <c r="M45" s="262">
        <v>0.29605072598438131</v>
      </c>
      <c r="N45" s="262">
        <v>0.35742194511496711</v>
      </c>
      <c r="O45" s="262">
        <v>0.42594245300024769</v>
      </c>
      <c r="P45" s="262">
        <v>0.42310542461693967</v>
      </c>
      <c r="Q45" s="262">
        <v>0.65474500716212591</v>
      </c>
      <c r="R45" s="262">
        <v>0.69121659853609108</v>
      </c>
      <c r="S45" s="262">
        <v>0.59343654446535132</v>
      </c>
      <c r="T45" s="262">
        <v>0.49403086735977803</v>
      </c>
      <c r="U45" s="262">
        <v>0.38827823346817808</v>
      </c>
      <c r="V45" s="262">
        <v>0.37434721993348169</v>
      </c>
      <c r="W45" s="262">
        <v>0.4694271044958967</v>
      </c>
      <c r="X45" s="262">
        <v>0.5101167010136457</v>
      </c>
      <c r="Y45" s="262">
        <v>0.27500620574036161</v>
      </c>
      <c r="DA45" s="72" t="s">
        <v>1297</v>
      </c>
    </row>
    <row r="46" spans="1:105" ht="12" customHeight="1" x14ac:dyDescent="0.25">
      <c r="A46" s="60" t="s">
        <v>1024</v>
      </c>
      <c r="B46" s="262">
        <v>0.39290438331665067</v>
      </c>
      <c r="C46" s="262">
        <v>0.35879982835320801</v>
      </c>
      <c r="D46" s="262">
        <v>0.38238114767627218</v>
      </c>
      <c r="E46" s="262">
        <v>0.35475345356601012</v>
      </c>
      <c r="F46" s="262">
        <v>0.41207646637598938</v>
      </c>
      <c r="G46" s="262">
        <v>0.35411839884872942</v>
      </c>
      <c r="H46" s="262">
        <v>0.36940739045310611</v>
      </c>
      <c r="I46" s="262">
        <v>0.39433692054371722</v>
      </c>
      <c r="J46" s="262">
        <v>0.34868853543477718</v>
      </c>
      <c r="K46" s="262">
        <v>0.21916372306340909</v>
      </c>
      <c r="L46" s="262">
        <v>0.18417381166893629</v>
      </c>
      <c r="M46" s="262">
        <v>0.10528808954787409</v>
      </c>
      <c r="N46" s="262">
        <v>0.12576968973749311</v>
      </c>
      <c r="O46" s="262">
        <v>0.1450985007351302</v>
      </c>
      <c r="P46" s="262">
        <v>0.1643222016625723</v>
      </c>
      <c r="Q46" s="262">
        <v>0.22749079215657991</v>
      </c>
      <c r="R46" s="262">
        <v>0.22459572732794489</v>
      </c>
      <c r="S46" s="262">
        <v>0.18701376028163821</v>
      </c>
      <c r="T46" s="262">
        <v>0.16634889813508449</v>
      </c>
      <c r="U46" s="262">
        <v>0.131519661763216</v>
      </c>
      <c r="V46" s="262">
        <v>0.13230032572965811</v>
      </c>
      <c r="W46" s="262">
        <v>0.16316095539816011</v>
      </c>
      <c r="X46" s="262">
        <v>0.1731896645460734</v>
      </c>
      <c r="Y46" s="262">
        <v>0.10953827597715821</v>
      </c>
      <c r="DA46" s="72" t="s">
        <v>1298</v>
      </c>
    </row>
    <row r="47" spans="1:105" ht="12" customHeight="1" x14ac:dyDescent="0.25">
      <c r="A47" s="64" t="s">
        <v>28</v>
      </c>
      <c r="B47" s="229">
        <v>0</v>
      </c>
      <c r="C47" s="229">
        <v>0</v>
      </c>
      <c r="D47" s="229">
        <v>7.090625929294464E-2</v>
      </c>
      <c r="E47" s="229">
        <v>0</v>
      </c>
      <c r="F47" s="229">
        <v>0</v>
      </c>
      <c r="G47" s="229">
        <v>0</v>
      </c>
      <c r="H47" s="229">
        <v>0</v>
      </c>
      <c r="I47" s="229">
        <v>0</v>
      </c>
      <c r="J47" s="229">
        <v>0</v>
      </c>
      <c r="K47" s="229">
        <v>0</v>
      </c>
      <c r="L47" s="229">
        <v>0</v>
      </c>
      <c r="M47" s="229">
        <v>0</v>
      </c>
      <c r="N47" s="229">
        <v>0</v>
      </c>
      <c r="O47" s="229">
        <v>0</v>
      </c>
      <c r="P47" s="229">
        <v>0</v>
      </c>
      <c r="Q47" s="229">
        <v>0</v>
      </c>
      <c r="R47" s="229">
        <v>0</v>
      </c>
      <c r="S47" s="229">
        <v>0</v>
      </c>
      <c r="T47" s="229">
        <v>0</v>
      </c>
      <c r="U47" s="229">
        <v>3.7376967327599223E-5</v>
      </c>
      <c r="V47" s="229">
        <v>0</v>
      </c>
      <c r="W47" s="229">
        <v>0</v>
      </c>
      <c r="X47" s="229">
        <v>0</v>
      </c>
      <c r="Y47" s="229">
        <v>0</v>
      </c>
      <c r="DA47" s="73" t="s">
        <v>1299</v>
      </c>
    </row>
    <row r="48" spans="1:105" ht="12" customHeight="1" x14ac:dyDescent="0.25">
      <c r="A48" s="64" t="s">
        <v>30</v>
      </c>
      <c r="B48" s="229">
        <v>0</v>
      </c>
      <c r="C48" s="229">
        <v>0</v>
      </c>
      <c r="D48" s="229">
        <v>0</v>
      </c>
      <c r="E48" s="229">
        <v>0</v>
      </c>
      <c r="F48" s="229">
        <v>0</v>
      </c>
      <c r="G48" s="229">
        <v>0</v>
      </c>
      <c r="H48" s="229">
        <v>0</v>
      </c>
      <c r="I48" s="229">
        <v>0</v>
      </c>
      <c r="J48" s="229">
        <v>0</v>
      </c>
      <c r="K48" s="229">
        <v>0</v>
      </c>
      <c r="L48" s="229">
        <v>0</v>
      </c>
      <c r="M48" s="229">
        <v>0</v>
      </c>
      <c r="N48" s="229">
        <v>0</v>
      </c>
      <c r="O48" s="229">
        <v>0</v>
      </c>
      <c r="P48" s="229">
        <v>0</v>
      </c>
      <c r="Q48" s="229">
        <v>0</v>
      </c>
      <c r="R48" s="229">
        <v>0</v>
      </c>
      <c r="S48" s="229">
        <v>0</v>
      </c>
      <c r="T48" s="229">
        <v>0</v>
      </c>
      <c r="U48" s="229">
        <v>0</v>
      </c>
      <c r="V48" s="229">
        <v>0</v>
      </c>
      <c r="W48" s="229">
        <v>0</v>
      </c>
      <c r="X48" s="229">
        <v>0</v>
      </c>
      <c r="Y48" s="229">
        <v>0</v>
      </c>
      <c r="DA48" s="73" t="s">
        <v>1300</v>
      </c>
    </row>
    <row r="49" spans="1:105" ht="12" customHeight="1" x14ac:dyDescent="0.25">
      <c r="A49" s="64" t="s">
        <v>31</v>
      </c>
      <c r="B49" s="229">
        <v>0</v>
      </c>
      <c r="C49" s="229">
        <v>0</v>
      </c>
      <c r="D49" s="229">
        <v>0</v>
      </c>
      <c r="E49" s="229">
        <v>6.0053098524593587E-3</v>
      </c>
      <c r="F49" s="229">
        <v>6.1626918415627818E-3</v>
      </c>
      <c r="G49" s="229">
        <v>1.8354015741636871E-2</v>
      </c>
      <c r="H49" s="229">
        <v>1.1802955314743849E-2</v>
      </c>
      <c r="I49" s="229">
        <v>5.9631675233621662E-3</v>
      </c>
      <c r="J49" s="229">
        <v>5.8809403819437122E-3</v>
      </c>
      <c r="K49" s="229">
        <v>3.7479537110531509E-3</v>
      </c>
      <c r="L49" s="229">
        <v>2.677611214227256E-3</v>
      </c>
      <c r="M49" s="229">
        <v>2.0579692901331009E-3</v>
      </c>
      <c r="N49" s="229">
        <v>2.8405115513116998E-3</v>
      </c>
      <c r="O49" s="229">
        <v>3.1231478182762291E-3</v>
      </c>
      <c r="P49" s="229">
        <v>3.6342227189283109E-3</v>
      </c>
      <c r="Q49" s="229">
        <v>5.0584514742415126E-3</v>
      </c>
      <c r="R49" s="229">
        <v>5.1105560221881641E-3</v>
      </c>
      <c r="S49" s="229">
        <v>4.00889207693689E-3</v>
      </c>
      <c r="T49" s="229">
        <v>3.680337464923235E-3</v>
      </c>
      <c r="U49" s="229">
        <v>2.7841234131899852E-3</v>
      </c>
      <c r="V49" s="229">
        <v>2.5755366475904251E-3</v>
      </c>
      <c r="W49" s="229">
        <v>1.8374582450150811E-3</v>
      </c>
      <c r="X49" s="229">
        <v>5.0405305451843687E-3</v>
      </c>
      <c r="Y49" s="229">
        <v>3.6041236998219468E-3</v>
      </c>
      <c r="DA49" s="73" t="s">
        <v>1301</v>
      </c>
    </row>
    <row r="50" spans="1:105" ht="12" customHeight="1" x14ac:dyDescent="0.25">
      <c r="A50" s="64" t="s">
        <v>159</v>
      </c>
      <c r="B50" s="229">
        <v>1.525053969093958E-2</v>
      </c>
      <c r="C50" s="229">
        <v>7.9156320194762389E-3</v>
      </c>
      <c r="D50" s="229">
        <v>1.5196487450785541E-2</v>
      </c>
      <c r="E50" s="229">
        <v>4.9031809288703709E-2</v>
      </c>
      <c r="F50" s="229">
        <v>1.888572943005971E-2</v>
      </c>
      <c r="G50" s="229">
        <v>1.874017368315526E-2</v>
      </c>
      <c r="H50" s="229">
        <v>1.7797953335433232E-2</v>
      </c>
      <c r="I50" s="229">
        <v>3.088591340385597E-2</v>
      </c>
      <c r="J50" s="229">
        <v>2.3940821535318409E-2</v>
      </c>
      <c r="K50" s="229">
        <v>1.143738481730865E-2</v>
      </c>
      <c r="L50" s="229">
        <v>1.0922453899424939E-2</v>
      </c>
      <c r="M50" s="229">
        <v>6.2982796801801296E-3</v>
      </c>
      <c r="N50" s="229">
        <v>1.162597481650806E-2</v>
      </c>
      <c r="O50" s="229">
        <v>9.5413766450389622E-3</v>
      </c>
      <c r="P50" s="229">
        <v>1.112090210945481E-2</v>
      </c>
      <c r="Q50" s="229">
        <v>1.5448363779748311E-2</v>
      </c>
      <c r="R50" s="229">
        <v>2.075325772684633E-2</v>
      </c>
      <c r="S50" s="229">
        <v>1.384854699431565E-2</v>
      </c>
      <c r="T50" s="229">
        <v>1.2154564688973159E-2</v>
      </c>
      <c r="U50" s="229">
        <v>8.2775072446748411E-3</v>
      </c>
      <c r="V50" s="229">
        <v>7.0271839627390276E-3</v>
      </c>
      <c r="W50" s="229">
        <v>8.2982161299801939E-3</v>
      </c>
      <c r="X50" s="229">
        <v>1.5139618161360941E-2</v>
      </c>
      <c r="Y50" s="229">
        <v>5.1365410333559739E-3</v>
      </c>
      <c r="DA50" s="73" t="s">
        <v>1302</v>
      </c>
    </row>
    <row r="51" spans="1:105" ht="12" customHeight="1" x14ac:dyDescent="0.25">
      <c r="A51" s="64" t="s">
        <v>32</v>
      </c>
      <c r="B51" s="229">
        <v>3.956126804048863E-2</v>
      </c>
      <c r="C51" s="229">
        <v>4.0961169414139513E-2</v>
      </c>
      <c r="D51" s="229">
        <v>2.3629181098401109E-2</v>
      </c>
      <c r="E51" s="229">
        <v>4.4041699627356733E-2</v>
      </c>
      <c r="F51" s="229">
        <v>4.5195906564407667E-2</v>
      </c>
      <c r="G51" s="229">
        <v>3.8458035738362303E-2</v>
      </c>
      <c r="H51" s="229">
        <v>4.9462946354722821E-2</v>
      </c>
      <c r="I51" s="229">
        <v>3.9243177049708568E-2</v>
      </c>
      <c r="J51" s="229">
        <v>3.2206215315159201E-2</v>
      </c>
      <c r="K51" s="229">
        <v>1.644537928454675E-2</v>
      </c>
      <c r="L51" s="229">
        <v>8.807245685906559E-3</v>
      </c>
      <c r="M51" s="229">
        <v>6.7612150764233374E-3</v>
      </c>
      <c r="N51" s="229">
        <v>9.3269901104385371E-3</v>
      </c>
      <c r="O51" s="229">
        <v>1.025414481570794E-2</v>
      </c>
      <c r="P51" s="229">
        <v>7.9517417230350763E-3</v>
      </c>
      <c r="Q51" s="229">
        <v>0</v>
      </c>
      <c r="R51" s="229">
        <v>0</v>
      </c>
      <c r="S51" s="229">
        <v>1.2671296587247311E-4</v>
      </c>
      <c r="T51" s="229">
        <v>0</v>
      </c>
      <c r="U51" s="229">
        <v>0</v>
      </c>
      <c r="V51" s="229">
        <v>0</v>
      </c>
      <c r="W51" s="229">
        <v>0</v>
      </c>
      <c r="X51" s="229">
        <v>0</v>
      </c>
      <c r="Y51" s="229">
        <v>0</v>
      </c>
      <c r="DA51" s="73" t="s">
        <v>1303</v>
      </c>
    </row>
    <row r="52" spans="1:105" ht="12" customHeight="1" x14ac:dyDescent="0.25">
      <c r="A52" s="64" t="s">
        <v>33</v>
      </c>
      <c r="B52" s="229">
        <v>0</v>
      </c>
      <c r="C52" s="229">
        <v>0</v>
      </c>
      <c r="D52" s="229">
        <v>0</v>
      </c>
      <c r="E52" s="229">
        <v>0</v>
      </c>
      <c r="F52" s="229">
        <v>0</v>
      </c>
      <c r="G52" s="229">
        <v>0</v>
      </c>
      <c r="H52" s="229">
        <v>0</v>
      </c>
      <c r="I52" s="229">
        <v>1.212564272095408E-2</v>
      </c>
      <c r="J52" s="229">
        <v>0</v>
      </c>
      <c r="K52" s="229">
        <v>0</v>
      </c>
      <c r="L52" s="229">
        <v>0</v>
      </c>
      <c r="M52" s="229">
        <v>0</v>
      </c>
      <c r="N52" s="229">
        <v>0</v>
      </c>
      <c r="O52" s="229">
        <v>0</v>
      </c>
      <c r="P52" s="229">
        <v>0</v>
      </c>
      <c r="Q52" s="229">
        <v>0</v>
      </c>
      <c r="R52" s="229">
        <v>0</v>
      </c>
      <c r="S52" s="229">
        <v>1.1002765039113879E-5</v>
      </c>
      <c r="T52" s="229">
        <v>9.3378908919230559E-6</v>
      </c>
      <c r="U52" s="229">
        <v>0</v>
      </c>
      <c r="V52" s="229">
        <v>0</v>
      </c>
      <c r="W52" s="229">
        <v>0</v>
      </c>
      <c r="X52" s="229">
        <v>0</v>
      </c>
      <c r="Y52" s="229">
        <v>3.1377460567107089E-3</v>
      </c>
      <c r="DA52" s="73" t="s">
        <v>1304</v>
      </c>
    </row>
    <row r="53" spans="1:105" ht="12" customHeight="1" x14ac:dyDescent="0.25">
      <c r="A53" s="64" t="s">
        <v>35</v>
      </c>
      <c r="B53" s="229">
        <v>0.33809257558522238</v>
      </c>
      <c r="C53" s="229">
        <v>0.30992302691959223</v>
      </c>
      <c r="D53" s="229">
        <v>0.27264921983414092</v>
      </c>
      <c r="E53" s="229">
        <v>0.25567463479749042</v>
      </c>
      <c r="F53" s="229">
        <v>0.29427073486394117</v>
      </c>
      <c r="G53" s="229">
        <v>0.23034281448611399</v>
      </c>
      <c r="H53" s="229">
        <v>0.21805762893741781</v>
      </c>
      <c r="I53" s="229">
        <v>0.24264483497948861</v>
      </c>
      <c r="J53" s="229">
        <v>0.22936722303204901</v>
      </c>
      <c r="K53" s="229">
        <v>0.15281013904882829</v>
      </c>
      <c r="L53" s="229">
        <v>0.1185982099994814</v>
      </c>
      <c r="M53" s="229">
        <v>7.3083673165689325E-2</v>
      </c>
      <c r="N53" s="229">
        <v>9.4638316309013343E-2</v>
      </c>
      <c r="O53" s="229">
        <v>0.1030825245520767</v>
      </c>
      <c r="P53" s="229">
        <v>0.1119212545392248</v>
      </c>
      <c r="Q53" s="229">
        <v>0.15957585241903671</v>
      </c>
      <c r="R53" s="229">
        <v>0.1611010046773966</v>
      </c>
      <c r="S53" s="229">
        <v>0.14126849684491211</v>
      </c>
      <c r="T53" s="229">
        <v>0.11985142551558001</v>
      </c>
      <c r="U53" s="229">
        <v>8.7981975481601554E-2</v>
      </c>
      <c r="V53" s="229">
        <v>8.6389560385750963E-2</v>
      </c>
      <c r="W53" s="229">
        <v>0.10756943729350681</v>
      </c>
      <c r="X53" s="229">
        <v>0.1168813758415008</v>
      </c>
      <c r="Y53" s="229">
        <v>6.7788667351745713E-2</v>
      </c>
      <c r="DA53" s="73" t="s">
        <v>1305</v>
      </c>
    </row>
    <row r="54" spans="1:105" ht="12" customHeight="1" x14ac:dyDescent="0.25">
      <c r="A54" s="64" t="s">
        <v>36</v>
      </c>
      <c r="B54" s="229">
        <v>0</v>
      </c>
      <c r="C54" s="229">
        <v>0</v>
      </c>
      <c r="D54" s="229">
        <v>0</v>
      </c>
      <c r="E54" s="229">
        <v>0</v>
      </c>
      <c r="F54" s="229">
        <v>0</v>
      </c>
      <c r="G54" s="229">
        <v>0</v>
      </c>
      <c r="H54" s="229">
        <v>0</v>
      </c>
      <c r="I54" s="229">
        <v>0</v>
      </c>
      <c r="J54" s="229">
        <v>0</v>
      </c>
      <c r="K54" s="229">
        <v>0</v>
      </c>
      <c r="L54" s="229">
        <v>0</v>
      </c>
      <c r="M54" s="229">
        <v>0</v>
      </c>
      <c r="N54" s="229">
        <v>0</v>
      </c>
      <c r="O54" s="229">
        <v>0</v>
      </c>
      <c r="P54" s="229">
        <v>0</v>
      </c>
      <c r="Q54" s="229">
        <v>0</v>
      </c>
      <c r="R54" s="229">
        <v>0</v>
      </c>
      <c r="S54" s="229">
        <v>0</v>
      </c>
      <c r="T54" s="229">
        <v>0</v>
      </c>
      <c r="U54" s="229">
        <v>0</v>
      </c>
      <c r="V54" s="229">
        <v>0</v>
      </c>
      <c r="W54" s="229">
        <v>0</v>
      </c>
      <c r="X54" s="229">
        <v>0</v>
      </c>
      <c r="Y54" s="229">
        <v>0</v>
      </c>
      <c r="DA54" s="73" t="s">
        <v>1306</v>
      </c>
    </row>
    <row r="55" spans="1:105" ht="12" customHeight="1" x14ac:dyDescent="0.25">
      <c r="A55" s="64" t="s">
        <v>38</v>
      </c>
      <c r="B55" s="229">
        <v>0</v>
      </c>
      <c r="C55" s="229">
        <v>0</v>
      </c>
      <c r="D55" s="229">
        <v>0</v>
      </c>
      <c r="E55" s="229">
        <v>0</v>
      </c>
      <c r="F55" s="229">
        <v>4.7561403676018077E-2</v>
      </c>
      <c r="G55" s="229">
        <v>4.8223359199460858E-2</v>
      </c>
      <c r="H55" s="229">
        <v>7.2285906510788492E-2</v>
      </c>
      <c r="I55" s="229">
        <v>6.3474184866347746E-2</v>
      </c>
      <c r="J55" s="229">
        <v>5.7293335170306867E-2</v>
      </c>
      <c r="K55" s="229">
        <v>3.4722866201672253E-2</v>
      </c>
      <c r="L55" s="229">
        <v>4.3168290869896167E-2</v>
      </c>
      <c r="M55" s="229">
        <v>1.7086952335448241E-2</v>
      </c>
      <c r="N55" s="229">
        <v>7.3378969502214389E-3</v>
      </c>
      <c r="O55" s="229">
        <v>1.9097306904030321E-2</v>
      </c>
      <c r="P55" s="229">
        <v>2.9694080571929349E-2</v>
      </c>
      <c r="Q55" s="229">
        <v>4.7408124483553402E-2</v>
      </c>
      <c r="R55" s="229">
        <v>3.763090890151382E-2</v>
      </c>
      <c r="S55" s="229">
        <v>2.7750108634561951E-2</v>
      </c>
      <c r="T55" s="229">
        <v>3.0653232574716222E-2</v>
      </c>
      <c r="U55" s="229">
        <v>3.2438678656422013E-2</v>
      </c>
      <c r="V55" s="229">
        <v>3.6308044733577717E-2</v>
      </c>
      <c r="W55" s="229">
        <v>4.545584372965801E-2</v>
      </c>
      <c r="X55" s="229">
        <v>3.612813999802731E-2</v>
      </c>
      <c r="Y55" s="229">
        <v>2.9871197835523819E-2</v>
      </c>
      <c r="DA55" s="73" t="s">
        <v>1307</v>
      </c>
    </row>
    <row r="56" spans="1:105" ht="12" customHeight="1" x14ac:dyDescent="0.25">
      <c r="A56" s="64" t="s">
        <v>39</v>
      </c>
      <c r="B56" s="229">
        <v>0</v>
      </c>
      <c r="C56" s="229">
        <v>0</v>
      </c>
      <c r="D56" s="229">
        <v>0</v>
      </c>
      <c r="E56" s="229">
        <v>0</v>
      </c>
      <c r="F56" s="229">
        <v>0</v>
      </c>
      <c r="G56" s="229">
        <v>0</v>
      </c>
      <c r="H56" s="229">
        <v>0</v>
      </c>
      <c r="I56" s="229">
        <v>0</v>
      </c>
      <c r="J56" s="229">
        <v>0</v>
      </c>
      <c r="K56" s="229">
        <v>0</v>
      </c>
      <c r="L56" s="229">
        <v>0</v>
      </c>
      <c r="M56" s="229">
        <v>0</v>
      </c>
      <c r="N56" s="229">
        <v>0</v>
      </c>
      <c r="O56" s="229">
        <v>0</v>
      </c>
      <c r="P56" s="229">
        <v>0</v>
      </c>
      <c r="Q56" s="229">
        <v>0</v>
      </c>
      <c r="R56" s="229">
        <v>0</v>
      </c>
      <c r="S56" s="229">
        <v>0</v>
      </c>
      <c r="T56" s="229">
        <v>0</v>
      </c>
      <c r="U56" s="229">
        <v>0</v>
      </c>
      <c r="V56" s="229">
        <v>0</v>
      </c>
      <c r="W56" s="229">
        <v>0</v>
      </c>
      <c r="X56" s="229">
        <v>0</v>
      </c>
      <c r="Y56" s="229">
        <v>0</v>
      </c>
      <c r="DA56" s="73" t="s">
        <v>1308</v>
      </c>
    </row>
    <row r="57" spans="1:105" ht="12" customHeight="1" x14ac:dyDescent="0.25">
      <c r="A57" s="60" t="s">
        <v>1036</v>
      </c>
      <c r="B57" s="262">
        <v>0</v>
      </c>
      <c r="C57" s="262">
        <v>0</v>
      </c>
      <c r="D57" s="262">
        <v>0</v>
      </c>
      <c r="E57" s="262">
        <v>0</v>
      </c>
      <c r="F57" s="262">
        <v>0</v>
      </c>
      <c r="G57" s="262">
        <v>0</v>
      </c>
      <c r="H57" s="262">
        <v>0</v>
      </c>
      <c r="I57" s="262">
        <v>0</v>
      </c>
      <c r="J57" s="262">
        <v>0</v>
      </c>
      <c r="K57" s="262">
        <v>0</v>
      </c>
      <c r="L57" s="262">
        <v>0</v>
      </c>
      <c r="M57" s="262">
        <v>0</v>
      </c>
      <c r="N57" s="262">
        <v>0</v>
      </c>
      <c r="O57" s="262">
        <v>0</v>
      </c>
      <c r="P57" s="262">
        <v>0</v>
      </c>
      <c r="Q57" s="262">
        <v>0</v>
      </c>
      <c r="R57" s="262">
        <v>0</v>
      </c>
      <c r="S57" s="262">
        <v>0</v>
      </c>
      <c r="T57" s="262">
        <v>0</v>
      </c>
      <c r="U57" s="262">
        <v>0</v>
      </c>
      <c r="V57" s="262">
        <v>0</v>
      </c>
      <c r="W57" s="262">
        <v>0</v>
      </c>
      <c r="X57" s="262">
        <v>0</v>
      </c>
      <c r="Y57" s="262">
        <v>0</v>
      </c>
      <c r="DA57" s="72" t="s">
        <v>1309</v>
      </c>
    </row>
    <row r="58" spans="1:105" ht="12" customHeight="1" x14ac:dyDescent="0.25">
      <c r="A58" s="133" t="s">
        <v>1038</v>
      </c>
      <c r="B58" s="324">
        <v>0</v>
      </c>
      <c r="C58" s="324">
        <v>0</v>
      </c>
      <c r="D58" s="324">
        <v>0</v>
      </c>
      <c r="E58" s="324">
        <v>0</v>
      </c>
      <c r="F58" s="324">
        <v>0</v>
      </c>
      <c r="G58" s="324">
        <v>0</v>
      </c>
      <c r="H58" s="324">
        <v>0</v>
      </c>
      <c r="I58" s="324">
        <v>0</v>
      </c>
      <c r="J58" s="324">
        <v>0</v>
      </c>
      <c r="K58" s="324">
        <v>0</v>
      </c>
      <c r="L58" s="324">
        <v>0</v>
      </c>
      <c r="M58" s="324">
        <v>0</v>
      </c>
      <c r="N58" s="324">
        <v>0</v>
      </c>
      <c r="O58" s="324">
        <v>0</v>
      </c>
      <c r="P58" s="324">
        <v>0</v>
      </c>
      <c r="Q58" s="324">
        <v>0</v>
      </c>
      <c r="R58" s="324">
        <v>0</v>
      </c>
      <c r="S58" s="324">
        <v>0</v>
      </c>
      <c r="T58" s="324">
        <v>0</v>
      </c>
      <c r="U58" s="324">
        <v>0</v>
      </c>
      <c r="V58" s="324">
        <v>0</v>
      </c>
      <c r="W58" s="324">
        <v>0</v>
      </c>
      <c r="X58" s="324">
        <v>0</v>
      </c>
      <c r="Y58" s="324">
        <v>0</v>
      </c>
      <c r="DA58" s="138" t="s">
        <v>1310</v>
      </c>
    </row>
    <row r="59" spans="1:105" ht="12" customHeight="1" x14ac:dyDescent="0.25">
      <c r="A59" s="100" t="s">
        <v>105</v>
      </c>
      <c r="B59" s="279">
        <v>105.82850000000001</v>
      </c>
      <c r="C59" s="279">
        <v>111.80459999999999</v>
      </c>
      <c r="D59" s="279">
        <v>105.64291</v>
      </c>
      <c r="E59" s="279">
        <v>126.8137</v>
      </c>
      <c r="F59" s="279">
        <v>118.60628</v>
      </c>
      <c r="G59" s="279">
        <v>128.25912</v>
      </c>
      <c r="H59" s="279">
        <v>132.05708999999999</v>
      </c>
      <c r="I59" s="279">
        <v>129.24478999999999</v>
      </c>
      <c r="J59" s="279">
        <v>91.521360000000001</v>
      </c>
      <c r="K59" s="279">
        <v>84.401929999999993</v>
      </c>
      <c r="L59" s="279">
        <v>84.626540000000006</v>
      </c>
      <c r="M59" s="279">
        <v>60.095689999999998</v>
      </c>
      <c r="N59" s="279">
        <v>46.237259999999999</v>
      </c>
      <c r="O59" s="279">
        <v>55.371049999999997</v>
      </c>
      <c r="P59" s="279">
        <v>56.915709999999997</v>
      </c>
      <c r="Q59" s="279">
        <v>59.867379999999997</v>
      </c>
      <c r="R59" s="279">
        <v>62.087049999999998</v>
      </c>
      <c r="S59" s="279">
        <v>64.936419999999998</v>
      </c>
      <c r="T59" s="279">
        <v>58.148530000000001</v>
      </c>
      <c r="U59" s="279">
        <v>60.302570000000003</v>
      </c>
      <c r="V59" s="279">
        <v>61.979089999999999</v>
      </c>
      <c r="W59" s="279">
        <v>65.212739999999997</v>
      </c>
      <c r="X59" s="279">
        <v>64.805009999999996</v>
      </c>
      <c r="Y59" s="279">
        <v>47.899470000000001</v>
      </c>
      <c r="DA59" s="105" t="s">
        <v>1311</v>
      </c>
    </row>
    <row r="60" spans="1:105" ht="12" customHeight="1" x14ac:dyDescent="0.25">
      <c r="A60" s="172"/>
      <c r="B60" s="172"/>
      <c r="C60" s="172"/>
      <c r="D60" s="172"/>
      <c r="E60" s="172"/>
      <c r="F60" s="172"/>
      <c r="G60" s="172"/>
      <c r="H60" s="172"/>
      <c r="I60" s="172"/>
      <c r="J60" s="172"/>
      <c r="K60" s="172"/>
      <c r="L60" s="172"/>
      <c r="M60" s="172"/>
      <c r="N60" s="172"/>
      <c r="O60" s="172"/>
      <c r="P60" s="172"/>
      <c r="Q60" s="172"/>
      <c r="R60" s="172"/>
      <c r="S60" s="172"/>
      <c r="T60" s="172"/>
      <c r="U60" s="172"/>
      <c r="V60" s="172"/>
      <c r="W60" s="172"/>
      <c r="X60" s="172"/>
      <c r="Y60" s="172"/>
      <c r="DA60" s="176"/>
    </row>
    <row r="61" spans="1:105" ht="15" customHeight="1" x14ac:dyDescent="0.25">
      <c r="A61" s="34" t="s">
        <v>49</v>
      </c>
      <c r="B61" s="223">
        <f t="shared" ref="B61:Y61" si="2">SUM(B62:B66)+B72+B85+B93+B107+B108</f>
        <v>93.575351446060552</v>
      </c>
      <c r="C61" s="223">
        <f t="shared" si="2"/>
        <v>74.81574182184066</v>
      </c>
      <c r="D61" s="223">
        <f t="shared" si="2"/>
        <v>83.994618893868605</v>
      </c>
      <c r="E61" s="223">
        <f t="shared" si="2"/>
        <v>110.70902834411848</v>
      </c>
      <c r="F61" s="223">
        <f t="shared" si="2"/>
        <v>116.1518056487304</v>
      </c>
      <c r="G61" s="223">
        <f t="shared" si="2"/>
        <v>96.972927189747423</v>
      </c>
      <c r="H61" s="223">
        <f t="shared" si="2"/>
        <v>89.991798040598155</v>
      </c>
      <c r="I61" s="223">
        <f t="shared" si="2"/>
        <v>96.453149888518013</v>
      </c>
      <c r="J61" s="223">
        <f t="shared" si="2"/>
        <v>83.83924102641474</v>
      </c>
      <c r="K61" s="223">
        <f t="shared" si="2"/>
        <v>99.537735918562433</v>
      </c>
      <c r="L61" s="223">
        <f t="shared" si="2"/>
        <v>123.16698636002603</v>
      </c>
      <c r="M61" s="223">
        <f t="shared" si="2"/>
        <v>100.59540926516843</v>
      </c>
      <c r="N61" s="223">
        <f t="shared" si="2"/>
        <v>89.010145785668243</v>
      </c>
      <c r="O61" s="223">
        <f t="shared" si="2"/>
        <v>83.85397607919252</v>
      </c>
      <c r="P61" s="223">
        <f t="shared" si="2"/>
        <v>58.273079758503563</v>
      </c>
      <c r="Q61" s="223">
        <f t="shared" si="2"/>
        <v>44.721922582424469</v>
      </c>
      <c r="R61" s="223">
        <f t="shared" si="2"/>
        <v>40.89082724031821</v>
      </c>
      <c r="S61" s="223">
        <f t="shared" si="2"/>
        <v>40.197780463345573</v>
      </c>
      <c r="T61" s="223">
        <f t="shared" si="2"/>
        <v>44.348995588125966</v>
      </c>
      <c r="U61" s="223">
        <f t="shared" si="2"/>
        <v>43.62105510614434</v>
      </c>
      <c r="V61" s="223">
        <f t="shared" si="2"/>
        <v>70.997937403969459</v>
      </c>
      <c r="W61" s="223">
        <f t="shared" si="2"/>
        <v>75.723674410472469</v>
      </c>
      <c r="X61" s="223">
        <f t="shared" si="2"/>
        <v>73.83840891789616</v>
      </c>
      <c r="Y61" s="223">
        <f t="shared" si="2"/>
        <v>72.980077098875782</v>
      </c>
      <c r="DA61" s="89"/>
    </row>
    <row r="62" spans="1:105" ht="12" customHeight="1" x14ac:dyDescent="0.25">
      <c r="A62" s="55" t="s">
        <v>91</v>
      </c>
      <c r="B62" s="259">
        <v>0</v>
      </c>
      <c r="C62" s="259">
        <v>0</v>
      </c>
      <c r="D62" s="259">
        <v>0</v>
      </c>
      <c r="E62" s="259">
        <v>0</v>
      </c>
      <c r="F62" s="259">
        <v>0</v>
      </c>
      <c r="G62" s="259">
        <v>0</v>
      </c>
      <c r="H62" s="259">
        <v>0</v>
      </c>
      <c r="I62" s="259">
        <v>0</v>
      </c>
      <c r="J62" s="259">
        <v>0</v>
      </c>
      <c r="K62" s="259">
        <v>0</v>
      </c>
      <c r="L62" s="259">
        <v>0</v>
      </c>
      <c r="M62" s="259">
        <v>0</v>
      </c>
      <c r="N62" s="259">
        <v>0</v>
      </c>
      <c r="O62" s="259">
        <v>0</v>
      </c>
      <c r="P62" s="259">
        <v>0</v>
      </c>
      <c r="Q62" s="259">
        <v>0</v>
      </c>
      <c r="R62" s="259">
        <v>0</v>
      </c>
      <c r="S62" s="259">
        <v>0</v>
      </c>
      <c r="T62" s="259">
        <v>0</v>
      </c>
      <c r="U62" s="259">
        <v>0</v>
      </c>
      <c r="V62" s="259">
        <v>0</v>
      </c>
      <c r="W62" s="259">
        <v>0</v>
      </c>
      <c r="X62" s="259">
        <v>0</v>
      </c>
      <c r="Y62" s="259">
        <v>0</v>
      </c>
      <c r="DA62" s="67" t="s">
        <v>1312</v>
      </c>
    </row>
    <row r="63" spans="1:105" ht="12" customHeight="1" x14ac:dyDescent="0.25">
      <c r="A63" s="173" t="s">
        <v>92</v>
      </c>
      <c r="B63" s="224">
        <v>0</v>
      </c>
      <c r="C63" s="224">
        <v>0</v>
      </c>
      <c r="D63" s="224">
        <v>0</v>
      </c>
      <c r="E63" s="224">
        <v>0</v>
      </c>
      <c r="F63" s="224">
        <v>0</v>
      </c>
      <c r="G63" s="224">
        <v>0</v>
      </c>
      <c r="H63" s="224">
        <v>0</v>
      </c>
      <c r="I63" s="224">
        <v>0</v>
      </c>
      <c r="J63" s="224">
        <v>0</v>
      </c>
      <c r="K63" s="224">
        <v>0</v>
      </c>
      <c r="L63" s="224">
        <v>0</v>
      </c>
      <c r="M63" s="224">
        <v>0</v>
      </c>
      <c r="N63" s="224">
        <v>0</v>
      </c>
      <c r="O63" s="224">
        <v>0</v>
      </c>
      <c r="P63" s="224">
        <v>0</v>
      </c>
      <c r="Q63" s="224">
        <v>0</v>
      </c>
      <c r="R63" s="224">
        <v>0</v>
      </c>
      <c r="S63" s="224">
        <v>0</v>
      </c>
      <c r="T63" s="224">
        <v>0</v>
      </c>
      <c r="U63" s="224">
        <v>0</v>
      </c>
      <c r="V63" s="224">
        <v>0</v>
      </c>
      <c r="W63" s="224">
        <v>0</v>
      </c>
      <c r="X63" s="224">
        <v>0</v>
      </c>
      <c r="Y63" s="224">
        <v>0</v>
      </c>
      <c r="DA63" s="177" t="s">
        <v>1313</v>
      </c>
    </row>
    <row r="64" spans="1:105" ht="12" customHeight="1" x14ac:dyDescent="0.25">
      <c r="A64" s="173" t="s">
        <v>93</v>
      </c>
      <c r="B64" s="224">
        <v>0</v>
      </c>
      <c r="C64" s="224">
        <v>0</v>
      </c>
      <c r="D64" s="224">
        <v>0</v>
      </c>
      <c r="E64" s="224">
        <v>0</v>
      </c>
      <c r="F64" s="224">
        <v>0</v>
      </c>
      <c r="G64" s="224">
        <v>0</v>
      </c>
      <c r="H64" s="224">
        <v>0</v>
      </c>
      <c r="I64" s="224">
        <v>0</v>
      </c>
      <c r="J64" s="224">
        <v>0</v>
      </c>
      <c r="K64" s="224">
        <v>0</v>
      </c>
      <c r="L64" s="224">
        <v>0</v>
      </c>
      <c r="M64" s="224">
        <v>0</v>
      </c>
      <c r="N64" s="224">
        <v>0</v>
      </c>
      <c r="O64" s="224">
        <v>0</v>
      </c>
      <c r="P64" s="224">
        <v>0</v>
      </c>
      <c r="Q64" s="224">
        <v>0</v>
      </c>
      <c r="R64" s="224">
        <v>0</v>
      </c>
      <c r="S64" s="224">
        <v>0</v>
      </c>
      <c r="T64" s="224">
        <v>0</v>
      </c>
      <c r="U64" s="224">
        <v>0</v>
      </c>
      <c r="V64" s="224">
        <v>0</v>
      </c>
      <c r="W64" s="224">
        <v>0</v>
      </c>
      <c r="X64" s="224">
        <v>0</v>
      </c>
      <c r="Y64" s="224">
        <v>0</v>
      </c>
      <c r="DA64" s="177" t="s">
        <v>1314</v>
      </c>
    </row>
    <row r="65" spans="1:105" ht="12" customHeight="1" x14ac:dyDescent="0.25">
      <c r="A65" s="173" t="s">
        <v>94</v>
      </c>
      <c r="B65" s="224">
        <v>0</v>
      </c>
      <c r="C65" s="224">
        <v>0</v>
      </c>
      <c r="D65" s="224">
        <v>0</v>
      </c>
      <c r="E65" s="224">
        <v>0</v>
      </c>
      <c r="F65" s="224">
        <v>0</v>
      </c>
      <c r="G65" s="224">
        <v>0</v>
      </c>
      <c r="H65" s="224">
        <v>0</v>
      </c>
      <c r="I65" s="224">
        <v>0</v>
      </c>
      <c r="J65" s="224">
        <v>0</v>
      </c>
      <c r="K65" s="224">
        <v>0</v>
      </c>
      <c r="L65" s="224">
        <v>0</v>
      </c>
      <c r="M65" s="224">
        <v>0</v>
      </c>
      <c r="N65" s="224">
        <v>0</v>
      </c>
      <c r="O65" s="224">
        <v>0</v>
      </c>
      <c r="P65" s="224">
        <v>0</v>
      </c>
      <c r="Q65" s="224">
        <v>0</v>
      </c>
      <c r="R65" s="224">
        <v>0</v>
      </c>
      <c r="S65" s="224">
        <v>0</v>
      </c>
      <c r="T65" s="224">
        <v>0</v>
      </c>
      <c r="U65" s="224">
        <v>0</v>
      </c>
      <c r="V65" s="224">
        <v>0</v>
      </c>
      <c r="W65" s="224">
        <v>0</v>
      </c>
      <c r="X65" s="224">
        <v>0</v>
      </c>
      <c r="Y65" s="224">
        <v>0</v>
      </c>
      <c r="DA65" s="177" t="s">
        <v>1315</v>
      </c>
    </row>
    <row r="66" spans="1:105" ht="12" customHeight="1" x14ac:dyDescent="0.25">
      <c r="A66" s="56" t="s">
        <v>95</v>
      </c>
      <c r="B66" s="260">
        <v>3.62757863337464</v>
      </c>
      <c r="C66" s="260">
        <v>2.6528093778459771</v>
      </c>
      <c r="D66" s="260">
        <v>2.6455761488171441</v>
      </c>
      <c r="E66" s="260">
        <v>3.3920571761881479</v>
      </c>
      <c r="F66" s="260">
        <v>3.2179765856225808</v>
      </c>
      <c r="G66" s="260">
        <v>2.5455854179767581</v>
      </c>
      <c r="H66" s="260">
        <v>2.4149284838872029</v>
      </c>
      <c r="I66" s="260">
        <v>2.6749153782539778</v>
      </c>
      <c r="J66" s="260">
        <v>3.21596208342222</v>
      </c>
      <c r="K66" s="260">
        <v>4.0006311210008576</v>
      </c>
      <c r="L66" s="260">
        <v>4.7301952205375342</v>
      </c>
      <c r="M66" s="260">
        <v>4.0433603888304228</v>
      </c>
      <c r="N66" s="260">
        <v>3.59875294234301</v>
      </c>
      <c r="O66" s="260">
        <v>3.4376055992623149</v>
      </c>
      <c r="P66" s="260">
        <v>2.1330291832343309</v>
      </c>
      <c r="Q66" s="260">
        <v>1.737958341632974</v>
      </c>
      <c r="R66" s="260">
        <v>1.6661806430263759</v>
      </c>
      <c r="S66" s="260">
        <v>1.627900542323961</v>
      </c>
      <c r="T66" s="260">
        <v>1.7723147000069159</v>
      </c>
      <c r="U66" s="260">
        <v>1.7137867120782271</v>
      </c>
      <c r="V66" s="260">
        <v>2.802953208514142</v>
      </c>
      <c r="W66" s="260">
        <v>3.0057005375867432</v>
      </c>
      <c r="X66" s="260">
        <v>3.0058130957975782</v>
      </c>
      <c r="Y66" s="260">
        <v>2.6959032189443599</v>
      </c>
      <c r="DA66" s="68" t="s">
        <v>1316</v>
      </c>
    </row>
    <row r="67" spans="1:105" ht="12" customHeight="1" x14ac:dyDescent="0.25">
      <c r="A67" s="37" t="s">
        <v>159</v>
      </c>
      <c r="B67" s="226">
        <v>0.15656886900724221</v>
      </c>
      <c r="C67" s="226">
        <v>6.6067050883416967E-2</v>
      </c>
      <c r="D67" s="226">
        <v>0.139670190411426</v>
      </c>
      <c r="E67" s="226">
        <v>0.54583256700730798</v>
      </c>
      <c r="F67" s="226">
        <v>0.19406859521596551</v>
      </c>
      <c r="G67" s="226">
        <v>0.19152136084770729</v>
      </c>
      <c r="H67" s="226">
        <v>0.18223348394150099</v>
      </c>
      <c r="I67" s="226">
        <v>0.3020399177192673</v>
      </c>
      <c r="J67" s="226">
        <v>0.30394918738195009</v>
      </c>
      <c r="K67" s="226">
        <v>0.27858415497502298</v>
      </c>
      <c r="L67" s="226">
        <v>0.39889649787409459</v>
      </c>
      <c r="M67" s="226">
        <v>0.32080609840957058</v>
      </c>
      <c r="N67" s="226">
        <v>0.39372596980008162</v>
      </c>
      <c r="O67" s="226">
        <v>0.29123027555448078</v>
      </c>
      <c r="P67" s="226">
        <v>0.19278927962137521</v>
      </c>
      <c r="Q67" s="226">
        <v>0.15339941682755939</v>
      </c>
      <c r="R67" s="226">
        <v>0.19014498668908919</v>
      </c>
      <c r="S67" s="226">
        <v>0.1453357838988428</v>
      </c>
      <c r="T67" s="226">
        <v>0.16318739503466201</v>
      </c>
      <c r="U67" s="226">
        <v>0.14737126694721589</v>
      </c>
      <c r="V67" s="226">
        <v>0.21084943574676049</v>
      </c>
      <c r="W67" s="226">
        <v>0.21526243041905421</v>
      </c>
      <c r="X67" s="226">
        <v>0.34469413655382047</v>
      </c>
      <c r="Y67" s="226">
        <v>0.18988793878980759</v>
      </c>
      <c r="DA67" s="69" t="s">
        <v>1317</v>
      </c>
    </row>
    <row r="68" spans="1:105" ht="12" customHeight="1" x14ac:dyDescent="0.25">
      <c r="A68" s="37" t="s">
        <v>35</v>
      </c>
      <c r="B68" s="226">
        <v>3.4710097643673978</v>
      </c>
      <c r="C68" s="226">
        <v>2.5867423269625598</v>
      </c>
      <c r="D68" s="226">
        <v>2.5059059584057182</v>
      </c>
      <c r="E68" s="226">
        <v>2.8462246091808399</v>
      </c>
      <c r="F68" s="226">
        <v>3.0239079904066148</v>
      </c>
      <c r="G68" s="226">
        <v>2.354064057129051</v>
      </c>
      <c r="H68" s="226">
        <v>2.2326949999457022</v>
      </c>
      <c r="I68" s="226">
        <v>2.3728754605347109</v>
      </c>
      <c r="J68" s="226">
        <v>2.9120128960402698</v>
      </c>
      <c r="K68" s="226">
        <v>3.7220469660258351</v>
      </c>
      <c r="L68" s="226">
        <v>4.3312987226634396</v>
      </c>
      <c r="M68" s="226">
        <v>3.722554290420852</v>
      </c>
      <c r="N68" s="226">
        <v>3.205026972542929</v>
      </c>
      <c r="O68" s="226">
        <v>3.1463753237078338</v>
      </c>
      <c r="P68" s="226">
        <v>1.9402399036129561</v>
      </c>
      <c r="Q68" s="226">
        <v>1.584558924805415</v>
      </c>
      <c r="R68" s="226">
        <v>1.4760356563372869</v>
      </c>
      <c r="S68" s="226">
        <v>1.482564758425118</v>
      </c>
      <c r="T68" s="226">
        <v>1.6091273049722541</v>
      </c>
      <c r="U68" s="226">
        <v>1.5664154451310111</v>
      </c>
      <c r="V68" s="226">
        <v>2.5921037727673819</v>
      </c>
      <c r="W68" s="226">
        <v>2.790438107167688</v>
      </c>
      <c r="X68" s="226">
        <v>2.661118959243757</v>
      </c>
      <c r="Y68" s="226">
        <v>2.506015280154553</v>
      </c>
      <c r="DA68" s="69" t="s">
        <v>1318</v>
      </c>
    </row>
    <row r="69" spans="1:105" ht="12" customHeight="1" x14ac:dyDescent="0.25">
      <c r="A69" s="37" t="s">
        <v>96</v>
      </c>
      <c r="B69" s="226">
        <v>0</v>
      </c>
      <c r="C69" s="226">
        <v>0</v>
      </c>
      <c r="D69" s="226">
        <v>0</v>
      </c>
      <c r="E69" s="226">
        <v>0</v>
      </c>
      <c r="F69" s="226">
        <v>0</v>
      </c>
      <c r="G69" s="226">
        <v>0</v>
      </c>
      <c r="H69" s="226">
        <v>0</v>
      </c>
      <c r="I69" s="226">
        <v>0</v>
      </c>
      <c r="J69" s="226">
        <v>0</v>
      </c>
      <c r="K69" s="226">
        <v>0</v>
      </c>
      <c r="L69" s="226">
        <v>0</v>
      </c>
      <c r="M69" s="226">
        <v>0</v>
      </c>
      <c r="N69" s="226">
        <v>0</v>
      </c>
      <c r="O69" s="226">
        <v>0</v>
      </c>
      <c r="P69" s="226">
        <v>0</v>
      </c>
      <c r="Q69" s="226">
        <v>0</v>
      </c>
      <c r="R69" s="226">
        <v>0</v>
      </c>
      <c r="S69" s="226">
        <v>0</v>
      </c>
      <c r="T69" s="226">
        <v>0</v>
      </c>
      <c r="U69" s="226">
        <v>0</v>
      </c>
      <c r="V69" s="226">
        <v>0</v>
      </c>
      <c r="W69" s="226">
        <v>0</v>
      </c>
      <c r="X69" s="226">
        <v>0</v>
      </c>
      <c r="Y69" s="226">
        <v>0</v>
      </c>
      <c r="DA69" s="69" t="s">
        <v>1319</v>
      </c>
    </row>
    <row r="70" spans="1:105" ht="12" customHeight="1" x14ac:dyDescent="0.25">
      <c r="A70" s="37" t="s">
        <v>78</v>
      </c>
      <c r="B70" s="226">
        <v>0</v>
      </c>
      <c r="C70" s="226">
        <v>0</v>
      </c>
      <c r="D70" s="226">
        <v>0</v>
      </c>
      <c r="E70" s="226">
        <v>0</v>
      </c>
      <c r="F70" s="226">
        <v>0</v>
      </c>
      <c r="G70" s="226">
        <v>0</v>
      </c>
      <c r="H70" s="226">
        <v>0</v>
      </c>
      <c r="I70" s="226">
        <v>0</v>
      </c>
      <c r="J70" s="226">
        <v>0</v>
      </c>
      <c r="K70" s="226">
        <v>0</v>
      </c>
      <c r="L70" s="226">
        <v>0</v>
      </c>
      <c r="M70" s="226">
        <v>0</v>
      </c>
      <c r="N70" s="226">
        <v>0</v>
      </c>
      <c r="O70" s="226">
        <v>0</v>
      </c>
      <c r="P70" s="226">
        <v>0</v>
      </c>
      <c r="Q70" s="226">
        <v>0</v>
      </c>
      <c r="R70" s="226">
        <v>0</v>
      </c>
      <c r="S70" s="226">
        <v>0</v>
      </c>
      <c r="T70" s="226">
        <v>0</v>
      </c>
      <c r="U70" s="226">
        <v>0</v>
      </c>
      <c r="V70" s="226">
        <v>0</v>
      </c>
      <c r="W70" s="226">
        <v>0</v>
      </c>
      <c r="X70" s="226">
        <v>0</v>
      </c>
      <c r="Y70" s="226">
        <v>0</v>
      </c>
      <c r="DA70" s="69" t="s">
        <v>1320</v>
      </c>
    </row>
    <row r="71" spans="1:105" ht="12" customHeight="1" x14ac:dyDescent="0.25">
      <c r="A71" s="37" t="s">
        <v>40</v>
      </c>
      <c r="B71" s="226">
        <v>0</v>
      </c>
      <c r="C71" s="226">
        <v>0</v>
      </c>
      <c r="D71" s="226">
        <v>0</v>
      </c>
      <c r="E71" s="226">
        <v>0</v>
      </c>
      <c r="F71" s="226">
        <v>0</v>
      </c>
      <c r="G71" s="226">
        <v>0</v>
      </c>
      <c r="H71" s="226">
        <v>0</v>
      </c>
      <c r="I71" s="226">
        <v>0</v>
      </c>
      <c r="J71" s="226">
        <v>0</v>
      </c>
      <c r="K71" s="226">
        <v>0</v>
      </c>
      <c r="L71" s="226">
        <v>0</v>
      </c>
      <c r="M71" s="226">
        <v>0</v>
      </c>
      <c r="N71" s="226">
        <v>0</v>
      </c>
      <c r="O71" s="226">
        <v>0</v>
      </c>
      <c r="P71" s="226">
        <v>0</v>
      </c>
      <c r="Q71" s="226">
        <v>0</v>
      </c>
      <c r="R71" s="226">
        <v>0</v>
      </c>
      <c r="S71" s="226">
        <v>0</v>
      </c>
      <c r="T71" s="226">
        <v>0</v>
      </c>
      <c r="U71" s="226">
        <v>0</v>
      </c>
      <c r="V71" s="226">
        <v>0</v>
      </c>
      <c r="W71" s="226">
        <v>0</v>
      </c>
      <c r="X71" s="226">
        <v>0</v>
      </c>
      <c r="Y71" s="226">
        <v>0</v>
      </c>
      <c r="DA71" s="69" t="s">
        <v>1321</v>
      </c>
    </row>
    <row r="72" spans="1:105" ht="12" customHeight="1" x14ac:dyDescent="0.25">
      <c r="A72" s="57" t="s">
        <v>1051</v>
      </c>
      <c r="B72" s="261">
        <f t="shared" ref="B72:Y72" si="3">B73+B84</f>
        <v>53.133826050507039</v>
      </c>
      <c r="C72" s="261">
        <f t="shared" si="3"/>
        <v>43.169177144211581</v>
      </c>
      <c r="D72" s="261">
        <f t="shared" si="3"/>
        <v>48.550761880748396</v>
      </c>
      <c r="E72" s="261">
        <f t="shared" si="3"/>
        <v>58.718693166188658</v>
      </c>
      <c r="F72" s="261">
        <f t="shared" si="3"/>
        <v>66.313725274579511</v>
      </c>
      <c r="G72" s="261">
        <f t="shared" si="3"/>
        <v>53.95503771739714</v>
      </c>
      <c r="H72" s="261">
        <f t="shared" si="3"/>
        <v>49.903986287419897</v>
      </c>
      <c r="I72" s="261">
        <f t="shared" si="3"/>
        <v>53.017707703259489</v>
      </c>
      <c r="J72" s="261">
        <f t="shared" si="3"/>
        <v>42.108318833854653</v>
      </c>
      <c r="K72" s="261">
        <f t="shared" si="3"/>
        <v>49.878416900982849</v>
      </c>
      <c r="L72" s="261">
        <f t="shared" si="3"/>
        <v>65.105587760887886</v>
      </c>
      <c r="M72" s="261">
        <f t="shared" si="3"/>
        <v>47.725576009159347</v>
      </c>
      <c r="N72" s="261">
        <f t="shared" si="3"/>
        <v>41.163353545152418</v>
      </c>
      <c r="O72" s="261">
        <f t="shared" si="3"/>
        <v>38.723504810359088</v>
      </c>
      <c r="P72" s="261">
        <f t="shared" si="3"/>
        <v>27.121516985699241</v>
      </c>
      <c r="Q72" s="261">
        <f t="shared" si="3"/>
        <v>19.795694848494691</v>
      </c>
      <c r="R72" s="261">
        <f t="shared" si="3"/>
        <v>17.428555594509891</v>
      </c>
      <c r="S72" s="261">
        <f t="shared" si="3"/>
        <v>16.80074431514511</v>
      </c>
      <c r="T72" s="261">
        <f t="shared" si="3"/>
        <v>19.53077511146077</v>
      </c>
      <c r="U72" s="261">
        <f t="shared" si="3"/>
        <v>19.06005758339316</v>
      </c>
      <c r="V72" s="261">
        <f t="shared" si="3"/>
        <v>32.859825586832571</v>
      </c>
      <c r="W72" s="261">
        <f t="shared" si="3"/>
        <v>34.733855254257747</v>
      </c>
      <c r="X72" s="261">
        <f t="shared" si="3"/>
        <v>32.934313015716491</v>
      </c>
      <c r="Y72" s="261">
        <f t="shared" si="3"/>
        <v>35.857393113749652</v>
      </c>
      <c r="DA72" s="70"/>
    </row>
    <row r="73" spans="1:105" ht="12" customHeight="1" x14ac:dyDescent="0.25">
      <c r="A73" s="60" t="s">
        <v>1052</v>
      </c>
      <c r="B73" s="262">
        <v>53.133826050507039</v>
      </c>
      <c r="C73" s="262">
        <v>43.169177144211581</v>
      </c>
      <c r="D73" s="262">
        <v>48.550761880748396</v>
      </c>
      <c r="E73" s="262">
        <v>58.718693166188658</v>
      </c>
      <c r="F73" s="262">
        <v>66.313725274579511</v>
      </c>
      <c r="G73" s="262">
        <v>53.95503771739714</v>
      </c>
      <c r="H73" s="262">
        <v>49.903986287419897</v>
      </c>
      <c r="I73" s="262">
        <v>53.017707703259489</v>
      </c>
      <c r="J73" s="262">
        <v>42.108318833854653</v>
      </c>
      <c r="K73" s="262">
        <v>49.878416900982849</v>
      </c>
      <c r="L73" s="262">
        <v>65.105587760887886</v>
      </c>
      <c r="M73" s="262">
        <v>47.725576009159347</v>
      </c>
      <c r="N73" s="262">
        <v>41.163353545152418</v>
      </c>
      <c r="O73" s="262">
        <v>38.723504810359088</v>
      </c>
      <c r="P73" s="262">
        <v>27.121516985699241</v>
      </c>
      <c r="Q73" s="262">
        <v>19.795694848494691</v>
      </c>
      <c r="R73" s="262">
        <v>17.428555594509891</v>
      </c>
      <c r="S73" s="262">
        <v>16.80074431514511</v>
      </c>
      <c r="T73" s="262">
        <v>19.53077511146077</v>
      </c>
      <c r="U73" s="262">
        <v>19.06005758339316</v>
      </c>
      <c r="V73" s="262">
        <v>32.859825586832571</v>
      </c>
      <c r="W73" s="262">
        <v>34.733855254257747</v>
      </c>
      <c r="X73" s="262">
        <v>32.934313015716491</v>
      </c>
      <c r="Y73" s="262">
        <v>35.857393113749652</v>
      </c>
      <c r="DA73" s="72" t="s">
        <v>1322</v>
      </c>
    </row>
    <row r="74" spans="1:105" ht="12" customHeight="1" x14ac:dyDescent="0.25">
      <c r="A74" s="64" t="s">
        <v>28</v>
      </c>
      <c r="B74" s="229">
        <v>0</v>
      </c>
      <c r="C74" s="229">
        <v>0</v>
      </c>
      <c r="D74" s="229">
        <v>9.0029357663334899</v>
      </c>
      <c r="E74" s="229">
        <v>0</v>
      </c>
      <c r="F74" s="229">
        <v>0</v>
      </c>
      <c r="G74" s="229">
        <v>0</v>
      </c>
      <c r="H74" s="229">
        <v>0</v>
      </c>
      <c r="I74" s="229">
        <v>0</v>
      </c>
      <c r="J74" s="229">
        <v>0</v>
      </c>
      <c r="K74" s="229">
        <v>0</v>
      </c>
      <c r="L74" s="229">
        <v>0</v>
      </c>
      <c r="M74" s="229">
        <v>0</v>
      </c>
      <c r="N74" s="229">
        <v>0</v>
      </c>
      <c r="O74" s="229">
        <v>0</v>
      </c>
      <c r="P74" s="229">
        <v>0</v>
      </c>
      <c r="Q74" s="229">
        <v>0</v>
      </c>
      <c r="R74" s="229">
        <v>0</v>
      </c>
      <c r="S74" s="229">
        <v>0</v>
      </c>
      <c r="T74" s="229">
        <v>0</v>
      </c>
      <c r="U74" s="229">
        <v>5.4167349581482503E-3</v>
      </c>
      <c r="V74" s="229">
        <v>0</v>
      </c>
      <c r="W74" s="229">
        <v>0</v>
      </c>
      <c r="X74" s="229">
        <v>0</v>
      </c>
      <c r="Y74" s="229">
        <v>0</v>
      </c>
      <c r="DA74" s="73" t="s">
        <v>1323</v>
      </c>
    </row>
    <row r="75" spans="1:105" ht="12" customHeight="1" x14ac:dyDescent="0.25">
      <c r="A75" s="64" t="s">
        <v>30</v>
      </c>
      <c r="B75" s="229">
        <v>0</v>
      </c>
      <c r="C75" s="229">
        <v>0</v>
      </c>
      <c r="D75" s="229">
        <v>0</v>
      </c>
      <c r="E75" s="229">
        <v>0</v>
      </c>
      <c r="F75" s="229">
        <v>0</v>
      </c>
      <c r="G75" s="229">
        <v>0</v>
      </c>
      <c r="H75" s="229">
        <v>0</v>
      </c>
      <c r="I75" s="229">
        <v>0</v>
      </c>
      <c r="J75" s="229">
        <v>0</v>
      </c>
      <c r="K75" s="229">
        <v>0</v>
      </c>
      <c r="L75" s="229">
        <v>0</v>
      </c>
      <c r="M75" s="229">
        <v>0</v>
      </c>
      <c r="N75" s="229">
        <v>0</v>
      </c>
      <c r="O75" s="229">
        <v>0</v>
      </c>
      <c r="P75" s="229">
        <v>0</v>
      </c>
      <c r="Q75" s="229">
        <v>0</v>
      </c>
      <c r="R75" s="229">
        <v>0</v>
      </c>
      <c r="S75" s="229">
        <v>0</v>
      </c>
      <c r="T75" s="229">
        <v>0</v>
      </c>
      <c r="U75" s="229">
        <v>0</v>
      </c>
      <c r="V75" s="229">
        <v>0</v>
      </c>
      <c r="W75" s="229">
        <v>0</v>
      </c>
      <c r="X75" s="229">
        <v>0</v>
      </c>
      <c r="Y75" s="229">
        <v>0</v>
      </c>
      <c r="DA75" s="73" t="s">
        <v>1324</v>
      </c>
    </row>
    <row r="76" spans="1:105" ht="12" customHeight="1" x14ac:dyDescent="0.25">
      <c r="A76" s="64" t="s">
        <v>31</v>
      </c>
      <c r="B76" s="229">
        <v>0</v>
      </c>
      <c r="C76" s="229">
        <v>0</v>
      </c>
      <c r="D76" s="229">
        <v>0</v>
      </c>
      <c r="E76" s="229">
        <v>0.99399721989975454</v>
      </c>
      <c r="F76" s="229">
        <v>0.99173596912084916</v>
      </c>
      <c r="G76" s="229">
        <v>2.7964986140941699</v>
      </c>
      <c r="H76" s="229">
        <v>1.594484938310347</v>
      </c>
      <c r="I76" s="229">
        <v>0.8017343958137837</v>
      </c>
      <c r="J76" s="229">
        <v>0.71019401982058472</v>
      </c>
      <c r="K76" s="229">
        <v>0.85297874626544978</v>
      </c>
      <c r="L76" s="229">
        <v>0.94653767719579152</v>
      </c>
      <c r="M76" s="229">
        <v>0.93284786724241697</v>
      </c>
      <c r="N76" s="229">
        <v>0.92967535723256611</v>
      </c>
      <c r="O76" s="229">
        <v>0.83349744450668262</v>
      </c>
      <c r="P76" s="229">
        <v>0.59983150301033572</v>
      </c>
      <c r="Q76" s="229">
        <v>0.44017413118452992</v>
      </c>
      <c r="R76" s="229">
        <v>0.39657748974675799</v>
      </c>
      <c r="S76" s="229">
        <v>0.36014660456105851</v>
      </c>
      <c r="T76" s="229">
        <v>0.43210291241802501</v>
      </c>
      <c r="U76" s="229">
        <v>0.40347999579113752</v>
      </c>
      <c r="V76" s="229">
        <v>0.639693701172383</v>
      </c>
      <c r="W76" s="229">
        <v>0.39115981248302989</v>
      </c>
      <c r="X76" s="229">
        <v>0.95852377320252613</v>
      </c>
      <c r="Y76" s="229">
        <v>1.179811158996573</v>
      </c>
      <c r="DA76" s="73" t="s">
        <v>1325</v>
      </c>
    </row>
    <row r="77" spans="1:105" ht="12" customHeight="1" x14ac:dyDescent="0.25">
      <c r="A77" s="64" t="s">
        <v>159</v>
      </c>
      <c r="B77" s="229">
        <v>2.062383514977693</v>
      </c>
      <c r="C77" s="229">
        <v>0.95237314472953793</v>
      </c>
      <c r="D77" s="229">
        <v>1.929491158574324</v>
      </c>
      <c r="E77" s="229">
        <v>8.1157314638256253</v>
      </c>
      <c r="F77" s="229">
        <v>3.0392006708102408</v>
      </c>
      <c r="G77" s="229">
        <v>2.8553353375381771</v>
      </c>
      <c r="H77" s="229">
        <v>2.4043612611706782</v>
      </c>
      <c r="I77" s="229">
        <v>4.1525412500965224</v>
      </c>
      <c r="J77" s="229">
        <v>2.8911410726383608</v>
      </c>
      <c r="K77" s="229">
        <v>2.6029793626458861</v>
      </c>
      <c r="L77" s="229">
        <v>3.8610960726139032</v>
      </c>
      <c r="M77" s="229">
        <v>2.854919553523704</v>
      </c>
      <c r="N77" s="229">
        <v>3.805083026584708</v>
      </c>
      <c r="O77" s="229">
        <v>2.5463774094128828</v>
      </c>
      <c r="P77" s="229">
        <v>1.8355142056654661</v>
      </c>
      <c r="Q77" s="229">
        <v>1.344279003090149</v>
      </c>
      <c r="R77" s="229">
        <v>1.6104460684213979</v>
      </c>
      <c r="S77" s="229">
        <v>1.2441111115961709</v>
      </c>
      <c r="T77" s="229">
        <v>1.427049245167016</v>
      </c>
      <c r="U77" s="229">
        <v>1.199590712257917</v>
      </c>
      <c r="V77" s="229">
        <v>1.7453625915784681</v>
      </c>
      <c r="W77" s="229">
        <v>1.7665319329855389</v>
      </c>
      <c r="X77" s="229">
        <v>2.8789993027097869</v>
      </c>
      <c r="Y77" s="229">
        <v>1.6814485113528581</v>
      </c>
      <c r="DA77" s="73" t="s">
        <v>1326</v>
      </c>
    </row>
    <row r="78" spans="1:105" ht="12" customHeight="1" x14ac:dyDescent="0.25">
      <c r="A78" s="64" t="s">
        <v>32</v>
      </c>
      <c r="B78" s="229">
        <v>5.3500078483642746</v>
      </c>
      <c r="C78" s="229">
        <v>4.9282631672062793</v>
      </c>
      <c r="D78" s="229">
        <v>3.000186468180166</v>
      </c>
      <c r="E78" s="229">
        <v>7.2897698977721328</v>
      </c>
      <c r="F78" s="229">
        <v>7.2731863525374312</v>
      </c>
      <c r="G78" s="229">
        <v>5.8596355782313809</v>
      </c>
      <c r="H78" s="229">
        <v>6.6820487635447581</v>
      </c>
      <c r="I78" s="229">
        <v>5.2761564585430483</v>
      </c>
      <c r="J78" s="229">
        <v>3.8892864121027761</v>
      </c>
      <c r="K78" s="229">
        <v>3.742724720058197</v>
      </c>
      <c r="L78" s="229">
        <v>3.113368299974232</v>
      </c>
      <c r="M78" s="229">
        <v>3.0647615074959949</v>
      </c>
      <c r="N78" s="229">
        <v>3.0526448163262732</v>
      </c>
      <c r="O78" s="229">
        <v>2.7365990970646039</v>
      </c>
      <c r="P78" s="229">
        <v>1.312441630072869</v>
      </c>
      <c r="Q78" s="229">
        <v>0</v>
      </c>
      <c r="R78" s="229">
        <v>0</v>
      </c>
      <c r="S78" s="229">
        <v>1.1383505351858071E-2</v>
      </c>
      <c r="T78" s="229">
        <v>0</v>
      </c>
      <c r="U78" s="229">
        <v>0</v>
      </c>
      <c r="V78" s="229">
        <v>0</v>
      </c>
      <c r="W78" s="229">
        <v>0</v>
      </c>
      <c r="X78" s="229">
        <v>0</v>
      </c>
      <c r="Y78" s="229">
        <v>0</v>
      </c>
      <c r="DA78" s="73" t="s">
        <v>1327</v>
      </c>
    </row>
    <row r="79" spans="1:105" ht="12" customHeight="1" x14ac:dyDescent="0.25">
      <c r="A79" s="64" t="s">
        <v>33</v>
      </c>
      <c r="B79" s="229">
        <v>0</v>
      </c>
      <c r="C79" s="229">
        <v>0</v>
      </c>
      <c r="D79" s="229">
        <v>0</v>
      </c>
      <c r="E79" s="229">
        <v>0</v>
      </c>
      <c r="F79" s="229">
        <v>0</v>
      </c>
      <c r="G79" s="229">
        <v>0</v>
      </c>
      <c r="H79" s="229">
        <v>0</v>
      </c>
      <c r="I79" s="229">
        <v>1.630265257960873</v>
      </c>
      <c r="J79" s="229">
        <v>0</v>
      </c>
      <c r="K79" s="229">
        <v>0</v>
      </c>
      <c r="L79" s="229">
        <v>0</v>
      </c>
      <c r="M79" s="229">
        <v>0</v>
      </c>
      <c r="N79" s="229">
        <v>0</v>
      </c>
      <c r="O79" s="229">
        <v>0</v>
      </c>
      <c r="P79" s="229">
        <v>0</v>
      </c>
      <c r="Q79" s="229">
        <v>0</v>
      </c>
      <c r="R79" s="229">
        <v>0</v>
      </c>
      <c r="S79" s="229">
        <v>9.884547634536802E-4</v>
      </c>
      <c r="T79" s="229">
        <v>1.096347791119166E-3</v>
      </c>
      <c r="U79" s="229">
        <v>0</v>
      </c>
      <c r="V79" s="229">
        <v>0</v>
      </c>
      <c r="W79" s="229">
        <v>0</v>
      </c>
      <c r="X79" s="229">
        <v>0</v>
      </c>
      <c r="Y79" s="229">
        <v>1.027142273720425</v>
      </c>
      <c r="DA79" s="73" t="s">
        <v>1328</v>
      </c>
    </row>
    <row r="80" spans="1:105" ht="12" customHeight="1" x14ac:dyDescent="0.25">
      <c r="A80" s="64" t="s">
        <v>35</v>
      </c>
      <c r="B80" s="229">
        <v>45.721434687165072</v>
      </c>
      <c r="C80" s="229">
        <v>37.288540832275757</v>
      </c>
      <c r="D80" s="229">
        <v>34.61814848766042</v>
      </c>
      <c r="E80" s="229">
        <v>42.319194584691147</v>
      </c>
      <c r="F80" s="229">
        <v>47.355746470391161</v>
      </c>
      <c r="G80" s="229">
        <v>35.096044949753363</v>
      </c>
      <c r="H80" s="229">
        <v>29.457843036146802</v>
      </c>
      <c r="I80" s="229">
        <v>32.623049647267237</v>
      </c>
      <c r="J80" s="229">
        <v>27.698840586847929</v>
      </c>
      <c r="K80" s="229">
        <v>34.777324073699077</v>
      </c>
      <c r="L80" s="229">
        <v>41.92456082347443</v>
      </c>
      <c r="M80" s="229">
        <v>33.127777450190138</v>
      </c>
      <c r="N80" s="229">
        <v>30.974318862333629</v>
      </c>
      <c r="O80" s="229">
        <v>27.510392010479659</v>
      </c>
      <c r="P80" s="229">
        <v>18.472696783113651</v>
      </c>
      <c r="Q80" s="229">
        <v>13.88590214896003</v>
      </c>
      <c r="R80" s="229">
        <v>12.501385710920671</v>
      </c>
      <c r="S80" s="229">
        <v>12.691129742014409</v>
      </c>
      <c r="T80" s="229">
        <v>14.071576456322131</v>
      </c>
      <c r="U80" s="229">
        <v>12.75050054492328</v>
      </c>
      <c r="V80" s="229">
        <v>21.456832181952429</v>
      </c>
      <c r="W80" s="229">
        <v>22.899481408508301</v>
      </c>
      <c r="X80" s="229">
        <v>22.226544683026042</v>
      </c>
      <c r="Y80" s="229">
        <v>22.190644066697089</v>
      </c>
      <c r="DA80" s="73" t="s">
        <v>1329</v>
      </c>
    </row>
    <row r="81" spans="1:105" ht="12" customHeight="1" x14ac:dyDescent="0.25">
      <c r="A81" s="64" t="s">
        <v>36</v>
      </c>
      <c r="B81" s="229">
        <v>0</v>
      </c>
      <c r="C81" s="229">
        <v>0</v>
      </c>
      <c r="D81" s="229">
        <v>0</v>
      </c>
      <c r="E81" s="229">
        <v>0</v>
      </c>
      <c r="F81" s="229">
        <v>0</v>
      </c>
      <c r="G81" s="229">
        <v>0</v>
      </c>
      <c r="H81" s="229">
        <v>0</v>
      </c>
      <c r="I81" s="229">
        <v>0</v>
      </c>
      <c r="J81" s="229">
        <v>0</v>
      </c>
      <c r="K81" s="229">
        <v>0</v>
      </c>
      <c r="L81" s="229">
        <v>0</v>
      </c>
      <c r="M81" s="229">
        <v>0</v>
      </c>
      <c r="N81" s="229">
        <v>0</v>
      </c>
      <c r="O81" s="229">
        <v>0</v>
      </c>
      <c r="P81" s="229">
        <v>0</v>
      </c>
      <c r="Q81" s="229">
        <v>0</v>
      </c>
      <c r="R81" s="229">
        <v>0</v>
      </c>
      <c r="S81" s="229">
        <v>0</v>
      </c>
      <c r="T81" s="229">
        <v>0</v>
      </c>
      <c r="U81" s="229">
        <v>0</v>
      </c>
      <c r="V81" s="229">
        <v>0</v>
      </c>
      <c r="W81" s="229">
        <v>0</v>
      </c>
      <c r="X81" s="229">
        <v>0</v>
      </c>
      <c r="Y81" s="229">
        <v>0</v>
      </c>
      <c r="DA81" s="73" t="s">
        <v>1330</v>
      </c>
    </row>
    <row r="82" spans="1:105" ht="12" customHeight="1" x14ac:dyDescent="0.25">
      <c r="A82" s="64" t="s">
        <v>38</v>
      </c>
      <c r="B82" s="229">
        <v>0</v>
      </c>
      <c r="C82" s="229">
        <v>0</v>
      </c>
      <c r="D82" s="229">
        <v>0</v>
      </c>
      <c r="E82" s="229">
        <v>0</v>
      </c>
      <c r="F82" s="229">
        <v>7.6538558117198336</v>
      </c>
      <c r="G82" s="229">
        <v>7.3475232377800426</v>
      </c>
      <c r="H82" s="229">
        <v>9.7652482882473297</v>
      </c>
      <c r="I82" s="229">
        <v>8.5339606935780203</v>
      </c>
      <c r="J82" s="229">
        <v>6.9188567424449978</v>
      </c>
      <c r="K82" s="229">
        <v>7.9024099983142326</v>
      </c>
      <c r="L82" s="229">
        <v>15.26002488762952</v>
      </c>
      <c r="M82" s="229">
        <v>7.7452696307070861</v>
      </c>
      <c r="N82" s="229">
        <v>2.4016314826752438</v>
      </c>
      <c r="O82" s="229">
        <v>5.0966388488952576</v>
      </c>
      <c r="P82" s="229">
        <v>4.9010328638369129</v>
      </c>
      <c r="Q82" s="229">
        <v>4.125339565259976</v>
      </c>
      <c r="R82" s="229">
        <v>2.9201463254210691</v>
      </c>
      <c r="S82" s="229">
        <v>2.4929848968581578</v>
      </c>
      <c r="T82" s="229">
        <v>3.598950149762481</v>
      </c>
      <c r="U82" s="229">
        <v>4.7010695954626804</v>
      </c>
      <c r="V82" s="229">
        <v>9.0179371121292995</v>
      </c>
      <c r="W82" s="229">
        <v>9.6766821002808712</v>
      </c>
      <c r="X82" s="229">
        <v>6.8702452567781416</v>
      </c>
      <c r="Y82" s="229">
        <v>9.778347102982714</v>
      </c>
      <c r="DA82" s="73" t="s">
        <v>1331</v>
      </c>
    </row>
    <row r="83" spans="1:105" ht="12" customHeight="1" x14ac:dyDescent="0.25">
      <c r="A83" s="64" t="s">
        <v>39</v>
      </c>
      <c r="B83" s="229">
        <v>0</v>
      </c>
      <c r="C83" s="229">
        <v>0</v>
      </c>
      <c r="D83" s="229">
        <v>0</v>
      </c>
      <c r="E83" s="229">
        <v>0</v>
      </c>
      <c r="F83" s="229">
        <v>0</v>
      </c>
      <c r="G83" s="229">
        <v>0</v>
      </c>
      <c r="H83" s="229">
        <v>0</v>
      </c>
      <c r="I83" s="229">
        <v>0</v>
      </c>
      <c r="J83" s="229">
        <v>0</v>
      </c>
      <c r="K83" s="229">
        <v>0</v>
      </c>
      <c r="L83" s="229">
        <v>0</v>
      </c>
      <c r="M83" s="229">
        <v>0</v>
      </c>
      <c r="N83" s="229">
        <v>0</v>
      </c>
      <c r="O83" s="229">
        <v>0</v>
      </c>
      <c r="P83" s="229">
        <v>0</v>
      </c>
      <c r="Q83" s="229">
        <v>0</v>
      </c>
      <c r="R83" s="229">
        <v>0</v>
      </c>
      <c r="S83" s="229">
        <v>0</v>
      </c>
      <c r="T83" s="229">
        <v>0</v>
      </c>
      <c r="U83" s="229">
        <v>0</v>
      </c>
      <c r="V83" s="229">
        <v>0</v>
      </c>
      <c r="W83" s="229">
        <v>0</v>
      </c>
      <c r="X83" s="229">
        <v>0</v>
      </c>
      <c r="Y83" s="229">
        <v>0</v>
      </c>
      <c r="DA83" s="73" t="s">
        <v>1332</v>
      </c>
    </row>
    <row r="84" spans="1:105" ht="12" customHeight="1" x14ac:dyDescent="0.25">
      <c r="A84" s="60" t="s">
        <v>1064</v>
      </c>
      <c r="B84" s="262">
        <v>0</v>
      </c>
      <c r="C84" s="262">
        <v>0</v>
      </c>
      <c r="D84" s="262">
        <v>0</v>
      </c>
      <c r="E84" s="262">
        <v>0</v>
      </c>
      <c r="F84" s="262">
        <v>0</v>
      </c>
      <c r="G84" s="262">
        <v>0</v>
      </c>
      <c r="H84" s="262">
        <v>0</v>
      </c>
      <c r="I84" s="262">
        <v>0</v>
      </c>
      <c r="J84" s="262">
        <v>0</v>
      </c>
      <c r="K84" s="262">
        <v>0</v>
      </c>
      <c r="L84" s="262">
        <v>0</v>
      </c>
      <c r="M84" s="262">
        <v>0</v>
      </c>
      <c r="N84" s="262">
        <v>0</v>
      </c>
      <c r="O84" s="262">
        <v>0</v>
      </c>
      <c r="P84" s="262">
        <v>0</v>
      </c>
      <c r="Q84" s="262">
        <v>0</v>
      </c>
      <c r="R84" s="262">
        <v>0</v>
      </c>
      <c r="S84" s="262">
        <v>0</v>
      </c>
      <c r="T84" s="262">
        <v>0</v>
      </c>
      <c r="U84" s="262">
        <v>0</v>
      </c>
      <c r="V84" s="262">
        <v>0</v>
      </c>
      <c r="W84" s="262">
        <v>0</v>
      </c>
      <c r="X84" s="262">
        <v>0</v>
      </c>
      <c r="Y84" s="262">
        <v>0</v>
      </c>
      <c r="DA84" s="72" t="s">
        <v>1333</v>
      </c>
    </row>
    <row r="85" spans="1:105" ht="12" customHeight="1" x14ac:dyDescent="0.25">
      <c r="A85" s="57" t="s">
        <v>1010</v>
      </c>
      <c r="B85" s="261">
        <v>31.83730270950127</v>
      </c>
      <c r="C85" s="261">
        <v>25.23812369578031</v>
      </c>
      <c r="D85" s="261">
        <v>28.979513549213639</v>
      </c>
      <c r="E85" s="261">
        <v>44.074606829688818</v>
      </c>
      <c r="F85" s="261">
        <v>41.853566251395932</v>
      </c>
      <c r="G85" s="261">
        <v>36.703991828949754</v>
      </c>
      <c r="H85" s="261">
        <v>34.124492993169447</v>
      </c>
      <c r="I85" s="261">
        <v>36.956590390325658</v>
      </c>
      <c r="J85" s="261">
        <v>34.334740804448593</v>
      </c>
      <c r="K85" s="261">
        <v>40.441128303548084</v>
      </c>
      <c r="L85" s="261">
        <v>47.068875641156531</v>
      </c>
      <c r="M85" s="261">
        <v>43.647888786240109</v>
      </c>
      <c r="N85" s="261">
        <v>39.743407155518668</v>
      </c>
      <c r="O85" s="261">
        <v>37.343562088341884</v>
      </c>
      <c r="P85" s="261">
        <v>26.273521187526178</v>
      </c>
      <c r="Q85" s="261">
        <v>20.999877773678531</v>
      </c>
      <c r="R85" s="261">
        <v>19.76233699758922</v>
      </c>
      <c r="S85" s="261">
        <v>19.759178793451419</v>
      </c>
      <c r="T85" s="261">
        <v>20.831639490034121</v>
      </c>
      <c r="U85" s="261">
        <v>20.696641354192561</v>
      </c>
      <c r="V85" s="261">
        <v>31.751702453272721</v>
      </c>
      <c r="W85" s="261">
        <v>34.145438901162279</v>
      </c>
      <c r="X85" s="261">
        <v>34.189182372293693</v>
      </c>
      <c r="Y85" s="261">
        <v>30.868538232740651</v>
      </c>
      <c r="DA85" s="70" t="s">
        <v>1334</v>
      </c>
    </row>
    <row r="86" spans="1:105" ht="12" customHeight="1" x14ac:dyDescent="0.25">
      <c r="A86" s="60" t="s">
        <v>1012</v>
      </c>
      <c r="B86" s="262">
        <v>31.83730270950127</v>
      </c>
      <c r="C86" s="262">
        <v>25.23812369578031</v>
      </c>
      <c r="D86" s="262">
        <v>28.979513549213639</v>
      </c>
      <c r="E86" s="262">
        <v>44.074606829688818</v>
      </c>
      <c r="F86" s="262">
        <v>41.853566251395932</v>
      </c>
      <c r="G86" s="262">
        <v>36.703991828949754</v>
      </c>
      <c r="H86" s="262">
        <v>34.124492993169447</v>
      </c>
      <c r="I86" s="262">
        <v>36.956590390325658</v>
      </c>
      <c r="J86" s="262">
        <v>34.334740804448593</v>
      </c>
      <c r="K86" s="262">
        <v>40.441128303548084</v>
      </c>
      <c r="L86" s="262">
        <v>47.068875641156531</v>
      </c>
      <c r="M86" s="262">
        <v>43.647888786240109</v>
      </c>
      <c r="N86" s="262">
        <v>39.743407155518668</v>
      </c>
      <c r="O86" s="262">
        <v>37.343562088341884</v>
      </c>
      <c r="P86" s="262">
        <v>26.273521187526178</v>
      </c>
      <c r="Q86" s="262">
        <v>20.999877773678531</v>
      </c>
      <c r="R86" s="262">
        <v>19.76233699758922</v>
      </c>
      <c r="S86" s="262">
        <v>19.759178793451419</v>
      </c>
      <c r="T86" s="262">
        <v>20.831639490034121</v>
      </c>
      <c r="U86" s="262">
        <v>20.696641354192561</v>
      </c>
      <c r="V86" s="262">
        <v>31.751702453272721</v>
      </c>
      <c r="W86" s="262">
        <v>34.145438901162279</v>
      </c>
      <c r="X86" s="262">
        <v>34.189182372293693</v>
      </c>
      <c r="Y86" s="262">
        <v>30.868538232740651</v>
      </c>
      <c r="DA86" s="72" t="s">
        <v>1335</v>
      </c>
    </row>
    <row r="87" spans="1:105" ht="12" customHeight="1" x14ac:dyDescent="0.25">
      <c r="A87" s="59" t="s">
        <v>28</v>
      </c>
      <c r="B87" s="230">
        <v>0</v>
      </c>
      <c r="C87" s="230">
        <v>0</v>
      </c>
      <c r="D87" s="230">
        <v>5.3737714696216772</v>
      </c>
      <c r="E87" s="230">
        <v>0</v>
      </c>
      <c r="F87" s="230">
        <v>0</v>
      </c>
      <c r="G87" s="230">
        <v>0</v>
      </c>
      <c r="H87" s="230">
        <v>0</v>
      </c>
      <c r="I87" s="230">
        <v>0</v>
      </c>
      <c r="J87" s="230">
        <v>0</v>
      </c>
      <c r="K87" s="230">
        <v>0</v>
      </c>
      <c r="L87" s="230">
        <v>0</v>
      </c>
      <c r="M87" s="230">
        <v>0</v>
      </c>
      <c r="N87" s="230">
        <v>0</v>
      </c>
      <c r="O87" s="230">
        <v>0</v>
      </c>
      <c r="P87" s="230">
        <v>0</v>
      </c>
      <c r="Q87" s="230">
        <v>0</v>
      </c>
      <c r="R87" s="230">
        <v>0</v>
      </c>
      <c r="S87" s="230">
        <v>0</v>
      </c>
      <c r="T87" s="230">
        <v>0</v>
      </c>
      <c r="U87" s="230">
        <v>7.8075293909114401E-3</v>
      </c>
      <c r="V87" s="230">
        <v>0</v>
      </c>
      <c r="W87" s="230">
        <v>0</v>
      </c>
      <c r="X87" s="230">
        <v>0</v>
      </c>
      <c r="Y87" s="230">
        <v>0</v>
      </c>
      <c r="DA87" s="71" t="s">
        <v>1336</v>
      </c>
    </row>
    <row r="88" spans="1:105" ht="12" customHeight="1" x14ac:dyDescent="0.25">
      <c r="A88" s="59" t="s">
        <v>31</v>
      </c>
      <c r="B88" s="295">
        <v>0</v>
      </c>
      <c r="C88" s="295">
        <v>0</v>
      </c>
      <c r="D88" s="295">
        <v>0</v>
      </c>
      <c r="E88" s="295">
        <v>0.74610033525255726</v>
      </c>
      <c r="F88" s="295">
        <v>0.7075993770114386</v>
      </c>
      <c r="G88" s="295">
        <v>2.2022771097624312</v>
      </c>
      <c r="H88" s="295">
        <v>1.3555730154298149</v>
      </c>
      <c r="I88" s="295">
        <v>0.69141102325333403</v>
      </c>
      <c r="J88" s="295">
        <v>0.69294402762018426</v>
      </c>
      <c r="K88" s="295">
        <v>0.82178905196738949</v>
      </c>
      <c r="L88" s="295">
        <v>0.89381003342024334</v>
      </c>
      <c r="M88" s="295">
        <v>1.018422409734784</v>
      </c>
      <c r="N88" s="295">
        <v>0.95322045252250653</v>
      </c>
      <c r="O88" s="295">
        <v>0.92562190021156032</v>
      </c>
      <c r="P88" s="295">
        <v>0.70924132961540931</v>
      </c>
      <c r="Q88" s="295">
        <v>0.58987832674730456</v>
      </c>
      <c r="R88" s="295">
        <v>0.54019002722313081</v>
      </c>
      <c r="S88" s="295">
        <v>0.49740092782080941</v>
      </c>
      <c r="T88" s="295">
        <v>0.56503455129026892</v>
      </c>
      <c r="U88" s="295">
        <v>0.58156471566794976</v>
      </c>
      <c r="V88" s="295">
        <v>0.85191926312418653</v>
      </c>
      <c r="W88" s="295">
        <v>0.5330339298712784</v>
      </c>
      <c r="X88" s="295">
        <v>1.257330375031801</v>
      </c>
      <c r="Y88" s="295">
        <v>1.4537436456393391</v>
      </c>
      <c r="DA88" s="122" t="s">
        <v>1337</v>
      </c>
    </row>
    <row r="89" spans="1:105" ht="12" customHeight="1" x14ac:dyDescent="0.25">
      <c r="A89" s="59" t="s">
        <v>159</v>
      </c>
      <c r="B89" s="295">
        <v>1.2357613435745329</v>
      </c>
      <c r="C89" s="295">
        <v>0.55678872800674351</v>
      </c>
      <c r="D89" s="295">
        <v>1.1516959365196799</v>
      </c>
      <c r="E89" s="295">
        <v>6.0917172047932846</v>
      </c>
      <c r="F89" s="295">
        <v>2.1684566943603678</v>
      </c>
      <c r="G89" s="295">
        <v>2.2486117543072588</v>
      </c>
      <c r="H89" s="295">
        <v>2.0441003653766638</v>
      </c>
      <c r="I89" s="295">
        <v>3.5811271286629198</v>
      </c>
      <c r="J89" s="295">
        <v>2.820917782155195</v>
      </c>
      <c r="K89" s="295">
        <v>2.5077998157456398</v>
      </c>
      <c r="L89" s="295">
        <v>3.6460106056485531</v>
      </c>
      <c r="M89" s="295">
        <v>3.1168148134308762</v>
      </c>
      <c r="N89" s="295">
        <v>3.9014511208340452</v>
      </c>
      <c r="O89" s="295">
        <v>2.8278223429365861</v>
      </c>
      <c r="P89" s="295">
        <v>2.1703137118020219</v>
      </c>
      <c r="Q89" s="295">
        <v>1.8014712652250939</v>
      </c>
      <c r="R89" s="295">
        <v>2.1936366234439082</v>
      </c>
      <c r="S89" s="295">
        <v>1.718250327458523</v>
      </c>
      <c r="T89" s="295">
        <v>1.8660650200200439</v>
      </c>
      <c r="U89" s="295">
        <v>1.729056307052516</v>
      </c>
      <c r="V89" s="295">
        <v>2.324406212187105</v>
      </c>
      <c r="W89" s="295">
        <v>2.4072551126995929</v>
      </c>
      <c r="X89" s="295">
        <v>3.7764877347779189</v>
      </c>
      <c r="Y89" s="295">
        <v>2.071852830183345</v>
      </c>
      <c r="DA89" s="122" t="s">
        <v>1338</v>
      </c>
    </row>
    <row r="90" spans="1:105" ht="12" customHeight="1" x14ac:dyDescent="0.25">
      <c r="A90" s="59" t="s">
        <v>32</v>
      </c>
      <c r="B90" s="295">
        <v>3.2056757818394579</v>
      </c>
      <c r="C90" s="295">
        <v>2.8812250695398731</v>
      </c>
      <c r="D90" s="295">
        <v>1.7907843468728339</v>
      </c>
      <c r="E90" s="295">
        <v>5.4717454493386901</v>
      </c>
      <c r="F90" s="295">
        <v>5.1893873895749039</v>
      </c>
      <c r="G90" s="295">
        <v>4.6145352050061703</v>
      </c>
      <c r="H90" s="295">
        <v>5.6808344651070044</v>
      </c>
      <c r="I90" s="295">
        <v>4.5501262698641218</v>
      </c>
      <c r="J90" s="295">
        <v>3.7948190434661822</v>
      </c>
      <c r="K90" s="295">
        <v>3.6058696807368782</v>
      </c>
      <c r="L90" s="295">
        <v>2.9399356109031878</v>
      </c>
      <c r="M90" s="295">
        <v>3.3459065613271912</v>
      </c>
      <c r="N90" s="295">
        <v>3.1299565494249109</v>
      </c>
      <c r="O90" s="295">
        <v>3.0390687734398578</v>
      </c>
      <c r="P90" s="295">
        <v>1.551832209685488</v>
      </c>
      <c r="Q90" s="295">
        <v>0</v>
      </c>
      <c r="R90" s="295">
        <v>0</v>
      </c>
      <c r="S90" s="295">
        <v>1.5721836752475609E-2</v>
      </c>
      <c r="T90" s="295">
        <v>0</v>
      </c>
      <c r="U90" s="295">
        <v>0</v>
      </c>
      <c r="V90" s="295">
        <v>0</v>
      </c>
      <c r="W90" s="295">
        <v>0</v>
      </c>
      <c r="X90" s="295">
        <v>0</v>
      </c>
      <c r="Y90" s="295">
        <v>0</v>
      </c>
      <c r="DA90" s="122" t="s">
        <v>1339</v>
      </c>
    </row>
    <row r="91" spans="1:105" ht="12" customHeight="1" x14ac:dyDescent="0.25">
      <c r="A91" s="59" t="s">
        <v>35</v>
      </c>
      <c r="B91" s="295">
        <v>27.395865584087279</v>
      </c>
      <c r="C91" s="295">
        <v>21.800109898233689</v>
      </c>
      <c r="D91" s="295">
        <v>20.66326179619945</v>
      </c>
      <c r="E91" s="295">
        <v>31.765043840304291</v>
      </c>
      <c r="F91" s="295">
        <v>33.788122790449222</v>
      </c>
      <c r="G91" s="295">
        <v>27.63856775987389</v>
      </c>
      <c r="H91" s="295">
        <v>25.04398514725597</v>
      </c>
      <c r="I91" s="295">
        <v>28.133925968545281</v>
      </c>
      <c r="J91" s="295">
        <v>27.026059951207031</v>
      </c>
      <c r="K91" s="295">
        <v>33.505669755098168</v>
      </c>
      <c r="L91" s="295">
        <v>39.589119391184553</v>
      </c>
      <c r="M91" s="295">
        <v>36.166745001747259</v>
      </c>
      <c r="N91" s="295">
        <v>31.758779032737198</v>
      </c>
      <c r="O91" s="295">
        <v>30.55104907175388</v>
      </c>
      <c r="P91" s="295">
        <v>21.842133936423259</v>
      </c>
      <c r="Q91" s="295">
        <v>18.608528181706131</v>
      </c>
      <c r="R91" s="295">
        <v>17.028510346922179</v>
      </c>
      <c r="S91" s="295">
        <v>17.527805701419609</v>
      </c>
      <c r="T91" s="295">
        <v>18.400539918723808</v>
      </c>
      <c r="U91" s="295">
        <v>18.37821280208118</v>
      </c>
      <c r="V91" s="295">
        <v>28.57537697796143</v>
      </c>
      <c r="W91" s="295">
        <v>31.205149858591401</v>
      </c>
      <c r="X91" s="295">
        <v>29.155364262483971</v>
      </c>
      <c r="Y91" s="295">
        <v>27.34294175691797</v>
      </c>
      <c r="DA91" s="122" t="s">
        <v>1340</v>
      </c>
    </row>
    <row r="92" spans="1:105" ht="12" customHeight="1" x14ac:dyDescent="0.25">
      <c r="A92" s="60" t="s">
        <v>1019</v>
      </c>
      <c r="B92" s="262">
        <v>0</v>
      </c>
      <c r="C92" s="262">
        <v>0</v>
      </c>
      <c r="D92" s="262">
        <v>0</v>
      </c>
      <c r="E92" s="262">
        <v>0</v>
      </c>
      <c r="F92" s="262">
        <v>0</v>
      </c>
      <c r="G92" s="262">
        <v>0</v>
      </c>
      <c r="H92" s="262">
        <v>0</v>
      </c>
      <c r="I92" s="262">
        <v>0</v>
      </c>
      <c r="J92" s="262">
        <v>0</v>
      </c>
      <c r="K92" s="262">
        <v>0</v>
      </c>
      <c r="L92" s="262">
        <v>0</v>
      </c>
      <c r="M92" s="262">
        <v>0</v>
      </c>
      <c r="N92" s="262">
        <v>0</v>
      </c>
      <c r="O92" s="262">
        <v>0</v>
      </c>
      <c r="P92" s="262">
        <v>0</v>
      </c>
      <c r="Q92" s="262">
        <v>0</v>
      </c>
      <c r="R92" s="262">
        <v>0</v>
      </c>
      <c r="S92" s="262">
        <v>0</v>
      </c>
      <c r="T92" s="262">
        <v>0</v>
      </c>
      <c r="U92" s="262">
        <v>0</v>
      </c>
      <c r="V92" s="262">
        <v>0</v>
      </c>
      <c r="W92" s="262">
        <v>0</v>
      </c>
      <c r="X92" s="262">
        <v>0</v>
      </c>
      <c r="Y92" s="262">
        <v>0</v>
      </c>
      <c r="DA92" s="72" t="s">
        <v>1341</v>
      </c>
    </row>
    <row r="93" spans="1:105" ht="12" customHeight="1" x14ac:dyDescent="0.25">
      <c r="A93" s="57" t="s">
        <v>1021</v>
      </c>
      <c r="B93" s="261">
        <f t="shared" ref="B93:Y93" si="4">B94+B95+B106</f>
        <v>4.9766440526775959</v>
      </c>
      <c r="C93" s="261">
        <f t="shared" si="4"/>
        <v>3.7556316040028044</v>
      </c>
      <c r="D93" s="261">
        <f t="shared" si="4"/>
        <v>3.8187673150894339</v>
      </c>
      <c r="E93" s="261">
        <f t="shared" si="4"/>
        <v>4.5236711720528628</v>
      </c>
      <c r="F93" s="261">
        <f t="shared" si="4"/>
        <v>4.7665375371323719</v>
      </c>
      <c r="G93" s="261">
        <f t="shared" si="4"/>
        <v>3.7683122254237689</v>
      </c>
      <c r="H93" s="261">
        <f t="shared" si="4"/>
        <v>3.548390276121614</v>
      </c>
      <c r="I93" s="261">
        <f t="shared" si="4"/>
        <v>3.8039364166788898</v>
      </c>
      <c r="J93" s="261">
        <f t="shared" si="4"/>
        <v>4.1802193046892731</v>
      </c>
      <c r="K93" s="261">
        <f t="shared" si="4"/>
        <v>5.2175595930306446</v>
      </c>
      <c r="L93" s="261">
        <f t="shared" si="4"/>
        <v>6.2623277374440693</v>
      </c>
      <c r="M93" s="261">
        <f t="shared" si="4"/>
        <v>5.1785840809385473</v>
      </c>
      <c r="N93" s="261">
        <f t="shared" si="4"/>
        <v>4.5046321426541445</v>
      </c>
      <c r="O93" s="261">
        <f t="shared" si="4"/>
        <v>4.3493035812292415</v>
      </c>
      <c r="P93" s="261">
        <f t="shared" si="4"/>
        <v>2.7450124020438098</v>
      </c>
      <c r="Q93" s="261">
        <f t="shared" si="4"/>
        <v>2.188391618618267</v>
      </c>
      <c r="R93" s="261">
        <f t="shared" si="4"/>
        <v>2.033754005192725</v>
      </c>
      <c r="S93" s="261">
        <f t="shared" si="4"/>
        <v>2.0099568124250826</v>
      </c>
      <c r="T93" s="261">
        <f t="shared" si="4"/>
        <v>2.2142662866241607</v>
      </c>
      <c r="U93" s="261">
        <f t="shared" si="4"/>
        <v>2.1505694564803925</v>
      </c>
      <c r="V93" s="261">
        <f t="shared" si="4"/>
        <v>3.5834561553500208</v>
      </c>
      <c r="W93" s="261">
        <f t="shared" si="4"/>
        <v>3.8386797174656966</v>
      </c>
      <c r="X93" s="261">
        <f t="shared" si="4"/>
        <v>3.7091004340883975</v>
      </c>
      <c r="Y93" s="261">
        <f t="shared" si="4"/>
        <v>3.5582425334411116</v>
      </c>
      <c r="DA93" s="70"/>
    </row>
    <row r="94" spans="1:105" ht="12" customHeight="1" x14ac:dyDescent="0.25">
      <c r="A94" s="60" t="s">
        <v>1022</v>
      </c>
      <c r="B94" s="262">
        <v>3.8112078171298052</v>
      </c>
      <c r="C94" s="262">
        <v>2.8087597703271729</v>
      </c>
      <c r="D94" s="262">
        <v>2.7538559137254319</v>
      </c>
      <c r="E94" s="262">
        <v>3.2357365773402802</v>
      </c>
      <c r="F94" s="262">
        <v>3.312013666111064</v>
      </c>
      <c r="G94" s="262">
        <v>2.5848635502534569</v>
      </c>
      <c r="H94" s="262">
        <v>2.4537972787651929</v>
      </c>
      <c r="I94" s="262">
        <v>2.6410471185446718</v>
      </c>
      <c r="J94" s="262">
        <v>3.2566163151299432</v>
      </c>
      <c r="K94" s="262">
        <v>4.1235274340645578</v>
      </c>
      <c r="L94" s="262">
        <v>4.8343031295219863</v>
      </c>
      <c r="M94" s="262">
        <v>4.1317722893202804</v>
      </c>
      <c r="N94" s="262">
        <v>3.6017560020844139</v>
      </c>
      <c r="O94" s="262">
        <v>3.4999430320660219</v>
      </c>
      <c r="P94" s="262">
        <v>2.150129612535804</v>
      </c>
      <c r="Q94" s="262">
        <v>1.7541932595098459</v>
      </c>
      <c r="R94" s="262">
        <v>1.651476429250927</v>
      </c>
      <c r="S94" s="262">
        <v>1.6414496360280459</v>
      </c>
      <c r="T94" s="262">
        <v>1.7858786715182069</v>
      </c>
      <c r="U94" s="262">
        <v>1.7325065498453851</v>
      </c>
      <c r="V94" s="262">
        <v>2.8627094243265039</v>
      </c>
      <c r="W94" s="262">
        <v>3.0768280586917718</v>
      </c>
      <c r="X94" s="262">
        <v>2.986719897348884</v>
      </c>
      <c r="Y94" s="262">
        <v>2.7717472186237271</v>
      </c>
      <c r="DA94" s="72" t="s">
        <v>1342</v>
      </c>
    </row>
    <row r="95" spans="1:105" ht="12" customHeight="1" x14ac:dyDescent="0.25">
      <c r="A95" s="60" t="s">
        <v>1024</v>
      </c>
      <c r="B95" s="262">
        <v>1.165436235547791</v>
      </c>
      <c r="C95" s="262">
        <v>0.94687183367563144</v>
      </c>
      <c r="D95" s="262">
        <v>1.064911401364002</v>
      </c>
      <c r="E95" s="262">
        <v>1.2879345947125831</v>
      </c>
      <c r="F95" s="262">
        <v>1.454523871021308</v>
      </c>
      <c r="G95" s="262">
        <v>1.1834486751703119</v>
      </c>
      <c r="H95" s="262">
        <v>1.094592997356421</v>
      </c>
      <c r="I95" s="262">
        <v>1.162889298134218</v>
      </c>
      <c r="J95" s="262">
        <v>0.92360298955932962</v>
      </c>
      <c r="K95" s="262">
        <v>1.0940321589660871</v>
      </c>
      <c r="L95" s="262">
        <v>1.4280246079220831</v>
      </c>
      <c r="M95" s="262">
        <v>1.0468117916182671</v>
      </c>
      <c r="N95" s="262">
        <v>0.90287614056973065</v>
      </c>
      <c r="O95" s="262">
        <v>0.84936054916321957</v>
      </c>
      <c r="P95" s="262">
        <v>0.59488278950800566</v>
      </c>
      <c r="Q95" s="262">
        <v>0.43419835910842108</v>
      </c>
      <c r="R95" s="262">
        <v>0.38227757594179801</v>
      </c>
      <c r="S95" s="262">
        <v>0.36850717639703662</v>
      </c>
      <c r="T95" s="262">
        <v>0.42838761510595391</v>
      </c>
      <c r="U95" s="262">
        <v>0.41806290663500728</v>
      </c>
      <c r="V95" s="262">
        <v>0.72074673102351683</v>
      </c>
      <c r="W95" s="262">
        <v>0.76185165877392502</v>
      </c>
      <c r="X95" s="262">
        <v>0.7223805367395133</v>
      </c>
      <c r="Y95" s="262">
        <v>0.78649531481738444</v>
      </c>
      <c r="DA95" s="72" t="s">
        <v>1343</v>
      </c>
    </row>
    <row r="96" spans="1:105" ht="12" customHeight="1" x14ac:dyDescent="0.25">
      <c r="A96" s="64" t="s">
        <v>28</v>
      </c>
      <c r="B96" s="229">
        <v>0</v>
      </c>
      <c r="C96" s="229">
        <v>0</v>
      </c>
      <c r="D96" s="229">
        <v>0.19747020586134009</v>
      </c>
      <c r="E96" s="229">
        <v>0</v>
      </c>
      <c r="F96" s="229">
        <v>0</v>
      </c>
      <c r="G96" s="229">
        <v>0</v>
      </c>
      <c r="H96" s="229">
        <v>0</v>
      </c>
      <c r="I96" s="229">
        <v>0</v>
      </c>
      <c r="J96" s="229">
        <v>0</v>
      </c>
      <c r="K96" s="229">
        <v>0</v>
      </c>
      <c r="L96" s="229">
        <v>0</v>
      </c>
      <c r="M96" s="229">
        <v>0</v>
      </c>
      <c r="N96" s="229">
        <v>0</v>
      </c>
      <c r="O96" s="229">
        <v>0</v>
      </c>
      <c r="P96" s="229">
        <v>0</v>
      </c>
      <c r="Q96" s="229">
        <v>0</v>
      </c>
      <c r="R96" s="229">
        <v>0</v>
      </c>
      <c r="S96" s="229">
        <v>0</v>
      </c>
      <c r="T96" s="229">
        <v>0</v>
      </c>
      <c r="U96" s="229">
        <v>1.188105519181631E-4</v>
      </c>
      <c r="V96" s="229">
        <v>0</v>
      </c>
      <c r="W96" s="229">
        <v>0</v>
      </c>
      <c r="X96" s="229">
        <v>0</v>
      </c>
      <c r="Y96" s="229">
        <v>0</v>
      </c>
      <c r="DA96" s="73" t="s">
        <v>1344</v>
      </c>
    </row>
    <row r="97" spans="1:105" ht="12" customHeight="1" x14ac:dyDescent="0.25">
      <c r="A97" s="64" t="s">
        <v>30</v>
      </c>
      <c r="B97" s="229">
        <v>0</v>
      </c>
      <c r="C97" s="229">
        <v>0</v>
      </c>
      <c r="D97" s="229">
        <v>0</v>
      </c>
      <c r="E97" s="229">
        <v>0</v>
      </c>
      <c r="F97" s="229">
        <v>0</v>
      </c>
      <c r="G97" s="229">
        <v>0</v>
      </c>
      <c r="H97" s="229">
        <v>0</v>
      </c>
      <c r="I97" s="229">
        <v>0</v>
      </c>
      <c r="J97" s="229">
        <v>0</v>
      </c>
      <c r="K97" s="229">
        <v>0</v>
      </c>
      <c r="L97" s="229">
        <v>0</v>
      </c>
      <c r="M97" s="229">
        <v>0</v>
      </c>
      <c r="N97" s="229">
        <v>0</v>
      </c>
      <c r="O97" s="229">
        <v>0</v>
      </c>
      <c r="P97" s="229">
        <v>0</v>
      </c>
      <c r="Q97" s="229">
        <v>0</v>
      </c>
      <c r="R97" s="229">
        <v>0</v>
      </c>
      <c r="S97" s="229">
        <v>0</v>
      </c>
      <c r="T97" s="229">
        <v>0</v>
      </c>
      <c r="U97" s="229">
        <v>0</v>
      </c>
      <c r="V97" s="229">
        <v>0</v>
      </c>
      <c r="W97" s="229">
        <v>0</v>
      </c>
      <c r="X97" s="229">
        <v>0</v>
      </c>
      <c r="Y97" s="229">
        <v>0</v>
      </c>
      <c r="DA97" s="73" t="s">
        <v>1345</v>
      </c>
    </row>
    <row r="98" spans="1:105" ht="12" customHeight="1" x14ac:dyDescent="0.25">
      <c r="A98" s="64" t="s">
        <v>31</v>
      </c>
      <c r="B98" s="229">
        <v>0</v>
      </c>
      <c r="C98" s="229">
        <v>0</v>
      </c>
      <c r="D98" s="229">
        <v>0</v>
      </c>
      <c r="E98" s="229">
        <v>2.1802314348749671E-2</v>
      </c>
      <c r="F98" s="229">
        <v>2.1752716121193252E-2</v>
      </c>
      <c r="G98" s="229">
        <v>6.1338342441715071E-2</v>
      </c>
      <c r="H98" s="229">
        <v>3.4973399475800193E-2</v>
      </c>
      <c r="I98" s="229">
        <v>1.7585225563809769E-2</v>
      </c>
      <c r="J98" s="229">
        <v>1.557738086057435E-2</v>
      </c>
      <c r="K98" s="229">
        <v>1.8709218080868711E-2</v>
      </c>
      <c r="L98" s="229">
        <v>2.0761337726114801E-2</v>
      </c>
      <c r="M98" s="229">
        <v>2.0461065719309581E-2</v>
      </c>
      <c r="N98" s="229">
        <v>2.0391479950733371E-2</v>
      </c>
      <c r="O98" s="229">
        <v>1.8281915613251831E-2</v>
      </c>
      <c r="P98" s="229">
        <v>1.3156691712108841E-2</v>
      </c>
      <c r="Q98" s="229">
        <v>9.6547702389356265E-3</v>
      </c>
      <c r="R98" s="229">
        <v>8.6985224123351766E-3</v>
      </c>
      <c r="S98" s="229">
        <v>7.8994481343387709E-3</v>
      </c>
      <c r="T98" s="229">
        <v>9.477736294371257E-3</v>
      </c>
      <c r="U98" s="229">
        <v>8.8499218363586006E-3</v>
      </c>
      <c r="V98" s="229">
        <v>1.403102833756616E-2</v>
      </c>
      <c r="W98" s="229">
        <v>8.579691191906021E-3</v>
      </c>
      <c r="X98" s="229">
        <v>2.1024240506647189E-2</v>
      </c>
      <c r="Y98" s="229">
        <v>2.5877953424457392E-2</v>
      </c>
      <c r="DA98" s="73" t="s">
        <v>1346</v>
      </c>
    </row>
    <row r="99" spans="1:105" ht="12" customHeight="1" x14ac:dyDescent="0.25">
      <c r="A99" s="64" t="s">
        <v>159</v>
      </c>
      <c r="B99" s="229">
        <v>4.5236277125360283E-2</v>
      </c>
      <c r="C99" s="229">
        <v>2.0889332749637581E-2</v>
      </c>
      <c r="D99" s="229">
        <v>4.2321418943820729E-2</v>
      </c>
      <c r="E99" s="229">
        <v>0.17801028514165201</v>
      </c>
      <c r="F99" s="229">
        <v>6.6661764306160054E-2</v>
      </c>
      <c r="G99" s="229">
        <v>6.2628865910086595E-2</v>
      </c>
      <c r="H99" s="229">
        <v>5.273720989811824E-2</v>
      </c>
      <c r="I99" s="229">
        <v>9.1081753417665293E-2</v>
      </c>
      <c r="J99" s="229">
        <v>6.3414228159108812E-2</v>
      </c>
      <c r="K99" s="229">
        <v>5.7093695205140578E-2</v>
      </c>
      <c r="L99" s="229">
        <v>8.468920095605581E-2</v>
      </c>
      <c r="M99" s="229">
        <v>6.2619746112160382E-2</v>
      </c>
      <c r="N99" s="229">
        <v>8.3460611969375695E-2</v>
      </c>
      <c r="O99" s="229">
        <v>5.5852189140099873E-2</v>
      </c>
      <c r="P99" s="229">
        <v>4.0260130413191653E-2</v>
      </c>
      <c r="Q99" s="229">
        <v>2.9485387696306681E-2</v>
      </c>
      <c r="R99" s="229">
        <v>3.5323490571706397E-2</v>
      </c>
      <c r="S99" s="229">
        <v>2.7288307247506818E-2</v>
      </c>
      <c r="T99" s="229">
        <v>3.1300868464617021E-2</v>
      </c>
      <c r="U99" s="229">
        <v>2.6311797734328939E-2</v>
      </c>
      <c r="V99" s="229">
        <v>3.8282746784724243E-2</v>
      </c>
      <c r="W99" s="229">
        <v>3.8747074678880243E-2</v>
      </c>
      <c r="X99" s="229">
        <v>6.3147910830012366E-2</v>
      </c>
      <c r="Y99" s="229">
        <v>3.6880856678300711E-2</v>
      </c>
      <c r="DA99" s="73" t="s">
        <v>1347</v>
      </c>
    </row>
    <row r="100" spans="1:105" ht="12" customHeight="1" x14ac:dyDescent="0.25">
      <c r="A100" s="64" t="s">
        <v>32</v>
      </c>
      <c r="B100" s="229">
        <v>0.11734696087991001</v>
      </c>
      <c r="C100" s="229">
        <v>0.1080964218145722</v>
      </c>
      <c r="D100" s="229">
        <v>6.5806027597064887E-2</v>
      </c>
      <c r="E100" s="229">
        <v>0.15989366132966601</v>
      </c>
      <c r="F100" s="229">
        <v>0.15952991819338219</v>
      </c>
      <c r="G100" s="229">
        <v>0.12852512490789689</v>
      </c>
      <c r="H100" s="229">
        <v>0.14656391861052631</v>
      </c>
      <c r="I100" s="229">
        <v>0.1157271060314861</v>
      </c>
      <c r="J100" s="229">
        <v>8.5307527276119746E-2</v>
      </c>
      <c r="K100" s="229">
        <v>8.2092846170912184E-2</v>
      </c>
      <c r="L100" s="229">
        <v>6.8288555541751103E-2</v>
      </c>
      <c r="M100" s="229">
        <v>6.7222415166427116E-2</v>
      </c>
      <c r="N100" s="229">
        <v>6.6956647914305722E-2</v>
      </c>
      <c r="O100" s="229">
        <v>6.0024507680941197E-2</v>
      </c>
      <c r="P100" s="229">
        <v>2.8787067418679389E-2</v>
      </c>
      <c r="Q100" s="229">
        <v>0</v>
      </c>
      <c r="R100" s="229">
        <v>0</v>
      </c>
      <c r="S100" s="229">
        <v>2.4968556964064122E-4</v>
      </c>
      <c r="T100" s="229">
        <v>0</v>
      </c>
      <c r="U100" s="229">
        <v>0</v>
      </c>
      <c r="V100" s="229">
        <v>0</v>
      </c>
      <c r="W100" s="229">
        <v>0</v>
      </c>
      <c r="X100" s="229">
        <v>0</v>
      </c>
      <c r="Y100" s="229">
        <v>0</v>
      </c>
      <c r="DA100" s="73" t="s">
        <v>1348</v>
      </c>
    </row>
    <row r="101" spans="1:105" ht="12" customHeight="1" x14ac:dyDescent="0.25">
      <c r="A101" s="64" t="s">
        <v>33</v>
      </c>
      <c r="B101" s="229">
        <v>0</v>
      </c>
      <c r="C101" s="229">
        <v>0</v>
      </c>
      <c r="D101" s="229">
        <v>0</v>
      </c>
      <c r="E101" s="229">
        <v>0</v>
      </c>
      <c r="F101" s="229">
        <v>0</v>
      </c>
      <c r="G101" s="229">
        <v>0</v>
      </c>
      <c r="H101" s="229">
        <v>0</v>
      </c>
      <c r="I101" s="229">
        <v>3.5758204262878138E-2</v>
      </c>
      <c r="J101" s="229">
        <v>0</v>
      </c>
      <c r="K101" s="229">
        <v>0</v>
      </c>
      <c r="L101" s="229">
        <v>0</v>
      </c>
      <c r="M101" s="229">
        <v>0</v>
      </c>
      <c r="N101" s="229">
        <v>0</v>
      </c>
      <c r="O101" s="229">
        <v>0</v>
      </c>
      <c r="P101" s="229">
        <v>0</v>
      </c>
      <c r="Q101" s="229">
        <v>0</v>
      </c>
      <c r="R101" s="229">
        <v>0</v>
      </c>
      <c r="S101" s="229">
        <v>2.1680746224330011E-5</v>
      </c>
      <c r="T101" s="229">
        <v>2.4047269649253191E-5</v>
      </c>
      <c r="U101" s="229">
        <v>0</v>
      </c>
      <c r="V101" s="229">
        <v>0</v>
      </c>
      <c r="W101" s="229">
        <v>0</v>
      </c>
      <c r="X101" s="229">
        <v>0</v>
      </c>
      <c r="Y101" s="229">
        <v>2.252931726992222E-2</v>
      </c>
      <c r="DA101" s="73" t="s">
        <v>1349</v>
      </c>
    </row>
    <row r="102" spans="1:105" ht="12" customHeight="1" x14ac:dyDescent="0.25">
      <c r="A102" s="64" t="s">
        <v>35</v>
      </c>
      <c r="B102" s="229">
        <v>1.00285299754252</v>
      </c>
      <c r="C102" s="229">
        <v>0.81788607911142164</v>
      </c>
      <c r="D102" s="229">
        <v>0.75931374896177617</v>
      </c>
      <c r="E102" s="229">
        <v>0.92822833389251547</v>
      </c>
      <c r="F102" s="229">
        <v>1.038699958206408</v>
      </c>
      <c r="G102" s="229">
        <v>0.76979592002233155</v>
      </c>
      <c r="H102" s="229">
        <v>0.64612771650907697</v>
      </c>
      <c r="I102" s="229">
        <v>0.7155532924894078</v>
      </c>
      <c r="J102" s="229">
        <v>0.60754579336878667</v>
      </c>
      <c r="K102" s="229">
        <v>0.76280510295551396</v>
      </c>
      <c r="L102" s="229">
        <v>0.91957244518133374</v>
      </c>
      <c r="M102" s="229">
        <v>0.72662398162170638</v>
      </c>
      <c r="N102" s="229">
        <v>0.67939006574194438</v>
      </c>
      <c r="O102" s="229">
        <v>0.60341236621396033</v>
      </c>
      <c r="P102" s="229">
        <v>0.40517974705723853</v>
      </c>
      <c r="Q102" s="229">
        <v>0.30457308894499457</v>
      </c>
      <c r="R102" s="229">
        <v>0.27420513418734482</v>
      </c>
      <c r="S102" s="229">
        <v>0.27836697581917741</v>
      </c>
      <c r="T102" s="229">
        <v>0.30864566534113702</v>
      </c>
      <c r="U102" s="229">
        <v>0.27966921377542392</v>
      </c>
      <c r="V102" s="229">
        <v>0.4706337108331895</v>
      </c>
      <c r="W102" s="229">
        <v>0.50227674896515107</v>
      </c>
      <c r="X102" s="229">
        <v>0.48751656882373939</v>
      </c>
      <c r="Y102" s="229">
        <v>0.48672912545181901</v>
      </c>
      <c r="DA102" s="73" t="s">
        <v>1350</v>
      </c>
    </row>
    <row r="103" spans="1:105" ht="12" customHeight="1" x14ac:dyDescent="0.25">
      <c r="A103" s="64" t="s">
        <v>36</v>
      </c>
      <c r="B103" s="229">
        <v>0</v>
      </c>
      <c r="C103" s="229">
        <v>0</v>
      </c>
      <c r="D103" s="229">
        <v>0</v>
      </c>
      <c r="E103" s="229">
        <v>0</v>
      </c>
      <c r="F103" s="229">
        <v>0</v>
      </c>
      <c r="G103" s="229">
        <v>0</v>
      </c>
      <c r="H103" s="229">
        <v>0</v>
      </c>
      <c r="I103" s="229">
        <v>0</v>
      </c>
      <c r="J103" s="229">
        <v>0</v>
      </c>
      <c r="K103" s="229">
        <v>0</v>
      </c>
      <c r="L103" s="229">
        <v>0</v>
      </c>
      <c r="M103" s="229">
        <v>0</v>
      </c>
      <c r="N103" s="229">
        <v>0</v>
      </c>
      <c r="O103" s="229">
        <v>0</v>
      </c>
      <c r="P103" s="229">
        <v>0</v>
      </c>
      <c r="Q103" s="229">
        <v>0</v>
      </c>
      <c r="R103" s="229">
        <v>0</v>
      </c>
      <c r="S103" s="229">
        <v>0</v>
      </c>
      <c r="T103" s="229">
        <v>0</v>
      </c>
      <c r="U103" s="229">
        <v>0</v>
      </c>
      <c r="V103" s="229">
        <v>0</v>
      </c>
      <c r="W103" s="229">
        <v>0</v>
      </c>
      <c r="X103" s="229">
        <v>0</v>
      </c>
      <c r="Y103" s="229">
        <v>0</v>
      </c>
      <c r="DA103" s="73" t="s">
        <v>1351</v>
      </c>
    </row>
    <row r="104" spans="1:105" ht="12" customHeight="1" x14ac:dyDescent="0.25">
      <c r="A104" s="64" t="s">
        <v>38</v>
      </c>
      <c r="B104" s="229">
        <v>0</v>
      </c>
      <c r="C104" s="229">
        <v>0</v>
      </c>
      <c r="D104" s="229">
        <v>0</v>
      </c>
      <c r="E104" s="229">
        <v>0</v>
      </c>
      <c r="F104" s="229">
        <v>0.16787951419416411</v>
      </c>
      <c r="G104" s="229">
        <v>0.1611604218882817</v>
      </c>
      <c r="H104" s="229">
        <v>0.21419075286290001</v>
      </c>
      <c r="I104" s="229">
        <v>0.18718371636897141</v>
      </c>
      <c r="J104" s="229">
        <v>0.15175805989474009</v>
      </c>
      <c r="K104" s="229">
        <v>0.17333129655365129</v>
      </c>
      <c r="L104" s="229">
        <v>0.33471306851682719</v>
      </c>
      <c r="M104" s="229">
        <v>0.16988458299866319</v>
      </c>
      <c r="N104" s="229">
        <v>5.2677334993371593E-2</v>
      </c>
      <c r="O104" s="229">
        <v>0.1117895705149663</v>
      </c>
      <c r="P104" s="229">
        <v>0.1074991529067873</v>
      </c>
      <c r="Q104" s="229">
        <v>9.0485112228184159E-2</v>
      </c>
      <c r="R104" s="229">
        <v>6.405042877041163E-2</v>
      </c>
      <c r="S104" s="229">
        <v>5.4681078880148552E-2</v>
      </c>
      <c r="T104" s="229">
        <v>7.8939297736179442E-2</v>
      </c>
      <c r="U104" s="229">
        <v>0.1031131627369777</v>
      </c>
      <c r="V104" s="229">
        <v>0.19779924506803689</v>
      </c>
      <c r="W104" s="229">
        <v>0.21224814393798769</v>
      </c>
      <c r="X104" s="229">
        <v>0.1506918165791144</v>
      </c>
      <c r="Y104" s="229">
        <v>0.21447806199288511</v>
      </c>
      <c r="DA104" s="73" t="s">
        <v>1352</v>
      </c>
    </row>
    <row r="105" spans="1:105" ht="12" customHeight="1" x14ac:dyDescent="0.25">
      <c r="A105" s="64" t="s">
        <v>39</v>
      </c>
      <c r="B105" s="229">
        <v>0</v>
      </c>
      <c r="C105" s="229">
        <v>0</v>
      </c>
      <c r="D105" s="229">
        <v>0</v>
      </c>
      <c r="E105" s="229">
        <v>0</v>
      </c>
      <c r="F105" s="229">
        <v>0</v>
      </c>
      <c r="G105" s="229">
        <v>0</v>
      </c>
      <c r="H105" s="229">
        <v>0</v>
      </c>
      <c r="I105" s="229">
        <v>0</v>
      </c>
      <c r="J105" s="229">
        <v>0</v>
      </c>
      <c r="K105" s="229">
        <v>0</v>
      </c>
      <c r="L105" s="229">
        <v>0</v>
      </c>
      <c r="M105" s="229">
        <v>0</v>
      </c>
      <c r="N105" s="229">
        <v>0</v>
      </c>
      <c r="O105" s="229">
        <v>0</v>
      </c>
      <c r="P105" s="229">
        <v>0</v>
      </c>
      <c r="Q105" s="229">
        <v>0</v>
      </c>
      <c r="R105" s="229">
        <v>0</v>
      </c>
      <c r="S105" s="229">
        <v>0</v>
      </c>
      <c r="T105" s="229">
        <v>0</v>
      </c>
      <c r="U105" s="229">
        <v>0</v>
      </c>
      <c r="V105" s="229">
        <v>0</v>
      </c>
      <c r="W105" s="229">
        <v>0</v>
      </c>
      <c r="X105" s="229">
        <v>0</v>
      </c>
      <c r="Y105" s="229">
        <v>0</v>
      </c>
      <c r="DA105" s="73" t="s">
        <v>1353</v>
      </c>
    </row>
    <row r="106" spans="1:105" ht="12" customHeight="1" x14ac:dyDescent="0.25">
      <c r="A106" s="60" t="s">
        <v>1036</v>
      </c>
      <c r="B106" s="262">
        <v>0</v>
      </c>
      <c r="C106" s="262">
        <v>0</v>
      </c>
      <c r="D106" s="262">
        <v>0</v>
      </c>
      <c r="E106" s="262">
        <v>0</v>
      </c>
      <c r="F106" s="262">
        <v>0</v>
      </c>
      <c r="G106" s="262">
        <v>0</v>
      </c>
      <c r="H106" s="262">
        <v>0</v>
      </c>
      <c r="I106" s="262">
        <v>0</v>
      </c>
      <c r="J106" s="262">
        <v>0</v>
      </c>
      <c r="K106" s="262">
        <v>0</v>
      </c>
      <c r="L106" s="262">
        <v>0</v>
      </c>
      <c r="M106" s="262">
        <v>0</v>
      </c>
      <c r="N106" s="262">
        <v>0</v>
      </c>
      <c r="O106" s="262">
        <v>0</v>
      </c>
      <c r="P106" s="262">
        <v>0</v>
      </c>
      <c r="Q106" s="262">
        <v>0</v>
      </c>
      <c r="R106" s="262">
        <v>0</v>
      </c>
      <c r="S106" s="262">
        <v>0</v>
      </c>
      <c r="T106" s="262">
        <v>0</v>
      </c>
      <c r="U106" s="262">
        <v>0</v>
      </c>
      <c r="V106" s="262">
        <v>0</v>
      </c>
      <c r="W106" s="262">
        <v>0</v>
      </c>
      <c r="X106" s="262">
        <v>0</v>
      </c>
      <c r="Y106" s="262">
        <v>0</v>
      </c>
      <c r="DA106" s="72" t="s">
        <v>1354</v>
      </c>
    </row>
    <row r="107" spans="1:105" ht="12" customHeight="1" x14ac:dyDescent="0.25">
      <c r="A107" s="132" t="s">
        <v>1038</v>
      </c>
      <c r="B107" s="316">
        <v>0</v>
      </c>
      <c r="C107" s="316">
        <v>0</v>
      </c>
      <c r="D107" s="316">
        <v>0</v>
      </c>
      <c r="E107" s="316">
        <v>0</v>
      </c>
      <c r="F107" s="316">
        <v>0</v>
      </c>
      <c r="G107" s="316">
        <v>0</v>
      </c>
      <c r="H107" s="316">
        <v>0</v>
      </c>
      <c r="I107" s="316">
        <v>0</v>
      </c>
      <c r="J107" s="316">
        <v>0</v>
      </c>
      <c r="K107" s="316">
        <v>0</v>
      </c>
      <c r="L107" s="316">
        <v>0</v>
      </c>
      <c r="M107" s="316">
        <v>0</v>
      </c>
      <c r="N107" s="316">
        <v>0</v>
      </c>
      <c r="O107" s="316">
        <v>0</v>
      </c>
      <c r="P107" s="316">
        <v>0</v>
      </c>
      <c r="Q107" s="316">
        <v>0</v>
      </c>
      <c r="R107" s="316">
        <v>0</v>
      </c>
      <c r="S107" s="316">
        <v>0</v>
      </c>
      <c r="T107" s="316">
        <v>0</v>
      </c>
      <c r="U107" s="316">
        <v>0</v>
      </c>
      <c r="V107" s="316">
        <v>0</v>
      </c>
      <c r="W107" s="316">
        <v>0</v>
      </c>
      <c r="X107" s="316">
        <v>0</v>
      </c>
      <c r="Y107" s="316">
        <v>0</v>
      </c>
      <c r="DA107" s="139" t="s">
        <v>1355</v>
      </c>
    </row>
    <row r="108" spans="1:105" ht="12" customHeight="1" x14ac:dyDescent="0.25">
      <c r="A108" s="100" t="s">
        <v>105</v>
      </c>
      <c r="B108" s="279">
        <v>0</v>
      </c>
      <c r="C108" s="279">
        <v>0</v>
      </c>
      <c r="D108" s="279">
        <v>0</v>
      </c>
      <c r="E108" s="279">
        <v>0</v>
      </c>
      <c r="F108" s="279">
        <v>0</v>
      </c>
      <c r="G108" s="279">
        <v>0</v>
      </c>
      <c r="H108" s="279">
        <v>0</v>
      </c>
      <c r="I108" s="279">
        <v>0</v>
      </c>
      <c r="J108" s="279">
        <v>0</v>
      </c>
      <c r="K108" s="279">
        <v>0</v>
      </c>
      <c r="L108" s="279">
        <v>0</v>
      </c>
      <c r="M108" s="279">
        <v>0</v>
      </c>
      <c r="N108" s="279">
        <v>0</v>
      </c>
      <c r="O108" s="279">
        <v>0</v>
      </c>
      <c r="P108" s="279">
        <v>0</v>
      </c>
      <c r="Q108" s="279">
        <v>0</v>
      </c>
      <c r="R108" s="279">
        <v>0</v>
      </c>
      <c r="S108" s="279">
        <v>0</v>
      </c>
      <c r="T108" s="279">
        <v>0</v>
      </c>
      <c r="U108" s="279">
        <v>0</v>
      </c>
      <c r="V108" s="279">
        <v>0</v>
      </c>
      <c r="W108" s="279">
        <v>0</v>
      </c>
      <c r="X108" s="279">
        <v>0</v>
      </c>
      <c r="Y108" s="279">
        <v>0</v>
      </c>
      <c r="DA108" s="105" t="s">
        <v>1356</v>
      </c>
    </row>
    <row r="109" spans="1:105" ht="12" customHeight="1" x14ac:dyDescent="0.25">
      <c r="A109" s="172"/>
      <c r="B109" s="172"/>
      <c r="C109" s="172"/>
      <c r="D109" s="172"/>
      <c r="E109" s="172"/>
      <c r="F109" s="172"/>
      <c r="G109" s="172"/>
      <c r="H109" s="172"/>
      <c r="I109" s="172"/>
      <c r="J109" s="172"/>
      <c r="K109" s="172"/>
      <c r="L109" s="172"/>
      <c r="M109" s="172"/>
      <c r="N109" s="172"/>
      <c r="O109" s="172"/>
      <c r="P109" s="172"/>
      <c r="Q109" s="172"/>
      <c r="R109" s="172"/>
      <c r="S109" s="172"/>
      <c r="T109" s="172"/>
      <c r="U109" s="172"/>
      <c r="V109" s="172"/>
      <c r="W109" s="172"/>
      <c r="X109" s="172"/>
      <c r="Y109" s="172"/>
      <c r="DA109" s="176"/>
    </row>
    <row r="110" spans="1:105" ht="15" customHeight="1" x14ac:dyDescent="0.25">
      <c r="A110" s="34" t="s">
        <v>50</v>
      </c>
      <c r="B110" s="223">
        <v>53.015339789941109</v>
      </c>
      <c r="C110" s="223">
        <v>53.319409321769072</v>
      </c>
      <c r="D110" s="223">
        <v>56.636673138078649</v>
      </c>
      <c r="E110" s="223">
        <v>54.053832733447557</v>
      </c>
      <c r="F110" s="223">
        <v>60.687265243618199</v>
      </c>
      <c r="G110" s="223">
        <v>52.506459634906868</v>
      </c>
      <c r="H110" s="223">
        <v>67.972478855852202</v>
      </c>
      <c r="I110" s="223">
        <v>64.695665423630786</v>
      </c>
      <c r="J110" s="223">
        <v>66.715226436223915</v>
      </c>
      <c r="K110" s="223">
        <v>60.544585749387828</v>
      </c>
      <c r="L110" s="223">
        <v>61.963063488412452</v>
      </c>
      <c r="M110" s="223">
        <v>43.806514125304041</v>
      </c>
      <c r="N110" s="223">
        <v>40.518465952605233</v>
      </c>
      <c r="O110" s="223">
        <v>45.847731747765408</v>
      </c>
      <c r="P110" s="223">
        <v>61.97437627514968</v>
      </c>
      <c r="Q110" s="223">
        <v>66.528413523785858</v>
      </c>
      <c r="R110" s="223">
        <v>71.343507297496785</v>
      </c>
      <c r="S110" s="223">
        <v>70.925316687480958</v>
      </c>
      <c r="T110" s="223">
        <v>68.458271433611245</v>
      </c>
      <c r="U110" s="223">
        <v>69.646787381928803</v>
      </c>
      <c r="V110" s="223">
        <v>56.769745634964217</v>
      </c>
      <c r="W110" s="223">
        <v>54.396640956597381</v>
      </c>
      <c r="X110" s="223">
        <v>49.164449346265073</v>
      </c>
      <c r="Y110" s="223">
        <v>51.9154690039149</v>
      </c>
      <c r="DA110" s="89" t="s">
        <v>1357</v>
      </c>
    </row>
    <row r="111" spans="1:105" ht="12" customHeight="1" x14ac:dyDescent="0.25">
      <c r="A111" s="55" t="s">
        <v>91</v>
      </c>
      <c r="B111" s="259">
        <v>0</v>
      </c>
      <c r="C111" s="259">
        <v>0</v>
      </c>
      <c r="D111" s="259">
        <v>0</v>
      </c>
      <c r="E111" s="259">
        <v>0</v>
      </c>
      <c r="F111" s="259">
        <v>0</v>
      </c>
      <c r="G111" s="259">
        <v>0</v>
      </c>
      <c r="H111" s="259">
        <v>0</v>
      </c>
      <c r="I111" s="259">
        <v>0</v>
      </c>
      <c r="J111" s="259">
        <v>0</v>
      </c>
      <c r="K111" s="259">
        <v>0</v>
      </c>
      <c r="L111" s="259">
        <v>0</v>
      </c>
      <c r="M111" s="259">
        <v>0</v>
      </c>
      <c r="N111" s="259">
        <v>0</v>
      </c>
      <c r="O111" s="259">
        <v>0</v>
      </c>
      <c r="P111" s="259">
        <v>0</v>
      </c>
      <c r="Q111" s="259">
        <v>0</v>
      </c>
      <c r="R111" s="259">
        <v>0</v>
      </c>
      <c r="S111" s="259">
        <v>0</v>
      </c>
      <c r="T111" s="259">
        <v>0</v>
      </c>
      <c r="U111" s="259">
        <v>0</v>
      </c>
      <c r="V111" s="259">
        <v>0</v>
      </c>
      <c r="W111" s="259">
        <v>0</v>
      </c>
      <c r="X111" s="259">
        <v>0</v>
      </c>
      <c r="Y111" s="259">
        <v>0</v>
      </c>
      <c r="DA111" s="67" t="s">
        <v>1358</v>
      </c>
    </row>
    <row r="112" spans="1:105" ht="12" customHeight="1" x14ac:dyDescent="0.25">
      <c r="A112" s="173" t="s">
        <v>92</v>
      </c>
      <c r="B112" s="224">
        <v>0</v>
      </c>
      <c r="C112" s="224">
        <v>0</v>
      </c>
      <c r="D112" s="224">
        <v>0</v>
      </c>
      <c r="E112" s="224">
        <v>0</v>
      </c>
      <c r="F112" s="224">
        <v>0</v>
      </c>
      <c r="G112" s="224">
        <v>0</v>
      </c>
      <c r="H112" s="224">
        <v>0</v>
      </c>
      <c r="I112" s="224">
        <v>0</v>
      </c>
      <c r="J112" s="224">
        <v>0</v>
      </c>
      <c r="K112" s="224">
        <v>0</v>
      </c>
      <c r="L112" s="224">
        <v>0</v>
      </c>
      <c r="M112" s="224">
        <v>0</v>
      </c>
      <c r="N112" s="224">
        <v>0</v>
      </c>
      <c r="O112" s="224">
        <v>0</v>
      </c>
      <c r="P112" s="224">
        <v>0</v>
      </c>
      <c r="Q112" s="224">
        <v>0</v>
      </c>
      <c r="R112" s="224">
        <v>0</v>
      </c>
      <c r="S112" s="224">
        <v>0</v>
      </c>
      <c r="T112" s="224">
        <v>0</v>
      </c>
      <c r="U112" s="224">
        <v>0</v>
      </c>
      <c r="V112" s="224">
        <v>0</v>
      </c>
      <c r="W112" s="224">
        <v>0</v>
      </c>
      <c r="X112" s="224">
        <v>0</v>
      </c>
      <c r="Y112" s="224">
        <v>0</v>
      </c>
      <c r="DA112" s="177" t="s">
        <v>1359</v>
      </c>
    </row>
    <row r="113" spans="1:105" ht="12" customHeight="1" x14ac:dyDescent="0.25">
      <c r="A113" s="173" t="s">
        <v>93</v>
      </c>
      <c r="B113" s="224">
        <v>0</v>
      </c>
      <c r="C113" s="224">
        <v>0</v>
      </c>
      <c r="D113" s="224">
        <v>0</v>
      </c>
      <c r="E113" s="224">
        <v>0</v>
      </c>
      <c r="F113" s="224">
        <v>0</v>
      </c>
      <c r="G113" s="224">
        <v>0</v>
      </c>
      <c r="H113" s="224">
        <v>0</v>
      </c>
      <c r="I113" s="224">
        <v>0</v>
      </c>
      <c r="J113" s="224">
        <v>0</v>
      </c>
      <c r="K113" s="224">
        <v>0</v>
      </c>
      <c r="L113" s="224">
        <v>0</v>
      </c>
      <c r="M113" s="224">
        <v>0</v>
      </c>
      <c r="N113" s="224">
        <v>0</v>
      </c>
      <c r="O113" s="224">
        <v>0</v>
      </c>
      <c r="P113" s="224">
        <v>0</v>
      </c>
      <c r="Q113" s="224">
        <v>0</v>
      </c>
      <c r="R113" s="224">
        <v>0</v>
      </c>
      <c r="S113" s="224">
        <v>0</v>
      </c>
      <c r="T113" s="224">
        <v>0</v>
      </c>
      <c r="U113" s="224">
        <v>0</v>
      </c>
      <c r="V113" s="224">
        <v>0</v>
      </c>
      <c r="W113" s="224">
        <v>0</v>
      </c>
      <c r="X113" s="224">
        <v>0</v>
      </c>
      <c r="Y113" s="224">
        <v>0</v>
      </c>
      <c r="DA113" s="177" t="s">
        <v>1360</v>
      </c>
    </row>
    <row r="114" spans="1:105" ht="12" customHeight="1" x14ac:dyDescent="0.25">
      <c r="A114" s="173" t="s">
        <v>94</v>
      </c>
      <c r="B114" s="224">
        <v>0</v>
      </c>
      <c r="C114" s="224">
        <v>0</v>
      </c>
      <c r="D114" s="224">
        <v>0</v>
      </c>
      <c r="E114" s="224">
        <v>0</v>
      </c>
      <c r="F114" s="224">
        <v>0</v>
      </c>
      <c r="G114" s="224">
        <v>0</v>
      </c>
      <c r="H114" s="224">
        <v>0</v>
      </c>
      <c r="I114" s="224">
        <v>0</v>
      </c>
      <c r="J114" s="224">
        <v>0</v>
      </c>
      <c r="K114" s="224">
        <v>0</v>
      </c>
      <c r="L114" s="224">
        <v>0</v>
      </c>
      <c r="M114" s="224">
        <v>0</v>
      </c>
      <c r="N114" s="224">
        <v>0</v>
      </c>
      <c r="O114" s="224">
        <v>0</v>
      </c>
      <c r="P114" s="224">
        <v>0</v>
      </c>
      <c r="Q114" s="224">
        <v>0</v>
      </c>
      <c r="R114" s="224">
        <v>0</v>
      </c>
      <c r="S114" s="224">
        <v>0</v>
      </c>
      <c r="T114" s="224">
        <v>0</v>
      </c>
      <c r="U114" s="224">
        <v>0</v>
      </c>
      <c r="V114" s="224">
        <v>0</v>
      </c>
      <c r="W114" s="224">
        <v>0</v>
      </c>
      <c r="X114" s="224">
        <v>0</v>
      </c>
      <c r="Y114" s="224">
        <v>0</v>
      </c>
      <c r="DA114" s="177" t="s">
        <v>1361</v>
      </c>
    </row>
    <row r="115" spans="1:105" ht="12" customHeight="1" x14ac:dyDescent="0.25">
      <c r="A115" s="56" t="s">
        <v>95</v>
      </c>
      <c r="B115" s="260">
        <v>3.4040245613744311</v>
      </c>
      <c r="C115" s="260">
        <v>3.163548035514907</v>
      </c>
      <c r="D115" s="260">
        <v>3.0280728632020262</v>
      </c>
      <c r="E115" s="260">
        <v>2.8333185697605439</v>
      </c>
      <c r="F115" s="260">
        <v>2.8913556710126</v>
      </c>
      <c r="G115" s="260">
        <v>2.3826812553353269</v>
      </c>
      <c r="H115" s="260">
        <v>3.1469002595768969</v>
      </c>
      <c r="I115" s="260">
        <v>3.0919014529971429</v>
      </c>
      <c r="J115" s="260">
        <v>4.2507885749567507</v>
      </c>
      <c r="K115" s="260">
        <v>4.0121402038850142</v>
      </c>
      <c r="L115" s="260">
        <v>3.9517664471768561</v>
      </c>
      <c r="M115" s="260">
        <v>2.9033326925689509</v>
      </c>
      <c r="N115" s="260">
        <v>2.7036329488380959</v>
      </c>
      <c r="O115" s="260">
        <v>3.091449304346904</v>
      </c>
      <c r="P115" s="260">
        <v>3.786442941733644</v>
      </c>
      <c r="Q115" s="260">
        <v>4.2818992766891251</v>
      </c>
      <c r="R115" s="260">
        <v>4.7925950175512586</v>
      </c>
      <c r="S115" s="260">
        <v>4.7302370812501113</v>
      </c>
      <c r="T115" s="260">
        <v>4.5159745304309169</v>
      </c>
      <c r="U115" s="260">
        <v>4.524455081149088</v>
      </c>
      <c r="V115" s="260">
        <v>3.7028217012207438</v>
      </c>
      <c r="W115" s="260">
        <v>3.5636819538671518</v>
      </c>
      <c r="X115" s="260">
        <v>3.3009534057758971</v>
      </c>
      <c r="Y115" s="260">
        <v>3.1944222630116998</v>
      </c>
      <c r="DA115" s="68" t="s">
        <v>1362</v>
      </c>
    </row>
    <row r="116" spans="1:105" ht="12" customHeight="1" x14ac:dyDescent="0.25">
      <c r="A116" s="37" t="s">
        <v>159</v>
      </c>
      <c r="B116" s="226">
        <v>0.14692011656035861</v>
      </c>
      <c r="C116" s="226">
        <v>7.8786772536293473E-2</v>
      </c>
      <c r="D116" s="226">
        <v>0.1598636703661675</v>
      </c>
      <c r="E116" s="226">
        <v>0.45592319579346952</v>
      </c>
      <c r="F116" s="226">
        <v>0.1743708564723975</v>
      </c>
      <c r="G116" s="226">
        <v>0.1792649947102706</v>
      </c>
      <c r="H116" s="226">
        <v>0.2374689775475346</v>
      </c>
      <c r="I116" s="226">
        <v>0.34912418839541698</v>
      </c>
      <c r="J116" s="226">
        <v>0.4017534098896135</v>
      </c>
      <c r="K116" s="226">
        <v>0.27938559055677142</v>
      </c>
      <c r="L116" s="226">
        <v>0.33325174177823191</v>
      </c>
      <c r="M116" s="226">
        <v>0.23035464166413719</v>
      </c>
      <c r="N116" s="226">
        <v>0.29579427146551629</v>
      </c>
      <c r="O116" s="226">
        <v>0.2619042838890126</v>
      </c>
      <c r="P116" s="226">
        <v>0.34222954510045028</v>
      </c>
      <c r="Q116" s="226">
        <v>0.37793820267365957</v>
      </c>
      <c r="R116" s="226">
        <v>0.54693224269083862</v>
      </c>
      <c r="S116" s="226">
        <v>0.42230633650962213</v>
      </c>
      <c r="T116" s="226">
        <v>0.41581222548175362</v>
      </c>
      <c r="U116" s="226">
        <v>0.38906514612086363</v>
      </c>
      <c r="V116" s="226">
        <v>0.27854117007794282</v>
      </c>
      <c r="W116" s="226">
        <v>0.25522397492262761</v>
      </c>
      <c r="X116" s="226">
        <v>0.37853959901868123</v>
      </c>
      <c r="Y116" s="226">
        <v>0.22500149667282379</v>
      </c>
      <c r="DA116" s="69" t="s">
        <v>1363</v>
      </c>
    </row>
    <row r="117" spans="1:105" ht="12" customHeight="1" x14ac:dyDescent="0.25">
      <c r="A117" s="37" t="s">
        <v>35</v>
      </c>
      <c r="B117" s="226">
        <v>3.2571044448140718</v>
      </c>
      <c r="C117" s="226">
        <v>3.084761262978613</v>
      </c>
      <c r="D117" s="226">
        <v>2.8682091928358591</v>
      </c>
      <c r="E117" s="226">
        <v>2.377395373967075</v>
      </c>
      <c r="F117" s="226">
        <v>2.716984814540202</v>
      </c>
      <c r="G117" s="226">
        <v>2.203416260625056</v>
      </c>
      <c r="H117" s="226">
        <v>2.9094312820293631</v>
      </c>
      <c r="I117" s="226">
        <v>2.7427772646017261</v>
      </c>
      <c r="J117" s="226">
        <v>3.8490351650671371</v>
      </c>
      <c r="K117" s="226">
        <v>3.7327546133282432</v>
      </c>
      <c r="L117" s="226">
        <v>3.6185147053986242</v>
      </c>
      <c r="M117" s="226">
        <v>2.6729780509048142</v>
      </c>
      <c r="N117" s="226">
        <v>2.4078386773725802</v>
      </c>
      <c r="O117" s="226">
        <v>2.8295450204578909</v>
      </c>
      <c r="P117" s="226">
        <v>3.4442133966331938</v>
      </c>
      <c r="Q117" s="226">
        <v>3.9039610740154651</v>
      </c>
      <c r="R117" s="226">
        <v>4.2456627748604197</v>
      </c>
      <c r="S117" s="226">
        <v>4.3079307447404904</v>
      </c>
      <c r="T117" s="226">
        <v>4.1001623049491629</v>
      </c>
      <c r="U117" s="226">
        <v>4.1353899350282246</v>
      </c>
      <c r="V117" s="226">
        <v>3.4242805311428008</v>
      </c>
      <c r="W117" s="226">
        <v>3.3084579789445239</v>
      </c>
      <c r="X117" s="226">
        <v>2.922413806757215</v>
      </c>
      <c r="Y117" s="226">
        <v>2.9694207663388759</v>
      </c>
      <c r="DA117" s="69" t="s">
        <v>1364</v>
      </c>
    </row>
    <row r="118" spans="1:105" ht="12" customHeight="1" x14ac:dyDescent="0.25">
      <c r="A118" s="37" t="s">
        <v>96</v>
      </c>
      <c r="B118" s="226">
        <v>0</v>
      </c>
      <c r="C118" s="226">
        <v>0</v>
      </c>
      <c r="D118" s="226">
        <v>0</v>
      </c>
      <c r="E118" s="226">
        <v>0</v>
      </c>
      <c r="F118" s="226">
        <v>0</v>
      </c>
      <c r="G118" s="226">
        <v>0</v>
      </c>
      <c r="H118" s="226">
        <v>0</v>
      </c>
      <c r="I118" s="226">
        <v>0</v>
      </c>
      <c r="J118" s="226">
        <v>0</v>
      </c>
      <c r="K118" s="226">
        <v>0</v>
      </c>
      <c r="L118" s="226">
        <v>0</v>
      </c>
      <c r="M118" s="226">
        <v>0</v>
      </c>
      <c r="N118" s="226">
        <v>0</v>
      </c>
      <c r="O118" s="226">
        <v>0</v>
      </c>
      <c r="P118" s="226">
        <v>0</v>
      </c>
      <c r="Q118" s="226">
        <v>0</v>
      </c>
      <c r="R118" s="226">
        <v>0</v>
      </c>
      <c r="S118" s="226">
        <v>0</v>
      </c>
      <c r="T118" s="226">
        <v>0</v>
      </c>
      <c r="U118" s="226">
        <v>0</v>
      </c>
      <c r="V118" s="226">
        <v>0</v>
      </c>
      <c r="W118" s="226">
        <v>0</v>
      </c>
      <c r="X118" s="226">
        <v>0</v>
      </c>
      <c r="Y118" s="226">
        <v>0</v>
      </c>
      <c r="DA118" s="69" t="s">
        <v>1365</v>
      </c>
    </row>
    <row r="119" spans="1:105" ht="12" customHeight="1" x14ac:dyDescent="0.25">
      <c r="A119" s="37" t="s">
        <v>78</v>
      </c>
      <c r="B119" s="226">
        <v>0</v>
      </c>
      <c r="C119" s="226">
        <v>0</v>
      </c>
      <c r="D119" s="226">
        <v>0</v>
      </c>
      <c r="E119" s="226">
        <v>0</v>
      </c>
      <c r="F119" s="226">
        <v>0</v>
      </c>
      <c r="G119" s="226">
        <v>0</v>
      </c>
      <c r="H119" s="226">
        <v>0</v>
      </c>
      <c r="I119" s="226">
        <v>0</v>
      </c>
      <c r="J119" s="226">
        <v>0</v>
      </c>
      <c r="K119" s="226">
        <v>0</v>
      </c>
      <c r="L119" s="226">
        <v>0</v>
      </c>
      <c r="M119" s="226">
        <v>0</v>
      </c>
      <c r="N119" s="226">
        <v>0</v>
      </c>
      <c r="O119" s="226">
        <v>0</v>
      </c>
      <c r="P119" s="226">
        <v>0</v>
      </c>
      <c r="Q119" s="226">
        <v>0</v>
      </c>
      <c r="R119" s="226">
        <v>0</v>
      </c>
      <c r="S119" s="226">
        <v>0</v>
      </c>
      <c r="T119" s="226">
        <v>0</v>
      </c>
      <c r="U119" s="226">
        <v>0</v>
      </c>
      <c r="V119" s="226">
        <v>0</v>
      </c>
      <c r="W119" s="226">
        <v>0</v>
      </c>
      <c r="X119" s="226">
        <v>0</v>
      </c>
      <c r="Y119" s="226">
        <v>0</v>
      </c>
      <c r="DA119" s="69" t="s">
        <v>1366</v>
      </c>
    </row>
    <row r="120" spans="1:105" ht="12" customHeight="1" x14ac:dyDescent="0.25">
      <c r="A120" s="37" t="s">
        <v>40</v>
      </c>
      <c r="B120" s="226">
        <v>0</v>
      </c>
      <c r="C120" s="226">
        <v>0</v>
      </c>
      <c r="D120" s="226">
        <v>0</v>
      </c>
      <c r="E120" s="226">
        <v>0</v>
      </c>
      <c r="F120" s="226">
        <v>0</v>
      </c>
      <c r="G120" s="226">
        <v>0</v>
      </c>
      <c r="H120" s="226">
        <v>0</v>
      </c>
      <c r="I120" s="226">
        <v>0</v>
      </c>
      <c r="J120" s="226">
        <v>0</v>
      </c>
      <c r="K120" s="226">
        <v>0</v>
      </c>
      <c r="L120" s="226">
        <v>0</v>
      </c>
      <c r="M120" s="226">
        <v>0</v>
      </c>
      <c r="N120" s="226">
        <v>0</v>
      </c>
      <c r="O120" s="226">
        <v>0</v>
      </c>
      <c r="P120" s="226">
        <v>0</v>
      </c>
      <c r="Q120" s="226">
        <v>0</v>
      </c>
      <c r="R120" s="226">
        <v>0</v>
      </c>
      <c r="S120" s="226">
        <v>0</v>
      </c>
      <c r="T120" s="226">
        <v>0</v>
      </c>
      <c r="U120" s="226">
        <v>0</v>
      </c>
      <c r="V120" s="226">
        <v>0</v>
      </c>
      <c r="W120" s="226">
        <v>0</v>
      </c>
      <c r="X120" s="226">
        <v>0</v>
      </c>
      <c r="Y120" s="226">
        <v>0</v>
      </c>
      <c r="DA120" s="69" t="s">
        <v>1367</v>
      </c>
    </row>
    <row r="121" spans="1:105" ht="12" customHeight="1" x14ac:dyDescent="0.25">
      <c r="A121" s="57" t="s">
        <v>1051</v>
      </c>
      <c r="B121" s="261">
        <f t="shared" ref="B121:Y121" si="5">B122+B133</f>
        <v>23.90731927225481</v>
      </c>
      <c r="C121" s="261">
        <f t="shared" si="5"/>
        <v>24.68460042522274</v>
      </c>
      <c r="D121" s="261">
        <f t="shared" si="5"/>
        <v>26.645633254859838</v>
      </c>
      <c r="E121" s="261">
        <f t="shared" si="5"/>
        <v>23.51757660444002</v>
      </c>
      <c r="F121" s="261">
        <f t="shared" si="5"/>
        <v>28.56972145895276</v>
      </c>
      <c r="G121" s="261">
        <f t="shared" si="5"/>
        <v>24.215543233557501</v>
      </c>
      <c r="H121" s="261">
        <f t="shared" si="5"/>
        <v>31.18156325385285</v>
      </c>
      <c r="I121" s="261">
        <f t="shared" si="5"/>
        <v>29.384647431250571</v>
      </c>
      <c r="J121" s="261">
        <f t="shared" si="5"/>
        <v>26.687655908974961</v>
      </c>
      <c r="K121" s="261">
        <f t="shared" si="5"/>
        <v>23.985246979981788</v>
      </c>
      <c r="L121" s="261">
        <f t="shared" si="5"/>
        <v>26.08040976071474</v>
      </c>
      <c r="M121" s="261">
        <f t="shared" si="5"/>
        <v>16.431963929385891</v>
      </c>
      <c r="N121" s="261">
        <f t="shared" si="5"/>
        <v>14.828266701059089</v>
      </c>
      <c r="O121" s="261">
        <f t="shared" si="5"/>
        <v>16.69800861329589</v>
      </c>
      <c r="P121" s="261">
        <f t="shared" si="5"/>
        <v>23.08514138062213</v>
      </c>
      <c r="Q121" s="261">
        <f t="shared" si="5"/>
        <v>23.38577555968434</v>
      </c>
      <c r="R121" s="261">
        <f t="shared" si="5"/>
        <v>24.037759475515209</v>
      </c>
      <c r="S121" s="261">
        <f t="shared" si="5"/>
        <v>23.4081722670409</v>
      </c>
      <c r="T121" s="261">
        <f t="shared" si="5"/>
        <v>23.862396930355281</v>
      </c>
      <c r="U121" s="261">
        <f t="shared" si="5"/>
        <v>24.127796432493131</v>
      </c>
      <c r="V121" s="261">
        <f t="shared" si="5"/>
        <v>20.814507934373768</v>
      </c>
      <c r="W121" s="261">
        <f t="shared" si="5"/>
        <v>19.746501425720741</v>
      </c>
      <c r="X121" s="261">
        <f t="shared" si="5"/>
        <v>17.342430896482639</v>
      </c>
      <c r="Y121" s="261">
        <f t="shared" si="5"/>
        <v>20.372798095966679</v>
      </c>
      <c r="DA121" s="70"/>
    </row>
    <row r="122" spans="1:105" ht="12" customHeight="1" x14ac:dyDescent="0.25">
      <c r="A122" s="60" t="s">
        <v>1052</v>
      </c>
      <c r="B122" s="262">
        <v>23.90731927225481</v>
      </c>
      <c r="C122" s="262">
        <v>24.68460042522274</v>
      </c>
      <c r="D122" s="262">
        <v>26.645633254859838</v>
      </c>
      <c r="E122" s="262">
        <v>23.51757660444002</v>
      </c>
      <c r="F122" s="262">
        <v>28.56972145895276</v>
      </c>
      <c r="G122" s="262">
        <v>24.215543233557501</v>
      </c>
      <c r="H122" s="262">
        <v>31.18156325385285</v>
      </c>
      <c r="I122" s="262">
        <v>29.384647431250571</v>
      </c>
      <c r="J122" s="262">
        <v>26.687655908974961</v>
      </c>
      <c r="K122" s="262">
        <v>23.985246979981788</v>
      </c>
      <c r="L122" s="262">
        <v>26.08040976071474</v>
      </c>
      <c r="M122" s="262">
        <v>16.431963929385891</v>
      </c>
      <c r="N122" s="262">
        <v>14.828266701059089</v>
      </c>
      <c r="O122" s="262">
        <v>16.69800861329589</v>
      </c>
      <c r="P122" s="262">
        <v>23.08514138062213</v>
      </c>
      <c r="Q122" s="262">
        <v>23.38577555968434</v>
      </c>
      <c r="R122" s="262">
        <v>24.037759475515209</v>
      </c>
      <c r="S122" s="262">
        <v>23.4081722670409</v>
      </c>
      <c r="T122" s="262">
        <v>23.862396930355281</v>
      </c>
      <c r="U122" s="262">
        <v>24.127796432493131</v>
      </c>
      <c r="V122" s="262">
        <v>20.814507934373768</v>
      </c>
      <c r="W122" s="262">
        <v>19.746501425720741</v>
      </c>
      <c r="X122" s="262">
        <v>17.342430896482639</v>
      </c>
      <c r="Y122" s="262">
        <v>20.372798095966679</v>
      </c>
      <c r="DA122" s="72" t="s">
        <v>1368</v>
      </c>
    </row>
    <row r="123" spans="1:105" ht="12" customHeight="1" x14ac:dyDescent="0.25">
      <c r="A123" s="64" t="s">
        <v>28</v>
      </c>
      <c r="B123" s="229">
        <v>0</v>
      </c>
      <c r="C123" s="229">
        <v>0</v>
      </c>
      <c r="D123" s="229">
        <v>4.9409919711662598</v>
      </c>
      <c r="E123" s="229">
        <v>0</v>
      </c>
      <c r="F123" s="229">
        <v>0</v>
      </c>
      <c r="G123" s="229">
        <v>0</v>
      </c>
      <c r="H123" s="229">
        <v>0</v>
      </c>
      <c r="I123" s="229">
        <v>0</v>
      </c>
      <c r="J123" s="229">
        <v>0</v>
      </c>
      <c r="K123" s="229">
        <v>0</v>
      </c>
      <c r="L123" s="229">
        <v>0</v>
      </c>
      <c r="M123" s="229">
        <v>0</v>
      </c>
      <c r="N123" s="229">
        <v>0</v>
      </c>
      <c r="O123" s="229">
        <v>0</v>
      </c>
      <c r="P123" s="229">
        <v>0</v>
      </c>
      <c r="Q123" s="229">
        <v>0</v>
      </c>
      <c r="R123" s="229">
        <v>0</v>
      </c>
      <c r="S123" s="229">
        <v>0</v>
      </c>
      <c r="T123" s="229">
        <v>0</v>
      </c>
      <c r="U123" s="229">
        <v>6.8569508684403167E-3</v>
      </c>
      <c r="V123" s="229">
        <v>0</v>
      </c>
      <c r="W123" s="229">
        <v>0</v>
      </c>
      <c r="X123" s="229">
        <v>0</v>
      </c>
      <c r="Y123" s="229">
        <v>0</v>
      </c>
      <c r="DA123" s="73" t="s">
        <v>1369</v>
      </c>
    </row>
    <row r="124" spans="1:105" ht="12" customHeight="1" x14ac:dyDescent="0.25">
      <c r="A124" s="64" t="s">
        <v>30</v>
      </c>
      <c r="B124" s="229">
        <v>0</v>
      </c>
      <c r="C124" s="229">
        <v>0</v>
      </c>
      <c r="D124" s="229">
        <v>0</v>
      </c>
      <c r="E124" s="229">
        <v>0</v>
      </c>
      <c r="F124" s="229">
        <v>0</v>
      </c>
      <c r="G124" s="229">
        <v>0</v>
      </c>
      <c r="H124" s="229">
        <v>0</v>
      </c>
      <c r="I124" s="229">
        <v>0</v>
      </c>
      <c r="J124" s="229">
        <v>0</v>
      </c>
      <c r="K124" s="229">
        <v>0</v>
      </c>
      <c r="L124" s="229">
        <v>0</v>
      </c>
      <c r="M124" s="229">
        <v>0</v>
      </c>
      <c r="N124" s="229">
        <v>0</v>
      </c>
      <c r="O124" s="229">
        <v>0</v>
      </c>
      <c r="P124" s="229">
        <v>0</v>
      </c>
      <c r="Q124" s="229">
        <v>0</v>
      </c>
      <c r="R124" s="229">
        <v>0</v>
      </c>
      <c r="S124" s="229">
        <v>0</v>
      </c>
      <c r="T124" s="229">
        <v>0</v>
      </c>
      <c r="U124" s="229">
        <v>0</v>
      </c>
      <c r="V124" s="229">
        <v>0</v>
      </c>
      <c r="W124" s="229">
        <v>0</v>
      </c>
      <c r="X124" s="229">
        <v>0</v>
      </c>
      <c r="Y124" s="229">
        <v>0</v>
      </c>
      <c r="DA124" s="73" t="s">
        <v>1370</v>
      </c>
    </row>
    <row r="125" spans="1:105" ht="12" customHeight="1" x14ac:dyDescent="0.25">
      <c r="A125" s="64" t="s">
        <v>31</v>
      </c>
      <c r="B125" s="229">
        <v>0</v>
      </c>
      <c r="C125" s="229">
        <v>0</v>
      </c>
      <c r="D125" s="229">
        <v>0</v>
      </c>
      <c r="E125" s="229">
        <v>0.3981084132344665</v>
      </c>
      <c r="F125" s="229">
        <v>0.4272663054486634</v>
      </c>
      <c r="G125" s="229">
        <v>1.2550956492121199</v>
      </c>
      <c r="H125" s="229">
        <v>0.99628379734813033</v>
      </c>
      <c r="I125" s="229">
        <v>0.44435498204397789</v>
      </c>
      <c r="J125" s="229">
        <v>0.45011090811692911</v>
      </c>
      <c r="K125" s="229">
        <v>0.41017552618934228</v>
      </c>
      <c r="L125" s="229">
        <v>0.37917007317229889</v>
      </c>
      <c r="M125" s="229">
        <v>0.3211804610423174</v>
      </c>
      <c r="N125" s="229">
        <v>0.33489676994673112</v>
      </c>
      <c r="O125" s="229">
        <v>0.3594134254038262</v>
      </c>
      <c r="P125" s="229">
        <v>0.51056122925742253</v>
      </c>
      <c r="Q125" s="229">
        <v>0.52000263278675629</v>
      </c>
      <c r="R125" s="229">
        <v>0.54696640006926767</v>
      </c>
      <c r="S125" s="229">
        <v>0.50178573060929887</v>
      </c>
      <c r="T125" s="229">
        <v>0.52793661040267126</v>
      </c>
      <c r="U125" s="229">
        <v>0.51075833115603131</v>
      </c>
      <c r="V125" s="229">
        <v>0.40520329553900541</v>
      </c>
      <c r="W125" s="229">
        <v>0.22237778496914701</v>
      </c>
      <c r="X125" s="229">
        <v>0.50473596614776584</v>
      </c>
      <c r="Y125" s="229">
        <v>0.67032353571707082</v>
      </c>
      <c r="DA125" s="73" t="s">
        <v>1371</v>
      </c>
    </row>
    <row r="126" spans="1:105" ht="12" customHeight="1" x14ac:dyDescent="0.25">
      <c r="A126" s="64" t="s">
        <v>159</v>
      </c>
      <c r="B126" s="229">
        <v>0.92795992344948619</v>
      </c>
      <c r="C126" s="229">
        <v>0.54457722126199259</v>
      </c>
      <c r="D126" s="229">
        <v>1.058943501363516</v>
      </c>
      <c r="E126" s="229">
        <v>3.2504527282546101</v>
      </c>
      <c r="F126" s="229">
        <v>1.3093687055490419</v>
      </c>
      <c r="G126" s="229">
        <v>1.281502140256418</v>
      </c>
      <c r="H126" s="229">
        <v>1.502319720883825</v>
      </c>
      <c r="I126" s="229">
        <v>2.3015133219407198</v>
      </c>
      <c r="J126" s="229">
        <v>1.8323642517127361</v>
      </c>
      <c r="K126" s="229">
        <v>1.2517057833009719</v>
      </c>
      <c r="L126" s="229">
        <v>1.546702382429789</v>
      </c>
      <c r="M126" s="229">
        <v>0.9829516801598539</v>
      </c>
      <c r="N126" s="229">
        <v>1.370704305614471</v>
      </c>
      <c r="O126" s="229">
        <v>1.098026434417781</v>
      </c>
      <c r="P126" s="229">
        <v>1.562342732018652</v>
      </c>
      <c r="Q126" s="229">
        <v>1.5880729267885729</v>
      </c>
      <c r="R126" s="229">
        <v>2.2211545317729628</v>
      </c>
      <c r="S126" s="229">
        <v>1.7333974420008531</v>
      </c>
      <c r="T126" s="229">
        <v>1.7435465481017609</v>
      </c>
      <c r="U126" s="229">
        <v>1.5185410842035769</v>
      </c>
      <c r="V126" s="229">
        <v>1.1055707954008951</v>
      </c>
      <c r="W126" s="229">
        <v>1.0042889013595511</v>
      </c>
      <c r="X126" s="229">
        <v>1.516012993331294</v>
      </c>
      <c r="Y126" s="229">
        <v>0.95533467594497212</v>
      </c>
      <c r="DA126" s="73" t="s">
        <v>1372</v>
      </c>
    </row>
    <row r="127" spans="1:105" ht="12" customHeight="1" x14ac:dyDescent="0.25">
      <c r="A127" s="64" t="s">
        <v>32</v>
      </c>
      <c r="B127" s="229">
        <v>2.4072112860521759</v>
      </c>
      <c r="C127" s="229">
        <v>2.8180339566454209</v>
      </c>
      <c r="D127" s="229">
        <v>1.6465625920284661</v>
      </c>
      <c r="E127" s="229">
        <v>2.9196447120235649</v>
      </c>
      <c r="F127" s="229">
        <v>3.1334826591427469</v>
      </c>
      <c r="G127" s="229">
        <v>2.6298611710876738</v>
      </c>
      <c r="H127" s="229">
        <v>4.1751519605223182</v>
      </c>
      <c r="I127" s="229">
        <v>2.9242682123141179</v>
      </c>
      <c r="J127" s="229">
        <v>2.464974626681125</v>
      </c>
      <c r="K127" s="229">
        <v>1.7997799923539699</v>
      </c>
      <c r="L127" s="229">
        <v>1.247172843252133</v>
      </c>
      <c r="M127" s="229">
        <v>1.055200476442224</v>
      </c>
      <c r="N127" s="229">
        <v>1.0996536380457791</v>
      </c>
      <c r="O127" s="229">
        <v>1.180052154827119</v>
      </c>
      <c r="P127" s="229">
        <v>1.117116737976787</v>
      </c>
      <c r="Q127" s="229">
        <v>0</v>
      </c>
      <c r="R127" s="229">
        <v>0</v>
      </c>
      <c r="S127" s="229">
        <v>1.5860431495220581E-2</v>
      </c>
      <c r="T127" s="229">
        <v>0</v>
      </c>
      <c r="U127" s="229">
        <v>0</v>
      </c>
      <c r="V127" s="229">
        <v>0</v>
      </c>
      <c r="W127" s="229">
        <v>0</v>
      </c>
      <c r="X127" s="229">
        <v>0</v>
      </c>
      <c r="Y127" s="229">
        <v>0</v>
      </c>
      <c r="DA127" s="73" t="s">
        <v>1373</v>
      </c>
    </row>
    <row r="128" spans="1:105" ht="12" customHeight="1" x14ac:dyDescent="0.25">
      <c r="A128" s="64" t="s">
        <v>33</v>
      </c>
      <c r="B128" s="229">
        <v>0</v>
      </c>
      <c r="C128" s="229">
        <v>0</v>
      </c>
      <c r="D128" s="229">
        <v>0</v>
      </c>
      <c r="E128" s="229">
        <v>0</v>
      </c>
      <c r="F128" s="229">
        <v>0</v>
      </c>
      <c r="G128" s="229">
        <v>0</v>
      </c>
      <c r="H128" s="229">
        <v>0</v>
      </c>
      <c r="I128" s="229">
        <v>0.90356169475904913</v>
      </c>
      <c r="J128" s="229">
        <v>0</v>
      </c>
      <c r="K128" s="229">
        <v>0</v>
      </c>
      <c r="L128" s="229">
        <v>0</v>
      </c>
      <c r="M128" s="229">
        <v>0</v>
      </c>
      <c r="N128" s="229">
        <v>0</v>
      </c>
      <c r="O128" s="229">
        <v>0</v>
      </c>
      <c r="P128" s="229">
        <v>0</v>
      </c>
      <c r="Q128" s="229">
        <v>0</v>
      </c>
      <c r="R128" s="229">
        <v>0</v>
      </c>
      <c r="S128" s="229">
        <v>1.377196090071029E-3</v>
      </c>
      <c r="T128" s="229">
        <v>1.339500660680491E-3</v>
      </c>
      <c r="U128" s="229">
        <v>0</v>
      </c>
      <c r="V128" s="229">
        <v>0</v>
      </c>
      <c r="W128" s="229">
        <v>0</v>
      </c>
      <c r="X128" s="229">
        <v>0</v>
      </c>
      <c r="Y128" s="229">
        <v>0.58358291948207197</v>
      </c>
      <c r="DA128" s="73" t="s">
        <v>1374</v>
      </c>
    </row>
    <row r="129" spans="1:105" ht="12" customHeight="1" x14ac:dyDescent="0.25">
      <c r="A129" s="64" t="s">
        <v>35</v>
      </c>
      <c r="B129" s="229">
        <v>20.572148062753151</v>
      </c>
      <c r="C129" s="229">
        <v>21.321989247315319</v>
      </c>
      <c r="D129" s="229">
        <v>18.999135190301601</v>
      </c>
      <c r="E129" s="229">
        <v>16.949370750927379</v>
      </c>
      <c r="F129" s="229">
        <v>20.40211857406377</v>
      </c>
      <c r="G129" s="229">
        <v>15.75144471697033</v>
      </c>
      <c r="H129" s="229">
        <v>18.40617682650397</v>
      </c>
      <c r="I129" s="229">
        <v>18.081068638095729</v>
      </c>
      <c r="J129" s="229">
        <v>17.555132741728571</v>
      </c>
      <c r="K129" s="229">
        <v>16.72352009219647</v>
      </c>
      <c r="L129" s="229">
        <v>16.794406792393421</v>
      </c>
      <c r="M129" s="229">
        <v>11.40592717032429</v>
      </c>
      <c r="N129" s="229">
        <v>11.15787275374741</v>
      </c>
      <c r="O129" s="229">
        <v>11.86278889258103</v>
      </c>
      <c r="P129" s="229">
        <v>15.723486895825189</v>
      </c>
      <c r="Q129" s="229">
        <v>16.404202710975369</v>
      </c>
      <c r="R129" s="229">
        <v>17.242123204083239</v>
      </c>
      <c r="S129" s="229">
        <v>17.682320836026229</v>
      </c>
      <c r="T129" s="229">
        <v>17.192433015091261</v>
      </c>
      <c r="U129" s="229">
        <v>16.140637572278191</v>
      </c>
      <c r="V129" s="229">
        <v>13.59147213114667</v>
      </c>
      <c r="W129" s="229">
        <v>13.0185560736436</v>
      </c>
      <c r="X129" s="229">
        <v>11.70397314949358</v>
      </c>
      <c r="Y129" s="229">
        <v>12.60787446974015</v>
      </c>
      <c r="DA129" s="73" t="s">
        <v>1375</v>
      </c>
    </row>
    <row r="130" spans="1:105" ht="12" customHeight="1" x14ac:dyDescent="0.25">
      <c r="A130" s="64" t="s">
        <v>36</v>
      </c>
      <c r="B130" s="229">
        <v>0</v>
      </c>
      <c r="C130" s="229">
        <v>0</v>
      </c>
      <c r="D130" s="229">
        <v>0</v>
      </c>
      <c r="E130" s="229">
        <v>0</v>
      </c>
      <c r="F130" s="229">
        <v>0</v>
      </c>
      <c r="G130" s="229">
        <v>0</v>
      </c>
      <c r="H130" s="229">
        <v>0</v>
      </c>
      <c r="I130" s="229">
        <v>0</v>
      </c>
      <c r="J130" s="229">
        <v>0</v>
      </c>
      <c r="K130" s="229">
        <v>0</v>
      </c>
      <c r="L130" s="229">
        <v>0</v>
      </c>
      <c r="M130" s="229">
        <v>0</v>
      </c>
      <c r="N130" s="229">
        <v>0</v>
      </c>
      <c r="O130" s="229">
        <v>0</v>
      </c>
      <c r="P130" s="229">
        <v>0</v>
      </c>
      <c r="Q130" s="229">
        <v>0</v>
      </c>
      <c r="R130" s="229">
        <v>0</v>
      </c>
      <c r="S130" s="229">
        <v>0</v>
      </c>
      <c r="T130" s="229">
        <v>0</v>
      </c>
      <c r="U130" s="229">
        <v>0</v>
      </c>
      <c r="V130" s="229">
        <v>0</v>
      </c>
      <c r="W130" s="229">
        <v>0</v>
      </c>
      <c r="X130" s="229">
        <v>0</v>
      </c>
      <c r="Y130" s="229">
        <v>0</v>
      </c>
      <c r="DA130" s="73" t="s">
        <v>1376</v>
      </c>
    </row>
    <row r="131" spans="1:105" ht="12" customHeight="1" x14ac:dyDescent="0.25">
      <c r="A131" s="64" t="s">
        <v>38</v>
      </c>
      <c r="B131" s="229">
        <v>0</v>
      </c>
      <c r="C131" s="229">
        <v>0</v>
      </c>
      <c r="D131" s="229">
        <v>0</v>
      </c>
      <c r="E131" s="229">
        <v>0</v>
      </c>
      <c r="F131" s="229">
        <v>3.297485214748539</v>
      </c>
      <c r="G131" s="229">
        <v>3.297639556030957</v>
      </c>
      <c r="H131" s="229">
        <v>6.1016309485946083</v>
      </c>
      <c r="I131" s="229">
        <v>4.7298805820969854</v>
      </c>
      <c r="J131" s="229">
        <v>4.3850733807355988</v>
      </c>
      <c r="K131" s="229">
        <v>3.8000655859410291</v>
      </c>
      <c r="L131" s="229">
        <v>6.1129576694670984</v>
      </c>
      <c r="M131" s="229">
        <v>2.6667041414172061</v>
      </c>
      <c r="N131" s="229">
        <v>0.8651392337046917</v>
      </c>
      <c r="O131" s="229">
        <v>2.1977277060661362</v>
      </c>
      <c r="P131" s="229">
        <v>4.1716337855440768</v>
      </c>
      <c r="Q131" s="229">
        <v>4.8734972891336366</v>
      </c>
      <c r="R131" s="229">
        <v>4.0275153395897414</v>
      </c>
      <c r="S131" s="229">
        <v>3.4734306308192231</v>
      </c>
      <c r="T131" s="229">
        <v>4.3971412560989078</v>
      </c>
      <c r="U131" s="229">
        <v>5.951002493986886</v>
      </c>
      <c r="V131" s="229">
        <v>5.7122617122871997</v>
      </c>
      <c r="W131" s="229">
        <v>5.5012786657484414</v>
      </c>
      <c r="X131" s="229">
        <v>3.6177087875099998</v>
      </c>
      <c r="Y131" s="229">
        <v>5.5556824950824106</v>
      </c>
      <c r="DA131" s="73" t="s">
        <v>1377</v>
      </c>
    </row>
    <row r="132" spans="1:105" ht="12" customHeight="1" x14ac:dyDescent="0.25">
      <c r="A132" s="64" t="s">
        <v>39</v>
      </c>
      <c r="B132" s="229">
        <v>0</v>
      </c>
      <c r="C132" s="229">
        <v>0</v>
      </c>
      <c r="D132" s="229">
        <v>0</v>
      </c>
      <c r="E132" s="229">
        <v>0</v>
      </c>
      <c r="F132" s="229">
        <v>0</v>
      </c>
      <c r="G132" s="229">
        <v>0</v>
      </c>
      <c r="H132" s="229">
        <v>0</v>
      </c>
      <c r="I132" s="229">
        <v>0</v>
      </c>
      <c r="J132" s="229">
        <v>0</v>
      </c>
      <c r="K132" s="229">
        <v>0</v>
      </c>
      <c r="L132" s="229">
        <v>0</v>
      </c>
      <c r="M132" s="229">
        <v>0</v>
      </c>
      <c r="N132" s="229">
        <v>0</v>
      </c>
      <c r="O132" s="229">
        <v>0</v>
      </c>
      <c r="P132" s="229">
        <v>0</v>
      </c>
      <c r="Q132" s="229">
        <v>0</v>
      </c>
      <c r="R132" s="229">
        <v>0</v>
      </c>
      <c r="S132" s="229">
        <v>0</v>
      </c>
      <c r="T132" s="229">
        <v>0</v>
      </c>
      <c r="U132" s="229">
        <v>0</v>
      </c>
      <c r="V132" s="229">
        <v>0</v>
      </c>
      <c r="W132" s="229">
        <v>0</v>
      </c>
      <c r="X132" s="229">
        <v>0</v>
      </c>
      <c r="Y132" s="229">
        <v>0</v>
      </c>
      <c r="DA132" s="73" t="s">
        <v>1378</v>
      </c>
    </row>
    <row r="133" spans="1:105" ht="12" customHeight="1" x14ac:dyDescent="0.25">
      <c r="A133" s="60" t="s">
        <v>1064</v>
      </c>
      <c r="B133" s="262">
        <v>0</v>
      </c>
      <c r="C133" s="262">
        <v>0</v>
      </c>
      <c r="D133" s="262">
        <v>0</v>
      </c>
      <c r="E133" s="262">
        <v>0</v>
      </c>
      <c r="F133" s="262">
        <v>0</v>
      </c>
      <c r="G133" s="262">
        <v>0</v>
      </c>
      <c r="H133" s="262">
        <v>0</v>
      </c>
      <c r="I133" s="262">
        <v>0</v>
      </c>
      <c r="J133" s="262">
        <v>0</v>
      </c>
      <c r="K133" s="262">
        <v>0</v>
      </c>
      <c r="L133" s="262">
        <v>0</v>
      </c>
      <c r="M133" s="262">
        <v>0</v>
      </c>
      <c r="N133" s="262">
        <v>0</v>
      </c>
      <c r="O133" s="262">
        <v>0</v>
      </c>
      <c r="P133" s="262">
        <v>0</v>
      </c>
      <c r="Q133" s="262">
        <v>0</v>
      </c>
      <c r="R133" s="262">
        <v>0</v>
      </c>
      <c r="S133" s="262">
        <v>0</v>
      </c>
      <c r="T133" s="262">
        <v>0</v>
      </c>
      <c r="U133" s="262">
        <v>0</v>
      </c>
      <c r="V133" s="262">
        <v>0</v>
      </c>
      <c r="W133" s="262">
        <v>0</v>
      </c>
      <c r="X133" s="262">
        <v>0</v>
      </c>
      <c r="Y133" s="262">
        <v>0</v>
      </c>
      <c r="DA133" s="72" t="s">
        <v>1379</v>
      </c>
    </row>
    <row r="134" spans="1:105" ht="12" customHeight="1" x14ac:dyDescent="0.25">
      <c r="A134" s="57" t="s">
        <v>1010</v>
      </c>
      <c r="B134" s="261">
        <v>16.083823253383571</v>
      </c>
      <c r="C134" s="261">
        <v>16.203268515238399</v>
      </c>
      <c r="D134" s="261">
        <v>17.857239409264551</v>
      </c>
      <c r="E134" s="261">
        <v>19.819736038314769</v>
      </c>
      <c r="F134" s="261">
        <v>20.245489566884348</v>
      </c>
      <c r="G134" s="261">
        <v>18.49561380679857</v>
      </c>
      <c r="H134" s="261">
        <v>23.939886507005649</v>
      </c>
      <c r="I134" s="261">
        <v>22.997713942302131</v>
      </c>
      <c r="J134" s="261">
        <v>24.432591481351668</v>
      </c>
      <c r="K134" s="261">
        <v>21.834740321047121</v>
      </c>
      <c r="L134" s="261">
        <v>21.170114365745221</v>
      </c>
      <c r="M134" s="261">
        <v>16.87309570087989</v>
      </c>
      <c r="N134" s="261">
        <v>16.07451835338129</v>
      </c>
      <c r="O134" s="261">
        <v>18.080023807058449</v>
      </c>
      <c r="P134" s="261">
        <v>25.109038110940361</v>
      </c>
      <c r="Q134" s="261">
        <v>27.85422165461507</v>
      </c>
      <c r="R134" s="261">
        <v>30.603008538103001</v>
      </c>
      <c r="S134" s="261">
        <v>30.910149591604341</v>
      </c>
      <c r="T134" s="261">
        <v>28.576647042298561</v>
      </c>
      <c r="U134" s="261">
        <v>29.41619928624543</v>
      </c>
      <c r="V134" s="261">
        <v>22.581934533243729</v>
      </c>
      <c r="W134" s="261">
        <v>21.795312671252109</v>
      </c>
      <c r="X134" s="261">
        <v>20.213583467601961</v>
      </c>
      <c r="Y134" s="261">
        <v>19.691611831620321</v>
      </c>
      <c r="DA134" s="70" t="s">
        <v>1380</v>
      </c>
    </row>
    <row r="135" spans="1:105" ht="12" customHeight="1" x14ac:dyDescent="0.25">
      <c r="A135" s="60" t="s">
        <v>1012</v>
      </c>
      <c r="B135" s="262">
        <v>16.083823253383571</v>
      </c>
      <c r="C135" s="262">
        <v>16.203268515238399</v>
      </c>
      <c r="D135" s="262">
        <v>17.857239409264551</v>
      </c>
      <c r="E135" s="262">
        <v>19.819736038314769</v>
      </c>
      <c r="F135" s="262">
        <v>20.245489566884348</v>
      </c>
      <c r="G135" s="262">
        <v>18.49561380679857</v>
      </c>
      <c r="H135" s="262">
        <v>23.939886507005649</v>
      </c>
      <c r="I135" s="262">
        <v>22.997713942302131</v>
      </c>
      <c r="J135" s="262">
        <v>24.432591481351668</v>
      </c>
      <c r="K135" s="262">
        <v>21.834740321047121</v>
      </c>
      <c r="L135" s="262">
        <v>21.170114365745221</v>
      </c>
      <c r="M135" s="262">
        <v>16.87309570087989</v>
      </c>
      <c r="N135" s="262">
        <v>16.07451835338129</v>
      </c>
      <c r="O135" s="262">
        <v>18.080023807058449</v>
      </c>
      <c r="P135" s="262">
        <v>25.109038110940361</v>
      </c>
      <c r="Q135" s="262">
        <v>27.85422165461507</v>
      </c>
      <c r="R135" s="262">
        <v>30.603008538103001</v>
      </c>
      <c r="S135" s="262">
        <v>30.910149591604341</v>
      </c>
      <c r="T135" s="262">
        <v>28.576647042298561</v>
      </c>
      <c r="U135" s="262">
        <v>29.41619928624543</v>
      </c>
      <c r="V135" s="262">
        <v>22.581934533243729</v>
      </c>
      <c r="W135" s="262">
        <v>21.795312671252109</v>
      </c>
      <c r="X135" s="262">
        <v>20.213583467601961</v>
      </c>
      <c r="Y135" s="262">
        <v>19.691611831620321</v>
      </c>
      <c r="DA135" s="72" t="s">
        <v>1381</v>
      </c>
    </row>
    <row r="136" spans="1:105" ht="12" customHeight="1" x14ac:dyDescent="0.25">
      <c r="A136" s="59" t="s">
        <v>28</v>
      </c>
      <c r="B136" s="230">
        <v>0</v>
      </c>
      <c r="C136" s="230">
        <v>0</v>
      </c>
      <c r="D136" s="230">
        <v>3.3113296916025572</v>
      </c>
      <c r="E136" s="230">
        <v>0</v>
      </c>
      <c r="F136" s="230">
        <v>0</v>
      </c>
      <c r="G136" s="230">
        <v>0</v>
      </c>
      <c r="H136" s="230">
        <v>0</v>
      </c>
      <c r="I136" s="230">
        <v>0</v>
      </c>
      <c r="J136" s="230">
        <v>0</v>
      </c>
      <c r="K136" s="230">
        <v>0</v>
      </c>
      <c r="L136" s="230">
        <v>0</v>
      </c>
      <c r="M136" s="230">
        <v>0</v>
      </c>
      <c r="N136" s="230">
        <v>0</v>
      </c>
      <c r="O136" s="230">
        <v>0</v>
      </c>
      <c r="P136" s="230">
        <v>0</v>
      </c>
      <c r="Q136" s="230">
        <v>0</v>
      </c>
      <c r="R136" s="230">
        <v>0</v>
      </c>
      <c r="S136" s="230">
        <v>0</v>
      </c>
      <c r="T136" s="230">
        <v>0</v>
      </c>
      <c r="U136" s="230">
        <v>1.1096865262621221E-2</v>
      </c>
      <c r="V136" s="230">
        <v>0</v>
      </c>
      <c r="W136" s="230">
        <v>0</v>
      </c>
      <c r="X136" s="230">
        <v>0</v>
      </c>
      <c r="Y136" s="230">
        <v>0</v>
      </c>
      <c r="DA136" s="71" t="s">
        <v>1382</v>
      </c>
    </row>
    <row r="137" spans="1:105" ht="12" customHeight="1" x14ac:dyDescent="0.25">
      <c r="A137" s="59" t="s">
        <v>31</v>
      </c>
      <c r="B137" s="295">
        <v>0</v>
      </c>
      <c r="C137" s="295">
        <v>0</v>
      </c>
      <c r="D137" s="295">
        <v>0</v>
      </c>
      <c r="E137" s="295">
        <v>0.33551091584197451</v>
      </c>
      <c r="F137" s="295">
        <v>0.34228136543420939</v>
      </c>
      <c r="G137" s="295">
        <v>1.109755775544591</v>
      </c>
      <c r="H137" s="295">
        <v>0.95099622865737554</v>
      </c>
      <c r="I137" s="295">
        <v>0.43025811530213692</v>
      </c>
      <c r="J137" s="295">
        <v>0.49309876671889241</v>
      </c>
      <c r="K137" s="295">
        <v>0.44369559656457908</v>
      </c>
      <c r="L137" s="295">
        <v>0.40200791650548501</v>
      </c>
      <c r="M137" s="295">
        <v>0.3936946152775414</v>
      </c>
      <c r="N137" s="295">
        <v>0.38553714327846189</v>
      </c>
      <c r="O137" s="295">
        <v>0.44814326904781809</v>
      </c>
      <c r="P137" s="295">
        <v>0.67780665743509727</v>
      </c>
      <c r="Q137" s="295">
        <v>0.78241415686081572</v>
      </c>
      <c r="R137" s="295">
        <v>0.83651240323066112</v>
      </c>
      <c r="S137" s="295">
        <v>0.77810607650554275</v>
      </c>
      <c r="T137" s="295">
        <v>0.77510908090792374</v>
      </c>
      <c r="U137" s="295">
        <v>0.82657969866553127</v>
      </c>
      <c r="V137" s="295">
        <v>0.60588830018771833</v>
      </c>
      <c r="W137" s="295">
        <v>0.34023991314211322</v>
      </c>
      <c r="X137" s="295">
        <v>0.74336824453142158</v>
      </c>
      <c r="Y137" s="295">
        <v>0.92736997640697361</v>
      </c>
      <c r="DA137" s="122" t="s">
        <v>1383</v>
      </c>
    </row>
    <row r="138" spans="1:105" ht="12" customHeight="1" x14ac:dyDescent="0.25">
      <c r="A138" s="59" t="s">
        <v>159</v>
      </c>
      <c r="B138" s="295">
        <v>0.62429180055774725</v>
      </c>
      <c r="C138" s="295">
        <v>0.35746703577888012</v>
      </c>
      <c r="D138" s="295">
        <v>0.70967754618045165</v>
      </c>
      <c r="E138" s="295">
        <v>2.7393602734927902</v>
      </c>
      <c r="F138" s="295">
        <v>1.048930146554695</v>
      </c>
      <c r="G138" s="295">
        <v>1.1331043991866789</v>
      </c>
      <c r="H138" s="295">
        <v>1.4340295331520769</v>
      </c>
      <c r="I138" s="295">
        <v>2.2284993400680948</v>
      </c>
      <c r="J138" s="295">
        <v>2.0073642660191142</v>
      </c>
      <c r="K138" s="295">
        <v>1.3539967862165649</v>
      </c>
      <c r="L138" s="295">
        <v>1.6398620202605569</v>
      </c>
      <c r="M138" s="295">
        <v>1.204876480658515</v>
      </c>
      <c r="N138" s="295">
        <v>1.57797109345112</v>
      </c>
      <c r="O138" s="295">
        <v>1.369100654122827</v>
      </c>
      <c r="P138" s="295">
        <v>2.0741220528980948</v>
      </c>
      <c r="Q138" s="295">
        <v>2.3894700943875948</v>
      </c>
      <c r="R138" s="295">
        <v>3.3969606087042572</v>
      </c>
      <c r="S138" s="295">
        <v>2.6879343120863011</v>
      </c>
      <c r="T138" s="295">
        <v>2.559850436188845</v>
      </c>
      <c r="U138" s="295">
        <v>2.4575129865258578</v>
      </c>
      <c r="V138" s="295">
        <v>1.653126757203661</v>
      </c>
      <c r="W138" s="295">
        <v>1.536570609404935</v>
      </c>
      <c r="X138" s="295">
        <v>2.2327632527173309</v>
      </c>
      <c r="Y138" s="295">
        <v>1.321673264752846</v>
      </c>
      <c r="DA138" s="122" t="s">
        <v>1384</v>
      </c>
    </row>
    <row r="139" spans="1:105" ht="12" customHeight="1" x14ac:dyDescent="0.25">
      <c r="A139" s="59" t="s">
        <v>32</v>
      </c>
      <c r="B139" s="295">
        <v>1.6194689340743369</v>
      </c>
      <c r="C139" s="295">
        <v>1.8497913718679699</v>
      </c>
      <c r="D139" s="295">
        <v>1.103485217519788</v>
      </c>
      <c r="E139" s="295">
        <v>2.460567621029611</v>
      </c>
      <c r="F139" s="295">
        <v>2.5102206971587719</v>
      </c>
      <c r="G139" s="295">
        <v>2.3253236718070709</v>
      </c>
      <c r="H139" s="295">
        <v>3.9853641894978491</v>
      </c>
      <c r="I139" s="295">
        <v>2.8314977450701782</v>
      </c>
      <c r="J139" s="295">
        <v>2.7003921177890469</v>
      </c>
      <c r="K139" s="295">
        <v>1.946860322972719</v>
      </c>
      <c r="L139" s="295">
        <v>1.3222914773924741</v>
      </c>
      <c r="M139" s="295">
        <v>1.2934371669603679</v>
      </c>
      <c r="N139" s="295">
        <v>1.265934342320987</v>
      </c>
      <c r="O139" s="295">
        <v>1.4713763953501919</v>
      </c>
      <c r="P139" s="295">
        <v>1.483052607096953</v>
      </c>
      <c r="Q139" s="295">
        <v>0</v>
      </c>
      <c r="R139" s="295">
        <v>0</v>
      </c>
      <c r="S139" s="295">
        <v>2.4594358447470609E-2</v>
      </c>
      <c r="T139" s="295">
        <v>0</v>
      </c>
      <c r="U139" s="295">
        <v>0</v>
      </c>
      <c r="V139" s="295">
        <v>0</v>
      </c>
      <c r="W139" s="295">
        <v>0</v>
      </c>
      <c r="X139" s="295">
        <v>0</v>
      </c>
      <c r="Y139" s="295">
        <v>0</v>
      </c>
      <c r="DA139" s="122" t="s">
        <v>1385</v>
      </c>
    </row>
    <row r="140" spans="1:105" ht="12" customHeight="1" x14ac:dyDescent="0.25">
      <c r="A140" s="59" t="s">
        <v>35</v>
      </c>
      <c r="B140" s="295">
        <v>13.840062518751481</v>
      </c>
      <c r="C140" s="295">
        <v>13.996010107591539</v>
      </c>
      <c r="D140" s="295">
        <v>12.73274695396176</v>
      </c>
      <c r="E140" s="295">
        <v>14.28429722795039</v>
      </c>
      <c r="F140" s="295">
        <v>16.34405735773667</v>
      </c>
      <c r="G140" s="295">
        <v>13.927429960260231</v>
      </c>
      <c r="H140" s="295">
        <v>17.56949655569835</v>
      </c>
      <c r="I140" s="295">
        <v>17.507458741861711</v>
      </c>
      <c r="J140" s="295">
        <v>19.231736330824621</v>
      </c>
      <c r="K140" s="295">
        <v>18.09018761529326</v>
      </c>
      <c r="L140" s="295">
        <v>17.805952951586711</v>
      </c>
      <c r="M140" s="295">
        <v>13.98108743798346</v>
      </c>
      <c r="N140" s="295">
        <v>12.84507577433072</v>
      </c>
      <c r="O140" s="295">
        <v>14.791403488537609</v>
      </c>
      <c r="P140" s="295">
        <v>20.874056793510221</v>
      </c>
      <c r="Q140" s="295">
        <v>24.68233740336666</v>
      </c>
      <c r="R140" s="295">
        <v>26.369535526168079</v>
      </c>
      <c r="S140" s="295">
        <v>27.419514844565029</v>
      </c>
      <c r="T140" s="295">
        <v>25.24168752520179</v>
      </c>
      <c r="U140" s="295">
        <v>26.121009735791411</v>
      </c>
      <c r="V140" s="295">
        <v>20.322919475852341</v>
      </c>
      <c r="W140" s="295">
        <v>19.91850214870507</v>
      </c>
      <c r="X140" s="295">
        <v>17.237451970353209</v>
      </c>
      <c r="Y140" s="295">
        <v>17.4425685904605</v>
      </c>
      <c r="DA140" s="122" t="s">
        <v>1386</v>
      </c>
    </row>
    <row r="141" spans="1:105" ht="12" customHeight="1" x14ac:dyDescent="0.25">
      <c r="A141" s="60" t="s">
        <v>1019</v>
      </c>
      <c r="B141" s="262">
        <v>0</v>
      </c>
      <c r="C141" s="262">
        <v>0</v>
      </c>
      <c r="D141" s="262">
        <v>0</v>
      </c>
      <c r="E141" s="262">
        <v>0</v>
      </c>
      <c r="F141" s="262">
        <v>0</v>
      </c>
      <c r="G141" s="262">
        <v>0</v>
      </c>
      <c r="H141" s="262">
        <v>0</v>
      </c>
      <c r="I141" s="262">
        <v>0</v>
      </c>
      <c r="J141" s="262">
        <v>0</v>
      </c>
      <c r="K141" s="262">
        <v>0</v>
      </c>
      <c r="L141" s="262">
        <v>0</v>
      </c>
      <c r="M141" s="262">
        <v>0</v>
      </c>
      <c r="N141" s="262">
        <v>0</v>
      </c>
      <c r="O141" s="262">
        <v>0</v>
      </c>
      <c r="P141" s="262">
        <v>0</v>
      </c>
      <c r="Q141" s="262">
        <v>0</v>
      </c>
      <c r="R141" s="262">
        <v>0</v>
      </c>
      <c r="S141" s="262">
        <v>0</v>
      </c>
      <c r="T141" s="262">
        <v>0</v>
      </c>
      <c r="U141" s="262">
        <v>0</v>
      </c>
      <c r="V141" s="262">
        <v>0</v>
      </c>
      <c r="W141" s="262">
        <v>0</v>
      </c>
      <c r="X141" s="262">
        <v>0</v>
      </c>
      <c r="Y141" s="262">
        <v>0</v>
      </c>
      <c r="DA141" s="72" t="s">
        <v>1387</v>
      </c>
    </row>
    <row r="142" spans="1:105" ht="12" customHeight="1" x14ac:dyDescent="0.25">
      <c r="A142" s="57" t="s">
        <v>1021</v>
      </c>
      <c r="B142" s="261">
        <f t="shared" ref="B142:Y142" si="6">B143+B144+B155</f>
        <v>9.6201727029283006</v>
      </c>
      <c r="C142" s="261">
        <f t="shared" si="6"/>
        <v>9.2679923457930347</v>
      </c>
      <c r="D142" s="261">
        <f t="shared" si="6"/>
        <v>9.1057276107522309</v>
      </c>
      <c r="E142" s="261">
        <f t="shared" si="6"/>
        <v>7.8832015209322357</v>
      </c>
      <c r="F142" s="261">
        <f t="shared" si="6"/>
        <v>8.9806985467684939</v>
      </c>
      <c r="G142" s="261">
        <f t="shared" si="6"/>
        <v>7.4126213392154803</v>
      </c>
      <c r="H142" s="261">
        <f t="shared" si="6"/>
        <v>9.7041288354167978</v>
      </c>
      <c r="I142" s="261">
        <f t="shared" si="6"/>
        <v>9.2214025970809246</v>
      </c>
      <c r="J142" s="261">
        <f t="shared" si="6"/>
        <v>11.344190470940527</v>
      </c>
      <c r="K142" s="261">
        <f t="shared" si="6"/>
        <v>10.712458244473909</v>
      </c>
      <c r="L142" s="261">
        <f t="shared" si="6"/>
        <v>10.760772914775632</v>
      </c>
      <c r="M142" s="261">
        <f t="shared" si="6"/>
        <v>7.5981218024693167</v>
      </c>
      <c r="N142" s="261">
        <f t="shared" si="6"/>
        <v>6.9120479493267535</v>
      </c>
      <c r="O142" s="261">
        <f t="shared" si="6"/>
        <v>7.9782500230641737</v>
      </c>
      <c r="P142" s="261">
        <f t="shared" si="6"/>
        <v>9.993753841853545</v>
      </c>
      <c r="Q142" s="261">
        <f t="shared" si="6"/>
        <v>11.006517032797328</v>
      </c>
      <c r="R142" s="261">
        <f t="shared" si="6"/>
        <v>11.910144266327302</v>
      </c>
      <c r="S142" s="261">
        <f t="shared" si="6"/>
        <v>11.876757747585595</v>
      </c>
      <c r="T142" s="261">
        <f t="shared" si="6"/>
        <v>11.503252930526481</v>
      </c>
      <c r="U142" s="261">
        <f t="shared" si="6"/>
        <v>11.578336582041171</v>
      </c>
      <c r="V142" s="261">
        <f t="shared" si="6"/>
        <v>9.670481466125981</v>
      </c>
      <c r="W142" s="261">
        <f t="shared" si="6"/>
        <v>9.2911449057573741</v>
      </c>
      <c r="X142" s="261">
        <f t="shared" si="6"/>
        <v>8.3074815764045855</v>
      </c>
      <c r="Y142" s="261">
        <f t="shared" si="6"/>
        <v>8.6566368133162097</v>
      </c>
      <c r="DA142" s="70"/>
    </row>
    <row r="143" spans="1:105" ht="12" customHeight="1" x14ac:dyDescent="0.25">
      <c r="A143" s="60" t="s">
        <v>1022</v>
      </c>
      <c r="B143" s="262">
        <v>6.931436118618417</v>
      </c>
      <c r="C143" s="262">
        <v>6.4918388391390041</v>
      </c>
      <c r="D143" s="262">
        <v>6.1090265532819474</v>
      </c>
      <c r="E143" s="262">
        <v>5.2382973444923699</v>
      </c>
      <c r="F143" s="262">
        <v>5.7676049156738003</v>
      </c>
      <c r="G143" s="262">
        <v>4.6892203480987167</v>
      </c>
      <c r="H143" s="262">
        <v>6.1972944253411928</v>
      </c>
      <c r="I143" s="262">
        <v>5.9166583191584046</v>
      </c>
      <c r="J143" s="262">
        <v>8.3427633358116644</v>
      </c>
      <c r="K143" s="262">
        <v>8.0149575207676005</v>
      </c>
      <c r="L143" s="262">
        <v>7.827639715738691</v>
      </c>
      <c r="M143" s="262">
        <v>5.7501010325173327</v>
      </c>
      <c r="N143" s="262">
        <v>5.2443869829501866</v>
      </c>
      <c r="O143" s="262">
        <v>6.1003085386002907</v>
      </c>
      <c r="P143" s="262">
        <v>7.3974834914559287</v>
      </c>
      <c r="Q143" s="262">
        <v>8.3764358604278559</v>
      </c>
      <c r="R143" s="262">
        <v>9.2067377249813713</v>
      </c>
      <c r="S143" s="262">
        <v>9.2441577295960062</v>
      </c>
      <c r="T143" s="262">
        <v>8.8195685372524331</v>
      </c>
      <c r="U143" s="262">
        <v>8.8648040346211321</v>
      </c>
      <c r="V143" s="262">
        <v>7.3295778988863081</v>
      </c>
      <c r="W143" s="262">
        <v>7.0703546870447784</v>
      </c>
      <c r="X143" s="262">
        <v>6.3570651419550099</v>
      </c>
      <c r="Y143" s="262">
        <v>6.3654101416184403</v>
      </c>
      <c r="DA143" s="72" t="s">
        <v>1388</v>
      </c>
    </row>
    <row r="144" spans="1:105" ht="12" customHeight="1" x14ac:dyDescent="0.25">
      <c r="A144" s="60" t="s">
        <v>1024</v>
      </c>
      <c r="B144" s="262">
        <v>2.6887365843098832</v>
      </c>
      <c r="C144" s="262">
        <v>2.7761535066540302</v>
      </c>
      <c r="D144" s="262">
        <v>2.996701057470283</v>
      </c>
      <c r="E144" s="262">
        <v>2.6449041764398662</v>
      </c>
      <c r="F144" s="262">
        <v>3.213093631094694</v>
      </c>
      <c r="G144" s="262">
        <v>2.723400991116764</v>
      </c>
      <c r="H144" s="262">
        <v>3.506834410075605</v>
      </c>
      <c r="I144" s="262">
        <v>3.3047442779225191</v>
      </c>
      <c r="J144" s="262">
        <v>3.0014271351288619</v>
      </c>
      <c r="K144" s="262">
        <v>2.6975007237063089</v>
      </c>
      <c r="L144" s="262">
        <v>2.9331331990369409</v>
      </c>
      <c r="M144" s="262">
        <v>1.8480207699519839</v>
      </c>
      <c r="N144" s="262">
        <v>1.6676609663765669</v>
      </c>
      <c r="O144" s="262">
        <v>1.8779414844638831</v>
      </c>
      <c r="P144" s="262">
        <v>2.5962703503976159</v>
      </c>
      <c r="Q144" s="262">
        <v>2.6300811723694721</v>
      </c>
      <c r="R144" s="262">
        <v>2.7034065413459309</v>
      </c>
      <c r="S144" s="262">
        <v>2.632600017989589</v>
      </c>
      <c r="T144" s="262">
        <v>2.683684393274048</v>
      </c>
      <c r="U144" s="262">
        <v>2.713532547420038</v>
      </c>
      <c r="V144" s="262">
        <v>2.340903567239673</v>
      </c>
      <c r="W144" s="262">
        <v>2.2207902187125952</v>
      </c>
      <c r="X144" s="262">
        <v>1.950416434449576</v>
      </c>
      <c r="Y144" s="262">
        <v>2.2912266716977689</v>
      </c>
      <c r="DA144" s="72" t="s">
        <v>1389</v>
      </c>
    </row>
    <row r="145" spans="1:105" ht="12" customHeight="1" x14ac:dyDescent="0.25">
      <c r="A145" s="64" t="s">
        <v>28</v>
      </c>
      <c r="B145" s="229">
        <v>0</v>
      </c>
      <c r="C145" s="229">
        <v>0</v>
      </c>
      <c r="D145" s="229">
        <v>0.5556886459902598</v>
      </c>
      <c r="E145" s="229">
        <v>0</v>
      </c>
      <c r="F145" s="229">
        <v>0</v>
      </c>
      <c r="G145" s="229">
        <v>0</v>
      </c>
      <c r="H145" s="229">
        <v>0</v>
      </c>
      <c r="I145" s="229">
        <v>0</v>
      </c>
      <c r="J145" s="229">
        <v>0</v>
      </c>
      <c r="K145" s="229">
        <v>0</v>
      </c>
      <c r="L145" s="229">
        <v>0</v>
      </c>
      <c r="M145" s="229">
        <v>0</v>
      </c>
      <c r="N145" s="229">
        <v>0</v>
      </c>
      <c r="O145" s="229">
        <v>0</v>
      </c>
      <c r="P145" s="229">
        <v>0</v>
      </c>
      <c r="Q145" s="229">
        <v>0</v>
      </c>
      <c r="R145" s="229">
        <v>0</v>
      </c>
      <c r="S145" s="229">
        <v>0</v>
      </c>
      <c r="T145" s="229">
        <v>0</v>
      </c>
      <c r="U145" s="229">
        <v>7.7116695714969056E-4</v>
      </c>
      <c r="V145" s="229">
        <v>0</v>
      </c>
      <c r="W145" s="229">
        <v>0</v>
      </c>
      <c r="X145" s="229">
        <v>0</v>
      </c>
      <c r="Y145" s="229">
        <v>0</v>
      </c>
      <c r="DA145" s="73" t="s">
        <v>1390</v>
      </c>
    </row>
    <row r="146" spans="1:105" ht="12" customHeight="1" x14ac:dyDescent="0.25">
      <c r="A146" s="64" t="s">
        <v>30</v>
      </c>
      <c r="B146" s="229">
        <v>0</v>
      </c>
      <c r="C146" s="229">
        <v>0</v>
      </c>
      <c r="D146" s="229">
        <v>0</v>
      </c>
      <c r="E146" s="229">
        <v>0</v>
      </c>
      <c r="F146" s="229">
        <v>0</v>
      </c>
      <c r="G146" s="229">
        <v>0</v>
      </c>
      <c r="H146" s="229">
        <v>0</v>
      </c>
      <c r="I146" s="229">
        <v>0</v>
      </c>
      <c r="J146" s="229">
        <v>0</v>
      </c>
      <c r="K146" s="229">
        <v>0</v>
      </c>
      <c r="L146" s="229">
        <v>0</v>
      </c>
      <c r="M146" s="229">
        <v>0</v>
      </c>
      <c r="N146" s="229">
        <v>0</v>
      </c>
      <c r="O146" s="229">
        <v>0</v>
      </c>
      <c r="P146" s="229">
        <v>0</v>
      </c>
      <c r="Q146" s="229">
        <v>0</v>
      </c>
      <c r="R146" s="229">
        <v>0</v>
      </c>
      <c r="S146" s="229">
        <v>0</v>
      </c>
      <c r="T146" s="229">
        <v>0</v>
      </c>
      <c r="U146" s="229">
        <v>0</v>
      </c>
      <c r="V146" s="229">
        <v>0</v>
      </c>
      <c r="W146" s="229">
        <v>0</v>
      </c>
      <c r="X146" s="229">
        <v>0</v>
      </c>
      <c r="Y146" s="229">
        <v>0</v>
      </c>
      <c r="DA146" s="73" t="s">
        <v>1391</v>
      </c>
    </row>
    <row r="147" spans="1:105" ht="12" customHeight="1" x14ac:dyDescent="0.25">
      <c r="A147" s="64" t="s">
        <v>31</v>
      </c>
      <c r="B147" s="229">
        <v>0</v>
      </c>
      <c r="C147" s="229">
        <v>0</v>
      </c>
      <c r="D147" s="229">
        <v>0</v>
      </c>
      <c r="E147" s="229">
        <v>4.4773261401470033E-2</v>
      </c>
      <c r="F147" s="229">
        <v>4.8052503654643017E-2</v>
      </c>
      <c r="G147" s="229">
        <v>0.14115432811244311</v>
      </c>
      <c r="H147" s="229">
        <v>0.1120470540331077</v>
      </c>
      <c r="I147" s="229">
        <v>4.9974381612435843E-2</v>
      </c>
      <c r="J147" s="229">
        <v>5.062172181953669E-2</v>
      </c>
      <c r="K147" s="229">
        <v>4.6130389220749551E-2</v>
      </c>
      <c r="L147" s="229">
        <v>4.2643361047884749E-2</v>
      </c>
      <c r="M147" s="229">
        <v>3.6121559508020352E-2</v>
      </c>
      <c r="N147" s="229">
        <v>3.7664164144408527E-2</v>
      </c>
      <c r="O147" s="229">
        <v>4.042142972076751E-2</v>
      </c>
      <c r="P147" s="229">
        <v>5.7420266990276643E-2</v>
      </c>
      <c r="Q147" s="229">
        <v>5.8482094407540153E-2</v>
      </c>
      <c r="R147" s="229">
        <v>6.1514574407397007E-2</v>
      </c>
      <c r="S147" s="229">
        <v>5.6433330563315731E-2</v>
      </c>
      <c r="T147" s="229">
        <v>5.9374389174346683E-2</v>
      </c>
      <c r="U147" s="229">
        <v>5.7442434054663531E-2</v>
      </c>
      <c r="V147" s="229">
        <v>4.5571187316807787E-2</v>
      </c>
      <c r="W147" s="229">
        <v>2.500971686433456E-2</v>
      </c>
      <c r="X147" s="229">
        <v>5.676512879356789E-2</v>
      </c>
      <c r="Y147" s="229">
        <v>7.5387934267397899E-2</v>
      </c>
      <c r="DA147" s="73" t="s">
        <v>1392</v>
      </c>
    </row>
    <row r="148" spans="1:105" ht="12" customHeight="1" x14ac:dyDescent="0.25">
      <c r="A148" s="64" t="s">
        <v>159</v>
      </c>
      <c r="B148" s="229">
        <v>0.10436300977699341</v>
      </c>
      <c r="C148" s="229">
        <v>6.1245875420596209E-2</v>
      </c>
      <c r="D148" s="229">
        <v>0.11909407744169689</v>
      </c>
      <c r="E148" s="229">
        <v>0.36556215552659749</v>
      </c>
      <c r="F148" s="229">
        <v>0.14725814721711139</v>
      </c>
      <c r="G148" s="229">
        <v>0.1441241340419793</v>
      </c>
      <c r="H148" s="229">
        <v>0.1689583825300871</v>
      </c>
      <c r="I148" s="229">
        <v>0.25883968827739462</v>
      </c>
      <c r="J148" s="229">
        <v>0.20607683961786871</v>
      </c>
      <c r="K148" s="229">
        <v>0.14077308685375509</v>
      </c>
      <c r="L148" s="229">
        <v>0.1739498784167115</v>
      </c>
      <c r="M148" s="229">
        <v>0.1105476575168272</v>
      </c>
      <c r="N148" s="229">
        <v>0.15415625527926921</v>
      </c>
      <c r="O148" s="229">
        <v>0.1234895393807145</v>
      </c>
      <c r="P148" s="229">
        <v>0.1757088702824276</v>
      </c>
      <c r="Q148" s="229">
        <v>0.1786026165536623</v>
      </c>
      <c r="R148" s="229">
        <v>0.24980213720216049</v>
      </c>
      <c r="S148" s="229">
        <v>0.19494653768503811</v>
      </c>
      <c r="T148" s="229">
        <v>0.19608795686971531</v>
      </c>
      <c r="U148" s="229">
        <v>0.17078271810316059</v>
      </c>
      <c r="V148" s="229">
        <v>0.1243380159141784</v>
      </c>
      <c r="W148" s="229">
        <v>0.1129473480297537</v>
      </c>
      <c r="X148" s="229">
        <v>0.17049839637141981</v>
      </c>
      <c r="Y148" s="229">
        <v>0.1074417112274927</v>
      </c>
      <c r="DA148" s="73" t="s">
        <v>1393</v>
      </c>
    </row>
    <row r="149" spans="1:105" ht="12" customHeight="1" x14ac:dyDescent="0.25">
      <c r="A149" s="64" t="s">
        <v>32</v>
      </c>
      <c r="B149" s="229">
        <v>0.27072700946791228</v>
      </c>
      <c r="C149" s="229">
        <v>0.31693017978194488</v>
      </c>
      <c r="D149" s="229">
        <v>0.18518065656490881</v>
      </c>
      <c r="E149" s="229">
        <v>0.32835783305554472</v>
      </c>
      <c r="F149" s="229">
        <v>0.35240711708381761</v>
      </c>
      <c r="G149" s="229">
        <v>0.29576732806532519</v>
      </c>
      <c r="H149" s="229">
        <v>0.46955845168042221</v>
      </c>
      <c r="I149" s="229">
        <v>0.32887781500070601</v>
      </c>
      <c r="J149" s="229">
        <v>0.27722336338414788</v>
      </c>
      <c r="K149" s="229">
        <v>0.20241225099490959</v>
      </c>
      <c r="L149" s="229">
        <v>0.1402632897658842</v>
      </c>
      <c r="M149" s="229">
        <v>0.1186731181560802</v>
      </c>
      <c r="N149" s="229">
        <v>0.1236725428314526</v>
      </c>
      <c r="O149" s="229">
        <v>0.13271456176015409</v>
      </c>
      <c r="P149" s="229">
        <v>0.1256365303084781</v>
      </c>
      <c r="Q149" s="229">
        <v>0</v>
      </c>
      <c r="R149" s="229">
        <v>0</v>
      </c>
      <c r="S149" s="229">
        <v>1.7837433765997581E-3</v>
      </c>
      <c r="T149" s="229">
        <v>0</v>
      </c>
      <c r="U149" s="229">
        <v>0</v>
      </c>
      <c r="V149" s="229">
        <v>0</v>
      </c>
      <c r="W149" s="229">
        <v>0</v>
      </c>
      <c r="X149" s="229">
        <v>0</v>
      </c>
      <c r="Y149" s="229">
        <v>0</v>
      </c>
      <c r="DA149" s="73" t="s">
        <v>1394</v>
      </c>
    </row>
    <row r="150" spans="1:105" ht="12" customHeight="1" x14ac:dyDescent="0.25">
      <c r="A150" s="64" t="s">
        <v>33</v>
      </c>
      <c r="B150" s="229">
        <v>0</v>
      </c>
      <c r="C150" s="229">
        <v>0</v>
      </c>
      <c r="D150" s="229">
        <v>0</v>
      </c>
      <c r="E150" s="229">
        <v>0</v>
      </c>
      <c r="F150" s="229">
        <v>0</v>
      </c>
      <c r="G150" s="229">
        <v>0</v>
      </c>
      <c r="H150" s="229">
        <v>0</v>
      </c>
      <c r="I150" s="229">
        <v>0.1016190630665619</v>
      </c>
      <c r="J150" s="229">
        <v>0</v>
      </c>
      <c r="K150" s="229">
        <v>0</v>
      </c>
      <c r="L150" s="229">
        <v>0</v>
      </c>
      <c r="M150" s="229">
        <v>0</v>
      </c>
      <c r="N150" s="229">
        <v>0</v>
      </c>
      <c r="O150" s="229">
        <v>0</v>
      </c>
      <c r="P150" s="229">
        <v>0</v>
      </c>
      <c r="Q150" s="229">
        <v>0</v>
      </c>
      <c r="R150" s="229">
        <v>0</v>
      </c>
      <c r="S150" s="229">
        <v>1.5488635379709231E-4</v>
      </c>
      <c r="T150" s="229">
        <v>1.506469374531096E-4</v>
      </c>
      <c r="U150" s="229">
        <v>0</v>
      </c>
      <c r="V150" s="229">
        <v>0</v>
      </c>
      <c r="W150" s="229">
        <v>0</v>
      </c>
      <c r="X150" s="229">
        <v>0</v>
      </c>
      <c r="Y150" s="229">
        <v>6.56326511442379E-2</v>
      </c>
      <c r="DA150" s="73" t="s">
        <v>1395</v>
      </c>
    </row>
    <row r="151" spans="1:105" ht="12" customHeight="1" x14ac:dyDescent="0.25">
      <c r="A151" s="64" t="s">
        <v>35</v>
      </c>
      <c r="B151" s="229">
        <v>2.3136465650649769</v>
      </c>
      <c r="C151" s="229">
        <v>2.3979774514514891</v>
      </c>
      <c r="D151" s="229">
        <v>2.136737677473417</v>
      </c>
      <c r="E151" s="229">
        <v>1.9062109264562539</v>
      </c>
      <c r="F151" s="229">
        <v>2.2945241991717329</v>
      </c>
      <c r="G151" s="229">
        <v>1.7714861789378009</v>
      </c>
      <c r="H151" s="229">
        <v>2.0700506170146782</v>
      </c>
      <c r="I151" s="229">
        <v>2.033487325661206</v>
      </c>
      <c r="J151" s="229">
        <v>1.974337946784366</v>
      </c>
      <c r="K151" s="229">
        <v>1.880810632855582</v>
      </c>
      <c r="L151" s="229">
        <v>1.888782905363013</v>
      </c>
      <c r="M151" s="229">
        <v>1.2827675621672761</v>
      </c>
      <c r="N151" s="229">
        <v>1.2548701230125681</v>
      </c>
      <c r="O151" s="229">
        <v>1.334148514277121</v>
      </c>
      <c r="P151" s="229">
        <v>1.768341902673513</v>
      </c>
      <c r="Q151" s="229">
        <v>1.844898604613604</v>
      </c>
      <c r="R151" s="229">
        <v>1.939135330149651</v>
      </c>
      <c r="S151" s="229">
        <v>1.988642155396481</v>
      </c>
      <c r="T151" s="229">
        <v>1.933546923206048</v>
      </c>
      <c r="U151" s="229">
        <v>1.815256752146013</v>
      </c>
      <c r="V151" s="229">
        <v>1.5285648690881279</v>
      </c>
      <c r="W151" s="229">
        <v>1.464131866541716</v>
      </c>
      <c r="X151" s="229">
        <v>1.316287302246578</v>
      </c>
      <c r="Y151" s="229">
        <v>1.417944561292493</v>
      </c>
      <c r="DA151" s="73" t="s">
        <v>1396</v>
      </c>
    </row>
    <row r="152" spans="1:105" ht="12" customHeight="1" x14ac:dyDescent="0.25">
      <c r="A152" s="64" t="s">
        <v>36</v>
      </c>
      <c r="B152" s="229">
        <v>0</v>
      </c>
      <c r="C152" s="229">
        <v>0</v>
      </c>
      <c r="D152" s="229">
        <v>0</v>
      </c>
      <c r="E152" s="229">
        <v>0</v>
      </c>
      <c r="F152" s="229">
        <v>0</v>
      </c>
      <c r="G152" s="229">
        <v>0</v>
      </c>
      <c r="H152" s="229">
        <v>0</v>
      </c>
      <c r="I152" s="229">
        <v>0</v>
      </c>
      <c r="J152" s="229">
        <v>0</v>
      </c>
      <c r="K152" s="229">
        <v>0</v>
      </c>
      <c r="L152" s="229">
        <v>0</v>
      </c>
      <c r="M152" s="229">
        <v>0</v>
      </c>
      <c r="N152" s="229">
        <v>0</v>
      </c>
      <c r="O152" s="229">
        <v>0</v>
      </c>
      <c r="P152" s="229">
        <v>0</v>
      </c>
      <c r="Q152" s="229">
        <v>0</v>
      </c>
      <c r="R152" s="229">
        <v>0</v>
      </c>
      <c r="S152" s="229">
        <v>0</v>
      </c>
      <c r="T152" s="229">
        <v>0</v>
      </c>
      <c r="U152" s="229">
        <v>0</v>
      </c>
      <c r="V152" s="229">
        <v>0</v>
      </c>
      <c r="W152" s="229">
        <v>0</v>
      </c>
      <c r="X152" s="229">
        <v>0</v>
      </c>
      <c r="Y152" s="229">
        <v>0</v>
      </c>
      <c r="DA152" s="73" t="s">
        <v>1397</v>
      </c>
    </row>
    <row r="153" spans="1:105" ht="12" customHeight="1" x14ac:dyDescent="0.25">
      <c r="A153" s="64" t="s">
        <v>38</v>
      </c>
      <c r="B153" s="229">
        <v>0</v>
      </c>
      <c r="C153" s="229">
        <v>0</v>
      </c>
      <c r="D153" s="229">
        <v>0</v>
      </c>
      <c r="E153" s="229">
        <v>0</v>
      </c>
      <c r="F153" s="229">
        <v>0.370851663967389</v>
      </c>
      <c r="G153" s="229">
        <v>0.3708690219592149</v>
      </c>
      <c r="H153" s="229">
        <v>0.68621990481730999</v>
      </c>
      <c r="I153" s="229">
        <v>0.53194600430421446</v>
      </c>
      <c r="J153" s="229">
        <v>0.49316726352294299</v>
      </c>
      <c r="K153" s="229">
        <v>0.42737436378131272</v>
      </c>
      <c r="L153" s="229">
        <v>0.68749376444344856</v>
      </c>
      <c r="M153" s="229">
        <v>0.29991087260378041</v>
      </c>
      <c r="N153" s="229">
        <v>9.7297881108869042E-2</v>
      </c>
      <c r="O153" s="229">
        <v>0.247167439325126</v>
      </c>
      <c r="P153" s="229">
        <v>0.46916278014292051</v>
      </c>
      <c r="Q153" s="229">
        <v>0.54809785679466483</v>
      </c>
      <c r="R153" s="229">
        <v>0.45295449958672229</v>
      </c>
      <c r="S153" s="229">
        <v>0.39063936461435711</v>
      </c>
      <c r="T153" s="229">
        <v>0.49452447708648473</v>
      </c>
      <c r="U153" s="229">
        <v>0.66927947615905148</v>
      </c>
      <c r="V153" s="229">
        <v>0.64242949492055912</v>
      </c>
      <c r="W153" s="229">
        <v>0.61870128727679108</v>
      </c>
      <c r="X153" s="229">
        <v>0.40686560703801039</v>
      </c>
      <c r="Y153" s="229">
        <v>0.62481981376614781</v>
      </c>
      <c r="DA153" s="73" t="s">
        <v>1398</v>
      </c>
    </row>
    <row r="154" spans="1:105" ht="12" customHeight="1" x14ac:dyDescent="0.25">
      <c r="A154" s="64" t="s">
        <v>39</v>
      </c>
      <c r="B154" s="229">
        <v>0</v>
      </c>
      <c r="C154" s="229">
        <v>0</v>
      </c>
      <c r="D154" s="229">
        <v>0</v>
      </c>
      <c r="E154" s="229">
        <v>0</v>
      </c>
      <c r="F154" s="229">
        <v>0</v>
      </c>
      <c r="G154" s="229">
        <v>0</v>
      </c>
      <c r="H154" s="229">
        <v>0</v>
      </c>
      <c r="I154" s="229">
        <v>0</v>
      </c>
      <c r="J154" s="229">
        <v>0</v>
      </c>
      <c r="K154" s="229">
        <v>0</v>
      </c>
      <c r="L154" s="229">
        <v>0</v>
      </c>
      <c r="M154" s="229">
        <v>0</v>
      </c>
      <c r="N154" s="229">
        <v>0</v>
      </c>
      <c r="O154" s="229">
        <v>0</v>
      </c>
      <c r="P154" s="229">
        <v>0</v>
      </c>
      <c r="Q154" s="229">
        <v>0</v>
      </c>
      <c r="R154" s="229">
        <v>0</v>
      </c>
      <c r="S154" s="229">
        <v>0</v>
      </c>
      <c r="T154" s="229">
        <v>0</v>
      </c>
      <c r="U154" s="229">
        <v>0</v>
      </c>
      <c r="V154" s="229">
        <v>0</v>
      </c>
      <c r="W154" s="229">
        <v>0</v>
      </c>
      <c r="X154" s="229">
        <v>0</v>
      </c>
      <c r="Y154" s="229">
        <v>0</v>
      </c>
      <c r="DA154" s="73" t="s">
        <v>1399</v>
      </c>
    </row>
    <row r="155" spans="1:105" ht="12" customHeight="1" x14ac:dyDescent="0.25">
      <c r="A155" s="60" t="s">
        <v>1036</v>
      </c>
      <c r="B155" s="262">
        <v>0</v>
      </c>
      <c r="C155" s="262">
        <v>0</v>
      </c>
      <c r="D155" s="262">
        <v>0</v>
      </c>
      <c r="E155" s="262">
        <v>0</v>
      </c>
      <c r="F155" s="262">
        <v>0</v>
      </c>
      <c r="G155" s="262">
        <v>0</v>
      </c>
      <c r="H155" s="262">
        <v>0</v>
      </c>
      <c r="I155" s="262">
        <v>0</v>
      </c>
      <c r="J155" s="262">
        <v>0</v>
      </c>
      <c r="K155" s="262">
        <v>0</v>
      </c>
      <c r="L155" s="262">
        <v>0</v>
      </c>
      <c r="M155" s="262">
        <v>0</v>
      </c>
      <c r="N155" s="262">
        <v>0</v>
      </c>
      <c r="O155" s="262">
        <v>0</v>
      </c>
      <c r="P155" s="262">
        <v>0</v>
      </c>
      <c r="Q155" s="262">
        <v>0</v>
      </c>
      <c r="R155" s="262">
        <v>0</v>
      </c>
      <c r="S155" s="262">
        <v>0</v>
      </c>
      <c r="T155" s="262">
        <v>0</v>
      </c>
      <c r="U155" s="262">
        <v>0</v>
      </c>
      <c r="V155" s="262">
        <v>0</v>
      </c>
      <c r="W155" s="262">
        <v>0</v>
      </c>
      <c r="X155" s="262">
        <v>0</v>
      </c>
      <c r="Y155" s="262">
        <v>0</v>
      </c>
      <c r="DA155" s="72" t="s">
        <v>1400</v>
      </c>
    </row>
    <row r="156" spans="1:105" ht="12" customHeight="1" x14ac:dyDescent="0.25">
      <c r="A156" s="132" t="s">
        <v>1038</v>
      </c>
      <c r="B156" s="316">
        <v>0</v>
      </c>
      <c r="C156" s="316">
        <v>0</v>
      </c>
      <c r="D156" s="316">
        <v>0</v>
      </c>
      <c r="E156" s="316">
        <v>0</v>
      </c>
      <c r="F156" s="316">
        <v>0</v>
      </c>
      <c r="G156" s="316">
        <v>0</v>
      </c>
      <c r="H156" s="316">
        <v>0</v>
      </c>
      <c r="I156" s="316">
        <v>0</v>
      </c>
      <c r="J156" s="316">
        <v>0</v>
      </c>
      <c r="K156" s="316">
        <v>0</v>
      </c>
      <c r="L156" s="316">
        <v>0</v>
      </c>
      <c r="M156" s="316">
        <v>0</v>
      </c>
      <c r="N156" s="316">
        <v>0</v>
      </c>
      <c r="O156" s="316">
        <v>0</v>
      </c>
      <c r="P156" s="316">
        <v>0</v>
      </c>
      <c r="Q156" s="316">
        <v>0</v>
      </c>
      <c r="R156" s="316">
        <v>0</v>
      </c>
      <c r="S156" s="316">
        <v>0</v>
      </c>
      <c r="T156" s="316">
        <v>0</v>
      </c>
      <c r="U156" s="316">
        <v>0</v>
      </c>
      <c r="V156" s="316">
        <v>0</v>
      </c>
      <c r="W156" s="316">
        <v>0</v>
      </c>
      <c r="X156" s="316">
        <v>0</v>
      </c>
      <c r="Y156" s="316">
        <v>0</v>
      </c>
      <c r="DA156" s="139" t="s">
        <v>1401</v>
      </c>
    </row>
    <row r="157" spans="1:105" ht="12" customHeight="1" x14ac:dyDescent="0.25">
      <c r="A157" s="172"/>
      <c r="B157" s="172"/>
      <c r="C157" s="172"/>
      <c r="D157" s="172"/>
      <c r="E157" s="172"/>
      <c r="F157" s="172"/>
      <c r="G157" s="172"/>
      <c r="H157" s="172"/>
      <c r="I157" s="172"/>
      <c r="J157" s="172"/>
      <c r="K157" s="172"/>
      <c r="L157" s="172"/>
      <c r="M157" s="172"/>
      <c r="N157" s="172"/>
      <c r="O157" s="172"/>
      <c r="P157" s="172"/>
      <c r="Q157" s="172"/>
      <c r="R157" s="172"/>
      <c r="S157" s="172"/>
      <c r="T157" s="172"/>
      <c r="U157" s="172"/>
      <c r="V157" s="172"/>
      <c r="W157" s="172"/>
      <c r="X157" s="172"/>
      <c r="Y157" s="172"/>
      <c r="DA157" s="176"/>
    </row>
    <row r="158" spans="1:105" ht="15" customHeight="1" x14ac:dyDescent="0.25">
      <c r="A158" s="32" t="s">
        <v>429</v>
      </c>
      <c r="B158" s="33"/>
      <c r="C158" s="33"/>
      <c r="D158" s="33"/>
      <c r="E158" s="33"/>
      <c r="F158" s="33"/>
      <c r="G158" s="33"/>
      <c r="H158" s="33"/>
      <c r="I158" s="33"/>
      <c r="J158" s="33"/>
      <c r="K158" s="33"/>
      <c r="L158" s="33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X158" s="33"/>
      <c r="Y158" s="33"/>
      <c r="DA158" s="88"/>
    </row>
    <row r="159" spans="1:105" ht="12" customHeight="1" x14ac:dyDescent="0.25">
      <c r="A159" s="172"/>
      <c r="B159" s="172"/>
      <c r="C159" s="172"/>
      <c r="D159" s="172"/>
      <c r="E159" s="172"/>
      <c r="F159" s="172"/>
      <c r="G159" s="172"/>
      <c r="H159" s="172"/>
      <c r="I159" s="172"/>
      <c r="J159" s="172"/>
      <c r="K159" s="172"/>
      <c r="L159" s="172"/>
      <c r="M159" s="172"/>
      <c r="N159" s="172"/>
      <c r="O159" s="172"/>
      <c r="P159" s="172"/>
      <c r="Q159" s="172"/>
      <c r="R159" s="172"/>
      <c r="S159" s="172"/>
      <c r="T159" s="172"/>
      <c r="U159" s="172"/>
      <c r="V159" s="172"/>
      <c r="W159" s="172"/>
      <c r="X159" s="172"/>
      <c r="Y159" s="172"/>
      <c r="DA159" s="176"/>
    </row>
    <row r="160" spans="1:105" ht="12" customHeight="1" x14ac:dyDescent="0.25">
      <c r="A160" s="35" t="s">
        <v>48</v>
      </c>
      <c r="B160" s="232">
        <f t="shared" ref="B160:Y160" si="7">SUM(B$161:B$167,B$169:B$170,B$172:B$175,B176)</f>
        <v>0.99999999999999989</v>
      </c>
      <c r="C160" s="232">
        <f t="shared" si="7"/>
        <v>1</v>
      </c>
      <c r="D160" s="232">
        <f t="shared" si="7"/>
        <v>1</v>
      </c>
      <c r="E160" s="232">
        <f t="shared" si="7"/>
        <v>1</v>
      </c>
      <c r="F160" s="232">
        <f t="shared" si="7"/>
        <v>1</v>
      </c>
      <c r="G160" s="232">
        <f t="shared" si="7"/>
        <v>1</v>
      </c>
      <c r="H160" s="232">
        <f t="shared" si="7"/>
        <v>0.99999999999999989</v>
      </c>
      <c r="I160" s="232">
        <f t="shared" si="7"/>
        <v>1</v>
      </c>
      <c r="J160" s="232">
        <f t="shared" si="7"/>
        <v>0.99999999999999989</v>
      </c>
      <c r="K160" s="232">
        <f t="shared" si="7"/>
        <v>1</v>
      </c>
      <c r="L160" s="232">
        <f t="shared" si="7"/>
        <v>1</v>
      </c>
      <c r="M160" s="232">
        <f t="shared" si="7"/>
        <v>1</v>
      </c>
      <c r="N160" s="232">
        <f t="shared" si="7"/>
        <v>1</v>
      </c>
      <c r="O160" s="232">
        <f t="shared" si="7"/>
        <v>1</v>
      </c>
      <c r="P160" s="232">
        <f t="shared" si="7"/>
        <v>1</v>
      </c>
      <c r="Q160" s="232">
        <f t="shared" si="7"/>
        <v>1</v>
      </c>
      <c r="R160" s="232">
        <f t="shared" si="7"/>
        <v>1</v>
      </c>
      <c r="S160" s="232">
        <f t="shared" si="7"/>
        <v>0.99999999999999989</v>
      </c>
      <c r="T160" s="232">
        <f t="shared" si="7"/>
        <v>1</v>
      </c>
      <c r="U160" s="232">
        <f t="shared" si="7"/>
        <v>1</v>
      </c>
      <c r="V160" s="232">
        <f t="shared" si="7"/>
        <v>1</v>
      </c>
      <c r="W160" s="232">
        <f t="shared" si="7"/>
        <v>1</v>
      </c>
      <c r="X160" s="232">
        <f t="shared" si="7"/>
        <v>1</v>
      </c>
      <c r="Y160" s="232">
        <f t="shared" si="7"/>
        <v>1</v>
      </c>
      <c r="DA160" s="95"/>
    </row>
    <row r="161" spans="1:105" ht="12" customHeight="1" x14ac:dyDescent="0.25">
      <c r="A161" s="55" t="s">
        <v>91</v>
      </c>
      <c r="B161" s="266">
        <f t="shared" ref="B161:Y161" si="8">IF(B$6=0,0,B$6/B$5)</f>
        <v>0</v>
      </c>
      <c r="C161" s="266">
        <f t="shared" si="8"/>
        <v>0</v>
      </c>
      <c r="D161" s="266">
        <f t="shared" si="8"/>
        <v>0</v>
      </c>
      <c r="E161" s="266">
        <f t="shared" si="8"/>
        <v>0</v>
      </c>
      <c r="F161" s="266">
        <f t="shared" si="8"/>
        <v>0</v>
      </c>
      <c r="G161" s="266">
        <f t="shared" si="8"/>
        <v>0</v>
      </c>
      <c r="H161" s="266">
        <f t="shared" si="8"/>
        <v>0</v>
      </c>
      <c r="I161" s="266">
        <f t="shared" si="8"/>
        <v>0</v>
      </c>
      <c r="J161" s="266">
        <f t="shared" si="8"/>
        <v>0</v>
      </c>
      <c r="K161" s="266">
        <f t="shared" si="8"/>
        <v>0</v>
      </c>
      <c r="L161" s="266">
        <f t="shared" si="8"/>
        <v>0</v>
      </c>
      <c r="M161" s="266">
        <f t="shared" si="8"/>
        <v>0</v>
      </c>
      <c r="N161" s="266">
        <f t="shared" si="8"/>
        <v>0</v>
      </c>
      <c r="O161" s="266">
        <f t="shared" si="8"/>
        <v>0</v>
      </c>
      <c r="P161" s="266">
        <f t="shared" si="8"/>
        <v>0</v>
      </c>
      <c r="Q161" s="266">
        <f t="shared" si="8"/>
        <v>0</v>
      </c>
      <c r="R161" s="266">
        <f t="shared" si="8"/>
        <v>0</v>
      </c>
      <c r="S161" s="266">
        <f t="shared" si="8"/>
        <v>0</v>
      </c>
      <c r="T161" s="266">
        <f t="shared" si="8"/>
        <v>0</v>
      </c>
      <c r="U161" s="266">
        <f t="shared" si="8"/>
        <v>0</v>
      </c>
      <c r="V161" s="266">
        <f t="shared" si="8"/>
        <v>0</v>
      </c>
      <c r="W161" s="266">
        <f t="shared" si="8"/>
        <v>0</v>
      </c>
      <c r="X161" s="266">
        <f t="shared" si="8"/>
        <v>0</v>
      </c>
      <c r="Y161" s="266">
        <f t="shared" si="8"/>
        <v>0</v>
      </c>
      <c r="DA161" s="76"/>
    </row>
    <row r="162" spans="1:105" ht="12" customHeight="1" x14ac:dyDescent="0.25">
      <c r="A162" s="173" t="s">
        <v>92</v>
      </c>
      <c r="B162" s="267">
        <f t="shared" ref="B162:Y162" si="9">IF(B$7=0,0,B$7/B$5)</f>
        <v>0</v>
      </c>
      <c r="C162" s="267">
        <f t="shared" si="9"/>
        <v>0</v>
      </c>
      <c r="D162" s="267">
        <f t="shared" si="9"/>
        <v>0</v>
      </c>
      <c r="E162" s="267">
        <f t="shared" si="9"/>
        <v>0</v>
      </c>
      <c r="F162" s="267">
        <f t="shared" si="9"/>
        <v>0</v>
      </c>
      <c r="G162" s="267">
        <f t="shared" si="9"/>
        <v>0</v>
      </c>
      <c r="H162" s="267">
        <f t="shared" si="9"/>
        <v>0</v>
      </c>
      <c r="I162" s="267">
        <f t="shared" si="9"/>
        <v>0</v>
      </c>
      <c r="J162" s="267">
        <f t="shared" si="9"/>
        <v>0</v>
      </c>
      <c r="K162" s="267">
        <f t="shared" si="9"/>
        <v>0</v>
      </c>
      <c r="L162" s="267">
        <f t="shared" si="9"/>
        <v>0</v>
      </c>
      <c r="M162" s="267">
        <f t="shared" si="9"/>
        <v>0</v>
      </c>
      <c r="N162" s="267">
        <f t="shared" si="9"/>
        <v>0</v>
      </c>
      <c r="O162" s="267">
        <f t="shared" si="9"/>
        <v>0</v>
      </c>
      <c r="P162" s="267">
        <f t="shared" si="9"/>
        <v>0</v>
      </c>
      <c r="Q162" s="267">
        <f t="shared" si="9"/>
        <v>0</v>
      </c>
      <c r="R162" s="267">
        <f t="shared" si="9"/>
        <v>0</v>
      </c>
      <c r="S162" s="267">
        <f t="shared" si="9"/>
        <v>0</v>
      </c>
      <c r="T162" s="267">
        <f t="shared" si="9"/>
        <v>0</v>
      </c>
      <c r="U162" s="267">
        <f t="shared" si="9"/>
        <v>0</v>
      </c>
      <c r="V162" s="267">
        <f t="shared" si="9"/>
        <v>0</v>
      </c>
      <c r="W162" s="267">
        <f t="shared" si="9"/>
        <v>0</v>
      </c>
      <c r="X162" s="267">
        <f t="shared" si="9"/>
        <v>0</v>
      </c>
      <c r="Y162" s="267">
        <f t="shared" si="9"/>
        <v>0</v>
      </c>
      <c r="DA162" s="77"/>
    </row>
    <row r="163" spans="1:105" ht="12" customHeight="1" x14ac:dyDescent="0.25">
      <c r="A163" s="173" t="s">
        <v>93</v>
      </c>
      <c r="B163" s="267">
        <f t="shared" ref="B163:Y163" si="10">IF(B$8=0,0,B$8/B$5)</f>
        <v>0</v>
      </c>
      <c r="C163" s="267">
        <f t="shared" si="10"/>
        <v>0</v>
      </c>
      <c r="D163" s="267">
        <f t="shared" si="10"/>
        <v>0</v>
      </c>
      <c r="E163" s="267">
        <f t="shared" si="10"/>
        <v>0</v>
      </c>
      <c r="F163" s="267">
        <f t="shared" si="10"/>
        <v>0</v>
      </c>
      <c r="G163" s="267">
        <f t="shared" si="10"/>
        <v>0</v>
      </c>
      <c r="H163" s="267">
        <f t="shared" si="10"/>
        <v>0</v>
      </c>
      <c r="I163" s="267">
        <f t="shared" si="10"/>
        <v>0</v>
      </c>
      <c r="J163" s="267">
        <f t="shared" si="10"/>
        <v>0</v>
      </c>
      <c r="K163" s="267">
        <f t="shared" si="10"/>
        <v>0</v>
      </c>
      <c r="L163" s="267">
        <f t="shared" si="10"/>
        <v>0</v>
      </c>
      <c r="M163" s="267">
        <f t="shared" si="10"/>
        <v>0</v>
      </c>
      <c r="N163" s="267">
        <f t="shared" si="10"/>
        <v>0</v>
      </c>
      <c r="O163" s="267">
        <f t="shared" si="10"/>
        <v>0</v>
      </c>
      <c r="P163" s="267">
        <f t="shared" si="10"/>
        <v>0</v>
      </c>
      <c r="Q163" s="267">
        <f t="shared" si="10"/>
        <v>0</v>
      </c>
      <c r="R163" s="267">
        <f t="shared" si="10"/>
        <v>0</v>
      </c>
      <c r="S163" s="267">
        <f t="shared" si="10"/>
        <v>0</v>
      </c>
      <c r="T163" s="267">
        <f t="shared" si="10"/>
        <v>0</v>
      </c>
      <c r="U163" s="267">
        <f t="shared" si="10"/>
        <v>0</v>
      </c>
      <c r="V163" s="267">
        <f t="shared" si="10"/>
        <v>0</v>
      </c>
      <c r="W163" s="267">
        <f t="shared" si="10"/>
        <v>0</v>
      </c>
      <c r="X163" s="267">
        <f t="shared" si="10"/>
        <v>0</v>
      </c>
      <c r="Y163" s="267">
        <f t="shared" si="10"/>
        <v>0</v>
      </c>
      <c r="DA163" s="77"/>
    </row>
    <row r="164" spans="1:105" ht="12" customHeight="1" x14ac:dyDescent="0.25">
      <c r="A164" s="173" t="s">
        <v>94</v>
      </c>
      <c r="B164" s="267">
        <f t="shared" ref="B164:Y164" si="11">IF(B$9=0,0,B$9/B$5)</f>
        <v>0</v>
      </c>
      <c r="C164" s="267">
        <f t="shared" si="11"/>
        <v>0</v>
      </c>
      <c r="D164" s="267">
        <f t="shared" si="11"/>
        <v>0</v>
      </c>
      <c r="E164" s="267">
        <f t="shared" si="11"/>
        <v>0</v>
      </c>
      <c r="F164" s="267">
        <f t="shared" si="11"/>
        <v>0</v>
      </c>
      <c r="G164" s="267">
        <f t="shared" si="11"/>
        <v>0</v>
      </c>
      <c r="H164" s="267">
        <f t="shared" si="11"/>
        <v>0</v>
      </c>
      <c r="I164" s="267">
        <f t="shared" si="11"/>
        <v>0</v>
      </c>
      <c r="J164" s="267">
        <f t="shared" si="11"/>
        <v>0</v>
      </c>
      <c r="K164" s="267">
        <f t="shared" si="11"/>
        <v>0</v>
      </c>
      <c r="L164" s="267">
        <f t="shared" si="11"/>
        <v>0</v>
      </c>
      <c r="M164" s="267">
        <f t="shared" si="11"/>
        <v>0</v>
      </c>
      <c r="N164" s="267">
        <f t="shared" si="11"/>
        <v>0</v>
      </c>
      <c r="O164" s="267">
        <f t="shared" si="11"/>
        <v>0</v>
      </c>
      <c r="P164" s="267">
        <f t="shared" si="11"/>
        <v>0</v>
      </c>
      <c r="Q164" s="267">
        <f t="shared" si="11"/>
        <v>0</v>
      </c>
      <c r="R164" s="267">
        <f t="shared" si="11"/>
        <v>0</v>
      </c>
      <c r="S164" s="267">
        <f t="shared" si="11"/>
        <v>0</v>
      </c>
      <c r="T164" s="267">
        <f t="shared" si="11"/>
        <v>0</v>
      </c>
      <c r="U164" s="267">
        <f t="shared" si="11"/>
        <v>0</v>
      </c>
      <c r="V164" s="267">
        <f t="shared" si="11"/>
        <v>0</v>
      </c>
      <c r="W164" s="267">
        <f t="shared" si="11"/>
        <v>0</v>
      </c>
      <c r="X164" s="267">
        <f t="shared" si="11"/>
        <v>0</v>
      </c>
      <c r="Y164" s="267">
        <f t="shared" si="11"/>
        <v>0</v>
      </c>
      <c r="DA164" s="77"/>
    </row>
    <row r="165" spans="1:105" ht="12" customHeight="1" x14ac:dyDescent="0.25">
      <c r="A165" s="56" t="s">
        <v>95</v>
      </c>
      <c r="B165" s="268">
        <f t="shared" ref="B165:Y165" si="12">IF(B$10=0,0,B$10/B$5)</f>
        <v>7.2638992294380006E-3</v>
      </c>
      <c r="C165" s="268">
        <f t="shared" si="12"/>
        <v>5.8350041636459384E-3</v>
      </c>
      <c r="D165" s="268">
        <f t="shared" si="12"/>
        <v>5.7001561097195126E-3</v>
      </c>
      <c r="E165" s="268">
        <f t="shared" si="12"/>
        <v>4.8213386990249877E-3</v>
      </c>
      <c r="F165" s="268">
        <f t="shared" si="12"/>
        <v>4.8983168870879541E-3</v>
      </c>
      <c r="G165" s="268">
        <f t="shared" si="12"/>
        <v>3.9284755062068879E-3</v>
      </c>
      <c r="H165" s="268">
        <f t="shared" si="12"/>
        <v>4.0710653688382616E-3</v>
      </c>
      <c r="I165" s="268">
        <f t="shared" si="12"/>
        <v>4.5506314309752957E-3</v>
      </c>
      <c r="J165" s="268">
        <f t="shared" si="12"/>
        <v>8.0528862684638349E-3</v>
      </c>
      <c r="K165" s="268">
        <f t="shared" si="12"/>
        <v>6.2359176709821263E-3</v>
      </c>
      <c r="L165" s="268">
        <f t="shared" si="12"/>
        <v>4.9129955196938633E-3</v>
      </c>
      <c r="M165" s="268">
        <f t="shared" si="12"/>
        <v>4.6793176320278013E-3</v>
      </c>
      <c r="N165" s="268">
        <f t="shared" si="12"/>
        <v>6.9497498239736825E-3</v>
      </c>
      <c r="O165" s="268">
        <f t="shared" si="12"/>
        <v>6.8461120952468786E-3</v>
      </c>
      <c r="P165" s="268">
        <f t="shared" si="12"/>
        <v>6.5636641935845662E-3</v>
      </c>
      <c r="Q165" s="268">
        <f t="shared" si="12"/>
        <v>8.9394075921552327E-3</v>
      </c>
      <c r="R165" s="268">
        <f t="shared" si="12"/>
        <v>9.2923954837537091E-3</v>
      </c>
      <c r="S165" s="268">
        <f t="shared" si="12"/>
        <v>7.883254751722293E-3</v>
      </c>
      <c r="T165" s="268">
        <f t="shared" si="12"/>
        <v>7.431234652147743E-3</v>
      </c>
      <c r="U165" s="268">
        <f t="shared" si="12"/>
        <v>5.9031652788035533E-3</v>
      </c>
      <c r="V165" s="268">
        <f t="shared" si="12"/>
        <v>5.555765993502668E-3</v>
      </c>
      <c r="W165" s="268">
        <f t="shared" si="12"/>
        <v>6.418051297552429E-3</v>
      </c>
      <c r="X165" s="268">
        <f t="shared" si="12"/>
        <v>7.1000197476612089E-3</v>
      </c>
      <c r="Y165" s="268">
        <f t="shared" si="12"/>
        <v>5.2397165097937109E-3</v>
      </c>
      <c r="DA165" s="78"/>
    </row>
    <row r="166" spans="1:105" ht="12" customHeight="1" x14ac:dyDescent="0.25">
      <c r="A166" s="134" t="s">
        <v>997</v>
      </c>
      <c r="B166" s="317">
        <f t="shared" ref="B166:Y166" si="13">IF(B$16=0,0,B$16/B$5)</f>
        <v>0</v>
      </c>
      <c r="C166" s="317">
        <f t="shared" si="13"/>
        <v>0</v>
      </c>
      <c r="D166" s="317">
        <f t="shared" si="13"/>
        <v>0</v>
      </c>
      <c r="E166" s="317">
        <f t="shared" si="13"/>
        <v>0</v>
      </c>
      <c r="F166" s="317">
        <f t="shared" si="13"/>
        <v>0</v>
      </c>
      <c r="G166" s="317">
        <f t="shared" si="13"/>
        <v>0</v>
      </c>
      <c r="H166" s="317">
        <f t="shared" si="13"/>
        <v>0</v>
      </c>
      <c r="I166" s="317">
        <f t="shared" si="13"/>
        <v>0</v>
      </c>
      <c r="J166" s="317">
        <f t="shared" si="13"/>
        <v>0</v>
      </c>
      <c r="K166" s="317">
        <f t="shared" si="13"/>
        <v>0</v>
      </c>
      <c r="L166" s="317">
        <f t="shared" si="13"/>
        <v>0</v>
      </c>
      <c r="M166" s="317">
        <f t="shared" si="13"/>
        <v>0</v>
      </c>
      <c r="N166" s="317">
        <f t="shared" si="13"/>
        <v>0</v>
      </c>
      <c r="O166" s="317">
        <f t="shared" si="13"/>
        <v>0</v>
      </c>
      <c r="P166" s="317">
        <f t="shared" si="13"/>
        <v>0</v>
      </c>
      <c r="Q166" s="317">
        <f t="shared" si="13"/>
        <v>0</v>
      </c>
      <c r="R166" s="317">
        <f t="shared" si="13"/>
        <v>0</v>
      </c>
      <c r="S166" s="317">
        <f t="shared" si="13"/>
        <v>0</v>
      </c>
      <c r="T166" s="317">
        <f t="shared" si="13"/>
        <v>0</v>
      </c>
      <c r="U166" s="317">
        <f t="shared" si="13"/>
        <v>0</v>
      </c>
      <c r="V166" s="317">
        <f t="shared" si="13"/>
        <v>0</v>
      </c>
      <c r="W166" s="317">
        <f t="shared" si="13"/>
        <v>0</v>
      </c>
      <c r="X166" s="317">
        <f t="shared" si="13"/>
        <v>0</v>
      </c>
      <c r="Y166" s="317">
        <f t="shared" si="13"/>
        <v>0</v>
      </c>
      <c r="DA166" s="140"/>
    </row>
    <row r="167" spans="1:105" ht="12" customHeight="1" x14ac:dyDescent="0.25">
      <c r="A167" s="174" t="s">
        <v>998</v>
      </c>
      <c r="B167" s="269">
        <f t="shared" ref="B167:Y167" si="14">IF(B$25=0,0,B$25/B$5)</f>
        <v>0.11724214949793826</v>
      </c>
      <c r="C167" s="269">
        <f t="shared" si="14"/>
        <v>0.10463298224587148</v>
      </c>
      <c r="D167" s="269">
        <f t="shared" si="14"/>
        <v>0.1152715783500208</v>
      </c>
      <c r="E167" s="269">
        <f t="shared" si="14"/>
        <v>9.1968809791034098E-2</v>
      </c>
      <c r="F167" s="269">
        <f t="shared" si="14"/>
        <v>0.11123133009729795</v>
      </c>
      <c r="G167" s="269">
        <f t="shared" si="14"/>
        <v>9.1754649945521197E-2</v>
      </c>
      <c r="H167" s="269">
        <f t="shared" si="14"/>
        <v>9.2704058370825279E-2</v>
      </c>
      <c r="I167" s="269">
        <f t="shared" si="14"/>
        <v>9.9389903306755276E-2</v>
      </c>
      <c r="J167" s="269">
        <f t="shared" si="14"/>
        <v>0.1161898672503343</v>
      </c>
      <c r="K167" s="269">
        <f t="shared" si="14"/>
        <v>8.567305068412423E-2</v>
      </c>
      <c r="L167" s="269">
        <f t="shared" si="14"/>
        <v>7.451526909840421E-2</v>
      </c>
      <c r="M167" s="269">
        <f t="shared" si="14"/>
        <v>6.0862664257491518E-2</v>
      </c>
      <c r="N167" s="269">
        <f t="shared" si="14"/>
        <v>8.7596669537381516E-2</v>
      </c>
      <c r="O167" s="269">
        <f t="shared" si="14"/>
        <v>8.4981094961676829E-2</v>
      </c>
      <c r="P167" s="269">
        <f t="shared" si="14"/>
        <v>9.1965140940428389E-2</v>
      </c>
      <c r="Q167" s="269">
        <f t="shared" si="14"/>
        <v>0.11220180270064242</v>
      </c>
      <c r="R167" s="269">
        <f t="shared" si="14"/>
        <v>0.10710918221987854</v>
      </c>
      <c r="S167" s="269">
        <f t="shared" si="14"/>
        <v>8.9653226306541586E-2</v>
      </c>
      <c r="T167" s="269">
        <f t="shared" si="14"/>
        <v>9.0240048848340706E-2</v>
      </c>
      <c r="U167" s="269">
        <f t="shared" si="14"/>
        <v>7.2345594054376114E-2</v>
      </c>
      <c r="V167" s="269">
        <f t="shared" si="14"/>
        <v>7.177167110058319E-2</v>
      </c>
      <c r="W167" s="269">
        <f t="shared" si="14"/>
        <v>8.1727868433097164E-2</v>
      </c>
      <c r="X167" s="269">
        <f t="shared" si="14"/>
        <v>8.572468545142678E-2</v>
      </c>
      <c r="Y167" s="269">
        <f t="shared" si="14"/>
        <v>7.6796585808532852E-2</v>
      </c>
      <c r="DA167" s="79"/>
    </row>
    <row r="168" spans="1:105" ht="12" customHeight="1" x14ac:dyDescent="0.25">
      <c r="A168" s="174" t="s">
        <v>1010</v>
      </c>
      <c r="B168" s="269">
        <f t="shared" ref="B168:Y168" si="15">IF(B$36=0,0,B$36/B$5)</f>
        <v>7.7035130311205458E-2</v>
      </c>
      <c r="C168" s="269">
        <f t="shared" si="15"/>
        <v>6.7079801697792096E-2</v>
      </c>
      <c r="D168" s="269">
        <f t="shared" si="15"/>
        <v>7.5449636843625864E-2</v>
      </c>
      <c r="E168" s="269">
        <f t="shared" si="15"/>
        <v>7.5699411609618739E-2</v>
      </c>
      <c r="F168" s="269">
        <f t="shared" si="15"/>
        <v>7.6983215353659512E-2</v>
      </c>
      <c r="G168" s="269">
        <f t="shared" si="15"/>
        <v>6.8446186149561369E-2</v>
      </c>
      <c r="H168" s="269">
        <f t="shared" si="15"/>
        <v>6.9513569307590742E-2</v>
      </c>
      <c r="I168" s="269">
        <f t="shared" si="15"/>
        <v>7.5971917929553157E-2</v>
      </c>
      <c r="J168" s="269">
        <f t="shared" si="15"/>
        <v>0.10389006031777365</v>
      </c>
      <c r="K168" s="269">
        <f t="shared" si="15"/>
        <v>7.6171885696102296E-2</v>
      </c>
      <c r="L168" s="269">
        <f t="shared" si="15"/>
        <v>5.9074588718147185E-2</v>
      </c>
      <c r="M168" s="269">
        <f t="shared" si="15"/>
        <v>6.1038365485408058E-2</v>
      </c>
      <c r="N168" s="269">
        <f t="shared" si="15"/>
        <v>9.2743143806801029E-2</v>
      </c>
      <c r="O168" s="269">
        <f t="shared" si="15"/>
        <v>8.9867627959190649E-2</v>
      </c>
      <c r="P168" s="269">
        <f t="shared" si="15"/>
        <v>9.7693893162784665E-2</v>
      </c>
      <c r="Q168" s="269">
        <f t="shared" si="15"/>
        <v>0.13052260213475836</v>
      </c>
      <c r="R168" s="269">
        <f t="shared" si="15"/>
        <v>0.13318137076597633</v>
      </c>
      <c r="S168" s="269">
        <f t="shared" si="15"/>
        <v>0.1156235138864425</v>
      </c>
      <c r="T168" s="269">
        <f t="shared" si="15"/>
        <v>0.1055463370419575</v>
      </c>
      <c r="U168" s="269">
        <f t="shared" si="15"/>
        <v>8.6144513973861428E-2</v>
      </c>
      <c r="V168" s="269">
        <f t="shared" si="15"/>
        <v>7.6049207515406378E-2</v>
      </c>
      <c r="W168" s="269">
        <f t="shared" si="15"/>
        <v>8.8102808683273776E-2</v>
      </c>
      <c r="X168" s="269">
        <f t="shared" si="15"/>
        <v>9.7585631882493445E-2</v>
      </c>
      <c r="Y168" s="269">
        <f t="shared" si="15"/>
        <v>7.2496849983488876E-2</v>
      </c>
      <c r="DA168" s="79"/>
    </row>
    <row r="169" spans="1:105" ht="12" customHeight="1" x14ac:dyDescent="0.25">
      <c r="A169" s="62" t="s">
        <v>1012</v>
      </c>
      <c r="B169" s="318">
        <f t="shared" ref="B169:Y169" si="16">IF(B$37=0,0,B$37/B$5)</f>
        <v>7.7035130311205458E-2</v>
      </c>
      <c r="C169" s="318">
        <f t="shared" si="16"/>
        <v>6.7079801697792096E-2</v>
      </c>
      <c r="D169" s="318">
        <f t="shared" si="16"/>
        <v>7.5449636843625864E-2</v>
      </c>
      <c r="E169" s="318">
        <f t="shared" si="16"/>
        <v>7.5699411609618739E-2</v>
      </c>
      <c r="F169" s="318">
        <f t="shared" si="16"/>
        <v>7.6983215353659512E-2</v>
      </c>
      <c r="G169" s="318">
        <f t="shared" si="16"/>
        <v>6.8446186149561369E-2</v>
      </c>
      <c r="H169" s="318">
        <f t="shared" si="16"/>
        <v>6.9513569307590742E-2</v>
      </c>
      <c r="I169" s="318">
        <f t="shared" si="16"/>
        <v>7.5971917929553157E-2</v>
      </c>
      <c r="J169" s="318">
        <f t="shared" si="16"/>
        <v>0.10389006031777365</v>
      </c>
      <c r="K169" s="318">
        <f t="shared" si="16"/>
        <v>7.6171885696102296E-2</v>
      </c>
      <c r="L169" s="318">
        <f t="shared" si="16"/>
        <v>5.9074588718147185E-2</v>
      </c>
      <c r="M169" s="318">
        <f t="shared" si="16"/>
        <v>6.1038365485408058E-2</v>
      </c>
      <c r="N169" s="318">
        <f t="shared" si="16"/>
        <v>9.2743143806801029E-2</v>
      </c>
      <c r="O169" s="318">
        <f t="shared" si="16"/>
        <v>8.9867627959190649E-2</v>
      </c>
      <c r="P169" s="318">
        <f t="shared" si="16"/>
        <v>9.7693893162784665E-2</v>
      </c>
      <c r="Q169" s="318">
        <f t="shared" si="16"/>
        <v>0.13052260213475836</v>
      </c>
      <c r="R169" s="318">
        <f t="shared" si="16"/>
        <v>0.13318137076597633</v>
      </c>
      <c r="S169" s="318">
        <f t="shared" si="16"/>
        <v>0.1156235138864425</v>
      </c>
      <c r="T169" s="318">
        <f t="shared" si="16"/>
        <v>0.1055463370419575</v>
      </c>
      <c r="U169" s="318">
        <f t="shared" si="16"/>
        <v>8.6144513973861428E-2</v>
      </c>
      <c r="V169" s="318">
        <f t="shared" si="16"/>
        <v>7.6049207515406378E-2</v>
      </c>
      <c r="W169" s="318">
        <f t="shared" si="16"/>
        <v>8.8102808683273776E-2</v>
      </c>
      <c r="X169" s="318">
        <f t="shared" si="16"/>
        <v>9.7585631882493445E-2</v>
      </c>
      <c r="Y169" s="318">
        <f t="shared" si="16"/>
        <v>7.2496849983488876E-2</v>
      </c>
      <c r="DA169" s="141"/>
    </row>
    <row r="170" spans="1:105" ht="12" customHeight="1" x14ac:dyDescent="0.25">
      <c r="A170" s="62" t="s">
        <v>1019</v>
      </c>
      <c r="B170" s="318">
        <f t="shared" ref="B170:Y170" si="17">IF(B$43=0,0,B$43/B$5)</f>
        <v>0</v>
      </c>
      <c r="C170" s="318">
        <f t="shared" si="17"/>
        <v>0</v>
      </c>
      <c r="D170" s="318">
        <f t="shared" si="17"/>
        <v>0</v>
      </c>
      <c r="E170" s="318">
        <f t="shared" si="17"/>
        <v>0</v>
      </c>
      <c r="F170" s="318">
        <f t="shared" si="17"/>
        <v>0</v>
      </c>
      <c r="G170" s="318">
        <f t="shared" si="17"/>
        <v>0</v>
      </c>
      <c r="H170" s="318">
        <f t="shared" si="17"/>
        <v>0</v>
      </c>
      <c r="I170" s="318">
        <f t="shared" si="17"/>
        <v>0</v>
      </c>
      <c r="J170" s="318">
        <f t="shared" si="17"/>
        <v>0</v>
      </c>
      <c r="K170" s="318">
        <f t="shared" si="17"/>
        <v>0</v>
      </c>
      <c r="L170" s="318">
        <f t="shared" si="17"/>
        <v>0</v>
      </c>
      <c r="M170" s="318">
        <f t="shared" si="17"/>
        <v>0</v>
      </c>
      <c r="N170" s="318">
        <f t="shared" si="17"/>
        <v>0</v>
      </c>
      <c r="O170" s="318">
        <f t="shared" si="17"/>
        <v>0</v>
      </c>
      <c r="P170" s="318">
        <f t="shared" si="17"/>
        <v>0</v>
      </c>
      <c r="Q170" s="318">
        <f t="shared" si="17"/>
        <v>0</v>
      </c>
      <c r="R170" s="318">
        <f t="shared" si="17"/>
        <v>0</v>
      </c>
      <c r="S170" s="318">
        <f t="shared" si="17"/>
        <v>0</v>
      </c>
      <c r="T170" s="318">
        <f t="shared" si="17"/>
        <v>0</v>
      </c>
      <c r="U170" s="318">
        <f t="shared" si="17"/>
        <v>0</v>
      </c>
      <c r="V170" s="318">
        <f t="shared" si="17"/>
        <v>0</v>
      </c>
      <c r="W170" s="318">
        <f t="shared" si="17"/>
        <v>0</v>
      </c>
      <c r="X170" s="318">
        <f t="shared" si="17"/>
        <v>0</v>
      </c>
      <c r="Y170" s="318">
        <f t="shared" si="17"/>
        <v>0</v>
      </c>
      <c r="DA170" s="141"/>
    </row>
    <row r="171" spans="1:105" ht="12" customHeight="1" x14ac:dyDescent="0.25">
      <c r="A171" s="174" t="s">
        <v>1021</v>
      </c>
      <c r="B171" s="269">
        <f t="shared" ref="B171:Y171" si="18">IF(B$44=0,0,B$44/B$5)</f>
        <v>9.7499264294692647E-3</v>
      </c>
      <c r="C171" s="269">
        <f t="shared" si="18"/>
        <v>8.1356849196225472E-3</v>
      </c>
      <c r="D171" s="269">
        <f t="shared" si="18"/>
        <v>8.1827748627949174E-3</v>
      </c>
      <c r="E171" s="269">
        <f t="shared" si="18"/>
        <v>6.4080657572236242E-3</v>
      </c>
      <c r="F171" s="269">
        <f t="shared" si="18"/>
        <v>7.2845289144256335E-3</v>
      </c>
      <c r="G171" s="269">
        <f t="shared" si="18"/>
        <v>5.8573980803209615E-3</v>
      </c>
      <c r="H171" s="269">
        <f t="shared" si="18"/>
        <v>6.0129560057902414E-3</v>
      </c>
      <c r="I171" s="269">
        <f t="shared" si="18"/>
        <v>6.4985391954454864E-3</v>
      </c>
      <c r="J171" s="269">
        <f t="shared" si="18"/>
        <v>1.0191220255834894E-2</v>
      </c>
      <c r="K171" s="269">
        <f t="shared" si="18"/>
        <v>7.8851298473088059E-3</v>
      </c>
      <c r="L171" s="269">
        <f t="shared" si="18"/>
        <v>6.3493472527320115E-3</v>
      </c>
      <c r="M171" s="269">
        <f t="shared" si="18"/>
        <v>5.7942880123253646E-3</v>
      </c>
      <c r="N171" s="269">
        <f t="shared" si="18"/>
        <v>8.4052030940020648E-3</v>
      </c>
      <c r="O171" s="269">
        <f t="shared" si="18"/>
        <v>8.3530263866152844E-3</v>
      </c>
      <c r="P171" s="269">
        <f t="shared" si="18"/>
        <v>8.2110474643227287E-3</v>
      </c>
      <c r="Q171" s="269">
        <f t="shared" si="18"/>
        <v>1.0867706172546563E-2</v>
      </c>
      <c r="R171" s="269">
        <f t="shared" si="18"/>
        <v>1.0908094647756227E-2</v>
      </c>
      <c r="S171" s="269">
        <f t="shared" si="18"/>
        <v>9.3444730232104273E-3</v>
      </c>
      <c r="T171" s="269">
        <f t="shared" si="18"/>
        <v>8.9472660349392292E-3</v>
      </c>
      <c r="U171" s="269">
        <f t="shared" si="18"/>
        <v>7.1412316357753729E-3</v>
      </c>
      <c r="V171" s="269">
        <f t="shared" si="18"/>
        <v>6.8646008186465553E-3</v>
      </c>
      <c r="W171" s="269">
        <f t="shared" si="18"/>
        <v>7.9139285061181758E-3</v>
      </c>
      <c r="X171" s="269">
        <f t="shared" si="18"/>
        <v>8.4472742752389526E-3</v>
      </c>
      <c r="Y171" s="269">
        <f t="shared" si="18"/>
        <v>6.7334834157285828E-3</v>
      </c>
      <c r="DA171" s="79"/>
    </row>
    <row r="172" spans="1:105" ht="12" customHeight="1" x14ac:dyDescent="0.25">
      <c r="A172" s="62" t="s">
        <v>1133</v>
      </c>
      <c r="B172" s="318">
        <f t="shared" ref="B172:Y172" si="19">IF(B$45=0,0,B$45/B$5)</f>
        <v>6.8217248408382952E-3</v>
      </c>
      <c r="C172" s="318">
        <f t="shared" si="19"/>
        <v>5.5224057691840396E-3</v>
      </c>
      <c r="D172" s="318">
        <f t="shared" si="19"/>
        <v>5.3037896147935916E-3</v>
      </c>
      <c r="E172" s="318">
        <f t="shared" si="19"/>
        <v>4.1110828369357181E-3</v>
      </c>
      <c r="F172" s="318">
        <f t="shared" si="19"/>
        <v>4.506451585655988E-3</v>
      </c>
      <c r="G172" s="318">
        <f t="shared" si="19"/>
        <v>3.5657639463060565E-3</v>
      </c>
      <c r="H172" s="318">
        <f t="shared" si="19"/>
        <v>3.6976097573937789E-3</v>
      </c>
      <c r="I172" s="318">
        <f t="shared" si="19"/>
        <v>4.0162094701461639E-3</v>
      </c>
      <c r="J172" s="318">
        <f t="shared" si="19"/>
        <v>7.2893001245323439E-3</v>
      </c>
      <c r="K172" s="318">
        <f t="shared" si="19"/>
        <v>5.7453877478130478E-3</v>
      </c>
      <c r="L172" s="318">
        <f t="shared" si="19"/>
        <v>4.4882782576173468E-3</v>
      </c>
      <c r="M172" s="318">
        <f t="shared" si="19"/>
        <v>4.2742020114265667E-3</v>
      </c>
      <c r="N172" s="318">
        <f t="shared" si="19"/>
        <v>6.2174173190350738E-3</v>
      </c>
      <c r="O172" s="318">
        <f t="shared" si="19"/>
        <v>6.2305663469794763E-3</v>
      </c>
      <c r="P172" s="318">
        <f t="shared" si="19"/>
        <v>5.9141561760478675E-3</v>
      </c>
      <c r="Q172" s="318">
        <f t="shared" si="19"/>
        <v>8.0653906373724382E-3</v>
      </c>
      <c r="R172" s="318">
        <f t="shared" si="19"/>
        <v>8.2329707364641735E-3</v>
      </c>
      <c r="S172" s="318">
        <f t="shared" si="19"/>
        <v>7.1053233588542347E-3</v>
      </c>
      <c r="T172" s="318">
        <f t="shared" si="19"/>
        <v>6.6934600826652627E-3</v>
      </c>
      <c r="U172" s="318">
        <f t="shared" si="19"/>
        <v>5.3343517350942565E-3</v>
      </c>
      <c r="V172" s="318">
        <f t="shared" si="19"/>
        <v>5.0720550299912315E-3</v>
      </c>
      <c r="W172" s="318">
        <f t="shared" si="19"/>
        <v>5.872719988481552E-3</v>
      </c>
      <c r="X172" s="318">
        <f t="shared" si="19"/>
        <v>6.3062425626791941E-3</v>
      </c>
      <c r="Y172" s="318">
        <f t="shared" si="19"/>
        <v>4.8154370004337577E-3</v>
      </c>
      <c r="DA172" s="141"/>
    </row>
    <row r="173" spans="1:105" ht="12" customHeight="1" x14ac:dyDescent="0.25">
      <c r="A173" s="62" t="s">
        <v>1024</v>
      </c>
      <c r="B173" s="318">
        <f t="shared" ref="B173:Y173" si="20">IF(B$46=0,0,B$46/B$5)</f>
        <v>2.9282015886309704E-3</v>
      </c>
      <c r="C173" s="318">
        <f t="shared" si="20"/>
        <v>2.6132791504385085E-3</v>
      </c>
      <c r="D173" s="318">
        <f t="shared" si="20"/>
        <v>2.8789852480013262E-3</v>
      </c>
      <c r="E173" s="318">
        <f t="shared" si="20"/>
        <v>2.2969829202879057E-3</v>
      </c>
      <c r="F173" s="318">
        <f t="shared" si="20"/>
        <v>2.7780773287696446E-3</v>
      </c>
      <c r="G173" s="318">
        <f t="shared" si="20"/>
        <v>2.2916341340149049E-3</v>
      </c>
      <c r="H173" s="318">
        <f t="shared" si="20"/>
        <v>2.3153462483964625E-3</v>
      </c>
      <c r="I173" s="318">
        <f t="shared" si="20"/>
        <v>2.4823297252993229E-3</v>
      </c>
      <c r="J173" s="318">
        <f t="shared" si="20"/>
        <v>2.9019201313025501E-3</v>
      </c>
      <c r="K173" s="318">
        <f t="shared" si="20"/>
        <v>2.1397420994957593E-3</v>
      </c>
      <c r="L173" s="318">
        <f t="shared" si="20"/>
        <v>1.8610689951146652E-3</v>
      </c>
      <c r="M173" s="318">
        <f t="shared" si="20"/>
        <v>1.5200860008987974E-3</v>
      </c>
      <c r="N173" s="318">
        <f t="shared" si="20"/>
        <v>2.1877857749669906E-3</v>
      </c>
      <c r="O173" s="318">
        <f t="shared" si="20"/>
        <v>2.1224600396358081E-3</v>
      </c>
      <c r="P173" s="318">
        <f t="shared" si="20"/>
        <v>2.296891288274862E-3</v>
      </c>
      <c r="Q173" s="318">
        <f t="shared" si="20"/>
        <v>2.8023155351741247E-3</v>
      </c>
      <c r="R173" s="318">
        <f t="shared" si="20"/>
        <v>2.6751239112920537E-3</v>
      </c>
      <c r="S173" s="318">
        <f t="shared" si="20"/>
        <v>2.2391496643561926E-3</v>
      </c>
      <c r="T173" s="318">
        <f t="shared" si="20"/>
        <v>2.2538059522739661E-3</v>
      </c>
      <c r="U173" s="318">
        <f t="shared" si="20"/>
        <v>1.8068799006811164E-3</v>
      </c>
      <c r="V173" s="318">
        <f t="shared" si="20"/>
        <v>1.7925457886553233E-3</v>
      </c>
      <c r="W173" s="318">
        <f t="shared" si="20"/>
        <v>2.0412085176366238E-3</v>
      </c>
      <c r="X173" s="318">
        <f t="shared" si="20"/>
        <v>2.141031712559758E-3</v>
      </c>
      <c r="Y173" s="318">
        <f t="shared" si="20"/>
        <v>1.9180464152948255E-3</v>
      </c>
      <c r="DA173" s="141"/>
    </row>
    <row r="174" spans="1:105" ht="12" customHeight="1" x14ac:dyDescent="0.25">
      <c r="A174" s="62" t="s">
        <v>1036</v>
      </c>
      <c r="B174" s="318">
        <f t="shared" ref="B174:Y174" si="21">IF(B$57=0,0,B$57/B$5)</f>
        <v>0</v>
      </c>
      <c r="C174" s="318">
        <f t="shared" si="21"/>
        <v>0</v>
      </c>
      <c r="D174" s="318">
        <f t="shared" si="21"/>
        <v>0</v>
      </c>
      <c r="E174" s="318">
        <f t="shared" si="21"/>
        <v>0</v>
      </c>
      <c r="F174" s="318">
        <f t="shared" si="21"/>
        <v>0</v>
      </c>
      <c r="G174" s="318">
        <f t="shared" si="21"/>
        <v>0</v>
      </c>
      <c r="H174" s="318">
        <f t="shared" si="21"/>
        <v>0</v>
      </c>
      <c r="I174" s="318">
        <f t="shared" si="21"/>
        <v>0</v>
      </c>
      <c r="J174" s="318">
        <f t="shared" si="21"/>
        <v>0</v>
      </c>
      <c r="K174" s="318">
        <f t="shared" si="21"/>
        <v>0</v>
      </c>
      <c r="L174" s="318">
        <f t="shared" si="21"/>
        <v>0</v>
      </c>
      <c r="M174" s="318">
        <f t="shared" si="21"/>
        <v>0</v>
      </c>
      <c r="N174" s="318">
        <f t="shared" si="21"/>
        <v>0</v>
      </c>
      <c r="O174" s="318">
        <f t="shared" si="21"/>
        <v>0</v>
      </c>
      <c r="P174" s="318">
        <f t="shared" si="21"/>
        <v>0</v>
      </c>
      <c r="Q174" s="318">
        <f t="shared" si="21"/>
        <v>0</v>
      </c>
      <c r="R174" s="318">
        <f t="shared" si="21"/>
        <v>0</v>
      </c>
      <c r="S174" s="318">
        <f t="shared" si="21"/>
        <v>0</v>
      </c>
      <c r="T174" s="318">
        <f t="shared" si="21"/>
        <v>0</v>
      </c>
      <c r="U174" s="318">
        <f t="shared" si="21"/>
        <v>0</v>
      </c>
      <c r="V174" s="318">
        <f t="shared" si="21"/>
        <v>0</v>
      </c>
      <c r="W174" s="318">
        <f t="shared" si="21"/>
        <v>0</v>
      </c>
      <c r="X174" s="318">
        <f t="shared" si="21"/>
        <v>0</v>
      </c>
      <c r="Y174" s="318">
        <f t="shared" si="21"/>
        <v>0</v>
      </c>
      <c r="DA174" s="141"/>
    </row>
    <row r="175" spans="1:105" ht="12" customHeight="1" x14ac:dyDescent="0.25">
      <c r="A175" s="174" t="s">
        <v>1038</v>
      </c>
      <c r="B175" s="269">
        <f t="shared" ref="B175:Y175" si="22">IF(B$58=0,0,B$58/B$5)</f>
        <v>0</v>
      </c>
      <c r="C175" s="269">
        <f t="shared" si="22"/>
        <v>0</v>
      </c>
      <c r="D175" s="269">
        <f t="shared" si="22"/>
        <v>0</v>
      </c>
      <c r="E175" s="269">
        <f t="shared" si="22"/>
        <v>0</v>
      </c>
      <c r="F175" s="269">
        <f t="shared" si="22"/>
        <v>0</v>
      </c>
      <c r="G175" s="269">
        <f t="shared" si="22"/>
        <v>0</v>
      </c>
      <c r="H175" s="269">
        <f t="shared" si="22"/>
        <v>0</v>
      </c>
      <c r="I175" s="269">
        <f t="shared" si="22"/>
        <v>0</v>
      </c>
      <c r="J175" s="269">
        <f t="shared" si="22"/>
        <v>0</v>
      </c>
      <c r="K175" s="269">
        <f t="shared" si="22"/>
        <v>0</v>
      </c>
      <c r="L175" s="269">
        <f t="shared" si="22"/>
        <v>0</v>
      </c>
      <c r="M175" s="269">
        <f t="shared" si="22"/>
        <v>0</v>
      </c>
      <c r="N175" s="269">
        <f t="shared" si="22"/>
        <v>0</v>
      </c>
      <c r="O175" s="269">
        <f t="shared" si="22"/>
        <v>0</v>
      </c>
      <c r="P175" s="269">
        <f t="shared" si="22"/>
        <v>0</v>
      </c>
      <c r="Q175" s="269">
        <f t="shared" si="22"/>
        <v>0</v>
      </c>
      <c r="R175" s="269">
        <f t="shared" si="22"/>
        <v>0</v>
      </c>
      <c r="S175" s="269">
        <f t="shared" si="22"/>
        <v>0</v>
      </c>
      <c r="T175" s="269">
        <f t="shared" si="22"/>
        <v>0</v>
      </c>
      <c r="U175" s="269">
        <f t="shared" si="22"/>
        <v>0</v>
      </c>
      <c r="V175" s="269">
        <f t="shared" si="22"/>
        <v>0</v>
      </c>
      <c r="W175" s="269">
        <f t="shared" si="22"/>
        <v>0</v>
      </c>
      <c r="X175" s="269">
        <f t="shared" si="22"/>
        <v>0</v>
      </c>
      <c r="Y175" s="269">
        <f t="shared" si="22"/>
        <v>0</v>
      </c>
      <c r="DA175" s="79"/>
    </row>
    <row r="176" spans="1:105" ht="12" customHeight="1" x14ac:dyDescent="0.25">
      <c r="A176" s="100" t="s">
        <v>105</v>
      </c>
      <c r="B176" s="310">
        <f t="shared" ref="B176:Y176" si="23">IF(B$59=0,0,B$59/B$5)</f>
        <v>0.78870889453194892</v>
      </c>
      <c r="C176" s="310">
        <f t="shared" si="23"/>
        <v>0.814316526973068</v>
      </c>
      <c r="D176" s="310">
        <f t="shared" si="23"/>
        <v>0.79539585383383893</v>
      </c>
      <c r="E176" s="310">
        <f t="shared" si="23"/>
        <v>0.8211023741430985</v>
      </c>
      <c r="F176" s="310">
        <f t="shared" si="23"/>
        <v>0.79960260874752898</v>
      </c>
      <c r="G176" s="310">
        <f t="shared" si="23"/>
        <v>0.83001329031838966</v>
      </c>
      <c r="H176" s="310">
        <f t="shared" si="23"/>
        <v>0.82769835094695532</v>
      </c>
      <c r="I176" s="310">
        <f t="shared" si="23"/>
        <v>0.81358900813727086</v>
      </c>
      <c r="J176" s="310">
        <f t="shared" si="23"/>
        <v>0.76167596590759323</v>
      </c>
      <c r="K176" s="310">
        <f t="shared" si="23"/>
        <v>0.82403401610148252</v>
      </c>
      <c r="L176" s="310">
        <f t="shared" si="23"/>
        <v>0.85514779941102281</v>
      </c>
      <c r="M176" s="310">
        <f t="shared" si="23"/>
        <v>0.86762536461274731</v>
      </c>
      <c r="N176" s="310">
        <f t="shared" si="23"/>
        <v>0.8043052337378418</v>
      </c>
      <c r="O176" s="310">
        <f t="shared" si="23"/>
        <v>0.80995213859727033</v>
      </c>
      <c r="P176" s="310">
        <f t="shared" si="23"/>
        <v>0.79556625423887961</v>
      </c>
      <c r="Q176" s="310">
        <f t="shared" si="23"/>
        <v>0.7374684813998974</v>
      </c>
      <c r="R176" s="310">
        <f t="shared" si="23"/>
        <v>0.73950895688263529</v>
      </c>
      <c r="S176" s="310">
        <f t="shared" si="23"/>
        <v>0.7774955320320831</v>
      </c>
      <c r="T176" s="310">
        <f t="shared" si="23"/>
        <v>0.78783511342261481</v>
      </c>
      <c r="U176" s="310">
        <f t="shared" si="23"/>
        <v>0.82846549505718359</v>
      </c>
      <c r="V176" s="310">
        <f t="shared" si="23"/>
        <v>0.83975875457186133</v>
      </c>
      <c r="W176" s="310">
        <f t="shared" si="23"/>
        <v>0.81583734307995859</v>
      </c>
      <c r="X176" s="310">
        <f t="shared" si="23"/>
        <v>0.80114238864317966</v>
      </c>
      <c r="Y176" s="310">
        <f t="shared" si="23"/>
        <v>0.83873336428245604</v>
      </c>
      <c r="DA176" s="127"/>
    </row>
    <row r="177" spans="1:105" ht="12" customHeight="1" x14ac:dyDescent="0.25">
      <c r="A177" s="172"/>
      <c r="B177" s="172"/>
      <c r="C177" s="172"/>
      <c r="D177" s="172"/>
      <c r="E177" s="172"/>
      <c r="F177" s="172"/>
      <c r="G177" s="172"/>
      <c r="H177" s="172"/>
      <c r="I177" s="172"/>
      <c r="J177" s="172"/>
      <c r="K177" s="172"/>
      <c r="L177" s="172"/>
      <c r="M177" s="172"/>
      <c r="N177" s="172"/>
      <c r="O177" s="172"/>
      <c r="P177" s="172"/>
      <c r="Q177" s="172"/>
      <c r="R177" s="172"/>
      <c r="S177" s="172"/>
      <c r="T177" s="172"/>
      <c r="U177" s="172"/>
      <c r="V177" s="172"/>
      <c r="W177" s="172"/>
      <c r="X177" s="172"/>
      <c r="Y177" s="172"/>
      <c r="DA177" s="176"/>
    </row>
    <row r="178" spans="1:105" ht="12" customHeight="1" x14ac:dyDescent="0.25">
      <c r="A178" s="35" t="s">
        <v>49</v>
      </c>
      <c r="B178" s="232">
        <f t="shared" ref="B178:Y178" si="24">SUM(B$179:B$183,B$185:B$186,B$188:B$189,B$191:B$194,B195)</f>
        <v>0.99999999999999989</v>
      </c>
      <c r="C178" s="232">
        <f t="shared" si="24"/>
        <v>1.0000000000000002</v>
      </c>
      <c r="D178" s="232">
        <f t="shared" si="24"/>
        <v>1.0000000000000002</v>
      </c>
      <c r="E178" s="232">
        <f t="shared" si="24"/>
        <v>1</v>
      </c>
      <c r="F178" s="232">
        <f t="shared" si="24"/>
        <v>1</v>
      </c>
      <c r="G178" s="232">
        <f t="shared" si="24"/>
        <v>0.99999999999999989</v>
      </c>
      <c r="H178" s="232">
        <f t="shared" si="24"/>
        <v>1</v>
      </c>
      <c r="I178" s="232">
        <f t="shared" si="24"/>
        <v>1</v>
      </c>
      <c r="J178" s="232">
        <f t="shared" si="24"/>
        <v>1</v>
      </c>
      <c r="K178" s="232">
        <f t="shared" si="24"/>
        <v>1</v>
      </c>
      <c r="L178" s="232">
        <f t="shared" si="24"/>
        <v>0.99999999999999989</v>
      </c>
      <c r="M178" s="232">
        <f t="shared" si="24"/>
        <v>1</v>
      </c>
      <c r="N178" s="232">
        <f t="shared" si="24"/>
        <v>1</v>
      </c>
      <c r="O178" s="232">
        <f t="shared" si="24"/>
        <v>1</v>
      </c>
      <c r="P178" s="232">
        <f t="shared" si="24"/>
        <v>1</v>
      </c>
      <c r="Q178" s="232">
        <f t="shared" si="24"/>
        <v>0.99999999999999978</v>
      </c>
      <c r="R178" s="232">
        <f t="shared" si="24"/>
        <v>1</v>
      </c>
      <c r="S178" s="232">
        <f t="shared" si="24"/>
        <v>1</v>
      </c>
      <c r="T178" s="232">
        <f t="shared" si="24"/>
        <v>1</v>
      </c>
      <c r="U178" s="232">
        <f t="shared" si="24"/>
        <v>1</v>
      </c>
      <c r="V178" s="232">
        <f t="shared" si="24"/>
        <v>0.99999999999999989</v>
      </c>
      <c r="W178" s="232">
        <f t="shared" si="24"/>
        <v>1</v>
      </c>
      <c r="X178" s="232">
        <f t="shared" si="24"/>
        <v>1</v>
      </c>
      <c r="Y178" s="232">
        <f t="shared" si="24"/>
        <v>0.99999999999999989</v>
      </c>
      <c r="DA178" s="95"/>
    </row>
    <row r="179" spans="1:105" ht="12" customHeight="1" x14ac:dyDescent="0.25">
      <c r="A179" s="55" t="s">
        <v>91</v>
      </c>
      <c r="B179" s="266">
        <f t="shared" ref="B179:Y179" si="25">IF(B$62=0,0,B$62/B$61)</f>
        <v>0</v>
      </c>
      <c r="C179" s="266">
        <f t="shared" si="25"/>
        <v>0</v>
      </c>
      <c r="D179" s="266">
        <f t="shared" si="25"/>
        <v>0</v>
      </c>
      <c r="E179" s="266">
        <f t="shared" si="25"/>
        <v>0</v>
      </c>
      <c r="F179" s="266">
        <f t="shared" si="25"/>
        <v>0</v>
      </c>
      <c r="G179" s="266">
        <f t="shared" si="25"/>
        <v>0</v>
      </c>
      <c r="H179" s="266">
        <f t="shared" si="25"/>
        <v>0</v>
      </c>
      <c r="I179" s="266">
        <f t="shared" si="25"/>
        <v>0</v>
      </c>
      <c r="J179" s="266">
        <f t="shared" si="25"/>
        <v>0</v>
      </c>
      <c r="K179" s="266">
        <f t="shared" si="25"/>
        <v>0</v>
      </c>
      <c r="L179" s="266">
        <f t="shared" si="25"/>
        <v>0</v>
      </c>
      <c r="M179" s="266">
        <f t="shared" si="25"/>
        <v>0</v>
      </c>
      <c r="N179" s="266">
        <f t="shared" si="25"/>
        <v>0</v>
      </c>
      <c r="O179" s="266">
        <f t="shared" si="25"/>
        <v>0</v>
      </c>
      <c r="P179" s="266">
        <f t="shared" si="25"/>
        <v>0</v>
      </c>
      <c r="Q179" s="266">
        <f t="shared" si="25"/>
        <v>0</v>
      </c>
      <c r="R179" s="266">
        <f t="shared" si="25"/>
        <v>0</v>
      </c>
      <c r="S179" s="266">
        <f t="shared" si="25"/>
        <v>0</v>
      </c>
      <c r="T179" s="266">
        <f t="shared" si="25"/>
        <v>0</v>
      </c>
      <c r="U179" s="266">
        <f t="shared" si="25"/>
        <v>0</v>
      </c>
      <c r="V179" s="266">
        <f t="shared" si="25"/>
        <v>0</v>
      </c>
      <c r="W179" s="266">
        <f t="shared" si="25"/>
        <v>0</v>
      </c>
      <c r="X179" s="266">
        <f t="shared" si="25"/>
        <v>0</v>
      </c>
      <c r="Y179" s="266">
        <f t="shared" si="25"/>
        <v>0</v>
      </c>
      <c r="DA179" s="76"/>
    </row>
    <row r="180" spans="1:105" ht="12" customHeight="1" x14ac:dyDescent="0.25">
      <c r="A180" s="173" t="s">
        <v>92</v>
      </c>
      <c r="B180" s="267">
        <f t="shared" ref="B180:Y180" si="26">IF(B$63=0,0,B$63/B$61)</f>
        <v>0</v>
      </c>
      <c r="C180" s="267">
        <f t="shared" si="26"/>
        <v>0</v>
      </c>
      <c r="D180" s="267">
        <f t="shared" si="26"/>
        <v>0</v>
      </c>
      <c r="E180" s="267">
        <f t="shared" si="26"/>
        <v>0</v>
      </c>
      <c r="F180" s="267">
        <f t="shared" si="26"/>
        <v>0</v>
      </c>
      <c r="G180" s="267">
        <f t="shared" si="26"/>
        <v>0</v>
      </c>
      <c r="H180" s="267">
        <f t="shared" si="26"/>
        <v>0</v>
      </c>
      <c r="I180" s="267">
        <f t="shared" si="26"/>
        <v>0</v>
      </c>
      <c r="J180" s="267">
        <f t="shared" si="26"/>
        <v>0</v>
      </c>
      <c r="K180" s="267">
        <f t="shared" si="26"/>
        <v>0</v>
      </c>
      <c r="L180" s="267">
        <f t="shared" si="26"/>
        <v>0</v>
      </c>
      <c r="M180" s="267">
        <f t="shared" si="26"/>
        <v>0</v>
      </c>
      <c r="N180" s="267">
        <f t="shared" si="26"/>
        <v>0</v>
      </c>
      <c r="O180" s="267">
        <f t="shared" si="26"/>
        <v>0</v>
      </c>
      <c r="P180" s="267">
        <f t="shared" si="26"/>
        <v>0</v>
      </c>
      <c r="Q180" s="267">
        <f t="shared" si="26"/>
        <v>0</v>
      </c>
      <c r="R180" s="267">
        <f t="shared" si="26"/>
        <v>0</v>
      </c>
      <c r="S180" s="267">
        <f t="shared" si="26"/>
        <v>0</v>
      </c>
      <c r="T180" s="267">
        <f t="shared" si="26"/>
        <v>0</v>
      </c>
      <c r="U180" s="267">
        <f t="shared" si="26"/>
        <v>0</v>
      </c>
      <c r="V180" s="267">
        <f t="shared" si="26"/>
        <v>0</v>
      </c>
      <c r="W180" s="267">
        <f t="shared" si="26"/>
        <v>0</v>
      </c>
      <c r="X180" s="267">
        <f t="shared" si="26"/>
        <v>0</v>
      </c>
      <c r="Y180" s="267">
        <f t="shared" si="26"/>
        <v>0</v>
      </c>
      <c r="DA180" s="77"/>
    </row>
    <row r="181" spans="1:105" ht="12" customHeight="1" x14ac:dyDescent="0.25">
      <c r="A181" s="173" t="s">
        <v>93</v>
      </c>
      <c r="B181" s="267">
        <f t="shared" ref="B181:Y181" si="27">IF(B$64=0,0,B$64/B$61)</f>
        <v>0</v>
      </c>
      <c r="C181" s="267">
        <f t="shared" si="27"/>
        <v>0</v>
      </c>
      <c r="D181" s="267">
        <f t="shared" si="27"/>
        <v>0</v>
      </c>
      <c r="E181" s="267">
        <f t="shared" si="27"/>
        <v>0</v>
      </c>
      <c r="F181" s="267">
        <f t="shared" si="27"/>
        <v>0</v>
      </c>
      <c r="G181" s="267">
        <f t="shared" si="27"/>
        <v>0</v>
      </c>
      <c r="H181" s="267">
        <f t="shared" si="27"/>
        <v>0</v>
      </c>
      <c r="I181" s="267">
        <f t="shared" si="27"/>
        <v>0</v>
      </c>
      <c r="J181" s="267">
        <f t="shared" si="27"/>
        <v>0</v>
      </c>
      <c r="K181" s="267">
        <f t="shared" si="27"/>
        <v>0</v>
      </c>
      <c r="L181" s="267">
        <f t="shared" si="27"/>
        <v>0</v>
      </c>
      <c r="M181" s="267">
        <f t="shared" si="27"/>
        <v>0</v>
      </c>
      <c r="N181" s="267">
        <f t="shared" si="27"/>
        <v>0</v>
      </c>
      <c r="O181" s="267">
        <f t="shared" si="27"/>
        <v>0</v>
      </c>
      <c r="P181" s="267">
        <f t="shared" si="27"/>
        <v>0</v>
      </c>
      <c r="Q181" s="267">
        <f t="shared" si="27"/>
        <v>0</v>
      </c>
      <c r="R181" s="267">
        <f t="shared" si="27"/>
        <v>0</v>
      </c>
      <c r="S181" s="267">
        <f t="shared" si="27"/>
        <v>0</v>
      </c>
      <c r="T181" s="267">
        <f t="shared" si="27"/>
        <v>0</v>
      </c>
      <c r="U181" s="267">
        <f t="shared" si="27"/>
        <v>0</v>
      </c>
      <c r="V181" s="267">
        <f t="shared" si="27"/>
        <v>0</v>
      </c>
      <c r="W181" s="267">
        <f t="shared" si="27"/>
        <v>0</v>
      </c>
      <c r="X181" s="267">
        <f t="shared" si="27"/>
        <v>0</v>
      </c>
      <c r="Y181" s="267">
        <f t="shared" si="27"/>
        <v>0</v>
      </c>
      <c r="DA181" s="77"/>
    </row>
    <row r="182" spans="1:105" ht="12" customHeight="1" x14ac:dyDescent="0.25">
      <c r="A182" s="173" t="s">
        <v>94</v>
      </c>
      <c r="B182" s="267">
        <f t="shared" ref="B182:Y182" si="28">IF(B$65=0,0,B$65/B$61)</f>
        <v>0</v>
      </c>
      <c r="C182" s="267">
        <f t="shared" si="28"/>
        <v>0</v>
      </c>
      <c r="D182" s="267">
        <f t="shared" si="28"/>
        <v>0</v>
      </c>
      <c r="E182" s="267">
        <f t="shared" si="28"/>
        <v>0</v>
      </c>
      <c r="F182" s="267">
        <f t="shared" si="28"/>
        <v>0</v>
      </c>
      <c r="G182" s="267">
        <f t="shared" si="28"/>
        <v>0</v>
      </c>
      <c r="H182" s="267">
        <f t="shared" si="28"/>
        <v>0</v>
      </c>
      <c r="I182" s="267">
        <f t="shared" si="28"/>
        <v>0</v>
      </c>
      <c r="J182" s="267">
        <f t="shared" si="28"/>
        <v>0</v>
      </c>
      <c r="K182" s="267">
        <f t="shared" si="28"/>
        <v>0</v>
      </c>
      <c r="L182" s="267">
        <f t="shared" si="28"/>
        <v>0</v>
      </c>
      <c r="M182" s="267">
        <f t="shared" si="28"/>
        <v>0</v>
      </c>
      <c r="N182" s="267">
        <f t="shared" si="28"/>
        <v>0</v>
      </c>
      <c r="O182" s="267">
        <f t="shared" si="28"/>
        <v>0</v>
      </c>
      <c r="P182" s="267">
        <f t="shared" si="28"/>
        <v>0</v>
      </c>
      <c r="Q182" s="267">
        <f t="shared" si="28"/>
        <v>0</v>
      </c>
      <c r="R182" s="267">
        <f t="shared" si="28"/>
        <v>0</v>
      </c>
      <c r="S182" s="267">
        <f t="shared" si="28"/>
        <v>0</v>
      </c>
      <c r="T182" s="267">
        <f t="shared" si="28"/>
        <v>0</v>
      </c>
      <c r="U182" s="267">
        <f t="shared" si="28"/>
        <v>0</v>
      </c>
      <c r="V182" s="267">
        <f t="shared" si="28"/>
        <v>0</v>
      </c>
      <c r="W182" s="267">
        <f t="shared" si="28"/>
        <v>0</v>
      </c>
      <c r="X182" s="267">
        <f t="shared" si="28"/>
        <v>0</v>
      </c>
      <c r="Y182" s="267">
        <f t="shared" si="28"/>
        <v>0</v>
      </c>
      <c r="DA182" s="77"/>
    </row>
    <row r="183" spans="1:105" ht="12" customHeight="1" x14ac:dyDescent="0.25">
      <c r="A183" s="56" t="s">
        <v>95</v>
      </c>
      <c r="B183" s="268">
        <f t="shared" ref="B183:Y183" si="29">IF(B$66=0,0,B$66/B$61)</f>
        <v>3.8766390692806296E-2</v>
      </c>
      <c r="C183" s="268">
        <f t="shared" si="29"/>
        <v>3.5457903821406116E-2</v>
      </c>
      <c r="D183" s="268">
        <f t="shared" si="29"/>
        <v>3.1496971873400149E-2</v>
      </c>
      <c r="E183" s="268">
        <f t="shared" si="29"/>
        <v>3.0639390724707359E-2</v>
      </c>
      <c r="F183" s="268">
        <f t="shared" si="29"/>
        <v>2.7704920880476686E-2</v>
      </c>
      <c r="G183" s="268">
        <f t="shared" si="29"/>
        <v>2.6250475176394315E-2</v>
      </c>
      <c r="H183" s="268">
        <f t="shared" si="29"/>
        <v>2.6834984259318299E-2</v>
      </c>
      <c r="I183" s="268">
        <f t="shared" si="29"/>
        <v>2.7732794432796491E-2</v>
      </c>
      <c r="J183" s="268">
        <f t="shared" si="29"/>
        <v>3.8358673624072831E-2</v>
      </c>
      <c r="K183" s="268">
        <f t="shared" si="29"/>
        <v>4.0192104874416719E-2</v>
      </c>
      <c r="L183" s="268">
        <f t="shared" si="29"/>
        <v>3.8404732959129412E-2</v>
      </c>
      <c r="M183" s="268">
        <f t="shared" si="29"/>
        <v>4.0194283400867406E-2</v>
      </c>
      <c r="N183" s="268">
        <f t="shared" si="29"/>
        <v>4.0430817302654666E-2</v>
      </c>
      <c r="O183" s="268">
        <f t="shared" si="29"/>
        <v>4.099514131584895E-2</v>
      </c>
      <c r="P183" s="268">
        <f t="shared" si="29"/>
        <v>3.6604023540099E-2</v>
      </c>
      <c r="Q183" s="268">
        <f t="shared" si="29"/>
        <v>3.8861440682247964E-2</v>
      </c>
      <c r="R183" s="268">
        <f t="shared" si="29"/>
        <v>4.0747051489912825E-2</v>
      </c>
      <c r="S183" s="268">
        <f t="shared" si="29"/>
        <v>4.0497274316137068E-2</v>
      </c>
      <c r="T183" s="268">
        <f t="shared" si="29"/>
        <v>3.9962905055767189E-2</v>
      </c>
      <c r="U183" s="268">
        <f t="shared" si="29"/>
        <v>3.9288061875349452E-2</v>
      </c>
      <c r="V183" s="268">
        <f t="shared" si="29"/>
        <v>3.9479361105459805E-2</v>
      </c>
      <c r="W183" s="268">
        <f t="shared" si="29"/>
        <v>3.9693009629905907E-2</v>
      </c>
      <c r="X183" s="268">
        <f t="shared" si="29"/>
        <v>4.0707988428351161E-2</v>
      </c>
      <c r="Y183" s="268">
        <f t="shared" si="29"/>
        <v>3.694026268692293E-2</v>
      </c>
      <c r="DA183" s="78"/>
    </row>
    <row r="184" spans="1:105" ht="12" customHeight="1" x14ac:dyDescent="0.25">
      <c r="A184" s="174" t="s">
        <v>1051</v>
      </c>
      <c r="B184" s="269">
        <f t="shared" ref="B184:Y184" si="30">IF(B$72=0,0,B$72/B$61)</f>
        <v>0.56781861066410055</v>
      </c>
      <c r="C184" s="269">
        <f t="shared" si="30"/>
        <v>0.57700660439898721</v>
      </c>
      <c r="D184" s="269">
        <f t="shared" si="30"/>
        <v>0.5780222890480009</v>
      </c>
      <c r="E184" s="269">
        <f t="shared" si="30"/>
        <v>0.53038757583232043</v>
      </c>
      <c r="F184" s="269">
        <f t="shared" si="30"/>
        <v>0.57092289615477321</v>
      </c>
      <c r="G184" s="269">
        <f t="shared" si="30"/>
        <v>0.55639279210189296</v>
      </c>
      <c r="H184" s="269">
        <f t="shared" si="30"/>
        <v>0.5545392732891794</v>
      </c>
      <c r="I184" s="269">
        <f t="shared" si="30"/>
        <v>0.54967316012528511</v>
      </c>
      <c r="J184" s="269">
        <f t="shared" si="30"/>
        <v>0.50225071599333582</v>
      </c>
      <c r="K184" s="269">
        <f t="shared" si="30"/>
        <v>0.50110057698912558</v>
      </c>
      <c r="L184" s="269">
        <f t="shared" si="30"/>
        <v>0.52859609287329268</v>
      </c>
      <c r="M184" s="269">
        <f t="shared" si="30"/>
        <v>0.47443095423326165</v>
      </c>
      <c r="N184" s="269">
        <f t="shared" si="30"/>
        <v>0.46245687142532732</v>
      </c>
      <c r="O184" s="269">
        <f t="shared" si="30"/>
        <v>0.46179688335575442</v>
      </c>
      <c r="P184" s="269">
        <f t="shared" si="30"/>
        <v>0.46542103314423677</v>
      </c>
      <c r="Q184" s="269">
        <f t="shared" si="30"/>
        <v>0.44263962069185098</v>
      </c>
      <c r="R184" s="269">
        <f t="shared" si="30"/>
        <v>0.42622164359945736</v>
      </c>
      <c r="S184" s="269">
        <f t="shared" si="30"/>
        <v>0.41795203917949902</v>
      </c>
      <c r="T184" s="269">
        <f t="shared" si="30"/>
        <v>0.44038821742086881</v>
      </c>
      <c r="U184" s="269">
        <f t="shared" si="30"/>
        <v>0.43694627599020214</v>
      </c>
      <c r="V184" s="269">
        <f t="shared" si="30"/>
        <v>0.46282789033523941</v>
      </c>
      <c r="W184" s="269">
        <f t="shared" si="30"/>
        <v>0.45869215307721661</v>
      </c>
      <c r="X184" s="269">
        <f t="shared" si="30"/>
        <v>0.44603226827838954</v>
      </c>
      <c r="Y184" s="269">
        <f t="shared" si="30"/>
        <v>0.49133125832641816</v>
      </c>
      <c r="DA184" s="79"/>
    </row>
    <row r="185" spans="1:105" ht="12" customHeight="1" x14ac:dyDescent="0.25">
      <c r="A185" s="62" t="s">
        <v>1052</v>
      </c>
      <c r="B185" s="318">
        <f t="shared" ref="B185:Y185" si="31">IF(B$73=0,0,B$73/B$61)</f>
        <v>0.56781861066410055</v>
      </c>
      <c r="C185" s="318">
        <f t="shared" si="31"/>
        <v>0.57700660439898721</v>
      </c>
      <c r="D185" s="318">
        <f t="shared" si="31"/>
        <v>0.5780222890480009</v>
      </c>
      <c r="E185" s="318">
        <f t="shared" si="31"/>
        <v>0.53038757583232043</v>
      </c>
      <c r="F185" s="318">
        <f t="shared" si="31"/>
        <v>0.57092289615477321</v>
      </c>
      <c r="G185" s="318">
        <f t="shared" si="31"/>
        <v>0.55639279210189296</v>
      </c>
      <c r="H185" s="318">
        <f t="shared" si="31"/>
        <v>0.5545392732891794</v>
      </c>
      <c r="I185" s="318">
        <f t="shared" si="31"/>
        <v>0.54967316012528511</v>
      </c>
      <c r="J185" s="318">
        <f t="shared" si="31"/>
        <v>0.50225071599333582</v>
      </c>
      <c r="K185" s="318">
        <f t="shared" si="31"/>
        <v>0.50110057698912558</v>
      </c>
      <c r="L185" s="318">
        <f t="shared" si="31"/>
        <v>0.52859609287329268</v>
      </c>
      <c r="M185" s="318">
        <f t="shared" si="31"/>
        <v>0.47443095423326165</v>
      </c>
      <c r="N185" s="318">
        <f t="shared" si="31"/>
        <v>0.46245687142532732</v>
      </c>
      <c r="O185" s="318">
        <f t="shared" si="31"/>
        <v>0.46179688335575442</v>
      </c>
      <c r="P185" s="318">
        <f t="shared" si="31"/>
        <v>0.46542103314423677</v>
      </c>
      <c r="Q185" s="318">
        <f t="shared" si="31"/>
        <v>0.44263962069185098</v>
      </c>
      <c r="R185" s="318">
        <f t="shared" si="31"/>
        <v>0.42622164359945736</v>
      </c>
      <c r="S185" s="318">
        <f t="shared" si="31"/>
        <v>0.41795203917949902</v>
      </c>
      <c r="T185" s="318">
        <f t="shared" si="31"/>
        <v>0.44038821742086881</v>
      </c>
      <c r="U185" s="318">
        <f t="shared" si="31"/>
        <v>0.43694627599020214</v>
      </c>
      <c r="V185" s="318">
        <f t="shared" si="31"/>
        <v>0.46282789033523941</v>
      </c>
      <c r="W185" s="318">
        <f t="shared" si="31"/>
        <v>0.45869215307721661</v>
      </c>
      <c r="X185" s="318">
        <f t="shared" si="31"/>
        <v>0.44603226827838954</v>
      </c>
      <c r="Y185" s="318">
        <f t="shared" si="31"/>
        <v>0.49133125832641816</v>
      </c>
      <c r="DA185" s="141"/>
    </row>
    <row r="186" spans="1:105" ht="12" customHeight="1" x14ac:dyDescent="0.25">
      <c r="A186" s="62" t="s">
        <v>1064</v>
      </c>
      <c r="B186" s="318">
        <f t="shared" ref="B186:Y186" si="32">IF(B$84=0,0,B$84/B$61)</f>
        <v>0</v>
      </c>
      <c r="C186" s="318">
        <f t="shared" si="32"/>
        <v>0</v>
      </c>
      <c r="D186" s="318">
        <f t="shared" si="32"/>
        <v>0</v>
      </c>
      <c r="E186" s="318">
        <f t="shared" si="32"/>
        <v>0</v>
      </c>
      <c r="F186" s="318">
        <f t="shared" si="32"/>
        <v>0</v>
      </c>
      <c r="G186" s="318">
        <f t="shared" si="32"/>
        <v>0</v>
      </c>
      <c r="H186" s="318">
        <f t="shared" si="32"/>
        <v>0</v>
      </c>
      <c r="I186" s="318">
        <f t="shared" si="32"/>
        <v>0</v>
      </c>
      <c r="J186" s="318">
        <f t="shared" si="32"/>
        <v>0</v>
      </c>
      <c r="K186" s="318">
        <f t="shared" si="32"/>
        <v>0</v>
      </c>
      <c r="L186" s="318">
        <f t="shared" si="32"/>
        <v>0</v>
      </c>
      <c r="M186" s="318">
        <f t="shared" si="32"/>
        <v>0</v>
      </c>
      <c r="N186" s="318">
        <f t="shared" si="32"/>
        <v>0</v>
      </c>
      <c r="O186" s="318">
        <f t="shared" si="32"/>
        <v>0</v>
      </c>
      <c r="P186" s="318">
        <f t="shared" si="32"/>
        <v>0</v>
      </c>
      <c r="Q186" s="318">
        <f t="shared" si="32"/>
        <v>0</v>
      </c>
      <c r="R186" s="318">
        <f t="shared" si="32"/>
        <v>0</v>
      </c>
      <c r="S186" s="318">
        <f t="shared" si="32"/>
        <v>0</v>
      </c>
      <c r="T186" s="318">
        <f t="shared" si="32"/>
        <v>0</v>
      </c>
      <c r="U186" s="318">
        <f t="shared" si="32"/>
        <v>0</v>
      </c>
      <c r="V186" s="318">
        <f t="shared" si="32"/>
        <v>0</v>
      </c>
      <c r="W186" s="318">
        <f t="shared" si="32"/>
        <v>0</v>
      </c>
      <c r="X186" s="318">
        <f t="shared" si="32"/>
        <v>0</v>
      </c>
      <c r="Y186" s="318">
        <f t="shared" si="32"/>
        <v>0</v>
      </c>
      <c r="DA186" s="141"/>
    </row>
    <row r="187" spans="1:105" ht="12" customHeight="1" x14ac:dyDescent="0.25">
      <c r="A187" s="174" t="s">
        <v>1010</v>
      </c>
      <c r="B187" s="269">
        <f t="shared" ref="B187:Y187" si="33">IF(B$85=0,0,B$85/B$61)</f>
        <v>0.34023171933105889</v>
      </c>
      <c r="C187" s="269">
        <f t="shared" si="33"/>
        <v>0.33733707748136832</v>
      </c>
      <c r="D187" s="269">
        <f t="shared" si="33"/>
        <v>0.34501631093571244</v>
      </c>
      <c r="E187" s="269">
        <f t="shared" si="33"/>
        <v>0.39811212770011023</v>
      </c>
      <c r="F187" s="269">
        <f t="shared" si="33"/>
        <v>0.36033504617199563</v>
      </c>
      <c r="G187" s="269">
        <f t="shared" si="33"/>
        <v>0.378497307368384</v>
      </c>
      <c r="H187" s="269">
        <f t="shared" si="33"/>
        <v>0.37919559044452922</v>
      </c>
      <c r="I187" s="269">
        <f t="shared" si="33"/>
        <v>0.38315586824318992</v>
      </c>
      <c r="J187" s="269">
        <f t="shared" si="33"/>
        <v>0.40953067303687718</v>
      </c>
      <c r="K187" s="269">
        <f t="shared" si="33"/>
        <v>0.40628941305873489</v>
      </c>
      <c r="L187" s="269">
        <f t="shared" si="33"/>
        <v>0.3821549672699695</v>
      </c>
      <c r="M187" s="269">
        <f t="shared" si="33"/>
        <v>0.43389543424575905</v>
      </c>
      <c r="N187" s="269">
        <f t="shared" si="33"/>
        <v>0.44650423617121926</v>
      </c>
      <c r="O187" s="269">
        <f t="shared" si="33"/>
        <v>0.44534038616218097</v>
      </c>
      <c r="P187" s="269">
        <f t="shared" si="33"/>
        <v>0.45086893118416632</v>
      </c>
      <c r="Q187" s="269">
        <f t="shared" si="33"/>
        <v>0.46956563047965644</v>
      </c>
      <c r="R187" s="269">
        <f t="shared" si="33"/>
        <v>0.48329511363134336</v>
      </c>
      <c r="S187" s="269">
        <f t="shared" si="33"/>
        <v>0.49154900011130875</v>
      </c>
      <c r="T187" s="269">
        <f t="shared" si="33"/>
        <v>0.46972066027153947</v>
      </c>
      <c r="U187" s="269">
        <f t="shared" si="33"/>
        <v>0.47446448289320015</v>
      </c>
      <c r="V187" s="269">
        <f t="shared" si="33"/>
        <v>0.44722006883959842</v>
      </c>
      <c r="W187" s="269">
        <f t="shared" si="33"/>
        <v>0.45092157990209752</v>
      </c>
      <c r="X187" s="269">
        <f t="shared" si="33"/>
        <v>0.46302707321754444</v>
      </c>
      <c r="Y187" s="269">
        <f t="shared" si="33"/>
        <v>0.42297212417190178</v>
      </c>
      <c r="DA187" s="79"/>
    </row>
    <row r="188" spans="1:105" ht="12" customHeight="1" x14ac:dyDescent="0.25">
      <c r="A188" s="62" t="s">
        <v>1012</v>
      </c>
      <c r="B188" s="318">
        <f t="shared" ref="B188:Y188" si="34">IF(B$86=0,0,B$86/B$61)</f>
        <v>0.34023171933105889</v>
      </c>
      <c r="C188" s="318">
        <f t="shared" si="34"/>
        <v>0.33733707748136832</v>
      </c>
      <c r="D188" s="318">
        <f t="shared" si="34"/>
        <v>0.34501631093571244</v>
      </c>
      <c r="E188" s="318">
        <f t="shared" si="34"/>
        <v>0.39811212770011023</v>
      </c>
      <c r="F188" s="318">
        <f t="shared" si="34"/>
        <v>0.36033504617199563</v>
      </c>
      <c r="G188" s="318">
        <f t="shared" si="34"/>
        <v>0.378497307368384</v>
      </c>
      <c r="H188" s="318">
        <f t="shared" si="34"/>
        <v>0.37919559044452922</v>
      </c>
      <c r="I188" s="318">
        <f t="shared" si="34"/>
        <v>0.38315586824318992</v>
      </c>
      <c r="J188" s="318">
        <f t="shared" si="34"/>
        <v>0.40953067303687718</v>
      </c>
      <c r="K188" s="318">
        <f t="shared" si="34"/>
        <v>0.40628941305873489</v>
      </c>
      <c r="L188" s="318">
        <f t="shared" si="34"/>
        <v>0.3821549672699695</v>
      </c>
      <c r="M188" s="318">
        <f t="shared" si="34"/>
        <v>0.43389543424575905</v>
      </c>
      <c r="N188" s="318">
        <f t="shared" si="34"/>
        <v>0.44650423617121926</v>
      </c>
      <c r="O188" s="318">
        <f t="shared" si="34"/>
        <v>0.44534038616218097</v>
      </c>
      <c r="P188" s="318">
        <f t="shared" si="34"/>
        <v>0.45086893118416632</v>
      </c>
      <c r="Q188" s="318">
        <f t="shared" si="34"/>
        <v>0.46956563047965644</v>
      </c>
      <c r="R188" s="318">
        <f t="shared" si="34"/>
        <v>0.48329511363134336</v>
      </c>
      <c r="S188" s="318">
        <f t="shared" si="34"/>
        <v>0.49154900011130875</v>
      </c>
      <c r="T188" s="318">
        <f t="shared" si="34"/>
        <v>0.46972066027153947</v>
      </c>
      <c r="U188" s="318">
        <f t="shared" si="34"/>
        <v>0.47446448289320015</v>
      </c>
      <c r="V188" s="318">
        <f t="shared" si="34"/>
        <v>0.44722006883959842</v>
      </c>
      <c r="W188" s="318">
        <f t="shared" si="34"/>
        <v>0.45092157990209752</v>
      </c>
      <c r="X188" s="318">
        <f t="shared" si="34"/>
        <v>0.46302707321754444</v>
      </c>
      <c r="Y188" s="318">
        <f t="shared" si="34"/>
        <v>0.42297212417190178</v>
      </c>
      <c r="DA188" s="141"/>
    </row>
    <row r="189" spans="1:105" ht="12" customHeight="1" x14ac:dyDescent="0.25">
      <c r="A189" s="62" t="s">
        <v>1019</v>
      </c>
      <c r="B189" s="318">
        <f t="shared" ref="B189:Y189" si="35">IF(B$92=0,0,B$92/B$61)</f>
        <v>0</v>
      </c>
      <c r="C189" s="318">
        <f t="shared" si="35"/>
        <v>0</v>
      </c>
      <c r="D189" s="318">
        <f t="shared" si="35"/>
        <v>0</v>
      </c>
      <c r="E189" s="318">
        <f t="shared" si="35"/>
        <v>0</v>
      </c>
      <c r="F189" s="318">
        <f t="shared" si="35"/>
        <v>0</v>
      </c>
      <c r="G189" s="318">
        <f t="shared" si="35"/>
        <v>0</v>
      </c>
      <c r="H189" s="318">
        <f t="shared" si="35"/>
        <v>0</v>
      </c>
      <c r="I189" s="318">
        <f t="shared" si="35"/>
        <v>0</v>
      </c>
      <c r="J189" s="318">
        <f t="shared" si="35"/>
        <v>0</v>
      </c>
      <c r="K189" s="318">
        <f t="shared" si="35"/>
        <v>0</v>
      </c>
      <c r="L189" s="318">
        <f t="shared" si="35"/>
        <v>0</v>
      </c>
      <c r="M189" s="318">
        <f t="shared" si="35"/>
        <v>0</v>
      </c>
      <c r="N189" s="318">
        <f t="shared" si="35"/>
        <v>0</v>
      </c>
      <c r="O189" s="318">
        <f t="shared" si="35"/>
        <v>0</v>
      </c>
      <c r="P189" s="318">
        <f t="shared" si="35"/>
        <v>0</v>
      </c>
      <c r="Q189" s="318">
        <f t="shared" si="35"/>
        <v>0</v>
      </c>
      <c r="R189" s="318">
        <f t="shared" si="35"/>
        <v>0</v>
      </c>
      <c r="S189" s="318">
        <f t="shared" si="35"/>
        <v>0</v>
      </c>
      <c r="T189" s="318">
        <f t="shared" si="35"/>
        <v>0</v>
      </c>
      <c r="U189" s="318">
        <f t="shared" si="35"/>
        <v>0</v>
      </c>
      <c r="V189" s="318">
        <f t="shared" si="35"/>
        <v>0</v>
      </c>
      <c r="W189" s="318">
        <f t="shared" si="35"/>
        <v>0</v>
      </c>
      <c r="X189" s="318">
        <f t="shared" si="35"/>
        <v>0</v>
      </c>
      <c r="Y189" s="318">
        <f t="shared" si="35"/>
        <v>0</v>
      </c>
      <c r="DA189" s="141"/>
    </row>
    <row r="190" spans="1:105" ht="12" customHeight="1" x14ac:dyDescent="0.25">
      <c r="A190" s="174" t="s">
        <v>1021</v>
      </c>
      <c r="B190" s="269">
        <f t="shared" ref="B190:Y190" si="36">IF(B$93=0,0,B$93/B$61)</f>
        <v>5.3183279312034142E-2</v>
      </c>
      <c r="C190" s="269">
        <f t="shared" si="36"/>
        <v>5.0198414298238472E-2</v>
      </c>
      <c r="D190" s="269">
        <f t="shared" si="36"/>
        <v>4.5464428142886593E-2</v>
      </c>
      <c r="E190" s="269">
        <f t="shared" si="36"/>
        <v>4.0860905742862004E-2</v>
      </c>
      <c r="F190" s="269">
        <f t="shared" si="36"/>
        <v>4.1037136792754392E-2</v>
      </c>
      <c r="G190" s="269">
        <f t="shared" si="36"/>
        <v>3.8859425353328696E-2</v>
      </c>
      <c r="H190" s="269">
        <f t="shared" si="36"/>
        <v>3.9430152006973154E-2</v>
      </c>
      <c r="I190" s="269">
        <f t="shared" si="36"/>
        <v>3.9438177198728462E-2</v>
      </c>
      <c r="J190" s="269">
        <f t="shared" si="36"/>
        <v>4.9859937345714228E-2</v>
      </c>
      <c r="K190" s="269">
        <f t="shared" si="36"/>
        <v>5.2417905077722794E-2</v>
      </c>
      <c r="L190" s="269">
        <f t="shared" si="36"/>
        <v>5.0844206897608352E-2</v>
      </c>
      <c r="M190" s="269">
        <f t="shared" si="36"/>
        <v>5.147932812011187E-2</v>
      </c>
      <c r="N190" s="269">
        <f t="shared" si="36"/>
        <v>5.0608075100798761E-2</v>
      </c>
      <c r="O190" s="269">
        <f t="shared" si="36"/>
        <v>5.1867589166215762E-2</v>
      </c>
      <c r="P190" s="269">
        <f t="shared" si="36"/>
        <v>4.7106012131497836E-2</v>
      </c>
      <c r="Q190" s="269">
        <f t="shared" si="36"/>
        <v>4.8933308146244497E-2</v>
      </c>
      <c r="R190" s="269">
        <f t="shared" si="36"/>
        <v>4.9736191279286489E-2</v>
      </c>
      <c r="S190" s="269">
        <f t="shared" si="36"/>
        <v>5.0001686393055106E-2</v>
      </c>
      <c r="T190" s="269">
        <f t="shared" si="36"/>
        <v>4.992821725182453E-2</v>
      </c>
      <c r="U190" s="269">
        <f t="shared" si="36"/>
        <v>4.9301179241248327E-2</v>
      </c>
      <c r="V190" s="269">
        <f t="shared" si="36"/>
        <v>5.0472679719702276E-2</v>
      </c>
      <c r="W190" s="269">
        <f t="shared" si="36"/>
        <v>5.0693257390779928E-2</v>
      </c>
      <c r="X190" s="269">
        <f t="shared" si="36"/>
        <v>5.023267007571483E-2</v>
      </c>
      <c r="Y190" s="269">
        <f t="shared" si="36"/>
        <v>4.8756354814757034E-2</v>
      </c>
      <c r="DA190" s="79"/>
    </row>
    <row r="191" spans="1:105" ht="12" customHeight="1" x14ac:dyDescent="0.25">
      <c r="A191" s="62" t="s">
        <v>1133</v>
      </c>
      <c r="B191" s="318">
        <f t="shared" ref="B191:Y191" si="37">IF(B$94=0,0,B$94/B$61)</f>
        <v>4.0728757714863534E-2</v>
      </c>
      <c r="C191" s="318">
        <f t="shared" si="37"/>
        <v>3.7542363437573015E-2</v>
      </c>
      <c r="D191" s="318">
        <f t="shared" si="37"/>
        <v>3.2786099276253235E-2</v>
      </c>
      <c r="E191" s="318">
        <f t="shared" si="37"/>
        <v>2.9227395685224453E-2</v>
      </c>
      <c r="F191" s="318">
        <f t="shared" si="37"/>
        <v>2.8514525862192362E-2</v>
      </c>
      <c r="G191" s="318">
        <f t="shared" si="37"/>
        <v>2.6655517422874545E-2</v>
      </c>
      <c r="H191" s="318">
        <f t="shared" si="37"/>
        <v>2.7266899119608737E-2</v>
      </c>
      <c r="I191" s="318">
        <f t="shared" si="37"/>
        <v>2.7381657536298537E-2</v>
      </c>
      <c r="J191" s="318">
        <f t="shared" si="37"/>
        <v>3.8843580586612185E-2</v>
      </c>
      <c r="K191" s="318">
        <f t="shared" si="37"/>
        <v>4.1426775443619231E-2</v>
      </c>
      <c r="L191" s="318">
        <f t="shared" si="37"/>
        <v>3.9249991189935975E-2</v>
      </c>
      <c r="M191" s="318">
        <f t="shared" si="37"/>
        <v>4.1073169436877312E-2</v>
      </c>
      <c r="N191" s="318">
        <f t="shared" si="37"/>
        <v>4.0464555700843959E-2</v>
      </c>
      <c r="O191" s="318">
        <f t="shared" si="37"/>
        <v>4.1738545930852952E-2</v>
      </c>
      <c r="P191" s="318">
        <f t="shared" si="37"/>
        <v>3.6897476870047255E-2</v>
      </c>
      <c r="Q191" s="318">
        <f t="shared" si="37"/>
        <v>3.9224459911730999E-2</v>
      </c>
      <c r="R191" s="318">
        <f t="shared" si="37"/>
        <v>4.0387454612866747E-2</v>
      </c>
      <c r="S191" s="318">
        <f t="shared" si="37"/>
        <v>4.0834335057996676E-2</v>
      </c>
      <c r="T191" s="318">
        <f t="shared" si="37"/>
        <v>4.0268751249833479E-2</v>
      </c>
      <c r="U191" s="318">
        <f t="shared" si="37"/>
        <v>3.9717208711014168E-2</v>
      </c>
      <c r="V191" s="318">
        <f t="shared" si="37"/>
        <v>4.0321022398693673E-2</v>
      </c>
      <c r="W191" s="318">
        <f t="shared" si="37"/>
        <v>4.0632313244776341E-2</v>
      </c>
      <c r="X191" s="318">
        <f t="shared" si="37"/>
        <v>4.0449407579596357E-2</v>
      </c>
      <c r="Y191" s="318">
        <f t="shared" si="37"/>
        <v>3.7979505213025108E-2</v>
      </c>
      <c r="DA191" s="141"/>
    </row>
    <row r="192" spans="1:105" ht="12" customHeight="1" x14ac:dyDescent="0.25">
      <c r="A192" s="62" t="s">
        <v>1024</v>
      </c>
      <c r="B192" s="318">
        <f t="shared" ref="B192:Y192" si="38">IF(B$95=0,0,B$95/B$61)</f>
        <v>1.2454521597170608E-2</v>
      </c>
      <c r="C192" s="318">
        <f t="shared" si="38"/>
        <v>1.2656050860665461E-2</v>
      </c>
      <c r="D192" s="318">
        <f t="shared" si="38"/>
        <v>1.2678328866633358E-2</v>
      </c>
      <c r="E192" s="318">
        <f t="shared" si="38"/>
        <v>1.1633510057637551E-2</v>
      </c>
      <c r="F192" s="318">
        <f t="shared" si="38"/>
        <v>1.252261093056203E-2</v>
      </c>
      <c r="G192" s="318">
        <f t="shared" si="38"/>
        <v>1.2203907930454155E-2</v>
      </c>
      <c r="H192" s="318">
        <f t="shared" si="38"/>
        <v>1.2163252887364417E-2</v>
      </c>
      <c r="I192" s="318">
        <f t="shared" si="38"/>
        <v>1.2056519662429923E-2</v>
      </c>
      <c r="J192" s="318">
        <f t="shared" si="38"/>
        <v>1.1016356759102047E-2</v>
      </c>
      <c r="K192" s="318">
        <f t="shared" si="38"/>
        <v>1.0991129634103572E-2</v>
      </c>
      <c r="L192" s="318">
        <f t="shared" si="38"/>
        <v>1.1594215707672375E-2</v>
      </c>
      <c r="M192" s="318">
        <f t="shared" si="38"/>
        <v>1.0406158683234563E-2</v>
      </c>
      <c r="N192" s="318">
        <f t="shared" si="38"/>
        <v>1.0143519399954799E-2</v>
      </c>
      <c r="O192" s="318">
        <f t="shared" si="38"/>
        <v>1.0129043235362806E-2</v>
      </c>
      <c r="P192" s="318">
        <f t="shared" si="38"/>
        <v>1.0208535261450579E-2</v>
      </c>
      <c r="Q192" s="318">
        <f t="shared" si="38"/>
        <v>9.7088482345134963E-3</v>
      </c>
      <c r="R192" s="318">
        <f t="shared" si="38"/>
        <v>9.3487366664197422E-3</v>
      </c>
      <c r="S192" s="318">
        <f t="shared" si="38"/>
        <v>9.1673513350584278E-3</v>
      </c>
      <c r="T192" s="318">
        <f t="shared" si="38"/>
        <v>9.6594660019910517E-3</v>
      </c>
      <c r="U192" s="318">
        <f t="shared" si="38"/>
        <v>9.5839705302341507E-3</v>
      </c>
      <c r="V192" s="318">
        <f t="shared" si="38"/>
        <v>1.01516573210086E-2</v>
      </c>
      <c r="W192" s="318">
        <f t="shared" si="38"/>
        <v>1.0060944146003592E-2</v>
      </c>
      <c r="X192" s="318">
        <f t="shared" si="38"/>
        <v>9.7832624961184736E-3</v>
      </c>
      <c r="Y192" s="318">
        <f t="shared" si="38"/>
        <v>1.0776849601731923E-2</v>
      </c>
      <c r="DA192" s="141"/>
    </row>
    <row r="193" spans="1:105" ht="12" customHeight="1" x14ac:dyDescent="0.25">
      <c r="A193" s="62" t="s">
        <v>1036</v>
      </c>
      <c r="B193" s="318">
        <f t="shared" ref="B193:Y193" si="39">IF(B$106=0,0,B$106/B$61)</f>
        <v>0</v>
      </c>
      <c r="C193" s="318">
        <f t="shared" si="39"/>
        <v>0</v>
      </c>
      <c r="D193" s="318">
        <f t="shared" si="39"/>
        <v>0</v>
      </c>
      <c r="E193" s="318">
        <f t="shared" si="39"/>
        <v>0</v>
      </c>
      <c r="F193" s="318">
        <f t="shared" si="39"/>
        <v>0</v>
      </c>
      <c r="G193" s="318">
        <f t="shared" si="39"/>
        <v>0</v>
      </c>
      <c r="H193" s="318">
        <f t="shared" si="39"/>
        <v>0</v>
      </c>
      <c r="I193" s="318">
        <f t="shared" si="39"/>
        <v>0</v>
      </c>
      <c r="J193" s="318">
        <f t="shared" si="39"/>
        <v>0</v>
      </c>
      <c r="K193" s="318">
        <f t="shared" si="39"/>
        <v>0</v>
      </c>
      <c r="L193" s="318">
        <f t="shared" si="39"/>
        <v>0</v>
      </c>
      <c r="M193" s="318">
        <f t="shared" si="39"/>
        <v>0</v>
      </c>
      <c r="N193" s="318">
        <f t="shared" si="39"/>
        <v>0</v>
      </c>
      <c r="O193" s="318">
        <f t="shared" si="39"/>
        <v>0</v>
      </c>
      <c r="P193" s="318">
        <f t="shared" si="39"/>
        <v>0</v>
      </c>
      <c r="Q193" s="318">
        <f t="shared" si="39"/>
        <v>0</v>
      </c>
      <c r="R193" s="318">
        <f t="shared" si="39"/>
        <v>0</v>
      </c>
      <c r="S193" s="318">
        <f t="shared" si="39"/>
        <v>0</v>
      </c>
      <c r="T193" s="318">
        <f t="shared" si="39"/>
        <v>0</v>
      </c>
      <c r="U193" s="318">
        <f t="shared" si="39"/>
        <v>0</v>
      </c>
      <c r="V193" s="318">
        <f t="shared" si="39"/>
        <v>0</v>
      </c>
      <c r="W193" s="318">
        <f t="shared" si="39"/>
        <v>0</v>
      </c>
      <c r="X193" s="318">
        <f t="shared" si="39"/>
        <v>0</v>
      </c>
      <c r="Y193" s="318">
        <f t="shared" si="39"/>
        <v>0</v>
      </c>
      <c r="DA193" s="141"/>
    </row>
    <row r="194" spans="1:105" ht="12" customHeight="1" x14ac:dyDescent="0.25">
      <c r="A194" s="41" t="s">
        <v>1038</v>
      </c>
      <c r="B194" s="319">
        <f t="shared" ref="B194:Y194" si="40">IF(B$107=0,0,B$107/B$61)</f>
        <v>0</v>
      </c>
      <c r="C194" s="319">
        <f t="shared" si="40"/>
        <v>0</v>
      </c>
      <c r="D194" s="319">
        <f t="shared" si="40"/>
        <v>0</v>
      </c>
      <c r="E194" s="319">
        <f t="shared" si="40"/>
        <v>0</v>
      </c>
      <c r="F194" s="319">
        <f t="shared" si="40"/>
        <v>0</v>
      </c>
      <c r="G194" s="319">
        <f t="shared" si="40"/>
        <v>0</v>
      </c>
      <c r="H194" s="319">
        <f t="shared" si="40"/>
        <v>0</v>
      </c>
      <c r="I194" s="319">
        <f t="shared" si="40"/>
        <v>0</v>
      </c>
      <c r="J194" s="319">
        <f t="shared" si="40"/>
        <v>0</v>
      </c>
      <c r="K194" s="319">
        <f t="shared" si="40"/>
        <v>0</v>
      </c>
      <c r="L194" s="319">
        <f t="shared" si="40"/>
        <v>0</v>
      </c>
      <c r="M194" s="319">
        <f t="shared" si="40"/>
        <v>0</v>
      </c>
      <c r="N194" s="319">
        <f t="shared" si="40"/>
        <v>0</v>
      </c>
      <c r="O194" s="319">
        <f t="shared" si="40"/>
        <v>0</v>
      </c>
      <c r="P194" s="319">
        <f t="shared" si="40"/>
        <v>0</v>
      </c>
      <c r="Q194" s="319">
        <f t="shared" si="40"/>
        <v>0</v>
      </c>
      <c r="R194" s="319">
        <f t="shared" si="40"/>
        <v>0</v>
      </c>
      <c r="S194" s="319">
        <f t="shared" si="40"/>
        <v>0</v>
      </c>
      <c r="T194" s="319">
        <f t="shared" si="40"/>
        <v>0</v>
      </c>
      <c r="U194" s="319">
        <f t="shared" si="40"/>
        <v>0</v>
      </c>
      <c r="V194" s="319">
        <f t="shared" si="40"/>
        <v>0</v>
      </c>
      <c r="W194" s="319">
        <f t="shared" si="40"/>
        <v>0</v>
      </c>
      <c r="X194" s="319">
        <f t="shared" si="40"/>
        <v>0</v>
      </c>
      <c r="Y194" s="319">
        <f t="shared" si="40"/>
        <v>0</v>
      </c>
      <c r="DA194" s="82"/>
    </row>
    <row r="195" spans="1:105" ht="12" customHeight="1" x14ac:dyDescent="0.25">
      <c r="A195" s="100" t="s">
        <v>105</v>
      </c>
      <c r="B195" s="310">
        <f t="shared" ref="B195:Y195" si="41">IF(B$108=0,0,B$108/B$61)</f>
        <v>0</v>
      </c>
      <c r="C195" s="310">
        <f t="shared" si="41"/>
        <v>0</v>
      </c>
      <c r="D195" s="310">
        <f t="shared" si="41"/>
        <v>0</v>
      </c>
      <c r="E195" s="310">
        <f t="shared" si="41"/>
        <v>0</v>
      </c>
      <c r="F195" s="310">
        <f t="shared" si="41"/>
        <v>0</v>
      </c>
      <c r="G195" s="310">
        <f t="shared" si="41"/>
        <v>0</v>
      </c>
      <c r="H195" s="310">
        <f t="shared" si="41"/>
        <v>0</v>
      </c>
      <c r="I195" s="310">
        <f t="shared" si="41"/>
        <v>0</v>
      </c>
      <c r="J195" s="310">
        <f t="shared" si="41"/>
        <v>0</v>
      </c>
      <c r="K195" s="310">
        <f t="shared" si="41"/>
        <v>0</v>
      </c>
      <c r="L195" s="310">
        <f t="shared" si="41"/>
        <v>0</v>
      </c>
      <c r="M195" s="310">
        <f t="shared" si="41"/>
        <v>0</v>
      </c>
      <c r="N195" s="310">
        <f t="shared" si="41"/>
        <v>0</v>
      </c>
      <c r="O195" s="310">
        <f t="shared" si="41"/>
        <v>0</v>
      </c>
      <c r="P195" s="310">
        <f t="shared" si="41"/>
        <v>0</v>
      </c>
      <c r="Q195" s="310">
        <f t="shared" si="41"/>
        <v>0</v>
      </c>
      <c r="R195" s="310">
        <f t="shared" si="41"/>
        <v>0</v>
      </c>
      <c r="S195" s="310">
        <f t="shared" si="41"/>
        <v>0</v>
      </c>
      <c r="T195" s="310">
        <f t="shared" si="41"/>
        <v>0</v>
      </c>
      <c r="U195" s="310">
        <f t="shared" si="41"/>
        <v>0</v>
      </c>
      <c r="V195" s="310">
        <f t="shared" si="41"/>
        <v>0</v>
      </c>
      <c r="W195" s="310">
        <f t="shared" si="41"/>
        <v>0</v>
      </c>
      <c r="X195" s="310">
        <f t="shared" si="41"/>
        <v>0</v>
      </c>
      <c r="Y195" s="310">
        <f t="shared" si="41"/>
        <v>0</v>
      </c>
      <c r="DA195" s="127"/>
    </row>
    <row r="196" spans="1:105" ht="12" customHeight="1" x14ac:dyDescent="0.25">
      <c r="A196" s="172"/>
      <c r="B196" s="172"/>
      <c r="C196" s="172"/>
      <c r="D196" s="172"/>
      <c r="E196" s="172"/>
      <c r="F196" s="172"/>
      <c r="G196" s="172"/>
      <c r="H196" s="172"/>
      <c r="I196" s="172"/>
      <c r="J196" s="172"/>
      <c r="K196" s="172"/>
      <c r="L196" s="172"/>
      <c r="M196" s="172"/>
      <c r="N196" s="172"/>
      <c r="O196" s="172"/>
      <c r="P196" s="172"/>
      <c r="Q196" s="172"/>
      <c r="R196" s="172"/>
      <c r="S196" s="172"/>
      <c r="T196" s="172"/>
      <c r="U196" s="172"/>
      <c r="V196" s="172"/>
      <c r="W196" s="172"/>
      <c r="X196" s="172"/>
      <c r="Y196" s="172"/>
      <c r="DA196" s="176"/>
    </row>
    <row r="197" spans="1:105" ht="12" customHeight="1" x14ac:dyDescent="0.25">
      <c r="A197" s="35" t="s">
        <v>50</v>
      </c>
      <c r="B197" s="232">
        <f t="shared" ref="B197:Y197" si="42">SUM(B$198:B$202,B$204:B$205,B$207:B$208,B$210:B$213)</f>
        <v>1</v>
      </c>
      <c r="C197" s="232">
        <f t="shared" si="42"/>
        <v>1.0000000000000002</v>
      </c>
      <c r="D197" s="232">
        <f t="shared" si="42"/>
        <v>0.99999999999999989</v>
      </c>
      <c r="E197" s="232">
        <f t="shared" si="42"/>
        <v>1.0000000000000002</v>
      </c>
      <c r="F197" s="232">
        <f t="shared" si="42"/>
        <v>1</v>
      </c>
      <c r="G197" s="232">
        <f t="shared" si="42"/>
        <v>1.0000000000000002</v>
      </c>
      <c r="H197" s="232">
        <f t="shared" si="42"/>
        <v>0.99999999999999989</v>
      </c>
      <c r="I197" s="232">
        <f t="shared" si="42"/>
        <v>0.99999999999999978</v>
      </c>
      <c r="J197" s="232">
        <f t="shared" si="42"/>
        <v>0.99999999999999978</v>
      </c>
      <c r="K197" s="232">
        <f t="shared" si="42"/>
        <v>1</v>
      </c>
      <c r="L197" s="232">
        <f t="shared" si="42"/>
        <v>1</v>
      </c>
      <c r="M197" s="232">
        <f t="shared" si="42"/>
        <v>1.0000000000000002</v>
      </c>
      <c r="N197" s="232">
        <f t="shared" si="42"/>
        <v>0.99999999999999989</v>
      </c>
      <c r="O197" s="232">
        <f t="shared" si="42"/>
        <v>1.0000000000000002</v>
      </c>
      <c r="P197" s="232">
        <f t="shared" si="42"/>
        <v>1</v>
      </c>
      <c r="Q197" s="232">
        <f t="shared" si="42"/>
        <v>1</v>
      </c>
      <c r="R197" s="232">
        <f t="shared" si="42"/>
        <v>0.99999999999999978</v>
      </c>
      <c r="S197" s="232">
        <f t="shared" si="42"/>
        <v>0.99999999999999989</v>
      </c>
      <c r="T197" s="232">
        <f t="shared" si="42"/>
        <v>0.99999999999999978</v>
      </c>
      <c r="U197" s="232">
        <f t="shared" si="42"/>
        <v>1.0000000000000002</v>
      </c>
      <c r="V197" s="232">
        <f t="shared" si="42"/>
        <v>1</v>
      </c>
      <c r="W197" s="232">
        <f t="shared" si="42"/>
        <v>0.99999999999999989</v>
      </c>
      <c r="X197" s="232">
        <f t="shared" si="42"/>
        <v>1.0000000000000002</v>
      </c>
      <c r="Y197" s="232">
        <f t="shared" si="42"/>
        <v>1.0000000000000002</v>
      </c>
      <c r="DA197" s="95"/>
    </row>
    <row r="198" spans="1:105" ht="12" customHeight="1" x14ac:dyDescent="0.25">
      <c r="A198" s="55" t="s">
        <v>91</v>
      </c>
      <c r="B198" s="266">
        <f t="shared" ref="B198:Y198" si="43">IF(B$111=0,0,B$111/B$110)</f>
        <v>0</v>
      </c>
      <c r="C198" s="266">
        <f t="shared" si="43"/>
        <v>0</v>
      </c>
      <c r="D198" s="266">
        <f t="shared" si="43"/>
        <v>0</v>
      </c>
      <c r="E198" s="266">
        <f t="shared" si="43"/>
        <v>0</v>
      </c>
      <c r="F198" s="266">
        <f t="shared" si="43"/>
        <v>0</v>
      </c>
      <c r="G198" s="266">
        <f t="shared" si="43"/>
        <v>0</v>
      </c>
      <c r="H198" s="266">
        <f t="shared" si="43"/>
        <v>0</v>
      </c>
      <c r="I198" s="266">
        <f t="shared" si="43"/>
        <v>0</v>
      </c>
      <c r="J198" s="266">
        <f t="shared" si="43"/>
        <v>0</v>
      </c>
      <c r="K198" s="266">
        <f t="shared" si="43"/>
        <v>0</v>
      </c>
      <c r="L198" s="266">
        <f t="shared" si="43"/>
        <v>0</v>
      </c>
      <c r="M198" s="266">
        <f t="shared" si="43"/>
        <v>0</v>
      </c>
      <c r="N198" s="266">
        <f t="shared" si="43"/>
        <v>0</v>
      </c>
      <c r="O198" s="266">
        <f t="shared" si="43"/>
        <v>0</v>
      </c>
      <c r="P198" s="266">
        <f t="shared" si="43"/>
        <v>0</v>
      </c>
      <c r="Q198" s="266">
        <f t="shared" si="43"/>
        <v>0</v>
      </c>
      <c r="R198" s="266">
        <f t="shared" si="43"/>
        <v>0</v>
      </c>
      <c r="S198" s="266">
        <f t="shared" si="43"/>
        <v>0</v>
      </c>
      <c r="T198" s="266">
        <f t="shared" si="43"/>
        <v>0</v>
      </c>
      <c r="U198" s="266">
        <f t="shared" si="43"/>
        <v>0</v>
      </c>
      <c r="V198" s="266">
        <f t="shared" si="43"/>
        <v>0</v>
      </c>
      <c r="W198" s="266">
        <f t="shared" si="43"/>
        <v>0</v>
      </c>
      <c r="X198" s="266">
        <f t="shared" si="43"/>
        <v>0</v>
      </c>
      <c r="Y198" s="266">
        <f t="shared" si="43"/>
        <v>0</v>
      </c>
      <c r="DA198" s="76"/>
    </row>
    <row r="199" spans="1:105" ht="12" customHeight="1" x14ac:dyDescent="0.25">
      <c r="A199" s="173" t="s">
        <v>92</v>
      </c>
      <c r="B199" s="267">
        <f t="shared" ref="B199:Y199" si="44">IF(B$112=0,0,B$112/B$110)</f>
        <v>0</v>
      </c>
      <c r="C199" s="267">
        <f t="shared" si="44"/>
        <v>0</v>
      </c>
      <c r="D199" s="267">
        <f t="shared" si="44"/>
        <v>0</v>
      </c>
      <c r="E199" s="267">
        <f t="shared" si="44"/>
        <v>0</v>
      </c>
      <c r="F199" s="267">
        <f t="shared" si="44"/>
        <v>0</v>
      </c>
      <c r="G199" s="267">
        <f t="shared" si="44"/>
        <v>0</v>
      </c>
      <c r="H199" s="267">
        <f t="shared" si="44"/>
        <v>0</v>
      </c>
      <c r="I199" s="267">
        <f t="shared" si="44"/>
        <v>0</v>
      </c>
      <c r="J199" s="267">
        <f t="shared" si="44"/>
        <v>0</v>
      </c>
      <c r="K199" s="267">
        <f t="shared" si="44"/>
        <v>0</v>
      </c>
      <c r="L199" s="267">
        <f t="shared" si="44"/>
        <v>0</v>
      </c>
      <c r="M199" s="267">
        <f t="shared" si="44"/>
        <v>0</v>
      </c>
      <c r="N199" s="267">
        <f t="shared" si="44"/>
        <v>0</v>
      </c>
      <c r="O199" s="267">
        <f t="shared" si="44"/>
        <v>0</v>
      </c>
      <c r="P199" s="267">
        <f t="shared" si="44"/>
        <v>0</v>
      </c>
      <c r="Q199" s="267">
        <f t="shared" si="44"/>
        <v>0</v>
      </c>
      <c r="R199" s="267">
        <f t="shared" si="44"/>
        <v>0</v>
      </c>
      <c r="S199" s="267">
        <f t="shared" si="44"/>
        <v>0</v>
      </c>
      <c r="T199" s="267">
        <f t="shared" si="44"/>
        <v>0</v>
      </c>
      <c r="U199" s="267">
        <f t="shared" si="44"/>
        <v>0</v>
      </c>
      <c r="V199" s="267">
        <f t="shared" si="44"/>
        <v>0</v>
      </c>
      <c r="W199" s="267">
        <f t="shared" si="44"/>
        <v>0</v>
      </c>
      <c r="X199" s="267">
        <f t="shared" si="44"/>
        <v>0</v>
      </c>
      <c r="Y199" s="267">
        <f t="shared" si="44"/>
        <v>0</v>
      </c>
      <c r="DA199" s="77"/>
    </row>
    <row r="200" spans="1:105" ht="12" customHeight="1" x14ac:dyDescent="0.25">
      <c r="A200" s="173" t="s">
        <v>93</v>
      </c>
      <c r="B200" s="267">
        <f t="shared" ref="B200:Y200" si="45">IF(B$113=0,0,B$113/B$110)</f>
        <v>0</v>
      </c>
      <c r="C200" s="267">
        <f t="shared" si="45"/>
        <v>0</v>
      </c>
      <c r="D200" s="267">
        <f t="shared" si="45"/>
        <v>0</v>
      </c>
      <c r="E200" s="267">
        <f t="shared" si="45"/>
        <v>0</v>
      </c>
      <c r="F200" s="267">
        <f t="shared" si="45"/>
        <v>0</v>
      </c>
      <c r="G200" s="267">
        <f t="shared" si="45"/>
        <v>0</v>
      </c>
      <c r="H200" s="267">
        <f t="shared" si="45"/>
        <v>0</v>
      </c>
      <c r="I200" s="267">
        <f t="shared" si="45"/>
        <v>0</v>
      </c>
      <c r="J200" s="267">
        <f t="shared" si="45"/>
        <v>0</v>
      </c>
      <c r="K200" s="267">
        <f t="shared" si="45"/>
        <v>0</v>
      </c>
      <c r="L200" s="267">
        <f t="shared" si="45"/>
        <v>0</v>
      </c>
      <c r="M200" s="267">
        <f t="shared" si="45"/>
        <v>0</v>
      </c>
      <c r="N200" s="267">
        <f t="shared" si="45"/>
        <v>0</v>
      </c>
      <c r="O200" s="267">
        <f t="shared" si="45"/>
        <v>0</v>
      </c>
      <c r="P200" s="267">
        <f t="shared" si="45"/>
        <v>0</v>
      </c>
      <c r="Q200" s="267">
        <f t="shared" si="45"/>
        <v>0</v>
      </c>
      <c r="R200" s="267">
        <f t="shared" si="45"/>
        <v>0</v>
      </c>
      <c r="S200" s="267">
        <f t="shared" si="45"/>
        <v>0</v>
      </c>
      <c r="T200" s="267">
        <f t="shared" si="45"/>
        <v>0</v>
      </c>
      <c r="U200" s="267">
        <f t="shared" si="45"/>
        <v>0</v>
      </c>
      <c r="V200" s="267">
        <f t="shared" si="45"/>
        <v>0</v>
      </c>
      <c r="W200" s="267">
        <f t="shared" si="45"/>
        <v>0</v>
      </c>
      <c r="X200" s="267">
        <f t="shared" si="45"/>
        <v>0</v>
      </c>
      <c r="Y200" s="267">
        <f t="shared" si="45"/>
        <v>0</v>
      </c>
      <c r="DA200" s="77"/>
    </row>
    <row r="201" spans="1:105" ht="12" customHeight="1" x14ac:dyDescent="0.25">
      <c r="A201" s="173" t="s">
        <v>94</v>
      </c>
      <c r="B201" s="267">
        <f t="shared" ref="B201:Y201" si="46">IF(B$114=0,0,B$114/B$110)</f>
        <v>0</v>
      </c>
      <c r="C201" s="267">
        <f t="shared" si="46"/>
        <v>0</v>
      </c>
      <c r="D201" s="267">
        <f t="shared" si="46"/>
        <v>0</v>
      </c>
      <c r="E201" s="267">
        <f t="shared" si="46"/>
        <v>0</v>
      </c>
      <c r="F201" s="267">
        <f t="shared" si="46"/>
        <v>0</v>
      </c>
      <c r="G201" s="267">
        <f t="shared" si="46"/>
        <v>0</v>
      </c>
      <c r="H201" s="267">
        <f t="shared" si="46"/>
        <v>0</v>
      </c>
      <c r="I201" s="267">
        <f t="shared" si="46"/>
        <v>0</v>
      </c>
      <c r="J201" s="267">
        <f t="shared" si="46"/>
        <v>0</v>
      </c>
      <c r="K201" s="267">
        <f t="shared" si="46"/>
        <v>0</v>
      </c>
      <c r="L201" s="267">
        <f t="shared" si="46"/>
        <v>0</v>
      </c>
      <c r="M201" s="267">
        <f t="shared" si="46"/>
        <v>0</v>
      </c>
      <c r="N201" s="267">
        <f t="shared" si="46"/>
        <v>0</v>
      </c>
      <c r="O201" s="267">
        <f t="shared" si="46"/>
        <v>0</v>
      </c>
      <c r="P201" s="267">
        <f t="shared" si="46"/>
        <v>0</v>
      </c>
      <c r="Q201" s="267">
        <f t="shared" si="46"/>
        <v>0</v>
      </c>
      <c r="R201" s="267">
        <f t="shared" si="46"/>
        <v>0</v>
      </c>
      <c r="S201" s="267">
        <f t="shared" si="46"/>
        <v>0</v>
      </c>
      <c r="T201" s="267">
        <f t="shared" si="46"/>
        <v>0</v>
      </c>
      <c r="U201" s="267">
        <f t="shared" si="46"/>
        <v>0</v>
      </c>
      <c r="V201" s="267">
        <f t="shared" si="46"/>
        <v>0</v>
      </c>
      <c r="W201" s="267">
        <f t="shared" si="46"/>
        <v>0</v>
      </c>
      <c r="X201" s="267">
        <f t="shared" si="46"/>
        <v>0</v>
      </c>
      <c r="Y201" s="267">
        <f t="shared" si="46"/>
        <v>0</v>
      </c>
      <c r="DA201" s="77"/>
    </row>
    <row r="202" spans="1:105" ht="12" customHeight="1" x14ac:dyDescent="0.25">
      <c r="A202" s="56" t="s">
        <v>95</v>
      </c>
      <c r="B202" s="268">
        <f t="shared" ref="B202:Y202" si="47">IF(B$115=0,0,B$115/B$110)</f>
        <v>6.4208294709832178E-2</v>
      </c>
      <c r="C202" s="268">
        <f t="shared" si="47"/>
        <v>5.9332015784790477E-2</v>
      </c>
      <c r="D202" s="268">
        <f t="shared" si="47"/>
        <v>5.3464878768914766E-2</v>
      </c>
      <c r="E202" s="268">
        <f t="shared" si="47"/>
        <v>5.2416608156766957E-2</v>
      </c>
      <c r="F202" s="268">
        <f t="shared" si="47"/>
        <v>4.7643532121702442E-2</v>
      </c>
      <c r="G202" s="268">
        <f t="shared" si="47"/>
        <v>4.5378821423170082E-2</v>
      </c>
      <c r="H202" s="268">
        <f t="shared" si="47"/>
        <v>4.6296682312417375E-2</v>
      </c>
      <c r="I202" s="268">
        <f t="shared" si="47"/>
        <v>4.7791477724994431E-2</v>
      </c>
      <c r="J202" s="268">
        <f t="shared" si="47"/>
        <v>6.3715418533732637E-2</v>
      </c>
      <c r="K202" s="268">
        <f t="shared" si="47"/>
        <v>6.6267530848959214E-2</v>
      </c>
      <c r="L202" s="268">
        <f t="shared" si="47"/>
        <v>6.3776163163976968E-2</v>
      </c>
      <c r="M202" s="268">
        <f t="shared" si="47"/>
        <v>6.6276277639080464E-2</v>
      </c>
      <c r="N202" s="268">
        <f t="shared" si="47"/>
        <v>6.6725945449182519E-2</v>
      </c>
      <c r="O202" s="268">
        <f t="shared" si="47"/>
        <v>6.7428620489989224E-2</v>
      </c>
      <c r="P202" s="268">
        <f t="shared" si="47"/>
        <v>6.10969108413911E-2</v>
      </c>
      <c r="Q202" s="268">
        <f t="shared" si="47"/>
        <v>6.4361962804933268E-2</v>
      </c>
      <c r="R202" s="268">
        <f t="shared" si="47"/>
        <v>6.7176330392147904E-2</v>
      </c>
      <c r="S202" s="268">
        <f t="shared" si="47"/>
        <v>6.6693210579418488E-2</v>
      </c>
      <c r="T202" s="268">
        <f t="shared" si="47"/>
        <v>6.5966820894833314E-2</v>
      </c>
      <c r="U202" s="268">
        <f t="shared" si="47"/>
        <v>6.4962868370911322E-2</v>
      </c>
      <c r="V202" s="268">
        <f t="shared" si="47"/>
        <v>6.522526496825086E-2</v>
      </c>
      <c r="W202" s="268">
        <f t="shared" si="47"/>
        <v>6.5512904679363992E-2</v>
      </c>
      <c r="X202" s="268">
        <f t="shared" si="47"/>
        <v>6.7141063302210341E-2</v>
      </c>
      <c r="Y202" s="268">
        <f t="shared" si="47"/>
        <v>6.1531222279255747E-2</v>
      </c>
      <c r="DA202" s="78"/>
    </row>
    <row r="203" spans="1:105" ht="12" customHeight="1" x14ac:dyDescent="0.25">
      <c r="A203" s="174" t="s">
        <v>1051</v>
      </c>
      <c r="B203" s="269">
        <f t="shared" ref="B203:Y203" si="48">IF(B$121=0,0,B$121/B$110)</f>
        <v>0.45095097696215986</v>
      </c>
      <c r="C203" s="269">
        <f t="shared" si="48"/>
        <v>0.46295712460461547</v>
      </c>
      <c r="D203" s="269">
        <f t="shared" si="48"/>
        <v>0.47046607398528723</v>
      </c>
      <c r="E203" s="269">
        <f t="shared" si="48"/>
        <v>0.4350769485747818</v>
      </c>
      <c r="F203" s="269">
        <f t="shared" si="48"/>
        <v>0.47076963089809221</v>
      </c>
      <c r="G203" s="269">
        <f t="shared" si="48"/>
        <v>0.46119169721088454</v>
      </c>
      <c r="H203" s="269">
        <f t="shared" si="48"/>
        <v>0.45873806250289817</v>
      </c>
      <c r="I203" s="269">
        <f t="shared" si="48"/>
        <v>0.4541980863607829</v>
      </c>
      <c r="J203" s="269">
        <f t="shared" si="48"/>
        <v>0.400023462926966</v>
      </c>
      <c r="K203" s="269">
        <f t="shared" si="48"/>
        <v>0.39615841256663159</v>
      </c>
      <c r="L203" s="269">
        <f t="shared" si="48"/>
        <v>0.42090252309090509</v>
      </c>
      <c r="M203" s="269">
        <f t="shared" si="48"/>
        <v>0.37510320685147291</v>
      </c>
      <c r="N203" s="269">
        <f t="shared" si="48"/>
        <v>0.36596318129131122</v>
      </c>
      <c r="O203" s="269">
        <f t="shared" si="48"/>
        <v>0.36420577369369517</v>
      </c>
      <c r="P203" s="269">
        <f t="shared" si="48"/>
        <v>0.3724949369095748</v>
      </c>
      <c r="Q203" s="269">
        <f t="shared" si="48"/>
        <v>0.35151560545364935</v>
      </c>
      <c r="R203" s="269">
        <f t="shared" si="48"/>
        <v>0.33692988172391991</v>
      </c>
      <c r="S203" s="269">
        <f t="shared" si="48"/>
        <v>0.33003972855256464</v>
      </c>
      <c r="T203" s="269">
        <f t="shared" si="48"/>
        <v>0.3485684991841535</v>
      </c>
      <c r="U203" s="269">
        <f t="shared" si="48"/>
        <v>0.34643085976358401</v>
      </c>
      <c r="V203" s="269">
        <f t="shared" si="48"/>
        <v>0.3666478984812328</v>
      </c>
      <c r="W203" s="269">
        <f t="shared" si="48"/>
        <v>0.36300957335722822</v>
      </c>
      <c r="X203" s="269">
        <f t="shared" si="48"/>
        <v>0.35274331609696163</v>
      </c>
      <c r="Y203" s="269">
        <f t="shared" si="48"/>
        <v>0.3924224992445004</v>
      </c>
      <c r="DA203" s="79"/>
    </row>
    <row r="204" spans="1:105" ht="12" customHeight="1" x14ac:dyDescent="0.25">
      <c r="A204" s="62" t="s">
        <v>1052</v>
      </c>
      <c r="B204" s="318">
        <f t="shared" ref="B204:Y204" si="49">IF(B$122=0,0,B$122/B$110)</f>
        <v>0.45095097696215986</v>
      </c>
      <c r="C204" s="318">
        <f t="shared" si="49"/>
        <v>0.46295712460461547</v>
      </c>
      <c r="D204" s="318">
        <f t="shared" si="49"/>
        <v>0.47046607398528723</v>
      </c>
      <c r="E204" s="318">
        <f t="shared" si="49"/>
        <v>0.4350769485747818</v>
      </c>
      <c r="F204" s="318">
        <f t="shared" si="49"/>
        <v>0.47076963089809221</v>
      </c>
      <c r="G204" s="318">
        <f t="shared" si="49"/>
        <v>0.46119169721088454</v>
      </c>
      <c r="H204" s="318">
        <f t="shared" si="49"/>
        <v>0.45873806250289817</v>
      </c>
      <c r="I204" s="318">
        <f t="shared" si="49"/>
        <v>0.4541980863607829</v>
      </c>
      <c r="J204" s="318">
        <f t="shared" si="49"/>
        <v>0.400023462926966</v>
      </c>
      <c r="K204" s="318">
        <f t="shared" si="49"/>
        <v>0.39615841256663159</v>
      </c>
      <c r="L204" s="318">
        <f t="shared" si="49"/>
        <v>0.42090252309090509</v>
      </c>
      <c r="M204" s="318">
        <f t="shared" si="49"/>
        <v>0.37510320685147291</v>
      </c>
      <c r="N204" s="318">
        <f t="shared" si="49"/>
        <v>0.36596318129131122</v>
      </c>
      <c r="O204" s="318">
        <f t="shared" si="49"/>
        <v>0.36420577369369517</v>
      </c>
      <c r="P204" s="318">
        <f t="shared" si="49"/>
        <v>0.3724949369095748</v>
      </c>
      <c r="Q204" s="318">
        <f t="shared" si="49"/>
        <v>0.35151560545364935</v>
      </c>
      <c r="R204" s="318">
        <f t="shared" si="49"/>
        <v>0.33692988172391991</v>
      </c>
      <c r="S204" s="318">
        <f t="shared" si="49"/>
        <v>0.33003972855256464</v>
      </c>
      <c r="T204" s="318">
        <f t="shared" si="49"/>
        <v>0.3485684991841535</v>
      </c>
      <c r="U204" s="318">
        <f t="shared" si="49"/>
        <v>0.34643085976358401</v>
      </c>
      <c r="V204" s="318">
        <f t="shared" si="49"/>
        <v>0.3666478984812328</v>
      </c>
      <c r="W204" s="318">
        <f t="shared" si="49"/>
        <v>0.36300957335722822</v>
      </c>
      <c r="X204" s="318">
        <f t="shared" si="49"/>
        <v>0.35274331609696163</v>
      </c>
      <c r="Y204" s="318">
        <f t="shared" si="49"/>
        <v>0.3924224992445004</v>
      </c>
      <c r="DA204" s="141"/>
    </row>
    <row r="205" spans="1:105" ht="12" customHeight="1" x14ac:dyDescent="0.25">
      <c r="A205" s="62" t="s">
        <v>1064</v>
      </c>
      <c r="B205" s="318">
        <f t="shared" ref="B205:Y205" si="50">IF(B$133=0,0,B$133/B$110)</f>
        <v>0</v>
      </c>
      <c r="C205" s="318">
        <f t="shared" si="50"/>
        <v>0</v>
      </c>
      <c r="D205" s="318">
        <f t="shared" si="50"/>
        <v>0</v>
      </c>
      <c r="E205" s="318">
        <f t="shared" si="50"/>
        <v>0</v>
      </c>
      <c r="F205" s="318">
        <f t="shared" si="50"/>
        <v>0</v>
      </c>
      <c r="G205" s="318">
        <f t="shared" si="50"/>
        <v>0</v>
      </c>
      <c r="H205" s="318">
        <f t="shared" si="50"/>
        <v>0</v>
      </c>
      <c r="I205" s="318">
        <f t="shared" si="50"/>
        <v>0</v>
      </c>
      <c r="J205" s="318">
        <f t="shared" si="50"/>
        <v>0</v>
      </c>
      <c r="K205" s="318">
        <f t="shared" si="50"/>
        <v>0</v>
      </c>
      <c r="L205" s="318">
        <f t="shared" si="50"/>
        <v>0</v>
      </c>
      <c r="M205" s="318">
        <f t="shared" si="50"/>
        <v>0</v>
      </c>
      <c r="N205" s="318">
        <f t="shared" si="50"/>
        <v>0</v>
      </c>
      <c r="O205" s="318">
        <f t="shared" si="50"/>
        <v>0</v>
      </c>
      <c r="P205" s="318">
        <f t="shared" si="50"/>
        <v>0</v>
      </c>
      <c r="Q205" s="318">
        <f t="shared" si="50"/>
        <v>0</v>
      </c>
      <c r="R205" s="318">
        <f t="shared" si="50"/>
        <v>0</v>
      </c>
      <c r="S205" s="318">
        <f t="shared" si="50"/>
        <v>0</v>
      </c>
      <c r="T205" s="318">
        <f t="shared" si="50"/>
        <v>0</v>
      </c>
      <c r="U205" s="318">
        <f t="shared" si="50"/>
        <v>0</v>
      </c>
      <c r="V205" s="318">
        <f t="shared" si="50"/>
        <v>0</v>
      </c>
      <c r="W205" s="318">
        <f t="shared" si="50"/>
        <v>0</v>
      </c>
      <c r="X205" s="318">
        <f t="shared" si="50"/>
        <v>0</v>
      </c>
      <c r="Y205" s="318">
        <f t="shared" si="50"/>
        <v>0</v>
      </c>
      <c r="DA205" s="141"/>
    </row>
    <row r="206" spans="1:105" ht="12" customHeight="1" x14ac:dyDescent="0.25">
      <c r="A206" s="174" t="s">
        <v>1010</v>
      </c>
      <c r="B206" s="269">
        <f t="shared" ref="B206:Y206" si="51">IF(B$134=0,0,B$134/B$110)</f>
        <v>0.30338055583744922</v>
      </c>
      <c r="C206" s="269">
        <f t="shared" si="51"/>
        <v>0.30389062297100472</v>
      </c>
      <c r="D206" s="269">
        <f t="shared" si="51"/>
        <v>0.31529463896527066</v>
      </c>
      <c r="E206" s="269">
        <f t="shared" si="51"/>
        <v>0.36666661800007139</v>
      </c>
      <c r="F206" s="269">
        <f t="shared" si="51"/>
        <v>0.33360359023614661</v>
      </c>
      <c r="G206" s="269">
        <f t="shared" si="51"/>
        <v>0.3522540642695034</v>
      </c>
      <c r="H206" s="269">
        <f t="shared" si="51"/>
        <v>0.3521996977302308</v>
      </c>
      <c r="I206" s="269">
        <f t="shared" si="51"/>
        <v>0.3554753443173021</v>
      </c>
      <c r="J206" s="269">
        <f t="shared" si="51"/>
        <v>0.36622211729593512</v>
      </c>
      <c r="K206" s="269">
        <f t="shared" si="51"/>
        <v>0.36063902413054161</v>
      </c>
      <c r="L206" s="269">
        <f t="shared" si="51"/>
        <v>0.34165699973346519</v>
      </c>
      <c r="M206" s="269">
        <f t="shared" si="51"/>
        <v>0.38517321082924177</v>
      </c>
      <c r="N206" s="269">
        <f t="shared" si="51"/>
        <v>0.39672080310700264</v>
      </c>
      <c r="O206" s="269">
        <f t="shared" si="51"/>
        <v>0.39434936294181355</v>
      </c>
      <c r="P206" s="269">
        <f t="shared" si="51"/>
        <v>0.40515192923383264</v>
      </c>
      <c r="Q206" s="269">
        <f t="shared" si="51"/>
        <v>0.4186815854951414</v>
      </c>
      <c r="R206" s="269">
        <f t="shared" si="51"/>
        <v>0.4289529586832741</v>
      </c>
      <c r="S206" s="269">
        <f t="shared" si="51"/>
        <v>0.43581264117302559</v>
      </c>
      <c r="T206" s="269">
        <f t="shared" si="51"/>
        <v>0.41743161847157251</v>
      </c>
      <c r="U206" s="269">
        <f t="shared" si="51"/>
        <v>0.42236261559248933</v>
      </c>
      <c r="V206" s="269">
        <f t="shared" si="51"/>
        <v>0.39778114699417683</v>
      </c>
      <c r="W206" s="269">
        <f t="shared" si="51"/>
        <v>0.40067387044436081</v>
      </c>
      <c r="X206" s="269">
        <f t="shared" si="51"/>
        <v>0.41114227325598118</v>
      </c>
      <c r="Y206" s="269">
        <f t="shared" si="51"/>
        <v>0.3793014338392165</v>
      </c>
      <c r="DA206" s="79"/>
    </row>
    <row r="207" spans="1:105" ht="12" customHeight="1" x14ac:dyDescent="0.25">
      <c r="A207" s="62" t="s">
        <v>1012</v>
      </c>
      <c r="B207" s="318">
        <f t="shared" ref="B207:Y207" si="52">IF(B$135=0,0,B$135/B$110)</f>
        <v>0.30338055583744922</v>
      </c>
      <c r="C207" s="318">
        <f t="shared" si="52"/>
        <v>0.30389062297100472</v>
      </c>
      <c r="D207" s="318">
        <f t="shared" si="52"/>
        <v>0.31529463896527066</v>
      </c>
      <c r="E207" s="318">
        <f t="shared" si="52"/>
        <v>0.36666661800007139</v>
      </c>
      <c r="F207" s="318">
        <f t="shared" si="52"/>
        <v>0.33360359023614661</v>
      </c>
      <c r="G207" s="318">
        <f t="shared" si="52"/>
        <v>0.3522540642695034</v>
      </c>
      <c r="H207" s="318">
        <f t="shared" si="52"/>
        <v>0.3521996977302308</v>
      </c>
      <c r="I207" s="318">
        <f t="shared" si="52"/>
        <v>0.3554753443173021</v>
      </c>
      <c r="J207" s="318">
        <f t="shared" si="52"/>
        <v>0.36622211729593512</v>
      </c>
      <c r="K207" s="318">
        <f t="shared" si="52"/>
        <v>0.36063902413054161</v>
      </c>
      <c r="L207" s="318">
        <f t="shared" si="52"/>
        <v>0.34165699973346519</v>
      </c>
      <c r="M207" s="318">
        <f t="shared" si="52"/>
        <v>0.38517321082924177</v>
      </c>
      <c r="N207" s="318">
        <f t="shared" si="52"/>
        <v>0.39672080310700264</v>
      </c>
      <c r="O207" s="318">
        <f t="shared" si="52"/>
        <v>0.39434936294181355</v>
      </c>
      <c r="P207" s="318">
        <f t="shared" si="52"/>
        <v>0.40515192923383264</v>
      </c>
      <c r="Q207" s="318">
        <f t="shared" si="52"/>
        <v>0.4186815854951414</v>
      </c>
      <c r="R207" s="318">
        <f t="shared" si="52"/>
        <v>0.4289529586832741</v>
      </c>
      <c r="S207" s="318">
        <f t="shared" si="52"/>
        <v>0.43581264117302559</v>
      </c>
      <c r="T207" s="318">
        <f t="shared" si="52"/>
        <v>0.41743161847157251</v>
      </c>
      <c r="U207" s="318">
        <f t="shared" si="52"/>
        <v>0.42236261559248933</v>
      </c>
      <c r="V207" s="318">
        <f t="shared" si="52"/>
        <v>0.39778114699417683</v>
      </c>
      <c r="W207" s="318">
        <f t="shared" si="52"/>
        <v>0.40067387044436081</v>
      </c>
      <c r="X207" s="318">
        <f t="shared" si="52"/>
        <v>0.41114227325598118</v>
      </c>
      <c r="Y207" s="318">
        <f t="shared" si="52"/>
        <v>0.3793014338392165</v>
      </c>
      <c r="DA207" s="141"/>
    </row>
    <row r="208" spans="1:105" ht="12" customHeight="1" x14ac:dyDescent="0.25">
      <c r="A208" s="62" t="s">
        <v>1019</v>
      </c>
      <c r="B208" s="318">
        <f t="shared" ref="B208:Y208" si="53">IF(B$141=0,0,B$141/B$110)</f>
        <v>0</v>
      </c>
      <c r="C208" s="318">
        <f t="shared" si="53"/>
        <v>0</v>
      </c>
      <c r="D208" s="318">
        <f t="shared" si="53"/>
        <v>0</v>
      </c>
      <c r="E208" s="318">
        <f t="shared" si="53"/>
        <v>0</v>
      </c>
      <c r="F208" s="318">
        <f t="shared" si="53"/>
        <v>0</v>
      </c>
      <c r="G208" s="318">
        <f t="shared" si="53"/>
        <v>0</v>
      </c>
      <c r="H208" s="318">
        <f t="shared" si="53"/>
        <v>0</v>
      </c>
      <c r="I208" s="318">
        <f t="shared" si="53"/>
        <v>0</v>
      </c>
      <c r="J208" s="318">
        <f t="shared" si="53"/>
        <v>0</v>
      </c>
      <c r="K208" s="318">
        <f t="shared" si="53"/>
        <v>0</v>
      </c>
      <c r="L208" s="318">
        <f t="shared" si="53"/>
        <v>0</v>
      </c>
      <c r="M208" s="318">
        <f t="shared" si="53"/>
        <v>0</v>
      </c>
      <c r="N208" s="318">
        <f t="shared" si="53"/>
        <v>0</v>
      </c>
      <c r="O208" s="318">
        <f t="shared" si="53"/>
        <v>0</v>
      </c>
      <c r="P208" s="318">
        <f t="shared" si="53"/>
        <v>0</v>
      </c>
      <c r="Q208" s="318">
        <f t="shared" si="53"/>
        <v>0</v>
      </c>
      <c r="R208" s="318">
        <f t="shared" si="53"/>
        <v>0</v>
      </c>
      <c r="S208" s="318">
        <f t="shared" si="53"/>
        <v>0</v>
      </c>
      <c r="T208" s="318">
        <f t="shared" si="53"/>
        <v>0</v>
      </c>
      <c r="U208" s="318">
        <f t="shared" si="53"/>
        <v>0</v>
      </c>
      <c r="V208" s="318">
        <f t="shared" si="53"/>
        <v>0</v>
      </c>
      <c r="W208" s="318">
        <f t="shared" si="53"/>
        <v>0</v>
      </c>
      <c r="X208" s="318">
        <f t="shared" si="53"/>
        <v>0</v>
      </c>
      <c r="Y208" s="318">
        <f t="shared" si="53"/>
        <v>0</v>
      </c>
      <c r="DA208" s="141"/>
    </row>
    <row r="209" spans="1:105" ht="12" customHeight="1" x14ac:dyDescent="0.25">
      <c r="A209" s="174" t="s">
        <v>1021</v>
      </c>
      <c r="B209" s="269">
        <f t="shared" ref="B209:Y209" si="54">IF(B$142=0,0,B$142/B$110)</f>
        <v>0.18146017249055882</v>
      </c>
      <c r="C209" s="269">
        <f t="shared" si="54"/>
        <v>0.17382023663958951</v>
      </c>
      <c r="D209" s="269">
        <f t="shared" si="54"/>
        <v>0.1607744082805273</v>
      </c>
      <c r="E209" s="269">
        <f t="shared" si="54"/>
        <v>0.14583982526838007</v>
      </c>
      <c r="F209" s="269">
        <f t="shared" si="54"/>
        <v>0.14798324674405877</v>
      </c>
      <c r="G209" s="269">
        <f t="shared" si="54"/>
        <v>0.14117541709644213</v>
      </c>
      <c r="H209" s="269">
        <f t="shared" si="54"/>
        <v>0.14276555745445357</v>
      </c>
      <c r="I209" s="269">
        <f t="shared" si="54"/>
        <v>0.14253509159692032</v>
      </c>
      <c r="J209" s="269">
        <f t="shared" si="54"/>
        <v>0.17003900124336607</v>
      </c>
      <c r="K209" s="269">
        <f t="shared" si="54"/>
        <v>0.17693503245386766</v>
      </c>
      <c r="L209" s="269">
        <f t="shared" si="54"/>
        <v>0.17366431401165269</v>
      </c>
      <c r="M209" s="269">
        <f t="shared" si="54"/>
        <v>0.17344730468020506</v>
      </c>
      <c r="N209" s="269">
        <f t="shared" si="54"/>
        <v>0.17059007015250355</v>
      </c>
      <c r="O209" s="269">
        <f t="shared" si="54"/>
        <v>0.17401624287450226</v>
      </c>
      <c r="P209" s="269">
        <f t="shared" si="54"/>
        <v>0.16125622301520143</v>
      </c>
      <c r="Q209" s="269">
        <f t="shared" si="54"/>
        <v>0.16544084624627606</v>
      </c>
      <c r="R209" s="269">
        <f t="shared" si="54"/>
        <v>0.16694082920065792</v>
      </c>
      <c r="S209" s="269">
        <f t="shared" si="54"/>
        <v>0.16745441969499114</v>
      </c>
      <c r="T209" s="269">
        <f t="shared" si="54"/>
        <v>0.16803306144944058</v>
      </c>
      <c r="U209" s="269">
        <f t="shared" si="54"/>
        <v>0.16624365627301557</v>
      </c>
      <c r="V209" s="269">
        <f t="shared" si="54"/>
        <v>0.17034568955633964</v>
      </c>
      <c r="W209" s="269">
        <f t="shared" si="54"/>
        <v>0.17080365151904692</v>
      </c>
      <c r="X209" s="269">
        <f t="shared" si="54"/>
        <v>0.16897334734484704</v>
      </c>
      <c r="Y209" s="269">
        <f t="shared" si="54"/>
        <v>0.16674484463702754</v>
      </c>
      <c r="DA209" s="79"/>
    </row>
    <row r="210" spans="1:105" ht="12" customHeight="1" x14ac:dyDescent="0.25">
      <c r="A210" s="62" t="s">
        <v>1133</v>
      </c>
      <c r="B210" s="318">
        <f t="shared" ref="B210:Y210" si="55">IF(B$143=0,0,B$143/B$110)</f>
        <v>0.13074397233107155</v>
      </c>
      <c r="C210" s="318">
        <f t="shared" si="55"/>
        <v>0.12175376512448606</v>
      </c>
      <c r="D210" s="318">
        <f t="shared" si="55"/>
        <v>0.10786344279771358</v>
      </c>
      <c r="E210" s="318">
        <f t="shared" si="55"/>
        <v>9.6908897659924942E-2</v>
      </c>
      <c r="F210" s="318">
        <f t="shared" si="55"/>
        <v>9.5038141734032328E-2</v>
      </c>
      <c r="G210" s="318">
        <f t="shared" si="55"/>
        <v>8.9307494367441065E-2</v>
      </c>
      <c r="H210" s="318">
        <f t="shared" si="55"/>
        <v>9.117358274491745E-2</v>
      </c>
      <c r="I210" s="318">
        <f t="shared" si="55"/>
        <v>9.1453705289462589E-2</v>
      </c>
      <c r="J210" s="318">
        <f t="shared" si="55"/>
        <v>0.12505036378444861</v>
      </c>
      <c r="K210" s="318">
        <f t="shared" si="55"/>
        <v>0.13238107787117265</v>
      </c>
      <c r="L210" s="318">
        <f t="shared" si="55"/>
        <v>0.12632751311920717</v>
      </c>
      <c r="M210" s="318">
        <f t="shared" si="55"/>
        <v>0.13126132373988394</v>
      </c>
      <c r="N210" s="318">
        <f t="shared" si="55"/>
        <v>0.12943202215712182</v>
      </c>
      <c r="O210" s="318">
        <f t="shared" si="55"/>
        <v>0.13305584171887885</v>
      </c>
      <c r="P210" s="318">
        <f t="shared" si="55"/>
        <v>0.11936358114542496</v>
      </c>
      <c r="Q210" s="318">
        <f t="shared" si="55"/>
        <v>0.12590764482055528</v>
      </c>
      <c r="R210" s="318">
        <f t="shared" si="55"/>
        <v>0.12904801114683082</v>
      </c>
      <c r="S210" s="318">
        <f t="shared" si="55"/>
        <v>0.13033650269520325</v>
      </c>
      <c r="T210" s="318">
        <f t="shared" si="55"/>
        <v>0.12883130632074727</v>
      </c>
      <c r="U210" s="318">
        <f t="shared" si="55"/>
        <v>0.12728231075481417</v>
      </c>
      <c r="V210" s="318">
        <f t="shared" si="55"/>
        <v>0.12911063484441712</v>
      </c>
      <c r="W210" s="318">
        <f t="shared" si="55"/>
        <v>0.12997778103037932</v>
      </c>
      <c r="X210" s="318">
        <f t="shared" si="55"/>
        <v>0.12930207144561345</v>
      </c>
      <c r="Y210" s="318">
        <f t="shared" si="55"/>
        <v>0.12261104953397282</v>
      </c>
      <c r="DA210" s="141"/>
    </row>
    <row r="211" spans="1:105" ht="12" customHeight="1" x14ac:dyDescent="0.25">
      <c r="A211" s="62" t="s">
        <v>1024</v>
      </c>
      <c r="B211" s="318">
        <f t="shared" ref="B211:Y211" si="56">IF(B$144=0,0,B$144/B$110)</f>
        <v>5.0716200159487274E-2</v>
      </c>
      <c r="C211" s="318">
        <f t="shared" si="56"/>
        <v>5.2066471515103442E-2</v>
      </c>
      <c r="D211" s="318">
        <f t="shared" si="56"/>
        <v>5.2910965482813731E-2</v>
      </c>
      <c r="E211" s="318">
        <f t="shared" si="56"/>
        <v>4.893092760845516E-2</v>
      </c>
      <c r="F211" s="318">
        <f t="shared" si="56"/>
        <v>5.2945105010026451E-2</v>
      </c>
      <c r="G211" s="318">
        <f t="shared" si="56"/>
        <v>5.1867922729001086E-2</v>
      </c>
      <c r="H211" s="318">
        <f t="shared" si="56"/>
        <v>5.1591974709536116E-2</v>
      </c>
      <c r="I211" s="318">
        <f t="shared" si="56"/>
        <v>5.1081386307457712E-2</v>
      </c>
      <c r="J211" s="318">
        <f t="shared" si="56"/>
        <v>4.4988637458917437E-2</v>
      </c>
      <c r="K211" s="318">
        <f t="shared" si="56"/>
        <v>4.455395458269501E-2</v>
      </c>
      <c r="L211" s="318">
        <f t="shared" si="56"/>
        <v>4.7336800892445519E-2</v>
      </c>
      <c r="M211" s="318">
        <f t="shared" si="56"/>
        <v>4.2185980940321118E-2</v>
      </c>
      <c r="N211" s="318">
        <f t="shared" si="56"/>
        <v>4.1158047995381739E-2</v>
      </c>
      <c r="O211" s="318">
        <f t="shared" si="56"/>
        <v>4.0960401155623424E-2</v>
      </c>
      <c r="P211" s="318">
        <f t="shared" si="56"/>
        <v>4.1892641869776454E-2</v>
      </c>
      <c r="Q211" s="318">
        <f t="shared" si="56"/>
        <v>3.9533201425720775E-2</v>
      </c>
      <c r="R211" s="318">
        <f t="shared" si="56"/>
        <v>3.789281805382709E-2</v>
      </c>
      <c r="S211" s="318">
        <f t="shared" si="56"/>
        <v>3.7117916999787885E-2</v>
      </c>
      <c r="T211" s="318">
        <f t="shared" si="56"/>
        <v>3.9201755128693304E-2</v>
      </c>
      <c r="U211" s="318">
        <f t="shared" si="56"/>
        <v>3.8961345518201407E-2</v>
      </c>
      <c r="V211" s="318">
        <f t="shared" si="56"/>
        <v>4.12350547119225E-2</v>
      </c>
      <c r="W211" s="318">
        <f t="shared" si="56"/>
        <v>4.0825870488667579E-2</v>
      </c>
      <c r="X211" s="318">
        <f t="shared" si="56"/>
        <v>3.9671275899233589E-2</v>
      </c>
      <c r="Y211" s="318">
        <f t="shared" si="56"/>
        <v>4.4133795103054728E-2</v>
      </c>
      <c r="DA211" s="141"/>
    </row>
    <row r="212" spans="1:105" ht="12" customHeight="1" x14ac:dyDescent="0.25">
      <c r="A212" s="62" t="s">
        <v>1036</v>
      </c>
      <c r="B212" s="318">
        <f t="shared" ref="B212:Y212" si="57">IF(B$155=0,0,B$155/B$110)</f>
        <v>0</v>
      </c>
      <c r="C212" s="318">
        <f t="shared" si="57"/>
        <v>0</v>
      </c>
      <c r="D212" s="318">
        <f t="shared" si="57"/>
        <v>0</v>
      </c>
      <c r="E212" s="318">
        <f t="shared" si="57"/>
        <v>0</v>
      </c>
      <c r="F212" s="318">
        <f t="shared" si="57"/>
        <v>0</v>
      </c>
      <c r="G212" s="318">
        <f t="shared" si="57"/>
        <v>0</v>
      </c>
      <c r="H212" s="318">
        <f t="shared" si="57"/>
        <v>0</v>
      </c>
      <c r="I212" s="318">
        <f t="shared" si="57"/>
        <v>0</v>
      </c>
      <c r="J212" s="318">
        <f t="shared" si="57"/>
        <v>0</v>
      </c>
      <c r="K212" s="318">
        <f t="shared" si="57"/>
        <v>0</v>
      </c>
      <c r="L212" s="318">
        <f t="shared" si="57"/>
        <v>0</v>
      </c>
      <c r="M212" s="318">
        <f t="shared" si="57"/>
        <v>0</v>
      </c>
      <c r="N212" s="318">
        <f t="shared" si="57"/>
        <v>0</v>
      </c>
      <c r="O212" s="318">
        <f t="shared" si="57"/>
        <v>0</v>
      </c>
      <c r="P212" s="318">
        <f t="shared" si="57"/>
        <v>0</v>
      </c>
      <c r="Q212" s="318">
        <f t="shared" si="57"/>
        <v>0</v>
      </c>
      <c r="R212" s="318">
        <f t="shared" si="57"/>
        <v>0</v>
      </c>
      <c r="S212" s="318">
        <f t="shared" si="57"/>
        <v>0</v>
      </c>
      <c r="T212" s="318">
        <f t="shared" si="57"/>
        <v>0</v>
      </c>
      <c r="U212" s="318">
        <f t="shared" si="57"/>
        <v>0</v>
      </c>
      <c r="V212" s="318">
        <f t="shared" si="57"/>
        <v>0</v>
      </c>
      <c r="W212" s="318">
        <f t="shared" si="57"/>
        <v>0</v>
      </c>
      <c r="X212" s="318">
        <f t="shared" si="57"/>
        <v>0</v>
      </c>
      <c r="Y212" s="318">
        <f t="shared" si="57"/>
        <v>0</v>
      </c>
      <c r="DA212" s="141"/>
    </row>
    <row r="213" spans="1:105" ht="12" customHeight="1" x14ac:dyDescent="0.25">
      <c r="A213" s="41" t="s">
        <v>1038</v>
      </c>
      <c r="B213" s="319">
        <f t="shared" ref="B213:Y213" si="58">IF(B$156=0,0,B$156/B$110)</f>
        <v>0</v>
      </c>
      <c r="C213" s="319">
        <f t="shared" si="58"/>
        <v>0</v>
      </c>
      <c r="D213" s="319">
        <f t="shared" si="58"/>
        <v>0</v>
      </c>
      <c r="E213" s="319">
        <f t="shared" si="58"/>
        <v>0</v>
      </c>
      <c r="F213" s="319">
        <f t="shared" si="58"/>
        <v>0</v>
      </c>
      <c r="G213" s="319">
        <f t="shared" si="58"/>
        <v>0</v>
      </c>
      <c r="H213" s="319">
        <f t="shared" si="58"/>
        <v>0</v>
      </c>
      <c r="I213" s="319">
        <f t="shared" si="58"/>
        <v>0</v>
      </c>
      <c r="J213" s="319">
        <f t="shared" si="58"/>
        <v>0</v>
      </c>
      <c r="K213" s="319">
        <f t="shared" si="58"/>
        <v>0</v>
      </c>
      <c r="L213" s="319">
        <f t="shared" si="58"/>
        <v>0</v>
      </c>
      <c r="M213" s="319">
        <f t="shared" si="58"/>
        <v>0</v>
      </c>
      <c r="N213" s="319">
        <f t="shared" si="58"/>
        <v>0</v>
      </c>
      <c r="O213" s="319">
        <f t="shared" si="58"/>
        <v>0</v>
      </c>
      <c r="P213" s="319">
        <f t="shared" si="58"/>
        <v>0</v>
      </c>
      <c r="Q213" s="319">
        <f t="shared" si="58"/>
        <v>0</v>
      </c>
      <c r="R213" s="319">
        <f t="shared" si="58"/>
        <v>0</v>
      </c>
      <c r="S213" s="319">
        <f t="shared" si="58"/>
        <v>0</v>
      </c>
      <c r="T213" s="319">
        <f t="shared" si="58"/>
        <v>0</v>
      </c>
      <c r="U213" s="319">
        <f t="shared" si="58"/>
        <v>0</v>
      </c>
      <c r="V213" s="319">
        <f t="shared" si="58"/>
        <v>0</v>
      </c>
      <c r="W213" s="319">
        <f t="shared" si="58"/>
        <v>0</v>
      </c>
      <c r="X213" s="319">
        <f t="shared" si="58"/>
        <v>0</v>
      </c>
      <c r="Y213" s="319">
        <f t="shared" si="58"/>
        <v>0</v>
      </c>
      <c r="DA213" s="82"/>
    </row>
    <row r="214" spans="1:105" ht="12" customHeight="1" x14ac:dyDescent="0.25">
      <c r="A214" s="172"/>
      <c r="B214" s="172"/>
      <c r="C214" s="172"/>
      <c r="D214" s="172"/>
      <c r="E214" s="172"/>
      <c r="F214" s="172"/>
      <c r="G214" s="172"/>
      <c r="H214" s="172"/>
      <c r="I214" s="172"/>
      <c r="J214" s="172"/>
      <c r="K214" s="172"/>
      <c r="L214" s="172"/>
      <c r="M214" s="172"/>
      <c r="N214" s="172"/>
      <c r="O214" s="172"/>
      <c r="P214" s="172"/>
      <c r="Q214" s="172"/>
      <c r="R214" s="172"/>
      <c r="S214" s="172"/>
      <c r="T214" s="172"/>
      <c r="U214" s="172"/>
      <c r="V214" s="172"/>
      <c r="W214" s="172"/>
      <c r="X214" s="172"/>
      <c r="Y214" s="172"/>
      <c r="DA214" s="176"/>
    </row>
    <row r="215" spans="1:105" ht="15" customHeight="1" x14ac:dyDescent="0.25">
      <c r="A215" s="32" t="s">
        <v>430</v>
      </c>
      <c r="B215" s="33"/>
      <c r="C215" s="33"/>
      <c r="D215" s="33"/>
      <c r="E215" s="33"/>
      <c r="F215" s="33"/>
      <c r="G215" s="33"/>
      <c r="H215" s="33"/>
      <c r="I215" s="33"/>
      <c r="J215" s="33"/>
      <c r="K215" s="33"/>
      <c r="L215" s="33"/>
      <c r="M215" s="33"/>
      <c r="N215" s="33"/>
      <c r="O215" s="33"/>
      <c r="P215" s="33"/>
      <c r="Q215" s="33"/>
      <c r="R215" s="33"/>
      <c r="S215" s="33"/>
      <c r="T215" s="33"/>
      <c r="U215" s="33"/>
      <c r="V215" s="33"/>
      <c r="W215" s="33"/>
      <c r="X215" s="33"/>
      <c r="Y215" s="33"/>
      <c r="DA215" s="88"/>
    </row>
    <row r="216" spans="1:105" ht="12" customHeight="1" x14ac:dyDescent="0.25">
      <c r="A216" s="172"/>
      <c r="B216" s="172"/>
      <c r="C216" s="172"/>
      <c r="D216" s="172"/>
      <c r="E216" s="172"/>
      <c r="F216" s="172"/>
      <c r="G216" s="172"/>
      <c r="H216" s="172"/>
      <c r="I216" s="172"/>
      <c r="J216" s="172"/>
      <c r="K216" s="172"/>
      <c r="L216" s="172"/>
      <c r="M216" s="172"/>
      <c r="N216" s="172"/>
      <c r="O216" s="172"/>
      <c r="P216" s="172"/>
      <c r="Q216" s="172"/>
      <c r="R216" s="172"/>
      <c r="S216" s="172"/>
      <c r="T216" s="172"/>
      <c r="U216" s="172"/>
      <c r="V216" s="172"/>
      <c r="W216" s="172"/>
      <c r="X216" s="172"/>
      <c r="Y216" s="172"/>
      <c r="DA216" s="176"/>
    </row>
    <row r="217" spans="1:105" ht="12" customHeight="1" x14ac:dyDescent="0.25">
      <c r="A217" s="35" t="s">
        <v>1402</v>
      </c>
      <c r="B217" s="320">
        <f>IF(B$5=0,0,(B$5-B$16-B$59)/(CHI_fec!B$5-CHI_fec!B$16))</f>
        <v>1.3711084355945304</v>
      </c>
      <c r="C217" s="320">
        <f>IF(C$5=0,0,(C$5-C$16-C$59)/(CHI_fec!C$5-CHI_fec!C$16))</f>
        <v>1.3022460073865372</v>
      </c>
      <c r="D217" s="320">
        <f>IF(D$5=0,0,(D$5-D$16-D$59)/(CHI_fec!D$5-CHI_fec!D$16))</f>
        <v>1.3362514008957544</v>
      </c>
      <c r="E217" s="320">
        <f>IF(E$5=0,0,(E$5-E$16-E$59)/(CHI_fec!E$5-CHI_fec!E$16))</f>
        <v>1.0092582042775189</v>
      </c>
      <c r="F217" s="320">
        <f>IF(F$5=0,0,(F$5-F$16-F$59)/(CHI_fec!F$5-CHI_fec!F$16))</f>
        <v>1.0915898524863197</v>
      </c>
      <c r="G217" s="320">
        <f>IF(G$5=0,0,(G$5-G$16-G$59)/(CHI_fec!G$5-CHI_fec!G$16))</f>
        <v>1.0084313911439526</v>
      </c>
      <c r="H217" s="320">
        <f>IF(H$5=0,0,(H$5-H$16-H$59)/(CHI_fec!H$5-CHI_fec!H$16))</f>
        <v>1.0377315349224714</v>
      </c>
      <c r="I217" s="320">
        <f>IF(I$5=0,0,(I$5-I$16-I$59)/(CHI_fec!I$5-CHI_fec!I$16))</f>
        <v>1.0041963702291379</v>
      </c>
      <c r="J217" s="320">
        <f>IF(J$5=0,0,(J$5-J$16-J$59)/(CHI_fec!J$5-CHI_fec!J$16))</f>
        <v>1.0496181069729313</v>
      </c>
      <c r="K217" s="320">
        <f>IF(K$5=0,0,(K$5-K$16-K$59)/(CHI_fec!K$5-CHI_fec!K$16))</f>
        <v>1.0403225629626878</v>
      </c>
      <c r="L217" s="320">
        <f>IF(L$5=0,0,(L$5-L$16-L$59)/(CHI_fec!L$5-CHI_fec!L$16))</f>
        <v>1.0302518594807633</v>
      </c>
      <c r="M217" s="320">
        <f>IF(M$5=0,0,(M$5-M$16-M$59)/(CHI_fec!M$5-CHI_fec!M$16))</f>
        <v>0.82706726919080531</v>
      </c>
      <c r="N217" s="320">
        <f>IF(N$5=0,0,(N$5-N$16-N$59)/(CHI_fec!N$5-CHI_fec!N$16))</f>
        <v>0.86152890279701755</v>
      </c>
      <c r="O217" s="320">
        <f>IF(O$5=0,0,(O$5-O$16-O$59)/(CHI_fec!O$5-CHI_fec!O$16))</f>
        <v>0.87674487507953747</v>
      </c>
      <c r="P217" s="320">
        <f>IF(P$5=0,0,(P$5-P$16-P$59)/(CHI_fec!P$5-CHI_fec!P$16))</f>
        <v>0.81428281328755725</v>
      </c>
      <c r="Q217" s="320">
        <f>IF(Q$5=0,0,(Q$5-Q$16-Q$59)/(CHI_fec!Q$5-CHI_fec!Q$16))</f>
        <v>0.78297006546653358</v>
      </c>
      <c r="R217" s="320">
        <f>IF(R$5=0,0,(R$5-R$16-R$59)/(CHI_fec!R$5-CHI_fec!R$16))</f>
        <v>0.77054176849052791</v>
      </c>
      <c r="S217" s="320">
        <f>IF(S$5=0,0,(S$5-S$16-S$59)/(CHI_fec!S$5-CHI_fec!S$16))</f>
        <v>0.73387650736343724</v>
      </c>
      <c r="T217" s="320">
        <f>IF(T$5=0,0,(T$5-T$16-T$59)/(CHI_fec!T$5-CHI_fec!T$16))</f>
        <v>0.75517986525009773</v>
      </c>
      <c r="U217" s="320">
        <f>IF(U$5=0,0,(U$5-U$16-U$59)/(CHI_fec!U$5-CHI_fec!U$16))</f>
        <v>0.707899399707417</v>
      </c>
      <c r="V217" s="320">
        <f>IF(V$5=0,0,(V$5-V$16-V$59)/(CHI_fec!V$5-CHI_fec!V$16))</f>
        <v>0.77432210732428997</v>
      </c>
      <c r="W217" s="320">
        <f>IF(W$5=0,0,(W$5-W$16-W$59)/(CHI_fec!W$5-CHI_fec!W$16))</f>
        <v>0.78104361390918908</v>
      </c>
      <c r="X217" s="320">
        <f>IF(X$5=0,0,(X$5-X$16-X$59)/(CHI_fec!X$5-CHI_fec!X$16))</f>
        <v>0.81548938814926442</v>
      </c>
      <c r="Y217" s="320">
        <f>IF(Y$5=0,0,(Y$5-Y$16-Y$59)/(CHI_fec!Y$5-CHI_fec!Y$16))</f>
        <v>0.87494079282745474</v>
      </c>
      <c r="DA217" s="95"/>
    </row>
    <row r="218" spans="1:105" ht="12" customHeight="1" x14ac:dyDescent="0.25">
      <c r="A218" s="55" t="s">
        <v>91</v>
      </c>
      <c r="B218" s="273">
        <f>IF(B$6=0,0,B$6/CHI_fec!B$6)</f>
        <v>0</v>
      </c>
      <c r="C218" s="273">
        <f>IF(C$6=0,0,C$6/CHI_fec!C$6)</f>
        <v>0</v>
      </c>
      <c r="D218" s="273">
        <f>IF(D$6=0,0,D$6/CHI_fec!D$6)</f>
        <v>0</v>
      </c>
      <c r="E218" s="273">
        <f>IF(E$6=0,0,E$6/CHI_fec!E$6)</f>
        <v>0</v>
      </c>
      <c r="F218" s="273">
        <f>IF(F$6=0,0,F$6/CHI_fec!F$6)</f>
        <v>0</v>
      </c>
      <c r="G218" s="273">
        <f>IF(G$6=0,0,G$6/CHI_fec!G$6)</f>
        <v>0</v>
      </c>
      <c r="H218" s="273">
        <f>IF(H$6=0,0,H$6/CHI_fec!H$6)</f>
        <v>0</v>
      </c>
      <c r="I218" s="273">
        <f>IF(I$6=0,0,I$6/CHI_fec!I$6)</f>
        <v>0</v>
      </c>
      <c r="J218" s="273">
        <f>IF(J$6=0,0,J$6/CHI_fec!J$6)</f>
        <v>0</v>
      </c>
      <c r="K218" s="273">
        <f>IF(K$6=0,0,K$6/CHI_fec!K$6)</f>
        <v>0</v>
      </c>
      <c r="L218" s="273">
        <f>IF(L$6=0,0,L$6/CHI_fec!L$6)</f>
        <v>0</v>
      </c>
      <c r="M218" s="273">
        <f>IF(M$6=0,0,M$6/CHI_fec!M$6)</f>
        <v>0</v>
      </c>
      <c r="N218" s="273">
        <f>IF(N$6=0,0,N$6/CHI_fec!N$6)</f>
        <v>0</v>
      </c>
      <c r="O218" s="273">
        <f>IF(O$6=0,0,O$6/CHI_fec!O$6)</f>
        <v>0</v>
      </c>
      <c r="P218" s="273">
        <f>IF(P$6=0,0,P$6/CHI_fec!P$6)</f>
        <v>0</v>
      </c>
      <c r="Q218" s="273">
        <f>IF(Q$6=0,0,Q$6/CHI_fec!Q$6)</f>
        <v>0</v>
      </c>
      <c r="R218" s="273">
        <f>IF(R$6=0,0,R$6/CHI_fec!R$6)</f>
        <v>0</v>
      </c>
      <c r="S218" s="273">
        <f>IF(S$6=0,0,S$6/CHI_fec!S$6)</f>
        <v>0</v>
      </c>
      <c r="T218" s="273">
        <f>IF(T$6=0,0,T$6/CHI_fec!T$6)</f>
        <v>0</v>
      </c>
      <c r="U218" s="273">
        <f>IF(U$6=0,0,U$6/CHI_fec!U$6)</f>
        <v>0</v>
      </c>
      <c r="V218" s="273">
        <f>IF(V$6=0,0,V$6/CHI_fec!V$6)</f>
        <v>0</v>
      </c>
      <c r="W218" s="273">
        <f>IF(W$6=0,0,W$6/CHI_fec!W$6)</f>
        <v>0</v>
      </c>
      <c r="X218" s="273">
        <f>IF(X$6=0,0,X$6/CHI_fec!X$6)</f>
        <v>0</v>
      </c>
      <c r="Y218" s="273">
        <f>IF(Y$6=0,0,Y$6/CHI_fec!Y$6)</f>
        <v>0</v>
      </c>
      <c r="DA218" s="76"/>
    </row>
    <row r="219" spans="1:105" ht="12" customHeight="1" x14ac:dyDescent="0.25">
      <c r="A219" s="173" t="s">
        <v>92</v>
      </c>
      <c r="B219" s="274">
        <f>IF(B$7=0,0,B$7/CHI_fec!B$7)</f>
        <v>0</v>
      </c>
      <c r="C219" s="274">
        <f>IF(C$7=0,0,C$7/CHI_fec!C$7)</f>
        <v>0</v>
      </c>
      <c r="D219" s="274">
        <f>IF(D$7=0,0,D$7/CHI_fec!D$7)</f>
        <v>0</v>
      </c>
      <c r="E219" s="274">
        <f>IF(E$7=0,0,E$7/CHI_fec!E$7)</f>
        <v>0</v>
      </c>
      <c r="F219" s="274">
        <f>IF(F$7=0,0,F$7/CHI_fec!F$7)</f>
        <v>0</v>
      </c>
      <c r="G219" s="274">
        <f>IF(G$7=0,0,G$7/CHI_fec!G$7)</f>
        <v>0</v>
      </c>
      <c r="H219" s="274">
        <f>IF(H$7=0,0,H$7/CHI_fec!H$7)</f>
        <v>0</v>
      </c>
      <c r="I219" s="274">
        <f>IF(I$7=0,0,I$7/CHI_fec!I$7)</f>
        <v>0</v>
      </c>
      <c r="J219" s="274">
        <f>IF(J$7=0,0,J$7/CHI_fec!J$7)</f>
        <v>0</v>
      </c>
      <c r="K219" s="274">
        <f>IF(K$7=0,0,K$7/CHI_fec!K$7)</f>
        <v>0</v>
      </c>
      <c r="L219" s="274">
        <f>IF(L$7=0,0,L$7/CHI_fec!L$7)</f>
        <v>0</v>
      </c>
      <c r="M219" s="274">
        <f>IF(M$7=0,0,M$7/CHI_fec!M$7)</f>
        <v>0</v>
      </c>
      <c r="N219" s="274">
        <f>IF(N$7=0,0,N$7/CHI_fec!N$7)</f>
        <v>0</v>
      </c>
      <c r="O219" s="274">
        <f>IF(O$7=0,0,O$7/CHI_fec!O$7)</f>
        <v>0</v>
      </c>
      <c r="P219" s="274">
        <f>IF(P$7=0,0,P$7/CHI_fec!P$7)</f>
        <v>0</v>
      </c>
      <c r="Q219" s="274">
        <f>IF(Q$7=0,0,Q$7/CHI_fec!Q$7)</f>
        <v>0</v>
      </c>
      <c r="R219" s="274">
        <f>IF(R$7=0,0,R$7/CHI_fec!R$7)</f>
        <v>0</v>
      </c>
      <c r="S219" s="274">
        <f>IF(S$7=0,0,S$7/CHI_fec!S$7)</f>
        <v>0</v>
      </c>
      <c r="T219" s="274">
        <f>IF(T$7=0,0,T$7/CHI_fec!T$7)</f>
        <v>0</v>
      </c>
      <c r="U219" s="274">
        <f>IF(U$7=0,0,U$7/CHI_fec!U$7)</f>
        <v>0</v>
      </c>
      <c r="V219" s="274">
        <f>IF(V$7=0,0,V$7/CHI_fec!V$7)</f>
        <v>0</v>
      </c>
      <c r="W219" s="274">
        <f>IF(W$7=0,0,W$7/CHI_fec!W$7)</f>
        <v>0</v>
      </c>
      <c r="X219" s="274">
        <f>IF(X$7=0,0,X$7/CHI_fec!X$7)</f>
        <v>0</v>
      </c>
      <c r="Y219" s="274">
        <f>IF(Y$7=0,0,Y$7/CHI_fec!Y$7)</f>
        <v>0</v>
      </c>
      <c r="DA219" s="77"/>
    </row>
    <row r="220" spans="1:105" ht="12" customHeight="1" x14ac:dyDescent="0.25">
      <c r="A220" s="173" t="s">
        <v>93</v>
      </c>
      <c r="B220" s="274">
        <f>IF(B$8=0,0,B$8/CHI_fec!B$8)</f>
        <v>0</v>
      </c>
      <c r="C220" s="274">
        <f>IF(C$8=0,0,C$8/CHI_fec!C$8)</f>
        <v>0</v>
      </c>
      <c r="D220" s="274">
        <f>IF(D$8=0,0,D$8/CHI_fec!D$8)</f>
        <v>0</v>
      </c>
      <c r="E220" s="274">
        <f>IF(E$8=0,0,E$8/CHI_fec!E$8)</f>
        <v>0</v>
      </c>
      <c r="F220" s="274">
        <f>IF(F$8=0,0,F$8/CHI_fec!F$8)</f>
        <v>0</v>
      </c>
      <c r="G220" s="274">
        <f>IF(G$8=0,0,G$8/CHI_fec!G$8)</f>
        <v>0</v>
      </c>
      <c r="H220" s="274">
        <f>IF(H$8=0,0,H$8/CHI_fec!H$8)</f>
        <v>0</v>
      </c>
      <c r="I220" s="274">
        <f>IF(I$8=0,0,I$8/CHI_fec!I$8)</f>
        <v>0</v>
      </c>
      <c r="J220" s="274">
        <f>IF(J$8=0,0,J$8/CHI_fec!J$8)</f>
        <v>0</v>
      </c>
      <c r="K220" s="274">
        <f>IF(K$8=0,0,K$8/CHI_fec!K$8)</f>
        <v>0</v>
      </c>
      <c r="L220" s="274">
        <f>IF(L$8=0,0,L$8/CHI_fec!L$8)</f>
        <v>0</v>
      </c>
      <c r="M220" s="274">
        <f>IF(M$8=0,0,M$8/CHI_fec!M$8)</f>
        <v>0</v>
      </c>
      <c r="N220" s="274">
        <f>IF(N$8=0,0,N$8/CHI_fec!N$8)</f>
        <v>0</v>
      </c>
      <c r="O220" s="274">
        <f>IF(O$8=0,0,O$8/CHI_fec!O$8)</f>
        <v>0</v>
      </c>
      <c r="P220" s="274">
        <f>IF(P$8=0,0,P$8/CHI_fec!P$8)</f>
        <v>0</v>
      </c>
      <c r="Q220" s="274">
        <f>IF(Q$8=0,0,Q$8/CHI_fec!Q$8)</f>
        <v>0</v>
      </c>
      <c r="R220" s="274">
        <f>IF(R$8=0,0,R$8/CHI_fec!R$8)</f>
        <v>0</v>
      </c>
      <c r="S220" s="274">
        <f>IF(S$8=0,0,S$8/CHI_fec!S$8)</f>
        <v>0</v>
      </c>
      <c r="T220" s="274">
        <f>IF(T$8=0,0,T$8/CHI_fec!T$8)</f>
        <v>0</v>
      </c>
      <c r="U220" s="274">
        <f>IF(U$8=0,0,U$8/CHI_fec!U$8)</f>
        <v>0</v>
      </c>
      <c r="V220" s="274">
        <f>IF(V$8=0,0,V$8/CHI_fec!V$8)</f>
        <v>0</v>
      </c>
      <c r="W220" s="274">
        <f>IF(W$8=0,0,W$8/CHI_fec!W$8)</f>
        <v>0</v>
      </c>
      <c r="X220" s="274">
        <f>IF(X$8=0,0,X$8/CHI_fec!X$8)</f>
        <v>0</v>
      </c>
      <c r="Y220" s="274">
        <f>IF(Y$8=0,0,Y$8/CHI_fec!Y$8)</f>
        <v>0</v>
      </c>
      <c r="DA220" s="77"/>
    </row>
    <row r="221" spans="1:105" ht="12" customHeight="1" x14ac:dyDescent="0.25">
      <c r="A221" s="173" t="s">
        <v>94</v>
      </c>
      <c r="B221" s="274">
        <f>IF(B$9=0,0,B$9/CHI_fec!B$9)</f>
        <v>0</v>
      </c>
      <c r="C221" s="274">
        <f>IF(C$9=0,0,C$9/CHI_fec!C$9)</f>
        <v>0</v>
      </c>
      <c r="D221" s="274">
        <f>IF(D$9=0,0,D$9/CHI_fec!D$9)</f>
        <v>0</v>
      </c>
      <c r="E221" s="274">
        <f>IF(E$9=0,0,E$9/CHI_fec!E$9)</f>
        <v>0</v>
      </c>
      <c r="F221" s="274">
        <f>IF(F$9=0,0,F$9/CHI_fec!F$9)</f>
        <v>0</v>
      </c>
      <c r="G221" s="274">
        <f>IF(G$9=0,0,G$9/CHI_fec!G$9)</f>
        <v>0</v>
      </c>
      <c r="H221" s="274">
        <f>IF(H$9=0,0,H$9/CHI_fec!H$9)</f>
        <v>0</v>
      </c>
      <c r="I221" s="274">
        <f>IF(I$9=0,0,I$9/CHI_fec!I$9)</f>
        <v>0</v>
      </c>
      <c r="J221" s="274">
        <f>IF(J$9=0,0,J$9/CHI_fec!J$9)</f>
        <v>0</v>
      </c>
      <c r="K221" s="274">
        <f>IF(K$9=0,0,K$9/CHI_fec!K$9)</f>
        <v>0</v>
      </c>
      <c r="L221" s="274">
        <f>IF(L$9=0,0,L$9/CHI_fec!L$9)</f>
        <v>0</v>
      </c>
      <c r="M221" s="274">
        <f>IF(M$9=0,0,M$9/CHI_fec!M$9)</f>
        <v>0</v>
      </c>
      <c r="N221" s="274">
        <f>IF(N$9=0,0,N$9/CHI_fec!N$9)</f>
        <v>0</v>
      </c>
      <c r="O221" s="274">
        <f>IF(O$9=0,0,O$9/CHI_fec!O$9)</f>
        <v>0</v>
      </c>
      <c r="P221" s="274">
        <f>IF(P$9=0,0,P$9/CHI_fec!P$9)</f>
        <v>0</v>
      </c>
      <c r="Q221" s="274">
        <f>IF(Q$9=0,0,Q$9/CHI_fec!Q$9)</f>
        <v>0</v>
      </c>
      <c r="R221" s="274">
        <f>IF(R$9=0,0,R$9/CHI_fec!R$9)</f>
        <v>0</v>
      </c>
      <c r="S221" s="274">
        <f>IF(S$9=0,0,S$9/CHI_fec!S$9)</f>
        <v>0</v>
      </c>
      <c r="T221" s="274">
        <f>IF(T$9=0,0,T$9/CHI_fec!T$9)</f>
        <v>0</v>
      </c>
      <c r="U221" s="274">
        <f>IF(U$9=0,0,U$9/CHI_fec!U$9)</f>
        <v>0</v>
      </c>
      <c r="V221" s="274">
        <f>IF(V$9=0,0,V$9/CHI_fec!V$9)</f>
        <v>0</v>
      </c>
      <c r="W221" s="274">
        <f>IF(W$9=0,0,W$9/CHI_fec!W$9)</f>
        <v>0</v>
      </c>
      <c r="X221" s="274">
        <f>IF(X$9=0,0,X$9/CHI_fec!X$9)</f>
        <v>0</v>
      </c>
      <c r="Y221" s="274">
        <f>IF(Y$9=0,0,Y$9/CHI_fec!Y$9)</f>
        <v>0</v>
      </c>
      <c r="DA221" s="77"/>
    </row>
    <row r="222" spans="1:105" ht="12" customHeight="1" x14ac:dyDescent="0.25">
      <c r="A222" s="56" t="s">
        <v>95</v>
      </c>
      <c r="B222" s="275">
        <f>IF(B$10=0,0,B$10/CHI_fec!B$10)</f>
        <v>1.886290651142382</v>
      </c>
      <c r="C222" s="275">
        <f>IF(C$10=0,0,C$10/CHI_fec!C$10)</f>
        <v>1.6799494123425058</v>
      </c>
      <c r="D222" s="275">
        <f>IF(D$10=0,0,D$10/CHI_fec!D$10)</f>
        <v>1.5532321649468215</v>
      </c>
      <c r="E222" s="275">
        <f>IF(E$10=0,0,E$10/CHI_fec!E$10)</f>
        <v>1.0908283305144726</v>
      </c>
      <c r="F222" s="275">
        <f>IF(F$10=0,0,F$10/CHI_fec!F$10)</f>
        <v>1.0554479573935884</v>
      </c>
      <c r="G222" s="275">
        <f>IF(G$10=0,0,G$10/CHI_fec!G$10)</f>
        <v>0.92669934598147241</v>
      </c>
      <c r="H222" s="275">
        <f>IF(H$10=0,0,H$10/CHI_fec!H$10)</f>
        <v>0.99173556645114191</v>
      </c>
      <c r="I222" s="275">
        <f>IF(I$10=0,0,I$10/CHI_fec!I$10)</f>
        <v>0.98801796364668593</v>
      </c>
      <c r="J222" s="275">
        <f>IF(J$10=0,0,J$10/CHI_fec!J$10)</f>
        <v>1.5114717072062669</v>
      </c>
      <c r="K222" s="275">
        <f>IF(K$10=0,0,K$10/CHI_fec!K$10)</f>
        <v>1.6498554333762234</v>
      </c>
      <c r="L222" s="275">
        <f>IF(L$10=0,0,L$10/CHI_fec!L$10)</f>
        <v>1.66579534591824</v>
      </c>
      <c r="M222" s="275">
        <f>IF(M$10=0,0,M$10/CHI_fec!M$10)</f>
        <v>1.5374854522509349</v>
      </c>
      <c r="N222" s="275">
        <f>IF(N$10=0,0,N$10/CHI_fec!N$10)</f>
        <v>1.5043310889567809</v>
      </c>
      <c r="O222" s="275">
        <f>IF(O$10=0,0,O$10/CHI_fec!O$10)</f>
        <v>1.541123077976752</v>
      </c>
      <c r="P222" s="275">
        <f>IF(P$10=0,0,P$10/CHI_fec!P$10)</f>
        <v>1.2000859529904608</v>
      </c>
      <c r="Q222" s="275">
        <f>IF(Q$10=0,0,Q$10/CHI_fec!Q$10)</f>
        <v>1.1865034100489855</v>
      </c>
      <c r="R222" s="275">
        <f>IF(R$10=0,0,R$10/CHI_fec!R$10)</f>
        <v>1.2288384214426944</v>
      </c>
      <c r="S222" s="275">
        <f>IF(S$10=0,0,S$10/CHI_fec!S$10)</f>
        <v>1.1791341492619891</v>
      </c>
      <c r="T222" s="275">
        <f>IF(T$10=0,0,T$10/CHI_fec!T$10)</f>
        <v>1.2408993414519267</v>
      </c>
      <c r="U222" s="275">
        <f>IF(U$10=0,0,U$10/CHI_fec!U$10)</f>
        <v>1.194222570275334</v>
      </c>
      <c r="V222" s="275">
        <f>IF(V$10=0,0,V$10/CHI_fec!V$10)</f>
        <v>1.3432893628461786</v>
      </c>
      <c r="W222" s="275">
        <f>IF(W$10=0,0,W$10/CHI_fec!W$10)</f>
        <v>1.3265227547901663</v>
      </c>
      <c r="X222" s="275">
        <f>IF(X$10=0,0,X$10/CHI_fec!X$10)</f>
        <v>1.3524410695028624</v>
      </c>
      <c r="Y222" s="275">
        <f>IF(Y$10=0,0,Y$10/CHI_fec!Y$10)</f>
        <v>1.3201381900728226</v>
      </c>
      <c r="DA222" s="78"/>
    </row>
    <row r="223" spans="1:105" ht="12" customHeight="1" x14ac:dyDescent="0.25">
      <c r="A223" s="134" t="s">
        <v>997</v>
      </c>
      <c r="B223" s="321">
        <f>IF(B$16=0,0,B$16/CHI_fec!B$16)</f>
        <v>0</v>
      </c>
      <c r="C223" s="321">
        <f>IF(C$16=0,0,C$16/CHI_fec!C$16)</f>
        <v>0</v>
      </c>
      <c r="D223" s="321">
        <f>IF(D$16=0,0,D$16/CHI_fec!D$16)</f>
        <v>0</v>
      </c>
      <c r="E223" s="321">
        <f>IF(E$16=0,0,E$16/CHI_fec!E$16)</f>
        <v>0</v>
      </c>
      <c r="F223" s="321">
        <f>IF(F$16=0,0,F$16/CHI_fec!F$16)</f>
        <v>0</v>
      </c>
      <c r="G223" s="321">
        <f>IF(G$16=0,0,G$16/CHI_fec!G$16)</f>
        <v>0</v>
      </c>
      <c r="H223" s="321">
        <f>IF(H$16=0,0,H$16/CHI_fec!H$16)</f>
        <v>0</v>
      </c>
      <c r="I223" s="321">
        <f>IF(I$16=0,0,I$16/CHI_fec!I$16)</f>
        <v>0</v>
      </c>
      <c r="J223" s="321">
        <f>IF(J$16=0,0,J$16/CHI_fec!J$16)</f>
        <v>0</v>
      </c>
      <c r="K223" s="321">
        <f>IF(K$16=0,0,K$16/CHI_fec!K$16)</f>
        <v>0</v>
      </c>
      <c r="L223" s="321">
        <f>IF(L$16=0,0,L$16/CHI_fec!L$16)</f>
        <v>0</v>
      </c>
      <c r="M223" s="321">
        <f>IF(M$16=0,0,M$16/CHI_fec!M$16)</f>
        <v>0</v>
      </c>
      <c r="N223" s="321">
        <f>IF(N$16=0,0,N$16/CHI_fec!N$16)</f>
        <v>0</v>
      </c>
      <c r="O223" s="321">
        <f>IF(O$16=0,0,O$16/CHI_fec!O$16)</f>
        <v>0</v>
      </c>
      <c r="P223" s="321">
        <f>IF(P$16=0,0,P$16/CHI_fec!P$16)</f>
        <v>0</v>
      </c>
      <c r="Q223" s="321">
        <f>IF(Q$16=0,0,Q$16/CHI_fec!Q$16)</f>
        <v>0</v>
      </c>
      <c r="R223" s="321">
        <f>IF(R$16=0,0,R$16/CHI_fec!R$16)</f>
        <v>0</v>
      </c>
      <c r="S223" s="321">
        <f>IF(S$16=0,0,S$16/CHI_fec!S$16)</f>
        <v>0</v>
      </c>
      <c r="T223" s="321">
        <f>IF(T$16=0,0,T$16/CHI_fec!T$16)</f>
        <v>0</v>
      </c>
      <c r="U223" s="321">
        <f>IF(U$16=0,0,U$16/CHI_fec!U$16)</f>
        <v>0</v>
      </c>
      <c r="V223" s="321">
        <f>IF(V$16=0,0,V$16/CHI_fec!V$16)</f>
        <v>0</v>
      </c>
      <c r="W223" s="321">
        <f>IF(W$16=0,0,W$16/CHI_fec!W$16)</f>
        <v>0</v>
      </c>
      <c r="X223" s="321">
        <f>IF(X$16=0,0,X$16/CHI_fec!X$16)</f>
        <v>0</v>
      </c>
      <c r="Y223" s="321">
        <f>IF(Y$16=0,0,Y$16/CHI_fec!Y$16)</f>
        <v>0</v>
      </c>
      <c r="DA223" s="140"/>
    </row>
    <row r="224" spans="1:105" ht="12" customHeight="1" x14ac:dyDescent="0.25">
      <c r="A224" s="174" t="s">
        <v>998</v>
      </c>
      <c r="B224" s="276">
        <f>IF(B$25=0,0,B$25/CHI_fec!B$25)</f>
        <v>2.0257652219786277</v>
      </c>
      <c r="C224" s="276">
        <f>IF(C$25=0,0,C$25/CHI_fec!C$25)</f>
        <v>2.062631817098834</v>
      </c>
      <c r="D224" s="276">
        <f>IF(D$25=0,0,D$25/CHI_fec!D$25)</f>
        <v>2.1411380507191189</v>
      </c>
      <c r="E224" s="276">
        <f>IF(E$25=0,0,E$25/CHI_fec!E$25)</f>
        <v>1.458504120278904</v>
      </c>
      <c r="F224" s="276">
        <f>IF(F$25=0,0,F$25/CHI_fec!F$25)</f>
        <v>1.7198509300969376</v>
      </c>
      <c r="G224" s="276">
        <f>IF(G$25=0,0,G$25/CHI_fec!G$25)</f>
        <v>1.5361704746925553</v>
      </c>
      <c r="H224" s="276">
        <f>IF(H$25=0,0,H$25/CHI_fec!H$25)</f>
        <v>1.5203216819354113</v>
      </c>
      <c r="I224" s="276">
        <f>IF(I$25=0,0,I$25/CHI_fec!I$25)</f>
        <v>1.465594258685359</v>
      </c>
      <c r="J224" s="276">
        <f>IF(J$25=0,0,J$25/CHI_fec!J$25)</f>
        <v>1.2589858306826911</v>
      </c>
      <c r="K224" s="276">
        <f>IF(K$25=0,0,K$25/CHI_fec!K$25)</f>
        <v>1.2669506108558337</v>
      </c>
      <c r="L224" s="276">
        <f>IF(L$25=0,0,L$25/CHI_fec!L$25)</f>
        <v>1.4258789963826606</v>
      </c>
      <c r="M224" s="276">
        <f>IF(M$25=0,0,M$25/CHI_fec!M$25)</f>
        <v>1.0634166070659115</v>
      </c>
      <c r="N224" s="276">
        <f>IF(N$25=0,0,N$25/CHI_fec!N$25)</f>
        <v>1.0328652911617973</v>
      </c>
      <c r="O224" s="276">
        <f>IF(O$25=0,0,O$25/CHI_fec!O$25)</f>
        <v>1.0029214802198458</v>
      </c>
      <c r="P224" s="276">
        <f>IF(P$25=0,0,P$25/CHI_fec!P$25)</f>
        <v>0.94068216267067417</v>
      </c>
      <c r="Q224" s="276">
        <f>IF(Q$25=0,0,Q$25/CHI_fec!Q$25)</f>
        <v>0.80065152879144175</v>
      </c>
      <c r="R224" s="276">
        <f>IF(R$25=0,0,R$25/CHI_fec!R$25)</f>
        <v>0.75117098308395214</v>
      </c>
      <c r="S224" s="276">
        <f>IF(S$25=0,0,S$25/CHI_fec!S$25)</f>
        <v>0.71173512061155908</v>
      </c>
      <c r="T224" s="276">
        <f>IF(T$25=0,0,T$25/CHI_fec!T$25)</f>
        <v>0.80832381322586522</v>
      </c>
      <c r="U224" s="276">
        <f>IF(U$25=0,0,U$25/CHI_fec!U$25)</f>
        <v>0.75899369182390608</v>
      </c>
      <c r="V224" s="276">
        <f>IF(V$25=0,0,V$25/CHI_fec!V$25)</f>
        <v>0.89454892084885429</v>
      </c>
      <c r="W224" s="276">
        <f>IF(W$25=0,0,W$25/CHI_fec!W$25)</f>
        <v>0.86937232622487526</v>
      </c>
      <c r="X224" s="276">
        <f>IF(X$25=0,0,X$25/CHI_fec!X$25)</f>
        <v>0.84892301605141884</v>
      </c>
      <c r="Y224" s="276">
        <f>IF(Y$25=0,0,Y$25/CHI_fec!Y$25)</f>
        <v>1.0368190386304337</v>
      </c>
      <c r="DA224" s="79"/>
    </row>
    <row r="225" spans="1:105" ht="12" customHeight="1" x14ac:dyDescent="0.25">
      <c r="A225" s="174" t="s">
        <v>1010</v>
      </c>
      <c r="B225" s="276">
        <f>IF(B$36=0,0,B$36/CHI_fec!B$36)</f>
        <v>2.3824939904663096</v>
      </c>
      <c r="C225" s="276">
        <f>IF(C$36=0,0,C$36/CHI_fec!C$36)</f>
        <v>2.3510787643132995</v>
      </c>
      <c r="D225" s="276">
        <f>IF(D$36=0,0,D$36/CHI_fec!D$36)</f>
        <v>2.5056599096204044</v>
      </c>
      <c r="E225" s="276">
        <f>IF(E$36=0,0,E$36/CHI_fec!E$36)</f>
        <v>2.2742148095250871</v>
      </c>
      <c r="F225" s="276">
        <f>IF(F$36=0,0,F$36/CHI_fec!F$36)</f>
        <v>2.2201354134380589</v>
      </c>
      <c r="G225" s="276">
        <f>IF(G$36=0,0,G$36/CHI_fec!G$36)</f>
        <v>2.1945010769731534</v>
      </c>
      <c r="H225" s="276">
        <f>IF(H$36=0,0,H$36/CHI_fec!H$36)</f>
        <v>2.2469923388377375</v>
      </c>
      <c r="I225" s="276">
        <f>IF(I$36=0,0,I$36/CHI_fec!I$36)</f>
        <v>2.2136478531121129</v>
      </c>
      <c r="J225" s="276">
        <f>IF(J$36=0,0,J$36/CHI_fec!J$36)</f>
        <v>2.3545856349217269</v>
      </c>
      <c r="K225" s="276">
        <f>IF(K$36=0,0,K$36/CHI_fec!K$36)</f>
        <v>2.3549720167222641</v>
      </c>
      <c r="L225" s="276">
        <f>IF(L$36=0,0,L$36/CHI_fec!L$36)</f>
        <v>2.3454367366689102</v>
      </c>
      <c r="M225" s="276">
        <f>IF(M$36=0,0,M$36/CHI_fec!M$36)</f>
        <v>2.3296984835251409</v>
      </c>
      <c r="N225" s="276">
        <f>IF(N$36=0,0,N$36/CHI_fec!N$36)</f>
        <v>2.3381015382680972</v>
      </c>
      <c r="O225" s="276">
        <f>IF(O$36=0,0,O$36/CHI_fec!O$36)</f>
        <v>2.3367757182060434</v>
      </c>
      <c r="P225" s="276">
        <f>IF(P$36=0,0,P$36/CHI_fec!P$36)</f>
        <v>2.2365783257562013</v>
      </c>
      <c r="Q225" s="276">
        <f>IF(Q$36=0,0,Q$36/CHI_fec!Q$36)</f>
        <v>2.1883105854441878</v>
      </c>
      <c r="R225" s="276">
        <f>IF(R$36=0,0,R$36/CHI_fec!R$36)</f>
        <v>2.2130288670335507</v>
      </c>
      <c r="S225" s="276">
        <f>IF(S$36=0,0,S$36/CHI_fec!S$36)</f>
        <v>2.1857435900911688</v>
      </c>
      <c r="T225" s="276">
        <f>IF(T$36=0,0,T$36/CHI_fec!T$36)</f>
        <v>2.2069599676432552</v>
      </c>
      <c r="U225" s="276">
        <f>IF(U$36=0,0,U$36/CHI_fec!U$36)</f>
        <v>2.190246959201954</v>
      </c>
      <c r="V225" s="276">
        <f>IF(V$36=0,0,V$36/CHI_fec!V$36)</f>
        <v>2.2287442907010968</v>
      </c>
      <c r="W225" s="276">
        <f>IF(W$36=0,0,W$36/CHI_fec!W$36)</f>
        <v>2.2185309179669837</v>
      </c>
      <c r="X225" s="276">
        <f>IF(X$36=0,0,X$36/CHI_fec!X$36)</f>
        <v>2.2525372796166256</v>
      </c>
      <c r="Y225" s="276">
        <f>IF(Y$36=0,0,Y$36/CHI_fec!Y$36)</f>
        <v>2.2300779377361657</v>
      </c>
      <c r="DA225" s="79"/>
    </row>
    <row r="226" spans="1:105" ht="12" customHeight="1" x14ac:dyDescent="0.25">
      <c r="A226" s="174" t="s">
        <v>1021</v>
      </c>
      <c r="B226" s="276">
        <f>IF(B$44=0,0,B$44/CHI_fec!B$44)</f>
        <v>1.9020901479279211</v>
      </c>
      <c r="C226" s="276">
        <f>IF(C$44=0,0,C$44/CHI_fec!C$44)</f>
        <v>1.7714368400832066</v>
      </c>
      <c r="D226" s="276">
        <f>IF(D$44=0,0,D$44/CHI_fec!D$44)</f>
        <v>1.6856681743164006</v>
      </c>
      <c r="E226" s="276">
        <f>IF(E$44=0,0,E$44/CHI_fec!E$44)</f>
        <v>1.1025027099180222</v>
      </c>
      <c r="F226" s="276">
        <f>IF(F$44=0,0,F$44/CHI_fec!F$44)</f>
        <v>1.2009170348104281</v>
      </c>
      <c r="G226" s="276">
        <f>IF(G$44=0,0,G$44/CHI_fec!G$44)</f>
        <v>1.0536526911373281</v>
      </c>
      <c r="H226" s="276">
        <f>IF(H$44=0,0,H$44/CHI_fec!H$44)</f>
        <v>1.1015985780292714</v>
      </c>
      <c r="I226" s="276">
        <f>IF(I$44=0,0,I$44/CHI_fec!I$44)</f>
        <v>1.0633664808154328</v>
      </c>
      <c r="J226" s="276">
        <f>IF(J$44=0,0,J$44/CHI_fec!J$44)</f>
        <v>1.3798484438712564</v>
      </c>
      <c r="K226" s="276">
        <f>IF(K$44=0,0,K$44/CHI_fec!K$44)</f>
        <v>1.4896479033912828</v>
      </c>
      <c r="L226" s="276">
        <f>IF(L$44=0,0,L$44/CHI_fec!L$44)</f>
        <v>1.5431675802917608</v>
      </c>
      <c r="M226" s="276">
        <f>IF(M$44=0,0,M$44/CHI_fec!M$44)</f>
        <v>1.3380863643769783</v>
      </c>
      <c r="N226" s="276">
        <f>IF(N$44=0,0,N$44/CHI_fec!N$44)</f>
        <v>1.2905831316282679</v>
      </c>
      <c r="O226" s="276">
        <f>IF(O$44=0,0,O$44/CHI_fec!O$44)</f>
        <v>1.3159608590049794</v>
      </c>
      <c r="P226" s="276">
        <f>IF(P$44=0,0,P$44/CHI_fec!P$44)</f>
        <v>1.070527135826649</v>
      </c>
      <c r="Q226" s="276">
        <f>IF(Q$44=0,0,Q$44/CHI_fec!Q$44)</f>
        <v>1.0152890914315646</v>
      </c>
      <c r="R226" s="276">
        <f>IF(R$44=0,0,R$44/CHI_fec!R$44)</f>
        <v>1.0116675549293257</v>
      </c>
      <c r="S226" s="276">
        <f>IF(S$44=0,0,S$44/CHI_fec!S$44)</f>
        <v>0.97969662309084982</v>
      </c>
      <c r="T226" s="276">
        <f>IF(T$44=0,0,T$44/CHI_fec!T$44)</f>
        <v>1.0513189519693362</v>
      </c>
      <c r="U226" s="276">
        <f>IF(U$44=0,0,U$44/CHI_fec!U$44)</f>
        <v>1.0049717178706397</v>
      </c>
      <c r="V226" s="276">
        <f>IF(V$44=0,0,V$44/CHI_fec!V$44)</f>
        <v>1.1529674788356388</v>
      </c>
      <c r="W226" s="276">
        <f>IF(W$44=0,0,W$44/CHI_fec!W$44)</f>
        <v>1.1353361024737147</v>
      </c>
      <c r="X226" s="276">
        <f>IF(X$44=0,0,X$44/CHI_fec!X$44)</f>
        <v>1.1224716294679247</v>
      </c>
      <c r="Y226" s="276">
        <f>IF(Y$44=0,0,Y$44/CHI_fec!Y$44)</f>
        <v>1.195891652357717</v>
      </c>
      <c r="DA226" s="79"/>
    </row>
    <row r="227" spans="1:105" ht="12" customHeight="1" x14ac:dyDescent="0.25">
      <c r="A227" s="41" t="s">
        <v>1038</v>
      </c>
      <c r="B227" s="277">
        <f>IF(B$58=0,0,B$58/CHI_fec!B$58)</f>
        <v>0</v>
      </c>
      <c r="C227" s="277">
        <f>IF(C$58=0,0,C$58/CHI_fec!C$58)</f>
        <v>0</v>
      </c>
      <c r="D227" s="277">
        <f>IF(D$58=0,0,D$58/CHI_fec!D$58)</f>
        <v>0</v>
      </c>
      <c r="E227" s="277">
        <f>IF(E$58=0,0,E$58/CHI_fec!E$58)</f>
        <v>0</v>
      </c>
      <c r="F227" s="277">
        <f>IF(F$58=0,0,F$58/CHI_fec!F$58)</f>
        <v>0</v>
      </c>
      <c r="G227" s="277">
        <f>IF(G$58=0,0,G$58/CHI_fec!G$58)</f>
        <v>0</v>
      </c>
      <c r="H227" s="277">
        <f>IF(H$58=0,0,H$58/CHI_fec!H$58)</f>
        <v>0</v>
      </c>
      <c r="I227" s="277">
        <f>IF(I$58=0,0,I$58/CHI_fec!I$58)</f>
        <v>0</v>
      </c>
      <c r="J227" s="277">
        <f>IF(J$58=0,0,J$58/CHI_fec!J$58)</f>
        <v>0</v>
      </c>
      <c r="K227" s="277">
        <f>IF(K$58=0,0,K$58/CHI_fec!K$58)</f>
        <v>0</v>
      </c>
      <c r="L227" s="277">
        <f>IF(L$58=0,0,L$58/CHI_fec!L$58)</f>
        <v>0</v>
      </c>
      <c r="M227" s="277">
        <f>IF(M$58=0,0,M$58/CHI_fec!M$58)</f>
        <v>0</v>
      </c>
      <c r="N227" s="277">
        <f>IF(N$58=0,0,N$58/CHI_fec!N$58)</f>
        <v>0</v>
      </c>
      <c r="O227" s="277">
        <f>IF(O$58=0,0,O$58/CHI_fec!O$58)</f>
        <v>0</v>
      </c>
      <c r="P227" s="277">
        <f>IF(P$58=0,0,P$58/CHI_fec!P$58)</f>
        <v>0</v>
      </c>
      <c r="Q227" s="277">
        <f>IF(Q$58=0,0,Q$58/CHI_fec!Q$58)</f>
        <v>0</v>
      </c>
      <c r="R227" s="277">
        <f>IF(R$58=0,0,R$58/CHI_fec!R$58)</f>
        <v>0</v>
      </c>
      <c r="S227" s="277">
        <f>IF(S$58=0,0,S$58/CHI_fec!S$58)</f>
        <v>0</v>
      </c>
      <c r="T227" s="277">
        <f>IF(T$58=0,0,T$58/CHI_fec!T$58)</f>
        <v>0</v>
      </c>
      <c r="U227" s="277">
        <f>IF(U$58=0,0,U$58/CHI_fec!U$58)</f>
        <v>0</v>
      </c>
      <c r="V227" s="277">
        <f>IF(V$58=0,0,V$58/CHI_fec!V$58)</f>
        <v>0</v>
      </c>
      <c r="W227" s="277">
        <f>IF(W$58=0,0,W$58/CHI_fec!W$58)</f>
        <v>0</v>
      </c>
      <c r="X227" s="277">
        <f>IF(X$58=0,0,X$58/CHI_fec!X$58)</f>
        <v>0</v>
      </c>
      <c r="Y227" s="277">
        <f>IF(Y$58=0,0,Y$58/CHI_fec!Y$58)</f>
        <v>0</v>
      </c>
      <c r="DA227" s="82"/>
    </row>
    <row r="228" spans="1:105" ht="12" customHeight="1" x14ac:dyDescent="0.25">
      <c r="A228" s="172"/>
      <c r="B228" s="172"/>
      <c r="C228" s="172"/>
      <c r="D228" s="172"/>
      <c r="E228" s="172"/>
      <c r="F228" s="172"/>
      <c r="G228" s="172"/>
      <c r="H228" s="172"/>
      <c r="I228" s="172"/>
      <c r="J228" s="172"/>
      <c r="K228" s="172"/>
      <c r="L228" s="172"/>
      <c r="M228" s="172"/>
      <c r="N228" s="172"/>
      <c r="O228" s="172"/>
      <c r="P228" s="172"/>
      <c r="Q228" s="172"/>
      <c r="R228" s="172"/>
      <c r="S228" s="172"/>
      <c r="T228" s="172"/>
      <c r="U228" s="172"/>
      <c r="V228" s="172"/>
      <c r="W228" s="172"/>
      <c r="X228" s="172"/>
      <c r="Y228" s="172"/>
      <c r="DA228" s="176"/>
    </row>
    <row r="229" spans="1:105" ht="12" customHeight="1" x14ac:dyDescent="0.25">
      <c r="A229" s="35" t="s">
        <v>1403</v>
      </c>
      <c r="B229" s="320">
        <f>IF(B$61=0,0,(B$61-B$108)/CHI_fec!B$61)</f>
        <v>1.4964576020779956</v>
      </c>
      <c r="C229" s="320">
        <f>IF(C$61=0,0,(C$61-C$108)/CHI_fec!C$61)</f>
        <v>1.4283138294543225</v>
      </c>
      <c r="D229" s="320">
        <f>IF(D$61=0,0,(D$61-D$108)/CHI_fec!D$61)</f>
        <v>1.4646413254864714</v>
      </c>
      <c r="E229" s="320">
        <f>IF(E$61=0,0,(E$61-E$108)/CHI_fec!E$61)</f>
        <v>1.0385740666531131</v>
      </c>
      <c r="F229" s="320">
        <f>IF(F$61=0,0,(F$61-F$108)/CHI_fec!F$61)</f>
        <v>1.1195120141948975</v>
      </c>
      <c r="G229" s="320">
        <f>IF(G$61=0,0,(G$61-G$108)/CHI_fec!G$61)</f>
        <v>1.0321971130870571</v>
      </c>
      <c r="H229" s="320">
        <f>IF(H$61=0,0,(H$61-H$108)/CHI_fec!H$61)</f>
        <v>1.0610630398196061</v>
      </c>
      <c r="I229" s="320">
        <f>IF(I$61=0,0,(I$61-I$108)/CHI_fec!I$61)</f>
        <v>1.0256681853282819</v>
      </c>
      <c r="J229" s="320">
        <f>IF(J$61=0,0,(J$61-J$108)/CHI_fec!J$61)</f>
        <v>1.0918903259390924</v>
      </c>
      <c r="K229" s="320">
        <f>IF(K$61=0,0,(K$61-K$108)/CHI_fec!K$61)</f>
        <v>1.1412559275148606</v>
      </c>
      <c r="L229" s="320">
        <f>IF(L$61=0,0,(L$61-L$108)/CHI_fec!L$61)</f>
        <v>1.2128712203164265</v>
      </c>
      <c r="M229" s="320">
        <f>IF(M$61=0,0,(M$61-M$108)/CHI_fec!M$61)</f>
        <v>1.0310111033928961</v>
      </c>
      <c r="N229" s="320">
        <f>IF(N$61=0,0,(N$61-N$108)/CHI_fec!N$61)</f>
        <v>1.0108142431723701</v>
      </c>
      <c r="O229" s="320">
        <f>IF(O$61=0,0,(O$61-O$108)/CHI_fec!O$61)</f>
        <v>1.007175990721737</v>
      </c>
      <c r="P229" s="320">
        <f>IF(P$61=0,0,(P$61-P$108)/CHI_fec!P$61)</f>
        <v>0.88110706679564854</v>
      </c>
      <c r="Q229" s="320">
        <f>IF(Q$61=0,0,(Q$61-Q$108)/CHI_fec!Q$61)</f>
        <v>0.80550954196592728</v>
      </c>
      <c r="R229" s="320">
        <f>IF(R$61=0,0,(R$61-R$108)/CHI_fec!R$61)</f>
        <v>0.79186066659686838</v>
      </c>
      <c r="S229" s="320">
        <f>IF(S$61=0,0,(S$61-S$108)/CHI_fec!S$61)</f>
        <v>0.76353704942475764</v>
      </c>
      <c r="T229" s="320">
        <f>IF(T$61=0,0,(T$61-T$108)/CHI_fec!T$61)</f>
        <v>0.82037472724345928</v>
      </c>
      <c r="U229" s="320">
        <f>IF(U$61=0,0,(U$61-U$108)/CHI_fec!U$61)</f>
        <v>0.78946115473971012</v>
      </c>
      <c r="V229" s="320">
        <f>IF(V$61=0,0,(V$61-V$108)/CHI_fec!V$61)</f>
        <v>0.89001415166475384</v>
      </c>
      <c r="W229" s="320">
        <f>IF(W$61=0,0,(W$61-W$108)/CHI_fec!W$61)</f>
        <v>0.87255719336644566</v>
      </c>
      <c r="X229" s="320">
        <f>IF(X$61=0,0,(X$61-X$108)/CHI_fec!X$61)</f>
        <v>0.87225986590072513</v>
      </c>
      <c r="Y229" s="320">
        <f>IF(Y$61=0,0,(Y$61-Y$108)/CHI_fec!Y$61)</f>
        <v>0.95182846506785457</v>
      </c>
      <c r="DA229" s="95"/>
    </row>
    <row r="230" spans="1:105" ht="12" customHeight="1" x14ac:dyDescent="0.25">
      <c r="A230" s="55" t="s">
        <v>91</v>
      </c>
      <c r="B230" s="273">
        <f>IF(B$62=0,0,B$62/CHI_fec!B$62)</f>
        <v>0</v>
      </c>
      <c r="C230" s="273">
        <f>IF(C$62=0,0,C$62/CHI_fec!C$62)</f>
        <v>0</v>
      </c>
      <c r="D230" s="273">
        <f>IF(D$62=0,0,D$62/CHI_fec!D$62)</f>
        <v>0</v>
      </c>
      <c r="E230" s="273">
        <f>IF(E$62=0,0,E$62/CHI_fec!E$62)</f>
        <v>0</v>
      </c>
      <c r="F230" s="273">
        <f>IF(F$62=0,0,F$62/CHI_fec!F$62)</f>
        <v>0</v>
      </c>
      <c r="G230" s="273">
        <f>IF(G$62=0,0,G$62/CHI_fec!G$62)</f>
        <v>0</v>
      </c>
      <c r="H230" s="273">
        <f>IF(H$62=0,0,H$62/CHI_fec!H$62)</f>
        <v>0</v>
      </c>
      <c r="I230" s="273">
        <f>IF(I$62=0,0,I$62/CHI_fec!I$62)</f>
        <v>0</v>
      </c>
      <c r="J230" s="273">
        <f>IF(J$62=0,0,J$62/CHI_fec!J$62)</f>
        <v>0</v>
      </c>
      <c r="K230" s="273">
        <f>IF(K$62=0,0,K$62/CHI_fec!K$62)</f>
        <v>0</v>
      </c>
      <c r="L230" s="273">
        <f>IF(L$62=0,0,L$62/CHI_fec!L$62)</f>
        <v>0</v>
      </c>
      <c r="M230" s="273">
        <f>IF(M$62=0,0,M$62/CHI_fec!M$62)</f>
        <v>0</v>
      </c>
      <c r="N230" s="273">
        <f>IF(N$62=0,0,N$62/CHI_fec!N$62)</f>
        <v>0</v>
      </c>
      <c r="O230" s="273">
        <f>IF(O$62=0,0,O$62/CHI_fec!O$62)</f>
        <v>0</v>
      </c>
      <c r="P230" s="273">
        <f>IF(P$62=0,0,P$62/CHI_fec!P$62)</f>
        <v>0</v>
      </c>
      <c r="Q230" s="273">
        <f>IF(Q$62=0,0,Q$62/CHI_fec!Q$62)</f>
        <v>0</v>
      </c>
      <c r="R230" s="273">
        <f>IF(R$62=0,0,R$62/CHI_fec!R$62)</f>
        <v>0</v>
      </c>
      <c r="S230" s="273">
        <f>IF(S$62=0,0,S$62/CHI_fec!S$62)</f>
        <v>0</v>
      </c>
      <c r="T230" s="273">
        <f>IF(T$62=0,0,T$62/CHI_fec!T$62)</f>
        <v>0</v>
      </c>
      <c r="U230" s="273">
        <f>IF(U$62=0,0,U$62/CHI_fec!U$62)</f>
        <v>0</v>
      </c>
      <c r="V230" s="273">
        <f>IF(V$62=0,0,V$62/CHI_fec!V$62)</f>
        <v>0</v>
      </c>
      <c r="W230" s="273">
        <f>IF(W$62=0,0,W$62/CHI_fec!W$62)</f>
        <v>0</v>
      </c>
      <c r="X230" s="273">
        <f>IF(X$62=0,0,X$62/CHI_fec!X$62)</f>
        <v>0</v>
      </c>
      <c r="Y230" s="273">
        <f>IF(Y$62=0,0,Y$62/CHI_fec!Y$62)</f>
        <v>0</v>
      </c>
      <c r="DA230" s="76"/>
    </row>
    <row r="231" spans="1:105" ht="12" customHeight="1" x14ac:dyDescent="0.25">
      <c r="A231" s="173" t="s">
        <v>92</v>
      </c>
      <c r="B231" s="274">
        <f>IF(B$63=0,0,B$63/CHI_fec!B$63)</f>
        <v>0</v>
      </c>
      <c r="C231" s="274">
        <f>IF(C$63=0,0,C$63/CHI_fec!C$63)</f>
        <v>0</v>
      </c>
      <c r="D231" s="274">
        <f>IF(D$63=0,0,D$63/CHI_fec!D$63)</f>
        <v>0</v>
      </c>
      <c r="E231" s="274">
        <f>IF(E$63=0,0,E$63/CHI_fec!E$63)</f>
        <v>0</v>
      </c>
      <c r="F231" s="274">
        <f>IF(F$63=0,0,F$63/CHI_fec!F$63)</f>
        <v>0</v>
      </c>
      <c r="G231" s="274">
        <f>IF(G$63=0,0,G$63/CHI_fec!G$63)</f>
        <v>0</v>
      </c>
      <c r="H231" s="274">
        <f>IF(H$63=0,0,H$63/CHI_fec!H$63)</f>
        <v>0</v>
      </c>
      <c r="I231" s="274">
        <f>IF(I$63=0,0,I$63/CHI_fec!I$63)</f>
        <v>0</v>
      </c>
      <c r="J231" s="274">
        <f>IF(J$63=0,0,J$63/CHI_fec!J$63)</f>
        <v>0</v>
      </c>
      <c r="K231" s="274">
        <f>IF(K$63=0,0,K$63/CHI_fec!K$63)</f>
        <v>0</v>
      </c>
      <c r="L231" s="274">
        <f>IF(L$63=0,0,L$63/CHI_fec!L$63)</f>
        <v>0</v>
      </c>
      <c r="M231" s="274">
        <f>IF(M$63=0,0,M$63/CHI_fec!M$63)</f>
        <v>0</v>
      </c>
      <c r="N231" s="274">
        <f>IF(N$63=0,0,N$63/CHI_fec!N$63)</f>
        <v>0</v>
      </c>
      <c r="O231" s="274">
        <f>IF(O$63=0,0,O$63/CHI_fec!O$63)</f>
        <v>0</v>
      </c>
      <c r="P231" s="274">
        <f>IF(P$63=0,0,P$63/CHI_fec!P$63)</f>
        <v>0</v>
      </c>
      <c r="Q231" s="274">
        <f>IF(Q$63=0,0,Q$63/CHI_fec!Q$63)</f>
        <v>0</v>
      </c>
      <c r="R231" s="274">
        <f>IF(R$63=0,0,R$63/CHI_fec!R$63)</f>
        <v>0</v>
      </c>
      <c r="S231" s="274">
        <f>IF(S$63=0,0,S$63/CHI_fec!S$63)</f>
        <v>0</v>
      </c>
      <c r="T231" s="274">
        <f>IF(T$63=0,0,T$63/CHI_fec!T$63)</f>
        <v>0</v>
      </c>
      <c r="U231" s="274">
        <f>IF(U$63=0,0,U$63/CHI_fec!U$63)</f>
        <v>0</v>
      </c>
      <c r="V231" s="274">
        <f>IF(V$63=0,0,V$63/CHI_fec!V$63)</f>
        <v>0</v>
      </c>
      <c r="W231" s="274">
        <f>IF(W$63=0,0,W$63/CHI_fec!W$63)</f>
        <v>0</v>
      </c>
      <c r="X231" s="274">
        <f>IF(X$63=0,0,X$63/CHI_fec!X$63)</f>
        <v>0</v>
      </c>
      <c r="Y231" s="274">
        <f>IF(Y$63=0,0,Y$63/CHI_fec!Y$63)</f>
        <v>0</v>
      </c>
      <c r="DA231" s="77"/>
    </row>
    <row r="232" spans="1:105" ht="12" customHeight="1" x14ac:dyDescent="0.25">
      <c r="A232" s="173" t="s">
        <v>93</v>
      </c>
      <c r="B232" s="274">
        <f>IF(B$64=0,0,B$64/CHI_fec!B$64)</f>
        <v>0</v>
      </c>
      <c r="C232" s="274">
        <f>IF(C$64=0,0,C$64/CHI_fec!C$64)</f>
        <v>0</v>
      </c>
      <c r="D232" s="274">
        <f>IF(D$64=0,0,D$64/CHI_fec!D$64)</f>
        <v>0</v>
      </c>
      <c r="E232" s="274">
        <f>IF(E$64=0,0,E$64/CHI_fec!E$64)</f>
        <v>0</v>
      </c>
      <c r="F232" s="274">
        <f>IF(F$64=0,0,F$64/CHI_fec!F$64)</f>
        <v>0</v>
      </c>
      <c r="G232" s="274">
        <f>IF(G$64=0,0,G$64/CHI_fec!G$64)</f>
        <v>0</v>
      </c>
      <c r="H232" s="274">
        <f>IF(H$64=0,0,H$64/CHI_fec!H$64)</f>
        <v>0</v>
      </c>
      <c r="I232" s="274">
        <f>IF(I$64=0,0,I$64/CHI_fec!I$64)</f>
        <v>0</v>
      </c>
      <c r="J232" s="274">
        <f>IF(J$64=0,0,J$64/CHI_fec!J$64)</f>
        <v>0</v>
      </c>
      <c r="K232" s="274">
        <f>IF(K$64=0,0,K$64/CHI_fec!K$64)</f>
        <v>0</v>
      </c>
      <c r="L232" s="274">
        <f>IF(L$64=0,0,L$64/CHI_fec!L$64)</f>
        <v>0</v>
      </c>
      <c r="M232" s="274">
        <f>IF(M$64=0,0,M$64/CHI_fec!M$64)</f>
        <v>0</v>
      </c>
      <c r="N232" s="274">
        <f>IF(N$64=0,0,N$64/CHI_fec!N$64)</f>
        <v>0</v>
      </c>
      <c r="O232" s="274">
        <f>IF(O$64=0,0,O$64/CHI_fec!O$64)</f>
        <v>0</v>
      </c>
      <c r="P232" s="274">
        <f>IF(P$64=0,0,P$64/CHI_fec!P$64)</f>
        <v>0</v>
      </c>
      <c r="Q232" s="274">
        <f>IF(Q$64=0,0,Q$64/CHI_fec!Q$64)</f>
        <v>0</v>
      </c>
      <c r="R232" s="274">
        <f>IF(R$64=0,0,R$64/CHI_fec!R$64)</f>
        <v>0</v>
      </c>
      <c r="S232" s="274">
        <f>IF(S$64=0,0,S$64/CHI_fec!S$64)</f>
        <v>0</v>
      </c>
      <c r="T232" s="274">
        <f>IF(T$64=0,0,T$64/CHI_fec!T$64)</f>
        <v>0</v>
      </c>
      <c r="U232" s="274">
        <f>IF(U$64=0,0,U$64/CHI_fec!U$64)</f>
        <v>0</v>
      </c>
      <c r="V232" s="274">
        <f>IF(V$64=0,0,V$64/CHI_fec!V$64)</f>
        <v>0</v>
      </c>
      <c r="W232" s="274">
        <f>IF(W$64=0,0,W$64/CHI_fec!W$64)</f>
        <v>0</v>
      </c>
      <c r="X232" s="274">
        <f>IF(X$64=0,0,X$64/CHI_fec!X$64)</f>
        <v>0</v>
      </c>
      <c r="Y232" s="274">
        <f>IF(Y$64=0,0,Y$64/CHI_fec!Y$64)</f>
        <v>0</v>
      </c>
      <c r="DA232" s="77"/>
    </row>
    <row r="233" spans="1:105" ht="12" customHeight="1" x14ac:dyDescent="0.25">
      <c r="A233" s="173" t="s">
        <v>94</v>
      </c>
      <c r="B233" s="274">
        <f>IF(B$65=0,0,B$65/CHI_fec!B$65)</f>
        <v>0</v>
      </c>
      <c r="C233" s="274">
        <f>IF(C$65=0,0,C$65/CHI_fec!C$65)</f>
        <v>0</v>
      </c>
      <c r="D233" s="274">
        <f>IF(D$65=0,0,D$65/CHI_fec!D$65)</f>
        <v>0</v>
      </c>
      <c r="E233" s="274">
        <f>IF(E$65=0,0,E$65/CHI_fec!E$65)</f>
        <v>0</v>
      </c>
      <c r="F233" s="274">
        <f>IF(F$65=0,0,F$65/CHI_fec!F$65)</f>
        <v>0</v>
      </c>
      <c r="G233" s="274">
        <f>IF(G$65=0,0,G$65/CHI_fec!G$65)</f>
        <v>0</v>
      </c>
      <c r="H233" s="274">
        <f>IF(H$65=0,0,H$65/CHI_fec!H$65)</f>
        <v>0</v>
      </c>
      <c r="I233" s="274">
        <f>IF(I$65=0,0,I$65/CHI_fec!I$65)</f>
        <v>0</v>
      </c>
      <c r="J233" s="274">
        <f>IF(J$65=0,0,J$65/CHI_fec!J$65)</f>
        <v>0</v>
      </c>
      <c r="K233" s="274">
        <f>IF(K$65=0,0,K$65/CHI_fec!K$65)</f>
        <v>0</v>
      </c>
      <c r="L233" s="274">
        <f>IF(L$65=0,0,L$65/CHI_fec!L$65)</f>
        <v>0</v>
      </c>
      <c r="M233" s="274">
        <f>IF(M$65=0,0,M$65/CHI_fec!M$65)</f>
        <v>0</v>
      </c>
      <c r="N233" s="274">
        <f>IF(N$65=0,0,N$65/CHI_fec!N$65)</f>
        <v>0</v>
      </c>
      <c r="O233" s="274">
        <f>IF(O$65=0,0,O$65/CHI_fec!O$65)</f>
        <v>0</v>
      </c>
      <c r="P233" s="274">
        <f>IF(P$65=0,0,P$65/CHI_fec!P$65)</f>
        <v>0</v>
      </c>
      <c r="Q233" s="274">
        <f>IF(Q$65=0,0,Q$65/CHI_fec!Q$65)</f>
        <v>0</v>
      </c>
      <c r="R233" s="274">
        <f>IF(R$65=0,0,R$65/CHI_fec!R$65)</f>
        <v>0</v>
      </c>
      <c r="S233" s="274">
        <f>IF(S$65=0,0,S$65/CHI_fec!S$65)</f>
        <v>0</v>
      </c>
      <c r="T233" s="274">
        <f>IF(T$65=0,0,T$65/CHI_fec!T$65)</f>
        <v>0</v>
      </c>
      <c r="U233" s="274">
        <f>IF(U$65=0,0,U$65/CHI_fec!U$65)</f>
        <v>0</v>
      </c>
      <c r="V233" s="274">
        <f>IF(V$65=0,0,V$65/CHI_fec!V$65)</f>
        <v>0</v>
      </c>
      <c r="W233" s="274">
        <f>IF(W$65=0,0,W$65/CHI_fec!W$65)</f>
        <v>0</v>
      </c>
      <c r="X233" s="274">
        <f>IF(X$65=0,0,X$65/CHI_fec!X$65)</f>
        <v>0</v>
      </c>
      <c r="Y233" s="274">
        <f>IF(Y$65=0,0,Y$65/CHI_fec!Y$65)</f>
        <v>0</v>
      </c>
      <c r="DA233" s="77"/>
    </row>
    <row r="234" spans="1:105" ht="12" customHeight="1" x14ac:dyDescent="0.25">
      <c r="A234" s="56" t="s">
        <v>95</v>
      </c>
      <c r="B234" s="275">
        <f>IF(B$66=0,0,B$66/CHI_fec!B$66)</f>
        <v>1.886290651142382</v>
      </c>
      <c r="C234" s="275">
        <f>IF(C$66=0,0,C$66/CHI_fec!C$66)</f>
        <v>1.6799494123425063</v>
      </c>
      <c r="D234" s="275">
        <f>IF(D$66=0,0,D$66/CHI_fec!D$66)</f>
        <v>1.5532321649468219</v>
      </c>
      <c r="E234" s="275">
        <f>IF(E$66=0,0,E$66/CHI_fec!E$66)</f>
        <v>1.0908283305144726</v>
      </c>
      <c r="F234" s="275">
        <f>IF(F$66=0,0,F$66/CHI_fec!F$66)</f>
        <v>1.0554479573935884</v>
      </c>
      <c r="G234" s="275">
        <f>IF(G$66=0,0,G$66/CHI_fec!G$66)</f>
        <v>0.92669934598147241</v>
      </c>
      <c r="H234" s="275">
        <f>IF(H$66=0,0,H$66/CHI_fec!H$66)</f>
        <v>0.9917355664511418</v>
      </c>
      <c r="I234" s="275">
        <f>IF(I$66=0,0,I$66/CHI_fec!I$66)</f>
        <v>0.98801796364668548</v>
      </c>
      <c r="J234" s="275">
        <f>IF(J$66=0,0,J$66/CHI_fec!J$66)</f>
        <v>1.5114717072062669</v>
      </c>
      <c r="K234" s="275">
        <f>IF(K$66=0,0,K$66/CHI_fec!K$66)</f>
        <v>1.6498554333762234</v>
      </c>
      <c r="L234" s="275">
        <f>IF(L$66=0,0,L$66/CHI_fec!L$66)</f>
        <v>1.66579534591824</v>
      </c>
      <c r="M234" s="275">
        <f>IF(M$66=0,0,M$66/CHI_fec!M$66)</f>
        <v>1.5374854522509349</v>
      </c>
      <c r="N234" s="275">
        <f>IF(N$66=0,0,N$66/CHI_fec!N$66)</f>
        <v>1.5043310889567805</v>
      </c>
      <c r="O234" s="275">
        <f>IF(O$66=0,0,O$66/CHI_fec!O$66)</f>
        <v>1.5411230779767515</v>
      </c>
      <c r="P234" s="275">
        <f>IF(P$66=0,0,P$66/CHI_fec!P$66)</f>
        <v>1.2000859529904611</v>
      </c>
      <c r="Q234" s="275">
        <f>IF(Q$66=0,0,Q$66/CHI_fec!Q$66)</f>
        <v>1.1865034100489857</v>
      </c>
      <c r="R234" s="275">
        <f>IF(R$66=0,0,R$66/CHI_fec!R$66)</f>
        <v>1.2288384214426944</v>
      </c>
      <c r="S234" s="275">
        <f>IF(S$66=0,0,S$66/CHI_fec!S$66)</f>
        <v>1.1791341492619885</v>
      </c>
      <c r="T234" s="275">
        <f>IF(T$66=0,0,T$66/CHI_fec!T$66)</f>
        <v>1.2408993414519269</v>
      </c>
      <c r="U234" s="275">
        <f>IF(U$66=0,0,U$66/CHI_fec!U$66)</f>
        <v>1.194222570275334</v>
      </c>
      <c r="V234" s="275">
        <f>IF(V$66=0,0,V$66/CHI_fec!V$66)</f>
        <v>1.3432893628461788</v>
      </c>
      <c r="W234" s="275">
        <f>IF(W$66=0,0,W$66/CHI_fec!W$66)</f>
        <v>1.3265227547901661</v>
      </c>
      <c r="X234" s="275">
        <f>IF(X$66=0,0,X$66/CHI_fec!X$66)</f>
        <v>1.3524410695028632</v>
      </c>
      <c r="Y234" s="275">
        <f>IF(Y$66=0,0,Y$66/CHI_fec!Y$66)</f>
        <v>1.3201381900728233</v>
      </c>
      <c r="DA234" s="78"/>
    </row>
    <row r="235" spans="1:105" ht="12" customHeight="1" x14ac:dyDescent="0.25">
      <c r="A235" s="174" t="s">
        <v>1051</v>
      </c>
      <c r="B235" s="276">
        <f>IF(B$72=0,0,B$72/CHI_fec!B$72)</f>
        <v>2.0240403725620943</v>
      </c>
      <c r="C235" s="276">
        <f>IF(C$72=0,0,C$72/CHI_fec!C$72)</f>
        <v>2.0605984470222243</v>
      </c>
      <c r="D235" s="276">
        <f>IF(D$72=0,0,D$72/CHI_fec!D$72)</f>
        <v>2.1389493348492925</v>
      </c>
      <c r="E235" s="276">
        <f>IF(E$72=0,0,E$72/CHI_fec!E$72)</f>
        <v>1.4567607080390348</v>
      </c>
      <c r="F235" s="276">
        <f>IF(F$72=0,0,F$72/CHI_fec!F$72)</f>
        <v>1.7177289879412343</v>
      </c>
      <c r="G235" s="276">
        <f>IF(G$72=0,0,G$72/CHI_fec!G$72)</f>
        <v>1.5342779850802761</v>
      </c>
      <c r="H235" s="276">
        <f>IF(H$72=0,0,H$72/CHI_fec!H$72)</f>
        <v>1.5185760740725429</v>
      </c>
      <c r="I235" s="276">
        <f>IF(I$72=0,0,I$72/CHI_fec!I$72)</f>
        <v>1.4638839013938802</v>
      </c>
      <c r="J235" s="276">
        <f>IF(J$72=0,0,J$72/CHI_fec!J$72)</f>
        <v>1.2579056022175967</v>
      </c>
      <c r="K235" s="276">
        <f>IF(K$72=0,0,K$72/CHI_fec!K$72)</f>
        <v>1.2659809888720976</v>
      </c>
      <c r="L235" s="276">
        <f>IF(L$72=0,0,L$72/CHI_fec!L$72)</f>
        <v>1.4247805165306733</v>
      </c>
      <c r="M235" s="276">
        <f>IF(M$72=0,0,M$72/CHI_fec!M$72)</f>
        <v>1.0626239255792607</v>
      </c>
      <c r="N235" s="276">
        <f>IF(N$72=0,0,N$72/CHI_fec!N$72)</f>
        <v>1.0320657669532349</v>
      </c>
      <c r="O235" s="276">
        <f>IF(O$72=0,0,O$72/CHI_fec!O$72)</f>
        <v>1.0021890082168881</v>
      </c>
      <c r="P235" s="276">
        <f>IF(P$72=0,0,P$72/CHI_fec!P$72)</f>
        <v>0.93984012018712437</v>
      </c>
      <c r="Q235" s="276">
        <f>IF(Q$72=0,0,Q$72/CHI_fec!Q$72)</f>
        <v>0.79995820566956022</v>
      </c>
      <c r="R235" s="276">
        <f>IF(R$72=0,0,R$72/CHI_fec!R$72)</f>
        <v>0.75053410473367677</v>
      </c>
      <c r="S235" s="276">
        <f>IF(S$72=0,0,S$72/CHI_fec!S$72)</f>
        <v>0.71112615122587897</v>
      </c>
      <c r="T235" s="276">
        <f>IF(T$72=0,0,T$72/CHI_fec!T$72)</f>
        <v>0.80763403748004192</v>
      </c>
      <c r="U235" s="276">
        <f>IF(U$72=0,0,U$72/CHI_fec!U$72)</f>
        <v>0.75836321309113441</v>
      </c>
      <c r="V235" s="276">
        <f>IF(V$72=0,0,V$72/CHI_fec!V$72)</f>
        <v>0.89384865484851306</v>
      </c>
      <c r="W235" s="276">
        <f>IF(W$72=0,0,W$72/CHI_fec!W$72)</f>
        <v>0.86868830411186593</v>
      </c>
      <c r="X235" s="276">
        <f>IF(X$72=0,0,X$72/CHI_fec!X$72)</f>
        <v>0.84825218770185895</v>
      </c>
      <c r="Y235" s="276">
        <f>IF(Y$72=0,0,Y$72/CHI_fec!Y$72)</f>
        <v>1.0359715299337546</v>
      </c>
      <c r="DA235" s="79"/>
    </row>
    <row r="236" spans="1:105" ht="12" customHeight="1" x14ac:dyDescent="0.25">
      <c r="A236" s="174" t="s">
        <v>1010</v>
      </c>
      <c r="B236" s="276">
        <f>IF(B$85=0,0,B$85/CHI_fec!B$85)</f>
        <v>2.3824939904663114</v>
      </c>
      <c r="C236" s="276">
        <f>IF(C$85=0,0,C$85/CHI_fec!C$85)</f>
        <v>2.3510787643132995</v>
      </c>
      <c r="D236" s="276">
        <f>IF(D$85=0,0,D$85/CHI_fec!D$85)</f>
        <v>2.5056599096204053</v>
      </c>
      <c r="E236" s="276">
        <f>IF(E$85=0,0,E$85/CHI_fec!E$85)</f>
        <v>2.2742148095250871</v>
      </c>
      <c r="F236" s="276">
        <f>IF(F$85=0,0,F$85/CHI_fec!F$85)</f>
        <v>2.2201354134380589</v>
      </c>
      <c r="G236" s="276">
        <f>IF(G$85=0,0,G$85/CHI_fec!G$85)</f>
        <v>2.1945010769731543</v>
      </c>
      <c r="H236" s="276">
        <f>IF(H$85=0,0,H$85/CHI_fec!H$85)</f>
        <v>2.2469923388377362</v>
      </c>
      <c r="I236" s="276">
        <f>IF(I$85=0,0,I$85/CHI_fec!I$85)</f>
        <v>2.2136478531121124</v>
      </c>
      <c r="J236" s="276">
        <f>IF(J$85=0,0,J$85/CHI_fec!J$85)</f>
        <v>2.3545856349217265</v>
      </c>
      <c r="K236" s="276">
        <f>IF(K$85=0,0,K$85/CHI_fec!K$85)</f>
        <v>2.3549720167222641</v>
      </c>
      <c r="L236" s="276">
        <f>IF(L$85=0,0,L$85/CHI_fec!L$85)</f>
        <v>2.3454367366689106</v>
      </c>
      <c r="M236" s="276">
        <f>IF(M$85=0,0,M$85/CHI_fec!M$85)</f>
        <v>2.3296984835251409</v>
      </c>
      <c r="N236" s="276">
        <f>IF(N$85=0,0,N$85/CHI_fec!N$85)</f>
        <v>2.3381015382680976</v>
      </c>
      <c r="O236" s="276">
        <f>IF(O$85=0,0,O$85/CHI_fec!O$85)</f>
        <v>2.3367757182060438</v>
      </c>
      <c r="P236" s="276">
        <f>IF(P$85=0,0,P$85/CHI_fec!P$85)</f>
        <v>2.2365783257562004</v>
      </c>
      <c r="Q236" s="276">
        <f>IF(Q$85=0,0,Q$85/CHI_fec!Q$85)</f>
        <v>2.1883105854441882</v>
      </c>
      <c r="R236" s="276">
        <f>IF(R$85=0,0,R$85/CHI_fec!R$85)</f>
        <v>2.2130288670335494</v>
      </c>
      <c r="S236" s="276">
        <f>IF(S$85=0,0,S$85/CHI_fec!S$85)</f>
        <v>2.1857435900911693</v>
      </c>
      <c r="T236" s="276">
        <f>IF(T$85=0,0,T$85/CHI_fec!T$85)</f>
        <v>2.2069599676432552</v>
      </c>
      <c r="U236" s="276">
        <f>IF(U$85=0,0,U$85/CHI_fec!U$85)</f>
        <v>2.1902469592019536</v>
      </c>
      <c r="V236" s="276">
        <f>IF(V$85=0,0,V$85/CHI_fec!V$85)</f>
        <v>2.2287442907010964</v>
      </c>
      <c r="W236" s="276">
        <f>IF(W$85=0,0,W$85/CHI_fec!W$85)</f>
        <v>2.2185309179669832</v>
      </c>
      <c r="X236" s="276">
        <f>IF(X$85=0,0,X$85/CHI_fec!X$85)</f>
        <v>2.2525372796166265</v>
      </c>
      <c r="Y236" s="276">
        <f>IF(Y$85=0,0,Y$85/CHI_fec!Y$85)</f>
        <v>2.2300779377361661</v>
      </c>
      <c r="DA236" s="79"/>
    </row>
    <row r="237" spans="1:105" ht="12" customHeight="1" x14ac:dyDescent="0.25">
      <c r="A237" s="174" t="s">
        <v>1021</v>
      </c>
      <c r="B237" s="276">
        <f>IF(B$93=0,0,B$93/CHI_fec!B$93)</f>
        <v>1.8911742814722128</v>
      </c>
      <c r="C237" s="276">
        <f>IF(C$93=0,0,C$93/CHI_fec!C$93)</f>
        <v>1.7463421765166369</v>
      </c>
      <c r="D237" s="276">
        <f>IF(D$93=0,0,D$93/CHI_fec!D$93)</f>
        <v>1.6462423577706609</v>
      </c>
      <c r="E237" s="276">
        <f>IF(E$93=0,0,E$93/CHI_fec!E$93)</f>
        <v>1.0724148490218119</v>
      </c>
      <c r="F237" s="276">
        <f>IF(F$93=0,0,F$93/CHI_fec!F$93)</f>
        <v>1.1578759931620246</v>
      </c>
      <c r="G237" s="276">
        <f>IF(G$93=0,0,G$93/CHI_fec!G$93)</f>
        <v>1.0132978863307607</v>
      </c>
      <c r="H237" s="276">
        <f>IF(H$93=0,0,H$93/CHI_fec!H$93)</f>
        <v>1.0650667664422862</v>
      </c>
      <c r="I237" s="276">
        <f>IF(I$93=0,0,I$93/CHI_fec!I$93)</f>
        <v>1.0285278451982411</v>
      </c>
      <c r="J237" s="276">
        <f>IF(J$93=0,0,J$93/CHI_fec!J$93)</f>
        <v>1.3917665002379833</v>
      </c>
      <c r="K237" s="276">
        <f>IF(K$93=0,0,K$93/CHI_fec!K$93)</f>
        <v>1.5121484992879732</v>
      </c>
      <c r="L237" s="276">
        <f>IF(L$93=0,0,L$93/CHI_fec!L$93)</f>
        <v>1.5549428006441619</v>
      </c>
      <c r="M237" s="276">
        <f>IF(M$93=0,0,M$93/CHI_fec!M$93)</f>
        <v>1.3668990049850542</v>
      </c>
      <c r="N237" s="276">
        <f>IF(N$93=0,0,N$93/CHI_fec!N$93)</f>
        <v>1.3171778702254622</v>
      </c>
      <c r="O237" s="276">
        <f>IF(O$93=0,0,O$93/CHI_fec!O$93)</f>
        <v>1.3491617765854316</v>
      </c>
      <c r="P237" s="276">
        <f>IF(P$93=0,0,P$93/CHI_fec!P$93)</f>
        <v>1.0836136947766157</v>
      </c>
      <c r="Q237" s="276">
        <f>IF(Q$93=0,0,Q$93/CHI_fec!Q$93)</f>
        <v>1.0375695538668939</v>
      </c>
      <c r="R237" s="276">
        <f>IF(R$93=0,0,R$93/CHI_fec!R$93)</f>
        <v>1.0390104943701903</v>
      </c>
      <c r="S237" s="276">
        <f>IF(S$93=0,0,S$93/CHI_fec!S$93)</f>
        <v>1.0077807512174239</v>
      </c>
      <c r="T237" s="276">
        <f>IF(T$93=0,0,T$93/CHI_fec!T$93)</f>
        <v>1.0765976292389754</v>
      </c>
      <c r="U237" s="276">
        <f>IF(U$93=0,0,U$93/CHI_fec!U$93)</f>
        <v>1.0312000632623646</v>
      </c>
      <c r="V237" s="276">
        <f>IF(V$93=0,0,V$93/CHI_fec!V$93)</f>
        <v>1.1806628860735864</v>
      </c>
      <c r="W237" s="276">
        <f>IF(W$93=0,0,W$93/CHI_fec!W$93)</f>
        <v>1.1638653025458701</v>
      </c>
      <c r="X237" s="276">
        <f>IF(X$93=0,0,X$93/CHI_fec!X$93)</f>
        <v>1.1516503298037191</v>
      </c>
      <c r="Y237" s="276">
        <f>IF(Y$93=0,0,Y$93/CHI_fec!Y$93)</f>
        <v>1.2124918605153809</v>
      </c>
      <c r="DA237" s="79"/>
    </row>
    <row r="238" spans="1:105" ht="12" customHeight="1" x14ac:dyDescent="0.25">
      <c r="A238" s="41" t="s">
        <v>1038</v>
      </c>
      <c r="B238" s="277">
        <f>IF(B$107=0,0,B$107/CHI_fec!B$107)</f>
        <v>0</v>
      </c>
      <c r="C238" s="277">
        <f>IF(C$107=0,0,C$107/CHI_fec!C$107)</f>
        <v>0</v>
      </c>
      <c r="D238" s="277">
        <f>IF(D$107=0,0,D$107/CHI_fec!D$107)</f>
        <v>0</v>
      </c>
      <c r="E238" s="277">
        <f>IF(E$107=0,0,E$107/CHI_fec!E$107)</f>
        <v>0</v>
      </c>
      <c r="F238" s="277">
        <f>IF(F$107=0,0,F$107/CHI_fec!F$107)</f>
        <v>0</v>
      </c>
      <c r="G238" s="277">
        <f>IF(G$107=0,0,G$107/CHI_fec!G$107)</f>
        <v>0</v>
      </c>
      <c r="H238" s="277">
        <f>IF(H$107=0,0,H$107/CHI_fec!H$107)</f>
        <v>0</v>
      </c>
      <c r="I238" s="277">
        <f>IF(I$107=0,0,I$107/CHI_fec!I$107)</f>
        <v>0</v>
      </c>
      <c r="J238" s="277">
        <f>IF(J$107=0,0,J$107/CHI_fec!J$107)</f>
        <v>0</v>
      </c>
      <c r="K238" s="277">
        <f>IF(K$107=0,0,K$107/CHI_fec!K$107)</f>
        <v>0</v>
      </c>
      <c r="L238" s="277">
        <f>IF(L$107=0,0,L$107/CHI_fec!L$107)</f>
        <v>0</v>
      </c>
      <c r="M238" s="277">
        <f>IF(M$107=0,0,M$107/CHI_fec!M$107)</f>
        <v>0</v>
      </c>
      <c r="N238" s="277">
        <f>IF(N$107=0,0,N$107/CHI_fec!N$107)</f>
        <v>0</v>
      </c>
      <c r="O238" s="277">
        <f>IF(O$107=0,0,O$107/CHI_fec!O$107)</f>
        <v>0</v>
      </c>
      <c r="P238" s="277">
        <f>IF(P$107=0,0,P$107/CHI_fec!P$107)</f>
        <v>0</v>
      </c>
      <c r="Q238" s="277">
        <f>IF(Q$107=0,0,Q$107/CHI_fec!Q$107)</f>
        <v>0</v>
      </c>
      <c r="R238" s="277">
        <f>IF(R$107=0,0,R$107/CHI_fec!R$107)</f>
        <v>0</v>
      </c>
      <c r="S238" s="277">
        <f>IF(S$107=0,0,S$107/CHI_fec!S$107)</f>
        <v>0</v>
      </c>
      <c r="T238" s="277">
        <f>IF(T$107=0,0,T$107/CHI_fec!T$107)</f>
        <v>0</v>
      </c>
      <c r="U238" s="277">
        <f>IF(U$107=0,0,U$107/CHI_fec!U$107)</f>
        <v>0</v>
      </c>
      <c r="V238" s="277">
        <f>IF(V$107=0,0,V$107/CHI_fec!V$107)</f>
        <v>0</v>
      </c>
      <c r="W238" s="277">
        <f>IF(W$107=0,0,W$107/CHI_fec!W$107)</f>
        <v>0</v>
      </c>
      <c r="X238" s="277">
        <f>IF(X$107=0,0,X$107/CHI_fec!X$107)</f>
        <v>0</v>
      </c>
      <c r="Y238" s="277">
        <f>IF(Y$107=0,0,Y$107/CHI_fec!Y$107)</f>
        <v>0</v>
      </c>
      <c r="DA238" s="82"/>
    </row>
    <row r="239" spans="1:105" ht="12" customHeight="1" x14ac:dyDescent="0.25">
      <c r="A239" s="172"/>
      <c r="B239" s="172"/>
      <c r="C239" s="172"/>
      <c r="D239" s="172"/>
      <c r="E239" s="172"/>
      <c r="F239" s="172"/>
      <c r="G239" s="172"/>
      <c r="H239" s="172"/>
      <c r="I239" s="172"/>
      <c r="J239" s="172"/>
      <c r="K239" s="172"/>
      <c r="L239" s="172"/>
      <c r="M239" s="172"/>
      <c r="N239" s="172"/>
      <c r="O239" s="172"/>
      <c r="P239" s="172"/>
      <c r="Q239" s="172"/>
      <c r="R239" s="172"/>
      <c r="S239" s="172"/>
      <c r="T239" s="172"/>
      <c r="U239" s="172"/>
      <c r="V239" s="172"/>
      <c r="W239" s="172"/>
      <c r="X239" s="172"/>
      <c r="Y239" s="172"/>
      <c r="DA239" s="176"/>
    </row>
    <row r="240" spans="1:105" ht="12" customHeight="1" x14ac:dyDescent="0.25">
      <c r="A240" s="35" t="s">
        <v>50</v>
      </c>
      <c r="B240" s="320">
        <f>IF(B$110=0,0,B$110/CHI_fec!B$110)</f>
        <v>1.6141470378049276</v>
      </c>
      <c r="C240" s="320">
        <f>IF(C$110=0,0,C$110/CHI_fec!C$110)</f>
        <v>1.5360935641371678</v>
      </c>
      <c r="D240" s="320">
        <f>IF(D$110=0,0,D$110/CHI_fec!D$110)</f>
        <v>1.557731738974939</v>
      </c>
      <c r="E240" s="320">
        <f>IF(E$110=0,0,E$110/CHI_fec!E$110)</f>
        <v>1.1056840785657509</v>
      </c>
      <c r="F240" s="320">
        <f>IF(F$110=0,0,F$110/CHI_fec!F$110)</f>
        <v>1.1858799120451657</v>
      </c>
      <c r="G240" s="320">
        <f>IF(G$110=0,0,G$110/CHI_fec!G$110)</f>
        <v>1.0886571977596544</v>
      </c>
      <c r="H240" s="320">
        <f>IF(H$110=0,0,H$110/CHI_fec!H$110)</f>
        <v>1.1210216954548067</v>
      </c>
      <c r="I240" s="320">
        <f>IF(I$110=0,0,I$110/CHI_fec!I$110)</f>
        <v>1.0852364612170102</v>
      </c>
      <c r="J240" s="320">
        <f>IF(J$110=0,0,J$110/CHI_fec!J$110)</f>
        <v>1.1909918135981852</v>
      </c>
      <c r="K240" s="320">
        <f>IF(K$110=0,0,K$110/CHI_fec!K$110)</f>
        <v>1.1138416012634544</v>
      </c>
      <c r="L240" s="320">
        <f>IF(L$110=0,0,L$110/CHI_fec!L$110)</f>
        <v>1.1579492689398558</v>
      </c>
      <c r="M240" s="320">
        <f>IF(M$110=0,0,M$110/CHI_fec!M$110)</f>
        <v>0.91457621092960517</v>
      </c>
      <c r="N240" s="320">
        <f>IF(N$110=0,0,N$110/CHI_fec!N$110)</f>
        <v>0.8481287533765004</v>
      </c>
      <c r="O240" s="320">
        <f>IF(O$110=0,0,O$110/CHI_fec!O$110)</f>
        <v>0.89033062746541847</v>
      </c>
      <c r="P240" s="320">
        <f>IF(P$110=0,0,P$110/CHI_fec!P$110)</f>
        <v>0.91761614948119208</v>
      </c>
      <c r="Q240" s="320">
        <f>IF(Q$110=0,0,Q$110/CHI_fec!Q$110)</f>
        <v>0.8630512540787838</v>
      </c>
      <c r="R240" s="320">
        <f>IF(R$110=0,0,R$110/CHI_fec!R$110)</f>
        <v>0.85850888498594435</v>
      </c>
      <c r="S240" s="320">
        <f>IF(S$110=0,0,S$110/CHI_fec!S$110)</f>
        <v>0.82499893289755288</v>
      </c>
      <c r="T240" s="320">
        <f>IF(T$110=0,0,T$110/CHI_fec!T$110)</f>
        <v>0.88589074253027</v>
      </c>
      <c r="U240" s="320">
        <f>IF(U$110=0,0,U$110/CHI_fec!U$110)</f>
        <v>0.85842141190691401</v>
      </c>
      <c r="V240" s="320">
        <f>IF(V$110=0,0,V$110/CHI_fec!V$110)</f>
        <v>0.90018016597662553</v>
      </c>
      <c r="W240" s="320">
        <f>IF(W$110=0,0,W$110/CHI_fec!W$110)</f>
        <v>0.89155551519703213</v>
      </c>
      <c r="X240" s="320">
        <f>IF(X$110=0,0,X$110/CHI_fec!X$110)</f>
        <v>0.87198897112150586</v>
      </c>
      <c r="Y240" s="320">
        <f>IF(Y$110=0,0,Y$110/CHI_fec!Y$110)</f>
        <v>0.94019866779899008</v>
      </c>
      <c r="DA240" s="95"/>
    </row>
    <row r="241" spans="1:105" ht="12" customHeight="1" x14ac:dyDescent="0.25">
      <c r="A241" s="55" t="s">
        <v>91</v>
      </c>
      <c r="B241" s="273">
        <f>IF(B$111=0,0,B$111/CHI_fec!B$111)</f>
        <v>0</v>
      </c>
      <c r="C241" s="273">
        <f>IF(C$111=0,0,C$111/CHI_fec!C$111)</f>
        <v>0</v>
      </c>
      <c r="D241" s="273">
        <f>IF(D$111=0,0,D$111/CHI_fec!D$111)</f>
        <v>0</v>
      </c>
      <c r="E241" s="273">
        <f>IF(E$111=0,0,E$111/CHI_fec!E$111)</f>
        <v>0</v>
      </c>
      <c r="F241" s="273">
        <f>IF(F$111=0,0,F$111/CHI_fec!F$111)</f>
        <v>0</v>
      </c>
      <c r="G241" s="273">
        <f>IF(G$111=0,0,G$111/CHI_fec!G$111)</f>
        <v>0</v>
      </c>
      <c r="H241" s="273">
        <f>IF(H$111=0,0,H$111/CHI_fec!H$111)</f>
        <v>0</v>
      </c>
      <c r="I241" s="273">
        <f>IF(I$111=0,0,I$111/CHI_fec!I$111)</f>
        <v>0</v>
      </c>
      <c r="J241" s="273">
        <f>IF(J$111=0,0,J$111/CHI_fec!J$111)</f>
        <v>0</v>
      </c>
      <c r="K241" s="273">
        <f>IF(K$111=0,0,K$111/CHI_fec!K$111)</f>
        <v>0</v>
      </c>
      <c r="L241" s="273">
        <f>IF(L$111=0,0,L$111/CHI_fec!L$111)</f>
        <v>0</v>
      </c>
      <c r="M241" s="273">
        <f>IF(M$111=0,0,M$111/CHI_fec!M$111)</f>
        <v>0</v>
      </c>
      <c r="N241" s="273">
        <f>IF(N$111=0,0,N$111/CHI_fec!N$111)</f>
        <v>0</v>
      </c>
      <c r="O241" s="273">
        <f>IF(O$111=0,0,O$111/CHI_fec!O$111)</f>
        <v>0</v>
      </c>
      <c r="P241" s="273">
        <f>IF(P$111=0,0,P$111/CHI_fec!P$111)</f>
        <v>0</v>
      </c>
      <c r="Q241" s="273">
        <f>IF(Q$111=0,0,Q$111/CHI_fec!Q$111)</f>
        <v>0</v>
      </c>
      <c r="R241" s="273">
        <f>IF(R$111=0,0,R$111/CHI_fec!R$111)</f>
        <v>0</v>
      </c>
      <c r="S241" s="273">
        <f>IF(S$111=0,0,S$111/CHI_fec!S$111)</f>
        <v>0</v>
      </c>
      <c r="T241" s="273">
        <f>IF(T$111=0,0,T$111/CHI_fec!T$111)</f>
        <v>0</v>
      </c>
      <c r="U241" s="273">
        <f>IF(U$111=0,0,U$111/CHI_fec!U$111)</f>
        <v>0</v>
      </c>
      <c r="V241" s="273">
        <f>IF(V$111=0,0,V$111/CHI_fec!V$111)</f>
        <v>0</v>
      </c>
      <c r="W241" s="273">
        <f>IF(W$111=0,0,W$111/CHI_fec!W$111)</f>
        <v>0</v>
      </c>
      <c r="X241" s="273">
        <f>IF(X$111=0,0,X$111/CHI_fec!X$111)</f>
        <v>0</v>
      </c>
      <c r="Y241" s="273">
        <f>IF(Y$111=0,0,Y$111/CHI_fec!Y$111)</f>
        <v>0</v>
      </c>
      <c r="DA241" s="76"/>
    </row>
    <row r="242" spans="1:105" ht="12" customHeight="1" x14ac:dyDescent="0.25">
      <c r="A242" s="173" t="s">
        <v>92</v>
      </c>
      <c r="B242" s="274">
        <f>IF(B$112=0,0,B$112/CHI_fec!B$112)</f>
        <v>0</v>
      </c>
      <c r="C242" s="274">
        <f>IF(C$112=0,0,C$112/CHI_fec!C$112)</f>
        <v>0</v>
      </c>
      <c r="D242" s="274">
        <f>IF(D$112=0,0,D$112/CHI_fec!D$112)</f>
        <v>0</v>
      </c>
      <c r="E242" s="274">
        <f>IF(E$112=0,0,E$112/CHI_fec!E$112)</f>
        <v>0</v>
      </c>
      <c r="F242" s="274">
        <f>IF(F$112=0,0,F$112/CHI_fec!F$112)</f>
        <v>0</v>
      </c>
      <c r="G242" s="274">
        <f>IF(G$112=0,0,G$112/CHI_fec!G$112)</f>
        <v>0</v>
      </c>
      <c r="H242" s="274">
        <f>IF(H$112=0,0,H$112/CHI_fec!H$112)</f>
        <v>0</v>
      </c>
      <c r="I242" s="274">
        <f>IF(I$112=0,0,I$112/CHI_fec!I$112)</f>
        <v>0</v>
      </c>
      <c r="J242" s="274">
        <f>IF(J$112=0,0,J$112/CHI_fec!J$112)</f>
        <v>0</v>
      </c>
      <c r="K242" s="274">
        <f>IF(K$112=0,0,K$112/CHI_fec!K$112)</f>
        <v>0</v>
      </c>
      <c r="L242" s="274">
        <f>IF(L$112=0,0,L$112/CHI_fec!L$112)</f>
        <v>0</v>
      </c>
      <c r="M242" s="274">
        <f>IF(M$112=0,0,M$112/CHI_fec!M$112)</f>
        <v>0</v>
      </c>
      <c r="N242" s="274">
        <f>IF(N$112=0,0,N$112/CHI_fec!N$112)</f>
        <v>0</v>
      </c>
      <c r="O242" s="274">
        <f>IF(O$112=0,0,O$112/CHI_fec!O$112)</f>
        <v>0</v>
      </c>
      <c r="P242" s="274">
        <f>IF(P$112=0,0,P$112/CHI_fec!P$112)</f>
        <v>0</v>
      </c>
      <c r="Q242" s="274">
        <f>IF(Q$112=0,0,Q$112/CHI_fec!Q$112)</f>
        <v>0</v>
      </c>
      <c r="R242" s="274">
        <f>IF(R$112=0,0,R$112/CHI_fec!R$112)</f>
        <v>0</v>
      </c>
      <c r="S242" s="274">
        <f>IF(S$112=0,0,S$112/CHI_fec!S$112)</f>
        <v>0</v>
      </c>
      <c r="T242" s="274">
        <f>IF(T$112=0,0,T$112/CHI_fec!T$112)</f>
        <v>0</v>
      </c>
      <c r="U242" s="274">
        <f>IF(U$112=0,0,U$112/CHI_fec!U$112)</f>
        <v>0</v>
      </c>
      <c r="V242" s="274">
        <f>IF(V$112=0,0,V$112/CHI_fec!V$112)</f>
        <v>0</v>
      </c>
      <c r="W242" s="274">
        <f>IF(W$112=0,0,W$112/CHI_fec!W$112)</f>
        <v>0</v>
      </c>
      <c r="X242" s="274">
        <f>IF(X$112=0,0,X$112/CHI_fec!X$112)</f>
        <v>0</v>
      </c>
      <c r="Y242" s="274">
        <f>IF(Y$112=0,0,Y$112/CHI_fec!Y$112)</f>
        <v>0</v>
      </c>
      <c r="DA242" s="77"/>
    </row>
    <row r="243" spans="1:105" ht="12" customHeight="1" x14ac:dyDescent="0.25">
      <c r="A243" s="173" t="s">
        <v>93</v>
      </c>
      <c r="B243" s="274">
        <f>IF(B$113=0,0,B$113/CHI_fec!B$113)</f>
        <v>0</v>
      </c>
      <c r="C243" s="274">
        <f>IF(C$113=0,0,C$113/CHI_fec!C$113)</f>
        <v>0</v>
      </c>
      <c r="D243" s="274">
        <f>IF(D$113=0,0,D$113/CHI_fec!D$113)</f>
        <v>0</v>
      </c>
      <c r="E243" s="274">
        <f>IF(E$113=0,0,E$113/CHI_fec!E$113)</f>
        <v>0</v>
      </c>
      <c r="F243" s="274">
        <f>IF(F$113=0,0,F$113/CHI_fec!F$113)</f>
        <v>0</v>
      </c>
      <c r="G243" s="274">
        <f>IF(G$113=0,0,G$113/CHI_fec!G$113)</f>
        <v>0</v>
      </c>
      <c r="H243" s="274">
        <f>IF(H$113=0,0,H$113/CHI_fec!H$113)</f>
        <v>0</v>
      </c>
      <c r="I243" s="274">
        <f>IF(I$113=0,0,I$113/CHI_fec!I$113)</f>
        <v>0</v>
      </c>
      <c r="J243" s="274">
        <f>IF(J$113=0,0,J$113/CHI_fec!J$113)</f>
        <v>0</v>
      </c>
      <c r="K243" s="274">
        <f>IF(K$113=0,0,K$113/CHI_fec!K$113)</f>
        <v>0</v>
      </c>
      <c r="L243" s="274">
        <f>IF(L$113=0,0,L$113/CHI_fec!L$113)</f>
        <v>0</v>
      </c>
      <c r="M243" s="274">
        <f>IF(M$113=0,0,M$113/CHI_fec!M$113)</f>
        <v>0</v>
      </c>
      <c r="N243" s="274">
        <f>IF(N$113=0,0,N$113/CHI_fec!N$113)</f>
        <v>0</v>
      </c>
      <c r="O243" s="274">
        <f>IF(O$113=0,0,O$113/CHI_fec!O$113)</f>
        <v>0</v>
      </c>
      <c r="P243" s="274">
        <f>IF(P$113=0,0,P$113/CHI_fec!P$113)</f>
        <v>0</v>
      </c>
      <c r="Q243" s="274">
        <f>IF(Q$113=0,0,Q$113/CHI_fec!Q$113)</f>
        <v>0</v>
      </c>
      <c r="R243" s="274">
        <f>IF(R$113=0,0,R$113/CHI_fec!R$113)</f>
        <v>0</v>
      </c>
      <c r="S243" s="274">
        <f>IF(S$113=0,0,S$113/CHI_fec!S$113)</f>
        <v>0</v>
      </c>
      <c r="T243" s="274">
        <f>IF(T$113=0,0,T$113/CHI_fec!T$113)</f>
        <v>0</v>
      </c>
      <c r="U243" s="274">
        <f>IF(U$113=0,0,U$113/CHI_fec!U$113)</f>
        <v>0</v>
      </c>
      <c r="V243" s="274">
        <f>IF(V$113=0,0,V$113/CHI_fec!V$113)</f>
        <v>0</v>
      </c>
      <c r="W243" s="274">
        <f>IF(W$113=0,0,W$113/CHI_fec!W$113)</f>
        <v>0</v>
      </c>
      <c r="X243" s="274">
        <f>IF(X$113=0,0,X$113/CHI_fec!X$113)</f>
        <v>0</v>
      </c>
      <c r="Y243" s="274">
        <f>IF(Y$113=0,0,Y$113/CHI_fec!Y$113)</f>
        <v>0</v>
      </c>
      <c r="DA243" s="77"/>
    </row>
    <row r="244" spans="1:105" ht="12" customHeight="1" x14ac:dyDescent="0.25">
      <c r="A244" s="173" t="s">
        <v>94</v>
      </c>
      <c r="B244" s="274">
        <f>IF(B$114=0,0,B$114/CHI_fec!B$114)</f>
        <v>0</v>
      </c>
      <c r="C244" s="274">
        <f>IF(C$114=0,0,C$114/CHI_fec!C$114)</f>
        <v>0</v>
      </c>
      <c r="D244" s="274">
        <f>IF(D$114=0,0,D$114/CHI_fec!D$114)</f>
        <v>0</v>
      </c>
      <c r="E244" s="274">
        <f>IF(E$114=0,0,E$114/CHI_fec!E$114)</f>
        <v>0</v>
      </c>
      <c r="F244" s="274">
        <f>IF(F$114=0,0,F$114/CHI_fec!F$114)</f>
        <v>0</v>
      </c>
      <c r="G244" s="274">
        <f>IF(G$114=0,0,G$114/CHI_fec!G$114)</f>
        <v>0</v>
      </c>
      <c r="H244" s="274">
        <f>IF(H$114=0,0,H$114/CHI_fec!H$114)</f>
        <v>0</v>
      </c>
      <c r="I244" s="274">
        <f>IF(I$114=0,0,I$114/CHI_fec!I$114)</f>
        <v>0</v>
      </c>
      <c r="J244" s="274">
        <f>IF(J$114=0,0,J$114/CHI_fec!J$114)</f>
        <v>0</v>
      </c>
      <c r="K244" s="274">
        <f>IF(K$114=0,0,K$114/CHI_fec!K$114)</f>
        <v>0</v>
      </c>
      <c r="L244" s="274">
        <f>IF(L$114=0,0,L$114/CHI_fec!L$114)</f>
        <v>0</v>
      </c>
      <c r="M244" s="274">
        <f>IF(M$114=0,0,M$114/CHI_fec!M$114)</f>
        <v>0</v>
      </c>
      <c r="N244" s="274">
        <f>IF(N$114=0,0,N$114/CHI_fec!N$114)</f>
        <v>0</v>
      </c>
      <c r="O244" s="274">
        <f>IF(O$114=0,0,O$114/CHI_fec!O$114)</f>
        <v>0</v>
      </c>
      <c r="P244" s="274">
        <f>IF(P$114=0,0,P$114/CHI_fec!P$114)</f>
        <v>0</v>
      </c>
      <c r="Q244" s="274">
        <f>IF(Q$114=0,0,Q$114/CHI_fec!Q$114)</f>
        <v>0</v>
      </c>
      <c r="R244" s="274">
        <f>IF(R$114=0,0,R$114/CHI_fec!R$114)</f>
        <v>0</v>
      </c>
      <c r="S244" s="274">
        <f>IF(S$114=0,0,S$114/CHI_fec!S$114)</f>
        <v>0</v>
      </c>
      <c r="T244" s="274">
        <f>IF(T$114=0,0,T$114/CHI_fec!T$114)</f>
        <v>0</v>
      </c>
      <c r="U244" s="274">
        <f>IF(U$114=0,0,U$114/CHI_fec!U$114)</f>
        <v>0</v>
      </c>
      <c r="V244" s="274">
        <f>IF(V$114=0,0,V$114/CHI_fec!V$114)</f>
        <v>0</v>
      </c>
      <c r="W244" s="274">
        <f>IF(W$114=0,0,W$114/CHI_fec!W$114)</f>
        <v>0</v>
      </c>
      <c r="X244" s="274">
        <f>IF(X$114=0,0,X$114/CHI_fec!X$114)</f>
        <v>0</v>
      </c>
      <c r="Y244" s="274">
        <f>IF(Y$114=0,0,Y$114/CHI_fec!Y$114)</f>
        <v>0</v>
      </c>
      <c r="DA244" s="77"/>
    </row>
    <row r="245" spans="1:105" ht="12" customHeight="1" x14ac:dyDescent="0.25">
      <c r="A245" s="56" t="s">
        <v>95</v>
      </c>
      <c r="B245" s="275">
        <f>IF(B$115=0,0,B$115/CHI_fec!B$115)</f>
        <v>1.8862906511423818</v>
      </c>
      <c r="C245" s="275">
        <f>IF(C$115=0,0,C$115/CHI_fec!C$115)</f>
        <v>1.6799494123425058</v>
      </c>
      <c r="D245" s="275">
        <f>IF(D$115=0,0,D$115/CHI_fec!D$115)</f>
        <v>1.5532321649468219</v>
      </c>
      <c r="E245" s="275">
        <f>IF(E$115=0,0,E$115/CHI_fec!E$115)</f>
        <v>1.0908283305144726</v>
      </c>
      <c r="F245" s="275">
        <f>IF(F$115=0,0,F$115/CHI_fec!F$115)</f>
        <v>1.0554479573935884</v>
      </c>
      <c r="G245" s="275">
        <f>IF(G$115=0,0,G$115/CHI_fec!G$115)</f>
        <v>0.9266993459814723</v>
      </c>
      <c r="H245" s="275">
        <f>IF(H$115=0,0,H$115/CHI_fec!H$115)</f>
        <v>0.99173556645114147</v>
      </c>
      <c r="I245" s="275">
        <f>IF(I$115=0,0,I$115/CHI_fec!I$115)</f>
        <v>0.98801796364668604</v>
      </c>
      <c r="J245" s="275">
        <f>IF(J$115=0,0,J$115/CHI_fec!J$115)</f>
        <v>1.5114717072062669</v>
      </c>
      <c r="K245" s="275">
        <f>IF(K$115=0,0,K$115/CHI_fec!K$115)</f>
        <v>1.6498554333762232</v>
      </c>
      <c r="L245" s="275">
        <f>IF(L$115=0,0,L$115/CHI_fec!L$115)</f>
        <v>1.6657953459182397</v>
      </c>
      <c r="M245" s="275">
        <f>IF(M$115=0,0,M$115/CHI_fec!M$115)</f>
        <v>1.5374854522509354</v>
      </c>
      <c r="N245" s="275">
        <f>IF(N$115=0,0,N$115/CHI_fec!N$115)</f>
        <v>1.5043310889567805</v>
      </c>
      <c r="O245" s="275">
        <f>IF(O$115=0,0,O$115/CHI_fec!O$115)</f>
        <v>1.5411230779767517</v>
      </c>
      <c r="P245" s="275">
        <f>IF(P$115=0,0,P$115/CHI_fec!P$115)</f>
        <v>1.2000859529904611</v>
      </c>
      <c r="Q245" s="275">
        <f>IF(Q$115=0,0,Q$115/CHI_fec!Q$115)</f>
        <v>1.1865034100489857</v>
      </c>
      <c r="R245" s="275">
        <f>IF(R$115=0,0,R$115/CHI_fec!R$115)</f>
        <v>1.2288384214426948</v>
      </c>
      <c r="S245" s="275">
        <f>IF(S$115=0,0,S$115/CHI_fec!S$115)</f>
        <v>1.1791341492619887</v>
      </c>
      <c r="T245" s="275">
        <f>IF(T$115=0,0,T$115/CHI_fec!T$115)</f>
        <v>1.2408993414519267</v>
      </c>
      <c r="U245" s="275">
        <f>IF(U$115=0,0,U$115/CHI_fec!U$115)</f>
        <v>1.194222570275334</v>
      </c>
      <c r="V245" s="275">
        <f>IF(V$115=0,0,V$115/CHI_fec!V$115)</f>
        <v>1.3432893628461791</v>
      </c>
      <c r="W245" s="275">
        <f>IF(W$115=0,0,W$115/CHI_fec!W$115)</f>
        <v>1.3265227547901666</v>
      </c>
      <c r="X245" s="275">
        <f>IF(X$115=0,0,X$115/CHI_fec!X$115)</f>
        <v>1.3524410695028628</v>
      </c>
      <c r="Y245" s="275">
        <f>IF(Y$115=0,0,Y$115/CHI_fec!Y$115)</f>
        <v>1.3201381900728233</v>
      </c>
      <c r="DA245" s="78"/>
    </row>
    <row r="246" spans="1:105" ht="12" customHeight="1" x14ac:dyDescent="0.25">
      <c r="A246" s="174" t="s">
        <v>1051</v>
      </c>
      <c r="B246" s="276">
        <f>IF(B$121=0,0,B$121/CHI_fec!B$121)</f>
        <v>2.0233248805580621</v>
      </c>
      <c r="C246" s="276">
        <f>IF(C$121=0,0,C$121/CHI_fec!C$121)</f>
        <v>2.0597551367361824</v>
      </c>
      <c r="D246" s="276">
        <f>IF(D$121=0,0,D$121/CHI_fec!D$121)</f>
        <v>2.1380416439840224</v>
      </c>
      <c r="E246" s="276">
        <f>IF(E$121=0,0,E$121/CHI_fec!E$121)</f>
        <v>1.4560378680212636</v>
      </c>
      <c r="F246" s="276">
        <f>IF(F$121=0,0,F$121/CHI_fec!F$121)</f>
        <v>1.7168492527064685</v>
      </c>
      <c r="G246" s="276">
        <f>IF(G$121=0,0,G$121/CHI_fec!G$121)</f>
        <v>1.5334933764466669</v>
      </c>
      <c r="H246" s="276">
        <f>IF(H$121=0,0,H$121/CHI_fec!H$121)</f>
        <v>1.5178522753808343</v>
      </c>
      <c r="I246" s="276">
        <f>IF(I$121=0,0,I$121/CHI_fec!I$121)</f>
        <v>1.4631747379012789</v>
      </c>
      <c r="J246" s="276">
        <f>IF(J$121=0,0,J$121/CHI_fec!J$121)</f>
        <v>1.2574575122895961</v>
      </c>
      <c r="K246" s="276">
        <f>IF(K$121=0,0,K$121/CHI_fec!K$121)</f>
        <v>1.2655787268597525</v>
      </c>
      <c r="L246" s="276">
        <f>IF(L$121=0,0,L$121/CHI_fec!L$121)</f>
        <v>1.4243247991974746</v>
      </c>
      <c r="M246" s="276">
        <f>IF(M$121=0,0,M$121/CHI_fec!M$121)</f>
        <v>1.0622950606768333</v>
      </c>
      <c r="N246" s="276">
        <f>IF(N$121=0,0,N$121/CHI_fec!N$121)</f>
        <v>1.0317340766334262</v>
      </c>
      <c r="O246" s="276">
        <f>IF(O$121=0,0,O$121/CHI_fec!O$121)</f>
        <v>1.0018851163277884</v>
      </c>
      <c r="P246" s="276">
        <f>IF(P$121=0,0,P$121/CHI_fec!P$121)</f>
        <v>0.93949085062715076</v>
      </c>
      <c r="Q246" s="276">
        <f>IF(Q$121=0,0,Q$121/CHI_fec!Q$121)</f>
        <v>0.79967061130636719</v>
      </c>
      <c r="R246" s="276">
        <f>IF(R$121=0,0,R$121/CHI_fec!R$121)</f>
        <v>0.75026991721034653</v>
      </c>
      <c r="S246" s="276">
        <f>IF(S$121=0,0,S$121/CHI_fec!S$121)</f>
        <v>0.7108735435736282</v>
      </c>
      <c r="T246" s="276">
        <f>IF(T$121=0,0,T$121/CHI_fec!T$121)</f>
        <v>0.80734790948036739</v>
      </c>
      <c r="U246" s="276">
        <f>IF(U$121=0,0,U$121/CHI_fec!U$121)</f>
        <v>0.75810167387470984</v>
      </c>
      <c r="V246" s="276">
        <f>IF(V$121=0,0,V$121/CHI_fec!V$121)</f>
        <v>0.89355814634402153</v>
      </c>
      <c r="W246" s="276">
        <f>IF(W$121=0,0,W$121/CHI_fec!W$121)</f>
        <v>0.86840453605852697</v>
      </c>
      <c r="X246" s="276">
        <f>IF(X$121=0,0,X$121/CHI_fec!X$121)</f>
        <v>0.8479738944539873</v>
      </c>
      <c r="Y246" s="276">
        <f>IF(Y$121=0,0,Y$121/CHI_fec!Y$121)</f>
        <v>1.0356199543574118</v>
      </c>
      <c r="DA246" s="79"/>
    </row>
    <row r="247" spans="1:105" ht="12" customHeight="1" x14ac:dyDescent="0.25">
      <c r="A247" s="174" t="s">
        <v>1010</v>
      </c>
      <c r="B247" s="276">
        <f>IF(B$134=0,0,B$134/CHI_fec!B$134)</f>
        <v>2.3824939904663114</v>
      </c>
      <c r="C247" s="276">
        <f>IF(C$134=0,0,C$134/CHI_fec!C$134)</f>
        <v>2.3510787643133</v>
      </c>
      <c r="D247" s="276">
        <f>IF(D$134=0,0,D$134/CHI_fec!D$134)</f>
        <v>2.5056599096204049</v>
      </c>
      <c r="E247" s="276">
        <f>IF(E$134=0,0,E$134/CHI_fec!E$134)</f>
        <v>2.274214809525088</v>
      </c>
      <c r="F247" s="276">
        <f>IF(F$134=0,0,F$134/CHI_fec!F$134)</f>
        <v>2.2201354134380589</v>
      </c>
      <c r="G247" s="276">
        <f>IF(G$134=0,0,G$134/CHI_fec!G$134)</f>
        <v>2.1945010769731543</v>
      </c>
      <c r="H247" s="276">
        <f>IF(H$134=0,0,H$134/CHI_fec!H$134)</f>
        <v>2.246992338837738</v>
      </c>
      <c r="I247" s="276">
        <f>IF(I$134=0,0,I$134/CHI_fec!I$134)</f>
        <v>2.2136478531121129</v>
      </c>
      <c r="J247" s="276">
        <f>IF(J$134=0,0,J$134/CHI_fec!J$134)</f>
        <v>2.3545856349217265</v>
      </c>
      <c r="K247" s="276">
        <f>IF(K$134=0,0,K$134/CHI_fec!K$134)</f>
        <v>2.354972016722265</v>
      </c>
      <c r="L247" s="276">
        <f>IF(L$134=0,0,L$134/CHI_fec!L$134)</f>
        <v>2.3454367366689097</v>
      </c>
      <c r="M247" s="276">
        <f>IF(M$134=0,0,M$134/CHI_fec!M$134)</f>
        <v>2.3296984835251422</v>
      </c>
      <c r="N247" s="276">
        <f>IF(N$134=0,0,N$134/CHI_fec!N$134)</f>
        <v>2.3381015382680972</v>
      </c>
      <c r="O247" s="276">
        <f>IF(O$134=0,0,O$134/CHI_fec!O$134)</f>
        <v>2.3367757182060434</v>
      </c>
      <c r="P247" s="276">
        <f>IF(P$134=0,0,P$134/CHI_fec!P$134)</f>
        <v>2.2365783257562004</v>
      </c>
      <c r="Q247" s="276">
        <f>IF(Q$134=0,0,Q$134/CHI_fec!Q$134)</f>
        <v>2.1883105854441882</v>
      </c>
      <c r="R247" s="276">
        <f>IF(R$134=0,0,R$134/CHI_fec!R$134)</f>
        <v>2.213028867033549</v>
      </c>
      <c r="S247" s="276">
        <f>IF(S$134=0,0,S$134/CHI_fec!S$134)</f>
        <v>2.1857435900911693</v>
      </c>
      <c r="T247" s="276">
        <f>IF(T$134=0,0,T$134/CHI_fec!T$134)</f>
        <v>2.2069599676432556</v>
      </c>
      <c r="U247" s="276">
        <f>IF(U$134=0,0,U$134/CHI_fec!U$134)</f>
        <v>2.190246959201954</v>
      </c>
      <c r="V247" s="276">
        <f>IF(V$134=0,0,V$134/CHI_fec!V$134)</f>
        <v>2.2287442907010968</v>
      </c>
      <c r="W247" s="276">
        <f>IF(W$134=0,0,W$134/CHI_fec!W$134)</f>
        <v>2.2185309179669828</v>
      </c>
      <c r="X247" s="276">
        <f>IF(X$134=0,0,X$134/CHI_fec!X$134)</f>
        <v>2.2525372796166265</v>
      </c>
      <c r="Y247" s="276">
        <f>IF(Y$134=0,0,Y$134/CHI_fec!Y$134)</f>
        <v>2.2300779377361666</v>
      </c>
      <c r="DA247" s="79"/>
    </row>
    <row r="248" spans="1:105" ht="12" customHeight="1" x14ac:dyDescent="0.25">
      <c r="A248" s="174" t="s">
        <v>1021</v>
      </c>
      <c r="B248" s="276">
        <f>IF(B$142=0,0,B$142/CHI_fec!B$142)</f>
        <v>1.8986373985769462</v>
      </c>
      <c r="C248" s="276">
        <f>IF(C$142=0,0,C$142/CHI_fec!C$142)</f>
        <v>1.7634888510278119</v>
      </c>
      <c r="D248" s="276">
        <f>IF(D$142=0,0,D$142/CHI_fec!D$142)</f>
        <v>1.6731842225511413</v>
      </c>
      <c r="E248" s="276">
        <f>IF(E$142=0,0,E$142/CHI_fec!E$142)</f>
        <v>1.0929632998903305</v>
      </c>
      <c r="F248" s="276">
        <f>IF(F$142=0,0,F$142/CHI_fec!F$142)</f>
        <v>1.1872572489684523</v>
      </c>
      <c r="G248" s="276">
        <f>IF(G$142=0,0,G$142/CHI_fec!G$142)</f>
        <v>1.0408510154239423</v>
      </c>
      <c r="H248" s="276">
        <f>IF(H$142=0,0,H$142/CHI_fec!H$142)</f>
        <v>1.0900359770530437</v>
      </c>
      <c r="I248" s="276">
        <f>IF(I$142=0,0,I$142/CHI_fec!I$142)</f>
        <v>1.0523354035282464</v>
      </c>
      <c r="J248" s="276">
        <f>IF(J$142=0,0,J$142/CHI_fec!J$142)</f>
        <v>1.3835938474379608</v>
      </c>
      <c r="K248" s="276">
        <f>IF(K$142=0,0,K$142/CHI_fec!K$142)</f>
        <v>1.4967083051316903</v>
      </c>
      <c r="L248" s="276">
        <f>IF(L$142=0,0,L$142/CHI_fec!L$142)</f>
        <v>1.5468639727876652</v>
      </c>
      <c r="M248" s="276">
        <f>IF(M$142=0,0,M$142/CHI_fec!M$142)</f>
        <v>1.3471056935849768</v>
      </c>
      <c r="N248" s="276">
        <f>IF(N$142=0,0,N$142/CHI_fec!N$142)</f>
        <v>1.298917022226034</v>
      </c>
      <c r="O248" s="276">
        <f>IF(O$142=0,0,O$142/CHI_fec!O$142)</f>
        <v>1.3263463724631432</v>
      </c>
      <c r="P248" s="276">
        <f>IF(P$142=0,0,P$142/CHI_fec!P$142)</f>
        <v>1.0746341737211107</v>
      </c>
      <c r="Q248" s="276">
        <f>IF(Q$142=0,0,Q$142/CHI_fec!Q$142)</f>
        <v>1.0222683762917368</v>
      </c>
      <c r="R248" s="276">
        <f>IF(R$142=0,0,R$142/CHI_fec!R$142)</f>
        <v>1.0202264696575476</v>
      </c>
      <c r="S248" s="276">
        <f>IF(S$142=0,0,S$142/CHI_fec!S$142)</f>
        <v>0.9884884096488723</v>
      </c>
      <c r="T248" s="276">
        <f>IF(T$142=0,0,T$142/CHI_fec!T$142)</f>
        <v>1.0592363122760624</v>
      </c>
      <c r="U248" s="276">
        <f>IF(U$142=0,0,U$142/CHI_fec!U$142)</f>
        <v>1.0131732557103006</v>
      </c>
      <c r="V248" s="276">
        <f>IF(V$142=0,0,V$142/CHI_fec!V$142)</f>
        <v>1.1616248389764441</v>
      </c>
      <c r="W248" s="276">
        <f>IF(W$142=0,0,W$142/CHI_fec!W$142)</f>
        <v>1.1442535759237478</v>
      </c>
      <c r="X248" s="276">
        <f>IF(X$142=0,0,X$142/CHI_fec!X$142)</f>
        <v>1.1315955176467696</v>
      </c>
      <c r="Y248" s="276">
        <f>IF(Y$142=0,0,Y$142/CHI_fec!Y$142)</f>
        <v>1.2010898330123145</v>
      </c>
      <c r="DA248" s="79"/>
    </row>
    <row r="249" spans="1:105" ht="12" customHeight="1" x14ac:dyDescent="0.25">
      <c r="A249" s="41" t="s">
        <v>1038</v>
      </c>
      <c r="B249" s="277">
        <f>IF(B$156=0,0,B$156/CHI_fec!B$156)</f>
        <v>0</v>
      </c>
      <c r="C249" s="277">
        <f>IF(C$156=0,0,C$156/CHI_fec!C$156)</f>
        <v>0</v>
      </c>
      <c r="D249" s="277">
        <f>IF(D$156=0,0,D$156/CHI_fec!D$156)</f>
        <v>0</v>
      </c>
      <c r="E249" s="277">
        <f>IF(E$156=0,0,E$156/CHI_fec!E$156)</f>
        <v>0</v>
      </c>
      <c r="F249" s="277">
        <f>IF(F$156=0,0,F$156/CHI_fec!F$156)</f>
        <v>0</v>
      </c>
      <c r="G249" s="277">
        <f>IF(G$156=0,0,G$156/CHI_fec!G$156)</f>
        <v>0</v>
      </c>
      <c r="H249" s="277">
        <f>IF(H$156=0,0,H$156/CHI_fec!H$156)</f>
        <v>0</v>
      </c>
      <c r="I249" s="277">
        <f>IF(I$156=0,0,I$156/CHI_fec!I$156)</f>
        <v>0</v>
      </c>
      <c r="J249" s="277">
        <f>IF(J$156=0,0,J$156/CHI_fec!J$156)</f>
        <v>0</v>
      </c>
      <c r="K249" s="277">
        <f>IF(K$156=0,0,K$156/CHI_fec!K$156)</f>
        <v>0</v>
      </c>
      <c r="L249" s="277">
        <f>IF(L$156=0,0,L$156/CHI_fec!L$156)</f>
        <v>0</v>
      </c>
      <c r="M249" s="277">
        <f>IF(M$156=0,0,M$156/CHI_fec!M$156)</f>
        <v>0</v>
      </c>
      <c r="N249" s="277">
        <f>IF(N$156=0,0,N$156/CHI_fec!N$156)</f>
        <v>0</v>
      </c>
      <c r="O249" s="277">
        <f>IF(O$156=0,0,O$156/CHI_fec!O$156)</f>
        <v>0</v>
      </c>
      <c r="P249" s="277">
        <f>IF(P$156=0,0,P$156/CHI_fec!P$156)</f>
        <v>0</v>
      </c>
      <c r="Q249" s="277">
        <f>IF(Q$156=0,0,Q$156/CHI_fec!Q$156)</f>
        <v>0</v>
      </c>
      <c r="R249" s="277">
        <f>IF(R$156=0,0,R$156/CHI_fec!R$156)</f>
        <v>0</v>
      </c>
      <c r="S249" s="277">
        <f>IF(S$156=0,0,S$156/CHI_fec!S$156)</f>
        <v>0</v>
      </c>
      <c r="T249" s="277">
        <f>IF(T$156=0,0,T$156/CHI_fec!T$156)</f>
        <v>0</v>
      </c>
      <c r="U249" s="277">
        <f>IF(U$156=0,0,U$156/CHI_fec!U$156)</f>
        <v>0</v>
      </c>
      <c r="V249" s="277">
        <f>IF(V$156=0,0,V$156/CHI_fec!V$156)</f>
        <v>0</v>
      </c>
      <c r="W249" s="277">
        <f>IF(W$156=0,0,W$156/CHI_fec!W$156)</f>
        <v>0</v>
      </c>
      <c r="X249" s="277">
        <f>IF(X$156=0,0,X$156/CHI_fec!X$156)</f>
        <v>0</v>
      </c>
      <c r="Y249" s="277">
        <f>IF(Y$156=0,0,Y$156/CHI_fec!Y$156)</f>
        <v>0</v>
      </c>
      <c r="DA249" s="82"/>
    </row>
  </sheetData>
  <pageMargins left="0.39370078740157483" right="0.39370078740157483" top="0.39370078740157483" bottom="0.39370078740157483" header="0.31496062992125978" footer="0.31496062992125978"/>
  <pageSetup paperSize="9" scale="28" orientation="portrait"/>
  <ignoredErrors>
    <ignoredError sqref="B61:Y61" formulaRange="1"/>
  </ignoredError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tabColor theme="4" tint="0.79998168889431442"/>
    <pageSetUpPr fitToPage="1"/>
  </sheetPr>
  <dimension ref="A1:DA79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Non-metallic mineral products"</f>
        <v>SI: Non-metallic mineral products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2" customHeight="1" x14ac:dyDescent="0.25">
      <c r="A3" s="30" t="s">
        <v>57</v>
      </c>
      <c r="B3" s="203">
        <f t="shared" ref="B3:Y3" si="0">SUM(B4:B6)</f>
        <v>364.88700060010984</v>
      </c>
      <c r="C3" s="203">
        <f t="shared" si="0"/>
        <v>376.47377775571255</v>
      </c>
      <c r="D3" s="203">
        <f t="shared" si="0"/>
        <v>364.20334759809526</v>
      </c>
      <c r="E3" s="203">
        <f t="shared" si="0"/>
        <v>398.45592350526158</v>
      </c>
      <c r="F3" s="203">
        <f t="shared" si="0"/>
        <v>409.38142263505256</v>
      </c>
      <c r="G3" s="203">
        <f t="shared" si="0"/>
        <v>415.08636988498381</v>
      </c>
      <c r="H3" s="203">
        <f t="shared" si="0"/>
        <v>465.14934658134047</v>
      </c>
      <c r="I3" s="203">
        <f t="shared" si="0"/>
        <v>485.90824880652116</v>
      </c>
      <c r="J3" s="203">
        <f t="shared" si="0"/>
        <v>455.98355387523628</v>
      </c>
      <c r="K3" s="203">
        <f t="shared" si="0"/>
        <v>336.1916639633431</v>
      </c>
      <c r="L3" s="203">
        <f t="shared" si="0"/>
        <v>348.4818813545424</v>
      </c>
      <c r="M3" s="203">
        <f t="shared" si="0"/>
        <v>315.67273928258101</v>
      </c>
      <c r="N3" s="203">
        <f t="shared" si="0"/>
        <v>322.29769818394368</v>
      </c>
      <c r="O3" s="203">
        <f t="shared" si="0"/>
        <v>337.90242125627231</v>
      </c>
      <c r="P3" s="203">
        <f t="shared" si="0"/>
        <v>362.04973749181232</v>
      </c>
      <c r="Q3" s="203">
        <f t="shared" si="0"/>
        <v>396.09861999999998</v>
      </c>
      <c r="R3" s="203">
        <f t="shared" si="0"/>
        <v>405.39334165131805</v>
      </c>
      <c r="S3" s="203">
        <f t="shared" si="0"/>
        <v>409.62132186155657</v>
      </c>
      <c r="T3" s="203">
        <f t="shared" si="0"/>
        <v>438.29066587793034</v>
      </c>
      <c r="U3" s="203">
        <f t="shared" si="0"/>
        <v>452.48494904843892</v>
      </c>
      <c r="V3" s="203">
        <f t="shared" si="0"/>
        <v>421.90122617802956</v>
      </c>
      <c r="W3" s="203">
        <f t="shared" si="0"/>
        <v>456.45685300059012</v>
      </c>
      <c r="X3" s="203">
        <f t="shared" si="0"/>
        <v>450.82362486087521</v>
      </c>
      <c r="Y3" s="203">
        <f t="shared" si="0"/>
        <v>472.10000000000008</v>
      </c>
      <c r="DA3" s="112"/>
    </row>
    <row r="4" spans="1:105" ht="12" customHeight="1" x14ac:dyDescent="0.25">
      <c r="A4" s="50" t="s">
        <v>51</v>
      </c>
      <c r="B4" s="241">
        <v>190.36260344675969</v>
      </c>
      <c r="C4" s="241">
        <v>171.18946604832681</v>
      </c>
      <c r="D4" s="241">
        <v>197.83908577454989</v>
      </c>
      <c r="E4" s="241">
        <v>213.16113229624671</v>
      </c>
      <c r="F4" s="241">
        <v>174.76863847896161</v>
      </c>
      <c r="G4" s="241">
        <v>149.509003741463</v>
      </c>
      <c r="H4" s="241">
        <v>194.23267539599661</v>
      </c>
      <c r="I4" s="241">
        <v>184.91903162079541</v>
      </c>
      <c r="J4" s="241">
        <v>196.6553396521272</v>
      </c>
      <c r="K4" s="241">
        <v>136.02582282035891</v>
      </c>
      <c r="L4" s="241">
        <v>116.09748153496921</v>
      </c>
      <c r="M4" s="241">
        <v>88.618624328125449</v>
      </c>
      <c r="N4" s="241">
        <v>121.6164915766351</v>
      </c>
      <c r="O4" s="241">
        <v>142.50972938202901</v>
      </c>
      <c r="P4" s="241">
        <v>136.61607306110119</v>
      </c>
      <c r="Q4" s="241">
        <v>139.76631140567281</v>
      </c>
      <c r="R4" s="241">
        <v>101.0347397621011</v>
      </c>
      <c r="S4" s="241">
        <v>103.64572980944919</v>
      </c>
      <c r="T4" s="241">
        <v>145.17756074447729</v>
      </c>
      <c r="U4" s="241">
        <v>132.1545543562265</v>
      </c>
      <c r="V4" s="241">
        <v>120.20307731253931</v>
      </c>
      <c r="W4" s="241">
        <v>160.62826434188031</v>
      </c>
      <c r="X4" s="241">
        <v>168.479867545383</v>
      </c>
      <c r="Y4" s="241">
        <v>128.24899235008641</v>
      </c>
      <c r="DA4" s="83" t="s">
        <v>1404</v>
      </c>
    </row>
    <row r="5" spans="1:105" ht="12" customHeight="1" x14ac:dyDescent="0.25">
      <c r="A5" s="144" t="s">
        <v>52</v>
      </c>
      <c r="B5" s="282">
        <v>99.229305961759664</v>
      </c>
      <c r="C5" s="282">
        <v>132.60709346140999</v>
      </c>
      <c r="D5" s="282">
        <v>78.789371028983894</v>
      </c>
      <c r="E5" s="282">
        <v>110.92253985580329</v>
      </c>
      <c r="F5" s="282">
        <v>158.59713112552271</v>
      </c>
      <c r="G5" s="282">
        <v>194.23771127149601</v>
      </c>
      <c r="H5" s="282">
        <v>179.280654824496</v>
      </c>
      <c r="I5" s="282">
        <v>208.48535404840379</v>
      </c>
      <c r="J5" s="282">
        <v>175.5610890288344</v>
      </c>
      <c r="K5" s="282">
        <v>136.49677816990601</v>
      </c>
      <c r="L5" s="282">
        <v>171.3743282616654</v>
      </c>
      <c r="M5" s="282">
        <v>160.35611268730901</v>
      </c>
      <c r="N5" s="282">
        <v>129.8228062910525</v>
      </c>
      <c r="O5" s="282">
        <v>134.38671868573721</v>
      </c>
      <c r="P5" s="282">
        <v>160.13911712160211</v>
      </c>
      <c r="Q5" s="282">
        <v>168.6296937064464</v>
      </c>
      <c r="R5" s="282">
        <v>208.7575866988893</v>
      </c>
      <c r="S5" s="282">
        <v>217.66908731657421</v>
      </c>
      <c r="T5" s="282">
        <v>194.28828895797091</v>
      </c>
      <c r="U5" s="282">
        <v>207.50952417869459</v>
      </c>
      <c r="V5" s="282">
        <v>195.9813944342273</v>
      </c>
      <c r="W5" s="282">
        <v>190.86659915911599</v>
      </c>
      <c r="X5" s="282">
        <v>177.5442750916898</v>
      </c>
      <c r="Y5" s="282">
        <v>246.45775273504981</v>
      </c>
      <c r="DA5" s="94" t="s">
        <v>1405</v>
      </c>
    </row>
    <row r="6" spans="1:105" ht="12" customHeight="1" x14ac:dyDescent="0.25">
      <c r="A6" s="49" t="s">
        <v>60</v>
      </c>
      <c r="B6" s="242">
        <v>75.295091191590458</v>
      </c>
      <c r="C6" s="242">
        <v>72.677218245975766</v>
      </c>
      <c r="D6" s="242">
        <v>87.574890794561483</v>
      </c>
      <c r="E6" s="242">
        <v>74.372251353211595</v>
      </c>
      <c r="F6" s="242">
        <v>76.015653030568259</v>
      </c>
      <c r="G6" s="242">
        <v>71.339654872024738</v>
      </c>
      <c r="H6" s="242">
        <v>91.636016360847876</v>
      </c>
      <c r="I6" s="242">
        <v>92.503863137321972</v>
      </c>
      <c r="J6" s="242">
        <v>83.767125194274669</v>
      </c>
      <c r="K6" s="242">
        <v>63.669062973078233</v>
      </c>
      <c r="L6" s="242">
        <v>61.010071557907779</v>
      </c>
      <c r="M6" s="242">
        <v>66.698002267146549</v>
      </c>
      <c r="N6" s="242">
        <v>70.858400316256066</v>
      </c>
      <c r="O6" s="242">
        <v>61.00597318850614</v>
      </c>
      <c r="P6" s="242">
        <v>65.294547309109021</v>
      </c>
      <c r="Q6" s="242">
        <v>87.702614887880756</v>
      </c>
      <c r="R6" s="242">
        <v>95.60101519032763</v>
      </c>
      <c r="S6" s="242">
        <v>88.306504735533196</v>
      </c>
      <c r="T6" s="242">
        <v>98.824816175482141</v>
      </c>
      <c r="U6" s="242">
        <v>112.8208705135178</v>
      </c>
      <c r="V6" s="242">
        <v>105.716754431263</v>
      </c>
      <c r="W6" s="242">
        <v>104.9619894995938</v>
      </c>
      <c r="X6" s="242">
        <v>104.7994822238024</v>
      </c>
      <c r="Y6" s="242">
        <v>97.39325491486386</v>
      </c>
      <c r="DA6" s="84" t="s">
        <v>1406</v>
      </c>
    </row>
    <row r="7" spans="1:105" ht="12" customHeight="1" x14ac:dyDescent="0.25">
      <c r="A7" s="172"/>
      <c r="B7" s="172"/>
      <c r="C7" s="172"/>
      <c r="D7" s="172"/>
      <c r="E7" s="172"/>
      <c r="F7" s="172"/>
      <c r="G7" s="172"/>
      <c r="H7" s="172"/>
      <c r="I7" s="172"/>
      <c r="J7" s="172"/>
      <c r="K7" s="172"/>
      <c r="L7" s="172"/>
      <c r="M7" s="172"/>
      <c r="N7" s="172"/>
      <c r="O7" s="172"/>
      <c r="P7" s="172"/>
      <c r="Q7" s="172"/>
      <c r="R7" s="172"/>
      <c r="S7" s="172"/>
      <c r="T7" s="172"/>
      <c r="U7" s="172"/>
      <c r="V7" s="172"/>
      <c r="W7" s="172"/>
      <c r="X7" s="172"/>
      <c r="Y7" s="172"/>
      <c r="DA7" s="176"/>
    </row>
    <row r="8" spans="1:105" ht="12" customHeight="1" x14ac:dyDescent="0.25">
      <c r="A8" s="30" t="s">
        <v>437</v>
      </c>
      <c r="B8" s="203"/>
      <c r="C8" s="203"/>
      <c r="D8" s="203"/>
      <c r="E8" s="203"/>
      <c r="F8" s="203"/>
      <c r="G8" s="203"/>
      <c r="H8" s="203"/>
      <c r="I8" s="203"/>
      <c r="J8" s="203"/>
      <c r="K8" s="203"/>
      <c r="L8" s="203"/>
      <c r="M8" s="203"/>
      <c r="N8" s="203"/>
      <c r="O8" s="203"/>
      <c r="P8" s="203"/>
      <c r="Q8" s="203"/>
      <c r="R8" s="203"/>
      <c r="S8" s="203"/>
      <c r="T8" s="203"/>
      <c r="U8" s="203"/>
      <c r="V8" s="203"/>
      <c r="W8" s="203"/>
      <c r="X8" s="203"/>
      <c r="Y8" s="203"/>
      <c r="DA8" s="112"/>
    </row>
    <row r="9" spans="1:105" ht="12" customHeight="1" x14ac:dyDescent="0.25">
      <c r="A9" s="50" t="s">
        <v>1407</v>
      </c>
      <c r="B9" s="241">
        <v>1300</v>
      </c>
      <c r="C9" s="241">
        <v>1237</v>
      </c>
      <c r="D9" s="241">
        <v>1178</v>
      </c>
      <c r="E9" s="241">
        <v>1370</v>
      </c>
      <c r="F9" s="241">
        <v>1186</v>
      </c>
      <c r="G9" s="241">
        <v>1114</v>
      </c>
      <c r="H9" s="241">
        <v>1269</v>
      </c>
      <c r="I9" s="241">
        <v>1300</v>
      </c>
      <c r="J9" s="241">
        <v>1525</v>
      </c>
      <c r="K9" s="241">
        <v>1082</v>
      </c>
      <c r="L9" s="241">
        <v>799</v>
      </c>
      <c r="M9" s="241">
        <v>760</v>
      </c>
      <c r="N9" s="241">
        <v>745</v>
      </c>
      <c r="O9" s="241">
        <v>614</v>
      </c>
      <c r="P9" s="241">
        <v>706</v>
      </c>
      <c r="Q9" s="241">
        <v>600</v>
      </c>
      <c r="R9" s="241">
        <v>700</v>
      </c>
      <c r="S9" s="241">
        <v>660</v>
      </c>
      <c r="T9" s="241">
        <v>680</v>
      </c>
      <c r="U9" s="241">
        <v>1035</v>
      </c>
      <c r="V9" s="241">
        <v>920</v>
      </c>
      <c r="W9" s="241">
        <v>700</v>
      </c>
      <c r="X9" s="241">
        <v>700</v>
      </c>
      <c r="Y9" s="241">
        <v>654.31578947368416</v>
      </c>
      <c r="DA9" s="83" t="s">
        <v>1408</v>
      </c>
    </row>
    <row r="10" spans="1:105" ht="12" customHeight="1" x14ac:dyDescent="0.25">
      <c r="A10" s="144" t="s">
        <v>1409</v>
      </c>
      <c r="B10" s="282">
        <v>1326</v>
      </c>
      <c r="C10" s="282">
        <v>1875</v>
      </c>
      <c r="D10" s="282">
        <v>918</v>
      </c>
      <c r="E10" s="282">
        <v>1395</v>
      </c>
      <c r="F10" s="282">
        <v>2106</v>
      </c>
      <c r="G10" s="282">
        <v>2832</v>
      </c>
      <c r="H10" s="282">
        <v>2292</v>
      </c>
      <c r="I10" s="282">
        <v>2868</v>
      </c>
      <c r="J10" s="282">
        <v>2664</v>
      </c>
      <c r="K10" s="282">
        <v>1887</v>
      </c>
      <c r="L10" s="282">
        <v>2295</v>
      </c>
      <c r="M10" s="282">
        <v>2037.5</v>
      </c>
      <c r="N10" s="282">
        <v>1737</v>
      </c>
      <c r="O10" s="282">
        <v>2360</v>
      </c>
      <c r="P10" s="282">
        <v>2100</v>
      </c>
      <c r="Q10" s="282">
        <v>2170</v>
      </c>
      <c r="R10" s="282">
        <v>2170</v>
      </c>
      <c r="S10" s="282">
        <v>2170</v>
      </c>
      <c r="T10" s="282">
        <v>2380</v>
      </c>
      <c r="U10" s="282">
        <v>1960</v>
      </c>
      <c r="V10" s="282">
        <v>1890</v>
      </c>
      <c r="W10" s="282">
        <v>2100</v>
      </c>
      <c r="X10" s="282">
        <v>2100</v>
      </c>
      <c r="Y10" s="282">
        <v>1960</v>
      </c>
      <c r="DA10" s="94" t="s">
        <v>1410</v>
      </c>
    </row>
    <row r="11" spans="1:105" ht="12" customHeight="1" x14ac:dyDescent="0.25">
      <c r="A11" s="49" t="s">
        <v>1411</v>
      </c>
      <c r="B11" s="242">
        <v>67.165378000000004</v>
      </c>
      <c r="C11" s="242">
        <v>68.597460999999996</v>
      </c>
      <c r="D11" s="242">
        <v>68.112979999999993</v>
      </c>
      <c r="E11" s="242">
        <v>62.436788999999997</v>
      </c>
      <c r="F11" s="242">
        <v>67.381596999999999</v>
      </c>
      <c r="G11" s="242">
        <v>69.433000000000007</v>
      </c>
      <c r="H11" s="242">
        <v>78.202855999999997</v>
      </c>
      <c r="I11" s="242">
        <v>84.945171000000002</v>
      </c>
      <c r="J11" s="242">
        <v>84.850576000000004</v>
      </c>
      <c r="K11" s="242">
        <v>68.64749916000001</v>
      </c>
      <c r="L11" s="242">
        <v>72.183520000000001</v>
      </c>
      <c r="M11" s="242">
        <v>77.747996000000001</v>
      </c>
      <c r="N11" s="242">
        <v>75.970017000000013</v>
      </c>
      <c r="O11" s="242">
        <v>69.713170000000005</v>
      </c>
      <c r="P11" s="242">
        <v>66.888669000000007</v>
      </c>
      <c r="Q11" s="242">
        <v>79.477402999999995</v>
      </c>
      <c r="R11" s="242">
        <v>83.433183999999997</v>
      </c>
      <c r="S11" s="242">
        <v>78.873046000000002</v>
      </c>
      <c r="T11" s="242">
        <v>88.56614900000001</v>
      </c>
      <c r="U11" s="242">
        <v>99.181994399000004</v>
      </c>
      <c r="V11" s="242">
        <v>87.349237000000002</v>
      </c>
      <c r="W11" s="242">
        <v>101.282056</v>
      </c>
      <c r="X11" s="242">
        <v>102.547362922</v>
      </c>
      <c r="Y11" s="242">
        <v>91.884662274000007</v>
      </c>
      <c r="DA11" s="84" t="s">
        <v>1412</v>
      </c>
    </row>
    <row r="12" spans="1:105" ht="12" customHeight="1" x14ac:dyDescent="0.25">
      <c r="A12" s="172"/>
      <c r="B12" s="172"/>
      <c r="C12" s="172"/>
      <c r="D12" s="172"/>
      <c r="E12" s="172"/>
      <c r="F12" s="172"/>
      <c r="G12" s="172"/>
      <c r="H12" s="172"/>
      <c r="I12" s="172"/>
      <c r="J12" s="172"/>
      <c r="K12" s="172"/>
      <c r="L12" s="172"/>
      <c r="M12" s="172"/>
      <c r="N12" s="172"/>
      <c r="O12" s="172"/>
      <c r="P12" s="172"/>
      <c r="Q12" s="172"/>
      <c r="R12" s="172"/>
      <c r="S12" s="172"/>
      <c r="T12" s="172"/>
      <c r="U12" s="172"/>
      <c r="V12" s="172"/>
      <c r="W12" s="172"/>
      <c r="X12" s="172"/>
      <c r="Y12" s="172"/>
      <c r="DA12" s="176"/>
    </row>
    <row r="13" spans="1:105" ht="12" customHeight="1" x14ac:dyDescent="0.25">
      <c r="A13" s="30" t="s">
        <v>445</v>
      </c>
      <c r="B13" s="203"/>
      <c r="C13" s="203"/>
      <c r="D13" s="203"/>
      <c r="E13" s="203"/>
      <c r="F13" s="203"/>
      <c r="G13" s="203"/>
      <c r="H13" s="203"/>
      <c r="I13" s="203"/>
      <c r="J13" s="203"/>
      <c r="K13" s="203"/>
      <c r="L13" s="203"/>
      <c r="M13" s="203"/>
      <c r="N13" s="203"/>
      <c r="O13" s="203"/>
      <c r="P13" s="203"/>
      <c r="Q13" s="203"/>
      <c r="R13" s="203"/>
      <c r="S13" s="203"/>
      <c r="T13" s="203"/>
      <c r="U13" s="203"/>
      <c r="V13" s="203"/>
      <c r="W13" s="203"/>
      <c r="X13" s="203"/>
      <c r="Y13" s="203"/>
      <c r="DA13" s="112"/>
    </row>
    <row r="14" spans="1:105" ht="12" customHeight="1" x14ac:dyDescent="0.25">
      <c r="A14" s="50" t="s">
        <v>1407</v>
      </c>
      <c r="B14" s="241">
        <v>1444.4444444444439</v>
      </c>
      <c r="C14" s="241">
        <v>1444.4444444444439</v>
      </c>
      <c r="D14" s="241">
        <v>1444.4444444444439</v>
      </c>
      <c r="E14" s="241">
        <v>1444.4444444444439</v>
      </c>
      <c r="F14" s="241">
        <v>1444.4444444444439</v>
      </c>
      <c r="G14" s="241">
        <v>1444.4444444444439</v>
      </c>
      <c r="H14" s="241">
        <v>1444.4444444444439</v>
      </c>
      <c r="I14" s="241">
        <v>1444.4444444444439</v>
      </c>
      <c r="J14" s="241">
        <v>1693.439480513862</v>
      </c>
      <c r="K14" s="241">
        <v>1693.439480513862</v>
      </c>
      <c r="L14" s="241">
        <v>1693.439480513862</v>
      </c>
      <c r="M14" s="241">
        <v>1568.9419624791531</v>
      </c>
      <c r="N14" s="241">
        <v>1568.9419624791531</v>
      </c>
      <c r="O14" s="241">
        <v>1568.9419624791531</v>
      </c>
      <c r="P14" s="241">
        <v>1568.9419624791531</v>
      </c>
      <c r="Q14" s="241">
        <v>1444.444444444445</v>
      </c>
      <c r="R14" s="241">
        <v>1444.444444444445</v>
      </c>
      <c r="S14" s="241">
        <v>1444.444444444445</v>
      </c>
      <c r="T14" s="241">
        <v>1444.444444444445</v>
      </c>
      <c r="U14" s="241">
        <v>1444.444444444445</v>
      </c>
      <c r="V14" s="241">
        <v>1444.444444444445</v>
      </c>
      <c r="W14" s="241">
        <v>1444.444444444445</v>
      </c>
      <c r="X14" s="241">
        <v>1444.444444444445</v>
      </c>
      <c r="Y14" s="241">
        <v>1444.444444444445</v>
      </c>
      <c r="DA14" s="83" t="s">
        <v>1413</v>
      </c>
    </row>
    <row r="15" spans="1:105" ht="12" customHeight="1" x14ac:dyDescent="0.25">
      <c r="A15" s="107" t="s">
        <v>1409</v>
      </c>
      <c r="B15" s="282">
        <v>1473.333333333333</v>
      </c>
      <c r="C15" s="282">
        <v>1992.146772589336</v>
      </c>
      <c r="D15" s="282">
        <v>1862.443412775335</v>
      </c>
      <c r="E15" s="282">
        <v>1862.443412775335</v>
      </c>
      <c r="F15" s="282">
        <v>2251.553492217337</v>
      </c>
      <c r="G15" s="282">
        <v>3029.7736511013409</v>
      </c>
      <c r="H15" s="282">
        <v>3029.7736511013409</v>
      </c>
      <c r="I15" s="282">
        <v>3029.7736511013409</v>
      </c>
      <c r="J15" s="282">
        <v>2900.0702912873398</v>
      </c>
      <c r="K15" s="282">
        <v>2900.0702912873398</v>
      </c>
      <c r="L15" s="282">
        <v>2770.3669314733402</v>
      </c>
      <c r="M15" s="282">
        <v>2770.3669314733402</v>
      </c>
      <c r="N15" s="282">
        <v>2770.3669314733402</v>
      </c>
      <c r="O15" s="282">
        <v>2640.6635716593391</v>
      </c>
      <c r="P15" s="282">
        <v>2640.6635716593391</v>
      </c>
      <c r="Q15" s="282">
        <v>2640.6635716593391</v>
      </c>
      <c r="R15" s="282">
        <v>2640.6635716593391</v>
      </c>
      <c r="S15" s="282">
        <v>2640.6635716593391</v>
      </c>
      <c r="T15" s="282">
        <v>2640.6635716593391</v>
      </c>
      <c r="U15" s="282">
        <v>2640.6635716593391</v>
      </c>
      <c r="V15" s="282">
        <v>2640.6635716593391</v>
      </c>
      <c r="W15" s="282">
        <v>2640.6635716593391</v>
      </c>
      <c r="X15" s="282">
        <v>2640.6635716593391</v>
      </c>
      <c r="Y15" s="282">
        <v>2640.6635716593391</v>
      </c>
      <c r="DA15" s="94" t="s">
        <v>1414</v>
      </c>
    </row>
    <row r="16" spans="1:105" ht="12" customHeight="1" x14ac:dyDescent="0.25">
      <c r="A16" s="49" t="s">
        <v>1411</v>
      </c>
      <c r="B16" s="242">
        <v>82.222222222222229</v>
      </c>
      <c r="C16" s="242">
        <v>79.199498553941169</v>
      </c>
      <c r="D16" s="242">
        <v>86.278279926977504</v>
      </c>
      <c r="E16" s="242">
        <v>83.255556258696458</v>
      </c>
      <c r="F16" s="242">
        <v>92.693931422744896</v>
      </c>
      <c r="G16" s="242">
        <v>96.749989127500186</v>
      </c>
      <c r="H16" s="242">
        <v>112.8969415053796</v>
      </c>
      <c r="I16" s="242">
        <v>115.9196651736607</v>
      </c>
      <c r="J16" s="242">
        <v>115.9196651736607</v>
      </c>
      <c r="K16" s="242">
        <v>108.1777539233554</v>
      </c>
      <c r="L16" s="242">
        <v>105.81816013234329</v>
      </c>
      <c r="M16" s="242">
        <v>100.4358426730502</v>
      </c>
      <c r="N16" s="242">
        <v>98.076248882038044</v>
      </c>
      <c r="O16" s="242">
        <v>92.693931422744896</v>
      </c>
      <c r="P16" s="242">
        <v>90.33433763173278</v>
      </c>
      <c r="Q16" s="242">
        <v>95.716655091025942</v>
      </c>
      <c r="R16" s="242">
        <v>95.716655091025942</v>
      </c>
      <c r="S16" s="242">
        <v>95.716655091025942</v>
      </c>
      <c r="T16" s="242">
        <v>101.0989725503191</v>
      </c>
      <c r="U16" s="242">
        <v>108.8408838006244</v>
      </c>
      <c r="V16" s="242">
        <v>108.8408838006244</v>
      </c>
      <c r="W16" s="242">
        <v>108.8408838006244</v>
      </c>
      <c r="X16" s="242">
        <v>108.8408838006244</v>
      </c>
      <c r="Y16" s="242">
        <v>108.8408838006244</v>
      </c>
      <c r="DA16" s="84" t="s">
        <v>1415</v>
      </c>
    </row>
    <row r="17" spans="1:105" ht="12" customHeight="1" x14ac:dyDescent="0.25">
      <c r="A17" s="108" t="s">
        <v>450</v>
      </c>
      <c r="B17" s="210"/>
      <c r="C17" s="210"/>
      <c r="D17" s="210"/>
      <c r="E17" s="210"/>
      <c r="F17" s="210"/>
      <c r="G17" s="210"/>
      <c r="H17" s="210"/>
      <c r="I17" s="210"/>
      <c r="J17" s="210"/>
      <c r="K17" s="210"/>
      <c r="L17" s="210"/>
      <c r="M17" s="210"/>
      <c r="N17" s="210"/>
      <c r="O17" s="210"/>
      <c r="P17" s="210"/>
      <c r="Q17" s="210"/>
      <c r="R17" s="210"/>
      <c r="S17" s="210"/>
      <c r="T17" s="210"/>
      <c r="U17" s="210"/>
      <c r="V17" s="210"/>
      <c r="W17" s="210"/>
      <c r="X17" s="210"/>
      <c r="Y17" s="210"/>
      <c r="DA17" s="109"/>
    </row>
    <row r="18" spans="1:105" ht="12" customHeight="1" x14ac:dyDescent="0.25">
      <c r="A18" s="51" t="s">
        <v>1407</v>
      </c>
      <c r="B18" s="246">
        <v>0</v>
      </c>
      <c r="C18" s="241">
        <v>0</v>
      </c>
      <c r="D18" s="241">
        <v>0</v>
      </c>
      <c r="E18" s="241">
        <v>124.49751803470861</v>
      </c>
      <c r="F18" s="241">
        <v>0</v>
      </c>
      <c r="G18" s="241">
        <v>0</v>
      </c>
      <c r="H18" s="241">
        <v>0</v>
      </c>
      <c r="I18" s="241">
        <v>124.49751803470861</v>
      </c>
      <c r="J18" s="241">
        <v>248.9950360694171</v>
      </c>
      <c r="K18" s="241">
        <v>0</v>
      </c>
      <c r="L18" s="241">
        <v>0</v>
      </c>
      <c r="M18" s="241">
        <v>0</v>
      </c>
      <c r="N18" s="241">
        <v>0</v>
      </c>
      <c r="O18" s="241">
        <v>0</v>
      </c>
      <c r="P18" s="241">
        <v>0</v>
      </c>
      <c r="Q18" s="241">
        <v>0</v>
      </c>
      <c r="R18" s="241">
        <v>0</v>
      </c>
      <c r="S18" s="241">
        <v>0</v>
      </c>
      <c r="T18" s="241">
        <v>124.49751803470861</v>
      </c>
      <c r="U18" s="241">
        <v>0</v>
      </c>
      <c r="V18" s="241">
        <v>0</v>
      </c>
      <c r="W18" s="241">
        <v>0</v>
      </c>
      <c r="X18" s="241">
        <v>124.49751803470861</v>
      </c>
      <c r="Y18" s="241">
        <v>0</v>
      </c>
      <c r="DA18" s="83" t="s">
        <v>1416</v>
      </c>
    </row>
    <row r="19" spans="1:105" ht="12" customHeight="1" x14ac:dyDescent="0.25">
      <c r="A19" s="99" t="s">
        <v>1409</v>
      </c>
      <c r="B19" s="283">
        <v>0</v>
      </c>
      <c r="C19" s="282">
        <v>518.81343925600243</v>
      </c>
      <c r="D19" s="282">
        <v>0</v>
      </c>
      <c r="E19" s="282">
        <v>0</v>
      </c>
      <c r="F19" s="282">
        <v>389.11007944200179</v>
      </c>
      <c r="G19" s="282">
        <v>907.92351869800427</v>
      </c>
      <c r="H19" s="282">
        <v>0</v>
      </c>
      <c r="I19" s="282">
        <v>0</v>
      </c>
      <c r="J19" s="282">
        <v>0</v>
      </c>
      <c r="K19" s="282">
        <v>0</v>
      </c>
      <c r="L19" s="282">
        <v>0</v>
      </c>
      <c r="M19" s="282">
        <v>0</v>
      </c>
      <c r="N19" s="282">
        <v>0</v>
      </c>
      <c r="O19" s="282">
        <v>0</v>
      </c>
      <c r="P19" s="282">
        <v>0</v>
      </c>
      <c r="Q19" s="282">
        <v>0</v>
      </c>
      <c r="R19" s="282">
        <v>129.70335981400061</v>
      </c>
      <c r="S19" s="282">
        <v>0</v>
      </c>
      <c r="T19" s="282">
        <v>129.70335981400061</v>
      </c>
      <c r="U19" s="282">
        <v>0</v>
      </c>
      <c r="V19" s="282">
        <v>0</v>
      </c>
      <c r="W19" s="282">
        <v>129.70335981400061</v>
      </c>
      <c r="X19" s="282">
        <v>0</v>
      </c>
      <c r="Y19" s="282">
        <v>0</v>
      </c>
      <c r="DA19" s="94" t="s">
        <v>1417</v>
      </c>
    </row>
    <row r="20" spans="1:105" ht="12" customHeight="1" x14ac:dyDescent="0.25">
      <c r="A20" s="52" t="s">
        <v>1411</v>
      </c>
      <c r="B20" s="247">
        <v>0</v>
      </c>
      <c r="C20" s="242">
        <v>2.359593791012109</v>
      </c>
      <c r="D20" s="242">
        <v>9.4383751640484341</v>
      </c>
      <c r="E20" s="242">
        <v>2.359593791012109</v>
      </c>
      <c r="F20" s="242">
        <v>9.4383751640484341</v>
      </c>
      <c r="G20" s="242">
        <v>9.4383751640484341</v>
      </c>
      <c r="H20" s="242">
        <v>16.146952377879469</v>
      </c>
      <c r="I20" s="242">
        <v>8.4050411275742007</v>
      </c>
      <c r="J20" s="242">
        <v>0</v>
      </c>
      <c r="K20" s="242">
        <v>0</v>
      </c>
      <c r="L20" s="242">
        <v>0</v>
      </c>
      <c r="M20" s="242">
        <v>0</v>
      </c>
      <c r="N20" s="242">
        <v>0</v>
      </c>
      <c r="O20" s="242">
        <v>0</v>
      </c>
      <c r="P20" s="242">
        <v>0</v>
      </c>
      <c r="Q20" s="242">
        <v>10.76463491858631</v>
      </c>
      <c r="R20" s="242">
        <v>2.359593791012109</v>
      </c>
      <c r="S20" s="242">
        <v>5.3823174592931551</v>
      </c>
      <c r="T20" s="242">
        <v>7.7419112503052636</v>
      </c>
      <c r="U20" s="242">
        <v>15.483822500610531</v>
      </c>
      <c r="V20" s="242">
        <v>0</v>
      </c>
      <c r="W20" s="242">
        <v>7.7419112503052636</v>
      </c>
      <c r="X20" s="242">
        <v>0</v>
      </c>
      <c r="Y20" s="242">
        <v>7.7419112503052636</v>
      </c>
      <c r="DA20" s="84" t="s">
        <v>1418</v>
      </c>
    </row>
    <row r="21" spans="1:105" ht="12" customHeight="1" x14ac:dyDescent="0.25">
      <c r="A21" s="108" t="s">
        <v>455</v>
      </c>
      <c r="B21" s="245"/>
      <c r="C21" s="210"/>
      <c r="D21" s="210"/>
      <c r="E21" s="210"/>
      <c r="F21" s="210"/>
      <c r="G21" s="210"/>
      <c r="H21" s="210"/>
      <c r="I21" s="210"/>
      <c r="J21" s="210"/>
      <c r="K21" s="210"/>
      <c r="L21" s="210"/>
      <c r="M21" s="210"/>
      <c r="N21" s="210"/>
      <c r="O21" s="210"/>
      <c r="P21" s="210"/>
      <c r="Q21" s="210"/>
      <c r="R21" s="210"/>
      <c r="S21" s="210"/>
      <c r="T21" s="210"/>
      <c r="U21" s="210"/>
      <c r="V21" s="210"/>
      <c r="W21" s="210"/>
      <c r="X21" s="210"/>
      <c r="Y21" s="210"/>
      <c r="DA21" s="109"/>
    </row>
    <row r="22" spans="1:105" ht="12" customHeight="1" x14ac:dyDescent="0.25">
      <c r="A22" s="51" t="s">
        <v>1407</v>
      </c>
      <c r="B22" s="246"/>
      <c r="C22" s="241">
        <f t="shared" ref="C22:Y22" si="1">B14+C18-C14</f>
        <v>0</v>
      </c>
      <c r="D22" s="241">
        <f t="shared" si="1"/>
        <v>0</v>
      </c>
      <c r="E22" s="241">
        <f t="shared" si="1"/>
        <v>124.49751803470872</v>
      </c>
      <c r="F22" s="241">
        <f t="shared" si="1"/>
        <v>0</v>
      </c>
      <c r="G22" s="241">
        <f t="shared" si="1"/>
        <v>0</v>
      </c>
      <c r="H22" s="241">
        <f t="shared" si="1"/>
        <v>0</v>
      </c>
      <c r="I22" s="241">
        <f t="shared" si="1"/>
        <v>124.49751803470872</v>
      </c>
      <c r="J22" s="241">
        <f t="shared" si="1"/>
        <v>0</v>
      </c>
      <c r="K22" s="241">
        <f t="shared" si="1"/>
        <v>0</v>
      </c>
      <c r="L22" s="241">
        <f t="shared" si="1"/>
        <v>0</v>
      </c>
      <c r="M22" s="241">
        <f t="shared" si="1"/>
        <v>124.49751803470895</v>
      </c>
      <c r="N22" s="241">
        <f t="shared" si="1"/>
        <v>0</v>
      </c>
      <c r="O22" s="241">
        <f t="shared" si="1"/>
        <v>0</v>
      </c>
      <c r="P22" s="241">
        <f t="shared" si="1"/>
        <v>0</v>
      </c>
      <c r="Q22" s="241">
        <f t="shared" si="1"/>
        <v>124.49751803470804</v>
      </c>
      <c r="R22" s="241">
        <f t="shared" si="1"/>
        <v>0</v>
      </c>
      <c r="S22" s="241">
        <f t="shared" si="1"/>
        <v>0</v>
      </c>
      <c r="T22" s="241">
        <f t="shared" si="1"/>
        <v>124.49751803470849</v>
      </c>
      <c r="U22" s="241">
        <f t="shared" si="1"/>
        <v>0</v>
      </c>
      <c r="V22" s="241">
        <f t="shared" si="1"/>
        <v>0</v>
      </c>
      <c r="W22" s="241">
        <f t="shared" si="1"/>
        <v>0</v>
      </c>
      <c r="X22" s="241">
        <f t="shared" si="1"/>
        <v>124.49751803470849</v>
      </c>
      <c r="Y22" s="241">
        <f t="shared" si="1"/>
        <v>0</v>
      </c>
      <c r="DA22" s="83"/>
    </row>
    <row r="23" spans="1:105" ht="12" customHeight="1" x14ac:dyDescent="0.25">
      <c r="A23" s="99" t="s">
        <v>1409</v>
      </c>
      <c r="B23" s="283"/>
      <c r="C23" s="282">
        <f t="shared" ref="C23:Y23" si="2">B15+C19-C15</f>
        <v>0</v>
      </c>
      <c r="D23" s="282">
        <f t="shared" si="2"/>
        <v>129.70335981400103</v>
      </c>
      <c r="E23" s="282">
        <f t="shared" si="2"/>
        <v>0</v>
      </c>
      <c r="F23" s="282">
        <f t="shared" si="2"/>
        <v>0</v>
      </c>
      <c r="G23" s="282">
        <f t="shared" si="2"/>
        <v>129.70335981400058</v>
      </c>
      <c r="H23" s="282">
        <f t="shared" si="2"/>
        <v>0</v>
      </c>
      <c r="I23" s="282">
        <f t="shared" si="2"/>
        <v>0</v>
      </c>
      <c r="J23" s="282">
        <f t="shared" si="2"/>
        <v>129.70335981400103</v>
      </c>
      <c r="K23" s="282">
        <f t="shared" si="2"/>
        <v>0</v>
      </c>
      <c r="L23" s="282">
        <f t="shared" si="2"/>
        <v>129.70335981399967</v>
      </c>
      <c r="M23" s="282">
        <f t="shared" si="2"/>
        <v>0</v>
      </c>
      <c r="N23" s="282">
        <f t="shared" si="2"/>
        <v>0</v>
      </c>
      <c r="O23" s="282">
        <f t="shared" si="2"/>
        <v>129.70335981400103</v>
      </c>
      <c r="P23" s="282">
        <f t="shared" si="2"/>
        <v>0</v>
      </c>
      <c r="Q23" s="282">
        <f t="shared" si="2"/>
        <v>0</v>
      </c>
      <c r="R23" s="282">
        <f t="shared" si="2"/>
        <v>129.70335981400058</v>
      </c>
      <c r="S23" s="282">
        <f t="shared" si="2"/>
        <v>0</v>
      </c>
      <c r="T23" s="282">
        <f t="shared" si="2"/>
        <v>129.70335981400058</v>
      </c>
      <c r="U23" s="282">
        <f t="shared" si="2"/>
        <v>0</v>
      </c>
      <c r="V23" s="282">
        <f t="shared" si="2"/>
        <v>0</v>
      </c>
      <c r="W23" s="282">
        <f t="shared" si="2"/>
        <v>129.70335981400058</v>
      </c>
      <c r="X23" s="282">
        <f t="shared" si="2"/>
        <v>0</v>
      </c>
      <c r="Y23" s="282">
        <f t="shared" si="2"/>
        <v>0</v>
      </c>
      <c r="DA23" s="94"/>
    </row>
    <row r="24" spans="1:105" ht="12" customHeight="1" x14ac:dyDescent="0.25">
      <c r="A24" s="52" t="s">
        <v>1411</v>
      </c>
      <c r="B24" s="247"/>
      <c r="C24" s="242">
        <f t="shared" ref="C24:Y24" si="3">B16+C20-C16</f>
        <v>5.3823174592931622</v>
      </c>
      <c r="D24" s="242">
        <f t="shared" si="3"/>
        <v>2.3595937910121023</v>
      </c>
      <c r="E24" s="242">
        <f t="shared" si="3"/>
        <v>5.382317459293148</v>
      </c>
      <c r="F24" s="242">
        <f t="shared" si="3"/>
        <v>0</v>
      </c>
      <c r="G24" s="242">
        <f t="shared" si="3"/>
        <v>5.382317459293148</v>
      </c>
      <c r="H24" s="242">
        <f t="shared" si="3"/>
        <v>0</v>
      </c>
      <c r="I24" s="242">
        <f t="shared" si="3"/>
        <v>5.3823174592931053</v>
      </c>
      <c r="J24" s="242">
        <f t="shared" si="3"/>
        <v>0</v>
      </c>
      <c r="K24" s="242">
        <f t="shared" si="3"/>
        <v>7.7419112503053071</v>
      </c>
      <c r="L24" s="242">
        <f t="shared" si="3"/>
        <v>2.3595937910121023</v>
      </c>
      <c r="M24" s="242">
        <f t="shared" si="3"/>
        <v>5.3823174592930911</v>
      </c>
      <c r="N24" s="242">
        <f t="shared" si="3"/>
        <v>2.3595937910121592</v>
      </c>
      <c r="O24" s="242">
        <f t="shared" si="3"/>
        <v>5.382317459293148</v>
      </c>
      <c r="P24" s="242">
        <f t="shared" si="3"/>
        <v>2.3595937910121165</v>
      </c>
      <c r="Q24" s="242">
        <f t="shared" si="3"/>
        <v>5.382317459293148</v>
      </c>
      <c r="R24" s="242">
        <f t="shared" si="3"/>
        <v>2.3595937910121023</v>
      </c>
      <c r="S24" s="242">
        <f t="shared" si="3"/>
        <v>5.3823174592931622</v>
      </c>
      <c r="T24" s="242">
        <f t="shared" si="3"/>
        <v>2.3595937910121023</v>
      </c>
      <c r="U24" s="242">
        <f t="shared" si="3"/>
        <v>7.7419112503052361</v>
      </c>
      <c r="V24" s="242">
        <f t="shared" si="3"/>
        <v>0</v>
      </c>
      <c r="W24" s="242">
        <f t="shared" si="3"/>
        <v>7.7419112503052645</v>
      </c>
      <c r="X24" s="242">
        <f t="shared" si="3"/>
        <v>0</v>
      </c>
      <c r="Y24" s="242">
        <f t="shared" si="3"/>
        <v>7.7419112503052645</v>
      </c>
      <c r="DA24" s="84"/>
    </row>
    <row r="25" spans="1:105" ht="12" customHeight="1" x14ac:dyDescent="0.25">
      <c r="A25" s="30" t="s">
        <v>456</v>
      </c>
      <c r="B25" s="203"/>
      <c r="C25" s="203"/>
      <c r="D25" s="203"/>
      <c r="E25" s="203"/>
      <c r="F25" s="203"/>
      <c r="G25" s="203"/>
      <c r="H25" s="203"/>
      <c r="I25" s="203"/>
      <c r="J25" s="203"/>
      <c r="K25" s="203"/>
      <c r="L25" s="203"/>
      <c r="M25" s="203"/>
      <c r="N25" s="203"/>
      <c r="O25" s="203"/>
      <c r="P25" s="203"/>
      <c r="Q25" s="203"/>
      <c r="R25" s="203"/>
      <c r="S25" s="203"/>
      <c r="T25" s="203"/>
      <c r="U25" s="203"/>
      <c r="V25" s="203"/>
      <c r="W25" s="203"/>
      <c r="X25" s="203"/>
      <c r="Y25" s="203"/>
      <c r="DA25" s="112"/>
    </row>
    <row r="26" spans="1:105" ht="12" customHeight="1" x14ac:dyDescent="0.25">
      <c r="A26" s="50" t="s">
        <v>1407</v>
      </c>
      <c r="B26" s="241">
        <f t="shared" ref="B26:Y26" si="4">B14-B9</f>
        <v>144.44444444444389</v>
      </c>
      <c r="C26" s="241">
        <f t="shared" si="4"/>
        <v>207.44444444444389</v>
      </c>
      <c r="D26" s="241">
        <f t="shared" si="4"/>
        <v>266.44444444444389</v>
      </c>
      <c r="E26" s="241">
        <f t="shared" si="4"/>
        <v>74.444444444443889</v>
      </c>
      <c r="F26" s="241">
        <f t="shared" si="4"/>
        <v>258.44444444444389</v>
      </c>
      <c r="G26" s="241">
        <f t="shared" si="4"/>
        <v>330.44444444444389</v>
      </c>
      <c r="H26" s="241">
        <f t="shared" si="4"/>
        <v>175.44444444444389</v>
      </c>
      <c r="I26" s="241">
        <f t="shared" si="4"/>
        <v>144.44444444444389</v>
      </c>
      <c r="J26" s="241">
        <f t="shared" si="4"/>
        <v>168.43948051386201</v>
      </c>
      <c r="K26" s="241">
        <f t="shared" si="4"/>
        <v>611.43948051386201</v>
      </c>
      <c r="L26" s="241">
        <f t="shared" si="4"/>
        <v>894.43948051386201</v>
      </c>
      <c r="M26" s="241">
        <f t="shared" si="4"/>
        <v>808.94196247915306</v>
      </c>
      <c r="N26" s="241">
        <f t="shared" si="4"/>
        <v>823.94196247915306</v>
      </c>
      <c r="O26" s="241">
        <f t="shared" si="4"/>
        <v>954.94196247915306</v>
      </c>
      <c r="P26" s="241">
        <f t="shared" si="4"/>
        <v>862.94196247915306</v>
      </c>
      <c r="Q26" s="241">
        <f t="shared" si="4"/>
        <v>844.44444444444503</v>
      </c>
      <c r="R26" s="241">
        <f t="shared" si="4"/>
        <v>744.44444444444503</v>
      </c>
      <c r="S26" s="241">
        <f t="shared" si="4"/>
        <v>784.44444444444503</v>
      </c>
      <c r="T26" s="241">
        <f t="shared" si="4"/>
        <v>764.44444444444503</v>
      </c>
      <c r="U26" s="241">
        <f t="shared" si="4"/>
        <v>409.44444444444503</v>
      </c>
      <c r="V26" s="241">
        <f t="shared" si="4"/>
        <v>524.44444444444503</v>
      </c>
      <c r="W26" s="241">
        <f t="shared" si="4"/>
        <v>744.44444444444503</v>
      </c>
      <c r="X26" s="241">
        <f t="shared" si="4"/>
        <v>744.44444444444503</v>
      </c>
      <c r="Y26" s="241">
        <f t="shared" si="4"/>
        <v>790.12865497076086</v>
      </c>
      <c r="DA26" s="83"/>
    </row>
    <row r="27" spans="1:105" ht="12" customHeight="1" x14ac:dyDescent="0.25">
      <c r="A27" s="107" t="s">
        <v>1409</v>
      </c>
      <c r="B27" s="282">
        <f t="shared" ref="B27:Y27" si="5">B15-B10</f>
        <v>147.33333333333303</v>
      </c>
      <c r="C27" s="282">
        <f t="shared" si="5"/>
        <v>117.14677258933602</v>
      </c>
      <c r="D27" s="282">
        <f t="shared" si="5"/>
        <v>944.44341277533499</v>
      </c>
      <c r="E27" s="282">
        <f t="shared" si="5"/>
        <v>467.44341277533499</v>
      </c>
      <c r="F27" s="282">
        <f t="shared" si="5"/>
        <v>145.55349221733695</v>
      </c>
      <c r="G27" s="282">
        <f t="shared" si="5"/>
        <v>197.77365110134087</v>
      </c>
      <c r="H27" s="282">
        <f t="shared" si="5"/>
        <v>737.77365110134087</v>
      </c>
      <c r="I27" s="282">
        <f t="shared" si="5"/>
        <v>161.77365110134087</v>
      </c>
      <c r="J27" s="282">
        <f t="shared" si="5"/>
        <v>236.07029128733984</v>
      </c>
      <c r="K27" s="282">
        <f t="shared" si="5"/>
        <v>1013.0702912873398</v>
      </c>
      <c r="L27" s="282">
        <f t="shared" si="5"/>
        <v>475.36693147334017</v>
      </c>
      <c r="M27" s="282">
        <f t="shared" si="5"/>
        <v>732.86693147334017</v>
      </c>
      <c r="N27" s="282">
        <f t="shared" si="5"/>
        <v>1033.3669314733402</v>
      </c>
      <c r="O27" s="282">
        <f t="shared" si="5"/>
        <v>280.66357165933914</v>
      </c>
      <c r="P27" s="282">
        <f t="shared" si="5"/>
        <v>540.66357165933914</v>
      </c>
      <c r="Q27" s="282">
        <f t="shared" si="5"/>
        <v>470.66357165933914</v>
      </c>
      <c r="R27" s="282">
        <f t="shared" si="5"/>
        <v>470.66357165933914</v>
      </c>
      <c r="S27" s="282">
        <f t="shared" si="5"/>
        <v>470.66357165933914</v>
      </c>
      <c r="T27" s="282">
        <f t="shared" si="5"/>
        <v>260.66357165933914</v>
      </c>
      <c r="U27" s="282">
        <f t="shared" si="5"/>
        <v>680.66357165933914</v>
      </c>
      <c r="V27" s="282">
        <f t="shared" si="5"/>
        <v>750.66357165933914</v>
      </c>
      <c r="W27" s="282">
        <f t="shared" si="5"/>
        <v>540.66357165933914</v>
      </c>
      <c r="X27" s="282">
        <f t="shared" si="5"/>
        <v>540.66357165933914</v>
      </c>
      <c r="Y27" s="282">
        <f t="shared" si="5"/>
        <v>680.66357165933914</v>
      </c>
      <c r="DA27" s="94"/>
    </row>
    <row r="28" spans="1:105" ht="12" customHeight="1" x14ac:dyDescent="0.25">
      <c r="A28" s="49" t="s">
        <v>1411</v>
      </c>
      <c r="B28" s="242">
        <f t="shared" ref="B28:Y28" si="6">B16-B11</f>
        <v>15.056844222222225</v>
      </c>
      <c r="C28" s="242">
        <f t="shared" si="6"/>
        <v>10.602037553941173</v>
      </c>
      <c r="D28" s="242">
        <f t="shared" si="6"/>
        <v>18.165299926977511</v>
      </c>
      <c r="E28" s="242">
        <f t="shared" si="6"/>
        <v>20.818767258696461</v>
      </c>
      <c r="F28" s="242">
        <f t="shared" si="6"/>
        <v>25.312334422744897</v>
      </c>
      <c r="G28" s="242">
        <f t="shared" si="6"/>
        <v>27.316989127500179</v>
      </c>
      <c r="H28" s="242">
        <f t="shared" si="6"/>
        <v>34.694085505379604</v>
      </c>
      <c r="I28" s="242">
        <f t="shared" si="6"/>
        <v>30.974494173660702</v>
      </c>
      <c r="J28" s="242">
        <f t="shared" si="6"/>
        <v>31.0690891736607</v>
      </c>
      <c r="K28" s="242">
        <f t="shared" si="6"/>
        <v>39.530254763355387</v>
      </c>
      <c r="L28" s="242">
        <f t="shared" si="6"/>
        <v>33.634640132343293</v>
      </c>
      <c r="M28" s="242">
        <f t="shared" si="6"/>
        <v>22.687846673050203</v>
      </c>
      <c r="N28" s="242">
        <f t="shared" si="6"/>
        <v>22.106231882038031</v>
      </c>
      <c r="O28" s="242">
        <f t="shared" si="6"/>
        <v>22.980761422744891</v>
      </c>
      <c r="P28" s="242">
        <f t="shared" si="6"/>
        <v>23.445668631732772</v>
      </c>
      <c r="Q28" s="242">
        <f t="shared" si="6"/>
        <v>16.239252091025946</v>
      </c>
      <c r="R28" s="242">
        <f t="shared" si="6"/>
        <v>12.283471091025945</v>
      </c>
      <c r="S28" s="242">
        <f t="shared" si="6"/>
        <v>16.84360909102594</v>
      </c>
      <c r="T28" s="242">
        <f t="shared" si="6"/>
        <v>12.532823550319094</v>
      </c>
      <c r="U28" s="242">
        <f t="shared" si="6"/>
        <v>9.6588894016243927</v>
      </c>
      <c r="V28" s="242">
        <f t="shared" si="6"/>
        <v>21.491646800624395</v>
      </c>
      <c r="W28" s="242">
        <f t="shared" si="6"/>
        <v>7.5588278006243996</v>
      </c>
      <c r="X28" s="242">
        <f t="shared" si="6"/>
        <v>6.2935208786243919</v>
      </c>
      <c r="Y28" s="242">
        <f t="shared" si="6"/>
        <v>16.95622152662439</v>
      </c>
      <c r="DA28" s="84"/>
    </row>
    <row r="29" spans="1:105" ht="12" customHeight="1" x14ac:dyDescent="0.25">
      <c r="A29" s="142"/>
      <c r="B29" s="244"/>
      <c r="C29" s="244"/>
      <c r="D29" s="244"/>
      <c r="E29" s="244"/>
      <c r="F29" s="244"/>
      <c r="G29" s="244"/>
      <c r="H29" s="244"/>
      <c r="I29" s="244"/>
      <c r="J29" s="244"/>
      <c r="K29" s="244"/>
      <c r="L29" s="244"/>
      <c r="M29" s="244"/>
      <c r="N29" s="244"/>
      <c r="O29" s="244"/>
      <c r="P29" s="244"/>
      <c r="Q29" s="244"/>
      <c r="R29" s="244"/>
      <c r="S29" s="244"/>
      <c r="T29" s="244"/>
      <c r="U29" s="244"/>
      <c r="V29" s="244"/>
      <c r="W29" s="244"/>
      <c r="X29" s="244"/>
      <c r="Y29" s="244"/>
      <c r="DA29" s="176"/>
    </row>
    <row r="30" spans="1:105" ht="12" customHeight="1" x14ac:dyDescent="0.25">
      <c r="A30" s="30" t="s">
        <v>69</v>
      </c>
      <c r="B30" s="113"/>
      <c r="C30" s="113"/>
      <c r="D30" s="113"/>
      <c r="E30" s="113"/>
      <c r="F30" s="113"/>
      <c r="G30" s="113"/>
      <c r="H30" s="113"/>
      <c r="I30" s="113"/>
      <c r="J30" s="113"/>
      <c r="K30" s="113"/>
      <c r="L30" s="113"/>
      <c r="M30" s="113"/>
      <c r="N30" s="113"/>
      <c r="O30" s="113"/>
      <c r="P30" s="113"/>
      <c r="Q30" s="113"/>
      <c r="R30" s="113"/>
      <c r="S30" s="113"/>
      <c r="T30" s="113"/>
      <c r="U30" s="113"/>
      <c r="V30" s="113"/>
      <c r="W30" s="113"/>
      <c r="X30" s="113"/>
      <c r="Y30" s="113"/>
      <c r="DA30" s="112"/>
    </row>
    <row r="31" spans="1:105" ht="12" customHeight="1" x14ac:dyDescent="0.25">
      <c r="A31" s="31" t="s">
        <v>70</v>
      </c>
      <c r="B31" s="210">
        <v>221.3337919174549</v>
      </c>
      <c r="C31" s="210">
        <v>226.54075666380049</v>
      </c>
      <c r="D31" s="210">
        <v>188.39312123817709</v>
      </c>
      <c r="E31" s="210">
        <v>220.66526225279449</v>
      </c>
      <c r="F31" s="210">
        <v>226.85872742906281</v>
      </c>
      <c r="G31" s="210">
        <v>241.4796216680997</v>
      </c>
      <c r="H31" s="210">
        <v>272.96732588134142</v>
      </c>
      <c r="I31" s="210">
        <v>275.45004299226127</v>
      </c>
      <c r="J31" s="210">
        <v>269.7822871883061</v>
      </c>
      <c r="K31" s="210">
        <v>189.25932932072229</v>
      </c>
      <c r="L31" s="210">
        <v>198.61315563198619</v>
      </c>
      <c r="M31" s="210">
        <v>187.5052450558899</v>
      </c>
      <c r="N31" s="210">
        <v>172.2477214101462</v>
      </c>
      <c r="O31" s="210">
        <v>179.74952708512461</v>
      </c>
      <c r="P31" s="210">
        <v>182.88873602751511</v>
      </c>
      <c r="Q31" s="210">
        <v>180.56173688736021</v>
      </c>
      <c r="R31" s="210">
        <v>177.52089423903701</v>
      </c>
      <c r="S31" s="210">
        <v>192.77136715391231</v>
      </c>
      <c r="T31" s="210">
        <v>203.87463456577819</v>
      </c>
      <c r="U31" s="210">
        <v>210.06663800515909</v>
      </c>
      <c r="V31" s="210">
        <v>188.60361134995699</v>
      </c>
      <c r="W31" s="210">
        <v>202.8743766122098</v>
      </c>
      <c r="X31" s="210">
        <v>194.54187446259681</v>
      </c>
      <c r="Y31" s="210">
        <v>180.92389255444269</v>
      </c>
      <c r="DA31" s="109" t="s">
        <v>1419</v>
      </c>
    </row>
    <row r="32" spans="1:105" ht="12" customHeight="1" x14ac:dyDescent="0.25">
      <c r="A32" s="24" t="s">
        <v>28</v>
      </c>
      <c r="B32" s="213">
        <v>22.411006018916591</v>
      </c>
      <c r="C32" s="213">
        <v>38.518916595012897</v>
      </c>
      <c r="D32" s="213">
        <v>48.118830610490107</v>
      </c>
      <c r="E32" s="213">
        <v>43.520464316423038</v>
      </c>
      <c r="F32" s="213">
        <v>43.078675838349099</v>
      </c>
      <c r="G32" s="213">
        <v>37.765520206362851</v>
      </c>
      <c r="H32" s="213">
        <v>37.907222699914009</v>
      </c>
      <c r="I32" s="213">
        <v>49.047377472055032</v>
      </c>
      <c r="J32" s="213">
        <v>50.989337919174538</v>
      </c>
      <c r="K32" s="213">
        <v>29.304987102321579</v>
      </c>
      <c r="L32" s="213">
        <v>20.75107480653482</v>
      </c>
      <c r="M32" s="213">
        <v>21.54368013757524</v>
      </c>
      <c r="N32" s="213">
        <v>21.591401547721411</v>
      </c>
      <c r="O32" s="213">
        <v>16.9810834049871</v>
      </c>
      <c r="P32" s="213">
        <v>14.27480653482373</v>
      </c>
      <c r="Q32" s="213">
        <v>11.373086844368011</v>
      </c>
      <c r="R32" s="213">
        <v>10.026483233018061</v>
      </c>
      <c r="S32" s="213">
        <v>11.259587274290631</v>
      </c>
      <c r="T32" s="213">
        <v>10.955803955288051</v>
      </c>
      <c r="U32" s="213">
        <v>11.177128116938951</v>
      </c>
      <c r="V32" s="213">
        <v>10.861392949269129</v>
      </c>
      <c r="W32" s="213">
        <v>12.22261392949269</v>
      </c>
      <c r="X32" s="213">
        <v>11.24935511607911</v>
      </c>
      <c r="Y32" s="213">
        <v>9.8566638005159053</v>
      </c>
      <c r="DA32" s="85" t="s">
        <v>1420</v>
      </c>
    </row>
    <row r="33" spans="1:105" ht="12" customHeight="1" x14ac:dyDescent="0.25">
      <c r="A33" s="14" t="s">
        <v>29</v>
      </c>
      <c r="B33" s="204">
        <f t="shared" ref="B33:Y33" si="7">B34+B35+B36+B37+B38</f>
        <v>56.489423903697336</v>
      </c>
      <c r="C33" s="204">
        <f t="shared" si="7"/>
        <v>53.800000000000011</v>
      </c>
      <c r="D33" s="204">
        <f t="shared" si="7"/>
        <v>22.260533104041272</v>
      </c>
      <c r="E33" s="204">
        <f t="shared" si="7"/>
        <v>43.88073946689596</v>
      </c>
      <c r="F33" s="204">
        <f t="shared" si="7"/>
        <v>44.4993981083405</v>
      </c>
      <c r="G33" s="204">
        <f t="shared" si="7"/>
        <v>48.129922613929487</v>
      </c>
      <c r="H33" s="204">
        <f t="shared" si="7"/>
        <v>64.545657781599317</v>
      </c>
      <c r="I33" s="204">
        <f t="shared" si="7"/>
        <v>51.400257953568357</v>
      </c>
      <c r="J33" s="204">
        <f t="shared" si="7"/>
        <v>50.057867583834906</v>
      </c>
      <c r="K33" s="204">
        <f t="shared" si="7"/>
        <v>37.529062768701635</v>
      </c>
      <c r="L33" s="204">
        <f t="shared" si="7"/>
        <v>29.440842648323297</v>
      </c>
      <c r="M33" s="204">
        <f t="shared" si="7"/>
        <v>29.157781599312123</v>
      </c>
      <c r="N33" s="204">
        <f t="shared" si="7"/>
        <v>24.23284608770421</v>
      </c>
      <c r="O33" s="204">
        <f t="shared" si="7"/>
        <v>40.426913155631979</v>
      </c>
      <c r="P33" s="204">
        <f t="shared" si="7"/>
        <v>40.809888220120385</v>
      </c>
      <c r="Q33" s="204">
        <f t="shared" si="7"/>
        <v>28.685124677558036</v>
      </c>
      <c r="R33" s="204">
        <f t="shared" si="7"/>
        <v>28.584006878761816</v>
      </c>
      <c r="S33" s="204">
        <f t="shared" si="7"/>
        <v>31.482029234737741</v>
      </c>
      <c r="T33" s="204">
        <f t="shared" si="7"/>
        <v>34.077214101461735</v>
      </c>
      <c r="U33" s="204">
        <f t="shared" si="7"/>
        <v>32.37429062768701</v>
      </c>
      <c r="V33" s="204">
        <f t="shared" si="7"/>
        <v>36.842218400687877</v>
      </c>
      <c r="W33" s="204">
        <f t="shared" si="7"/>
        <v>40.039638865004299</v>
      </c>
      <c r="X33" s="204">
        <f t="shared" si="7"/>
        <v>38.648409286328459</v>
      </c>
      <c r="Y33" s="204">
        <f t="shared" si="7"/>
        <v>34.302063628546854</v>
      </c>
      <c r="DA33" s="71"/>
    </row>
    <row r="34" spans="1:105" ht="12" customHeight="1" x14ac:dyDescent="0.25">
      <c r="A34" s="18" t="s">
        <v>30</v>
      </c>
      <c r="B34" s="204">
        <v>0</v>
      </c>
      <c r="C34" s="204">
        <v>0</v>
      </c>
      <c r="D34" s="204">
        <v>0</v>
      </c>
      <c r="E34" s="204">
        <v>0</v>
      </c>
      <c r="F34" s="204">
        <v>0</v>
      </c>
      <c r="G34" s="204">
        <v>0</v>
      </c>
      <c r="H34" s="204">
        <v>0</v>
      </c>
      <c r="I34" s="204">
        <v>0</v>
      </c>
      <c r="J34" s="204">
        <v>0</v>
      </c>
      <c r="K34" s="204">
        <v>0</v>
      </c>
      <c r="L34" s="204">
        <v>0</v>
      </c>
      <c r="M34" s="204">
        <v>0</v>
      </c>
      <c r="N34" s="204">
        <v>0</v>
      </c>
      <c r="O34" s="204">
        <v>0</v>
      </c>
      <c r="P34" s="204">
        <v>0</v>
      </c>
      <c r="Q34" s="204">
        <v>0</v>
      </c>
      <c r="R34" s="204">
        <v>0</v>
      </c>
      <c r="S34" s="204">
        <v>0</v>
      </c>
      <c r="T34" s="204">
        <v>0</v>
      </c>
      <c r="U34" s="204">
        <v>0</v>
      </c>
      <c r="V34" s="204">
        <v>0</v>
      </c>
      <c r="W34" s="204">
        <v>0</v>
      </c>
      <c r="X34" s="204">
        <v>0</v>
      </c>
      <c r="Y34" s="204">
        <v>0</v>
      </c>
      <c r="DA34" s="71" t="s">
        <v>1421</v>
      </c>
    </row>
    <row r="35" spans="1:105" ht="12" customHeight="1" x14ac:dyDescent="0.25">
      <c r="A35" s="18" t="s">
        <v>31</v>
      </c>
      <c r="B35" s="204">
        <v>3.389251934651762</v>
      </c>
      <c r="C35" s="204">
        <v>5.6486672398968194</v>
      </c>
      <c r="D35" s="204">
        <v>4.519002579535683</v>
      </c>
      <c r="E35" s="204">
        <v>5.6486672398968194</v>
      </c>
      <c r="F35" s="204">
        <v>4.519002579535683</v>
      </c>
      <c r="G35" s="204">
        <v>4.519002579535683</v>
      </c>
      <c r="H35" s="204">
        <v>6.7784178847807386</v>
      </c>
      <c r="I35" s="204">
        <v>5.4993981083404986</v>
      </c>
      <c r="J35" s="204">
        <v>4.3995700773860706</v>
      </c>
      <c r="K35" s="204">
        <v>1.099914015477214</v>
      </c>
      <c r="L35" s="204">
        <v>1.099914015477214</v>
      </c>
      <c r="M35" s="204">
        <v>2.1997420464316422</v>
      </c>
      <c r="N35" s="204">
        <v>1.099914015477214</v>
      </c>
      <c r="O35" s="204">
        <v>2.1997420464316422</v>
      </c>
      <c r="P35" s="204">
        <v>2.1997420464316422</v>
      </c>
      <c r="Q35" s="204">
        <v>1.099914015477214</v>
      </c>
      <c r="R35" s="204">
        <v>2.1997420464316422</v>
      </c>
      <c r="S35" s="204">
        <v>2.0369733447979361</v>
      </c>
      <c r="T35" s="204">
        <v>1.697162510748065</v>
      </c>
      <c r="U35" s="204">
        <v>1.9148753224419599</v>
      </c>
      <c r="V35" s="204">
        <v>1.68615649183147</v>
      </c>
      <c r="W35" s="204">
        <v>1.362768701633706</v>
      </c>
      <c r="X35" s="204">
        <v>1.374892519346518</v>
      </c>
      <c r="Y35" s="204">
        <v>1.1736027515047289</v>
      </c>
      <c r="DA35" s="71" t="s">
        <v>1422</v>
      </c>
    </row>
    <row r="36" spans="1:105" ht="12" customHeight="1" x14ac:dyDescent="0.25">
      <c r="A36" s="18" t="s">
        <v>71</v>
      </c>
      <c r="B36" s="204">
        <v>16.432588134135859</v>
      </c>
      <c r="C36" s="204">
        <v>14.378503869303531</v>
      </c>
      <c r="D36" s="204">
        <v>6.1622527944969896</v>
      </c>
      <c r="E36" s="204">
        <v>14.378503869303531</v>
      </c>
      <c r="F36" s="204">
        <v>7.1892519346517627</v>
      </c>
      <c r="G36" s="204">
        <v>6.1622527944969896</v>
      </c>
      <c r="H36" s="204">
        <v>7.1223559759243331</v>
      </c>
      <c r="I36" s="204">
        <v>6.1049011177987964</v>
      </c>
      <c r="J36" s="204">
        <v>5.0874462596732588</v>
      </c>
      <c r="K36" s="204">
        <v>3.0524505588993982</v>
      </c>
      <c r="L36" s="204">
        <v>4.0699054170249349</v>
      </c>
      <c r="M36" s="204">
        <v>4.0699054170249349</v>
      </c>
      <c r="N36" s="204">
        <v>3.0524505588993982</v>
      </c>
      <c r="O36" s="204">
        <v>4.0699914015477212</v>
      </c>
      <c r="P36" s="204">
        <v>3.0522785898538261</v>
      </c>
      <c r="Q36" s="204">
        <v>3.0523645743766119</v>
      </c>
      <c r="R36" s="204">
        <v>2.0349097162510752</v>
      </c>
      <c r="S36" s="204">
        <v>1.848753224419605</v>
      </c>
      <c r="T36" s="204">
        <v>1.981083404987102</v>
      </c>
      <c r="U36" s="204">
        <v>2.0227858985382632</v>
      </c>
      <c r="V36" s="204">
        <v>2.5183147033533961</v>
      </c>
      <c r="W36" s="204">
        <v>2.3798796216681</v>
      </c>
      <c r="X36" s="204">
        <v>2.7075666380051588</v>
      </c>
      <c r="Y36" s="204">
        <v>2.4053310404127251</v>
      </c>
      <c r="DA36" s="71" t="s">
        <v>1423</v>
      </c>
    </row>
    <row r="37" spans="1:105" ht="12" customHeight="1" x14ac:dyDescent="0.25">
      <c r="A37" s="18" t="s">
        <v>32</v>
      </c>
      <c r="B37" s="204">
        <v>36.667583834909713</v>
      </c>
      <c r="C37" s="204">
        <v>33.772828890799659</v>
      </c>
      <c r="D37" s="204">
        <v>11.5792777300086</v>
      </c>
      <c r="E37" s="204">
        <v>2.894840928632846</v>
      </c>
      <c r="F37" s="204">
        <v>0.96491831470335332</v>
      </c>
      <c r="G37" s="204">
        <v>0.96491831470335332</v>
      </c>
      <c r="H37" s="204">
        <v>0.96491831470335332</v>
      </c>
      <c r="I37" s="204">
        <v>0.98349097162510746</v>
      </c>
      <c r="J37" s="204">
        <v>0.98211521926053313</v>
      </c>
      <c r="K37" s="204">
        <v>0</v>
      </c>
      <c r="L37" s="204">
        <v>0</v>
      </c>
      <c r="M37" s="204">
        <v>0.98202923473774706</v>
      </c>
      <c r="N37" s="204">
        <v>1.962940670679278</v>
      </c>
      <c r="O37" s="204">
        <v>0</v>
      </c>
      <c r="P37" s="204">
        <v>0</v>
      </c>
      <c r="Q37" s="204">
        <v>0</v>
      </c>
      <c r="R37" s="204">
        <v>0</v>
      </c>
      <c r="S37" s="204">
        <v>0</v>
      </c>
      <c r="T37" s="204">
        <v>0</v>
      </c>
      <c r="U37" s="204">
        <v>0</v>
      </c>
      <c r="V37" s="204">
        <v>0</v>
      </c>
      <c r="W37" s="204">
        <v>0</v>
      </c>
      <c r="X37" s="204">
        <v>0</v>
      </c>
      <c r="Y37" s="204">
        <v>0</v>
      </c>
      <c r="DA37" s="71" t="s">
        <v>1424</v>
      </c>
    </row>
    <row r="38" spans="1:105" ht="12" customHeight="1" x14ac:dyDescent="0.25">
      <c r="A38" s="18" t="s">
        <v>33</v>
      </c>
      <c r="B38" s="204">
        <v>0</v>
      </c>
      <c r="C38" s="204">
        <v>0</v>
      </c>
      <c r="D38" s="204">
        <v>0</v>
      </c>
      <c r="E38" s="204">
        <v>20.958727429062769</v>
      </c>
      <c r="F38" s="204">
        <v>31.826225279449702</v>
      </c>
      <c r="G38" s="204">
        <v>36.48374892519346</v>
      </c>
      <c r="H38" s="204">
        <v>49.679965606190883</v>
      </c>
      <c r="I38" s="204">
        <v>38.812467755803951</v>
      </c>
      <c r="J38" s="204">
        <v>39.58873602751504</v>
      </c>
      <c r="K38" s="204">
        <v>33.376698194325023</v>
      </c>
      <c r="L38" s="204">
        <v>24.271023215821149</v>
      </c>
      <c r="M38" s="204">
        <v>21.9061049011178</v>
      </c>
      <c r="N38" s="204">
        <v>18.117540842648321</v>
      </c>
      <c r="O38" s="204">
        <v>34.157179707652617</v>
      </c>
      <c r="P38" s="204">
        <v>35.557867583834913</v>
      </c>
      <c r="Q38" s="204">
        <v>24.532846087704211</v>
      </c>
      <c r="R38" s="204">
        <v>24.349355116079099</v>
      </c>
      <c r="S38" s="204">
        <v>27.596302665520199</v>
      </c>
      <c r="T38" s="204">
        <v>30.39896818572657</v>
      </c>
      <c r="U38" s="204">
        <v>28.436629406706789</v>
      </c>
      <c r="V38" s="204">
        <v>32.637747205503011</v>
      </c>
      <c r="W38" s="204">
        <v>36.296990541702492</v>
      </c>
      <c r="X38" s="204">
        <v>34.56595012897678</v>
      </c>
      <c r="Y38" s="204">
        <v>30.723129836629401</v>
      </c>
      <c r="DA38" s="71" t="s">
        <v>1425</v>
      </c>
    </row>
    <row r="39" spans="1:105" ht="12" customHeight="1" x14ac:dyDescent="0.25">
      <c r="A39" s="14" t="s">
        <v>34</v>
      </c>
      <c r="B39" s="204">
        <f t="shared" ref="B39:Y39" si="8">B40+B41</f>
        <v>104.1702493551161</v>
      </c>
      <c r="C39" s="204">
        <f t="shared" si="8"/>
        <v>94.926913155631979</v>
      </c>
      <c r="D39" s="204">
        <f t="shared" si="8"/>
        <v>82.58813413585554</v>
      </c>
      <c r="E39" s="204">
        <f t="shared" si="8"/>
        <v>84.587274290627676</v>
      </c>
      <c r="F39" s="204">
        <f t="shared" si="8"/>
        <v>90.799656061908848</v>
      </c>
      <c r="G39" s="204">
        <f t="shared" si="8"/>
        <v>101.59071367153911</v>
      </c>
      <c r="H39" s="204">
        <f t="shared" si="8"/>
        <v>113.7360275150473</v>
      </c>
      <c r="I39" s="204">
        <f t="shared" si="8"/>
        <v>120.5503009458297</v>
      </c>
      <c r="J39" s="204">
        <f t="shared" si="8"/>
        <v>111.52192605331039</v>
      </c>
      <c r="K39" s="204">
        <f t="shared" si="8"/>
        <v>73.022355975924327</v>
      </c>
      <c r="L39" s="204">
        <f t="shared" si="8"/>
        <v>92.712811693895091</v>
      </c>
      <c r="M39" s="204">
        <f t="shared" si="8"/>
        <v>81.448839208942388</v>
      </c>
      <c r="N39" s="204">
        <f t="shared" si="8"/>
        <v>69.539982803095441</v>
      </c>
      <c r="O39" s="204">
        <f t="shared" si="8"/>
        <v>62.811693895098877</v>
      </c>
      <c r="P39" s="204">
        <f t="shared" si="8"/>
        <v>58.576956147893377</v>
      </c>
      <c r="Q39" s="204">
        <f t="shared" si="8"/>
        <v>67.970765262252783</v>
      </c>
      <c r="R39" s="204">
        <f t="shared" si="8"/>
        <v>73.796216680997418</v>
      </c>
      <c r="S39" s="204">
        <f t="shared" si="8"/>
        <v>75.587360275150473</v>
      </c>
      <c r="T39" s="204">
        <f t="shared" si="8"/>
        <v>75.770851246775578</v>
      </c>
      <c r="U39" s="204">
        <f t="shared" si="8"/>
        <v>77.783576956147897</v>
      </c>
      <c r="V39" s="204">
        <f t="shared" si="8"/>
        <v>62.296388650042992</v>
      </c>
      <c r="W39" s="204">
        <f t="shared" si="8"/>
        <v>70.399828030954424</v>
      </c>
      <c r="X39" s="204">
        <f t="shared" si="8"/>
        <v>64.581427343078246</v>
      </c>
      <c r="Y39" s="204">
        <f t="shared" si="8"/>
        <v>58.629836629406697</v>
      </c>
      <c r="DA39" s="71"/>
    </row>
    <row r="40" spans="1:105" ht="12" customHeight="1" x14ac:dyDescent="0.25">
      <c r="A40" s="18" t="s">
        <v>73</v>
      </c>
      <c r="B40" s="204">
        <v>104.1702493551161</v>
      </c>
      <c r="C40" s="204">
        <v>94.926913155631979</v>
      </c>
      <c r="D40" s="204">
        <v>82.58813413585554</v>
      </c>
      <c r="E40" s="204">
        <v>84.587274290627676</v>
      </c>
      <c r="F40" s="204">
        <v>90.799656061908848</v>
      </c>
      <c r="G40" s="204">
        <v>101.59071367153911</v>
      </c>
      <c r="H40" s="204">
        <v>113.7360275150473</v>
      </c>
      <c r="I40" s="204">
        <v>120.5503009458297</v>
      </c>
      <c r="J40" s="204">
        <v>111.52192605331039</v>
      </c>
      <c r="K40" s="204">
        <v>73.022355975924327</v>
      </c>
      <c r="L40" s="204">
        <v>92.712811693895091</v>
      </c>
      <c r="M40" s="204">
        <v>81.448839208942388</v>
      </c>
      <c r="N40" s="204">
        <v>69.539982803095441</v>
      </c>
      <c r="O40" s="204">
        <v>62.811693895098877</v>
      </c>
      <c r="P40" s="204">
        <v>58.576956147893377</v>
      </c>
      <c r="Q40" s="204">
        <v>67.970765262252783</v>
      </c>
      <c r="R40" s="204">
        <v>73.796216680997418</v>
      </c>
      <c r="S40" s="204">
        <v>75.587360275150473</v>
      </c>
      <c r="T40" s="204">
        <v>75.770851246775578</v>
      </c>
      <c r="U40" s="204">
        <v>77.783576956147897</v>
      </c>
      <c r="V40" s="204">
        <v>62.296388650042992</v>
      </c>
      <c r="W40" s="204">
        <v>70.399828030954424</v>
      </c>
      <c r="X40" s="204">
        <v>64.581427343078246</v>
      </c>
      <c r="Y40" s="204">
        <v>58.629836629406697</v>
      </c>
      <c r="DA40" s="71" t="s">
        <v>1426</v>
      </c>
    </row>
    <row r="41" spans="1:105" ht="12" customHeight="1" x14ac:dyDescent="0.25">
      <c r="A41" s="18" t="s">
        <v>36</v>
      </c>
      <c r="B41" s="204">
        <v>0</v>
      </c>
      <c r="C41" s="204">
        <v>0</v>
      </c>
      <c r="D41" s="204">
        <v>0</v>
      </c>
      <c r="E41" s="204">
        <v>0</v>
      </c>
      <c r="F41" s="204">
        <v>0</v>
      </c>
      <c r="G41" s="204">
        <v>0</v>
      </c>
      <c r="H41" s="204">
        <v>0</v>
      </c>
      <c r="I41" s="204">
        <v>0</v>
      </c>
      <c r="J41" s="204">
        <v>0</v>
      </c>
      <c r="K41" s="204">
        <v>0</v>
      </c>
      <c r="L41" s="204">
        <v>0</v>
      </c>
      <c r="M41" s="204">
        <v>0</v>
      </c>
      <c r="N41" s="204">
        <v>0</v>
      </c>
      <c r="O41" s="204">
        <v>0</v>
      </c>
      <c r="P41" s="204">
        <v>0</v>
      </c>
      <c r="Q41" s="204">
        <v>0</v>
      </c>
      <c r="R41" s="204">
        <v>0</v>
      </c>
      <c r="S41" s="204">
        <v>0</v>
      </c>
      <c r="T41" s="204">
        <v>0</v>
      </c>
      <c r="U41" s="204">
        <v>0</v>
      </c>
      <c r="V41" s="204">
        <v>0</v>
      </c>
      <c r="W41" s="204">
        <v>0</v>
      </c>
      <c r="X41" s="204">
        <v>0</v>
      </c>
      <c r="Y41" s="204">
        <v>0</v>
      </c>
      <c r="DA41" s="71" t="s">
        <v>1427</v>
      </c>
    </row>
    <row r="42" spans="1:105" ht="12" customHeight="1" x14ac:dyDescent="0.25">
      <c r="A42" s="14" t="s">
        <v>37</v>
      </c>
      <c r="B42" s="204">
        <f t="shared" ref="B42:Y42" si="9">B43+B44+B45+B46+B47+B48</f>
        <v>0</v>
      </c>
      <c r="C42" s="204">
        <f t="shared" si="9"/>
        <v>0</v>
      </c>
      <c r="D42" s="204">
        <f t="shared" si="9"/>
        <v>0</v>
      </c>
      <c r="E42" s="204">
        <f t="shared" si="9"/>
        <v>8.2640584694754935</v>
      </c>
      <c r="F42" s="204">
        <f t="shared" si="9"/>
        <v>10.38985382631126</v>
      </c>
      <c r="G42" s="204">
        <f t="shared" si="9"/>
        <v>14.354600171969039</v>
      </c>
      <c r="H42" s="204">
        <f t="shared" si="9"/>
        <v>14.474032674118661</v>
      </c>
      <c r="I42" s="204">
        <f t="shared" si="9"/>
        <v>9.3866723989681855</v>
      </c>
      <c r="J42" s="204">
        <f t="shared" si="9"/>
        <v>12.56328460877042</v>
      </c>
      <c r="K42" s="204">
        <f t="shared" si="9"/>
        <v>20.039208942390371</v>
      </c>
      <c r="L42" s="204">
        <f t="shared" si="9"/>
        <v>19.752536543422181</v>
      </c>
      <c r="M42" s="204">
        <f t="shared" si="9"/>
        <v>21.878331900257951</v>
      </c>
      <c r="N42" s="204">
        <f t="shared" si="9"/>
        <v>24.577214101461731</v>
      </c>
      <c r="O42" s="204">
        <f t="shared" si="9"/>
        <v>28.064316423043842</v>
      </c>
      <c r="P42" s="204">
        <f t="shared" si="9"/>
        <v>36.925537403267413</v>
      </c>
      <c r="Q42" s="204">
        <f t="shared" si="9"/>
        <v>35.134307824591573</v>
      </c>
      <c r="R42" s="204">
        <f t="shared" si="9"/>
        <v>35.253654342218397</v>
      </c>
      <c r="S42" s="204">
        <f t="shared" si="9"/>
        <v>41.797678417884768</v>
      </c>
      <c r="T42" s="204">
        <f t="shared" si="9"/>
        <v>49.331298366294057</v>
      </c>
      <c r="U42" s="204">
        <f t="shared" si="9"/>
        <v>53.497592433361987</v>
      </c>
      <c r="V42" s="204">
        <f t="shared" si="9"/>
        <v>47.006534823731727</v>
      </c>
      <c r="W42" s="204">
        <f t="shared" si="9"/>
        <v>44.714015477214097</v>
      </c>
      <c r="X42" s="204">
        <f t="shared" si="9"/>
        <v>45.580911435941523</v>
      </c>
      <c r="Y42" s="204">
        <f t="shared" si="9"/>
        <v>47.578234772843381</v>
      </c>
      <c r="DA42" s="71"/>
    </row>
    <row r="43" spans="1:105" ht="12" customHeight="1" x14ac:dyDescent="0.25">
      <c r="A43" s="18" t="s">
        <v>38</v>
      </c>
      <c r="B43" s="204">
        <v>0</v>
      </c>
      <c r="C43" s="204">
        <v>0</v>
      </c>
      <c r="D43" s="204">
        <v>0</v>
      </c>
      <c r="E43" s="204">
        <v>8.2640584694754935</v>
      </c>
      <c r="F43" s="204">
        <v>10.38985382631126</v>
      </c>
      <c r="G43" s="204">
        <v>14.354600171969039</v>
      </c>
      <c r="H43" s="204">
        <v>14.474032674118661</v>
      </c>
      <c r="I43" s="204">
        <v>9.3866723989681855</v>
      </c>
      <c r="J43" s="204">
        <v>12.56328460877042</v>
      </c>
      <c r="K43" s="204">
        <v>20.039208942390371</v>
      </c>
      <c r="L43" s="204">
        <v>19.752536543422181</v>
      </c>
      <c r="M43" s="204">
        <v>21.878331900257951</v>
      </c>
      <c r="N43" s="204">
        <v>24.577214101461731</v>
      </c>
      <c r="O43" s="204">
        <v>28.064316423043842</v>
      </c>
      <c r="P43" s="204">
        <v>36.925537403267413</v>
      </c>
      <c r="Q43" s="204">
        <v>35.134307824591573</v>
      </c>
      <c r="R43" s="204">
        <v>35.253654342218397</v>
      </c>
      <c r="S43" s="204">
        <v>41.797678417884768</v>
      </c>
      <c r="T43" s="204">
        <v>49.331298366294057</v>
      </c>
      <c r="U43" s="204">
        <v>53.497592433361987</v>
      </c>
      <c r="V43" s="204">
        <v>47.006534823731727</v>
      </c>
      <c r="W43" s="204">
        <v>44.714015477214097</v>
      </c>
      <c r="X43" s="204">
        <v>45.580911435941523</v>
      </c>
      <c r="Y43" s="204">
        <v>47.538950988822009</v>
      </c>
      <c r="DA43" s="71" t="s">
        <v>1428</v>
      </c>
    </row>
    <row r="44" spans="1:105" ht="12" customHeight="1" x14ac:dyDescent="0.25">
      <c r="A44" s="18" t="s">
        <v>74</v>
      </c>
      <c r="B44" s="204">
        <v>0</v>
      </c>
      <c r="C44" s="204">
        <v>0</v>
      </c>
      <c r="D44" s="204">
        <v>0</v>
      </c>
      <c r="E44" s="204">
        <v>0</v>
      </c>
      <c r="F44" s="204">
        <v>0</v>
      </c>
      <c r="G44" s="204">
        <v>0</v>
      </c>
      <c r="H44" s="204">
        <v>0</v>
      </c>
      <c r="I44" s="204">
        <v>0</v>
      </c>
      <c r="J44" s="204">
        <v>0</v>
      </c>
      <c r="K44" s="204">
        <v>0</v>
      </c>
      <c r="L44" s="204">
        <v>0</v>
      </c>
      <c r="M44" s="204">
        <v>0</v>
      </c>
      <c r="N44" s="204">
        <v>0</v>
      </c>
      <c r="O44" s="204">
        <v>0</v>
      </c>
      <c r="P44" s="204">
        <v>0</v>
      </c>
      <c r="Q44" s="204">
        <v>0</v>
      </c>
      <c r="R44" s="204">
        <v>0</v>
      </c>
      <c r="S44" s="204">
        <v>0</v>
      </c>
      <c r="T44" s="204">
        <v>0</v>
      </c>
      <c r="U44" s="204">
        <v>0</v>
      </c>
      <c r="V44" s="204">
        <v>0</v>
      </c>
      <c r="W44" s="204">
        <v>0</v>
      </c>
      <c r="X44" s="204">
        <v>0</v>
      </c>
      <c r="Y44" s="204">
        <v>0</v>
      </c>
      <c r="DA44" s="71" t="s">
        <v>1429</v>
      </c>
    </row>
    <row r="45" spans="1:105" ht="12" customHeight="1" x14ac:dyDescent="0.25">
      <c r="A45" s="18" t="s">
        <v>75</v>
      </c>
      <c r="B45" s="204">
        <v>0</v>
      </c>
      <c r="C45" s="204">
        <v>0</v>
      </c>
      <c r="D45" s="204">
        <v>0</v>
      </c>
      <c r="E45" s="204">
        <v>0</v>
      </c>
      <c r="F45" s="204">
        <v>0</v>
      </c>
      <c r="G45" s="204">
        <v>0</v>
      </c>
      <c r="H45" s="204">
        <v>0</v>
      </c>
      <c r="I45" s="204">
        <v>0</v>
      </c>
      <c r="J45" s="204">
        <v>0</v>
      </c>
      <c r="K45" s="204">
        <v>0</v>
      </c>
      <c r="L45" s="204">
        <v>0</v>
      </c>
      <c r="M45" s="204">
        <v>0</v>
      </c>
      <c r="N45" s="204">
        <v>0</v>
      </c>
      <c r="O45" s="204">
        <v>0</v>
      </c>
      <c r="P45" s="204">
        <v>0</v>
      </c>
      <c r="Q45" s="204">
        <v>0</v>
      </c>
      <c r="R45" s="204">
        <v>0</v>
      </c>
      <c r="S45" s="204">
        <v>0</v>
      </c>
      <c r="T45" s="204">
        <v>0</v>
      </c>
      <c r="U45" s="204">
        <v>0</v>
      </c>
      <c r="V45" s="204">
        <v>0</v>
      </c>
      <c r="W45" s="204">
        <v>0</v>
      </c>
      <c r="X45" s="204">
        <v>0</v>
      </c>
      <c r="Y45" s="204">
        <v>0</v>
      </c>
      <c r="DA45" s="71" t="s">
        <v>1430</v>
      </c>
    </row>
    <row r="46" spans="1:105" ht="12" customHeight="1" x14ac:dyDescent="0.25">
      <c r="A46" s="18" t="s">
        <v>76</v>
      </c>
      <c r="B46" s="204">
        <v>0</v>
      </c>
      <c r="C46" s="204">
        <v>0</v>
      </c>
      <c r="D46" s="204">
        <v>0</v>
      </c>
      <c r="E46" s="204">
        <v>0</v>
      </c>
      <c r="F46" s="204">
        <v>0</v>
      </c>
      <c r="G46" s="204">
        <v>0</v>
      </c>
      <c r="H46" s="204">
        <v>0</v>
      </c>
      <c r="I46" s="204">
        <v>0</v>
      </c>
      <c r="J46" s="204">
        <v>0</v>
      </c>
      <c r="K46" s="204">
        <v>0</v>
      </c>
      <c r="L46" s="204">
        <v>0</v>
      </c>
      <c r="M46" s="204">
        <v>0</v>
      </c>
      <c r="N46" s="204">
        <v>0</v>
      </c>
      <c r="O46" s="204">
        <v>0</v>
      </c>
      <c r="P46" s="204">
        <v>0</v>
      </c>
      <c r="Q46" s="204">
        <v>0</v>
      </c>
      <c r="R46" s="204">
        <v>0</v>
      </c>
      <c r="S46" s="204">
        <v>0</v>
      </c>
      <c r="T46" s="204">
        <v>0</v>
      </c>
      <c r="U46" s="204">
        <v>0</v>
      </c>
      <c r="V46" s="204">
        <v>0</v>
      </c>
      <c r="W46" s="204">
        <v>0</v>
      </c>
      <c r="X46" s="204">
        <v>0</v>
      </c>
      <c r="Y46" s="204">
        <v>0</v>
      </c>
      <c r="DA46" s="71" t="s">
        <v>1431</v>
      </c>
    </row>
    <row r="47" spans="1:105" ht="12" customHeight="1" x14ac:dyDescent="0.25">
      <c r="A47" s="18" t="s">
        <v>77</v>
      </c>
      <c r="B47" s="204">
        <v>0</v>
      </c>
      <c r="C47" s="204">
        <v>0</v>
      </c>
      <c r="D47" s="204">
        <v>0</v>
      </c>
      <c r="E47" s="204">
        <v>0</v>
      </c>
      <c r="F47" s="204">
        <v>0</v>
      </c>
      <c r="G47" s="204">
        <v>0</v>
      </c>
      <c r="H47" s="204">
        <v>0</v>
      </c>
      <c r="I47" s="204">
        <v>0</v>
      </c>
      <c r="J47" s="204">
        <v>0</v>
      </c>
      <c r="K47" s="204">
        <v>0</v>
      </c>
      <c r="L47" s="204">
        <v>0</v>
      </c>
      <c r="M47" s="204">
        <v>0</v>
      </c>
      <c r="N47" s="204">
        <v>0</v>
      </c>
      <c r="O47" s="204">
        <v>0</v>
      </c>
      <c r="P47" s="204">
        <v>0</v>
      </c>
      <c r="Q47" s="204">
        <v>0</v>
      </c>
      <c r="R47" s="204">
        <v>0</v>
      </c>
      <c r="S47" s="204">
        <v>0</v>
      </c>
      <c r="T47" s="204">
        <v>0</v>
      </c>
      <c r="U47" s="204">
        <v>0</v>
      </c>
      <c r="V47" s="204">
        <v>0</v>
      </c>
      <c r="W47" s="204">
        <v>0</v>
      </c>
      <c r="X47" s="204">
        <v>0</v>
      </c>
      <c r="Y47" s="204">
        <v>0</v>
      </c>
      <c r="DA47" s="71" t="s">
        <v>1432</v>
      </c>
    </row>
    <row r="48" spans="1:105" ht="12" customHeight="1" x14ac:dyDescent="0.25">
      <c r="A48" s="18" t="s">
        <v>78</v>
      </c>
      <c r="B48" s="204">
        <v>0</v>
      </c>
      <c r="C48" s="204">
        <v>0</v>
      </c>
      <c r="D48" s="204">
        <v>0</v>
      </c>
      <c r="E48" s="204">
        <v>0</v>
      </c>
      <c r="F48" s="204">
        <v>0</v>
      </c>
      <c r="G48" s="204">
        <v>0</v>
      </c>
      <c r="H48" s="204">
        <v>0</v>
      </c>
      <c r="I48" s="204">
        <v>0</v>
      </c>
      <c r="J48" s="204">
        <v>0</v>
      </c>
      <c r="K48" s="204">
        <v>0</v>
      </c>
      <c r="L48" s="204">
        <v>0</v>
      </c>
      <c r="M48" s="204">
        <v>0</v>
      </c>
      <c r="N48" s="204">
        <v>0</v>
      </c>
      <c r="O48" s="204">
        <v>0</v>
      </c>
      <c r="P48" s="204">
        <v>0</v>
      </c>
      <c r="Q48" s="204">
        <v>0</v>
      </c>
      <c r="R48" s="204">
        <v>0</v>
      </c>
      <c r="S48" s="204">
        <v>0</v>
      </c>
      <c r="T48" s="204">
        <v>0</v>
      </c>
      <c r="U48" s="204">
        <v>0</v>
      </c>
      <c r="V48" s="204">
        <v>0</v>
      </c>
      <c r="W48" s="204">
        <v>0</v>
      </c>
      <c r="X48" s="204">
        <v>0</v>
      </c>
      <c r="Y48" s="204">
        <v>3.9283784021373933E-2</v>
      </c>
      <c r="DA48" s="71" t="s">
        <v>1433</v>
      </c>
    </row>
    <row r="49" spans="1:105" ht="12" customHeight="1" x14ac:dyDescent="0.25">
      <c r="A49" s="14" t="s">
        <v>39</v>
      </c>
      <c r="B49" s="204">
        <v>0</v>
      </c>
      <c r="C49" s="204">
        <v>0</v>
      </c>
      <c r="D49" s="204">
        <v>0</v>
      </c>
      <c r="E49" s="204">
        <v>0</v>
      </c>
      <c r="F49" s="204">
        <v>0</v>
      </c>
      <c r="G49" s="204">
        <v>0</v>
      </c>
      <c r="H49" s="204">
        <v>0</v>
      </c>
      <c r="I49" s="204">
        <v>9.5528804815133275E-2</v>
      </c>
      <c r="J49" s="204">
        <v>0.45382631126397238</v>
      </c>
      <c r="K49" s="204">
        <v>1.0748065348237319</v>
      </c>
      <c r="L49" s="204">
        <v>0.78822012037833178</v>
      </c>
      <c r="M49" s="204">
        <v>0.28658641444539978</v>
      </c>
      <c r="N49" s="204">
        <v>1.6957867583834909</v>
      </c>
      <c r="O49" s="204">
        <v>1.026999140154772</v>
      </c>
      <c r="P49" s="204">
        <v>0.57325881341358553</v>
      </c>
      <c r="Q49" s="204">
        <v>0.5970765262252794</v>
      </c>
      <c r="R49" s="204">
        <v>2.3903697334479789E-2</v>
      </c>
      <c r="S49" s="204">
        <v>1.513327601031814E-2</v>
      </c>
      <c r="T49" s="204">
        <v>1.659501289767842E-2</v>
      </c>
      <c r="U49" s="204">
        <v>9.888220120378332E-3</v>
      </c>
      <c r="V49" s="204">
        <v>1.1779879621668101E-2</v>
      </c>
      <c r="W49" s="204">
        <v>1.9432502149613069E-2</v>
      </c>
      <c r="X49" s="204">
        <v>1.8916595012897681E-2</v>
      </c>
      <c r="Y49" s="204">
        <v>9.7162510748065346E-3</v>
      </c>
      <c r="DA49" s="71" t="s">
        <v>1434</v>
      </c>
    </row>
    <row r="50" spans="1:105" ht="12" customHeight="1" x14ac:dyDescent="0.25">
      <c r="A50" s="21" t="s">
        <v>40</v>
      </c>
      <c r="B50" s="207">
        <v>38.263112639724852</v>
      </c>
      <c r="C50" s="207">
        <v>39.294926913155628</v>
      </c>
      <c r="D50" s="207">
        <v>35.425623387790203</v>
      </c>
      <c r="E50" s="207">
        <v>40.41272570937231</v>
      </c>
      <c r="F50" s="207">
        <v>38.091143594153053</v>
      </c>
      <c r="G50" s="207">
        <v>39.638865004299227</v>
      </c>
      <c r="H50" s="207">
        <v>42.304385210662083</v>
      </c>
      <c r="I50" s="207">
        <v>44.969905417024933</v>
      </c>
      <c r="J50" s="207">
        <v>44.196044711951849</v>
      </c>
      <c r="K50" s="207">
        <v>28.288907996560621</v>
      </c>
      <c r="L50" s="207">
        <v>35.167669819432497</v>
      </c>
      <c r="M50" s="207">
        <v>33.190025795356831</v>
      </c>
      <c r="N50" s="207">
        <v>30.610490111779882</v>
      </c>
      <c r="O50" s="207">
        <v>30.438521066208079</v>
      </c>
      <c r="P50" s="207">
        <v>31.728288907996561</v>
      </c>
      <c r="Q50" s="207">
        <v>36.801375752364571</v>
      </c>
      <c r="R50" s="207">
        <v>29.836629406706791</v>
      </c>
      <c r="S50" s="207">
        <v>32.629578675838353</v>
      </c>
      <c r="T50" s="207">
        <v>33.722871883061053</v>
      </c>
      <c r="U50" s="207">
        <v>35.224161650902843</v>
      </c>
      <c r="V50" s="207">
        <v>31.585296646603609</v>
      </c>
      <c r="W50" s="207">
        <v>35.478847807394672</v>
      </c>
      <c r="X50" s="207">
        <v>34.46285468615649</v>
      </c>
      <c r="Y50" s="207">
        <v>30.547377472055029</v>
      </c>
      <c r="DA50" s="86" t="s">
        <v>1435</v>
      </c>
    </row>
    <row r="51" spans="1:105" ht="12" customHeight="1" x14ac:dyDescent="0.25">
      <c r="A51" s="114" t="s">
        <v>144</v>
      </c>
      <c r="B51" s="284">
        <f t="shared" ref="B51:Y51" si="10">SUM(B52:B54)</f>
        <v>221.33379191745482</v>
      </c>
      <c r="C51" s="284">
        <f t="shared" si="10"/>
        <v>226.54075666380052</v>
      </c>
      <c r="D51" s="284">
        <f t="shared" si="10"/>
        <v>188.3931212381772</v>
      </c>
      <c r="E51" s="284">
        <f t="shared" si="10"/>
        <v>220.66526225279438</v>
      </c>
      <c r="F51" s="284">
        <f t="shared" si="10"/>
        <v>226.85872742906281</v>
      </c>
      <c r="G51" s="284">
        <f t="shared" si="10"/>
        <v>241.47962166809967</v>
      </c>
      <c r="H51" s="284">
        <f t="shared" si="10"/>
        <v>272.96732588134131</v>
      </c>
      <c r="I51" s="284">
        <f t="shared" si="10"/>
        <v>275.45004299226139</v>
      </c>
      <c r="J51" s="284">
        <f t="shared" si="10"/>
        <v>269.78228718830616</v>
      </c>
      <c r="K51" s="284">
        <f t="shared" si="10"/>
        <v>189.25932932072226</v>
      </c>
      <c r="L51" s="284">
        <f t="shared" si="10"/>
        <v>198.61315563198613</v>
      </c>
      <c r="M51" s="284">
        <f t="shared" si="10"/>
        <v>187.50524505588996</v>
      </c>
      <c r="N51" s="284">
        <f t="shared" si="10"/>
        <v>172.24772141014617</v>
      </c>
      <c r="O51" s="284">
        <f t="shared" si="10"/>
        <v>179.74952708512456</v>
      </c>
      <c r="P51" s="284">
        <f t="shared" si="10"/>
        <v>182.88873602751505</v>
      </c>
      <c r="Q51" s="284">
        <f t="shared" si="10"/>
        <v>180.56173688736021</v>
      </c>
      <c r="R51" s="284">
        <f t="shared" si="10"/>
        <v>177.52089423903698</v>
      </c>
      <c r="S51" s="284">
        <f t="shared" si="10"/>
        <v>192.77136715391222</v>
      </c>
      <c r="T51" s="284">
        <f t="shared" si="10"/>
        <v>203.87463456577817</v>
      </c>
      <c r="U51" s="284">
        <f t="shared" si="10"/>
        <v>210.06663800515895</v>
      </c>
      <c r="V51" s="284">
        <f t="shared" si="10"/>
        <v>188.60361134995696</v>
      </c>
      <c r="W51" s="284">
        <f t="shared" si="10"/>
        <v>202.8743766122098</v>
      </c>
      <c r="X51" s="284">
        <f t="shared" si="10"/>
        <v>194.54187446259678</v>
      </c>
      <c r="Y51" s="284">
        <f t="shared" si="10"/>
        <v>180.92389255444274</v>
      </c>
      <c r="DA51" s="118"/>
    </row>
    <row r="52" spans="1:105" ht="12" customHeight="1" x14ac:dyDescent="0.25">
      <c r="A52" s="51" t="s">
        <v>51</v>
      </c>
      <c r="B52" s="241">
        <f>NMM_fec!B5</f>
        <v>126.706125</v>
      </c>
      <c r="C52" s="241">
        <f>NMM_fec!C5</f>
        <v>113.59805273489469</v>
      </c>
      <c r="D52" s="241">
        <f>NMM_fec!D5</f>
        <v>119.3453702069699</v>
      </c>
      <c r="E52" s="241">
        <f>NMM_fec!E5</f>
        <v>129.51198800193279</v>
      </c>
      <c r="F52" s="241">
        <f>NMM_fec!F5</f>
        <v>107.11978493091991</v>
      </c>
      <c r="G52" s="241">
        <f>NMM_fec!G5</f>
        <v>98.23228664526026</v>
      </c>
      <c r="H52" s="241">
        <f>NMM_fec!H5</f>
        <v>130.52415370889969</v>
      </c>
      <c r="I52" s="241">
        <f>NMM_fec!I5</f>
        <v>115.6332404644195</v>
      </c>
      <c r="J52" s="241">
        <f>NMM_fec!J5</f>
        <v>121.41626428352851</v>
      </c>
      <c r="K52" s="241">
        <f>NMM_fec!K5</f>
        <v>84.533747080711436</v>
      </c>
      <c r="L52" s="241">
        <f>NMM_fec!L5</f>
        <v>66.097632472196182</v>
      </c>
      <c r="M52" s="241">
        <f>NMM_fec!M5</f>
        <v>64.263388767905624</v>
      </c>
      <c r="N52" s="241">
        <f>NMM_fec!N5</f>
        <v>63.774313633831838</v>
      </c>
      <c r="O52" s="241">
        <f>NMM_fec!O5</f>
        <v>49.113488912836203</v>
      </c>
      <c r="P52" s="241">
        <f>NMM_fec!P5</f>
        <v>59.677379019180229</v>
      </c>
      <c r="Q52" s="241">
        <f>NMM_fec!Q5</f>
        <v>50.940242649198183</v>
      </c>
      <c r="R52" s="241">
        <f>NMM_fec!R5</f>
        <v>56.481297496752923</v>
      </c>
      <c r="S52" s="241">
        <f>NMM_fec!S5</f>
        <v>59.346925057633108</v>
      </c>
      <c r="T52" s="241">
        <f>NMM_fec!T5</f>
        <v>54.360848259528332</v>
      </c>
      <c r="U52" s="241">
        <f>NMM_fec!U5</f>
        <v>82.799145398813749</v>
      </c>
      <c r="V52" s="241">
        <f>NMM_fec!V5</f>
        <v>71.298162353422612</v>
      </c>
      <c r="W52" s="241">
        <f>NMM_fec!W5</f>
        <v>60.731229292270868</v>
      </c>
      <c r="X52" s="241">
        <f>NMM_fec!X5</f>
        <v>51.579565895870743</v>
      </c>
      <c r="Y52" s="241">
        <f>NMM_fec!Y5</f>
        <v>48.448865837920998</v>
      </c>
      <c r="DA52" s="83"/>
    </row>
    <row r="53" spans="1:105" ht="12" customHeight="1" x14ac:dyDescent="0.25">
      <c r="A53" s="99" t="s">
        <v>52</v>
      </c>
      <c r="B53" s="282">
        <f>NMM_fec!B48</f>
        <v>77.177557888111664</v>
      </c>
      <c r="C53" s="282">
        <f>NMM_fec!C48</f>
        <v>96.769801881383358</v>
      </c>
      <c r="D53" s="282">
        <f>NMM_fec!D48</f>
        <v>52.268538803606937</v>
      </c>
      <c r="E53" s="282">
        <f>NMM_fec!E48</f>
        <v>77.033194606968422</v>
      </c>
      <c r="F53" s="282">
        <f>NMM_fec!F48</f>
        <v>106.16691033791029</v>
      </c>
      <c r="G53" s="282">
        <f>NMM_fec!G48</f>
        <v>130.60225017395541</v>
      </c>
      <c r="H53" s="282">
        <f>NMM_fec!H48</f>
        <v>123.2912412588707</v>
      </c>
      <c r="I53" s="282">
        <f>NMM_fec!I48</f>
        <v>141.62889065906759</v>
      </c>
      <c r="J53" s="282">
        <f>NMM_fec!J48</f>
        <v>130.34218512236609</v>
      </c>
      <c r="K53" s="282">
        <f>NMM_fec!K48</f>
        <v>90.597979813116595</v>
      </c>
      <c r="L53" s="282">
        <f>NMM_fec!L48</f>
        <v>116.67171148479819</v>
      </c>
      <c r="M53" s="282">
        <f>NMM_fec!M48</f>
        <v>105.87450736689389</v>
      </c>
      <c r="N53" s="282">
        <f>NMM_fec!N48</f>
        <v>91.3761999492028</v>
      </c>
      <c r="O53" s="282">
        <f>NMM_fec!O48</f>
        <v>116.0080622467071</v>
      </c>
      <c r="P53" s="282">
        <f>NMM_fec!P48</f>
        <v>109.08576683373531</v>
      </c>
      <c r="Q53" s="282">
        <f>NMM_fec!Q48</f>
        <v>113.2174181922713</v>
      </c>
      <c r="R53" s="282">
        <f>NMM_fec!R48</f>
        <v>104.8390126157573</v>
      </c>
      <c r="S53" s="282">
        <f>NMM_fec!S48</f>
        <v>116.8343598839712</v>
      </c>
      <c r="T53" s="282">
        <f>NMM_fec!T48</f>
        <v>130.7550842890557</v>
      </c>
      <c r="U53" s="282">
        <f>NMM_fec!U48</f>
        <v>107.7570991526741</v>
      </c>
      <c r="V53" s="282">
        <f>NMM_fec!V48</f>
        <v>100.6599311420098</v>
      </c>
      <c r="W53" s="282">
        <f>NMM_fec!W48</f>
        <v>121.25088051082</v>
      </c>
      <c r="X53" s="282">
        <f>NMM_fec!X48</f>
        <v>121.72612598035271</v>
      </c>
      <c r="Y53" s="282">
        <f>NMM_fec!Y48</f>
        <v>114.16609562526961</v>
      </c>
      <c r="DA53" s="94"/>
    </row>
    <row r="54" spans="1:105" ht="12" customHeight="1" x14ac:dyDescent="0.25">
      <c r="A54" s="52" t="s">
        <v>53</v>
      </c>
      <c r="B54" s="242">
        <f>NMM_fec!B99</f>
        <v>17.450109029343171</v>
      </c>
      <c r="C54" s="242">
        <f>NMM_fec!C99</f>
        <v>16.172902047522459</v>
      </c>
      <c r="D54" s="242">
        <f>NMM_fec!D99</f>
        <v>16.779212227600379</v>
      </c>
      <c r="E54" s="242">
        <f>NMM_fec!E99</f>
        <v>14.12007964389317</v>
      </c>
      <c r="F54" s="242">
        <f>NMM_fec!F99</f>
        <v>13.572032160232601</v>
      </c>
      <c r="G54" s="242">
        <f>NMM_fec!G99</f>
        <v>12.64508484888402</v>
      </c>
      <c r="H54" s="242">
        <f>NMM_fec!H99</f>
        <v>19.151930913570929</v>
      </c>
      <c r="I54" s="242">
        <f>NMM_fec!I99</f>
        <v>18.1879118687743</v>
      </c>
      <c r="J54" s="242">
        <f>NMM_fec!J99</f>
        <v>18.023837782411579</v>
      </c>
      <c r="K54" s="242">
        <f>NMM_fec!K99</f>
        <v>14.12760242689421</v>
      </c>
      <c r="L54" s="242">
        <f>NMM_fec!L99</f>
        <v>15.84381167499178</v>
      </c>
      <c r="M54" s="242">
        <f>NMM_fec!M99</f>
        <v>17.367348921090439</v>
      </c>
      <c r="N54" s="242">
        <f>NMM_fec!N99</f>
        <v>17.097207827111522</v>
      </c>
      <c r="O54" s="242">
        <f>NMM_fec!O99</f>
        <v>14.62797592558127</v>
      </c>
      <c r="P54" s="242">
        <f>NMM_fec!P99</f>
        <v>14.125590174599511</v>
      </c>
      <c r="Q54" s="242">
        <f>NMM_fec!Q99</f>
        <v>16.404076045890761</v>
      </c>
      <c r="R54" s="242">
        <f>NMM_fec!R99</f>
        <v>16.20058412652676</v>
      </c>
      <c r="S54" s="242">
        <f>NMM_fec!S99</f>
        <v>16.590082212307919</v>
      </c>
      <c r="T54" s="242">
        <f>NMM_fec!T99</f>
        <v>18.758702017194139</v>
      </c>
      <c r="U54" s="242">
        <f>NMM_fec!U99</f>
        <v>19.51039345367111</v>
      </c>
      <c r="V54" s="242">
        <f>NMM_fec!V99</f>
        <v>16.645517854524531</v>
      </c>
      <c r="W54" s="242">
        <f>NMM_fec!W99</f>
        <v>20.892266809118961</v>
      </c>
      <c r="X54" s="242">
        <f>NMM_fec!X99</f>
        <v>21.236182586373332</v>
      </c>
      <c r="Y54" s="242">
        <f>NMM_fec!Y99</f>
        <v>18.308931091252141</v>
      </c>
      <c r="DA54" s="84"/>
    </row>
    <row r="55" spans="1:105" ht="12" customHeight="1" x14ac:dyDescent="0.25">
      <c r="A55" s="172"/>
      <c r="B55" s="172"/>
      <c r="C55" s="172"/>
      <c r="D55" s="172"/>
      <c r="E55" s="172"/>
      <c r="F55" s="172"/>
      <c r="G55" s="172"/>
      <c r="H55" s="172"/>
      <c r="I55" s="172"/>
      <c r="J55" s="172"/>
      <c r="K55" s="172"/>
      <c r="L55" s="172"/>
      <c r="M55" s="172"/>
      <c r="N55" s="172"/>
      <c r="O55" s="172"/>
      <c r="P55" s="172"/>
      <c r="Q55" s="172"/>
      <c r="R55" s="172"/>
      <c r="S55" s="172"/>
      <c r="T55" s="172"/>
      <c r="U55" s="172"/>
      <c r="V55" s="172"/>
      <c r="W55" s="172"/>
      <c r="X55" s="172"/>
      <c r="Y55" s="172"/>
      <c r="DA55" s="176"/>
    </row>
    <row r="56" spans="1:105" ht="12" customHeight="1" x14ac:dyDescent="0.25">
      <c r="A56" s="30" t="s">
        <v>84</v>
      </c>
      <c r="B56" s="203">
        <f t="shared" ref="B56:Y56" si="11">SUM(B57:B58)</f>
        <v>1122.2606302416825</v>
      </c>
      <c r="C56" s="203">
        <f t="shared" si="11"/>
        <v>1187.3015116830106</v>
      </c>
      <c r="D56" s="203">
        <f t="shared" si="11"/>
        <v>1025.5253216419919</v>
      </c>
      <c r="E56" s="203">
        <f t="shared" si="11"/>
        <v>1127.5792443219916</v>
      </c>
      <c r="F56" s="203">
        <f t="shared" si="11"/>
        <v>1186.5237082427041</v>
      </c>
      <c r="G56" s="203">
        <f t="shared" si="11"/>
        <v>1262.4747599621924</v>
      </c>
      <c r="H56" s="203">
        <f t="shared" si="11"/>
        <v>1400.6732088820877</v>
      </c>
      <c r="I56" s="203">
        <f t="shared" si="11"/>
        <v>1428.6784722825323</v>
      </c>
      <c r="J56" s="203">
        <f t="shared" si="11"/>
        <v>1452.7872502027169</v>
      </c>
      <c r="K56" s="203">
        <f t="shared" si="11"/>
        <v>1039.82050340205</v>
      </c>
      <c r="L56" s="203">
        <f t="shared" si="11"/>
        <v>984.87733060227708</v>
      </c>
      <c r="M56" s="203">
        <f t="shared" si="11"/>
        <v>912.99734000223225</v>
      </c>
      <c r="N56" s="203">
        <f t="shared" si="11"/>
        <v>857.20028852222299</v>
      </c>
      <c r="O56" s="203">
        <f t="shared" si="11"/>
        <v>957.58669444189093</v>
      </c>
      <c r="P56" s="203">
        <f t="shared" si="11"/>
        <v>1003.0263338819019</v>
      </c>
      <c r="Q56" s="203">
        <f t="shared" si="11"/>
        <v>941.55135840199341</v>
      </c>
      <c r="R56" s="203">
        <f t="shared" si="11"/>
        <v>943.02933944242727</v>
      </c>
      <c r="S56" s="203">
        <f t="shared" si="11"/>
        <v>1075.1388998828584</v>
      </c>
      <c r="T56" s="203">
        <f t="shared" si="11"/>
        <v>1178.4277512425474</v>
      </c>
      <c r="U56" s="203">
        <f t="shared" si="11"/>
        <v>1231.8912064825322</v>
      </c>
      <c r="V56" s="203">
        <f t="shared" si="11"/>
        <v>1166.8731969638027</v>
      </c>
      <c r="W56" s="203">
        <f t="shared" si="11"/>
        <v>1197.9716617238478</v>
      </c>
      <c r="X56" s="203">
        <f t="shared" si="11"/>
        <v>1180.7356987632791</v>
      </c>
      <c r="Y56" s="203">
        <f t="shared" si="11"/>
        <v>1104.6499132833451</v>
      </c>
      <c r="DA56" s="112"/>
    </row>
    <row r="57" spans="1:105" ht="12" customHeight="1" x14ac:dyDescent="0.25">
      <c r="A57" s="24" t="s">
        <v>145</v>
      </c>
      <c r="B57" s="213">
        <f>(NMM_emi!B5-NMM_emi!B46)+(NMM_emi!B48-NMM_emi!B97)+(NMM_emi!B99-NMM_emi!B128)</f>
        <v>523.83216024168246</v>
      </c>
      <c r="C57" s="213">
        <f>(NMM_emi!C5-NMM_emi!C46)+(NMM_emi!C48-NMM_emi!C97)+(NMM_emi!C99-NMM_emi!C128)</f>
        <v>564.4986616830106</v>
      </c>
      <c r="D57" s="213">
        <f>(NMM_emi!D5-NMM_emi!D46)+(NMM_emi!D48-NMM_emi!D97)+(NMM_emi!D99-NMM_emi!D128)</f>
        <v>470.74930164199191</v>
      </c>
      <c r="E57" s="213">
        <f>(NMM_emi!E5-NMM_emi!E46)+(NMM_emi!E48-NMM_emi!E97)+(NMM_emi!E99-NMM_emi!E128)</f>
        <v>561.70917432199144</v>
      </c>
      <c r="F57" s="213">
        <f>(NMM_emi!F5-NMM_emi!F46)+(NMM_emi!F48-NMM_emi!F97)+(NMM_emi!F99-NMM_emi!F128)</f>
        <v>598.93564824270402</v>
      </c>
      <c r="G57" s="213">
        <f>(NMM_emi!G5-NMM_emi!G46)+(NMM_emi!G48-NMM_emi!G97)+(NMM_emi!G99-NMM_emi!G128)</f>
        <v>626.40093996219241</v>
      </c>
      <c r="H57" s="213">
        <f>(NMM_emi!H5-NMM_emi!H46)+(NMM_emi!H48-NMM_emi!H97)+(NMM_emi!H99-NMM_emi!H128)</f>
        <v>726.83265888208746</v>
      </c>
      <c r="I57" s="213">
        <f>(NMM_emi!I5-NMM_emi!I46)+(NMM_emi!I48-NMM_emi!I97)+(NMM_emi!I99-NMM_emi!I128)</f>
        <v>723.57729228253231</v>
      </c>
      <c r="J57" s="213">
        <f>(NMM_emi!J5-NMM_emi!J46)+(NMM_emi!J48-NMM_emi!J97)+(NMM_emi!J99-NMM_emi!J128)</f>
        <v>702.90898020271686</v>
      </c>
      <c r="K57" s="213">
        <f>(NMM_emi!K5-NMM_emi!K46)+(NMM_emi!K48-NMM_emi!K97)+(NMM_emi!K99-NMM_emi!K128)</f>
        <v>522.94535340205016</v>
      </c>
      <c r="L57" s="213">
        <f>(NMM_emi!L5-NMM_emi!L46)+(NMM_emi!L48-NMM_emi!L97)+(NMM_emi!L99-NMM_emi!L128)</f>
        <v>505.48566060227711</v>
      </c>
      <c r="M57" s="213">
        <f>(NMM_emi!M5-NMM_emi!M46)+(NMM_emi!M48-NMM_emi!M97)+(NMM_emi!M99-NMM_emi!M128)</f>
        <v>489.18690000223228</v>
      </c>
      <c r="N57" s="213">
        <f>(NMM_emi!N5-NMM_emi!N46)+(NMM_emi!N48-NMM_emi!N97)+(NMM_emi!N99-NMM_emi!N128)</f>
        <v>440.38128852222303</v>
      </c>
      <c r="O57" s="213">
        <f>(NMM_emi!O5-NMM_emi!O46)+(NMM_emi!O48-NMM_emi!O97)+(NMM_emi!O99-NMM_emi!O128)</f>
        <v>480.9278444418909</v>
      </c>
      <c r="P57" s="213">
        <f>(NMM_emi!P5-NMM_emi!P46)+(NMM_emi!P48-NMM_emi!P97)+(NMM_emi!P99-NMM_emi!P128)</f>
        <v>501.65153388190197</v>
      </c>
      <c r="Q57" s="213">
        <f>(NMM_emi!Q5-NMM_emi!Q46)+(NMM_emi!Q48-NMM_emi!Q97)+(NMM_emi!Q99-NMM_emi!Q128)</f>
        <v>489.12045840199335</v>
      </c>
      <c r="R57" s="213">
        <f>(NMM_emi!R5-NMM_emi!R46)+(NMM_emi!R48-NMM_emi!R97)+(NMM_emi!R99-NMM_emi!R128)</f>
        <v>511.66720944242724</v>
      </c>
      <c r="S57" s="213">
        <f>(NMM_emi!S5-NMM_emi!S46)+(NMM_emi!S48-NMM_emi!S97)+(NMM_emi!S99-NMM_emi!S128)</f>
        <v>578.58869988285835</v>
      </c>
      <c r="T57" s="213">
        <f>(NMM_emi!T5-NMM_emi!T46)+(NMM_emi!T48-NMM_emi!T97)+(NMM_emi!T99-NMM_emi!T128)</f>
        <v>637.93541124254716</v>
      </c>
      <c r="U57" s="213">
        <f>(NMM_emi!U5-NMM_emi!U46)+(NMM_emi!U48-NMM_emi!U97)+(NMM_emi!U99-NMM_emi!U128)</f>
        <v>666.80829648253234</v>
      </c>
      <c r="V57" s="213">
        <f>(NMM_emi!V5-NMM_emi!V46)+(NMM_emi!V48-NMM_emi!V97)+(NMM_emi!V99-NMM_emi!V128)</f>
        <v>607.17174696380266</v>
      </c>
      <c r="W57" s="213">
        <f>(NMM_emi!W5-NMM_emi!W46)+(NMM_emi!W48-NMM_emi!W97)+(NMM_emi!W99-NMM_emi!W128)</f>
        <v>630.44495172384779</v>
      </c>
      <c r="X57" s="213">
        <f>(NMM_emi!X5-NMM_emi!X46)+(NMM_emi!X48-NMM_emi!X97)+(NMM_emi!X99-NMM_emi!X128)</f>
        <v>606.61266876327909</v>
      </c>
      <c r="Y57" s="213">
        <f>(NMM_emi!Y5-NMM_emi!Y46)+(NMM_emi!Y48-NMM_emi!Y97)+(NMM_emi!Y99-NMM_emi!Y128)</f>
        <v>577.908323283345</v>
      </c>
      <c r="DA57" s="85"/>
    </row>
    <row r="58" spans="1:105" ht="12" customHeight="1" x14ac:dyDescent="0.25">
      <c r="A58" s="14" t="s">
        <v>146</v>
      </c>
      <c r="B58" s="204">
        <f>NMM_emi!B46+NMM_emi!B97+NMM_emi!B128</f>
        <v>598.42846999999995</v>
      </c>
      <c r="C58" s="204">
        <f>NMM_emi!C46+NMM_emi!C97+NMM_emi!C128</f>
        <v>622.80285000000003</v>
      </c>
      <c r="D58" s="204">
        <f>NMM_emi!D46+NMM_emi!D97+NMM_emi!D128</f>
        <v>554.77602000000002</v>
      </c>
      <c r="E58" s="204">
        <f>NMM_emi!E46+NMM_emi!E97+NMM_emi!E128</f>
        <v>565.87007000000006</v>
      </c>
      <c r="F58" s="204">
        <f>NMM_emi!F46+NMM_emi!F97+NMM_emi!F128</f>
        <v>587.58806000000004</v>
      </c>
      <c r="G58" s="204">
        <f>NMM_emi!G46+NMM_emi!G97+NMM_emi!G128</f>
        <v>636.07381999999996</v>
      </c>
      <c r="H58" s="204">
        <f>NMM_emi!H46+NMM_emi!H97+NMM_emi!H128</f>
        <v>673.84055000000012</v>
      </c>
      <c r="I58" s="204">
        <f>NMM_emi!I46+NMM_emi!I97+NMM_emi!I128</f>
        <v>705.10118000000011</v>
      </c>
      <c r="J58" s="204">
        <f>NMM_emi!J46+NMM_emi!J97+NMM_emi!J128</f>
        <v>749.87827000000004</v>
      </c>
      <c r="K58" s="204">
        <f>NMM_emi!K46+NMM_emi!K97+NMM_emi!K128</f>
        <v>516.87514999999985</v>
      </c>
      <c r="L58" s="204">
        <f>NMM_emi!L46+NMM_emi!L97+NMM_emi!L128</f>
        <v>479.39166999999998</v>
      </c>
      <c r="M58" s="204">
        <f>NMM_emi!M46+NMM_emi!M97+NMM_emi!M128</f>
        <v>423.81044000000003</v>
      </c>
      <c r="N58" s="204">
        <f>NMM_emi!N46+NMM_emi!N97+NMM_emi!N128</f>
        <v>416.81900000000002</v>
      </c>
      <c r="O58" s="204">
        <f>NMM_emi!O46+NMM_emi!O97+NMM_emi!O128</f>
        <v>476.65885000000003</v>
      </c>
      <c r="P58" s="204">
        <f>NMM_emi!P46+NMM_emi!P97+NMM_emi!P128</f>
        <v>501.37479999999994</v>
      </c>
      <c r="Q58" s="204">
        <f>NMM_emi!Q46+NMM_emi!Q97+NMM_emi!Q128</f>
        <v>452.43090000000007</v>
      </c>
      <c r="R58" s="204">
        <f>NMM_emi!R46+NMM_emi!R97+NMM_emi!R128</f>
        <v>431.36212999999998</v>
      </c>
      <c r="S58" s="204">
        <f>NMM_emi!S46+NMM_emi!S97+NMM_emi!S128</f>
        <v>496.55020000000002</v>
      </c>
      <c r="T58" s="204">
        <f>NMM_emi!T46+NMM_emi!T97+NMM_emi!T128</f>
        <v>540.49234000000013</v>
      </c>
      <c r="U58" s="204">
        <f>NMM_emi!U46+NMM_emi!U97+NMM_emi!U128</f>
        <v>565.08290999999997</v>
      </c>
      <c r="V58" s="204">
        <f>NMM_emi!V46+NMM_emi!V97+NMM_emi!V128</f>
        <v>559.70145000000002</v>
      </c>
      <c r="W58" s="204">
        <f>NMM_emi!W46+NMM_emi!W97+NMM_emi!W128</f>
        <v>567.52670999999998</v>
      </c>
      <c r="X58" s="204">
        <f>NMM_emi!X46+NMM_emi!X97+NMM_emi!X128</f>
        <v>574.12302999999997</v>
      </c>
      <c r="Y58" s="204">
        <f>NMM_emi!Y46+NMM_emi!Y97+NMM_emi!Y128</f>
        <v>526.74158999999997</v>
      </c>
      <c r="DA58" s="71"/>
    </row>
    <row r="59" spans="1:105" ht="12" customHeight="1" x14ac:dyDescent="0.25">
      <c r="A59" s="31" t="s">
        <v>144</v>
      </c>
      <c r="B59" s="210">
        <f t="shared" ref="B59:Y59" si="12">SUM(B60:B62)</f>
        <v>1122.2606302416823</v>
      </c>
      <c r="C59" s="210">
        <f t="shared" si="12"/>
        <v>1187.3015116830106</v>
      </c>
      <c r="D59" s="210">
        <f t="shared" si="12"/>
        <v>1025.5253216419919</v>
      </c>
      <c r="E59" s="210">
        <f t="shared" si="12"/>
        <v>1127.5792443219914</v>
      </c>
      <c r="F59" s="210">
        <f t="shared" si="12"/>
        <v>1186.5237082427041</v>
      </c>
      <c r="G59" s="210">
        <f t="shared" si="12"/>
        <v>1262.4747599621924</v>
      </c>
      <c r="H59" s="210">
        <f t="shared" si="12"/>
        <v>1400.6732088820875</v>
      </c>
      <c r="I59" s="210">
        <f t="shared" si="12"/>
        <v>1428.6784722825323</v>
      </c>
      <c r="J59" s="210">
        <f t="shared" si="12"/>
        <v>1452.7872502027169</v>
      </c>
      <c r="K59" s="210">
        <f t="shared" si="12"/>
        <v>1039.82050340205</v>
      </c>
      <c r="L59" s="210">
        <f t="shared" si="12"/>
        <v>984.87733060227708</v>
      </c>
      <c r="M59" s="210">
        <f t="shared" si="12"/>
        <v>912.99734000223225</v>
      </c>
      <c r="N59" s="210">
        <f t="shared" si="12"/>
        <v>857.20028852222299</v>
      </c>
      <c r="O59" s="210">
        <f t="shared" si="12"/>
        <v>957.58669444189093</v>
      </c>
      <c r="P59" s="210">
        <f t="shared" si="12"/>
        <v>1003.026333881902</v>
      </c>
      <c r="Q59" s="210">
        <f t="shared" si="12"/>
        <v>941.55135840199341</v>
      </c>
      <c r="R59" s="210">
        <f t="shared" si="12"/>
        <v>943.02933944242727</v>
      </c>
      <c r="S59" s="210">
        <f t="shared" si="12"/>
        <v>1075.1388998828584</v>
      </c>
      <c r="T59" s="210">
        <f t="shared" si="12"/>
        <v>1178.4277512425474</v>
      </c>
      <c r="U59" s="210">
        <f t="shared" si="12"/>
        <v>1231.8912064825322</v>
      </c>
      <c r="V59" s="210">
        <f t="shared" si="12"/>
        <v>1166.8731969638025</v>
      </c>
      <c r="W59" s="210">
        <f t="shared" si="12"/>
        <v>1197.9716617238478</v>
      </c>
      <c r="X59" s="210">
        <f t="shared" si="12"/>
        <v>1180.7356987632791</v>
      </c>
      <c r="Y59" s="210">
        <f t="shared" si="12"/>
        <v>1104.6499132833449</v>
      </c>
      <c r="DA59" s="109"/>
    </row>
    <row r="60" spans="1:105" ht="12" customHeight="1" x14ac:dyDescent="0.25">
      <c r="A60" s="51" t="s">
        <v>51</v>
      </c>
      <c r="B60" s="241">
        <f>NMM_emi!B$5</f>
        <v>892.18771238379236</v>
      </c>
      <c r="C60" s="241">
        <f>NMM_emi!C$5</f>
        <v>896.1152331947477</v>
      </c>
      <c r="D60" s="241">
        <f>NMM_emi!D$5</f>
        <v>842.98678022574154</v>
      </c>
      <c r="E60" s="241">
        <f>NMM_emi!E$5</f>
        <v>890.44011218296782</v>
      </c>
      <c r="F60" s="241">
        <f>NMM_emi!F$5</f>
        <v>864.03410867913271</v>
      </c>
      <c r="G60" s="241">
        <f>NMM_emi!G$5</f>
        <v>884.80414149011949</v>
      </c>
      <c r="H60" s="241">
        <f>NMM_emi!H$5</f>
        <v>1022.5694468392649</v>
      </c>
      <c r="I60" s="241">
        <f>NMM_emi!I$5</f>
        <v>997.03504139231143</v>
      </c>
      <c r="J60" s="241">
        <f>NMM_emi!J$5</f>
        <v>1045.7844531154544</v>
      </c>
      <c r="K60" s="241">
        <f>NMM_emi!K$5</f>
        <v>748.13779381296797</v>
      </c>
      <c r="L60" s="241">
        <f>NMM_emi!L$5</f>
        <v>637.31488094298925</v>
      </c>
      <c r="M60" s="241">
        <f>NMM_emi!M$5</f>
        <v>584.52510920849306</v>
      </c>
      <c r="N60" s="241">
        <f>NMM_emi!N$5</f>
        <v>572.83118419844595</v>
      </c>
      <c r="O60" s="241">
        <f>NMM_emi!O$5</f>
        <v>598.22670817407675</v>
      </c>
      <c r="P60" s="241">
        <f>NMM_emi!P$5</f>
        <v>659.5542848202092</v>
      </c>
      <c r="Q60" s="241">
        <f>NMM_emi!Q$5</f>
        <v>588.90785491953352</v>
      </c>
      <c r="R60" s="241">
        <f>NMM_emi!R$5</f>
        <v>591.63173046155646</v>
      </c>
      <c r="S60" s="241">
        <f>NMM_emi!S$5</f>
        <v>674.86566184717185</v>
      </c>
      <c r="T60" s="241">
        <f>NMM_emi!T$5</f>
        <v>710.85331029322072</v>
      </c>
      <c r="U60" s="241">
        <f>NMM_emi!U$5</f>
        <v>837.56794767956467</v>
      </c>
      <c r="V60" s="241">
        <f>NMM_emi!V$5</f>
        <v>796.17067952755792</v>
      </c>
      <c r="W60" s="241">
        <f>NMM_emi!W$5</f>
        <v>757.32076757379025</v>
      </c>
      <c r="X60" s="241">
        <f>NMM_emi!X$5</f>
        <v>732.26773866183373</v>
      </c>
      <c r="Y60" s="241">
        <f>NMM_emi!Y$5</f>
        <v>680.99695809034779</v>
      </c>
      <c r="DA60" s="83"/>
    </row>
    <row r="61" spans="1:105" ht="12" customHeight="1" x14ac:dyDescent="0.25">
      <c r="A61" s="99" t="s">
        <v>52</v>
      </c>
      <c r="B61" s="282">
        <f>NMM_emi!B$48</f>
        <v>189.37316332545703</v>
      </c>
      <c r="C61" s="282">
        <f>NMM_emi!C$48</f>
        <v>250.38322533537234</v>
      </c>
      <c r="D61" s="282">
        <f>NMM_emi!D$48</f>
        <v>141.99980019178543</v>
      </c>
      <c r="E61" s="282">
        <f>NMM_emi!E$48</f>
        <v>202.52489813948944</v>
      </c>
      <c r="F61" s="282">
        <f>NMM_emi!F$48</f>
        <v>285.52786454551978</v>
      </c>
      <c r="G61" s="282">
        <f>NMM_emi!G$48</f>
        <v>343.714918111624</v>
      </c>
      <c r="H61" s="282">
        <f>NMM_emi!H$48</f>
        <v>330.64738378825541</v>
      </c>
      <c r="I61" s="282">
        <f>NMM_emi!I$48</f>
        <v>385.46374332365639</v>
      </c>
      <c r="J61" s="282">
        <f>NMM_emi!J$48</f>
        <v>361.24969863974553</v>
      </c>
      <c r="K61" s="282">
        <f>NMM_emi!K$48</f>
        <v>254.7122151376592</v>
      </c>
      <c r="L61" s="282">
        <f>NMM_emi!L$48</f>
        <v>309.2823689758863</v>
      </c>
      <c r="M61" s="282">
        <f>NMM_emi!M$48</f>
        <v>285.73871697975233</v>
      </c>
      <c r="N61" s="282">
        <f>NMM_emi!N$48</f>
        <v>242.05737207993894</v>
      </c>
      <c r="O61" s="282">
        <f>NMM_emi!O$48</f>
        <v>322.50354685530027</v>
      </c>
      <c r="P61" s="282">
        <f>NMM_emi!P$48</f>
        <v>308.80599146721028</v>
      </c>
      <c r="Q61" s="282">
        <f>NMM_emi!Q$48</f>
        <v>315.0746947551736</v>
      </c>
      <c r="R61" s="282">
        <f>NMM_emi!R$48</f>
        <v>311.73689689000486</v>
      </c>
      <c r="S61" s="282">
        <f>NMM_emi!S$48</f>
        <v>360.0862479026934</v>
      </c>
      <c r="T61" s="282">
        <f>NMM_emi!T$48</f>
        <v>421.88304957490095</v>
      </c>
      <c r="U61" s="282">
        <f>NMM_emi!U$48</f>
        <v>346.57563172437983</v>
      </c>
      <c r="V61" s="282">
        <f>NMM_emi!V$48</f>
        <v>329.65859641851591</v>
      </c>
      <c r="W61" s="282">
        <f>NMM_emi!W$48</f>
        <v>389.06475028060567</v>
      </c>
      <c r="X61" s="282">
        <f>NMM_emi!X$48</f>
        <v>395.62145890140516</v>
      </c>
      <c r="Y61" s="282">
        <f>NMM_emi!Y$48</f>
        <v>377.42680268760552</v>
      </c>
      <c r="DA61" s="94"/>
    </row>
    <row r="62" spans="1:105" ht="12" customHeight="1" x14ac:dyDescent="0.25">
      <c r="A62" s="52" t="s">
        <v>53</v>
      </c>
      <c r="B62" s="242">
        <f>NMM_emi!B$99</f>
        <v>40.699754532432983</v>
      </c>
      <c r="C62" s="242">
        <f>NMM_emi!C$99</f>
        <v>40.803053152890612</v>
      </c>
      <c r="D62" s="242">
        <f>NMM_emi!D$99</f>
        <v>40.538741224464943</v>
      </c>
      <c r="E62" s="242">
        <f>NMM_emi!E$99</f>
        <v>34.614233999534264</v>
      </c>
      <c r="F62" s="242">
        <f>NMM_emi!F$99</f>
        <v>36.96173501805157</v>
      </c>
      <c r="G62" s="242">
        <f>NMM_emi!G$99</f>
        <v>33.955700360448972</v>
      </c>
      <c r="H62" s="242">
        <f>NMM_emi!H$99</f>
        <v>47.456378254567177</v>
      </c>
      <c r="I62" s="242">
        <f>NMM_emi!I$99</f>
        <v>46.179687566564468</v>
      </c>
      <c r="J62" s="242">
        <f>NMM_emi!J$99</f>
        <v>45.753098447516976</v>
      </c>
      <c r="K62" s="242">
        <f>NMM_emi!K$99</f>
        <v>36.970494451422944</v>
      </c>
      <c r="L62" s="242">
        <f>NMM_emi!L$99</f>
        <v>38.280080683401515</v>
      </c>
      <c r="M62" s="242">
        <f>NMM_emi!M$99</f>
        <v>42.733513813986903</v>
      </c>
      <c r="N62" s="242">
        <f>NMM_emi!N$99</f>
        <v>42.311732243838151</v>
      </c>
      <c r="O62" s="242">
        <f>NMM_emi!O$99</f>
        <v>36.856439412513893</v>
      </c>
      <c r="P62" s="242">
        <f>NMM_emi!P$99</f>
        <v>34.666057594482425</v>
      </c>
      <c r="Q62" s="242">
        <f>NMM_emi!Q$99</f>
        <v>37.568808727286239</v>
      </c>
      <c r="R62" s="242">
        <f>NMM_emi!R$99</f>
        <v>39.660712090865907</v>
      </c>
      <c r="S62" s="242">
        <f>NMM_emi!S$99</f>
        <v>40.186990132993131</v>
      </c>
      <c r="T62" s="242">
        <f>NMM_emi!T$99</f>
        <v>45.691391374425649</v>
      </c>
      <c r="U62" s="242">
        <f>NMM_emi!U$99</f>
        <v>47.747627078587826</v>
      </c>
      <c r="V62" s="242">
        <f>NMM_emi!V$99</f>
        <v>41.043921017728842</v>
      </c>
      <c r="W62" s="242">
        <f>NMM_emi!W$99</f>
        <v>51.586143869451845</v>
      </c>
      <c r="X62" s="242">
        <f>NMM_emi!X$99</f>
        <v>52.846501200040137</v>
      </c>
      <c r="Y62" s="242">
        <f>NMM_emi!Y$99</f>
        <v>46.226152505391681</v>
      </c>
      <c r="DA62" s="84"/>
    </row>
    <row r="63" spans="1:105" ht="12" customHeight="1" x14ac:dyDescent="0.25">
      <c r="A63" s="143"/>
      <c r="B63" s="249"/>
      <c r="C63" s="249"/>
      <c r="D63" s="249"/>
      <c r="E63" s="249"/>
      <c r="F63" s="249"/>
      <c r="G63" s="249"/>
      <c r="H63" s="249"/>
      <c r="I63" s="249"/>
      <c r="J63" s="249"/>
      <c r="K63" s="249"/>
      <c r="L63" s="249"/>
      <c r="M63" s="249"/>
      <c r="N63" s="249"/>
      <c r="O63" s="249"/>
      <c r="P63" s="249"/>
      <c r="Q63" s="249"/>
      <c r="R63" s="249"/>
      <c r="S63" s="249"/>
      <c r="T63" s="249"/>
      <c r="U63" s="249"/>
      <c r="V63" s="249"/>
      <c r="W63" s="249"/>
      <c r="X63" s="249"/>
      <c r="Y63" s="249"/>
      <c r="DA63" s="145"/>
    </row>
    <row r="64" spans="1:105" ht="12" customHeight="1" x14ac:dyDescent="0.25">
      <c r="A64" s="115" t="s">
        <v>147</v>
      </c>
      <c r="B64" s="312"/>
      <c r="C64" s="312"/>
      <c r="D64" s="312"/>
      <c r="E64" s="312"/>
      <c r="F64" s="312"/>
      <c r="G64" s="312"/>
      <c r="H64" s="312"/>
      <c r="I64" s="312"/>
      <c r="J64" s="312"/>
      <c r="K64" s="312"/>
      <c r="L64" s="312"/>
      <c r="M64" s="312"/>
      <c r="N64" s="312"/>
      <c r="O64" s="312"/>
      <c r="P64" s="312"/>
      <c r="Q64" s="312"/>
      <c r="R64" s="312"/>
      <c r="S64" s="312"/>
      <c r="T64" s="312"/>
      <c r="U64" s="312"/>
      <c r="V64" s="312"/>
      <c r="W64" s="312"/>
      <c r="X64" s="312"/>
      <c r="Y64" s="312"/>
      <c r="DA64" s="118"/>
    </row>
    <row r="65" spans="1:105" ht="12" customHeight="1" x14ac:dyDescent="0.25">
      <c r="A65" s="50" t="s">
        <v>51</v>
      </c>
      <c r="B65" s="287">
        <f t="shared" ref="B65:Y65" si="13">IF(B$9=0,"",B$4/B$9*1000)</f>
        <v>146.43277188212284</v>
      </c>
      <c r="C65" s="287">
        <f t="shared" si="13"/>
        <v>138.39083754917283</v>
      </c>
      <c r="D65" s="287">
        <f t="shared" si="13"/>
        <v>167.94489454545831</v>
      </c>
      <c r="E65" s="287">
        <f t="shared" si="13"/>
        <v>155.59206736952314</v>
      </c>
      <c r="F65" s="287">
        <f t="shared" si="13"/>
        <v>147.35972890300303</v>
      </c>
      <c r="G65" s="287">
        <f t="shared" si="13"/>
        <v>134.20915955248026</v>
      </c>
      <c r="H65" s="287">
        <f t="shared" si="13"/>
        <v>153.05963388179401</v>
      </c>
      <c r="I65" s="287">
        <f t="shared" si="13"/>
        <v>142.2454089390734</v>
      </c>
      <c r="J65" s="287">
        <f t="shared" si="13"/>
        <v>128.95432108336212</v>
      </c>
      <c r="K65" s="287">
        <f t="shared" si="13"/>
        <v>125.71702663619122</v>
      </c>
      <c r="L65" s="287">
        <f t="shared" si="13"/>
        <v>145.30348127029939</v>
      </c>
      <c r="M65" s="287">
        <f t="shared" si="13"/>
        <v>116.60345306332296</v>
      </c>
      <c r="N65" s="287">
        <f t="shared" si="13"/>
        <v>163.24361285454376</v>
      </c>
      <c r="O65" s="287">
        <f t="shared" si="13"/>
        <v>232.10053645281599</v>
      </c>
      <c r="P65" s="287">
        <f t="shared" si="13"/>
        <v>193.50718563895353</v>
      </c>
      <c r="Q65" s="287">
        <f t="shared" si="13"/>
        <v>232.94385234278803</v>
      </c>
      <c r="R65" s="287">
        <f t="shared" si="13"/>
        <v>144.33534251728727</v>
      </c>
      <c r="S65" s="287">
        <f t="shared" si="13"/>
        <v>157.03898455977151</v>
      </c>
      <c r="T65" s="287">
        <f t="shared" si="13"/>
        <v>213.49641285952541</v>
      </c>
      <c r="U65" s="287">
        <f t="shared" si="13"/>
        <v>127.68555976447004</v>
      </c>
      <c r="V65" s="287">
        <f t="shared" si="13"/>
        <v>130.65551881797751</v>
      </c>
      <c r="W65" s="287">
        <f t="shared" si="13"/>
        <v>229.46894905982901</v>
      </c>
      <c r="X65" s="287">
        <f t="shared" si="13"/>
        <v>240.68552506483286</v>
      </c>
      <c r="Y65" s="287">
        <f t="shared" si="13"/>
        <v>196.00473412577557</v>
      </c>
      <c r="DA65" s="83"/>
    </row>
    <row r="66" spans="1:105" ht="12" customHeight="1" x14ac:dyDescent="0.25">
      <c r="A66" s="107" t="s">
        <v>52</v>
      </c>
      <c r="B66" s="288">
        <f t="shared" ref="B66:Y66" si="14">IF(B$10=0,"",B$5/B$10*1000)</f>
        <v>74.833564073725242</v>
      </c>
      <c r="C66" s="288">
        <f t="shared" si="14"/>
        <v>70.72378317941866</v>
      </c>
      <c r="D66" s="288">
        <f t="shared" si="14"/>
        <v>85.82720155662733</v>
      </c>
      <c r="E66" s="288">
        <f t="shared" si="14"/>
        <v>79.514365488031032</v>
      </c>
      <c r="F66" s="288">
        <f t="shared" si="14"/>
        <v>75.307279736715429</v>
      </c>
      <c r="G66" s="288">
        <f t="shared" si="14"/>
        <v>68.586762454624292</v>
      </c>
      <c r="H66" s="288">
        <f t="shared" si="14"/>
        <v>78.220180987999996</v>
      </c>
      <c r="I66" s="288">
        <f t="shared" si="14"/>
        <v>72.693638092190994</v>
      </c>
      <c r="J66" s="288">
        <f t="shared" si="14"/>
        <v>65.901309695508402</v>
      </c>
      <c r="K66" s="288">
        <f t="shared" si="14"/>
        <v>72.335335543140431</v>
      </c>
      <c r="L66" s="288">
        <f t="shared" si="14"/>
        <v>74.672909917936991</v>
      </c>
      <c r="M66" s="288">
        <f t="shared" si="14"/>
        <v>78.702386594998288</v>
      </c>
      <c r="N66" s="288">
        <f t="shared" si="14"/>
        <v>74.739669712753312</v>
      </c>
      <c r="O66" s="288">
        <f t="shared" si="14"/>
        <v>56.943524866837798</v>
      </c>
      <c r="P66" s="288">
        <f t="shared" si="14"/>
        <v>76.256722438858148</v>
      </c>
      <c r="Q66" s="288">
        <f t="shared" si="14"/>
        <v>77.709536270251803</v>
      </c>
      <c r="R66" s="288">
        <f t="shared" si="14"/>
        <v>96.201652856631014</v>
      </c>
      <c r="S66" s="288">
        <f t="shared" si="14"/>
        <v>100.30833516892821</v>
      </c>
      <c r="T66" s="288">
        <f t="shared" si="14"/>
        <v>81.633734856290303</v>
      </c>
      <c r="U66" s="288">
        <f t="shared" si="14"/>
        <v>105.87220621361969</v>
      </c>
      <c r="V66" s="288">
        <f t="shared" si="14"/>
        <v>103.69385948900916</v>
      </c>
      <c r="W66" s="288">
        <f t="shared" si="14"/>
        <v>90.88885674243619</v>
      </c>
      <c r="X66" s="288">
        <f t="shared" si="14"/>
        <v>84.544892900804669</v>
      </c>
      <c r="Y66" s="288">
        <f t="shared" si="14"/>
        <v>125.74375139543359</v>
      </c>
      <c r="DA66" s="94"/>
    </row>
    <row r="67" spans="1:105" ht="12" customHeight="1" x14ac:dyDescent="0.25">
      <c r="A67" s="49" t="s">
        <v>60</v>
      </c>
      <c r="B67" s="289">
        <f t="shared" ref="B67:Y67" si="15">IF(B$11=0,"",B$6/B$11*1000)</f>
        <v>1121.0402358130173</v>
      </c>
      <c r="C67" s="289">
        <f t="shared" si="15"/>
        <v>1059.4738811976697</v>
      </c>
      <c r="D67" s="289">
        <f t="shared" si="15"/>
        <v>1285.7298387849348</v>
      </c>
      <c r="E67" s="289">
        <f t="shared" si="15"/>
        <v>1191.1607330289135</v>
      </c>
      <c r="F67" s="289">
        <f t="shared" si="15"/>
        <v>1128.1367081663002</v>
      </c>
      <c r="G67" s="289">
        <f t="shared" si="15"/>
        <v>1027.460355623763</v>
      </c>
      <c r="H67" s="289">
        <f t="shared" si="15"/>
        <v>1171.7732707977812</v>
      </c>
      <c r="I67" s="289">
        <f t="shared" si="15"/>
        <v>1088.9831881946764</v>
      </c>
      <c r="J67" s="289">
        <f t="shared" si="15"/>
        <v>987.23107306041936</v>
      </c>
      <c r="K67" s="289">
        <f t="shared" si="15"/>
        <v>927.47825852594724</v>
      </c>
      <c r="L67" s="289">
        <f t="shared" si="15"/>
        <v>845.20776429173554</v>
      </c>
      <c r="M67" s="289">
        <f t="shared" si="15"/>
        <v>857.87423083093415</v>
      </c>
      <c r="N67" s="289">
        <f t="shared" si="15"/>
        <v>932.71534105693377</v>
      </c>
      <c r="O67" s="289">
        <f t="shared" si="15"/>
        <v>875.09968616412266</v>
      </c>
      <c r="P67" s="289">
        <f t="shared" si="15"/>
        <v>976.16753757066112</v>
      </c>
      <c r="Q67" s="289">
        <f t="shared" si="15"/>
        <v>1103.4912009880441</v>
      </c>
      <c r="R67" s="289">
        <f t="shared" si="15"/>
        <v>1145.8392285535647</v>
      </c>
      <c r="S67" s="289">
        <f t="shared" si="15"/>
        <v>1119.6030737234771</v>
      </c>
      <c r="T67" s="289">
        <f t="shared" si="15"/>
        <v>1115.8305660945257</v>
      </c>
      <c r="U67" s="289">
        <f t="shared" si="15"/>
        <v>1137.5136303435265</v>
      </c>
      <c r="V67" s="289">
        <f t="shared" si="15"/>
        <v>1210.2767930447176</v>
      </c>
      <c r="W67" s="289">
        <f t="shared" si="15"/>
        <v>1036.3335189364027</v>
      </c>
      <c r="X67" s="289">
        <f t="shared" si="15"/>
        <v>1021.9617476025728</v>
      </c>
      <c r="Y67" s="289">
        <f t="shared" si="15"/>
        <v>1059.9511660002322</v>
      </c>
      <c r="DA67" s="84"/>
    </row>
    <row r="68" spans="1:105" ht="12" customHeight="1" x14ac:dyDescent="0.25">
      <c r="A68" s="115" t="s">
        <v>148</v>
      </c>
      <c r="B68" s="286"/>
      <c r="C68" s="286"/>
      <c r="D68" s="286"/>
      <c r="E68" s="286"/>
      <c r="F68" s="286"/>
      <c r="G68" s="286"/>
      <c r="H68" s="286"/>
      <c r="I68" s="286"/>
      <c r="J68" s="286"/>
      <c r="K68" s="286"/>
      <c r="L68" s="286"/>
      <c r="M68" s="286"/>
      <c r="N68" s="286"/>
      <c r="O68" s="286"/>
      <c r="P68" s="286"/>
      <c r="Q68" s="286"/>
      <c r="R68" s="286"/>
      <c r="S68" s="286"/>
      <c r="T68" s="286"/>
      <c r="U68" s="286"/>
      <c r="V68" s="286"/>
      <c r="W68" s="286"/>
      <c r="X68" s="286"/>
      <c r="Y68" s="286"/>
      <c r="DA68" s="118"/>
    </row>
    <row r="69" spans="1:105" ht="12" customHeight="1" x14ac:dyDescent="0.25">
      <c r="A69" s="50" t="s">
        <v>51</v>
      </c>
      <c r="B69" s="252">
        <f t="shared" ref="B69:Y69" si="16">IF(B$52=0,"",B$52/B$9)</f>
        <v>9.7466250000000004E-2</v>
      </c>
      <c r="C69" s="252">
        <f t="shared" si="16"/>
        <v>9.1833510699187298E-2</v>
      </c>
      <c r="D69" s="252">
        <f t="shared" si="16"/>
        <v>0.10131185925888786</v>
      </c>
      <c r="E69" s="252">
        <f t="shared" si="16"/>
        <v>9.4534297811629781E-2</v>
      </c>
      <c r="F69" s="252">
        <f t="shared" si="16"/>
        <v>9.0320223381888623E-2</v>
      </c>
      <c r="G69" s="252">
        <f t="shared" si="16"/>
        <v>8.8179790525368271E-2</v>
      </c>
      <c r="H69" s="252">
        <f t="shared" si="16"/>
        <v>0.10285591308817943</v>
      </c>
      <c r="I69" s="252">
        <f t="shared" si="16"/>
        <v>8.8948646511091925E-2</v>
      </c>
      <c r="J69" s="252">
        <f t="shared" si="16"/>
        <v>7.9617222481002295E-2</v>
      </c>
      <c r="K69" s="252">
        <f t="shared" si="16"/>
        <v>7.8127307837995777E-2</v>
      </c>
      <c r="L69" s="252">
        <f t="shared" si="16"/>
        <v>8.2725447399494598E-2</v>
      </c>
      <c r="M69" s="252">
        <f t="shared" si="16"/>
        <v>8.4557090484086342E-2</v>
      </c>
      <c r="N69" s="252">
        <f t="shared" si="16"/>
        <v>8.5603105548767572E-2</v>
      </c>
      <c r="O69" s="252">
        <f t="shared" si="16"/>
        <v>7.9989395623511733E-2</v>
      </c>
      <c r="P69" s="252">
        <f t="shared" si="16"/>
        <v>8.4528865466260941E-2</v>
      </c>
      <c r="Q69" s="252">
        <f t="shared" si="16"/>
        <v>8.4900404415330311E-2</v>
      </c>
      <c r="R69" s="252">
        <f t="shared" si="16"/>
        <v>8.068756785250418E-2</v>
      </c>
      <c r="S69" s="252">
        <f t="shared" si="16"/>
        <v>8.9919583420656229E-2</v>
      </c>
      <c r="T69" s="252">
        <f t="shared" si="16"/>
        <v>7.9942423911071078E-2</v>
      </c>
      <c r="U69" s="252">
        <f t="shared" si="16"/>
        <v>7.9999174298370779E-2</v>
      </c>
      <c r="V69" s="252">
        <f t="shared" si="16"/>
        <v>7.749800255806806E-2</v>
      </c>
      <c r="W69" s="252">
        <f t="shared" si="16"/>
        <v>8.6758898988958388E-2</v>
      </c>
      <c r="X69" s="252">
        <f t="shared" si="16"/>
        <v>7.3685094136958201E-2</v>
      </c>
      <c r="Y69" s="252">
        <f t="shared" si="16"/>
        <v>7.4045081315998962E-2</v>
      </c>
      <c r="DA69" s="83"/>
    </row>
    <row r="70" spans="1:105" ht="12" customHeight="1" x14ac:dyDescent="0.25">
      <c r="A70" s="107" t="s">
        <v>52</v>
      </c>
      <c r="B70" s="291">
        <f t="shared" ref="B70:Y70" si="17">IF(B$53=0,"",B$53/B$10)</f>
        <v>5.8203286491788589E-2</v>
      </c>
      <c r="C70" s="291">
        <f t="shared" si="17"/>
        <v>5.1610561003404457E-2</v>
      </c>
      <c r="D70" s="291">
        <f t="shared" si="17"/>
        <v>5.6937406104146993E-2</v>
      </c>
      <c r="E70" s="291">
        <f t="shared" si="17"/>
        <v>5.5220928033669119E-2</v>
      </c>
      <c r="F70" s="291">
        <f t="shared" si="17"/>
        <v>5.0411638337089407E-2</v>
      </c>
      <c r="G70" s="291">
        <f t="shared" si="17"/>
        <v>4.6116613761989902E-2</v>
      </c>
      <c r="H70" s="291">
        <f t="shared" si="17"/>
        <v>5.3791990078041314E-2</v>
      </c>
      <c r="I70" s="291">
        <f t="shared" si="17"/>
        <v>4.9382458388796235E-2</v>
      </c>
      <c r="J70" s="291">
        <f t="shared" si="17"/>
        <v>4.8927246667554838E-2</v>
      </c>
      <c r="K70" s="291">
        <f t="shared" si="17"/>
        <v>4.8011648019669631E-2</v>
      </c>
      <c r="L70" s="291">
        <f t="shared" si="17"/>
        <v>5.0837347052199652E-2</v>
      </c>
      <c r="M70" s="291">
        <f t="shared" si="17"/>
        <v>5.1962948400929521E-2</v>
      </c>
      <c r="N70" s="291">
        <f t="shared" si="17"/>
        <v>5.2605757023144961E-2</v>
      </c>
      <c r="O70" s="291">
        <f t="shared" si="17"/>
        <v>4.9155958579113181E-2</v>
      </c>
      <c r="P70" s="291">
        <f t="shared" si="17"/>
        <v>5.1945603254159672E-2</v>
      </c>
      <c r="Q70" s="291">
        <f t="shared" si="17"/>
        <v>5.2173925434226401E-2</v>
      </c>
      <c r="R70" s="291">
        <f t="shared" si="17"/>
        <v>4.8312909039519493E-2</v>
      </c>
      <c r="S70" s="291">
        <f t="shared" si="17"/>
        <v>5.3840718840539724E-2</v>
      </c>
      <c r="T70" s="291">
        <f t="shared" si="17"/>
        <v>5.493911104582172E-2</v>
      </c>
      <c r="U70" s="291">
        <f t="shared" si="17"/>
        <v>5.4978111812588826E-2</v>
      </c>
      <c r="V70" s="291">
        <f t="shared" si="17"/>
        <v>5.3259222826460208E-2</v>
      </c>
      <c r="W70" s="291">
        <f t="shared" si="17"/>
        <v>5.77385145289619E-2</v>
      </c>
      <c r="X70" s="291">
        <f t="shared" si="17"/>
        <v>5.7964821895406048E-2</v>
      </c>
      <c r="Y70" s="291">
        <f t="shared" si="17"/>
        <v>5.8248007972076327E-2</v>
      </c>
      <c r="DA70" s="94"/>
    </row>
    <row r="71" spans="1:105" ht="12" customHeight="1" x14ac:dyDescent="0.25">
      <c r="A71" s="49" t="s">
        <v>53</v>
      </c>
      <c r="B71" s="253">
        <f t="shared" ref="B71:Y71" si="18">IF(B$54=0,"",B$54/B$11)</f>
        <v>0.25980809680462408</v>
      </c>
      <c r="C71" s="253">
        <f t="shared" si="18"/>
        <v>0.23576531568015996</v>
      </c>
      <c r="D71" s="253">
        <f t="shared" si="18"/>
        <v>0.24634382796935886</v>
      </c>
      <c r="E71" s="253">
        <f t="shared" si="18"/>
        <v>0.22614999698163804</v>
      </c>
      <c r="F71" s="253">
        <f t="shared" si="18"/>
        <v>0.20142045847076911</v>
      </c>
      <c r="G71" s="253">
        <f t="shared" si="18"/>
        <v>0.18211923507387004</v>
      </c>
      <c r="H71" s="253">
        <f t="shared" si="18"/>
        <v>0.24490065827737711</v>
      </c>
      <c r="I71" s="253">
        <f t="shared" si="18"/>
        <v>0.21411354706407384</v>
      </c>
      <c r="J71" s="253">
        <f t="shared" si="18"/>
        <v>0.21241856722824815</v>
      </c>
      <c r="K71" s="253">
        <f t="shared" si="18"/>
        <v>0.20579922939313974</v>
      </c>
      <c r="L71" s="253">
        <f t="shared" si="18"/>
        <v>0.21949347544968409</v>
      </c>
      <c r="M71" s="253">
        <f t="shared" si="18"/>
        <v>0.22338002025274631</v>
      </c>
      <c r="N71" s="253">
        <f t="shared" si="18"/>
        <v>0.22505204687675032</v>
      </c>
      <c r="O71" s="253">
        <f t="shared" si="18"/>
        <v>0.2098308816767516</v>
      </c>
      <c r="P71" s="253">
        <f t="shared" si="18"/>
        <v>0.2111806137837712</v>
      </c>
      <c r="Q71" s="253">
        <f t="shared" si="18"/>
        <v>0.2063992459075539</v>
      </c>
      <c r="R71" s="253">
        <f t="shared" si="18"/>
        <v>0.19417434826084021</v>
      </c>
      <c r="S71" s="253">
        <f t="shared" si="18"/>
        <v>0.21033905819115847</v>
      </c>
      <c r="T71" s="253">
        <f t="shared" si="18"/>
        <v>0.21180442221998538</v>
      </c>
      <c r="U71" s="253">
        <f t="shared" si="18"/>
        <v>0.19671305837209321</v>
      </c>
      <c r="V71" s="253">
        <f t="shared" si="18"/>
        <v>0.19056283061206969</v>
      </c>
      <c r="W71" s="253">
        <f t="shared" si="18"/>
        <v>0.2062780677469557</v>
      </c>
      <c r="X71" s="253">
        <f t="shared" si="18"/>
        <v>0.20708657913052414</v>
      </c>
      <c r="Y71" s="253">
        <f t="shared" si="18"/>
        <v>0.19925992693595498</v>
      </c>
      <c r="DA71" s="84"/>
    </row>
    <row r="72" spans="1:105" ht="12" customHeight="1" x14ac:dyDescent="0.25">
      <c r="A72" s="115" t="s">
        <v>149</v>
      </c>
      <c r="B72" s="286"/>
      <c r="C72" s="286"/>
      <c r="D72" s="286"/>
      <c r="E72" s="286"/>
      <c r="F72" s="286"/>
      <c r="G72" s="286"/>
      <c r="H72" s="286"/>
      <c r="I72" s="286"/>
      <c r="J72" s="286"/>
      <c r="K72" s="286"/>
      <c r="L72" s="286"/>
      <c r="M72" s="286"/>
      <c r="N72" s="286"/>
      <c r="O72" s="286"/>
      <c r="P72" s="286"/>
      <c r="Q72" s="286"/>
      <c r="R72" s="286"/>
      <c r="S72" s="286"/>
      <c r="T72" s="286"/>
      <c r="U72" s="286"/>
      <c r="V72" s="286"/>
      <c r="W72" s="286"/>
      <c r="X72" s="286"/>
      <c r="Y72" s="286"/>
      <c r="DA72" s="118"/>
    </row>
    <row r="73" spans="1:105" ht="12" customHeight="1" x14ac:dyDescent="0.25">
      <c r="A73" s="50" t="s">
        <v>51</v>
      </c>
      <c r="B73" s="252">
        <f>IF(NMM_ued!B$5=0,"",NMM_ued!B$5/B$9)</f>
        <v>5.2123855843442757E-2</v>
      </c>
      <c r="C73" s="252">
        <f>IF(NMM_ued!C$5=0,"",NMM_ued!C$5/C$9)</f>
        <v>4.8944819858675333E-2</v>
      </c>
      <c r="D73" s="252">
        <f>IF(NMM_ued!D$5=0,"",NMM_ued!D$5/D$9)</f>
        <v>5.4547475917790682E-2</v>
      </c>
      <c r="E73" s="252">
        <f>IF(NMM_ued!E$5=0,"",NMM_ued!E$5/E$9)</f>
        <v>5.0846239554432328E-2</v>
      </c>
      <c r="F73" s="252">
        <f>IF(NMM_ued!F$5=0,"",NMM_ued!F$5/F$9)</f>
        <v>4.8207237152354393E-2</v>
      </c>
      <c r="G73" s="252">
        <f>IF(NMM_ued!G$5=0,"",NMM_ued!G$5/G$9)</f>
        <v>4.6967831114554166E-2</v>
      </c>
      <c r="H73" s="252">
        <f>IF(NMM_ued!H$5=0,"",NMM_ued!H$5/H$9)</f>
        <v>5.4693038834760468E-2</v>
      </c>
      <c r="I73" s="252">
        <f>IF(NMM_ued!I$5=0,"",NMM_ued!I$5/I$9)</f>
        <v>4.7911751955377141E-2</v>
      </c>
      <c r="J73" s="252">
        <f>IF(NMM_ued!J$5=0,"",NMM_ued!J$5/J$9)</f>
        <v>4.3531847314724356E-2</v>
      </c>
      <c r="K73" s="252">
        <f>IF(NMM_ued!K$5=0,"",NMM_ued!K$5/K$9)</f>
        <v>4.232549667578743E-2</v>
      </c>
      <c r="L73" s="252">
        <f>IF(NMM_ued!L$5=0,"",NMM_ued!L$5/L$9)</f>
        <v>4.5266127518990715E-2</v>
      </c>
      <c r="M73" s="252">
        <f>IF(NMM_ued!M$5=0,"",NMM_ued!M$5/M$9)</f>
        <v>4.6127200080505512E-2</v>
      </c>
      <c r="N73" s="252">
        <f>IF(NMM_ued!N$5=0,"",NMM_ued!N$5/N$9)</f>
        <v>4.6585923661495235E-2</v>
      </c>
      <c r="O73" s="252">
        <f>IF(NMM_ued!O$5=0,"",NMM_ued!O$5/O$9)</f>
        <v>4.3110998360170648E-2</v>
      </c>
      <c r="P73" s="252">
        <f>IF(NMM_ued!P$5=0,"",NMM_ued!P$5/P$9)</f>
        <v>4.5460480048724376E-2</v>
      </c>
      <c r="Q73" s="252">
        <f>IF(NMM_ued!Q$5=0,"",NMM_ued!Q$5/Q$9)</f>
        <v>4.6116217258538782E-2</v>
      </c>
      <c r="R73" s="252">
        <f>IF(NMM_ued!R$5=0,"",NMM_ued!R$5/R$9)</f>
        <v>4.3605649650671485E-2</v>
      </c>
      <c r="S73" s="252">
        <f>IF(NMM_ued!S$5=0,"",NMM_ued!S$5/S$9)</f>
        <v>4.8473969358320546E-2</v>
      </c>
      <c r="T73" s="252">
        <f>IF(NMM_ued!T$5=0,"",NMM_ued!T$5/T$9)</f>
        <v>4.3830288877932881E-2</v>
      </c>
      <c r="U73" s="252">
        <f>IF(NMM_ued!U$5=0,"",NMM_ued!U$5/U$9)</f>
        <v>4.4078502304304039E-2</v>
      </c>
      <c r="V73" s="252">
        <f>IF(NMM_ued!V$5=0,"",NMM_ued!V$5/V$9)</f>
        <v>4.2560565554075717E-2</v>
      </c>
      <c r="W73" s="252">
        <f>IF(NMM_ued!W$5=0,"",NMM_ued!W$5/W$9)</f>
        <v>4.7675431586867885E-2</v>
      </c>
      <c r="X73" s="252">
        <f>IF(NMM_ued!X$5=0,"",NMM_ued!X$5/X$9)</f>
        <v>4.1431118767825369E-2</v>
      </c>
      <c r="Y73" s="252">
        <f>IF(NMM_ued!Y$5=0,"",NMM_ued!Y$5/Y$9)</f>
        <v>4.155743903350289E-2</v>
      </c>
      <c r="DA73" s="83"/>
    </row>
    <row r="74" spans="1:105" ht="12" customHeight="1" x14ac:dyDescent="0.25">
      <c r="A74" s="107" t="s">
        <v>52</v>
      </c>
      <c r="B74" s="291">
        <f>IF(NMM_ued!B$48=0,"",NMM_ued!B$48/B$10)</f>
        <v>2.7842771372641358E-2</v>
      </c>
      <c r="C74" s="291">
        <f>IF(NMM_ued!C$48=0,"",NMM_ued!C$48/C$10)</f>
        <v>2.4804276605495314E-2</v>
      </c>
      <c r="D74" s="291">
        <f>IF(NMM_ued!D$48=0,"",NMM_ued!D$48/D$10)</f>
        <v>2.7642704084448574E-2</v>
      </c>
      <c r="E74" s="291">
        <f>IF(NMM_ued!E$48=0,"",NMM_ued!E$48/E$10)</f>
        <v>2.6707814922688158E-2</v>
      </c>
      <c r="F74" s="291">
        <f>IF(NMM_ued!F$48=0,"",NMM_ued!F$48/F$10)</f>
        <v>2.4486530216192657E-2</v>
      </c>
      <c r="G74" s="291">
        <f>IF(NMM_ued!G$48=0,"",NMM_ued!G$48/G$10)</f>
        <v>2.2792805128222356E-2</v>
      </c>
      <c r="H74" s="291">
        <f>IF(NMM_ued!H$48=0,"",NMM_ued!H$48/H$10)</f>
        <v>2.6516107105360676E-2</v>
      </c>
      <c r="I74" s="291">
        <f>IF(NMM_ued!I$48=0,"",NMM_ued!I$48/I$10)</f>
        <v>2.4411859605038652E-2</v>
      </c>
      <c r="J74" s="291">
        <f>IF(NMM_ued!J$48=0,"",NMM_ued!J$48/J$10)</f>
        <v>2.4196888050223516E-2</v>
      </c>
      <c r="K74" s="291">
        <f>IF(NMM_ued!K$48=0,"",NMM_ued!K$48/K$10)</f>
        <v>2.3697023440549327E-2</v>
      </c>
      <c r="L74" s="291">
        <f>IF(NMM_ued!L$48=0,"",NMM_ued!L$48/L$10)</f>
        <v>2.5233379319206134E-2</v>
      </c>
      <c r="M74" s="291">
        <f>IF(NMM_ued!M$48=0,"",NMM_ued!M$48/M$10)</f>
        <v>2.5780946026329504E-2</v>
      </c>
      <c r="N74" s="291">
        <f>IF(NMM_ued!N$48=0,"",NMM_ued!N$48/N$10)</f>
        <v>2.6166533924779398E-2</v>
      </c>
      <c r="O74" s="291">
        <f>IF(NMM_ued!O$48=0,"",NMM_ued!O$48/O$10)</f>
        <v>2.4289294805188207E-2</v>
      </c>
      <c r="P74" s="291">
        <f>IF(NMM_ued!P$48=0,"",NMM_ued!P$48/P$10)</f>
        <v>2.5716785754134077E-2</v>
      </c>
      <c r="Q74" s="291">
        <f>IF(NMM_ued!Q$48=0,"",NMM_ued!Q$48/Q$10)</f>
        <v>2.6007874599267879E-2</v>
      </c>
      <c r="R74" s="291">
        <f>IF(NMM_ued!R$48=0,"",NMM_ued!R$48/R$10)</f>
        <v>2.4248303942411779E-2</v>
      </c>
      <c r="S74" s="291">
        <f>IF(NMM_ued!S$48=0,"",NMM_ued!S$48/S$10)</f>
        <v>2.702869599688398E-2</v>
      </c>
      <c r="T74" s="291">
        <f>IF(NMM_ued!T$48=0,"",NMM_ued!T$48/T$10)</f>
        <v>2.7919158889069335E-2</v>
      </c>
      <c r="U74" s="291">
        <f>IF(NMM_ued!U$48=0,"",NMM_ued!U$48/U$10)</f>
        <v>2.7999373713267578E-2</v>
      </c>
      <c r="V74" s="291">
        <f>IF(NMM_ued!V$48=0,"",NMM_ued!V$48/V$10)</f>
        <v>2.7056566328388178E-2</v>
      </c>
      <c r="W74" s="291">
        <f>IF(NMM_ued!W$48=0,"",NMM_ued!W$48/W$10)</f>
        <v>2.9734922800800777E-2</v>
      </c>
      <c r="X74" s="291">
        <f>IF(NMM_ued!X$48=0,"",NMM_ued!X$48/X$10)</f>
        <v>2.9868249334404035E-2</v>
      </c>
      <c r="Y74" s="291">
        <f>IF(NMM_ued!Y$48=0,"",NMM_ued!Y$48/Y$10)</f>
        <v>3.003477983463964E-2</v>
      </c>
      <c r="DA74" s="94"/>
    </row>
    <row r="75" spans="1:105" ht="12" customHeight="1" x14ac:dyDescent="0.25">
      <c r="A75" s="49" t="s">
        <v>53</v>
      </c>
      <c r="B75" s="253">
        <f>IF(NMM_ued!B$99=0,"",NMM_ued!B$99/B$11)</f>
        <v>0.10747665587040595</v>
      </c>
      <c r="C75" s="253">
        <f>IF(NMM_ued!C$99=0,"",NMM_ued!C$99/C$11)</f>
        <v>9.669458473643848E-2</v>
      </c>
      <c r="D75" s="253">
        <f>IF(NMM_ued!D$99=0,"",NMM_ued!D$99/D$11)</f>
        <v>0.10258819595167412</v>
      </c>
      <c r="E75" s="253">
        <f>IF(NMM_ued!E$99=0,"",NMM_ued!E$99/E$11)</f>
        <v>9.4522077930909928E-2</v>
      </c>
      <c r="F75" s="253">
        <f>IF(NMM_ued!F$99=0,"",NMM_ued!F$99/F$11)</f>
        <v>8.3908041497886401E-2</v>
      </c>
      <c r="G75" s="253">
        <f>IF(NMM_ued!G$99=0,"",NMM_ued!G$99/G$11)</f>
        <v>7.6470140736174488E-2</v>
      </c>
      <c r="H75" s="253">
        <f>IF(NMM_ued!H$99=0,"",NMM_ued!H$99/H$11)</f>
        <v>0.10391289421521747</v>
      </c>
      <c r="I75" s="253">
        <f>IF(NMM_ued!I$99=0,"",NMM_ued!I$99/I$11)</f>
        <v>9.1171650117862935E-2</v>
      </c>
      <c r="J75" s="253">
        <f>IF(NMM_ued!J$99=0,"",NMM_ued!J$99/J$11)</f>
        <v>9.0373161385011752E-2</v>
      </c>
      <c r="K75" s="253">
        <f>IF(NMM_ued!K$99=0,"",NMM_ued!K$99/K$11)</f>
        <v>8.7241752531764E-2</v>
      </c>
      <c r="L75" s="253">
        <f>IF(NMM_ued!L$99=0,"",NMM_ued!L$99/L$11)</f>
        <v>9.4795494039241326E-2</v>
      </c>
      <c r="M75" s="253">
        <f>IF(NMM_ued!M$99=0,"",NMM_ued!M$99/M$11)</f>
        <v>9.612389768588582E-2</v>
      </c>
      <c r="N75" s="253">
        <f>IF(NMM_ued!N$99=0,"",NMM_ued!N$99/N$11)</f>
        <v>9.6669653030305169E-2</v>
      </c>
      <c r="O75" s="253">
        <f>IF(NMM_ued!O$99=0,"",NMM_ued!O$99/O$11)</f>
        <v>9.0012955980264167E-2</v>
      </c>
      <c r="P75" s="253">
        <f>IF(NMM_ued!P$99=0,"",NMM_ued!P$99/P$11)</f>
        <v>9.1200842252930917E-2</v>
      </c>
      <c r="Q75" s="253">
        <f>IF(NMM_ued!Q$99=0,"",NMM_ued!Q$99/Q$11)</f>
        <v>9.2618930897642893E-2</v>
      </c>
      <c r="R75" s="253">
        <f>IF(NMM_ued!R$99=0,"",NMM_ued!R$99/R$11)</f>
        <v>8.6588175057093097E-2</v>
      </c>
      <c r="S75" s="253">
        <f>IF(NMM_ued!S$99=0,"",NMM_ued!S$99/S$11)</f>
        <v>9.4928395656482839E-2</v>
      </c>
      <c r="T75" s="253">
        <f>IF(NMM_ued!T$99=0,"",NMM_ued!T$99/T$11)</f>
        <v>9.6987711231287216E-2</v>
      </c>
      <c r="U75" s="253">
        <f>IF(NMM_ued!U$99=0,"",NMM_ued!U$99/U$11)</f>
        <v>9.3264185441707587E-2</v>
      </c>
      <c r="V75" s="253">
        <f>IF(NMM_ued!V$99=0,"",NMM_ued!V$99/V$11)</f>
        <v>9.0163042859086898E-2</v>
      </c>
      <c r="W75" s="253">
        <f>IF(NMM_ued!W$99=0,"",NMM_ued!W$99/W$11)</f>
        <v>9.9109093839740578E-2</v>
      </c>
      <c r="X75" s="253">
        <f>IF(NMM_ued!X$99=0,"",NMM_ued!X$99/X$11)</f>
        <v>9.9490826694273005E-2</v>
      </c>
      <c r="Y75" s="253">
        <f>IF(NMM_ued!Y$99=0,"",NMM_ued!Y$99/Y$11)</f>
        <v>9.7136004037453524E-2</v>
      </c>
      <c r="DA75" s="84"/>
    </row>
    <row r="76" spans="1:105" ht="12" customHeight="1" x14ac:dyDescent="0.25">
      <c r="A76" s="110" t="s">
        <v>87</v>
      </c>
      <c r="B76" s="254">
        <f t="shared" ref="B76:Y76" si="19">IF(B$51=0,"",B$59/B$51)</f>
        <v>5.0704441491709638</v>
      </c>
      <c r="C76" s="254">
        <f t="shared" si="19"/>
        <v>5.2410062064241894</v>
      </c>
      <c r="D76" s="254">
        <f t="shared" si="19"/>
        <v>5.4435391000580378</v>
      </c>
      <c r="E76" s="254">
        <f t="shared" si="19"/>
        <v>5.1099082511239819</v>
      </c>
      <c r="F76" s="254">
        <f t="shared" si="19"/>
        <v>5.2302317027398564</v>
      </c>
      <c r="G76" s="254">
        <f t="shared" si="19"/>
        <v>5.2280799151548853</v>
      </c>
      <c r="H76" s="254">
        <f t="shared" si="19"/>
        <v>5.1312852348158291</v>
      </c>
      <c r="I76" s="254">
        <f t="shared" si="19"/>
        <v>5.1867062962218169</v>
      </c>
      <c r="J76" s="254">
        <f t="shared" si="19"/>
        <v>5.3850357091408361</v>
      </c>
      <c r="K76" s="254">
        <f t="shared" si="19"/>
        <v>5.4941571817574788</v>
      </c>
      <c r="L76" s="254">
        <f t="shared" si="19"/>
        <v>4.9587718772626213</v>
      </c>
      <c r="M76" s="254">
        <f t="shared" si="19"/>
        <v>4.8691829379497831</v>
      </c>
      <c r="N76" s="254">
        <f t="shared" si="19"/>
        <v>4.9765551701035742</v>
      </c>
      <c r="O76" s="254">
        <f t="shared" si="19"/>
        <v>5.3273391589420065</v>
      </c>
      <c r="P76" s="254">
        <f t="shared" si="19"/>
        <v>5.484352703553049</v>
      </c>
      <c r="Q76" s="254">
        <f t="shared" si="19"/>
        <v>5.2145674639215569</v>
      </c>
      <c r="R76" s="254">
        <f t="shared" si="19"/>
        <v>5.3122160266532417</v>
      </c>
      <c r="S76" s="254">
        <f t="shared" si="19"/>
        <v>5.5772748606614782</v>
      </c>
      <c r="T76" s="254">
        <f t="shared" si="19"/>
        <v>5.7801587419269618</v>
      </c>
      <c r="U76" s="254">
        <f t="shared" si="19"/>
        <v>5.864287724032974</v>
      </c>
      <c r="V76" s="254">
        <f t="shared" si="19"/>
        <v>6.1869080269022572</v>
      </c>
      <c r="W76" s="254">
        <f t="shared" si="19"/>
        <v>5.9049924476847364</v>
      </c>
      <c r="X76" s="254">
        <f t="shared" si="19"/>
        <v>6.0693138792095427</v>
      </c>
      <c r="Y76" s="254">
        <f t="shared" si="19"/>
        <v>6.1056054990135644</v>
      </c>
      <c r="DA76" s="109"/>
    </row>
    <row r="77" spans="1:105" ht="12" customHeight="1" x14ac:dyDescent="0.25">
      <c r="A77" s="50" t="s">
        <v>1436</v>
      </c>
      <c r="B77" s="255">
        <f t="shared" ref="B77:Y77" si="20">IF(B$52=0,"",B$60/B$52)</f>
        <v>7.0413937162374145</v>
      </c>
      <c r="C77" s="255">
        <f t="shared" si="20"/>
        <v>7.8884735400000556</v>
      </c>
      <c r="D77" s="255">
        <f t="shared" si="20"/>
        <v>7.0634225589465736</v>
      </c>
      <c r="E77" s="255">
        <f t="shared" si="20"/>
        <v>6.8753489612844119</v>
      </c>
      <c r="F77" s="255">
        <f t="shared" si="20"/>
        <v>8.0660552972201778</v>
      </c>
      <c r="G77" s="255">
        <f t="shared" si="20"/>
        <v>9.0072640239492134</v>
      </c>
      <c r="H77" s="255">
        <f t="shared" si="20"/>
        <v>7.8343311776595854</v>
      </c>
      <c r="I77" s="255">
        <f t="shared" si="20"/>
        <v>8.6223912552126425</v>
      </c>
      <c r="J77" s="255">
        <f t="shared" si="20"/>
        <v>8.6132155299504376</v>
      </c>
      <c r="K77" s="255">
        <f t="shared" si="20"/>
        <v>8.8501671775966386</v>
      </c>
      <c r="L77" s="255">
        <f t="shared" si="20"/>
        <v>9.6420228245100041</v>
      </c>
      <c r="M77" s="255">
        <f t="shared" si="20"/>
        <v>9.0957716425377217</v>
      </c>
      <c r="N77" s="255">
        <f t="shared" si="20"/>
        <v>8.9821614935352745</v>
      </c>
      <c r="O77" s="255">
        <f t="shared" si="20"/>
        <v>12.1804970776109</v>
      </c>
      <c r="P77" s="255">
        <f t="shared" si="20"/>
        <v>11.051998188597214</v>
      </c>
      <c r="Q77" s="255">
        <f t="shared" si="20"/>
        <v>11.560758730088287</v>
      </c>
      <c r="R77" s="255">
        <f t="shared" si="20"/>
        <v>10.474825414475809</v>
      </c>
      <c r="S77" s="255">
        <f t="shared" si="20"/>
        <v>11.37153544504277</v>
      </c>
      <c r="T77" s="255">
        <f t="shared" si="20"/>
        <v>13.076567659494218</v>
      </c>
      <c r="U77" s="255">
        <f t="shared" si="20"/>
        <v>10.11565933012111</v>
      </c>
      <c r="V77" s="255">
        <f t="shared" si="20"/>
        <v>11.166777000239732</v>
      </c>
      <c r="W77" s="255">
        <f t="shared" si="20"/>
        <v>12.470038502417944</v>
      </c>
      <c r="X77" s="255">
        <f t="shared" si="20"/>
        <v>14.196857339593395</v>
      </c>
      <c r="Y77" s="255">
        <f t="shared" si="20"/>
        <v>14.05599380527357</v>
      </c>
      <c r="DA77" s="83"/>
    </row>
    <row r="78" spans="1:105" ht="12" customHeight="1" x14ac:dyDescent="0.25">
      <c r="A78" s="107" t="s">
        <v>1437</v>
      </c>
      <c r="B78" s="293">
        <f t="shared" ref="B78:Y78" si="21">IF(B$53=0,"",B$61/B$53)</f>
        <v>2.4537335529585063</v>
      </c>
      <c r="C78" s="293">
        <f t="shared" si="21"/>
        <v>2.587410746611658</v>
      </c>
      <c r="D78" s="293">
        <f t="shared" si="21"/>
        <v>2.7167356012253077</v>
      </c>
      <c r="E78" s="293">
        <f t="shared" si="21"/>
        <v>2.6290600976993499</v>
      </c>
      <c r="F78" s="293">
        <f t="shared" si="21"/>
        <v>2.6894242625761233</v>
      </c>
      <c r="G78" s="293">
        <f t="shared" si="21"/>
        <v>2.6317687302769559</v>
      </c>
      <c r="H78" s="293">
        <f t="shared" si="21"/>
        <v>2.6818400107920533</v>
      </c>
      <c r="I78" s="293">
        <f t="shared" si="21"/>
        <v>2.721646279441345</v>
      </c>
      <c r="J78" s="293">
        <f t="shared" si="21"/>
        <v>2.7715485842177801</v>
      </c>
      <c r="K78" s="293">
        <f t="shared" si="21"/>
        <v>2.811455792536143</v>
      </c>
      <c r="L78" s="293">
        <f t="shared" si="21"/>
        <v>2.6508771067113766</v>
      </c>
      <c r="M78" s="293">
        <f t="shared" si="21"/>
        <v>2.6988434145866971</v>
      </c>
      <c r="N78" s="293">
        <f t="shared" si="21"/>
        <v>2.6490199003077577</v>
      </c>
      <c r="O78" s="293">
        <f t="shared" si="21"/>
        <v>2.7800097735401539</v>
      </c>
      <c r="P78" s="293">
        <f t="shared" si="21"/>
        <v>2.83085502747468</v>
      </c>
      <c r="Q78" s="293">
        <f t="shared" si="21"/>
        <v>2.7829171499044301</v>
      </c>
      <c r="R78" s="293">
        <f t="shared" si="21"/>
        <v>2.9734818090336614</v>
      </c>
      <c r="S78" s="293">
        <f t="shared" si="21"/>
        <v>3.0820235439325971</v>
      </c>
      <c r="T78" s="293">
        <f t="shared" si="21"/>
        <v>3.2265135376476741</v>
      </c>
      <c r="U78" s="293">
        <f t="shared" si="21"/>
        <v>3.2162672756561412</v>
      </c>
      <c r="V78" s="293">
        <f t="shared" si="21"/>
        <v>3.2749733948599431</v>
      </c>
      <c r="W78" s="293">
        <f t="shared" si="21"/>
        <v>3.2087581437883821</v>
      </c>
      <c r="X78" s="293">
        <f t="shared" si="21"/>
        <v>3.2500948807428633</v>
      </c>
      <c r="Y78" s="293">
        <f t="shared" si="21"/>
        <v>3.3059447344721633</v>
      </c>
      <c r="DA78" s="94"/>
    </row>
    <row r="79" spans="1:105" ht="12" customHeight="1" x14ac:dyDescent="0.25">
      <c r="A79" s="49" t="s">
        <v>1438</v>
      </c>
      <c r="B79" s="256">
        <f t="shared" ref="B79:Y79" si="22">IF(B$54=0,"",B$62/B$54)</f>
        <v>2.3323495838332273</v>
      </c>
      <c r="C79" s="256">
        <f t="shared" si="22"/>
        <v>2.5229271180271118</v>
      </c>
      <c r="D79" s="256">
        <f t="shared" si="22"/>
        <v>2.4160098027595214</v>
      </c>
      <c r="E79" s="256">
        <f t="shared" si="22"/>
        <v>2.4514191755642583</v>
      </c>
      <c r="F79" s="256">
        <f t="shared" si="22"/>
        <v>2.7233751424752084</v>
      </c>
      <c r="G79" s="256">
        <f t="shared" si="22"/>
        <v>2.6852884552566447</v>
      </c>
      <c r="H79" s="256">
        <f t="shared" si="22"/>
        <v>2.4778900085181439</v>
      </c>
      <c r="I79" s="256">
        <f t="shared" si="22"/>
        <v>2.5390318525705808</v>
      </c>
      <c r="J79" s="256">
        <f t="shared" si="22"/>
        <v>2.538477043560877</v>
      </c>
      <c r="K79" s="256">
        <f t="shared" si="22"/>
        <v>2.6168979940321324</v>
      </c>
      <c r="L79" s="256">
        <f t="shared" si="22"/>
        <v>2.416090361880761</v>
      </c>
      <c r="M79" s="256">
        <f t="shared" si="22"/>
        <v>2.4605663194854386</v>
      </c>
      <c r="N79" s="256">
        <f t="shared" si="22"/>
        <v>2.4747744001066216</v>
      </c>
      <c r="O79" s="256">
        <f t="shared" si="22"/>
        <v>2.5195857307954475</v>
      </c>
      <c r="P79" s="256">
        <f t="shared" si="22"/>
        <v>2.4541316267845974</v>
      </c>
      <c r="Q79" s="256">
        <f t="shared" si="22"/>
        <v>2.2902118121244182</v>
      </c>
      <c r="R79" s="256">
        <f t="shared" si="22"/>
        <v>2.4481038326220377</v>
      </c>
      <c r="S79" s="256">
        <f t="shared" si="22"/>
        <v>2.4223502704030628</v>
      </c>
      <c r="T79" s="256">
        <f t="shared" si="22"/>
        <v>2.4357437594853382</v>
      </c>
      <c r="U79" s="256">
        <f t="shared" si="22"/>
        <v>2.4472918596935598</v>
      </c>
      <c r="V79" s="256">
        <f t="shared" si="22"/>
        <v>2.4657641400187749</v>
      </c>
      <c r="W79" s="256">
        <f t="shared" si="22"/>
        <v>2.4691501568865548</v>
      </c>
      <c r="X79" s="256">
        <f t="shared" si="22"/>
        <v>2.4885122825206007</v>
      </c>
      <c r="Y79" s="256">
        <f t="shared" si="22"/>
        <v>2.5247870711293552</v>
      </c>
      <c r="DA79" s="84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9">
    <tabColor theme="4" tint="0.79998168889431442"/>
    <pageSetUpPr fitToPage="1"/>
  </sheetPr>
  <dimension ref="A1:DA215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Non-metallic mineral products / final energy consumption"</f>
        <v>SI: Non-metallic mineral products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152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A4" s="172"/>
      <c r="B4" s="172"/>
      <c r="C4" s="172"/>
      <c r="D4" s="172"/>
      <c r="E4" s="172"/>
      <c r="F4" s="172"/>
      <c r="G4" s="172"/>
      <c r="H4" s="172"/>
      <c r="I4" s="172"/>
      <c r="J4" s="172"/>
      <c r="K4" s="172"/>
      <c r="L4" s="172"/>
      <c r="M4" s="172"/>
      <c r="N4" s="172"/>
      <c r="O4" s="172"/>
      <c r="P4" s="172"/>
      <c r="Q4" s="172"/>
      <c r="R4" s="172"/>
      <c r="S4" s="172"/>
      <c r="T4" s="172"/>
      <c r="U4" s="172"/>
      <c r="V4" s="172"/>
      <c r="W4" s="172"/>
      <c r="X4" s="172"/>
      <c r="Y4" s="172"/>
      <c r="DA4" s="176"/>
    </row>
    <row r="5" spans="1:105" ht="15" customHeight="1" x14ac:dyDescent="0.25">
      <c r="A5" s="34" t="s">
        <v>51</v>
      </c>
      <c r="B5" s="223">
        <v>126.706125</v>
      </c>
      <c r="C5" s="223">
        <v>113.59805273489469</v>
      </c>
      <c r="D5" s="223">
        <v>119.3453702069699</v>
      </c>
      <c r="E5" s="223">
        <v>129.51198800193279</v>
      </c>
      <c r="F5" s="223">
        <v>107.11978493091991</v>
      </c>
      <c r="G5" s="223">
        <v>98.23228664526026</v>
      </c>
      <c r="H5" s="223">
        <v>130.52415370889969</v>
      </c>
      <c r="I5" s="223">
        <v>115.6332404644195</v>
      </c>
      <c r="J5" s="223">
        <v>121.41626428352851</v>
      </c>
      <c r="K5" s="223">
        <v>84.533747080711436</v>
      </c>
      <c r="L5" s="223">
        <v>66.097632472196182</v>
      </c>
      <c r="M5" s="223">
        <v>64.263388767905624</v>
      </c>
      <c r="N5" s="223">
        <v>63.774313633831838</v>
      </c>
      <c r="O5" s="223">
        <v>49.113488912836203</v>
      </c>
      <c r="P5" s="223">
        <v>59.677379019180229</v>
      </c>
      <c r="Q5" s="223">
        <v>50.940242649198183</v>
      </c>
      <c r="R5" s="223">
        <v>56.481297496752923</v>
      </c>
      <c r="S5" s="223">
        <v>59.346925057633108</v>
      </c>
      <c r="T5" s="223">
        <v>54.360848259528332</v>
      </c>
      <c r="U5" s="223">
        <v>82.799145398813749</v>
      </c>
      <c r="V5" s="223">
        <v>71.298162353422612</v>
      </c>
      <c r="W5" s="223">
        <v>60.731229292270868</v>
      </c>
      <c r="X5" s="223">
        <v>51.579565895870743</v>
      </c>
      <c r="Y5" s="223">
        <v>48.448865837920998</v>
      </c>
      <c r="DA5" s="89" t="s">
        <v>1439</v>
      </c>
    </row>
    <row r="6" spans="1:105" ht="12" customHeight="1" x14ac:dyDescent="0.25">
      <c r="A6" s="55" t="s">
        <v>91</v>
      </c>
      <c r="B6" s="259">
        <v>0.6208817799712012</v>
      </c>
      <c r="C6" s="259">
        <v>0.55664997397211635</v>
      </c>
      <c r="D6" s="259">
        <v>0.58481281694503817</v>
      </c>
      <c r="E6" s="259">
        <v>0.63463099071376694</v>
      </c>
      <c r="F6" s="259">
        <v>0.52490534879887218</v>
      </c>
      <c r="G6" s="259">
        <v>0.48135508037174762</v>
      </c>
      <c r="H6" s="259">
        <v>0.63959077656284213</v>
      </c>
      <c r="I6" s="259">
        <v>0.56662274348147901</v>
      </c>
      <c r="J6" s="259">
        <v>0.59496055368941247</v>
      </c>
      <c r="K6" s="259">
        <v>0.41422988316572718</v>
      </c>
      <c r="L6" s="259">
        <v>0.32388975435285089</v>
      </c>
      <c r="M6" s="259">
        <v>0.3149016450880468</v>
      </c>
      <c r="N6" s="259">
        <v>0.31250509291050171</v>
      </c>
      <c r="O6" s="259">
        <v>0.24066453312197081</v>
      </c>
      <c r="P6" s="259">
        <v>0.29242940946593121</v>
      </c>
      <c r="Q6" s="259">
        <v>0.2496159402571978</v>
      </c>
      <c r="R6" s="259">
        <v>0.27676806093550332</v>
      </c>
      <c r="S6" s="259">
        <v>0.2908101282841733</v>
      </c>
      <c r="T6" s="259">
        <v>0.26637749539058508</v>
      </c>
      <c r="U6" s="259">
        <v>0.40573003692865289</v>
      </c>
      <c r="V6" s="259">
        <v>0.3493732441958694</v>
      </c>
      <c r="W6" s="259">
        <v>0.29759345685054539</v>
      </c>
      <c r="X6" s="259">
        <v>0.25274873399858899</v>
      </c>
      <c r="Y6" s="259">
        <v>0.23740776587622511</v>
      </c>
      <c r="DA6" s="67" t="s">
        <v>1440</v>
      </c>
    </row>
    <row r="7" spans="1:105" ht="12" customHeight="1" x14ac:dyDescent="0.25">
      <c r="A7" s="173" t="s">
        <v>92</v>
      </c>
      <c r="B7" s="224">
        <v>0.24825390019256019</v>
      </c>
      <c r="C7" s="224">
        <v>0.22257140012560009</v>
      </c>
      <c r="D7" s="224">
        <v>0.23383205526813419</v>
      </c>
      <c r="E7" s="224">
        <v>0.25375139633678551</v>
      </c>
      <c r="F7" s="224">
        <v>0.20987860213469381</v>
      </c>
      <c r="G7" s="224">
        <v>0.19246542568108921</v>
      </c>
      <c r="H7" s="224">
        <v>0.25573452133879471</v>
      </c>
      <c r="I7" s="224">
        <v>0.22655892078780351</v>
      </c>
      <c r="J7" s="224">
        <v>0.2378895349787406</v>
      </c>
      <c r="K7" s="224">
        <v>0.16562602960739181</v>
      </c>
      <c r="L7" s="224">
        <v>0.12950435548976019</v>
      </c>
      <c r="M7" s="224">
        <v>0.12591054221914369</v>
      </c>
      <c r="N7" s="224">
        <v>0.1249523027534629</v>
      </c>
      <c r="O7" s="224">
        <v>9.6227512085025446E-2</v>
      </c>
      <c r="P7" s="224">
        <v>0.1169252243708809</v>
      </c>
      <c r="Q7" s="224">
        <v>9.9806650344864009E-2</v>
      </c>
      <c r="R7" s="224">
        <v>0.1106631774234989</v>
      </c>
      <c r="S7" s="224">
        <v>0.11627776960276311</v>
      </c>
      <c r="T7" s="224">
        <v>0.10650860483827659</v>
      </c>
      <c r="U7" s="224">
        <v>0.16222744384201701</v>
      </c>
      <c r="V7" s="224">
        <v>0.13969369579274071</v>
      </c>
      <c r="W7" s="224">
        <v>0.1189900214793886</v>
      </c>
      <c r="X7" s="224">
        <v>0.1010592692650637</v>
      </c>
      <c r="Y7" s="224">
        <v>9.4925323493159741E-2</v>
      </c>
      <c r="DA7" s="177" t="s">
        <v>1441</v>
      </c>
    </row>
    <row r="8" spans="1:105" ht="12" customHeight="1" x14ac:dyDescent="0.25">
      <c r="A8" s="173" t="s">
        <v>93</v>
      </c>
      <c r="B8" s="224">
        <v>1.463025939352754</v>
      </c>
      <c r="C8" s="224">
        <v>1.2671519997354781</v>
      </c>
      <c r="D8" s="224">
        <v>1.5599209989462699</v>
      </c>
      <c r="E8" s="224">
        <v>1.6267124417792189</v>
      </c>
      <c r="F8" s="224">
        <v>1.134141390310575</v>
      </c>
      <c r="G8" s="224">
        <v>0.97872860121246263</v>
      </c>
      <c r="H8" s="224">
        <v>1.24776871531147</v>
      </c>
      <c r="I8" s="224">
        <v>1.1411363428279171</v>
      </c>
      <c r="J8" s="224">
        <v>1.224114173395235</v>
      </c>
      <c r="K8" s="224">
        <v>0.75479622453480133</v>
      </c>
      <c r="L8" s="224">
        <v>0.67139659518972827</v>
      </c>
      <c r="M8" s="224">
        <v>0.64612745349351197</v>
      </c>
      <c r="N8" s="224">
        <v>0.65284544478415396</v>
      </c>
      <c r="O8" s="224">
        <v>0.44816476310254599</v>
      </c>
      <c r="P8" s="224">
        <v>0.57670605778369999</v>
      </c>
      <c r="Q8" s="224">
        <v>0.57811768834779409</v>
      </c>
      <c r="R8" s="224">
        <v>0.51996411043697732</v>
      </c>
      <c r="S8" s="224">
        <v>0.54826669786444115</v>
      </c>
      <c r="T8" s="224">
        <v>0.46978955030645753</v>
      </c>
      <c r="U8" s="224">
        <v>0.78975380271185891</v>
      </c>
      <c r="V8" s="224">
        <v>0.6712155489797933</v>
      </c>
      <c r="W8" s="224">
        <v>0.56423280530231512</v>
      </c>
      <c r="X8" s="224">
        <v>0.4707809951566217</v>
      </c>
      <c r="Y8" s="224">
        <v>0.42028211603977911</v>
      </c>
      <c r="DA8" s="177" t="s">
        <v>1442</v>
      </c>
    </row>
    <row r="9" spans="1:105" ht="12" customHeight="1" x14ac:dyDescent="0.25">
      <c r="A9" s="173" t="s">
        <v>94</v>
      </c>
      <c r="B9" s="224">
        <v>0.1238799206064798</v>
      </c>
      <c r="C9" s="224">
        <v>0.1110642264046842</v>
      </c>
      <c r="D9" s="224">
        <v>0.11668334885936479</v>
      </c>
      <c r="E9" s="224">
        <v>0.1266231982965898</v>
      </c>
      <c r="F9" s="224">
        <v>0.1047304576052094</v>
      </c>
      <c r="G9" s="224">
        <v>9.6041196671520404E-2</v>
      </c>
      <c r="H9" s="224">
        <v>0.12761278745354179</v>
      </c>
      <c r="I9" s="224">
        <v>0.11305401888193151</v>
      </c>
      <c r="J9" s="224">
        <v>0.1187080512468095</v>
      </c>
      <c r="K9" s="224">
        <v>8.2648205656448565E-2</v>
      </c>
      <c r="L9" s="224">
        <v>6.4623312116429771E-2</v>
      </c>
      <c r="M9" s="224">
        <v>6.2829981569384338E-2</v>
      </c>
      <c r="N9" s="224">
        <v>6.2351815349887048E-2</v>
      </c>
      <c r="O9" s="224">
        <v>4.801800313310553E-2</v>
      </c>
      <c r="P9" s="224">
        <v>5.8346263646711652E-2</v>
      </c>
      <c r="Q9" s="224">
        <v>4.9804010777394297E-2</v>
      </c>
      <c r="R9" s="224">
        <v>5.5221471334993638E-2</v>
      </c>
      <c r="S9" s="224">
        <v>5.8023180524116168E-2</v>
      </c>
      <c r="T9" s="224">
        <v>5.3148319124244919E-2</v>
      </c>
      <c r="U9" s="224">
        <v>8.0952294597398194E-2</v>
      </c>
      <c r="V9" s="224">
        <v>6.9707843182352833E-2</v>
      </c>
      <c r="W9" s="224">
        <v>5.9376607587620631E-2</v>
      </c>
      <c r="X9" s="224">
        <v>5.0429073796602282E-2</v>
      </c>
      <c r="Y9" s="224">
        <v>4.736820460325418E-2</v>
      </c>
      <c r="DA9" s="177" t="s">
        <v>1443</v>
      </c>
    </row>
    <row r="10" spans="1:105" ht="12" customHeight="1" x14ac:dyDescent="0.25">
      <c r="A10" s="56" t="s">
        <v>95</v>
      </c>
      <c r="B10" s="260">
        <v>0.57357054587878531</v>
      </c>
      <c r="C10" s="260">
        <v>0.51310592379697528</v>
      </c>
      <c r="D10" s="260">
        <v>0.57951034897475917</v>
      </c>
      <c r="E10" s="260">
        <v>0.61514147055797719</v>
      </c>
      <c r="F10" s="260">
        <v>0.47043464278903052</v>
      </c>
      <c r="G10" s="260">
        <v>0.41978396357103009</v>
      </c>
      <c r="H10" s="260">
        <v>0.54880187317690221</v>
      </c>
      <c r="I10" s="260">
        <v>0.49390878533465832</v>
      </c>
      <c r="J10" s="260">
        <v>0.52278826036080051</v>
      </c>
      <c r="K10" s="260">
        <v>0.34592805125860659</v>
      </c>
      <c r="L10" s="260">
        <v>0.28159813341249001</v>
      </c>
      <c r="M10" s="260">
        <v>0.27304806479203209</v>
      </c>
      <c r="N10" s="260">
        <v>0.2732036862442801</v>
      </c>
      <c r="O10" s="260">
        <v>0.197342504672888</v>
      </c>
      <c r="P10" s="260">
        <v>0.2446063270525155</v>
      </c>
      <c r="Q10" s="260">
        <v>0.22713255948274069</v>
      </c>
      <c r="R10" s="260">
        <v>0.22753228778850171</v>
      </c>
      <c r="S10" s="260">
        <v>0.23835053474281079</v>
      </c>
      <c r="T10" s="260">
        <v>0.21012820782447081</v>
      </c>
      <c r="U10" s="260">
        <v>0.33634162535298012</v>
      </c>
      <c r="V10" s="260">
        <v>0.28667300246966509</v>
      </c>
      <c r="W10" s="260">
        <v>0.24139213785654609</v>
      </c>
      <c r="X10" s="260">
        <v>0.20175816097501831</v>
      </c>
      <c r="Y10" s="260">
        <v>0.18749863662497579</v>
      </c>
      <c r="DA10" s="68" t="s">
        <v>1444</v>
      </c>
    </row>
    <row r="11" spans="1:105" ht="12" customHeight="1" x14ac:dyDescent="0.25">
      <c r="A11" s="37" t="s">
        <v>159</v>
      </c>
      <c r="B11" s="226">
        <v>4.7109184583902647E-2</v>
      </c>
      <c r="C11" s="226">
        <v>3.9904806616590287E-2</v>
      </c>
      <c r="D11" s="226">
        <v>1.9154716066696581E-2</v>
      </c>
      <c r="E11" s="226">
        <v>4.3438749168026231E-2</v>
      </c>
      <c r="F11" s="226">
        <v>2.02815671454264E-2</v>
      </c>
      <c r="G11" s="226">
        <v>1.5110986453912151E-2</v>
      </c>
      <c r="H11" s="226">
        <v>2.135420342085936E-2</v>
      </c>
      <c r="I11" s="226">
        <v>1.536655235153701E-2</v>
      </c>
      <c r="J11" s="226">
        <v>1.409660096960585E-2</v>
      </c>
      <c r="K11" s="226">
        <v>9.3398580008435574E-3</v>
      </c>
      <c r="L11" s="226">
        <v>7.2941655035800379E-3</v>
      </c>
      <c r="M11" s="226">
        <v>7.8377917715146354E-3</v>
      </c>
      <c r="N11" s="226">
        <v>6.5562051548947089E-3</v>
      </c>
      <c r="O11" s="226">
        <v>7.0988442460273721E-3</v>
      </c>
      <c r="P11" s="226">
        <v>6.3133941690849647E-3</v>
      </c>
      <c r="Q11" s="226">
        <v>4.2904438766885843E-3</v>
      </c>
      <c r="R11" s="226">
        <v>3.8236322118997798E-3</v>
      </c>
      <c r="S11" s="226">
        <v>3.4279739135355931E-3</v>
      </c>
      <c r="T11" s="226">
        <v>3.301883573969214E-3</v>
      </c>
      <c r="U11" s="226">
        <v>4.8767897227510052E-3</v>
      </c>
      <c r="V11" s="226">
        <v>6.067156194214874E-3</v>
      </c>
      <c r="W11" s="226">
        <v>4.3110234444062139E-3</v>
      </c>
      <c r="X11" s="226">
        <v>4.3235581912486982E-3</v>
      </c>
      <c r="Y11" s="226">
        <v>4.0167246204783876E-3</v>
      </c>
      <c r="DA11" s="69" t="s">
        <v>1445</v>
      </c>
    </row>
    <row r="12" spans="1:105" ht="12" customHeight="1" x14ac:dyDescent="0.25">
      <c r="A12" s="37" t="s">
        <v>35</v>
      </c>
      <c r="B12" s="226">
        <v>0.29863679810894223</v>
      </c>
      <c r="C12" s="226">
        <v>0.26345161823633051</v>
      </c>
      <c r="D12" s="226">
        <v>0.25671654711460029</v>
      </c>
      <c r="E12" s="226">
        <v>0.25554573856338159</v>
      </c>
      <c r="F12" s="226">
        <v>0.25615451203275003</v>
      </c>
      <c r="G12" s="226">
        <v>0.24911926682151081</v>
      </c>
      <c r="H12" s="226">
        <v>0.3410026508147927</v>
      </c>
      <c r="I12" s="226">
        <v>0.30343530136415309</v>
      </c>
      <c r="J12" s="226">
        <v>0.30901163583718588</v>
      </c>
      <c r="K12" s="226">
        <v>0.22343308189341951</v>
      </c>
      <c r="L12" s="226">
        <v>0.1661617466510717</v>
      </c>
      <c r="M12" s="226">
        <v>0.15685353253686099</v>
      </c>
      <c r="N12" s="226">
        <v>0.1493614343386224</v>
      </c>
      <c r="O12" s="226">
        <v>0.1095556200980901</v>
      </c>
      <c r="P12" s="226">
        <v>0.1211617493292335</v>
      </c>
      <c r="Q12" s="226">
        <v>9.5540603524671863E-2</v>
      </c>
      <c r="R12" s="226">
        <v>0.1386644276963992</v>
      </c>
      <c r="S12" s="226">
        <v>0.1401547247051198</v>
      </c>
      <c r="T12" s="226">
        <v>0.1262877314945868</v>
      </c>
      <c r="U12" s="226">
        <v>0.18753054832578889</v>
      </c>
      <c r="V12" s="226">
        <v>0.15008526129479771</v>
      </c>
      <c r="W12" s="226">
        <v>0.1275254875752434</v>
      </c>
      <c r="X12" s="226">
        <v>0.10312638487724141</v>
      </c>
      <c r="Y12" s="226">
        <v>9.7907483139432955E-2</v>
      </c>
      <c r="DA12" s="69" t="s">
        <v>1446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1447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5.959860617501261E-3</v>
      </c>
      <c r="DA14" s="69" t="s">
        <v>1448</v>
      </c>
    </row>
    <row r="15" spans="1:105" ht="12" customHeight="1" x14ac:dyDescent="0.25">
      <c r="A15" s="37" t="s">
        <v>40</v>
      </c>
      <c r="B15" s="226">
        <v>0.22782456318594041</v>
      </c>
      <c r="C15" s="226">
        <v>0.20974949894405451</v>
      </c>
      <c r="D15" s="226">
        <v>0.30363908579346233</v>
      </c>
      <c r="E15" s="226">
        <v>0.31615698282656929</v>
      </c>
      <c r="F15" s="226">
        <v>0.19399856361085399</v>
      </c>
      <c r="G15" s="226">
        <v>0.15555371029560719</v>
      </c>
      <c r="H15" s="226">
        <v>0.18644501894125021</v>
      </c>
      <c r="I15" s="226">
        <v>0.1751069316189682</v>
      </c>
      <c r="J15" s="226">
        <v>0.1996800235540088</v>
      </c>
      <c r="K15" s="226">
        <v>0.1131551113643436</v>
      </c>
      <c r="L15" s="226">
        <v>0.1081422212578383</v>
      </c>
      <c r="M15" s="226">
        <v>0.1083567404836565</v>
      </c>
      <c r="N15" s="226">
        <v>0.117286046750763</v>
      </c>
      <c r="O15" s="226">
        <v>8.0688040328770555E-2</v>
      </c>
      <c r="P15" s="226">
        <v>0.11713118355419699</v>
      </c>
      <c r="Q15" s="226">
        <v>0.12730151208138021</v>
      </c>
      <c r="R15" s="226">
        <v>8.5044227880202675E-2</v>
      </c>
      <c r="S15" s="226">
        <v>9.4767836124155375E-2</v>
      </c>
      <c r="T15" s="226">
        <v>8.0538592755914781E-2</v>
      </c>
      <c r="U15" s="226">
        <v>0.14393428730444019</v>
      </c>
      <c r="V15" s="226">
        <v>0.13052058498065261</v>
      </c>
      <c r="W15" s="226">
        <v>0.1095556268368965</v>
      </c>
      <c r="X15" s="226">
        <v>9.4308217906528102E-2</v>
      </c>
      <c r="Y15" s="226">
        <v>7.961456824756323E-2</v>
      </c>
      <c r="DA15" s="69" t="s">
        <v>1449</v>
      </c>
    </row>
    <row r="16" spans="1:105" ht="12" customHeight="1" x14ac:dyDescent="0.25">
      <c r="A16" s="57" t="s">
        <v>1450</v>
      </c>
      <c r="B16" s="261">
        <v>5.7970507895825394</v>
      </c>
      <c r="C16" s="261">
        <v>5.0209256739750092</v>
      </c>
      <c r="D16" s="261">
        <v>6.1809849131099313</v>
      </c>
      <c r="E16" s="261">
        <v>6.4456373543259797</v>
      </c>
      <c r="F16" s="261">
        <v>4.4938883620250856</v>
      </c>
      <c r="G16" s="261">
        <v>3.8780853147113699</v>
      </c>
      <c r="H16" s="261">
        <v>4.9441219200206481</v>
      </c>
      <c r="I16" s="261">
        <v>4.5216049553697601</v>
      </c>
      <c r="J16" s="261">
        <v>4.8503938614782358</v>
      </c>
      <c r="K16" s="261">
        <v>2.9907822764572169</v>
      </c>
      <c r="L16" s="261">
        <v>2.660322047324414</v>
      </c>
      <c r="M16" s="261">
        <v>2.560196346281185</v>
      </c>
      <c r="N16" s="261">
        <v>2.586815516637833</v>
      </c>
      <c r="O16" s="261">
        <v>1.7757948262735941</v>
      </c>
      <c r="P16" s="261">
        <v>2.2851230574292272</v>
      </c>
      <c r="Q16" s="261">
        <v>2.290716460701216</v>
      </c>
      <c r="R16" s="261">
        <v>2.060290440439339</v>
      </c>
      <c r="S16" s="261">
        <v>2.1724357772924869</v>
      </c>
      <c r="T16" s="261">
        <v>1.8614802446677821</v>
      </c>
      <c r="U16" s="261">
        <v>3.1292971521831121</v>
      </c>
      <c r="V16" s="261">
        <v>2.6596046751671452</v>
      </c>
      <c r="W16" s="261">
        <v>2.235699410041359</v>
      </c>
      <c r="X16" s="261">
        <v>1.8654087164719211</v>
      </c>
      <c r="Y16" s="261">
        <v>1.665313448723738</v>
      </c>
      <c r="DA16" s="70" t="s">
        <v>1451</v>
      </c>
    </row>
    <row r="17" spans="1:105" ht="12" customHeight="1" x14ac:dyDescent="0.25">
      <c r="A17" s="57" t="s">
        <v>1452</v>
      </c>
      <c r="B17" s="261">
        <v>62.342127945686983</v>
      </c>
      <c r="C17" s="261">
        <v>56.138035767917572</v>
      </c>
      <c r="D17" s="261">
        <v>57.698570235904022</v>
      </c>
      <c r="E17" s="261">
        <v>62.984746930736897</v>
      </c>
      <c r="F17" s="261">
        <v>53.278066451888108</v>
      </c>
      <c r="G17" s="261">
        <v>49.201285004910893</v>
      </c>
      <c r="H17" s="261">
        <v>65.669930572149894</v>
      </c>
      <c r="I17" s="261">
        <v>57.976404567608498</v>
      </c>
      <c r="J17" s="261">
        <v>60.72731804099395</v>
      </c>
      <c r="K17" s="261">
        <v>42.817511240865322</v>
      </c>
      <c r="L17" s="261">
        <v>33.030819618679509</v>
      </c>
      <c r="M17" s="261">
        <v>32.154213342452039</v>
      </c>
      <c r="N17" s="261">
        <v>31.83091155774687</v>
      </c>
      <c r="O17" s="261">
        <v>24.82761475799359</v>
      </c>
      <c r="P17" s="261">
        <v>29.991053462722849</v>
      </c>
      <c r="Q17" s="261">
        <v>25.11789670625194</v>
      </c>
      <c r="R17" s="261">
        <v>28.532419017460381</v>
      </c>
      <c r="S17" s="261">
        <v>29.969943130854968</v>
      </c>
      <c r="T17" s="261">
        <v>27.63478769911293</v>
      </c>
      <c r="U17" s="261">
        <v>41.674632602939397</v>
      </c>
      <c r="V17" s="261">
        <v>35.936166689980993</v>
      </c>
      <c r="W17" s="261">
        <v>30.652941416111432</v>
      </c>
      <c r="X17" s="261">
        <v>26.08196997910569</v>
      </c>
      <c r="Y17" s="261">
        <v>24.620570289667331</v>
      </c>
      <c r="DA17" s="70" t="s">
        <v>1453</v>
      </c>
    </row>
    <row r="18" spans="1:105" ht="12" customHeight="1" x14ac:dyDescent="0.25">
      <c r="A18" s="18" t="s">
        <v>28</v>
      </c>
      <c r="B18" s="230">
        <v>7.6666874019352713</v>
      </c>
      <c r="C18" s="230">
        <v>11.60272388339216</v>
      </c>
      <c r="D18" s="230">
        <v>18.21824477306804</v>
      </c>
      <c r="E18" s="230">
        <v>14.841853455799599</v>
      </c>
      <c r="F18" s="230">
        <v>11.58513396056596</v>
      </c>
      <c r="G18" s="230">
        <v>8.6454737747712826</v>
      </c>
      <c r="H18" s="230">
        <v>10.06675372530654</v>
      </c>
      <c r="I18" s="230">
        <v>11.73823321279826</v>
      </c>
      <c r="J18" s="230">
        <v>13.016308328809581</v>
      </c>
      <c r="K18" s="230">
        <v>7.0927663475948126</v>
      </c>
      <c r="L18" s="230">
        <v>3.8514392801206081</v>
      </c>
      <c r="M18" s="230">
        <v>4.0673417703813879</v>
      </c>
      <c r="N18" s="230">
        <v>4.3974673253039684</v>
      </c>
      <c r="O18" s="230">
        <v>2.3187995939120141</v>
      </c>
      <c r="P18" s="230">
        <v>2.2396294458568571</v>
      </c>
      <c r="Q18" s="230">
        <v>1.6296384169811831</v>
      </c>
      <c r="R18" s="230">
        <v>1.611755550040328</v>
      </c>
      <c r="S18" s="230">
        <v>1.711428688368311</v>
      </c>
      <c r="T18" s="230">
        <v>1.365245035320195</v>
      </c>
      <c r="U18" s="230">
        <v>2.1448933846692642</v>
      </c>
      <c r="V18" s="230">
        <v>1.922267761790899</v>
      </c>
      <c r="W18" s="230">
        <v>1.6913960421653149</v>
      </c>
      <c r="X18" s="230">
        <v>1.325183480975775</v>
      </c>
      <c r="Y18" s="230">
        <v>1.146593414978389</v>
      </c>
      <c r="DA18" s="71" t="s">
        <v>1454</v>
      </c>
    </row>
    <row r="19" spans="1:105" ht="12" customHeight="1" x14ac:dyDescent="0.25">
      <c r="A19" s="18" t="s">
        <v>31</v>
      </c>
      <c r="B19" s="230">
        <v>1.1594452782461731</v>
      </c>
      <c r="C19" s="230">
        <v>1.7014997327876871</v>
      </c>
      <c r="D19" s="230">
        <v>1.710937154531744</v>
      </c>
      <c r="E19" s="230">
        <v>1.9263740107544689</v>
      </c>
      <c r="F19" s="230">
        <v>1.2152938602039991</v>
      </c>
      <c r="G19" s="230">
        <v>1.034512912201778</v>
      </c>
      <c r="H19" s="230">
        <v>1.8000966209918561</v>
      </c>
      <c r="I19" s="230">
        <v>1.3161400436241859</v>
      </c>
      <c r="J19" s="230">
        <v>1.1231006908196539</v>
      </c>
      <c r="K19" s="230">
        <v>0.26621520381446001</v>
      </c>
      <c r="L19" s="230">
        <v>0.20414615066734129</v>
      </c>
      <c r="M19" s="230">
        <v>0.41530057317879682</v>
      </c>
      <c r="N19" s="230">
        <v>0.22401676579514929</v>
      </c>
      <c r="O19" s="230">
        <v>0.30037900658793409</v>
      </c>
      <c r="P19" s="230">
        <v>0.34512601263345688</v>
      </c>
      <c r="Q19" s="230">
        <v>0.15760559639842531</v>
      </c>
      <c r="R19" s="230">
        <v>0.35360817642598891</v>
      </c>
      <c r="S19" s="230">
        <v>0.30961477848204472</v>
      </c>
      <c r="T19" s="230">
        <v>0.2114899738427671</v>
      </c>
      <c r="U19" s="230">
        <v>0.36746500251238168</v>
      </c>
      <c r="V19" s="230">
        <v>0.29841883823936038</v>
      </c>
      <c r="W19" s="230">
        <v>0.1885833588155954</v>
      </c>
      <c r="X19" s="230">
        <v>0.16196349354737169</v>
      </c>
      <c r="Y19" s="230">
        <v>0.13652136401420209</v>
      </c>
      <c r="DA19" s="71" t="s">
        <v>1455</v>
      </c>
    </row>
    <row r="20" spans="1:105" ht="12" customHeight="1" x14ac:dyDescent="0.25">
      <c r="A20" s="18" t="s">
        <v>159</v>
      </c>
      <c r="B20" s="295">
        <v>5.582616668554178</v>
      </c>
      <c r="C20" s="295">
        <v>4.296330247141972</v>
      </c>
      <c r="D20" s="295">
        <v>2.3180637361656879</v>
      </c>
      <c r="E20" s="295">
        <v>4.8690733010883411</v>
      </c>
      <c r="F20" s="295">
        <v>1.9161714654943061</v>
      </c>
      <c r="G20" s="295">
        <v>1.397403203660976</v>
      </c>
      <c r="H20" s="295">
        <v>1.8736592671443011</v>
      </c>
      <c r="I20" s="295">
        <v>1.4474855691962369</v>
      </c>
      <c r="J20" s="295">
        <v>1.2865709593318859</v>
      </c>
      <c r="K20" s="295">
        <v>0.73102558773500359</v>
      </c>
      <c r="L20" s="295">
        <v>0.74875236215940166</v>
      </c>
      <c r="M20" s="295">
        <v>0.76136209510443587</v>
      </c>
      <c r="N20" s="295">
        <v>0.61595733520666562</v>
      </c>
      <c r="O20" s="295">
        <v>0.54966358248329006</v>
      </c>
      <c r="P20" s="295">
        <v>0.47382191034539117</v>
      </c>
      <c r="Q20" s="295">
        <v>0.43370970651716079</v>
      </c>
      <c r="R20" s="295">
        <v>0.32387250458391609</v>
      </c>
      <c r="S20" s="295">
        <v>0.278144852743892</v>
      </c>
      <c r="T20" s="295">
        <v>0.24416734667832679</v>
      </c>
      <c r="U20" s="295">
        <v>0.38436917575985391</v>
      </c>
      <c r="V20" s="295">
        <v>0.44107708637235121</v>
      </c>
      <c r="W20" s="295">
        <v>0.32592307860658037</v>
      </c>
      <c r="X20" s="295">
        <v>0.31557763318596888</v>
      </c>
      <c r="Y20" s="295">
        <v>0.27672443705025868</v>
      </c>
      <c r="DA20" s="122" t="s">
        <v>1456</v>
      </c>
    </row>
    <row r="21" spans="1:105" ht="12" customHeight="1" x14ac:dyDescent="0.25">
      <c r="A21" s="18" t="s">
        <v>32</v>
      </c>
      <c r="B21" s="295">
        <v>12.543787762549441</v>
      </c>
      <c r="C21" s="295">
        <v>10.173100466479161</v>
      </c>
      <c r="D21" s="295">
        <v>4.3840241606919559</v>
      </c>
      <c r="E21" s="295">
        <v>0.9872322254706779</v>
      </c>
      <c r="F21" s="295">
        <v>0.25949516133665568</v>
      </c>
      <c r="G21" s="295">
        <v>0.22089397786605439</v>
      </c>
      <c r="H21" s="295">
        <v>0.25624655005861252</v>
      </c>
      <c r="I21" s="295">
        <v>0.23537336719368079</v>
      </c>
      <c r="J21" s="295">
        <v>0.25070956066492261</v>
      </c>
      <c r="K21" s="295">
        <v>0</v>
      </c>
      <c r="L21" s="295">
        <v>0</v>
      </c>
      <c r="M21" s="295">
        <v>0.1854023314808676</v>
      </c>
      <c r="N21" s="295">
        <v>0.39978726910080242</v>
      </c>
      <c r="O21" s="295">
        <v>0</v>
      </c>
      <c r="P21" s="295">
        <v>0</v>
      </c>
      <c r="Q21" s="295">
        <v>0</v>
      </c>
      <c r="R21" s="295">
        <v>0</v>
      </c>
      <c r="S21" s="295">
        <v>0</v>
      </c>
      <c r="T21" s="295">
        <v>0</v>
      </c>
      <c r="U21" s="295">
        <v>0</v>
      </c>
      <c r="V21" s="295">
        <v>0</v>
      </c>
      <c r="W21" s="295">
        <v>0</v>
      </c>
      <c r="X21" s="295">
        <v>0</v>
      </c>
      <c r="Y21" s="295">
        <v>0</v>
      </c>
      <c r="DA21" s="122" t="s">
        <v>1457</v>
      </c>
    </row>
    <row r="22" spans="1:105" ht="12" customHeight="1" x14ac:dyDescent="0.25">
      <c r="A22" s="18" t="s">
        <v>33</v>
      </c>
      <c r="B22" s="295">
        <v>0</v>
      </c>
      <c r="C22" s="295">
        <v>0</v>
      </c>
      <c r="D22" s="295">
        <v>0</v>
      </c>
      <c r="E22" s="295">
        <v>8.4027386740538734</v>
      </c>
      <c r="F22" s="295">
        <v>10.6304981180096</v>
      </c>
      <c r="G22" s="295">
        <v>10.668078405894541</v>
      </c>
      <c r="H22" s="295">
        <v>16.845174559659739</v>
      </c>
      <c r="I22" s="295">
        <v>11.80212307711014</v>
      </c>
      <c r="J22" s="295">
        <v>12.789135130144031</v>
      </c>
      <c r="K22" s="295">
        <v>10.77203860803853</v>
      </c>
      <c r="L22" s="295">
        <v>6.1581421701443224</v>
      </c>
      <c r="M22" s="295">
        <v>5.7476807055225292</v>
      </c>
      <c r="N22" s="295">
        <v>5.1605832379813341</v>
      </c>
      <c r="O22" s="295">
        <v>7.2330451988334614</v>
      </c>
      <c r="P22" s="295">
        <v>8.7513252604714111</v>
      </c>
      <c r="Q22" s="295">
        <v>5.4433668515330389</v>
      </c>
      <c r="R22" s="295">
        <v>5.9227682016343932</v>
      </c>
      <c r="S22" s="295">
        <v>6.4815734237764389</v>
      </c>
      <c r="T22" s="295">
        <v>6.2815325571937457</v>
      </c>
      <c r="U22" s="295">
        <v>8.3287275500110773</v>
      </c>
      <c r="V22" s="295">
        <v>9.1643589480545202</v>
      </c>
      <c r="W22" s="295">
        <v>8.4259520283424081</v>
      </c>
      <c r="X22" s="295">
        <v>7.224857070058146</v>
      </c>
      <c r="Y22" s="295">
        <v>6.4049644452141816</v>
      </c>
      <c r="DA22" s="122" t="s">
        <v>1458</v>
      </c>
    </row>
    <row r="23" spans="1:105" ht="12" customHeight="1" x14ac:dyDescent="0.25">
      <c r="A23" s="18" t="s">
        <v>35</v>
      </c>
      <c r="B23" s="295">
        <v>35.389590834401929</v>
      </c>
      <c r="C23" s="295">
        <v>28.364381438116599</v>
      </c>
      <c r="D23" s="295">
        <v>31.067300411446599</v>
      </c>
      <c r="E23" s="295">
        <v>28.644262477100231</v>
      </c>
      <c r="F23" s="295">
        <v>24.201086789561021</v>
      </c>
      <c r="G23" s="295">
        <v>23.037547059671031</v>
      </c>
      <c r="H23" s="295">
        <v>29.920234636136861</v>
      </c>
      <c r="I23" s="295">
        <v>28.582743211452438</v>
      </c>
      <c r="J23" s="295">
        <v>28.20292619624886</v>
      </c>
      <c r="K23" s="295">
        <v>17.487985362928221</v>
      </c>
      <c r="L23" s="295">
        <v>17.056646198178331</v>
      </c>
      <c r="M23" s="295">
        <v>15.236732186586041</v>
      </c>
      <c r="N23" s="295">
        <v>14.032549150658889</v>
      </c>
      <c r="O23" s="295">
        <v>8.4828927832856582</v>
      </c>
      <c r="P23" s="295">
        <v>9.0932214891767895</v>
      </c>
      <c r="Q23" s="295">
        <v>9.6579487591711235</v>
      </c>
      <c r="R23" s="295">
        <v>11.745270728435139</v>
      </c>
      <c r="S23" s="295">
        <v>11.37211549671891</v>
      </c>
      <c r="T23" s="295">
        <v>9.3387121702752527</v>
      </c>
      <c r="U23" s="295">
        <v>14.7804121948313</v>
      </c>
      <c r="V23" s="295">
        <v>10.91107063016843</v>
      </c>
      <c r="W23" s="295">
        <v>9.6412139825542873</v>
      </c>
      <c r="X23" s="295">
        <v>7.5272215658986923</v>
      </c>
      <c r="Y23" s="295">
        <v>6.7451457878485259</v>
      </c>
      <c r="DA23" s="122" t="s">
        <v>1459</v>
      </c>
    </row>
    <row r="24" spans="1:105" ht="12" customHeight="1" x14ac:dyDescent="0.25">
      <c r="A24" s="18" t="s">
        <v>38</v>
      </c>
      <c r="B24" s="295">
        <v>0</v>
      </c>
      <c r="C24" s="295">
        <v>0</v>
      </c>
      <c r="D24" s="295">
        <v>0</v>
      </c>
      <c r="E24" s="295">
        <v>3.313212786469709</v>
      </c>
      <c r="F24" s="295">
        <v>3.470387096716562</v>
      </c>
      <c r="G24" s="295">
        <v>4.1973756708452328</v>
      </c>
      <c r="H24" s="295">
        <v>4.9077652128519977</v>
      </c>
      <c r="I24" s="295">
        <v>2.854306086233565</v>
      </c>
      <c r="J24" s="295">
        <v>4.0585671749750212</v>
      </c>
      <c r="K24" s="295">
        <v>6.4674801307542982</v>
      </c>
      <c r="L24" s="295">
        <v>5.0116934574094989</v>
      </c>
      <c r="M24" s="295">
        <v>5.7403936801979834</v>
      </c>
      <c r="N24" s="295">
        <v>7.0005504737000601</v>
      </c>
      <c r="O24" s="295">
        <v>5.9428345928912298</v>
      </c>
      <c r="P24" s="295">
        <v>9.0879293442389439</v>
      </c>
      <c r="Q24" s="295">
        <v>7.7956273756510042</v>
      </c>
      <c r="R24" s="295">
        <v>8.5751438563406079</v>
      </c>
      <c r="S24" s="295">
        <v>9.8170658907653756</v>
      </c>
      <c r="T24" s="295">
        <v>10.193640615802639</v>
      </c>
      <c r="U24" s="295">
        <v>15.66876529515552</v>
      </c>
      <c r="V24" s="295">
        <v>13.198973425355421</v>
      </c>
      <c r="W24" s="295">
        <v>10.37987292562725</v>
      </c>
      <c r="X24" s="295">
        <v>9.5271667354397298</v>
      </c>
      <c r="Y24" s="295">
        <v>9.9106208405617711</v>
      </c>
      <c r="DA24" s="122" t="s">
        <v>1460</v>
      </c>
    </row>
    <row r="25" spans="1:105" ht="12" customHeight="1" x14ac:dyDescent="0.25">
      <c r="A25" s="57" t="s">
        <v>1461</v>
      </c>
      <c r="B25" s="261">
        <v>48.376547457023619</v>
      </c>
      <c r="C25" s="261">
        <v>43.562265853946343</v>
      </c>
      <c r="D25" s="261">
        <v>44.773216975387669</v>
      </c>
      <c r="E25" s="261">
        <v>48.875210060490353</v>
      </c>
      <c r="F25" s="261">
        <v>41.342972963221357</v>
      </c>
      <c r="G25" s="261">
        <v>38.179452280811752</v>
      </c>
      <c r="H25" s="261">
        <v>50.958871913881197</v>
      </c>
      <c r="I25" s="261">
        <v>44.988812210516663</v>
      </c>
      <c r="J25" s="261">
        <v>47.123479418401139</v>
      </c>
      <c r="K25" s="261">
        <v>33.225740487074077</v>
      </c>
      <c r="L25" s="261">
        <v>25.63141595390449</v>
      </c>
      <c r="M25" s="261">
        <v>24.951182754935282</v>
      </c>
      <c r="N25" s="261">
        <v>24.700305464632379</v>
      </c>
      <c r="O25" s="261">
        <v>19.26585317445635</v>
      </c>
      <c r="P25" s="261">
        <v>23.272603437430782</v>
      </c>
      <c r="Q25" s="261">
        <v>19.491107571580411</v>
      </c>
      <c r="R25" s="261">
        <v>22.140725190907581</v>
      </c>
      <c r="S25" s="261">
        <v>23.25622213950124</v>
      </c>
      <c r="T25" s="261">
        <v>21.444176877561951</v>
      </c>
      <c r="U25" s="261">
        <v>32.338883966658052</v>
      </c>
      <c r="V25" s="261">
        <v>27.88592129572389</v>
      </c>
      <c r="W25" s="261">
        <v>23.7862184686057</v>
      </c>
      <c r="X25" s="261">
        <v>20.239213835724762</v>
      </c>
      <c r="Y25" s="261">
        <v>19.1051898015855</v>
      </c>
      <c r="DA25" s="70" t="s">
        <v>1462</v>
      </c>
    </row>
    <row r="26" spans="1:105" ht="12" customHeight="1" x14ac:dyDescent="0.25">
      <c r="A26" s="18" t="s">
        <v>28</v>
      </c>
      <c r="B26" s="230">
        <v>5.9492333540652886</v>
      </c>
      <c r="C26" s="230">
        <v>9.0035380740399376</v>
      </c>
      <c r="D26" s="230">
        <v>14.13708212873045</v>
      </c>
      <c r="E26" s="230">
        <v>11.51705358341643</v>
      </c>
      <c r="F26" s="230">
        <v>8.9898885602294989</v>
      </c>
      <c r="G26" s="230">
        <v>6.7087567610468639</v>
      </c>
      <c r="H26" s="230">
        <v>7.8116484851902319</v>
      </c>
      <c r="I26" s="230">
        <v>9.1086912621151868</v>
      </c>
      <c r="J26" s="230">
        <v>10.10045820271799</v>
      </c>
      <c r="K26" s="230">
        <v>5.5038793047765857</v>
      </c>
      <c r="L26" s="230">
        <v>2.9886585724972781</v>
      </c>
      <c r="M26" s="230">
        <v>3.1561956362832571</v>
      </c>
      <c r="N26" s="230">
        <v>3.412368068966368</v>
      </c>
      <c r="O26" s="230">
        <v>1.7993533794024481</v>
      </c>
      <c r="P26" s="230">
        <v>1.737918543108335</v>
      </c>
      <c r="Q26" s="230">
        <v>1.264574739661789</v>
      </c>
      <c r="R26" s="230">
        <v>1.250697905653402</v>
      </c>
      <c r="S26" s="230">
        <v>1.3280427519941449</v>
      </c>
      <c r="T26" s="230">
        <v>1.059409478277243</v>
      </c>
      <c r="U26" s="230">
        <v>1.6644047938836399</v>
      </c>
      <c r="V26" s="230">
        <v>1.491650680971301</v>
      </c>
      <c r="W26" s="230">
        <v>1.312497721824927</v>
      </c>
      <c r="X26" s="230">
        <v>1.0283223186179919</v>
      </c>
      <c r="Y26" s="230">
        <v>0.88973913116884995</v>
      </c>
      <c r="DA26" s="71" t="s">
        <v>1463</v>
      </c>
    </row>
    <row r="27" spans="1:105" ht="12" customHeight="1" x14ac:dyDescent="0.25">
      <c r="A27" s="18" t="s">
        <v>31</v>
      </c>
      <c r="B27" s="295">
        <v>0.89971198249382855</v>
      </c>
      <c r="C27" s="295">
        <v>1.3203380327830341</v>
      </c>
      <c r="D27" s="295">
        <v>1.327661329178548</v>
      </c>
      <c r="E27" s="295">
        <v>1.4948370680004639</v>
      </c>
      <c r="F27" s="295">
        <v>0.94304963657333074</v>
      </c>
      <c r="G27" s="295">
        <v>0.80276635785730133</v>
      </c>
      <c r="H27" s="295">
        <v>1.396847725321591</v>
      </c>
      <c r="I27" s="295">
        <v>1.0213047481463049</v>
      </c>
      <c r="J27" s="295">
        <v>0.87150913288983844</v>
      </c>
      <c r="K27" s="295">
        <v>0.20657896779415949</v>
      </c>
      <c r="L27" s="295">
        <v>0.15841432224660809</v>
      </c>
      <c r="M27" s="295">
        <v>0.32226695734249672</v>
      </c>
      <c r="N27" s="295">
        <v>0.17383361875455089</v>
      </c>
      <c r="O27" s="295">
        <v>0.23308956152338281</v>
      </c>
      <c r="P27" s="295">
        <v>0.26781256076727877</v>
      </c>
      <c r="Q27" s="295">
        <v>0.1222995567347876</v>
      </c>
      <c r="R27" s="295">
        <v>0.27439459145453993</v>
      </c>
      <c r="S27" s="295">
        <v>0.2402563806882167</v>
      </c>
      <c r="T27" s="295">
        <v>0.164113017848906</v>
      </c>
      <c r="U27" s="295">
        <v>0.28514727871212142</v>
      </c>
      <c r="V27" s="295">
        <v>0.23156850056086389</v>
      </c>
      <c r="W27" s="295">
        <v>0.1463378313825863</v>
      </c>
      <c r="X27" s="295">
        <v>0.12568121894597331</v>
      </c>
      <c r="Y27" s="295">
        <v>0.1059385116094286</v>
      </c>
      <c r="DA27" s="122" t="s">
        <v>1464</v>
      </c>
    </row>
    <row r="28" spans="1:105" ht="12" customHeight="1" x14ac:dyDescent="0.25">
      <c r="A28" s="18" t="s">
        <v>159</v>
      </c>
      <c r="B28" s="295">
        <v>4.3320260167565596</v>
      </c>
      <c r="C28" s="295">
        <v>3.3338872274777511</v>
      </c>
      <c r="D28" s="295">
        <v>1.7987823649318191</v>
      </c>
      <c r="E28" s="295">
        <v>3.778327166294984</v>
      </c>
      <c r="F28" s="295">
        <v>1.4869200473400419</v>
      </c>
      <c r="G28" s="295">
        <v>1.0843637300510041</v>
      </c>
      <c r="H28" s="295">
        <v>1.4539312250339891</v>
      </c>
      <c r="I28" s="295">
        <v>1.1232268874842459</v>
      </c>
      <c r="J28" s="295">
        <v>0.99835958639671929</v>
      </c>
      <c r="K28" s="295">
        <v>0.56726478871832631</v>
      </c>
      <c r="L28" s="295">
        <v>0.5810204972971057</v>
      </c>
      <c r="M28" s="295">
        <v>0.59080545915736327</v>
      </c>
      <c r="N28" s="295">
        <v>0.47797356683248371</v>
      </c>
      <c r="O28" s="295">
        <v>0.42653061837360873</v>
      </c>
      <c r="P28" s="295">
        <v>0.36767862899981762</v>
      </c>
      <c r="Q28" s="295">
        <v>0.33655216610793892</v>
      </c>
      <c r="R28" s="295">
        <v>0.25132016028838289</v>
      </c>
      <c r="S28" s="295">
        <v>0.2158361947544436</v>
      </c>
      <c r="T28" s="295">
        <v>0.18947016445011811</v>
      </c>
      <c r="U28" s="295">
        <v>0.29826466123137912</v>
      </c>
      <c r="V28" s="295">
        <v>0.34226914133709729</v>
      </c>
      <c r="W28" s="295">
        <v>0.25291137468529867</v>
      </c>
      <c r="X28" s="295">
        <v>0.24488346566380559</v>
      </c>
      <c r="Y28" s="295">
        <v>0.2147339736805717</v>
      </c>
      <c r="DA28" s="122" t="s">
        <v>1465</v>
      </c>
    </row>
    <row r="29" spans="1:105" ht="12" customHeight="1" x14ac:dyDescent="0.25">
      <c r="A29" s="18" t="s">
        <v>32</v>
      </c>
      <c r="B29" s="295">
        <v>9.7337893970266194</v>
      </c>
      <c r="C29" s="295">
        <v>7.8941719463033833</v>
      </c>
      <c r="D29" s="295">
        <v>3.4019363767502768</v>
      </c>
      <c r="E29" s="295">
        <v>0.76607726076006355</v>
      </c>
      <c r="F29" s="295">
        <v>0.20136431656948631</v>
      </c>
      <c r="G29" s="295">
        <v>0.1714103825990303</v>
      </c>
      <c r="H29" s="295">
        <v>0.19884344340008481</v>
      </c>
      <c r="I29" s="295">
        <v>0.18264616950651111</v>
      </c>
      <c r="J29" s="295">
        <v>0.19454682345784849</v>
      </c>
      <c r="K29" s="295">
        <v>0</v>
      </c>
      <c r="L29" s="295">
        <v>0</v>
      </c>
      <c r="M29" s="295">
        <v>0.1438694023300103</v>
      </c>
      <c r="N29" s="295">
        <v>0.31022886824168572</v>
      </c>
      <c r="O29" s="295">
        <v>0</v>
      </c>
      <c r="P29" s="295">
        <v>0</v>
      </c>
      <c r="Q29" s="295">
        <v>0</v>
      </c>
      <c r="R29" s="295">
        <v>0</v>
      </c>
      <c r="S29" s="295">
        <v>0</v>
      </c>
      <c r="T29" s="295">
        <v>0</v>
      </c>
      <c r="U29" s="295">
        <v>0</v>
      </c>
      <c r="V29" s="295">
        <v>0</v>
      </c>
      <c r="W29" s="295">
        <v>0</v>
      </c>
      <c r="X29" s="295">
        <v>0</v>
      </c>
      <c r="Y29" s="295">
        <v>0</v>
      </c>
      <c r="DA29" s="122" t="s">
        <v>1466</v>
      </c>
    </row>
    <row r="30" spans="1:105" ht="12" customHeight="1" x14ac:dyDescent="0.25">
      <c r="A30" s="18" t="s">
        <v>33</v>
      </c>
      <c r="B30" s="295">
        <v>0</v>
      </c>
      <c r="C30" s="295">
        <v>0</v>
      </c>
      <c r="D30" s="295">
        <v>0</v>
      </c>
      <c r="E30" s="295">
        <v>6.5203979977789253</v>
      </c>
      <c r="F30" s="295">
        <v>8.249105599117911</v>
      </c>
      <c r="G30" s="295">
        <v>8.2782673335697421</v>
      </c>
      <c r="H30" s="295">
        <v>13.071600430726139</v>
      </c>
      <c r="I30" s="295">
        <v>9.1582688295604129</v>
      </c>
      <c r="J30" s="295">
        <v>9.9241752398428318</v>
      </c>
      <c r="K30" s="295">
        <v>8.3589388765276951</v>
      </c>
      <c r="L30" s="295">
        <v>4.778625092820489</v>
      </c>
      <c r="M30" s="295">
        <v>4.4601132104565293</v>
      </c>
      <c r="N30" s="295">
        <v>4.0045344640083993</v>
      </c>
      <c r="O30" s="295">
        <v>5.6127335695856946</v>
      </c>
      <c r="P30" s="295">
        <v>6.7908959114112806</v>
      </c>
      <c r="Q30" s="295">
        <v>4.2239702669211727</v>
      </c>
      <c r="R30" s="295">
        <v>4.5959784567016726</v>
      </c>
      <c r="S30" s="295">
        <v>5.0296028490505948</v>
      </c>
      <c r="T30" s="295">
        <v>4.8743741651017141</v>
      </c>
      <c r="U30" s="295">
        <v>6.4629664860133431</v>
      </c>
      <c r="V30" s="295">
        <v>7.1114037998510442</v>
      </c>
      <c r="W30" s="295">
        <v>6.5384112092681796</v>
      </c>
      <c r="X30" s="295">
        <v>5.606379705620248</v>
      </c>
      <c r="Y30" s="295">
        <v>4.9701554415081386</v>
      </c>
      <c r="DA30" s="122" t="s">
        <v>1467</v>
      </c>
    </row>
    <row r="31" spans="1:105" ht="12" customHeight="1" x14ac:dyDescent="0.25">
      <c r="A31" s="18" t="s">
        <v>35</v>
      </c>
      <c r="B31" s="295">
        <v>27.46178670668132</v>
      </c>
      <c r="C31" s="295">
        <v>22.01033057334223</v>
      </c>
      <c r="D31" s="295">
        <v>24.107754775796568</v>
      </c>
      <c r="E31" s="295">
        <v>22.227514022333722</v>
      </c>
      <c r="F31" s="295">
        <v>18.779676956274699</v>
      </c>
      <c r="G31" s="295">
        <v>17.876787741293221</v>
      </c>
      <c r="H31" s="295">
        <v>23.2176491001619</v>
      </c>
      <c r="I31" s="295">
        <v>22.179776003562139</v>
      </c>
      <c r="J31" s="295">
        <v>21.885043750004979</v>
      </c>
      <c r="K31" s="295">
        <v>13.570411882226439</v>
      </c>
      <c r="L31" s="295">
        <v>13.235699220641081</v>
      </c>
      <c r="M31" s="295">
        <v>11.823473500239</v>
      </c>
      <c r="N31" s="295">
        <v>10.88904569509214</v>
      </c>
      <c r="O31" s="295">
        <v>6.5825963730494204</v>
      </c>
      <c r="P31" s="295">
        <v>7.0562022087476963</v>
      </c>
      <c r="Q31" s="295">
        <v>7.4944220205731336</v>
      </c>
      <c r="R31" s="295">
        <v>9.1141522677049132</v>
      </c>
      <c r="S31" s="295">
        <v>8.8245894572778472</v>
      </c>
      <c r="T31" s="295">
        <v>7.2466992606732168</v>
      </c>
      <c r="U31" s="295">
        <v>11.46937609509518</v>
      </c>
      <c r="V31" s="295">
        <v>8.4668256208247907</v>
      </c>
      <c r="W31" s="295">
        <v>7.4814360872746679</v>
      </c>
      <c r="X31" s="295">
        <v>5.8410099767443384</v>
      </c>
      <c r="Y31" s="295">
        <v>5.2341310132159533</v>
      </c>
      <c r="DA31" s="122" t="s">
        <v>1468</v>
      </c>
    </row>
    <row r="32" spans="1:105" ht="12" customHeight="1" x14ac:dyDescent="0.25">
      <c r="A32" s="18" t="s">
        <v>38</v>
      </c>
      <c r="B32" s="295">
        <v>0</v>
      </c>
      <c r="C32" s="295">
        <v>0</v>
      </c>
      <c r="D32" s="295">
        <v>0</v>
      </c>
      <c r="E32" s="295">
        <v>2.5710029619057648</v>
      </c>
      <c r="F32" s="295">
        <v>2.6929678471163911</v>
      </c>
      <c r="G32" s="295">
        <v>3.2570999743945821</v>
      </c>
      <c r="H32" s="295">
        <v>3.8083515040472702</v>
      </c>
      <c r="I32" s="295">
        <v>2.2148983101418551</v>
      </c>
      <c r="J32" s="295">
        <v>3.149386683090929</v>
      </c>
      <c r="K32" s="295">
        <v>5.0186666670308657</v>
      </c>
      <c r="L32" s="295">
        <v>3.8889982484019261</v>
      </c>
      <c r="M32" s="295">
        <v>4.4544585891266237</v>
      </c>
      <c r="N32" s="295">
        <v>5.432321182736751</v>
      </c>
      <c r="O32" s="295">
        <v>4.6115496725217886</v>
      </c>
      <c r="P32" s="295">
        <v>7.0520955843963744</v>
      </c>
      <c r="Q32" s="295">
        <v>6.0492888215815874</v>
      </c>
      <c r="R32" s="295">
        <v>6.6541818091046672</v>
      </c>
      <c r="S32" s="295">
        <v>7.6178945057359888</v>
      </c>
      <c r="T32" s="295">
        <v>7.9101107912107533</v>
      </c>
      <c r="U32" s="295">
        <v>12.158724651722389</v>
      </c>
      <c r="V32" s="295">
        <v>10.24220355217879</v>
      </c>
      <c r="W32" s="295">
        <v>8.0546242441700411</v>
      </c>
      <c r="X32" s="295">
        <v>7.3929371501324033</v>
      </c>
      <c r="Y32" s="295">
        <v>7.6904917304025577</v>
      </c>
      <c r="DA32" s="122" t="s">
        <v>1469</v>
      </c>
    </row>
    <row r="33" spans="1:105" ht="12" customHeight="1" x14ac:dyDescent="0.25">
      <c r="A33" s="57" t="s">
        <v>1470</v>
      </c>
      <c r="B33" s="261">
        <f t="shared" ref="B33:Y33" si="0">B34+B35</f>
        <v>7.1607867217050956</v>
      </c>
      <c r="C33" s="261">
        <f t="shared" si="0"/>
        <v>6.2062819150209529</v>
      </c>
      <c r="D33" s="261">
        <f t="shared" si="0"/>
        <v>7.6178385135746698</v>
      </c>
      <c r="E33" s="261">
        <f t="shared" si="0"/>
        <v>7.949534158695303</v>
      </c>
      <c r="F33" s="261">
        <f t="shared" si="0"/>
        <v>5.5607667121469779</v>
      </c>
      <c r="G33" s="261">
        <f t="shared" si="0"/>
        <v>4.8050897773184023</v>
      </c>
      <c r="H33" s="261">
        <f t="shared" si="0"/>
        <v>6.1317206290043638</v>
      </c>
      <c r="I33" s="261">
        <f t="shared" si="0"/>
        <v>5.6051379196107334</v>
      </c>
      <c r="J33" s="261">
        <f t="shared" si="0"/>
        <v>6.0166123889841376</v>
      </c>
      <c r="K33" s="261">
        <f t="shared" si="0"/>
        <v>3.7364846820918505</v>
      </c>
      <c r="L33" s="261">
        <f t="shared" si="0"/>
        <v>3.3040627017265183</v>
      </c>
      <c r="M33" s="261">
        <f t="shared" si="0"/>
        <v>3.1749786370749993</v>
      </c>
      <c r="N33" s="261">
        <f t="shared" si="0"/>
        <v>3.2304227527724581</v>
      </c>
      <c r="O33" s="261">
        <f t="shared" si="0"/>
        <v>2.2138088379971346</v>
      </c>
      <c r="P33" s="261">
        <f t="shared" si="0"/>
        <v>2.839585779277634</v>
      </c>
      <c r="Q33" s="261">
        <f t="shared" si="0"/>
        <v>2.8360450614546306</v>
      </c>
      <c r="R33" s="261">
        <f t="shared" si="0"/>
        <v>2.5577137400261529</v>
      </c>
      <c r="S33" s="261">
        <f t="shared" si="0"/>
        <v>2.6965956989661133</v>
      </c>
      <c r="T33" s="261">
        <f t="shared" si="0"/>
        <v>2.3144512607016283</v>
      </c>
      <c r="U33" s="261">
        <f t="shared" si="0"/>
        <v>3.881326473600295</v>
      </c>
      <c r="V33" s="261">
        <f t="shared" si="0"/>
        <v>3.2998063579301653</v>
      </c>
      <c r="W33" s="261">
        <f t="shared" si="0"/>
        <v>2.7747849684359691</v>
      </c>
      <c r="X33" s="261">
        <f t="shared" si="0"/>
        <v>2.3161971313764909</v>
      </c>
      <c r="Y33" s="261">
        <f t="shared" si="0"/>
        <v>2.0703102513070317</v>
      </c>
      <c r="DA33" s="70"/>
    </row>
    <row r="34" spans="1:105" ht="12" customHeight="1" x14ac:dyDescent="0.25">
      <c r="A34" s="60" t="s">
        <v>1471</v>
      </c>
      <c r="B34" s="262">
        <v>7.0385426147515577</v>
      </c>
      <c r="C34" s="262">
        <v>6.0962031564878219</v>
      </c>
      <c r="D34" s="262">
        <v>7.5046997673783746</v>
      </c>
      <c r="E34" s="262">
        <v>7.8260299666832758</v>
      </c>
      <c r="F34" s="262">
        <v>5.4562959494663001</v>
      </c>
      <c r="G34" s="262">
        <v>4.7086130072018646</v>
      </c>
      <c r="H34" s="262">
        <v>6.002951171158986</v>
      </c>
      <c r="I34" s="262">
        <v>5.4899483065825807</v>
      </c>
      <c r="J34" s="262">
        <v>5.8891503855191196</v>
      </c>
      <c r="K34" s="262">
        <v>3.6312858500595828</v>
      </c>
      <c r="L34" s="262">
        <v>3.2300545188779402</v>
      </c>
      <c r="M34" s="262">
        <v>3.1084859766648738</v>
      </c>
      <c r="N34" s="262">
        <v>3.1408058875515059</v>
      </c>
      <c r="O34" s="262">
        <v>2.1560976457620651</v>
      </c>
      <c r="P34" s="262">
        <v>2.7745032092129098</v>
      </c>
      <c r="Q34" s="262">
        <v>2.78129449131831</v>
      </c>
      <c r="R34" s="262">
        <v>2.5015206162859629</v>
      </c>
      <c r="S34" s="262">
        <v>2.6376829100345378</v>
      </c>
      <c r="T34" s="262">
        <v>2.2601333857825079</v>
      </c>
      <c r="U34" s="262">
        <v>3.7994649623291732</v>
      </c>
      <c r="V34" s="262">
        <v>3.2291835148652348</v>
      </c>
      <c r="W34" s="262">
        <v>2.7144950324791299</v>
      </c>
      <c r="X34" s="262">
        <v>2.2649031760099749</v>
      </c>
      <c r="Y34" s="262">
        <v>2.021955663528868</v>
      </c>
      <c r="DA34" s="72" t="s">
        <v>1472</v>
      </c>
    </row>
    <row r="35" spans="1:105" ht="12" customHeight="1" x14ac:dyDescent="0.25">
      <c r="A35" s="60" t="s">
        <v>1473</v>
      </c>
      <c r="B35" s="262">
        <v>0.12224410695353791</v>
      </c>
      <c r="C35" s="262">
        <v>0.1100787585331312</v>
      </c>
      <c r="D35" s="262">
        <v>0.1131387461962956</v>
      </c>
      <c r="E35" s="262">
        <v>0.1235041920120276</v>
      </c>
      <c r="F35" s="262">
        <v>0.1044707626806777</v>
      </c>
      <c r="G35" s="262">
        <v>9.6476770116537755E-2</v>
      </c>
      <c r="H35" s="262">
        <v>0.12876945784537799</v>
      </c>
      <c r="I35" s="262">
        <v>0.1151896130281525</v>
      </c>
      <c r="J35" s="262">
        <v>0.1274620034650184</v>
      </c>
      <c r="K35" s="262">
        <v>0.10519883203226781</v>
      </c>
      <c r="L35" s="262">
        <v>7.4008182848578227E-2</v>
      </c>
      <c r="M35" s="262">
        <v>6.6492660410125429E-2</v>
      </c>
      <c r="N35" s="262">
        <v>8.9616865220952135E-2</v>
      </c>
      <c r="O35" s="262">
        <v>5.7711192235069618E-2</v>
      </c>
      <c r="P35" s="262">
        <v>6.5082570064724107E-2</v>
      </c>
      <c r="Q35" s="262">
        <v>5.475057013632089E-2</v>
      </c>
      <c r="R35" s="262">
        <v>5.6193123740189879E-2</v>
      </c>
      <c r="S35" s="262">
        <v>5.8912788931575463E-2</v>
      </c>
      <c r="T35" s="262">
        <v>5.4317874919120553E-2</v>
      </c>
      <c r="U35" s="262">
        <v>8.1861511271121692E-2</v>
      </c>
      <c r="V35" s="262">
        <v>7.0622843064930593E-2</v>
      </c>
      <c r="W35" s="262">
        <v>6.0289935956839243E-2</v>
      </c>
      <c r="X35" s="262">
        <v>5.1293955366515993E-2</v>
      </c>
      <c r="Y35" s="262">
        <v>4.835458777816358E-2</v>
      </c>
      <c r="DA35" s="72" t="s">
        <v>1474</v>
      </c>
    </row>
    <row r="36" spans="1:105" ht="12" customHeight="1" x14ac:dyDescent="0.25">
      <c r="A36" s="64" t="s">
        <v>28</v>
      </c>
      <c r="B36" s="229">
        <v>1.5033291060549301E-2</v>
      </c>
      <c r="C36" s="229">
        <v>2.275130262780652E-2</v>
      </c>
      <c r="D36" s="229">
        <v>3.5723404637148543E-2</v>
      </c>
      <c r="E36" s="229">
        <v>2.9102778185886781E-2</v>
      </c>
      <c r="F36" s="229">
        <v>2.271681127375549E-2</v>
      </c>
      <c r="G36" s="229">
        <v>1.6952552882184131E-2</v>
      </c>
      <c r="H36" s="229">
        <v>1.9739482106600679E-2</v>
      </c>
      <c r="I36" s="229">
        <v>2.2706660723049749E-2</v>
      </c>
      <c r="J36" s="229">
        <v>2.379628877025667E-2</v>
      </c>
      <c r="K36" s="229">
        <v>1.102577811091025E-2</v>
      </c>
      <c r="L36" s="229">
        <v>6.5774237470184599E-3</v>
      </c>
      <c r="M36" s="229">
        <v>7.5484914353161937E-3</v>
      </c>
      <c r="N36" s="229">
        <v>5.9336714125821366E-3</v>
      </c>
      <c r="O36" s="229">
        <v>3.809195640425722E-3</v>
      </c>
      <c r="P36" s="229">
        <v>3.9531716476811926E-3</v>
      </c>
      <c r="Q36" s="229">
        <v>2.8626680915447749E-3</v>
      </c>
      <c r="R36" s="229">
        <v>3.146131808904204E-3</v>
      </c>
      <c r="S36" s="229">
        <v>3.3472389885251422E-3</v>
      </c>
      <c r="T36" s="229">
        <v>2.6703871455223561E-3</v>
      </c>
      <c r="U36" s="229">
        <v>4.1982257634882031E-3</v>
      </c>
      <c r="V36" s="229">
        <v>3.7606288346463011E-3</v>
      </c>
      <c r="W36" s="229">
        <v>3.3060913077551982E-3</v>
      </c>
      <c r="X36" s="229">
        <v>2.5905472087265091E-3</v>
      </c>
      <c r="Y36" s="229">
        <v>2.2445765283762801E-3</v>
      </c>
      <c r="DA36" s="73" t="s">
        <v>1475</v>
      </c>
    </row>
    <row r="37" spans="1:105" ht="12" customHeight="1" x14ac:dyDescent="0.25">
      <c r="A37" s="64" t="s">
        <v>30</v>
      </c>
      <c r="B37" s="229">
        <v>0</v>
      </c>
      <c r="C37" s="229">
        <v>0</v>
      </c>
      <c r="D37" s="229">
        <v>0</v>
      </c>
      <c r="E37" s="229">
        <v>0</v>
      </c>
      <c r="F37" s="229">
        <v>0</v>
      </c>
      <c r="G37" s="229">
        <v>0</v>
      </c>
      <c r="H37" s="229">
        <v>0</v>
      </c>
      <c r="I37" s="229">
        <v>0</v>
      </c>
      <c r="J37" s="229">
        <v>0</v>
      </c>
      <c r="K37" s="229">
        <v>0</v>
      </c>
      <c r="L37" s="229">
        <v>0</v>
      </c>
      <c r="M37" s="229">
        <v>0</v>
      </c>
      <c r="N37" s="229">
        <v>0</v>
      </c>
      <c r="O37" s="229">
        <v>0</v>
      </c>
      <c r="P37" s="229">
        <v>0</v>
      </c>
      <c r="Q37" s="229">
        <v>0</v>
      </c>
      <c r="R37" s="229">
        <v>0</v>
      </c>
      <c r="S37" s="229">
        <v>0</v>
      </c>
      <c r="T37" s="229">
        <v>0</v>
      </c>
      <c r="U37" s="229">
        <v>0</v>
      </c>
      <c r="V37" s="229">
        <v>0</v>
      </c>
      <c r="W37" s="229">
        <v>0</v>
      </c>
      <c r="X37" s="229">
        <v>0</v>
      </c>
      <c r="Y37" s="229">
        <v>0</v>
      </c>
      <c r="DA37" s="73" t="s">
        <v>1476</v>
      </c>
    </row>
    <row r="38" spans="1:105" ht="12" customHeight="1" x14ac:dyDescent="0.25">
      <c r="A38" s="64" t="s">
        <v>31</v>
      </c>
      <c r="B38" s="229">
        <v>2.2735084167191219E-3</v>
      </c>
      <c r="C38" s="229">
        <v>3.3364006358192352E-3</v>
      </c>
      <c r="D38" s="229">
        <v>3.3549060868049829E-3</v>
      </c>
      <c r="E38" s="229">
        <v>3.777347330978887E-3</v>
      </c>
      <c r="F38" s="229">
        <v>2.383019597216581E-3</v>
      </c>
      <c r="G38" s="229">
        <v>2.0285336938480171E-3</v>
      </c>
      <c r="H38" s="229">
        <v>3.5297352065835992E-3</v>
      </c>
      <c r="I38" s="229">
        <v>2.5459662363847349E-3</v>
      </c>
      <c r="J38" s="229">
        <v>2.0532418011077851E-3</v>
      </c>
      <c r="K38" s="229">
        <v>4.1383426764147341E-4</v>
      </c>
      <c r="L38" s="229">
        <v>3.4863739023291342E-4</v>
      </c>
      <c r="M38" s="229">
        <v>7.7074733245937645E-4</v>
      </c>
      <c r="N38" s="229">
        <v>3.0227441861569799E-4</v>
      </c>
      <c r="O38" s="229">
        <v>4.9344600774222096E-4</v>
      </c>
      <c r="P38" s="229">
        <v>6.0918218884100338E-4</v>
      </c>
      <c r="Q38" s="229">
        <v>2.7685436668486768E-4</v>
      </c>
      <c r="R38" s="229">
        <v>6.9023986405046197E-4</v>
      </c>
      <c r="S38" s="229">
        <v>6.0554942487655986E-4</v>
      </c>
      <c r="T38" s="229">
        <v>4.1366940948013011E-4</v>
      </c>
      <c r="U38" s="229">
        <v>7.1924369376784542E-4</v>
      </c>
      <c r="V38" s="229">
        <v>5.8381174058656684E-4</v>
      </c>
      <c r="W38" s="229">
        <v>3.6861491207544291E-4</v>
      </c>
      <c r="X38" s="229">
        <v>3.1661583633369182E-4</v>
      </c>
      <c r="Y38" s="229">
        <v>2.6725484839276508E-4</v>
      </c>
      <c r="DA38" s="73" t="s">
        <v>1477</v>
      </c>
    </row>
    <row r="39" spans="1:105" ht="12" customHeight="1" x14ac:dyDescent="0.25">
      <c r="A39" s="64" t="s">
        <v>159</v>
      </c>
      <c r="B39" s="229">
        <v>1.0946722731471251E-2</v>
      </c>
      <c r="C39" s="229">
        <v>8.4244967495639977E-3</v>
      </c>
      <c r="D39" s="229">
        <v>4.5453955555676568E-3</v>
      </c>
      <c r="E39" s="229">
        <v>9.5475649772721258E-3</v>
      </c>
      <c r="F39" s="229">
        <v>3.7573415808532548E-3</v>
      </c>
      <c r="G39" s="229">
        <v>2.7401102964334568E-3</v>
      </c>
      <c r="H39" s="229">
        <v>3.673981164820365E-3</v>
      </c>
      <c r="I39" s="229">
        <v>2.80004350956444E-3</v>
      </c>
      <c r="J39" s="229">
        <v>2.3520965621200611E-3</v>
      </c>
      <c r="K39" s="229">
        <v>1.1363867817945439E-3</v>
      </c>
      <c r="L39" s="229">
        <v>1.278706792269406E-3</v>
      </c>
      <c r="M39" s="229">
        <v>1.412995410398308E-3</v>
      </c>
      <c r="N39" s="229">
        <v>8.3113486944065649E-4</v>
      </c>
      <c r="O39" s="229">
        <v>9.0295691253065597E-4</v>
      </c>
      <c r="P39" s="229">
        <v>8.3634341631497622E-4</v>
      </c>
      <c r="Q39" s="229">
        <v>7.6186651278132027E-4</v>
      </c>
      <c r="R39" s="229">
        <v>6.3219610981047106E-4</v>
      </c>
      <c r="S39" s="229">
        <v>5.4400005205567682E-4</v>
      </c>
      <c r="T39" s="229">
        <v>4.7758558138479799E-4</v>
      </c>
      <c r="U39" s="229">
        <v>7.5233043651471104E-4</v>
      </c>
      <c r="V39" s="229">
        <v>8.6290122650149043E-4</v>
      </c>
      <c r="W39" s="229">
        <v>6.3706632291664822E-4</v>
      </c>
      <c r="X39" s="229">
        <v>6.1690986080241851E-4</v>
      </c>
      <c r="Y39" s="229">
        <v>5.4171702725403913E-4</v>
      </c>
      <c r="DA39" s="73" t="s">
        <v>1478</v>
      </c>
    </row>
    <row r="40" spans="1:105" ht="12" customHeight="1" x14ac:dyDescent="0.25">
      <c r="A40" s="64" t="s">
        <v>32</v>
      </c>
      <c r="B40" s="229">
        <v>2.4596595967713668E-2</v>
      </c>
      <c r="C40" s="229">
        <v>1.994801304435424E-2</v>
      </c>
      <c r="D40" s="229">
        <v>8.5964521270980778E-3</v>
      </c>
      <c r="E40" s="229">
        <v>1.9358229456581449E-3</v>
      </c>
      <c r="F40" s="229">
        <v>5.0883335718023589E-4</v>
      </c>
      <c r="G40" s="229">
        <v>4.3314188888732871E-4</v>
      </c>
      <c r="H40" s="229">
        <v>5.0246328933671353E-4</v>
      </c>
      <c r="I40" s="229">
        <v>4.553107009563869E-4</v>
      </c>
      <c r="J40" s="229">
        <v>4.5834478965452592E-4</v>
      </c>
      <c r="K40" s="229">
        <v>0</v>
      </c>
      <c r="L40" s="229">
        <v>0</v>
      </c>
      <c r="M40" s="229">
        <v>3.4408416855015201E-4</v>
      </c>
      <c r="N40" s="229">
        <v>5.3944830382878157E-4</v>
      </c>
      <c r="O40" s="229">
        <v>0</v>
      </c>
      <c r="P40" s="229">
        <v>0</v>
      </c>
      <c r="Q40" s="229">
        <v>0</v>
      </c>
      <c r="R40" s="229">
        <v>0</v>
      </c>
      <c r="S40" s="229">
        <v>0</v>
      </c>
      <c r="T40" s="229">
        <v>0</v>
      </c>
      <c r="U40" s="229">
        <v>0</v>
      </c>
      <c r="V40" s="229">
        <v>0</v>
      </c>
      <c r="W40" s="229">
        <v>0</v>
      </c>
      <c r="X40" s="229">
        <v>0</v>
      </c>
      <c r="Y40" s="229">
        <v>0</v>
      </c>
      <c r="DA40" s="73" t="s">
        <v>1479</v>
      </c>
    </row>
    <row r="41" spans="1:105" ht="12" customHeight="1" x14ac:dyDescent="0.25">
      <c r="A41" s="64" t="s">
        <v>33</v>
      </c>
      <c r="B41" s="229">
        <v>0</v>
      </c>
      <c r="C41" s="229">
        <v>0</v>
      </c>
      <c r="D41" s="229">
        <v>0</v>
      </c>
      <c r="E41" s="229">
        <v>1.6476583636486769E-2</v>
      </c>
      <c r="F41" s="229">
        <v>2.0844905230689239E-2</v>
      </c>
      <c r="G41" s="229">
        <v>2.091859486694217E-2</v>
      </c>
      <c r="H41" s="229">
        <v>3.3031007897517943E-2</v>
      </c>
      <c r="I41" s="229">
        <v>2.2830250487051871E-2</v>
      </c>
      <c r="J41" s="229">
        <v>2.338097292956294E-2</v>
      </c>
      <c r="K41" s="229">
        <v>1.6745244615969459E-2</v>
      </c>
      <c r="L41" s="229">
        <v>1.051677245867281E-2</v>
      </c>
      <c r="M41" s="229">
        <v>1.066699604506083E-2</v>
      </c>
      <c r="N41" s="229">
        <v>6.9633729977388236E-3</v>
      </c>
      <c r="O41" s="229">
        <v>1.188204634446907E-2</v>
      </c>
      <c r="P41" s="229">
        <v>1.544697091000068E-2</v>
      </c>
      <c r="Q41" s="229">
        <v>9.5619693510429205E-3</v>
      </c>
      <c r="R41" s="229">
        <v>1.1561188317584559E-2</v>
      </c>
      <c r="S41" s="229">
        <v>1.267676264778372E-2</v>
      </c>
      <c r="T41" s="229">
        <v>1.228652978838796E-2</v>
      </c>
      <c r="U41" s="229">
        <v>1.6301919166449429E-2</v>
      </c>
      <c r="V41" s="229">
        <v>1.7928695052865169E-2</v>
      </c>
      <c r="W41" s="229">
        <v>1.646980722788188E-2</v>
      </c>
      <c r="X41" s="229">
        <v>1.412357879869261E-2</v>
      </c>
      <c r="Y41" s="229">
        <v>1.253838777635341E-2</v>
      </c>
      <c r="DA41" s="73" t="s">
        <v>1480</v>
      </c>
    </row>
    <row r="42" spans="1:105" ht="12" customHeight="1" x14ac:dyDescent="0.25">
      <c r="A42" s="64" t="s">
        <v>35</v>
      </c>
      <c r="B42" s="229">
        <v>6.9393988777084595E-2</v>
      </c>
      <c r="C42" s="229">
        <v>5.5618545475587228E-2</v>
      </c>
      <c r="D42" s="229">
        <v>6.0918587789676362E-2</v>
      </c>
      <c r="E42" s="229">
        <v>5.6167352659287947E-2</v>
      </c>
      <c r="F42" s="229">
        <v>4.7454912743311727E-2</v>
      </c>
      <c r="G42" s="229">
        <v>4.5173375685268392E-2</v>
      </c>
      <c r="H42" s="229">
        <v>5.8669353829586511E-2</v>
      </c>
      <c r="I42" s="229">
        <v>5.5291000005765381E-2</v>
      </c>
      <c r="J42" s="229">
        <v>5.1560316410663339E-2</v>
      </c>
      <c r="K42" s="229">
        <v>2.7185252801099059E-2</v>
      </c>
      <c r="L42" s="229">
        <v>2.9129055812318849E-2</v>
      </c>
      <c r="M42" s="229">
        <v>2.827752102127051E-2</v>
      </c>
      <c r="N42" s="229">
        <v>1.893465706084875E-2</v>
      </c>
      <c r="O42" s="229">
        <v>1.393522678420678E-2</v>
      </c>
      <c r="P42" s="229">
        <v>1.6050452204760191E-2</v>
      </c>
      <c r="Q42" s="229">
        <v>1.6965420951396758E-2</v>
      </c>
      <c r="R42" s="229">
        <v>2.2926658972569781E-2</v>
      </c>
      <c r="S42" s="229">
        <v>2.2241761302318801E-2</v>
      </c>
      <c r="T42" s="229">
        <v>1.8266301132812711E-2</v>
      </c>
      <c r="U42" s="229">
        <v>2.892987955244411E-2</v>
      </c>
      <c r="V42" s="229">
        <v>2.134587472374062E-2</v>
      </c>
      <c r="W42" s="229">
        <v>1.8845221905051151E-2</v>
      </c>
      <c r="X42" s="229">
        <v>1.4714658835504541E-2</v>
      </c>
      <c r="Y42" s="229">
        <v>1.3204328333044101E-2</v>
      </c>
      <c r="DA42" s="73" t="s">
        <v>1481</v>
      </c>
    </row>
    <row r="43" spans="1:105" ht="12" customHeight="1" x14ac:dyDescent="0.25">
      <c r="A43" s="64" t="s">
        <v>36</v>
      </c>
      <c r="B43" s="229">
        <v>0</v>
      </c>
      <c r="C43" s="229">
        <v>0</v>
      </c>
      <c r="D43" s="229">
        <v>0</v>
      </c>
      <c r="E43" s="229">
        <v>0</v>
      </c>
      <c r="F43" s="229">
        <v>0</v>
      </c>
      <c r="G43" s="229">
        <v>0</v>
      </c>
      <c r="H43" s="229">
        <v>0</v>
      </c>
      <c r="I43" s="229">
        <v>0</v>
      </c>
      <c r="J43" s="229">
        <v>0</v>
      </c>
      <c r="K43" s="229">
        <v>0</v>
      </c>
      <c r="L43" s="229">
        <v>0</v>
      </c>
      <c r="M43" s="229">
        <v>0</v>
      </c>
      <c r="N43" s="229">
        <v>0</v>
      </c>
      <c r="O43" s="229">
        <v>0</v>
      </c>
      <c r="P43" s="229">
        <v>0</v>
      </c>
      <c r="Q43" s="229">
        <v>0</v>
      </c>
      <c r="R43" s="229">
        <v>0</v>
      </c>
      <c r="S43" s="229">
        <v>0</v>
      </c>
      <c r="T43" s="229">
        <v>0</v>
      </c>
      <c r="U43" s="229">
        <v>0</v>
      </c>
      <c r="V43" s="229">
        <v>0</v>
      </c>
      <c r="W43" s="229">
        <v>0</v>
      </c>
      <c r="X43" s="229">
        <v>0</v>
      </c>
      <c r="Y43" s="229">
        <v>0</v>
      </c>
      <c r="DA43" s="73" t="s">
        <v>1482</v>
      </c>
    </row>
    <row r="44" spans="1:105" ht="12" customHeight="1" x14ac:dyDescent="0.25">
      <c r="A44" s="64" t="s">
        <v>38</v>
      </c>
      <c r="B44" s="229">
        <v>0</v>
      </c>
      <c r="C44" s="229">
        <v>0</v>
      </c>
      <c r="D44" s="229">
        <v>0</v>
      </c>
      <c r="E44" s="229">
        <v>6.4967422764569431E-3</v>
      </c>
      <c r="F44" s="229">
        <v>6.8049388976711561E-3</v>
      </c>
      <c r="G44" s="229">
        <v>8.230460802974255E-3</v>
      </c>
      <c r="H44" s="229">
        <v>9.6234343509321672E-3</v>
      </c>
      <c r="I44" s="229">
        <v>5.521423771779976E-3</v>
      </c>
      <c r="J44" s="229">
        <v>7.4198331853762376E-3</v>
      </c>
      <c r="K44" s="229">
        <v>1.0053764266829249E-2</v>
      </c>
      <c r="L44" s="229">
        <v>8.558886473866472E-3</v>
      </c>
      <c r="M44" s="229">
        <v>1.0653472212701369E-2</v>
      </c>
      <c r="N44" s="229">
        <v>9.44611139669152E-3</v>
      </c>
      <c r="O44" s="229">
        <v>9.7625597668926437E-3</v>
      </c>
      <c r="P44" s="229">
        <v>1.604111103568313E-2</v>
      </c>
      <c r="Q44" s="229">
        <v>1.369401550019224E-2</v>
      </c>
      <c r="R44" s="229">
        <v>1.673860087014287E-2</v>
      </c>
      <c r="S44" s="229">
        <v>1.9200370968316081E-2</v>
      </c>
      <c r="T44" s="229">
        <v>1.993852104368191E-2</v>
      </c>
      <c r="U44" s="229">
        <v>3.0668663820003779E-2</v>
      </c>
      <c r="V44" s="229">
        <v>2.5821813712818879E-2</v>
      </c>
      <c r="W44" s="229">
        <v>2.0289043369811601E-2</v>
      </c>
      <c r="X44" s="229">
        <v>1.862427018437654E-2</v>
      </c>
      <c r="Y44" s="229">
        <v>1.9401076815691479E-2</v>
      </c>
      <c r="DA44" s="73" t="s">
        <v>1483</v>
      </c>
    </row>
    <row r="45" spans="1:105" ht="12" customHeight="1" x14ac:dyDescent="0.25">
      <c r="A45" s="146" t="s">
        <v>39</v>
      </c>
      <c r="B45" s="325">
        <v>0</v>
      </c>
      <c r="C45" s="325">
        <v>0</v>
      </c>
      <c r="D45" s="325">
        <v>0</v>
      </c>
      <c r="E45" s="325">
        <v>0</v>
      </c>
      <c r="F45" s="325">
        <v>0</v>
      </c>
      <c r="G45" s="325">
        <v>0</v>
      </c>
      <c r="H45" s="325">
        <v>0</v>
      </c>
      <c r="I45" s="325">
        <v>3.0389575935999289E-3</v>
      </c>
      <c r="J45" s="325">
        <v>1.6440909016276869E-2</v>
      </c>
      <c r="K45" s="325">
        <v>3.8638571188023753E-2</v>
      </c>
      <c r="L45" s="325">
        <v>1.759870017419932E-2</v>
      </c>
      <c r="M45" s="325">
        <v>6.8183527843686861E-3</v>
      </c>
      <c r="N45" s="325">
        <v>4.6666194761205773E-2</v>
      </c>
      <c r="O45" s="325">
        <v>1.6925760778802541E-2</v>
      </c>
      <c r="P45" s="325">
        <v>1.214533866144292E-2</v>
      </c>
      <c r="Q45" s="325">
        <v>1.062777536267801E-2</v>
      </c>
      <c r="R45" s="325">
        <v>4.9810779712752221E-4</v>
      </c>
      <c r="S45" s="325">
        <v>2.971055476994904E-4</v>
      </c>
      <c r="T45" s="325">
        <v>2.6488081785068778E-4</v>
      </c>
      <c r="U45" s="325">
        <v>2.912488384536028E-4</v>
      </c>
      <c r="V45" s="325">
        <v>3.1911777377157508E-4</v>
      </c>
      <c r="W45" s="325">
        <v>3.7409091134732138E-4</v>
      </c>
      <c r="X45" s="325">
        <v>3.0737464207968262E-4</v>
      </c>
      <c r="Y45" s="325">
        <v>1.57246449051502E-4</v>
      </c>
      <c r="DA45" s="148" t="s">
        <v>1484</v>
      </c>
    </row>
    <row r="46" spans="1:105" ht="12" hidden="1" customHeight="1" x14ac:dyDescent="0.25">
      <c r="A46" s="98"/>
      <c r="B46" s="98"/>
      <c r="C46" s="98"/>
      <c r="D46" s="98"/>
      <c r="E46" s="98"/>
      <c r="F46" s="98"/>
      <c r="G46" s="98"/>
      <c r="H46" s="98"/>
      <c r="I46" s="98"/>
      <c r="J46" s="98"/>
      <c r="K46" s="98"/>
      <c r="L46" s="98"/>
      <c r="M46" s="98"/>
      <c r="N46" s="98"/>
      <c r="O46" s="98"/>
      <c r="P46" s="98"/>
      <c r="Q46" s="98"/>
      <c r="R46" s="98"/>
      <c r="S46" s="98"/>
      <c r="T46" s="98"/>
      <c r="U46" s="98"/>
      <c r="V46" s="98"/>
      <c r="W46" s="98"/>
      <c r="X46" s="98"/>
      <c r="Y46" s="98"/>
      <c r="DA46" s="94"/>
    </row>
    <row r="47" spans="1:105" ht="12" customHeight="1" x14ac:dyDescent="0.25">
      <c r="A47" s="172"/>
      <c r="B47" s="172"/>
      <c r="C47" s="172"/>
      <c r="D47" s="172"/>
      <c r="E47" s="172"/>
      <c r="F47" s="172"/>
      <c r="G47" s="172"/>
      <c r="H47" s="172"/>
      <c r="I47" s="172"/>
      <c r="J47" s="172"/>
      <c r="K47" s="172"/>
      <c r="L47" s="172"/>
      <c r="M47" s="172"/>
      <c r="N47" s="172"/>
      <c r="O47" s="172"/>
      <c r="P47" s="172"/>
      <c r="Q47" s="172"/>
      <c r="R47" s="172"/>
      <c r="S47" s="172"/>
      <c r="T47" s="172"/>
      <c r="U47" s="172"/>
      <c r="V47" s="172"/>
      <c r="W47" s="172"/>
      <c r="X47" s="172"/>
      <c r="Y47" s="172"/>
      <c r="DA47" s="176"/>
    </row>
    <row r="48" spans="1:105" ht="15" customHeight="1" x14ac:dyDescent="0.25">
      <c r="A48" s="34" t="s">
        <v>52</v>
      </c>
      <c r="B48" s="223">
        <v>77.177557888111664</v>
      </c>
      <c r="C48" s="223">
        <v>96.769801881383358</v>
      </c>
      <c r="D48" s="223">
        <v>52.268538803606937</v>
      </c>
      <c r="E48" s="223">
        <v>77.033194606968422</v>
      </c>
      <c r="F48" s="223">
        <v>106.16691033791029</v>
      </c>
      <c r="G48" s="223">
        <v>130.60225017395541</v>
      </c>
      <c r="H48" s="223">
        <v>123.2912412588707</v>
      </c>
      <c r="I48" s="223">
        <v>141.62889065906759</v>
      </c>
      <c r="J48" s="223">
        <v>130.34218512236609</v>
      </c>
      <c r="K48" s="223">
        <v>90.597979813116595</v>
      </c>
      <c r="L48" s="223">
        <v>116.67171148479819</v>
      </c>
      <c r="M48" s="223">
        <v>105.87450736689389</v>
      </c>
      <c r="N48" s="223">
        <v>91.3761999492028</v>
      </c>
      <c r="O48" s="223">
        <v>116.0080622467071</v>
      </c>
      <c r="P48" s="223">
        <v>109.08576683373531</v>
      </c>
      <c r="Q48" s="223">
        <v>113.2174181922713</v>
      </c>
      <c r="R48" s="223">
        <v>104.8390126157573</v>
      </c>
      <c r="S48" s="223">
        <v>116.8343598839712</v>
      </c>
      <c r="T48" s="223">
        <v>130.7550842890557</v>
      </c>
      <c r="U48" s="223">
        <v>107.7570991526741</v>
      </c>
      <c r="V48" s="223">
        <v>100.6599311420098</v>
      </c>
      <c r="W48" s="223">
        <v>121.25088051082</v>
      </c>
      <c r="X48" s="223">
        <v>121.72612598035271</v>
      </c>
      <c r="Y48" s="223">
        <v>114.16609562526961</v>
      </c>
      <c r="DA48" s="89" t="s">
        <v>1485</v>
      </c>
    </row>
    <row r="49" spans="1:105" ht="12" customHeight="1" x14ac:dyDescent="0.25">
      <c r="A49" s="55" t="s">
        <v>91</v>
      </c>
      <c r="B49" s="259">
        <v>0.55533499428682176</v>
      </c>
      <c r="C49" s="259">
        <v>0.69631197002681655</v>
      </c>
      <c r="D49" s="259">
        <v>0.37610089632474059</v>
      </c>
      <c r="E49" s="259">
        <v>0.55429622104614162</v>
      </c>
      <c r="F49" s="259">
        <v>0.76392933592727763</v>
      </c>
      <c r="G49" s="259">
        <v>0.93975505106502122</v>
      </c>
      <c r="H49" s="259">
        <v>0.88714831919644244</v>
      </c>
      <c r="I49" s="259">
        <v>1.0190977965258601</v>
      </c>
      <c r="J49" s="259">
        <v>0.9378837399236073</v>
      </c>
      <c r="K49" s="259">
        <v>0.65190231433426382</v>
      </c>
      <c r="L49" s="259">
        <v>0.83951716021907963</v>
      </c>
      <c r="M49" s="259">
        <v>0.76182533566272281</v>
      </c>
      <c r="N49" s="259">
        <v>0.65750203641231475</v>
      </c>
      <c r="O49" s="259">
        <v>0.83474183879249697</v>
      </c>
      <c r="P49" s="259">
        <v>0.78493211445271371</v>
      </c>
      <c r="Q49" s="259">
        <v>0.81466161932923875</v>
      </c>
      <c r="R49" s="259">
        <v>0.75437438116976607</v>
      </c>
      <c r="S49" s="259">
        <v>0.84068750494498634</v>
      </c>
      <c r="T49" s="259">
        <v>0.94085477661720773</v>
      </c>
      <c r="U49" s="259">
        <v>0.7753716194167668</v>
      </c>
      <c r="V49" s="259">
        <v>0.72430359051682514</v>
      </c>
      <c r="W49" s="259">
        <v>0.87246680095023221</v>
      </c>
      <c r="X49" s="259">
        <v>0.87588645359714346</v>
      </c>
      <c r="Y49" s="259">
        <v>0.82148787544910995</v>
      </c>
      <c r="DA49" s="67" t="s">
        <v>1486</v>
      </c>
    </row>
    <row r="50" spans="1:105" ht="12" customHeight="1" x14ac:dyDescent="0.25">
      <c r="A50" s="173" t="s">
        <v>92</v>
      </c>
      <c r="B50" s="224">
        <v>0.62177638527769497</v>
      </c>
      <c r="C50" s="224">
        <v>0.77962012875646869</v>
      </c>
      <c r="D50" s="224">
        <v>0.42109836084941232</v>
      </c>
      <c r="E50" s="224">
        <v>0.62061333112595252</v>
      </c>
      <c r="F50" s="224">
        <v>0.85532737174334461</v>
      </c>
      <c r="G50" s="224">
        <v>1.052189227599573</v>
      </c>
      <c r="H50" s="224">
        <v>0.99328852096478915</v>
      </c>
      <c r="I50" s="224">
        <v>1.141024698042066</v>
      </c>
      <c r="J50" s="224">
        <v>1.050094029045173</v>
      </c>
      <c r="K50" s="224">
        <v>0.72989721290924425</v>
      </c>
      <c r="L50" s="224">
        <v>0.93995867472744643</v>
      </c>
      <c r="M50" s="224">
        <v>0.85297164467305975</v>
      </c>
      <c r="N50" s="224">
        <v>0.7361668969523355</v>
      </c>
      <c r="O50" s="224">
        <v>0.93461202428094814</v>
      </c>
      <c r="P50" s="224">
        <v>0.87884296475779966</v>
      </c>
      <c r="Q50" s="224">
        <v>0.91212936714265347</v>
      </c>
      <c r="R50" s="224">
        <v>0.84462924306113041</v>
      </c>
      <c r="S50" s="224">
        <v>0.94126904184043114</v>
      </c>
      <c r="T50" s="224">
        <v>1.0534205265194521</v>
      </c>
      <c r="U50" s="224">
        <v>0.86813863294714122</v>
      </c>
      <c r="V50" s="224">
        <v>0.81096072278601306</v>
      </c>
      <c r="W50" s="224">
        <v>0.97685047647014955</v>
      </c>
      <c r="X50" s="224">
        <v>0.98067926320892229</v>
      </c>
      <c r="Y50" s="224">
        <v>0.91977233021694005</v>
      </c>
      <c r="DA50" s="177" t="s">
        <v>1487</v>
      </c>
    </row>
    <row r="51" spans="1:105" ht="12" customHeight="1" x14ac:dyDescent="0.25">
      <c r="A51" s="173" t="s">
        <v>93</v>
      </c>
      <c r="B51" s="224">
        <v>1.052820488882545</v>
      </c>
      <c r="C51" s="224">
        <v>1.27927335706294</v>
      </c>
      <c r="D51" s="224">
        <v>0.79722230457032983</v>
      </c>
      <c r="E51" s="224">
        <v>1.136735585237963</v>
      </c>
      <c r="F51" s="224">
        <v>1.345262933273504</v>
      </c>
      <c r="G51" s="224">
        <v>1.567689232533386</v>
      </c>
      <c r="H51" s="224">
        <v>1.425693332351798</v>
      </c>
      <c r="I51" s="224">
        <v>1.6825910732141629</v>
      </c>
      <c r="J51" s="224">
        <v>1.577727538999625</v>
      </c>
      <c r="K51" s="224">
        <v>0.98064189395024415</v>
      </c>
      <c r="L51" s="224">
        <v>1.424332027624809</v>
      </c>
      <c r="M51" s="224">
        <v>1.2844242056200581</v>
      </c>
      <c r="N51" s="224">
        <v>1.1177174143030599</v>
      </c>
      <c r="O51" s="224">
        <v>1.2957286315601519</v>
      </c>
      <c r="P51" s="224">
        <v>1.290824511199429</v>
      </c>
      <c r="Q51" s="224">
        <v>1.5455233758878379</v>
      </c>
      <c r="R51" s="224">
        <v>1.18369887312808</v>
      </c>
      <c r="S51" s="224">
        <v>1.3264000878695661</v>
      </c>
      <c r="T51" s="224">
        <v>1.403182508753424</v>
      </c>
      <c r="U51" s="224">
        <v>1.2607626670712659</v>
      </c>
      <c r="V51" s="224">
        <v>1.1678743613419049</v>
      </c>
      <c r="W51" s="224">
        <v>1.392642007971604</v>
      </c>
      <c r="X51" s="224">
        <v>1.380863298260407</v>
      </c>
      <c r="Y51" s="224">
        <v>1.237782551428604</v>
      </c>
      <c r="DA51" s="177" t="s">
        <v>1488</v>
      </c>
    </row>
    <row r="52" spans="1:105" ht="12" customHeight="1" x14ac:dyDescent="0.25">
      <c r="A52" s="173" t="s">
        <v>94</v>
      </c>
      <c r="B52" s="224">
        <v>0.45732631650571592</v>
      </c>
      <c r="C52" s="224">
        <v>0.57342287388201618</v>
      </c>
      <c r="D52" s="224">
        <v>0.30972447139150761</v>
      </c>
      <c r="E52" s="224">
        <v>0.45647087187367902</v>
      </c>
      <c r="F52" s="224">
        <v>0.62910674253284649</v>
      </c>
      <c r="G52" s="224">
        <v>0.77390173560579756</v>
      </c>
      <c r="H52" s="224">
        <v>0.73057933893285332</v>
      </c>
      <c r="I52" s="224">
        <v>0.8392416221541954</v>
      </c>
      <c r="J52" s="224">
        <v>0.77236068409609071</v>
      </c>
      <c r="K52" s="224">
        <v>0.53685088676774384</v>
      </c>
      <c r="L52" s="224">
        <v>0.69135439775299867</v>
      </c>
      <c r="M52" s="224">
        <v>0.62737406819966945</v>
      </c>
      <c r="N52" s="224">
        <v>0.5414623380498651</v>
      </c>
      <c r="O52" s="224">
        <v>0.68742185220730612</v>
      </c>
      <c r="P52" s="224">
        <v>0.64640283126890452</v>
      </c>
      <c r="Q52" s="224">
        <v>0.67088550406387304</v>
      </c>
      <c r="R52" s="224">
        <v>0.62123810052651451</v>
      </c>
      <c r="S52" s="224">
        <v>0.69231819338634992</v>
      </c>
      <c r="T52" s="224">
        <v>0.7748073753387924</v>
      </c>
      <c r="U52" s="224">
        <v>0.63852962676398095</v>
      </c>
      <c r="V52" s="224">
        <v>0.59647437400972092</v>
      </c>
      <c r="W52" s="224">
        <v>0.71848889851522124</v>
      </c>
      <c r="X52" s="224">
        <v>0.72130503141667701</v>
      </c>
      <c r="Y52" s="224">
        <v>0.6765070236852585</v>
      </c>
      <c r="DA52" s="177" t="s">
        <v>1489</v>
      </c>
    </row>
    <row r="53" spans="1:105" ht="12" customHeight="1" x14ac:dyDescent="0.25">
      <c r="A53" s="56" t="s">
        <v>95</v>
      </c>
      <c r="B53" s="260">
        <v>0.66971585195250039</v>
      </c>
      <c r="C53" s="260">
        <v>0.84051042781799645</v>
      </c>
      <c r="D53" s="260">
        <v>0.4805509808121381</v>
      </c>
      <c r="E53" s="260">
        <v>0.69746932092500558</v>
      </c>
      <c r="F53" s="260">
        <v>0.9054004519451746</v>
      </c>
      <c r="G53" s="260">
        <v>1.091000563604668</v>
      </c>
      <c r="H53" s="260">
        <v>1.0174405594968161</v>
      </c>
      <c r="I53" s="260">
        <v>1.181651009132088</v>
      </c>
      <c r="J53" s="260">
        <v>1.093294949244743</v>
      </c>
      <c r="K53" s="260">
        <v>0.72923573000749253</v>
      </c>
      <c r="L53" s="260">
        <v>0.96931138263395811</v>
      </c>
      <c r="M53" s="260">
        <v>0.88070573726506463</v>
      </c>
      <c r="N53" s="260">
        <v>0.75894382111919145</v>
      </c>
      <c r="O53" s="260">
        <v>0.92576001647065753</v>
      </c>
      <c r="P53" s="260">
        <v>0.88834530652510635</v>
      </c>
      <c r="Q53" s="260">
        <v>0.98523572473231857</v>
      </c>
      <c r="R53" s="260">
        <v>0.84045087746207381</v>
      </c>
      <c r="S53" s="260">
        <v>0.9356216027634654</v>
      </c>
      <c r="T53" s="260">
        <v>1.0183489078337229</v>
      </c>
      <c r="U53" s="260">
        <v>0.87121163863368445</v>
      </c>
      <c r="V53" s="260">
        <v>0.80932386401139012</v>
      </c>
      <c r="W53" s="260">
        <v>0.96673115444605062</v>
      </c>
      <c r="X53" s="260">
        <v>0.96020576756884379</v>
      </c>
      <c r="Y53" s="260">
        <v>0.89598965581883649</v>
      </c>
      <c r="DA53" s="68" t="s">
        <v>1490</v>
      </c>
    </row>
    <row r="54" spans="1:105" ht="12" customHeight="1" x14ac:dyDescent="0.25">
      <c r="A54" s="37" t="s">
        <v>159</v>
      </c>
      <c r="B54" s="226">
        <v>5.5005906274454133E-2</v>
      </c>
      <c r="C54" s="226">
        <v>6.5367411533872516E-2</v>
      </c>
      <c r="D54" s="226">
        <v>1.5883784662886109E-2</v>
      </c>
      <c r="E54" s="226">
        <v>4.925240181998003E-2</v>
      </c>
      <c r="F54" s="226">
        <v>3.903398769860672E-2</v>
      </c>
      <c r="G54" s="226">
        <v>3.927280736881008E-2</v>
      </c>
      <c r="H54" s="226">
        <v>3.958921012852399E-2</v>
      </c>
      <c r="I54" s="226">
        <v>3.6763675059498083E-2</v>
      </c>
      <c r="J54" s="226">
        <v>2.947989427106161E-2</v>
      </c>
      <c r="K54" s="226">
        <v>1.9688944399365239E-2</v>
      </c>
      <c r="L54" s="226">
        <v>2.5107828534784209E-2</v>
      </c>
      <c r="M54" s="226">
        <v>2.528048746992359E-2</v>
      </c>
      <c r="N54" s="226">
        <v>1.8212753497945551E-2</v>
      </c>
      <c r="O54" s="226">
        <v>3.3301625400054061E-2</v>
      </c>
      <c r="P54" s="226">
        <v>2.292857321366629E-2</v>
      </c>
      <c r="Q54" s="226">
        <v>1.8610711700247549E-2</v>
      </c>
      <c r="R54" s="226">
        <v>1.412360012206504E-2</v>
      </c>
      <c r="S54" s="226">
        <v>1.3456174749825099E-2</v>
      </c>
      <c r="T54" s="226">
        <v>1.60019902428068E-2</v>
      </c>
      <c r="U54" s="226">
        <v>1.263214435968465E-2</v>
      </c>
      <c r="V54" s="226">
        <v>1.712855501690367E-2</v>
      </c>
      <c r="W54" s="226">
        <v>1.7264856710998259E-2</v>
      </c>
      <c r="X54" s="226">
        <v>2.0576642310744291E-2</v>
      </c>
      <c r="Y54" s="226">
        <v>1.9194506024168501E-2</v>
      </c>
      <c r="DA54" s="69" t="s">
        <v>1491</v>
      </c>
    </row>
    <row r="55" spans="1:105" ht="12" customHeight="1" x14ac:dyDescent="0.25">
      <c r="A55" s="37" t="s">
        <v>35</v>
      </c>
      <c r="B55" s="226">
        <v>0.34869607427882843</v>
      </c>
      <c r="C55" s="226">
        <v>0.43155579010773237</v>
      </c>
      <c r="D55" s="226">
        <v>0.21287866338345571</v>
      </c>
      <c r="E55" s="226">
        <v>0.28974686518762682</v>
      </c>
      <c r="F55" s="226">
        <v>0.49299602934696007</v>
      </c>
      <c r="G55" s="226">
        <v>0.64745031752758064</v>
      </c>
      <c r="H55" s="226">
        <v>0.63219523254626941</v>
      </c>
      <c r="I55" s="226">
        <v>0.72595313286501773</v>
      </c>
      <c r="J55" s="226">
        <v>0.64622885847798428</v>
      </c>
      <c r="K55" s="226">
        <v>0.47100946566650492</v>
      </c>
      <c r="L55" s="226">
        <v>0.57195859374286595</v>
      </c>
      <c r="M55" s="226">
        <v>0.5059248675529785</v>
      </c>
      <c r="N55" s="226">
        <v>0.41491730680178751</v>
      </c>
      <c r="O55" s="226">
        <v>0.51394002946591211</v>
      </c>
      <c r="P55" s="226">
        <v>0.44002733961941942</v>
      </c>
      <c r="Q55" s="226">
        <v>0.41442766272418091</v>
      </c>
      <c r="R55" s="226">
        <v>0.51219385636619252</v>
      </c>
      <c r="S55" s="226">
        <v>0.55016359961169214</v>
      </c>
      <c r="T55" s="226">
        <v>0.61203098228363662</v>
      </c>
      <c r="U55" s="226">
        <v>0.48575253250121198</v>
      </c>
      <c r="V55" s="226">
        <v>0.42371476405462399</v>
      </c>
      <c r="W55" s="226">
        <v>0.51071614394572684</v>
      </c>
      <c r="X55" s="226">
        <v>0.49079823621069102</v>
      </c>
      <c r="Y55" s="226">
        <v>0.46786522664508667</v>
      </c>
      <c r="DA55" s="69" t="s">
        <v>1492</v>
      </c>
    </row>
    <row r="56" spans="1:105" ht="12" customHeight="1" x14ac:dyDescent="0.25">
      <c r="A56" s="37" t="s">
        <v>96</v>
      </c>
      <c r="B56" s="226">
        <v>0</v>
      </c>
      <c r="C56" s="226">
        <v>0</v>
      </c>
      <c r="D56" s="226">
        <v>0</v>
      </c>
      <c r="E56" s="226">
        <v>0</v>
      </c>
      <c r="F56" s="226">
        <v>0</v>
      </c>
      <c r="G56" s="226">
        <v>0</v>
      </c>
      <c r="H56" s="226">
        <v>0</v>
      </c>
      <c r="I56" s="226">
        <v>0</v>
      </c>
      <c r="J56" s="226">
        <v>0</v>
      </c>
      <c r="K56" s="226">
        <v>0</v>
      </c>
      <c r="L56" s="226">
        <v>0</v>
      </c>
      <c r="M56" s="226">
        <v>0</v>
      </c>
      <c r="N56" s="226">
        <v>0</v>
      </c>
      <c r="O56" s="226">
        <v>0</v>
      </c>
      <c r="P56" s="226">
        <v>0</v>
      </c>
      <c r="Q56" s="226">
        <v>0</v>
      </c>
      <c r="R56" s="226">
        <v>0</v>
      </c>
      <c r="S56" s="226">
        <v>0</v>
      </c>
      <c r="T56" s="226">
        <v>0</v>
      </c>
      <c r="U56" s="226">
        <v>0</v>
      </c>
      <c r="V56" s="226">
        <v>0</v>
      </c>
      <c r="W56" s="226">
        <v>0</v>
      </c>
      <c r="X56" s="226">
        <v>0</v>
      </c>
      <c r="Y56" s="226">
        <v>0</v>
      </c>
      <c r="DA56" s="69" t="s">
        <v>1493</v>
      </c>
    </row>
    <row r="57" spans="1:105" ht="12" customHeight="1" x14ac:dyDescent="0.25">
      <c r="A57" s="37" t="s">
        <v>78</v>
      </c>
      <c r="B57" s="226">
        <v>0</v>
      </c>
      <c r="C57" s="226">
        <v>0</v>
      </c>
      <c r="D57" s="226">
        <v>0</v>
      </c>
      <c r="E57" s="226">
        <v>0</v>
      </c>
      <c r="F57" s="226">
        <v>0</v>
      </c>
      <c r="G57" s="226">
        <v>0</v>
      </c>
      <c r="H57" s="226">
        <v>0</v>
      </c>
      <c r="I57" s="226">
        <v>0</v>
      </c>
      <c r="J57" s="226">
        <v>0</v>
      </c>
      <c r="K57" s="226">
        <v>0</v>
      </c>
      <c r="L57" s="226">
        <v>0</v>
      </c>
      <c r="M57" s="226">
        <v>0</v>
      </c>
      <c r="N57" s="226">
        <v>0</v>
      </c>
      <c r="O57" s="226">
        <v>0</v>
      </c>
      <c r="P57" s="226">
        <v>0</v>
      </c>
      <c r="Q57" s="226">
        <v>0</v>
      </c>
      <c r="R57" s="226">
        <v>0</v>
      </c>
      <c r="S57" s="226">
        <v>0</v>
      </c>
      <c r="T57" s="226">
        <v>0</v>
      </c>
      <c r="U57" s="226">
        <v>0</v>
      </c>
      <c r="V57" s="226">
        <v>0</v>
      </c>
      <c r="W57" s="226">
        <v>0</v>
      </c>
      <c r="X57" s="226">
        <v>0</v>
      </c>
      <c r="Y57" s="226">
        <v>2.8480065559537408E-2</v>
      </c>
      <c r="DA57" s="69" t="s">
        <v>1494</v>
      </c>
    </row>
    <row r="58" spans="1:105" ht="12" customHeight="1" x14ac:dyDescent="0.25">
      <c r="A58" s="37" t="s">
        <v>40</v>
      </c>
      <c r="B58" s="226">
        <v>0.26601387139921778</v>
      </c>
      <c r="C58" s="226">
        <v>0.34358722617639148</v>
      </c>
      <c r="D58" s="226">
        <v>0.25178853276579632</v>
      </c>
      <c r="E58" s="226">
        <v>0.35847005391739872</v>
      </c>
      <c r="F58" s="226">
        <v>0.37337043489960781</v>
      </c>
      <c r="G58" s="226">
        <v>0.40427743870827682</v>
      </c>
      <c r="H58" s="226">
        <v>0.3456561168220223</v>
      </c>
      <c r="I58" s="226">
        <v>0.41893420120757202</v>
      </c>
      <c r="J58" s="226">
        <v>0.41758619649569773</v>
      </c>
      <c r="K58" s="226">
        <v>0.23853731994162239</v>
      </c>
      <c r="L58" s="226">
        <v>0.37224496035630789</v>
      </c>
      <c r="M58" s="226">
        <v>0.34950038224216251</v>
      </c>
      <c r="N58" s="226">
        <v>0.32581376081945829</v>
      </c>
      <c r="O58" s="226">
        <v>0.37851836160469132</v>
      </c>
      <c r="P58" s="226">
        <v>0.42538939369202061</v>
      </c>
      <c r="Q58" s="226">
        <v>0.55219735030789019</v>
      </c>
      <c r="R58" s="226">
        <v>0.31413342097381619</v>
      </c>
      <c r="S58" s="226">
        <v>0.37200182840194818</v>
      </c>
      <c r="T58" s="226">
        <v>0.39031593530727998</v>
      </c>
      <c r="U58" s="226">
        <v>0.37282696177278779</v>
      </c>
      <c r="V58" s="226">
        <v>0.36848054493986238</v>
      </c>
      <c r="W58" s="226">
        <v>0.43875015378932553</v>
      </c>
      <c r="X58" s="226">
        <v>0.44883088904740848</v>
      </c>
      <c r="Y58" s="226">
        <v>0.38044985759004402</v>
      </c>
      <c r="DA58" s="69" t="s">
        <v>1495</v>
      </c>
    </row>
    <row r="59" spans="1:105" ht="12" customHeight="1" x14ac:dyDescent="0.25">
      <c r="A59" s="57" t="s">
        <v>1496</v>
      </c>
      <c r="B59" s="261">
        <v>4.4896165688562624</v>
      </c>
      <c r="C59" s="261">
        <v>5.4552954854271443</v>
      </c>
      <c r="D59" s="261">
        <v>3.399651227779279</v>
      </c>
      <c r="E59" s="261">
        <v>4.8474616250199478</v>
      </c>
      <c r="F59" s="261">
        <v>5.736699483407091</v>
      </c>
      <c r="G59" s="261">
        <v>6.6852076185085094</v>
      </c>
      <c r="H59" s="261">
        <v>6.079684499518339</v>
      </c>
      <c r="I59" s="261">
        <v>7.1751916311297252</v>
      </c>
      <c r="J59" s="261">
        <v>6.728014675846385</v>
      </c>
      <c r="K59" s="261">
        <v>4.1818203024017846</v>
      </c>
      <c r="L59" s="261">
        <v>6.0738793918840468</v>
      </c>
      <c r="M59" s="261">
        <v>5.4772606117425076</v>
      </c>
      <c r="N59" s="261">
        <v>4.7663610991085372</v>
      </c>
      <c r="O59" s="261">
        <v>5.525466871535115</v>
      </c>
      <c r="P59" s="261">
        <v>5.5045538856465761</v>
      </c>
      <c r="Q59" s="261">
        <v>6.5906841947058696</v>
      </c>
      <c r="R59" s="261">
        <v>5.047730481549543</v>
      </c>
      <c r="S59" s="261">
        <v>5.6562613230981293</v>
      </c>
      <c r="T59" s="261">
        <v>5.9836900088401306</v>
      </c>
      <c r="U59" s="261">
        <v>5.3763590462476669</v>
      </c>
      <c r="V59" s="261">
        <v>4.9802489012996372</v>
      </c>
      <c r="W59" s="261">
        <v>5.9387414089089807</v>
      </c>
      <c r="X59" s="261">
        <v>5.8885126274238599</v>
      </c>
      <c r="Y59" s="261">
        <v>5.278363320449218</v>
      </c>
      <c r="DA59" s="70" t="s">
        <v>1497</v>
      </c>
    </row>
    <row r="60" spans="1:105" ht="12" customHeight="1" x14ac:dyDescent="0.25">
      <c r="A60" s="57" t="s">
        <v>1498</v>
      </c>
      <c r="B60" s="261">
        <f t="shared" ref="B60:Y60" si="1">B61+B67+B78</f>
        <v>11.080819405194699</v>
      </c>
      <c r="C60" s="261">
        <f t="shared" si="1"/>
        <v>13.998445392405563</v>
      </c>
      <c r="D60" s="261">
        <f t="shared" si="1"/>
        <v>7.2833275331789675</v>
      </c>
      <c r="E60" s="261">
        <f t="shared" si="1"/>
        <v>10.740534824742866</v>
      </c>
      <c r="F60" s="261">
        <f t="shared" si="1"/>
        <v>15.25953119501945</v>
      </c>
      <c r="G60" s="261">
        <f t="shared" si="1"/>
        <v>18.909110047935322</v>
      </c>
      <c r="H60" s="261">
        <f t="shared" si="1"/>
        <v>17.952012730493269</v>
      </c>
      <c r="I60" s="261">
        <f t="shared" si="1"/>
        <v>20.66685570239936</v>
      </c>
      <c r="J60" s="261">
        <f t="shared" si="1"/>
        <v>19.066323209828333</v>
      </c>
      <c r="K60" s="261">
        <f t="shared" si="1"/>
        <v>13.702234124711172</v>
      </c>
      <c r="L60" s="261">
        <f t="shared" si="1"/>
        <v>17.026243665154169</v>
      </c>
      <c r="M60" s="261">
        <f t="shared" si="1"/>
        <v>15.237400264775374</v>
      </c>
      <c r="N60" s="261">
        <f t="shared" si="1"/>
        <v>13.780129003855112</v>
      </c>
      <c r="O60" s="261">
        <f t="shared" si="1"/>
        <v>16.774424176486832</v>
      </c>
      <c r="P60" s="261">
        <f t="shared" si="1"/>
        <v>15.260051976308837</v>
      </c>
      <c r="Q60" s="261">
        <f t="shared" si="1"/>
        <v>15.508980598269627</v>
      </c>
      <c r="R60" s="261">
        <f t="shared" si="1"/>
        <v>14.823315959320347</v>
      </c>
      <c r="S60" s="261">
        <f t="shared" si="1"/>
        <v>16.377071709829675</v>
      </c>
      <c r="T60" s="261">
        <f t="shared" si="1"/>
        <v>18.209085356087332</v>
      </c>
      <c r="U60" s="261">
        <f t="shared" si="1"/>
        <v>14.973371596885398</v>
      </c>
      <c r="V60" s="261">
        <f t="shared" si="1"/>
        <v>13.841946756719013</v>
      </c>
      <c r="W60" s="261">
        <f t="shared" si="1"/>
        <v>16.5942895597084</v>
      </c>
      <c r="X60" s="261">
        <f t="shared" si="1"/>
        <v>16.478743255660323</v>
      </c>
      <c r="Y60" s="261">
        <f t="shared" si="1"/>
        <v>15.500985109092486</v>
      </c>
      <c r="DA60" s="70"/>
    </row>
    <row r="61" spans="1:105" ht="12" customHeight="1" x14ac:dyDescent="0.25">
      <c r="A61" s="60" t="s">
        <v>1499</v>
      </c>
      <c r="B61" s="262">
        <v>9.2650587022150894</v>
      </c>
      <c r="C61" s="262">
        <v>11.704587319561231</v>
      </c>
      <c r="D61" s="262">
        <v>6.0898436004405649</v>
      </c>
      <c r="E61" s="262">
        <v>8.959145912644388</v>
      </c>
      <c r="F61" s="262">
        <v>12.701751592356469</v>
      </c>
      <c r="G61" s="262">
        <v>15.719417454899469</v>
      </c>
      <c r="H61" s="262">
        <v>14.91509328898554</v>
      </c>
      <c r="I61" s="262">
        <v>17.161091182041471</v>
      </c>
      <c r="J61" s="262">
        <v>15.675390287455331</v>
      </c>
      <c r="K61" s="262">
        <v>10.88112412471526</v>
      </c>
      <c r="L61" s="262">
        <v>13.78553324852086</v>
      </c>
      <c r="M61" s="262">
        <v>12.50909867845199</v>
      </c>
      <c r="N61" s="262">
        <v>10.613189508570841</v>
      </c>
      <c r="O61" s="262">
        <v>13.330411246685999</v>
      </c>
      <c r="P61" s="262">
        <v>12.253243516460801</v>
      </c>
      <c r="Q61" s="262">
        <v>12.48780237706438</v>
      </c>
      <c r="R61" s="262">
        <v>12.182857013134189</v>
      </c>
      <c r="S61" s="262">
        <v>13.435220957499491</v>
      </c>
      <c r="T61" s="262">
        <v>14.86034127214147</v>
      </c>
      <c r="U61" s="262">
        <v>12.275944280306421</v>
      </c>
      <c r="V61" s="262">
        <v>11.30560546858827</v>
      </c>
      <c r="W61" s="262">
        <v>13.52276240374896</v>
      </c>
      <c r="X61" s="262">
        <v>13.373280447625451</v>
      </c>
      <c r="Y61" s="262">
        <v>12.561511874315791</v>
      </c>
      <c r="DA61" s="72" t="s">
        <v>1500</v>
      </c>
    </row>
    <row r="62" spans="1:105" ht="12" customHeight="1" x14ac:dyDescent="0.25">
      <c r="A62" s="59" t="s">
        <v>28</v>
      </c>
      <c r="B62" s="230">
        <v>1.139394999354965</v>
      </c>
      <c r="C62" s="230">
        <v>2.419128011520729</v>
      </c>
      <c r="D62" s="230">
        <v>1.9228598020525951</v>
      </c>
      <c r="E62" s="230">
        <v>2.5935918623609648</v>
      </c>
      <c r="F62" s="230">
        <v>3.7560510757649799</v>
      </c>
      <c r="G62" s="230">
        <v>3.9580172574042352</v>
      </c>
      <c r="H62" s="230">
        <v>3.4188720173292659</v>
      </c>
      <c r="I62" s="230">
        <v>4.6500693640991058</v>
      </c>
      <c r="J62" s="230">
        <v>4.6498974463245144</v>
      </c>
      <c r="K62" s="230">
        <v>3.0173310516659582</v>
      </c>
      <c r="L62" s="230">
        <v>2.4287170363564181</v>
      </c>
      <c r="M62" s="230">
        <v>2.461939294573348</v>
      </c>
      <c r="N62" s="230">
        <v>2.372734173534893</v>
      </c>
      <c r="O62" s="230">
        <v>2.6528712054453618</v>
      </c>
      <c r="P62" s="230">
        <v>2.258326138160641</v>
      </c>
      <c r="Q62" s="230">
        <v>1.71317194776145</v>
      </c>
      <c r="R62" s="230">
        <v>1.399107746567164</v>
      </c>
      <c r="S62" s="230">
        <v>1.6818748884649239</v>
      </c>
      <c r="T62" s="230">
        <v>1.81798458158886</v>
      </c>
      <c r="U62" s="230">
        <v>1.4895278330206061</v>
      </c>
      <c r="V62" s="230">
        <v>1.60116895358113</v>
      </c>
      <c r="W62" s="230">
        <v>1.930625640587984</v>
      </c>
      <c r="X62" s="230">
        <v>1.89948044778447</v>
      </c>
      <c r="Y62" s="230">
        <v>1.7342531973886399</v>
      </c>
      <c r="DA62" s="71" t="s">
        <v>1501</v>
      </c>
    </row>
    <row r="63" spans="1:105" ht="12" customHeight="1" x14ac:dyDescent="0.25">
      <c r="A63" s="59" t="s">
        <v>31</v>
      </c>
      <c r="B63" s="295">
        <v>0.17231251031911701</v>
      </c>
      <c r="C63" s="295">
        <v>0.35475684042377981</v>
      </c>
      <c r="D63" s="295">
        <v>0.1805822854653252</v>
      </c>
      <c r="E63" s="295">
        <v>0.33663099915624889</v>
      </c>
      <c r="F63" s="295">
        <v>0.39401407239030423</v>
      </c>
      <c r="G63" s="295">
        <v>0.47361429415827172</v>
      </c>
      <c r="H63" s="295">
        <v>0.61134901418387655</v>
      </c>
      <c r="I63" s="295">
        <v>0.52138532134870685</v>
      </c>
      <c r="J63" s="295">
        <v>0.40121230246588818</v>
      </c>
      <c r="K63" s="295">
        <v>0.113250509255439</v>
      </c>
      <c r="L63" s="295">
        <v>0.1287345322024212</v>
      </c>
      <c r="M63" s="295">
        <v>0.25137912127601719</v>
      </c>
      <c r="N63" s="295">
        <v>0.1208723559100402</v>
      </c>
      <c r="O63" s="295">
        <v>0.34365488910278352</v>
      </c>
      <c r="P63" s="295">
        <v>0.34800716552960942</v>
      </c>
      <c r="Q63" s="295">
        <v>0.16568429152533459</v>
      </c>
      <c r="R63" s="295">
        <v>0.30695469848061691</v>
      </c>
      <c r="S63" s="295">
        <v>0.30426819683796019</v>
      </c>
      <c r="T63" s="295">
        <v>0.28162381232655942</v>
      </c>
      <c r="U63" s="295">
        <v>0.25518720548787521</v>
      </c>
      <c r="V63" s="295">
        <v>0.2485704585231398</v>
      </c>
      <c r="W63" s="295">
        <v>0.21525642655016181</v>
      </c>
      <c r="X63" s="295">
        <v>0.2321538818319473</v>
      </c>
      <c r="Y63" s="295">
        <v>0.20649221333435869</v>
      </c>
      <c r="DA63" s="122" t="s">
        <v>1502</v>
      </c>
    </row>
    <row r="64" spans="1:105" ht="12" customHeight="1" x14ac:dyDescent="0.25">
      <c r="A64" s="59" t="s">
        <v>159</v>
      </c>
      <c r="B64" s="295">
        <v>0.82966804070564715</v>
      </c>
      <c r="C64" s="295">
        <v>0.89577007537701825</v>
      </c>
      <c r="D64" s="295">
        <v>0.24466196564984569</v>
      </c>
      <c r="E64" s="295">
        <v>0.85086333243689949</v>
      </c>
      <c r="F64" s="295">
        <v>0.62124770579419764</v>
      </c>
      <c r="G64" s="295">
        <v>0.63975047981548361</v>
      </c>
      <c r="H64" s="295">
        <v>0.63633236823365791</v>
      </c>
      <c r="I64" s="295">
        <v>0.57341749633635075</v>
      </c>
      <c r="J64" s="295">
        <v>0.45960981156780478</v>
      </c>
      <c r="K64" s="295">
        <v>0.31098531903326587</v>
      </c>
      <c r="L64" s="295">
        <v>0.47216312804799132</v>
      </c>
      <c r="M64" s="295">
        <v>0.46084823089763099</v>
      </c>
      <c r="N64" s="295">
        <v>0.33235108087660881</v>
      </c>
      <c r="O64" s="295">
        <v>0.62885412541916785</v>
      </c>
      <c r="P64" s="295">
        <v>0.4777774318629826</v>
      </c>
      <c r="Q64" s="295">
        <v>0.45594120446267722</v>
      </c>
      <c r="R64" s="295">
        <v>0.28114221790775201</v>
      </c>
      <c r="S64" s="295">
        <v>0.27334170939470159</v>
      </c>
      <c r="T64" s="295">
        <v>0.32513758344087479</v>
      </c>
      <c r="U64" s="295">
        <v>0.26692636078868509</v>
      </c>
      <c r="V64" s="295">
        <v>0.36739883530973722</v>
      </c>
      <c r="W64" s="295">
        <v>0.37202135793796309</v>
      </c>
      <c r="X64" s="295">
        <v>0.45234003638006798</v>
      </c>
      <c r="Y64" s="295">
        <v>0.41855311000458489</v>
      </c>
      <c r="DA64" s="122" t="s">
        <v>1503</v>
      </c>
    </row>
    <row r="65" spans="1:105" ht="12" customHeight="1" x14ac:dyDescent="0.25">
      <c r="A65" s="59" t="s">
        <v>32</v>
      </c>
      <c r="B65" s="295">
        <v>1.864211790611298</v>
      </c>
      <c r="C65" s="295">
        <v>2.1210564475899072</v>
      </c>
      <c r="D65" s="295">
        <v>0.4627154775241446</v>
      </c>
      <c r="E65" s="295">
        <v>0.17251736610030491</v>
      </c>
      <c r="F65" s="295">
        <v>8.4131705616180719E-2</v>
      </c>
      <c r="G65" s="295">
        <v>0.1011283128290609</v>
      </c>
      <c r="H65" s="295">
        <v>8.7026481767425612E-2</v>
      </c>
      <c r="I65" s="295">
        <v>9.3242523305708536E-2</v>
      </c>
      <c r="J65" s="295">
        <v>8.956254849346991E-2</v>
      </c>
      <c r="K65" s="295">
        <v>0</v>
      </c>
      <c r="L65" s="295">
        <v>0</v>
      </c>
      <c r="M65" s="295">
        <v>0.11222299746290081</v>
      </c>
      <c r="N65" s="295">
        <v>0.21571255574345749</v>
      </c>
      <c r="O65" s="295">
        <v>0</v>
      </c>
      <c r="P65" s="295">
        <v>0</v>
      </c>
      <c r="Q65" s="295">
        <v>0</v>
      </c>
      <c r="R65" s="295">
        <v>0</v>
      </c>
      <c r="S65" s="295">
        <v>0</v>
      </c>
      <c r="T65" s="295">
        <v>0</v>
      </c>
      <c r="U65" s="295">
        <v>0</v>
      </c>
      <c r="V65" s="295">
        <v>0</v>
      </c>
      <c r="W65" s="295">
        <v>0</v>
      </c>
      <c r="X65" s="295">
        <v>0</v>
      </c>
      <c r="Y65" s="295">
        <v>0</v>
      </c>
      <c r="DA65" s="122" t="s">
        <v>1504</v>
      </c>
    </row>
    <row r="66" spans="1:105" ht="12" customHeight="1" x14ac:dyDescent="0.25">
      <c r="A66" s="59" t="s">
        <v>35</v>
      </c>
      <c r="B66" s="295">
        <v>5.2594713612240618</v>
      </c>
      <c r="C66" s="295">
        <v>5.9138759446497922</v>
      </c>
      <c r="D66" s="295">
        <v>3.279024069748655</v>
      </c>
      <c r="E66" s="295">
        <v>5.0055423525899689</v>
      </c>
      <c r="F66" s="295">
        <v>7.8463070327908122</v>
      </c>
      <c r="G66" s="295">
        <v>10.54690711069242</v>
      </c>
      <c r="H66" s="295">
        <v>10.161513407471309</v>
      </c>
      <c r="I66" s="295">
        <v>11.32297647695159</v>
      </c>
      <c r="J66" s="295">
        <v>10.07510817860366</v>
      </c>
      <c r="K66" s="295">
        <v>7.4395572447605938</v>
      </c>
      <c r="L66" s="295">
        <v>10.75591855191403</v>
      </c>
      <c r="M66" s="295">
        <v>9.2227090342420937</v>
      </c>
      <c r="N66" s="295">
        <v>7.5715193425058356</v>
      </c>
      <c r="O66" s="295">
        <v>9.7050310267186841</v>
      </c>
      <c r="P66" s="295">
        <v>9.1691327809075673</v>
      </c>
      <c r="Q66" s="295">
        <v>10.15300493331492</v>
      </c>
      <c r="R66" s="295">
        <v>10.19565235017866</v>
      </c>
      <c r="S66" s="295">
        <v>11.175736162801901</v>
      </c>
      <c r="T66" s="295">
        <v>12.43559529478518</v>
      </c>
      <c r="U66" s="295">
        <v>10.26430288100925</v>
      </c>
      <c r="V66" s="295">
        <v>9.0884672211742625</v>
      </c>
      <c r="W66" s="295">
        <v>11.004858978672861</v>
      </c>
      <c r="X66" s="295">
        <v>10.789306081628959</v>
      </c>
      <c r="Y66" s="295">
        <v>10.202213353588199</v>
      </c>
      <c r="DA66" s="122" t="s">
        <v>1505</v>
      </c>
    </row>
    <row r="67" spans="1:105" ht="12" customHeight="1" x14ac:dyDescent="0.25">
      <c r="A67" s="60" t="s">
        <v>1506</v>
      </c>
      <c r="B67" s="262">
        <v>1.815760702979609</v>
      </c>
      <c r="C67" s="262">
        <v>2.2938580728443312</v>
      </c>
      <c r="D67" s="262">
        <v>1.193483932738403</v>
      </c>
      <c r="E67" s="262">
        <v>1.7813889120984789</v>
      </c>
      <c r="F67" s="262">
        <v>2.5577796026629809</v>
      </c>
      <c r="G67" s="262">
        <v>3.189692593035852</v>
      </c>
      <c r="H67" s="262">
        <v>3.0369194415077292</v>
      </c>
      <c r="I67" s="262">
        <v>3.505764520357888</v>
      </c>
      <c r="J67" s="262">
        <v>3.3909329223730031</v>
      </c>
      <c r="K67" s="262">
        <v>2.8211099999959122</v>
      </c>
      <c r="L67" s="262">
        <v>3.2407104166333101</v>
      </c>
      <c r="M67" s="262">
        <v>2.7283015863233842</v>
      </c>
      <c r="N67" s="262">
        <v>3.166939495284272</v>
      </c>
      <c r="O67" s="262">
        <v>3.4440129298008308</v>
      </c>
      <c r="P67" s="262">
        <v>3.0068084598480369</v>
      </c>
      <c r="Q67" s="262">
        <v>3.0211782212052478</v>
      </c>
      <c r="R67" s="262">
        <v>2.6404589461861572</v>
      </c>
      <c r="S67" s="262">
        <v>2.9418507523301831</v>
      </c>
      <c r="T67" s="262">
        <v>3.3487440839458622</v>
      </c>
      <c r="U67" s="262">
        <v>2.6974273165789771</v>
      </c>
      <c r="V67" s="262">
        <v>2.536341288130743</v>
      </c>
      <c r="W67" s="262">
        <v>3.0715271559594419</v>
      </c>
      <c r="X67" s="262">
        <v>3.1054628080348721</v>
      </c>
      <c r="Y67" s="262">
        <v>2.9394732347766959</v>
      </c>
      <c r="DA67" s="72" t="s">
        <v>1507</v>
      </c>
    </row>
    <row r="68" spans="1:105" ht="12" customHeight="1" x14ac:dyDescent="0.25">
      <c r="A68" s="147" t="s">
        <v>28</v>
      </c>
      <c r="B68" s="229">
        <v>0.22329795541452949</v>
      </c>
      <c r="C68" s="229">
        <v>0.4740992712486935</v>
      </c>
      <c r="D68" s="229">
        <v>0.37684092223522719</v>
      </c>
      <c r="E68" s="229">
        <v>0.41977009465841758</v>
      </c>
      <c r="F68" s="229">
        <v>0.55618045683419659</v>
      </c>
      <c r="G68" s="229">
        <v>0.56048137075934523</v>
      </c>
      <c r="H68" s="229">
        <v>0.46553909582202452</v>
      </c>
      <c r="I68" s="229">
        <v>0.69107103883764642</v>
      </c>
      <c r="J68" s="229">
        <v>0.63306410402927549</v>
      </c>
      <c r="K68" s="229">
        <v>0.29567754969830928</v>
      </c>
      <c r="L68" s="229">
        <v>0.28801579543151168</v>
      </c>
      <c r="M68" s="229">
        <v>0.30972683346244229</v>
      </c>
      <c r="N68" s="229">
        <v>0.20968796779729551</v>
      </c>
      <c r="O68" s="229">
        <v>0.22732018746608229</v>
      </c>
      <c r="P68" s="229">
        <v>0.18263614884381879</v>
      </c>
      <c r="Q68" s="229">
        <v>0.15796420879600781</v>
      </c>
      <c r="R68" s="229">
        <v>0.14783360183197161</v>
      </c>
      <c r="S68" s="229">
        <v>0.1671466877600811</v>
      </c>
      <c r="T68" s="229">
        <v>0.1646316828250072</v>
      </c>
      <c r="U68" s="229">
        <v>0.1383361811888956</v>
      </c>
      <c r="V68" s="229">
        <v>0.13505882471878061</v>
      </c>
      <c r="W68" s="229">
        <v>0.16843191273451019</v>
      </c>
      <c r="X68" s="229">
        <v>0.1568381293989719</v>
      </c>
      <c r="Y68" s="229">
        <v>0.13644770706844081</v>
      </c>
      <c r="DA68" s="73" t="s">
        <v>1508</v>
      </c>
    </row>
    <row r="69" spans="1:105" ht="12" customHeight="1" x14ac:dyDescent="0.25">
      <c r="A69" s="147" t="s">
        <v>30</v>
      </c>
      <c r="B69" s="229">
        <v>0</v>
      </c>
      <c r="C69" s="229">
        <v>0</v>
      </c>
      <c r="D69" s="229">
        <v>0</v>
      </c>
      <c r="E69" s="229">
        <v>0</v>
      </c>
      <c r="F69" s="229">
        <v>0</v>
      </c>
      <c r="G69" s="229">
        <v>0</v>
      </c>
      <c r="H69" s="229">
        <v>0</v>
      </c>
      <c r="I69" s="229">
        <v>0</v>
      </c>
      <c r="J69" s="229">
        <v>0</v>
      </c>
      <c r="K69" s="229">
        <v>0</v>
      </c>
      <c r="L69" s="229">
        <v>0</v>
      </c>
      <c r="M69" s="229">
        <v>0</v>
      </c>
      <c r="N69" s="229">
        <v>0</v>
      </c>
      <c r="O69" s="229">
        <v>0</v>
      </c>
      <c r="P69" s="229">
        <v>0</v>
      </c>
      <c r="Q69" s="229">
        <v>0</v>
      </c>
      <c r="R69" s="229">
        <v>0</v>
      </c>
      <c r="S69" s="229">
        <v>0</v>
      </c>
      <c r="T69" s="229">
        <v>0</v>
      </c>
      <c r="U69" s="229">
        <v>0</v>
      </c>
      <c r="V69" s="229">
        <v>0</v>
      </c>
      <c r="W69" s="229">
        <v>0</v>
      </c>
      <c r="X69" s="229">
        <v>0</v>
      </c>
      <c r="Y69" s="229">
        <v>0</v>
      </c>
      <c r="DA69" s="73" t="s">
        <v>1509</v>
      </c>
    </row>
    <row r="70" spans="1:105" ht="12" customHeight="1" x14ac:dyDescent="0.25">
      <c r="A70" s="147" t="s">
        <v>31</v>
      </c>
      <c r="B70" s="229">
        <v>3.376970345524289E-2</v>
      </c>
      <c r="C70" s="229">
        <v>6.9525034935904187E-2</v>
      </c>
      <c r="D70" s="229">
        <v>3.539040907790366E-2</v>
      </c>
      <c r="E70" s="229">
        <v>5.448337050693202E-2</v>
      </c>
      <c r="F70" s="229">
        <v>5.8343968801465133E-2</v>
      </c>
      <c r="G70" s="229">
        <v>6.7066910409364341E-2</v>
      </c>
      <c r="H70" s="229">
        <v>8.3245838350268359E-2</v>
      </c>
      <c r="I70" s="229">
        <v>7.7485789446703771E-2</v>
      </c>
      <c r="J70" s="229">
        <v>5.4623378196621879E-2</v>
      </c>
      <c r="K70" s="229">
        <v>1.1097765709283201E-2</v>
      </c>
      <c r="L70" s="229">
        <v>1.526632297495141E-2</v>
      </c>
      <c r="M70" s="229">
        <v>3.1625011795786362E-2</v>
      </c>
      <c r="N70" s="229">
        <v>1.06819714388351E-2</v>
      </c>
      <c r="O70" s="229">
        <v>2.944722444652783E-2</v>
      </c>
      <c r="P70" s="229">
        <v>2.8144158369503049E-2</v>
      </c>
      <c r="Q70" s="229">
        <v>1.5277035124772499E-2</v>
      </c>
      <c r="R70" s="229">
        <v>3.2433684101153701E-2</v>
      </c>
      <c r="S70" s="229">
        <v>3.023852822882437E-2</v>
      </c>
      <c r="T70" s="229">
        <v>2.5503077757895318E-2</v>
      </c>
      <c r="U70" s="229">
        <v>2.369987502943845E-2</v>
      </c>
      <c r="V70" s="229">
        <v>2.0966952870812461E-2</v>
      </c>
      <c r="W70" s="229">
        <v>1.8779431335635512E-2</v>
      </c>
      <c r="X70" s="229">
        <v>1.916870510654713E-2</v>
      </c>
      <c r="Y70" s="229">
        <v>1.6246410316201679E-2</v>
      </c>
      <c r="DA70" s="73" t="s">
        <v>1510</v>
      </c>
    </row>
    <row r="71" spans="1:105" ht="12" customHeight="1" x14ac:dyDescent="0.25">
      <c r="A71" s="147" t="s">
        <v>159</v>
      </c>
      <c r="B71" s="229">
        <v>0.16259784997058169</v>
      </c>
      <c r="C71" s="229">
        <v>0.1755524874748832</v>
      </c>
      <c r="D71" s="229">
        <v>4.7948706750722027E-2</v>
      </c>
      <c r="E71" s="229">
        <v>0.13771132874903541</v>
      </c>
      <c r="F71" s="229">
        <v>9.1991782285719192E-2</v>
      </c>
      <c r="G71" s="229">
        <v>9.0592890973418577E-2</v>
      </c>
      <c r="H71" s="229">
        <v>8.6647758046584547E-2</v>
      </c>
      <c r="I71" s="229">
        <v>8.5218562101517639E-2</v>
      </c>
      <c r="J71" s="229">
        <v>6.2573955000497117E-2</v>
      </c>
      <c r="K71" s="229">
        <v>3.047440786225096E-2</v>
      </c>
      <c r="L71" s="229">
        <v>5.5992705968821659E-2</v>
      </c>
      <c r="M71" s="229">
        <v>5.7977490987416072E-2</v>
      </c>
      <c r="N71" s="229">
        <v>2.937118853075172E-2</v>
      </c>
      <c r="O71" s="229">
        <v>5.388547977213462E-2</v>
      </c>
      <c r="P71" s="229">
        <v>3.8638985169350347E-2</v>
      </c>
      <c r="Q71" s="229">
        <v>4.2040375290148257E-2</v>
      </c>
      <c r="R71" s="229">
        <v>2.9706265870022331E-2</v>
      </c>
      <c r="S71" s="229">
        <v>2.7165017841311249E-2</v>
      </c>
      <c r="T71" s="229">
        <v>2.9443565173003661E-2</v>
      </c>
      <c r="U71" s="229">
        <v>2.4790119789352881E-2</v>
      </c>
      <c r="V71" s="229">
        <v>3.0990143038310991E-2</v>
      </c>
      <c r="W71" s="229">
        <v>3.2455939452092561E-2</v>
      </c>
      <c r="X71" s="229">
        <v>3.7349247390706837E-2</v>
      </c>
      <c r="Y71" s="229">
        <v>3.2930953930190257E-2</v>
      </c>
      <c r="DA71" s="73" t="s">
        <v>1511</v>
      </c>
    </row>
    <row r="72" spans="1:105" ht="12" customHeight="1" x14ac:dyDescent="0.25">
      <c r="A72" s="147" t="s">
        <v>32</v>
      </c>
      <c r="B72" s="229">
        <v>0.36534711977744638</v>
      </c>
      <c r="C72" s="229">
        <v>0.41568338314084341</v>
      </c>
      <c r="D72" s="229">
        <v>9.0682704530292466E-2</v>
      </c>
      <c r="E72" s="229">
        <v>2.7921752897629621E-2</v>
      </c>
      <c r="F72" s="229">
        <v>1.245787384675473E-2</v>
      </c>
      <c r="G72" s="229">
        <v>1.432043665069424E-2</v>
      </c>
      <c r="H72" s="229">
        <v>1.18501743935498E-2</v>
      </c>
      <c r="I72" s="229">
        <v>1.385725725775348E-2</v>
      </c>
      <c r="J72" s="229">
        <v>1.2193566669177701E-2</v>
      </c>
      <c r="K72" s="229">
        <v>0</v>
      </c>
      <c r="L72" s="229">
        <v>0</v>
      </c>
      <c r="M72" s="229">
        <v>1.4118330911921041E-2</v>
      </c>
      <c r="N72" s="229">
        <v>1.9063377577952369E-2</v>
      </c>
      <c r="O72" s="229">
        <v>0</v>
      </c>
      <c r="P72" s="229">
        <v>0</v>
      </c>
      <c r="Q72" s="229">
        <v>0</v>
      </c>
      <c r="R72" s="229">
        <v>0</v>
      </c>
      <c r="S72" s="229">
        <v>0</v>
      </c>
      <c r="T72" s="229">
        <v>0</v>
      </c>
      <c r="U72" s="229">
        <v>0</v>
      </c>
      <c r="V72" s="229">
        <v>0</v>
      </c>
      <c r="W72" s="229">
        <v>0</v>
      </c>
      <c r="X72" s="229">
        <v>0</v>
      </c>
      <c r="Y72" s="229">
        <v>0</v>
      </c>
      <c r="DA72" s="73" t="s">
        <v>1512</v>
      </c>
    </row>
    <row r="73" spans="1:105" ht="12" customHeight="1" x14ac:dyDescent="0.25">
      <c r="A73" s="147" t="s">
        <v>33</v>
      </c>
      <c r="B73" s="229">
        <v>0</v>
      </c>
      <c r="C73" s="229">
        <v>0</v>
      </c>
      <c r="D73" s="229">
        <v>0</v>
      </c>
      <c r="E73" s="229">
        <v>0.23765349921436171</v>
      </c>
      <c r="F73" s="229">
        <v>0.51035018842033375</v>
      </c>
      <c r="G73" s="229">
        <v>0.69160573082209387</v>
      </c>
      <c r="H73" s="229">
        <v>0.77900856099758853</v>
      </c>
      <c r="I73" s="229">
        <v>0.69483245966655482</v>
      </c>
      <c r="J73" s="229">
        <v>0.62201525716427342</v>
      </c>
      <c r="K73" s="229">
        <v>0.44905609811332398</v>
      </c>
      <c r="L73" s="229">
        <v>0.46051413160508431</v>
      </c>
      <c r="M73" s="229">
        <v>0.43768413012111917</v>
      </c>
      <c r="N73" s="229">
        <v>0.24607623701815551</v>
      </c>
      <c r="O73" s="229">
        <v>0.70908119652355672</v>
      </c>
      <c r="P73" s="229">
        <v>0.71364856619869654</v>
      </c>
      <c r="Q73" s="229">
        <v>0.52763676219763611</v>
      </c>
      <c r="R73" s="229">
        <v>0.54324873026903719</v>
      </c>
      <c r="S73" s="229">
        <v>0.63302288703065812</v>
      </c>
      <c r="T73" s="229">
        <v>0.75747521423385877</v>
      </c>
      <c r="U73" s="229">
        <v>0.53716626274594004</v>
      </c>
      <c r="V73" s="229">
        <v>0.64388925072131697</v>
      </c>
      <c r="W73" s="229">
        <v>0.83906972782441147</v>
      </c>
      <c r="X73" s="229">
        <v>0.85507636060215186</v>
      </c>
      <c r="Y73" s="229">
        <v>0.76220803380493396</v>
      </c>
      <c r="DA73" s="73" t="s">
        <v>1513</v>
      </c>
    </row>
    <row r="74" spans="1:105" ht="12" customHeight="1" x14ac:dyDescent="0.25">
      <c r="A74" s="147" t="s">
        <v>35</v>
      </c>
      <c r="B74" s="229">
        <v>1.0307480743618089</v>
      </c>
      <c r="C74" s="229">
        <v>1.158997896044007</v>
      </c>
      <c r="D74" s="229">
        <v>0.64262119014425778</v>
      </c>
      <c r="E74" s="229">
        <v>0.81014172571111209</v>
      </c>
      <c r="F74" s="229">
        <v>1.16184858563729</v>
      </c>
      <c r="G74" s="229">
        <v>1.493511667644718</v>
      </c>
      <c r="H74" s="229">
        <v>1.383667402558397</v>
      </c>
      <c r="I74" s="229">
        <v>1.68276653614546</v>
      </c>
      <c r="J74" s="229">
        <v>1.371683871679225</v>
      </c>
      <c r="K74" s="229">
        <v>0.72902509512722902</v>
      </c>
      <c r="L74" s="229">
        <v>1.2755188813487841</v>
      </c>
      <c r="M74" s="229">
        <v>1.1602725020140261</v>
      </c>
      <c r="N74" s="229">
        <v>0.66912531617592774</v>
      </c>
      <c r="O74" s="229">
        <v>0.83160820918460998</v>
      </c>
      <c r="P74" s="229">
        <v>0.74152934381147995</v>
      </c>
      <c r="Q74" s="229">
        <v>0.93616486849945646</v>
      </c>
      <c r="R74" s="229">
        <v>1.077300882402884</v>
      </c>
      <c r="S74" s="229">
        <v>1.110657692616982</v>
      </c>
      <c r="T74" s="229">
        <v>1.126133302253838</v>
      </c>
      <c r="U74" s="229">
        <v>0.95327152111386948</v>
      </c>
      <c r="V74" s="229">
        <v>0.76661347863485318</v>
      </c>
      <c r="W74" s="229">
        <v>0.96008744946892044</v>
      </c>
      <c r="X74" s="229">
        <v>0.89086180662157866</v>
      </c>
      <c r="Y74" s="229">
        <v>0.80269053055012485</v>
      </c>
      <c r="DA74" s="73" t="s">
        <v>1514</v>
      </c>
    </row>
    <row r="75" spans="1:105" ht="12" customHeight="1" x14ac:dyDescent="0.25">
      <c r="A75" s="147" t="s">
        <v>36</v>
      </c>
      <c r="B75" s="229">
        <v>0</v>
      </c>
      <c r="C75" s="229">
        <v>0</v>
      </c>
      <c r="D75" s="229">
        <v>0</v>
      </c>
      <c r="E75" s="229">
        <v>0</v>
      </c>
      <c r="F75" s="229">
        <v>0</v>
      </c>
      <c r="G75" s="229">
        <v>0</v>
      </c>
      <c r="H75" s="229">
        <v>0</v>
      </c>
      <c r="I75" s="229">
        <v>0</v>
      </c>
      <c r="J75" s="229">
        <v>0</v>
      </c>
      <c r="K75" s="229">
        <v>0</v>
      </c>
      <c r="L75" s="229">
        <v>0</v>
      </c>
      <c r="M75" s="229">
        <v>0</v>
      </c>
      <c r="N75" s="229">
        <v>0</v>
      </c>
      <c r="O75" s="229">
        <v>0</v>
      </c>
      <c r="P75" s="229">
        <v>0</v>
      </c>
      <c r="Q75" s="229">
        <v>0</v>
      </c>
      <c r="R75" s="229">
        <v>0</v>
      </c>
      <c r="S75" s="229">
        <v>0</v>
      </c>
      <c r="T75" s="229">
        <v>0</v>
      </c>
      <c r="U75" s="229">
        <v>0</v>
      </c>
      <c r="V75" s="229">
        <v>0</v>
      </c>
      <c r="W75" s="229">
        <v>0</v>
      </c>
      <c r="X75" s="229">
        <v>0</v>
      </c>
      <c r="Y75" s="229">
        <v>0</v>
      </c>
      <c r="DA75" s="73" t="s">
        <v>1515</v>
      </c>
    </row>
    <row r="76" spans="1:105" ht="12" customHeight="1" x14ac:dyDescent="0.25">
      <c r="A76" s="147" t="s">
        <v>38</v>
      </c>
      <c r="B76" s="229">
        <v>0</v>
      </c>
      <c r="C76" s="229">
        <v>0</v>
      </c>
      <c r="D76" s="229">
        <v>0</v>
      </c>
      <c r="E76" s="229">
        <v>9.3707140360990801E-2</v>
      </c>
      <c r="F76" s="229">
        <v>0.16660674683722229</v>
      </c>
      <c r="G76" s="229">
        <v>0.2721135857762173</v>
      </c>
      <c r="H76" s="229">
        <v>0.2269606113393155</v>
      </c>
      <c r="I76" s="229">
        <v>0.1680430296804282</v>
      </c>
      <c r="J76" s="229">
        <v>0.19739338738476031</v>
      </c>
      <c r="K76" s="229">
        <v>0.26961111984640479</v>
      </c>
      <c r="L76" s="229">
        <v>0.37478115909684001</v>
      </c>
      <c r="M76" s="229">
        <v>0.43712922536844551</v>
      </c>
      <c r="N76" s="229">
        <v>0.33381287311579788</v>
      </c>
      <c r="O76" s="229">
        <v>0.58259725302816012</v>
      </c>
      <c r="P76" s="229">
        <v>0.7410977827010653</v>
      </c>
      <c r="Q76" s="229">
        <v>0.75564622043236274</v>
      </c>
      <c r="R76" s="229">
        <v>0.7865301921736304</v>
      </c>
      <c r="S76" s="229">
        <v>0.9587837683896373</v>
      </c>
      <c r="T76" s="229">
        <v>1.2292271096223679</v>
      </c>
      <c r="U76" s="229">
        <v>1.0105663854295219</v>
      </c>
      <c r="V76" s="229">
        <v>0.92736187629870637</v>
      </c>
      <c r="W76" s="229">
        <v>1.033644283905494</v>
      </c>
      <c r="X76" s="229">
        <v>1.1275593385439979</v>
      </c>
      <c r="Y76" s="229">
        <v>1.179390594480995</v>
      </c>
      <c r="DA76" s="73" t="s">
        <v>1516</v>
      </c>
    </row>
    <row r="77" spans="1:105" ht="12" customHeight="1" x14ac:dyDescent="0.25">
      <c r="A77" s="147" t="s">
        <v>39</v>
      </c>
      <c r="B77" s="229">
        <v>0</v>
      </c>
      <c r="C77" s="229">
        <v>0</v>
      </c>
      <c r="D77" s="229">
        <v>0</v>
      </c>
      <c r="E77" s="229">
        <v>0</v>
      </c>
      <c r="F77" s="229">
        <v>0</v>
      </c>
      <c r="G77" s="229">
        <v>0</v>
      </c>
      <c r="H77" s="229">
        <v>0</v>
      </c>
      <c r="I77" s="229">
        <v>9.248984722182374E-2</v>
      </c>
      <c r="J77" s="229">
        <v>0.4373854022491715</v>
      </c>
      <c r="K77" s="229">
        <v>1.0361679636391099</v>
      </c>
      <c r="L77" s="229">
        <v>0.77062142020731739</v>
      </c>
      <c r="M77" s="229">
        <v>0.27976806166222801</v>
      </c>
      <c r="N77" s="229">
        <v>1.6491205636295561</v>
      </c>
      <c r="O77" s="229">
        <v>1.0100733793797601</v>
      </c>
      <c r="P77" s="229">
        <v>0.56111347475412299</v>
      </c>
      <c r="Q77" s="229">
        <v>0.58644875086486392</v>
      </c>
      <c r="R77" s="229">
        <v>2.3405589537457541E-2</v>
      </c>
      <c r="S77" s="229">
        <v>1.4836170462688069E-2</v>
      </c>
      <c r="T77" s="229">
        <v>1.6330132079890911E-2</v>
      </c>
      <c r="U77" s="229">
        <v>9.5969712819581193E-3</v>
      </c>
      <c r="V77" s="229">
        <v>1.146076184796267E-2</v>
      </c>
      <c r="W77" s="229">
        <v>1.9058411238377988E-2</v>
      </c>
      <c r="X77" s="229">
        <v>1.8609220370917161E-2</v>
      </c>
      <c r="Y77" s="229">
        <v>9.5590046258093031E-3</v>
      </c>
      <c r="DA77" s="73" t="s">
        <v>1517</v>
      </c>
    </row>
    <row r="78" spans="1:105" ht="12" customHeight="1" x14ac:dyDescent="0.25">
      <c r="A78" s="60" t="s">
        <v>1518</v>
      </c>
      <c r="B78" s="262">
        <v>0</v>
      </c>
      <c r="C78" s="262">
        <v>0</v>
      </c>
      <c r="D78" s="262">
        <v>0</v>
      </c>
      <c r="E78" s="262">
        <v>0</v>
      </c>
      <c r="F78" s="262">
        <v>0</v>
      </c>
      <c r="G78" s="262">
        <v>0</v>
      </c>
      <c r="H78" s="262">
        <v>0</v>
      </c>
      <c r="I78" s="262">
        <v>0</v>
      </c>
      <c r="J78" s="262">
        <v>0</v>
      </c>
      <c r="K78" s="262">
        <v>0</v>
      </c>
      <c r="L78" s="262">
        <v>0</v>
      </c>
      <c r="M78" s="262">
        <v>0</v>
      </c>
      <c r="N78" s="262">
        <v>0</v>
      </c>
      <c r="O78" s="262">
        <v>0</v>
      </c>
      <c r="P78" s="262">
        <v>0</v>
      </c>
      <c r="Q78" s="262">
        <v>0</v>
      </c>
      <c r="R78" s="262">
        <v>0</v>
      </c>
      <c r="S78" s="262">
        <v>0</v>
      </c>
      <c r="T78" s="262">
        <v>0</v>
      </c>
      <c r="U78" s="262">
        <v>0</v>
      </c>
      <c r="V78" s="262">
        <v>0</v>
      </c>
      <c r="W78" s="262">
        <v>0</v>
      </c>
      <c r="X78" s="262">
        <v>0</v>
      </c>
      <c r="Y78" s="262">
        <v>0</v>
      </c>
      <c r="DA78" s="72" t="s">
        <v>1519</v>
      </c>
    </row>
    <row r="79" spans="1:105" ht="12" customHeight="1" x14ac:dyDescent="0.25">
      <c r="A79" s="57" t="s">
        <v>1520</v>
      </c>
      <c r="B79" s="261">
        <f t="shared" ref="B79:Y79" si="2">B80+B88</f>
        <v>48.61551413941239</v>
      </c>
      <c r="C79" s="261">
        <f t="shared" si="2"/>
        <v>61.201972816524709</v>
      </c>
      <c r="D79" s="261">
        <f t="shared" si="2"/>
        <v>32.398568025694594</v>
      </c>
      <c r="E79" s="261">
        <f t="shared" si="2"/>
        <v>48.133472966299124</v>
      </c>
      <c r="F79" s="261">
        <f t="shared" si="2"/>
        <v>67.90094598191348</v>
      </c>
      <c r="G79" s="261">
        <f t="shared" si="2"/>
        <v>84.212326131522659</v>
      </c>
      <c r="H79" s="261">
        <f t="shared" si="2"/>
        <v>79.896534718155536</v>
      </c>
      <c r="I79" s="261">
        <f t="shared" si="2"/>
        <v>91.271303918263285</v>
      </c>
      <c r="J79" s="261">
        <f t="shared" si="2"/>
        <v>83.724074249869858</v>
      </c>
      <c r="K79" s="261">
        <f t="shared" si="2"/>
        <v>58.911875655101852</v>
      </c>
      <c r="L79" s="261">
        <f t="shared" si="2"/>
        <v>75.006132757233857</v>
      </c>
      <c r="M79" s="261">
        <f t="shared" si="2"/>
        <v>68.355985236686024</v>
      </c>
      <c r="N79" s="261">
        <f t="shared" si="2"/>
        <v>58.375415948509627</v>
      </c>
      <c r="O79" s="261">
        <f t="shared" si="2"/>
        <v>76.145322813552738</v>
      </c>
      <c r="P79" s="261">
        <f t="shared" si="2"/>
        <v>71.543003656385807</v>
      </c>
      <c r="Q79" s="261">
        <f t="shared" si="2"/>
        <v>72.638892970606534</v>
      </c>
      <c r="R79" s="261">
        <f t="shared" si="2"/>
        <v>68.950336332619358</v>
      </c>
      <c r="S79" s="261">
        <f t="shared" si="2"/>
        <v>76.987428420814922</v>
      </c>
      <c r="T79" s="261">
        <f t="shared" si="2"/>
        <v>87.192465482093851</v>
      </c>
      <c r="U79" s="261">
        <f t="shared" si="2"/>
        <v>70.826607713076342</v>
      </c>
      <c r="V79" s="261">
        <f t="shared" si="2"/>
        <v>66.493558736143413</v>
      </c>
      <c r="W79" s="261">
        <f t="shared" si="2"/>
        <v>80.371109557899473</v>
      </c>
      <c r="X79" s="261">
        <f t="shared" si="2"/>
        <v>81.152574989439358</v>
      </c>
      <c r="Y79" s="261">
        <f t="shared" si="2"/>
        <v>76.618871349776683</v>
      </c>
      <c r="DA79" s="70"/>
    </row>
    <row r="80" spans="1:105" ht="12" customHeight="1" x14ac:dyDescent="0.25">
      <c r="A80" s="60" t="s">
        <v>1521</v>
      </c>
      <c r="B80" s="262">
        <v>44.172499597984427</v>
      </c>
      <c r="C80" s="262">
        <v>55.803303064262593</v>
      </c>
      <c r="D80" s="262">
        <v>29.034205031851069</v>
      </c>
      <c r="E80" s="262">
        <v>43.336327785042741</v>
      </c>
      <c r="F80" s="262">
        <v>62.223793193101237</v>
      </c>
      <c r="G80" s="262">
        <v>77.596510681370518</v>
      </c>
      <c r="H80" s="262">
        <v>73.879957082988895</v>
      </c>
      <c r="I80" s="262">
        <v>84.170590468525873</v>
      </c>
      <c r="J80" s="262">
        <v>77.065896077799053</v>
      </c>
      <c r="K80" s="262">
        <v>54.773462468083729</v>
      </c>
      <c r="L80" s="262">
        <v>68.995299972933253</v>
      </c>
      <c r="M80" s="262">
        <v>62.935578355177633</v>
      </c>
      <c r="N80" s="262">
        <v>53.658529473184032</v>
      </c>
      <c r="O80" s="262">
        <v>70.677210051160856</v>
      </c>
      <c r="P80" s="262">
        <v>66.095586803985881</v>
      </c>
      <c r="Q80" s="262">
        <v>66.116619795171999</v>
      </c>
      <c r="R80" s="262">
        <v>63.955001076974767</v>
      </c>
      <c r="S80" s="262">
        <v>71.38987884765757</v>
      </c>
      <c r="T80" s="262">
        <v>81.270885918909315</v>
      </c>
      <c r="U80" s="262">
        <v>65.506055043140549</v>
      </c>
      <c r="V80" s="262">
        <v>61.565004604839977</v>
      </c>
      <c r="W80" s="262">
        <v>74.494012030106617</v>
      </c>
      <c r="X80" s="262">
        <v>75.325184870534088</v>
      </c>
      <c r="Y80" s="262">
        <v>71.395297214208526</v>
      </c>
      <c r="DA80" s="72" t="s">
        <v>1522</v>
      </c>
    </row>
    <row r="81" spans="1:105" ht="12" customHeight="1" x14ac:dyDescent="0.25">
      <c r="A81" s="59" t="s">
        <v>28</v>
      </c>
      <c r="B81" s="230">
        <v>5.4322294945546092</v>
      </c>
      <c r="C81" s="230">
        <v>11.53354064457514</v>
      </c>
      <c r="D81" s="230">
        <v>9.1675105968666806</v>
      </c>
      <c r="E81" s="230">
        <v>10.211860135048351</v>
      </c>
      <c r="F81" s="230">
        <v>13.53035175042625</v>
      </c>
      <c r="G81" s="230">
        <v>13.63498124170108</v>
      </c>
      <c r="H81" s="230">
        <v>11.32529495175188</v>
      </c>
      <c r="I81" s="230">
        <v>17.041657342278452</v>
      </c>
      <c r="J81" s="230">
        <v>16.51832317553491</v>
      </c>
      <c r="K81" s="230">
        <v>9.0732824042348614</v>
      </c>
      <c r="L81" s="230">
        <v>8.0449474620116241</v>
      </c>
      <c r="M81" s="230">
        <v>7.9610253238309836</v>
      </c>
      <c r="N81" s="230">
        <v>7.4129711822456246</v>
      </c>
      <c r="O81" s="230">
        <v>6.6009678159961176</v>
      </c>
      <c r="P81" s="230">
        <v>4.9357926900229412</v>
      </c>
      <c r="Q81" s="230">
        <v>4.2896180710995777</v>
      </c>
      <c r="R81" s="230">
        <v>3.6127265576595411</v>
      </c>
      <c r="S81" s="230">
        <v>4.0767073259219009</v>
      </c>
      <c r="T81" s="230">
        <v>4.015036219019934</v>
      </c>
      <c r="U81" s="230">
        <v>3.3714395386872069</v>
      </c>
      <c r="V81" s="230">
        <v>3.2931844018685101</v>
      </c>
      <c r="W81" s="230">
        <v>4.110498741452318</v>
      </c>
      <c r="X81" s="230">
        <v>3.8271530398909239</v>
      </c>
      <c r="Y81" s="230">
        <v>3.3249180129914251</v>
      </c>
      <c r="DA81" s="71" t="s">
        <v>1523</v>
      </c>
    </row>
    <row r="82" spans="1:105" ht="12" customHeight="1" x14ac:dyDescent="0.25">
      <c r="A82" s="59" t="s">
        <v>31</v>
      </c>
      <c r="B82" s="295">
        <v>0.82152466999255314</v>
      </c>
      <c r="C82" s="295">
        <v>1.6913542476806041</v>
      </c>
      <c r="D82" s="295">
        <v>0.86095201212412176</v>
      </c>
      <c r="E82" s="295">
        <v>1.325431626461032</v>
      </c>
      <c r="F82" s="295">
        <v>1.419349440814766</v>
      </c>
      <c r="G82" s="295">
        <v>1.6315547903610359</v>
      </c>
      <c r="H82" s="295">
        <v>2.025143927295578</v>
      </c>
      <c r="I82" s="295">
        <v>1.9107822473181131</v>
      </c>
      <c r="J82" s="295">
        <v>1.425268954989654</v>
      </c>
      <c r="K82" s="295">
        <v>0.34055058437511138</v>
      </c>
      <c r="L82" s="295">
        <v>0.42642371779498489</v>
      </c>
      <c r="M82" s="295">
        <v>0.81286957593630105</v>
      </c>
      <c r="N82" s="295">
        <v>0.37763323893817002</v>
      </c>
      <c r="O82" s="295">
        <v>0.8550942307794257</v>
      </c>
      <c r="P82" s="295">
        <v>0.76060370319039716</v>
      </c>
      <c r="Q82" s="295">
        <v>0.41485755819962222</v>
      </c>
      <c r="R82" s="295">
        <v>0.79260757001752902</v>
      </c>
      <c r="S82" s="295">
        <v>0.73751763320903385</v>
      </c>
      <c r="T82" s="295">
        <v>0.62196886490719705</v>
      </c>
      <c r="U82" s="295">
        <v>0.57759795773954958</v>
      </c>
      <c r="V82" s="295">
        <v>0.51124421001473652</v>
      </c>
      <c r="W82" s="295">
        <v>0.45830286919554669</v>
      </c>
      <c r="X82" s="295">
        <v>0.46775339836318802</v>
      </c>
      <c r="Y82" s="295">
        <v>0.39588779809758068</v>
      </c>
      <c r="DA82" s="122" t="s">
        <v>1524</v>
      </c>
    </row>
    <row r="83" spans="1:105" ht="12" customHeight="1" x14ac:dyDescent="0.25">
      <c r="A83" s="59" t="s">
        <v>159</v>
      </c>
      <c r="B83" s="295">
        <v>3.9555616831406368</v>
      </c>
      <c r="C83" s="295">
        <v>4.2707126383363132</v>
      </c>
      <c r="D83" s="295">
        <v>1.166461101506683</v>
      </c>
      <c r="E83" s="295">
        <v>3.3501405795502448</v>
      </c>
      <c r="F83" s="295">
        <v>2.2379088606586262</v>
      </c>
      <c r="G83" s="295">
        <v>2.203877654988835</v>
      </c>
      <c r="H83" s="295">
        <v>2.1079033438703019</v>
      </c>
      <c r="I83" s="295">
        <v>2.1014706924752509</v>
      </c>
      <c r="J83" s="295">
        <v>1.6327206115319259</v>
      </c>
      <c r="K83" s="295">
        <v>0.93515016245962601</v>
      </c>
      <c r="L83" s="295">
        <v>1.564005811209584</v>
      </c>
      <c r="M83" s="295">
        <v>1.490217262751214</v>
      </c>
      <c r="N83" s="295">
        <v>1.0383417630201941</v>
      </c>
      <c r="O83" s="295">
        <v>1.5647370420123501</v>
      </c>
      <c r="P83" s="295">
        <v>1.044229314711806</v>
      </c>
      <c r="Q83" s="295">
        <v>1.141632999873486</v>
      </c>
      <c r="R83" s="295">
        <v>0.72595549528385317</v>
      </c>
      <c r="S83" s="295">
        <v>0.66255472200222165</v>
      </c>
      <c r="T83" s="295">
        <v>0.71806944178746324</v>
      </c>
      <c r="U83" s="295">
        <v>0.6041686947573871</v>
      </c>
      <c r="V83" s="295">
        <v>0.75564300132139572</v>
      </c>
      <c r="W83" s="295">
        <v>0.79207138424394608</v>
      </c>
      <c r="X83" s="295">
        <v>0.91139371680059622</v>
      </c>
      <c r="Y83" s="295">
        <v>0.80245190087774798</v>
      </c>
      <c r="DA83" s="122" t="s">
        <v>1525</v>
      </c>
    </row>
    <row r="84" spans="1:105" ht="12" customHeight="1" x14ac:dyDescent="0.25">
      <c r="A84" s="59" t="s">
        <v>32</v>
      </c>
      <c r="B84" s="295">
        <v>8.8878977692443435</v>
      </c>
      <c r="C84" s="295">
        <v>10.11244160342638</v>
      </c>
      <c r="D84" s="295">
        <v>2.2060625735733139</v>
      </c>
      <c r="E84" s="295">
        <v>0.67926000194939518</v>
      </c>
      <c r="F84" s="295">
        <v>0.30306605192220298</v>
      </c>
      <c r="G84" s="295">
        <v>0.34837711883384492</v>
      </c>
      <c r="H84" s="295">
        <v>0.28828238367322029</v>
      </c>
      <c r="I84" s="295">
        <v>0.34171686645649602</v>
      </c>
      <c r="J84" s="295">
        <v>0.31816252670455231</v>
      </c>
      <c r="K84" s="295">
        <v>0</v>
      </c>
      <c r="L84" s="295">
        <v>0</v>
      </c>
      <c r="M84" s="295">
        <v>0.36288877093259159</v>
      </c>
      <c r="N84" s="295">
        <v>0.67393599216068523</v>
      </c>
      <c r="O84" s="295">
        <v>0</v>
      </c>
      <c r="P84" s="295">
        <v>0</v>
      </c>
      <c r="Q84" s="295">
        <v>0</v>
      </c>
      <c r="R84" s="295">
        <v>0</v>
      </c>
      <c r="S84" s="295">
        <v>0</v>
      </c>
      <c r="T84" s="295">
        <v>0</v>
      </c>
      <c r="U84" s="295">
        <v>0</v>
      </c>
      <c r="V84" s="295">
        <v>0</v>
      </c>
      <c r="W84" s="295">
        <v>0</v>
      </c>
      <c r="X84" s="295">
        <v>0</v>
      </c>
      <c r="Y84" s="295">
        <v>0</v>
      </c>
      <c r="DA84" s="122" t="s">
        <v>1526</v>
      </c>
    </row>
    <row r="85" spans="1:105" ht="12" customHeight="1" x14ac:dyDescent="0.25">
      <c r="A85" s="59" t="s">
        <v>33</v>
      </c>
      <c r="B85" s="295">
        <v>0</v>
      </c>
      <c r="C85" s="295">
        <v>0</v>
      </c>
      <c r="D85" s="295">
        <v>0</v>
      </c>
      <c r="E85" s="295">
        <v>5.7814606744597379</v>
      </c>
      <c r="F85" s="295">
        <v>12.41542646882673</v>
      </c>
      <c r="G85" s="295">
        <v>16.824878860177499</v>
      </c>
      <c r="H85" s="295">
        <v>18.951151047065501</v>
      </c>
      <c r="I85" s="295">
        <v>17.13441313912703</v>
      </c>
      <c r="J85" s="295">
        <v>16.230029427600869</v>
      </c>
      <c r="K85" s="295">
        <v>13.77991936717298</v>
      </c>
      <c r="L85" s="295">
        <v>12.863225048911559</v>
      </c>
      <c r="M85" s="295">
        <v>11.24995985908236</v>
      </c>
      <c r="N85" s="295">
        <v>8.6993835307442797</v>
      </c>
      <c r="O85" s="295">
        <v>20.590437696512971</v>
      </c>
      <c r="P85" s="295">
        <v>19.286550874991779</v>
      </c>
      <c r="Q85" s="295">
        <v>14.328310237810349</v>
      </c>
      <c r="R85" s="295">
        <v>13.275798539282601</v>
      </c>
      <c r="S85" s="295">
        <v>15.43942674316302</v>
      </c>
      <c r="T85" s="295">
        <v>18.473299719541352</v>
      </c>
      <c r="U85" s="295">
        <v>13.09146718888808</v>
      </c>
      <c r="V85" s="295">
        <v>15.700166512047129</v>
      </c>
      <c r="W85" s="295">
        <v>20.4770877692842</v>
      </c>
      <c r="X85" s="295">
        <v>20.86551341410506</v>
      </c>
      <c r="Y85" s="295">
        <v>18.57326352852257</v>
      </c>
      <c r="DA85" s="122" t="s">
        <v>1527</v>
      </c>
    </row>
    <row r="86" spans="1:105" ht="12" customHeight="1" x14ac:dyDescent="0.25">
      <c r="A86" s="59" t="s">
        <v>35</v>
      </c>
      <c r="B86" s="295">
        <v>25.075285981052279</v>
      </c>
      <c r="C86" s="295">
        <v>28.19525393024416</v>
      </c>
      <c r="D86" s="295">
        <v>15.633218747780271</v>
      </c>
      <c r="E86" s="295">
        <v>19.70853592907963</v>
      </c>
      <c r="F86" s="295">
        <v>28.26460342365846</v>
      </c>
      <c r="G86" s="295">
        <v>36.333060535104138</v>
      </c>
      <c r="H86" s="295">
        <v>33.660849517757931</v>
      </c>
      <c r="I86" s="295">
        <v>41.496646631694361</v>
      </c>
      <c r="J86" s="295">
        <v>35.79087385124997</v>
      </c>
      <c r="K86" s="295">
        <v>22.371162689263031</v>
      </c>
      <c r="L86" s="295">
        <v>35.628193140868611</v>
      </c>
      <c r="M86" s="295">
        <v>29.82292062918232</v>
      </c>
      <c r="N86" s="295">
        <v>23.655180305424839</v>
      </c>
      <c r="O86" s="295">
        <v>24.14840092090299</v>
      </c>
      <c r="P86" s="295">
        <v>20.04003664001965</v>
      </c>
      <c r="Q86" s="295">
        <v>25.422149536606408</v>
      </c>
      <c r="R86" s="295">
        <v>26.32685303081918</v>
      </c>
      <c r="S86" s="295">
        <v>27.088938541111339</v>
      </c>
      <c r="T86" s="295">
        <v>27.464130344823769</v>
      </c>
      <c r="U86" s="295">
        <v>23.23251422561156</v>
      </c>
      <c r="V86" s="295">
        <v>18.692592323079779</v>
      </c>
      <c r="W86" s="295">
        <v>23.430466285487789</v>
      </c>
      <c r="X86" s="295">
        <v>21.738747359459669</v>
      </c>
      <c r="Y86" s="295">
        <v>19.559729226853712</v>
      </c>
      <c r="DA86" s="122" t="s">
        <v>1528</v>
      </c>
    </row>
    <row r="87" spans="1:105" ht="12" customHeight="1" x14ac:dyDescent="0.25">
      <c r="A87" s="59" t="s">
        <v>38</v>
      </c>
      <c r="B87" s="295">
        <v>0</v>
      </c>
      <c r="C87" s="295">
        <v>0</v>
      </c>
      <c r="D87" s="295">
        <v>0</v>
      </c>
      <c r="E87" s="295">
        <v>2.2796388384943582</v>
      </c>
      <c r="F87" s="295">
        <v>4.0530871967942028</v>
      </c>
      <c r="G87" s="295">
        <v>6.6197804802040823</v>
      </c>
      <c r="H87" s="295">
        <v>5.5213319115744746</v>
      </c>
      <c r="I87" s="295">
        <v>4.1439035491761684</v>
      </c>
      <c r="J87" s="295">
        <v>5.1505175301871793</v>
      </c>
      <c r="K87" s="295">
        <v>8.273397260578113</v>
      </c>
      <c r="L87" s="295">
        <v>10.46850479213688</v>
      </c>
      <c r="M87" s="295">
        <v>11.235696933461851</v>
      </c>
      <c r="N87" s="295">
        <v>11.80108346065024</v>
      </c>
      <c r="O87" s="295">
        <v>16.917572344956991</v>
      </c>
      <c r="P87" s="295">
        <v>20.028373581049308</v>
      </c>
      <c r="Q87" s="295">
        <v>20.520051391582552</v>
      </c>
      <c r="R87" s="295">
        <v>19.221059883912059</v>
      </c>
      <c r="S87" s="295">
        <v>23.38473388225006</v>
      </c>
      <c r="T87" s="295">
        <v>29.978381328829599</v>
      </c>
      <c r="U87" s="295">
        <v>24.628867437456751</v>
      </c>
      <c r="V87" s="295">
        <v>22.61217415650842</v>
      </c>
      <c r="W87" s="295">
        <v>25.225584980442811</v>
      </c>
      <c r="X87" s="295">
        <v>27.51462394191465</v>
      </c>
      <c r="Y87" s="295">
        <v>28.73904674686548</v>
      </c>
      <c r="DA87" s="122" t="s">
        <v>1529</v>
      </c>
    </row>
    <row r="88" spans="1:105" ht="12" customHeight="1" x14ac:dyDescent="0.25">
      <c r="A88" s="60" t="s">
        <v>1530</v>
      </c>
      <c r="B88" s="262">
        <v>4.4430145414279618</v>
      </c>
      <c r="C88" s="262">
        <v>5.398669752262113</v>
      </c>
      <c r="D88" s="262">
        <v>3.3643629938435269</v>
      </c>
      <c r="E88" s="262">
        <v>4.7971451812563863</v>
      </c>
      <c r="F88" s="262">
        <v>5.6771527888122426</v>
      </c>
      <c r="G88" s="262">
        <v>6.6158154501521409</v>
      </c>
      <c r="H88" s="262">
        <v>6.0165776351666356</v>
      </c>
      <c r="I88" s="262">
        <v>7.1007134497374098</v>
      </c>
      <c r="J88" s="262">
        <v>6.6581781720708122</v>
      </c>
      <c r="K88" s="262">
        <v>4.1384131870181209</v>
      </c>
      <c r="L88" s="262">
        <v>6.0108327843006091</v>
      </c>
      <c r="M88" s="262">
        <v>5.4204068815083906</v>
      </c>
      <c r="N88" s="262">
        <v>4.716886475325591</v>
      </c>
      <c r="O88" s="262">
        <v>5.4681127623918826</v>
      </c>
      <c r="P88" s="262">
        <v>5.4474168523999236</v>
      </c>
      <c r="Q88" s="262">
        <v>6.522273175434532</v>
      </c>
      <c r="R88" s="262">
        <v>4.9953352556445898</v>
      </c>
      <c r="S88" s="262">
        <v>5.5975495731573517</v>
      </c>
      <c r="T88" s="262">
        <v>5.9215795631845323</v>
      </c>
      <c r="U88" s="262">
        <v>5.3205526699357906</v>
      </c>
      <c r="V88" s="262">
        <v>4.928554131303442</v>
      </c>
      <c r="W88" s="262">
        <v>5.8770975277928557</v>
      </c>
      <c r="X88" s="262">
        <v>5.8273901189052761</v>
      </c>
      <c r="Y88" s="262">
        <v>5.2235741355681631</v>
      </c>
      <c r="DA88" s="72" t="s">
        <v>1531</v>
      </c>
    </row>
    <row r="89" spans="1:105" ht="12" customHeight="1" x14ac:dyDescent="0.25">
      <c r="A89" s="57" t="s">
        <v>1532</v>
      </c>
      <c r="B89" s="261">
        <f t="shared" ref="B89:Y89" si="3">B90+B96</f>
        <v>9.6346337377430391</v>
      </c>
      <c r="C89" s="261">
        <f t="shared" si="3"/>
        <v>11.944949429479722</v>
      </c>
      <c r="D89" s="261">
        <f t="shared" si="3"/>
        <v>6.8022950030059697</v>
      </c>
      <c r="E89" s="261">
        <f t="shared" si="3"/>
        <v>9.8461398606977468</v>
      </c>
      <c r="F89" s="261">
        <f t="shared" si="3"/>
        <v>12.770706842148089</v>
      </c>
      <c r="G89" s="261">
        <f t="shared" si="3"/>
        <v>15.371070565580439</v>
      </c>
      <c r="H89" s="261">
        <f t="shared" si="3"/>
        <v>14.308859239760888</v>
      </c>
      <c r="I89" s="261">
        <f t="shared" si="3"/>
        <v>16.651933208206895</v>
      </c>
      <c r="J89" s="261">
        <f t="shared" si="3"/>
        <v>15.392412045512209</v>
      </c>
      <c r="K89" s="261">
        <f t="shared" si="3"/>
        <v>10.173521692932823</v>
      </c>
      <c r="L89" s="261">
        <f t="shared" si="3"/>
        <v>13.700982027567825</v>
      </c>
      <c r="M89" s="261">
        <f t="shared" si="3"/>
        <v>12.396560262269375</v>
      </c>
      <c r="N89" s="261">
        <f t="shared" si="3"/>
        <v>10.642501390892768</v>
      </c>
      <c r="O89" s="261">
        <f t="shared" si="3"/>
        <v>12.884584021820901</v>
      </c>
      <c r="P89" s="261">
        <f t="shared" si="3"/>
        <v>12.288809587190141</v>
      </c>
      <c r="Q89" s="261">
        <f t="shared" si="3"/>
        <v>13.550424837533354</v>
      </c>
      <c r="R89" s="261">
        <f t="shared" si="3"/>
        <v>11.773238366920502</v>
      </c>
      <c r="S89" s="261">
        <f t="shared" si="3"/>
        <v>13.077301999423682</v>
      </c>
      <c r="T89" s="261">
        <f t="shared" si="3"/>
        <v>14.179229346971814</v>
      </c>
      <c r="U89" s="261">
        <f t="shared" si="3"/>
        <v>12.166746611631897</v>
      </c>
      <c r="V89" s="261">
        <f t="shared" si="3"/>
        <v>11.235239835181925</v>
      </c>
      <c r="W89" s="261">
        <f t="shared" si="3"/>
        <v>13.419560645949856</v>
      </c>
      <c r="X89" s="261">
        <f t="shared" si="3"/>
        <v>13.287355293777175</v>
      </c>
      <c r="Y89" s="261">
        <f t="shared" si="3"/>
        <v>12.216336409352468</v>
      </c>
      <c r="DA89" s="70"/>
    </row>
    <row r="90" spans="1:105" ht="12" customHeight="1" x14ac:dyDescent="0.25">
      <c r="A90" s="60" t="s">
        <v>1533</v>
      </c>
      <c r="B90" s="262">
        <v>4.936197793591127</v>
      </c>
      <c r="C90" s="262">
        <v>6.2359192703117658</v>
      </c>
      <c r="D90" s="262">
        <v>3.2445204623067161</v>
      </c>
      <c r="E90" s="262">
        <v>4.7732149042815104</v>
      </c>
      <c r="F90" s="262">
        <v>6.7671841269546071</v>
      </c>
      <c r="G90" s="262">
        <v>8.3749230578389593</v>
      </c>
      <c r="H90" s="262">
        <v>7.9463987170091261</v>
      </c>
      <c r="I90" s="262">
        <v>9.1430117337687911</v>
      </c>
      <c r="J90" s="262">
        <v>8.3514664545101613</v>
      </c>
      <c r="K90" s="262">
        <v>5.797198120651875</v>
      </c>
      <c r="L90" s="262">
        <v>7.3445966174566024</v>
      </c>
      <c r="M90" s="262">
        <v>6.6645433430039507</v>
      </c>
      <c r="N90" s="262">
        <v>5.6544490778721936</v>
      </c>
      <c r="O90" s="262">
        <v>7.1021186911446046</v>
      </c>
      <c r="P90" s="262">
        <v>6.5282299394204548</v>
      </c>
      <c r="Q90" s="262">
        <v>6.6531971919109161</v>
      </c>
      <c r="R90" s="262">
        <v>6.4907297234384096</v>
      </c>
      <c r="S90" s="262">
        <v>7.1579587543209744</v>
      </c>
      <c r="T90" s="262">
        <v>7.9172281749298046</v>
      </c>
      <c r="U90" s="262">
        <v>6.5403243539308349</v>
      </c>
      <c r="V90" s="262">
        <v>6.0233514501008969</v>
      </c>
      <c r="W90" s="262">
        <v>7.2045987063939316</v>
      </c>
      <c r="X90" s="262">
        <v>7.1249583581010292</v>
      </c>
      <c r="Y90" s="262">
        <v>6.6924678181846708</v>
      </c>
      <c r="DA90" s="72" t="s">
        <v>1534</v>
      </c>
    </row>
    <row r="91" spans="1:105" ht="12" customHeight="1" x14ac:dyDescent="0.25">
      <c r="A91" s="59" t="s">
        <v>28</v>
      </c>
      <c r="B91" s="230">
        <v>0.60704192629670983</v>
      </c>
      <c r="C91" s="230">
        <v>1.288852530424679</v>
      </c>
      <c r="D91" s="230">
        <v>1.0244529060574481</v>
      </c>
      <c r="E91" s="230">
        <v>1.381802624240392</v>
      </c>
      <c r="F91" s="230">
        <v>2.0011326024706122</v>
      </c>
      <c r="G91" s="230">
        <v>2.1087352688141481</v>
      </c>
      <c r="H91" s="230">
        <v>1.821491806034256</v>
      </c>
      <c r="I91" s="230">
        <v>2.4774437888476561</v>
      </c>
      <c r="J91" s="230">
        <v>2.477352195241302</v>
      </c>
      <c r="K91" s="230">
        <v>1.6075605517973239</v>
      </c>
      <c r="L91" s="230">
        <v>1.2939613294898491</v>
      </c>
      <c r="M91" s="230">
        <v>1.3116613401405439</v>
      </c>
      <c r="N91" s="230">
        <v>1.264135022628732</v>
      </c>
      <c r="O91" s="230">
        <v>1.4133852155594071</v>
      </c>
      <c r="P91" s="230">
        <v>1.2031812057199991</v>
      </c>
      <c r="Q91" s="230">
        <v>0.91273632044667885</v>
      </c>
      <c r="R91" s="230">
        <v>0.74541055740423323</v>
      </c>
      <c r="S91" s="230">
        <v>0.89606200892737142</v>
      </c>
      <c r="T91" s="230">
        <v>0.96857794093372895</v>
      </c>
      <c r="U91" s="230">
        <v>0.79358417892063959</v>
      </c>
      <c r="V91" s="230">
        <v>0.85306385095478932</v>
      </c>
      <c r="W91" s="230">
        <v>1.028590355832548</v>
      </c>
      <c r="X91" s="230">
        <v>1.011996955084755</v>
      </c>
      <c r="Y91" s="230">
        <v>0.92396789719545824</v>
      </c>
      <c r="DA91" s="71" t="s">
        <v>1535</v>
      </c>
    </row>
    <row r="92" spans="1:105" ht="12" customHeight="1" x14ac:dyDescent="0.25">
      <c r="A92" s="59" t="s">
        <v>31</v>
      </c>
      <c r="B92" s="295">
        <v>9.1803911943053276E-2</v>
      </c>
      <c r="C92" s="295">
        <v>0.1890058108906052</v>
      </c>
      <c r="D92" s="295">
        <v>9.6209846880135549E-2</v>
      </c>
      <c r="E92" s="295">
        <v>0.1793488037903288</v>
      </c>
      <c r="F92" s="295">
        <v>0.20992110868243929</v>
      </c>
      <c r="G92" s="295">
        <v>0.25233016961655569</v>
      </c>
      <c r="H92" s="295">
        <v>0.32571187640797999</v>
      </c>
      <c r="I92" s="295">
        <v>0.27778141030417602</v>
      </c>
      <c r="J92" s="295">
        <v>0.21375615048399471</v>
      </c>
      <c r="K92" s="295">
        <v>6.0337115163244179E-2</v>
      </c>
      <c r="L92" s="295">
        <v>6.8586625756040992E-2</v>
      </c>
      <c r="M92" s="295">
        <v>0.13392867802347419</v>
      </c>
      <c r="N92" s="295">
        <v>6.439784956857908E-2</v>
      </c>
      <c r="O92" s="295">
        <v>0.18309096141402759</v>
      </c>
      <c r="P92" s="295">
        <v>0.18540974837325749</v>
      </c>
      <c r="Q92" s="295">
        <v>8.8272558280125535E-2</v>
      </c>
      <c r="R92" s="295">
        <v>0.1635379930199686</v>
      </c>
      <c r="S92" s="295">
        <v>0.16210669032592401</v>
      </c>
      <c r="T92" s="295">
        <v>0.15004231335271809</v>
      </c>
      <c r="U92" s="295">
        <v>0.1359575326145292</v>
      </c>
      <c r="V92" s="295">
        <v>0.13243229086292871</v>
      </c>
      <c r="W92" s="295">
        <v>0.11468338538850111</v>
      </c>
      <c r="X92" s="295">
        <v>0.1236859383306981</v>
      </c>
      <c r="Y92" s="295">
        <v>0.11001402588103611</v>
      </c>
      <c r="DA92" s="122" t="s">
        <v>1536</v>
      </c>
    </row>
    <row r="93" spans="1:105" ht="12" customHeight="1" x14ac:dyDescent="0.25">
      <c r="A93" s="59" t="s">
        <v>159</v>
      </c>
      <c r="B93" s="295">
        <v>0.44202694052711822</v>
      </c>
      <c r="C93" s="295">
        <v>0.47724449588040441</v>
      </c>
      <c r="D93" s="295">
        <v>0.13034994098069769</v>
      </c>
      <c r="E93" s="295">
        <v>0.45331927613350942</v>
      </c>
      <c r="F93" s="295">
        <v>0.33098565839433969</v>
      </c>
      <c r="G93" s="295">
        <v>0.34084348609243642</v>
      </c>
      <c r="H93" s="295">
        <v>0.33902239942793161</v>
      </c>
      <c r="I93" s="295">
        <v>0.30550288683495608</v>
      </c>
      <c r="J93" s="295">
        <v>0.24486892211826189</v>
      </c>
      <c r="K93" s="295">
        <v>0.1656854095575489</v>
      </c>
      <c r="L93" s="295">
        <v>0.25155702362990512</v>
      </c>
      <c r="M93" s="295">
        <v>0.24552872179788701</v>
      </c>
      <c r="N93" s="295">
        <v>0.17706856749094529</v>
      </c>
      <c r="O93" s="295">
        <v>0.33503817365373362</v>
      </c>
      <c r="P93" s="295">
        <v>0.25454818806769591</v>
      </c>
      <c r="Q93" s="295">
        <v>0.24291437753523029</v>
      </c>
      <c r="R93" s="295">
        <v>0.14978573156690009</v>
      </c>
      <c r="S93" s="295">
        <v>0.14562981047146201</v>
      </c>
      <c r="T93" s="295">
        <v>0.17322539161146239</v>
      </c>
      <c r="U93" s="295">
        <v>0.14221186886397211</v>
      </c>
      <c r="V93" s="295">
        <v>0.19574115809868431</v>
      </c>
      <c r="W93" s="295">
        <v>0.19820392565706141</v>
      </c>
      <c r="X93" s="295">
        <v>0.2409957628221388</v>
      </c>
      <c r="Y93" s="295">
        <v>0.22299491071884761</v>
      </c>
      <c r="DA93" s="122" t="s">
        <v>1537</v>
      </c>
    </row>
    <row r="94" spans="1:105" ht="12" customHeight="1" x14ac:dyDescent="0.25">
      <c r="A94" s="59" t="s">
        <v>32</v>
      </c>
      <c r="B94" s="295">
        <v>0.99320667287321274</v>
      </c>
      <c r="C94" s="295">
        <v>1.130047255304748</v>
      </c>
      <c r="D94" s="295">
        <v>0.2465235453574704</v>
      </c>
      <c r="E94" s="295">
        <v>9.1913054117712389E-2</v>
      </c>
      <c r="F94" s="295">
        <v>4.4823325246105751E-2</v>
      </c>
      <c r="G94" s="295">
        <v>5.3878703924137863E-2</v>
      </c>
      <c r="H94" s="295">
        <v>4.6365591529566957E-2</v>
      </c>
      <c r="I94" s="295">
        <v>4.9677347181887557E-2</v>
      </c>
      <c r="J94" s="295">
        <v>4.7716746161162213E-2</v>
      </c>
      <c r="K94" s="295">
        <v>0</v>
      </c>
      <c r="L94" s="295">
        <v>0</v>
      </c>
      <c r="M94" s="295">
        <v>5.9789681886647329E-2</v>
      </c>
      <c r="N94" s="295">
        <v>0.1149263999219115</v>
      </c>
      <c r="O94" s="295">
        <v>0</v>
      </c>
      <c r="P94" s="295">
        <v>0</v>
      </c>
      <c r="Q94" s="295">
        <v>0</v>
      </c>
      <c r="R94" s="295">
        <v>0</v>
      </c>
      <c r="S94" s="295">
        <v>0</v>
      </c>
      <c r="T94" s="295">
        <v>0</v>
      </c>
      <c r="U94" s="295">
        <v>0</v>
      </c>
      <c r="V94" s="295">
        <v>0</v>
      </c>
      <c r="W94" s="295">
        <v>0</v>
      </c>
      <c r="X94" s="295">
        <v>0</v>
      </c>
      <c r="Y94" s="295">
        <v>0</v>
      </c>
      <c r="DA94" s="122" t="s">
        <v>1538</v>
      </c>
    </row>
    <row r="95" spans="1:105" ht="12" customHeight="1" x14ac:dyDescent="0.25">
      <c r="A95" s="59" t="s">
        <v>35</v>
      </c>
      <c r="B95" s="295">
        <v>2.802118341951032</v>
      </c>
      <c r="C95" s="295">
        <v>3.15076917781133</v>
      </c>
      <c r="D95" s="295">
        <v>1.7469842230309649</v>
      </c>
      <c r="E95" s="295">
        <v>2.6668311459995682</v>
      </c>
      <c r="F95" s="295">
        <v>4.1803214321611106</v>
      </c>
      <c r="G95" s="295">
        <v>5.6191354293916822</v>
      </c>
      <c r="H95" s="295">
        <v>5.4138070436093919</v>
      </c>
      <c r="I95" s="295">
        <v>6.0326063006001149</v>
      </c>
      <c r="J95" s="295">
        <v>5.3677724405054406</v>
      </c>
      <c r="K95" s="295">
        <v>3.963615044133757</v>
      </c>
      <c r="L95" s="295">
        <v>5.7304916385808067</v>
      </c>
      <c r="M95" s="295">
        <v>4.9136349211553982</v>
      </c>
      <c r="N95" s="295">
        <v>4.0339212382620264</v>
      </c>
      <c r="O95" s="295">
        <v>5.1706043405174373</v>
      </c>
      <c r="P95" s="295">
        <v>4.8850907972595028</v>
      </c>
      <c r="Q95" s="295">
        <v>5.4092739356488817</v>
      </c>
      <c r="R95" s="295">
        <v>5.4319954414473086</v>
      </c>
      <c r="S95" s="295">
        <v>5.9541602445962161</v>
      </c>
      <c r="T95" s="295">
        <v>6.6253825290318957</v>
      </c>
      <c r="U95" s="295">
        <v>5.4685707735316944</v>
      </c>
      <c r="V95" s="295">
        <v>4.8421141501844946</v>
      </c>
      <c r="W95" s="295">
        <v>5.8631210395158213</v>
      </c>
      <c r="X95" s="295">
        <v>5.7482797018634368</v>
      </c>
      <c r="Y95" s="295">
        <v>5.4354909843893289</v>
      </c>
      <c r="DA95" s="122" t="s">
        <v>1539</v>
      </c>
    </row>
    <row r="96" spans="1:105" ht="12" customHeight="1" x14ac:dyDescent="0.25">
      <c r="A96" s="61" t="s">
        <v>1540</v>
      </c>
      <c r="B96" s="263">
        <v>4.6984359441519121</v>
      </c>
      <c r="C96" s="263">
        <v>5.7090301591679564</v>
      </c>
      <c r="D96" s="263">
        <v>3.5577745406992531</v>
      </c>
      <c r="E96" s="263">
        <v>5.0729249564162364</v>
      </c>
      <c r="F96" s="263">
        <v>6.0035227151934816</v>
      </c>
      <c r="G96" s="263">
        <v>6.9961475077414796</v>
      </c>
      <c r="H96" s="263">
        <v>6.3624605227517632</v>
      </c>
      <c r="I96" s="263">
        <v>7.508921474438103</v>
      </c>
      <c r="J96" s="263">
        <v>7.0409455910020489</v>
      </c>
      <c r="K96" s="263">
        <v>4.3763235722809481</v>
      </c>
      <c r="L96" s="263">
        <v>6.3563854101112236</v>
      </c>
      <c r="M96" s="263">
        <v>5.7320169192654253</v>
      </c>
      <c r="N96" s="263">
        <v>4.9880523130205736</v>
      </c>
      <c r="O96" s="263">
        <v>5.7824653306762963</v>
      </c>
      <c r="P96" s="263">
        <v>5.7605796477696858</v>
      </c>
      <c r="Q96" s="263">
        <v>6.8972276456224382</v>
      </c>
      <c r="R96" s="263">
        <v>5.2825086434820934</v>
      </c>
      <c r="S96" s="263">
        <v>5.9193432451027066</v>
      </c>
      <c r="T96" s="263">
        <v>6.2620011720420097</v>
      </c>
      <c r="U96" s="263">
        <v>5.6264222577010612</v>
      </c>
      <c r="V96" s="263">
        <v>5.2118883850810276</v>
      </c>
      <c r="W96" s="263">
        <v>6.2149619395559244</v>
      </c>
      <c r="X96" s="263">
        <v>6.1623969356761457</v>
      </c>
      <c r="Y96" s="263">
        <v>5.5238685911677976</v>
      </c>
      <c r="DA96" s="74" t="s">
        <v>1541</v>
      </c>
    </row>
    <row r="97" spans="1:105" ht="12" hidden="1" customHeight="1" x14ac:dyDescent="0.25">
      <c r="A97" s="98"/>
      <c r="B97" s="98"/>
      <c r="C97" s="98"/>
      <c r="D97" s="98"/>
      <c r="E97" s="98"/>
      <c r="F97" s="98"/>
      <c r="G97" s="98"/>
      <c r="H97" s="98"/>
      <c r="I97" s="98"/>
      <c r="J97" s="98"/>
      <c r="K97" s="98"/>
      <c r="L97" s="98"/>
      <c r="M97" s="98"/>
      <c r="N97" s="98"/>
      <c r="O97" s="98"/>
      <c r="P97" s="98"/>
      <c r="Q97" s="98"/>
      <c r="R97" s="98"/>
      <c r="S97" s="98"/>
      <c r="T97" s="98"/>
      <c r="U97" s="98"/>
      <c r="V97" s="98"/>
      <c r="W97" s="98"/>
      <c r="X97" s="98"/>
      <c r="Y97" s="98"/>
      <c r="DA97" s="94"/>
    </row>
    <row r="98" spans="1:105" ht="12" customHeight="1" x14ac:dyDescent="0.25">
      <c r="A98" s="172"/>
      <c r="B98" s="172"/>
      <c r="C98" s="172"/>
      <c r="D98" s="172"/>
      <c r="E98" s="172"/>
      <c r="F98" s="172"/>
      <c r="G98" s="172"/>
      <c r="H98" s="172"/>
      <c r="I98" s="172"/>
      <c r="J98" s="172"/>
      <c r="K98" s="172"/>
      <c r="L98" s="172"/>
      <c r="M98" s="172"/>
      <c r="N98" s="172"/>
      <c r="O98" s="172"/>
      <c r="P98" s="172"/>
      <c r="Q98" s="172"/>
      <c r="R98" s="172"/>
      <c r="S98" s="172"/>
      <c r="T98" s="172"/>
      <c r="U98" s="172"/>
      <c r="V98" s="172"/>
      <c r="W98" s="172"/>
      <c r="X98" s="172"/>
      <c r="Y98" s="172"/>
      <c r="DA98" s="176"/>
    </row>
    <row r="99" spans="1:105" ht="15" customHeight="1" x14ac:dyDescent="0.25">
      <c r="A99" s="34" t="s">
        <v>53</v>
      </c>
      <c r="B99" s="223">
        <v>17.450109029343171</v>
      </c>
      <c r="C99" s="223">
        <v>16.172902047522459</v>
      </c>
      <c r="D99" s="223">
        <v>16.779212227600379</v>
      </c>
      <c r="E99" s="223">
        <v>14.12007964389317</v>
      </c>
      <c r="F99" s="223">
        <v>13.572032160232601</v>
      </c>
      <c r="G99" s="223">
        <v>12.64508484888402</v>
      </c>
      <c r="H99" s="223">
        <v>19.151930913570929</v>
      </c>
      <c r="I99" s="223">
        <v>18.1879118687743</v>
      </c>
      <c r="J99" s="223">
        <v>18.023837782411579</v>
      </c>
      <c r="K99" s="223">
        <v>14.12760242689421</v>
      </c>
      <c r="L99" s="223">
        <v>15.84381167499178</v>
      </c>
      <c r="M99" s="223">
        <v>17.367348921090439</v>
      </c>
      <c r="N99" s="223">
        <v>17.097207827111522</v>
      </c>
      <c r="O99" s="223">
        <v>14.62797592558127</v>
      </c>
      <c r="P99" s="223">
        <v>14.125590174599511</v>
      </c>
      <c r="Q99" s="223">
        <v>16.404076045890761</v>
      </c>
      <c r="R99" s="223">
        <v>16.20058412652676</v>
      </c>
      <c r="S99" s="223">
        <v>16.590082212307919</v>
      </c>
      <c r="T99" s="223">
        <v>18.758702017194139</v>
      </c>
      <c r="U99" s="223">
        <v>19.51039345367111</v>
      </c>
      <c r="V99" s="223">
        <v>16.645517854524531</v>
      </c>
      <c r="W99" s="223">
        <v>20.892266809118961</v>
      </c>
      <c r="X99" s="223">
        <v>21.236182586373332</v>
      </c>
      <c r="Y99" s="223">
        <v>18.308931091252141</v>
      </c>
      <c r="DA99" s="89" t="s">
        <v>1542</v>
      </c>
    </row>
    <row r="100" spans="1:105" ht="12" customHeight="1" x14ac:dyDescent="0.25">
      <c r="A100" s="55" t="s">
        <v>91</v>
      </c>
      <c r="B100" s="259">
        <v>0.148153297061625</v>
      </c>
      <c r="C100" s="259">
        <v>0.13730967281421039</v>
      </c>
      <c r="D100" s="259">
        <v>0.14245731126568681</v>
      </c>
      <c r="E100" s="259">
        <v>0.11988099045667321</v>
      </c>
      <c r="F100" s="259">
        <v>0.115228008546058</v>
      </c>
      <c r="G100" s="259">
        <v>0.1073581264641867</v>
      </c>
      <c r="H100" s="259">
        <v>0.1626019473673001</v>
      </c>
      <c r="I100" s="259">
        <v>0.15441732229260541</v>
      </c>
      <c r="J100" s="259">
        <v>0.15302431570352201</v>
      </c>
      <c r="K100" s="259">
        <v>0.1199448596911044</v>
      </c>
      <c r="L100" s="259">
        <v>0.134515660258927</v>
      </c>
      <c r="M100" s="259">
        <v>0.14745065486703909</v>
      </c>
      <c r="N100" s="259">
        <v>0.14515712800834021</v>
      </c>
      <c r="O100" s="259">
        <v>0.1241930843565696</v>
      </c>
      <c r="P100" s="259">
        <v>0.1199277754533486</v>
      </c>
      <c r="Q100" s="259">
        <v>0.13927236485235109</v>
      </c>
      <c r="R100" s="259">
        <v>0.13754469663377331</v>
      </c>
      <c r="S100" s="259">
        <v>0.14085157715297719</v>
      </c>
      <c r="T100" s="259">
        <v>0.15926339186591279</v>
      </c>
      <c r="U100" s="259">
        <v>0.1656453327752429</v>
      </c>
      <c r="V100" s="259">
        <v>0.14132223170025821</v>
      </c>
      <c r="W100" s="259">
        <v>0.1773775857589884</v>
      </c>
      <c r="X100" s="259">
        <v>0.18029746759054741</v>
      </c>
      <c r="Y100" s="259">
        <v>0.1554447884696234</v>
      </c>
      <c r="DA100" s="67" t="s">
        <v>1543</v>
      </c>
    </row>
    <row r="101" spans="1:105" ht="12" customHeight="1" x14ac:dyDescent="0.25">
      <c r="A101" s="173" t="s">
        <v>92</v>
      </c>
      <c r="B101" s="224">
        <v>0.16610790920859669</v>
      </c>
      <c r="C101" s="224">
        <v>0.1539501524275752</v>
      </c>
      <c r="D101" s="224">
        <v>0.15972163019752891</v>
      </c>
      <c r="E101" s="224">
        <v>0.1344092981631772</v>
      </c>
      <c r="F101" s="224">
        <v>0.12919242407338741</v>
      </c>
      <c r="G101" s="224">
        <v>0.12036879554628099</v>
      </c>
      <c r="H101" s="224">
        <v>0.18230758306508571</v>
      </c>
      <c r="I101" s="224">
        <v>0.1731310680243959</v>
      </c>
      <c r="J101" s="224">
        <v>0.1715692437746783</v>
      </c>
      <c r="K101" s="224">
        <v>0.13448090767308721</v>
      </c>
      <c r="L101" s="224">
        <v>0.15081753511115009</v>
      </c>
      <c r="M101" s="224">
        <v>0.16532011421395779</v>
      </c>
      <c r="N101" s="224">
        <v>0.16274863616542151</v>
      </c>
      <c r="O101" s="224">
        <v>0.1392439722219328</v>
      </c>
      <c r="P101" s="224">
        <v>0.13446175300646601</v>
      </c>
      <c r="Q101" s="224">
        <v>0.15615070197552269</v>
      </c>
      <c r="R101" s="224">
        <v>0.15421365864752501</v>
      </c>
      <c r="S101" s="224">
        <v>0.15792129809897179</v>
      </c>
      <c r="T101" s="224">
        <v>0.17856442995873509</v>
      </c>
      <c r="U101" s="224">
        <v>0.1857197945855559</v>
      </c>
      <c r="V101" s="224">
        <v>0.15844899099787399</v>
      </c>
      <c r="W101" s="224">
        <v>0.19887387250408969</v>
      </c>
      <c r="X101" s="224">
        <v>0.20214761312138199</v>
      </c>
      <c r="Y101" s="224">
        <v>0.1742830522315108</v>
      </c>
      <c r="DA101" s="177" t="s">
        <v>1544</v>
      </c>
    </row>
    <row r="102" spans="1:105" ht="12" customHeight="1" x14ac:dyDescent="0.25">
      <c r="A102" s="173" t="s">
        <v>93</v>
      </c>
      <c r="B102" s="224">
        <v>0.37661959250152038</v>
      </c>
      <c r="C102" s="224">
        <v>0.34006866528040519</v>
      </c>
      <c r="D102" s="224">
        <v>0.39682769798534723</v>
      </c>
      <c r="E102" s="224">
        <v>0.32737023109095459</v>
      </c>
      <c r="F102" s="224">
        <v>0.2793625690872103</v>
      </c>
      <c r="G102" s="224">
        <v>0.2497700756682443</v>
      </c>
      <c r="H102" s="224">
        <v>0.36727975622783438</v>
      </c>
      <c r="I102" s="224">
        <v>0.35503958379283029</v>
      </c>
      <c r="J102" s="224">
        <v>0.35827765506447329</v>
      </c>
      <c r="K102" s="224">
        <v>0.25986880902656839</v>
      </c>
      <c r="L102" s="224">
        <v>0.32067155035023848</v>
      </c>
      <c r="M102" s="224">
        <v>0.34999874709432321</v>
      </c>
      <c r="N102" s="224">
        <v>0.35055616568228948</v>
      </c>
      <c r="O102" s="224">
        <v>0.2838003779356269</v>
      </c>
      <c r="P102" s="224">
        <v>0.28965268733903787</v>
      </c>
      <c r="Q102" s="224">
        <v>0.37422250277662689</v>
      </c>
      <c r="R102" s="224">
        <v>0.31423778877952269</v>
      </c>
      <c r="S102" s="224">
        <v>0.32538249278093839</v>
      </c>
      <c r="T102" s="224">
        <v>0.35663189855758631</v>
      </c>
      <c r="U102" s="224">
        <v>0.39322053335965812</v>
      </c>
      <c r="V102" s="224">
        <v>0.3368015648544993</v>
      </c>
      <c r="W102" s="224">
        <v>0.42184499322689301</v>
      </c>
      <c r="X102" s="224">
        <v>0.42954810086178308</v>
      </c>
      <c r="Y102" s="224">
        <v>0.35854480550136791</v>
      </c>
      <c r="DA102" s="177" t="s">
        <v>1545</v>
      </c>
    </row>
    <row r="103" spans="1:105" ht="12" customHeight="1" x14ac:dyDescent="0.25">
      <c r="A103" s="173" t="s">
        <v>94</v>
      </c>
      <c r="B103" s="224">
        <v>0.13297312776544401</v>
      </c>
      <c r="C103" s="224">
        <v>0.12324056925280991</v>
      </c>
      <c r="D103" s="224">
        <v>0.1278607673791719</v>
      </c>
      <c r="E103" s="224">
        <v>0.1075976746842999</v>
      </c>
      <c r="F103" s="224">
        <v>0.1034214493125947</v>
      </c>
      <c r="G103" s="224">
        <v>9.6357935666075159E-2</v>
      </c>
      <c r="H103" s="224">
        <v>0.14594133205951099</v>
      </c>
      <c r="I103" s="224">
        <v>0.13859532479976761</v>
      </c>
      <c r="J103" s="224">
        <v>0.13734504926205029</v>
      </c>
      <c r="K103" s="224">
        <v>0.1076549997120836</v>
      </c>
      <c r="L103" s="224">
        <v>0.1207328384370898</v>
      </c>
      <c r="M103" s="224">
        <v>0.13234248010408819</v>
      </c>
      <c r="N103" s="224">
        <v>0.13028395392840411</v>
      </c>
      <c r="O103" s="224">
        <v>0.1114679403109165</v>
      </c>
      <c r="P103" s="224">
        <v>0.1076396659694337</v>
      </c>
      <c r="Q103" s="224">
        <v>0.1250021587977482</v>
      </c>
      <c r="R103" s="224">
        <v>0.1234515119250723</v>
      </c>
      <c r="S103" s="224">
        <v>0.12641956092908629</v>
      </c>
      <c r="T103" s="224">
        <v>0.14294485357376169</v>
      </c>
      <c r="U103" s="224">
        <v>0.14867288434161469</v>
      </c>
      <c r="V103" s="224">
        <v>0.1268419909963899</v>
      </c>
      <c r="W103" s="224">
        <v>0.1592030203961311</v>
      </c>
      <c r="X103" s="224">
        <v>0.16182372359712971</v>
      </c>
      <c r="Y103" s="224">
        <v>0.13951751413973509</v>
      </c>
      <c r="DA103" s="177" t="s">
        <v>1546</v>
      </c>
    </row>
    <row r="104" spans="1:105" ht="12" customHeight="1" x14ac:dyDescent="0.25">
      <c r="A104" s="56" t="s">
        <v>95</v>
      </c>
      <c r="B104" s="260">
        <v>0.14066643644732779</v>
      </c>
      <c r="C104" s="260">
        <v>0.13118908211615379</v>
      </c>
      <c r="D104" s="260">
        <v>0.14044727930275891</v>
      </c>
      <c r="E104" s="260">
        <v>0.1179386533085888</v>
      </c>
      <c r="F104" s="260">
        <v>0.1103959325990634</v>
      </c>
      <c r="G104" s="260">
        <v>0.1020602741768737</v>
      </c>
      <c r="H104" s="260">
        <v>0.1538973867097421</v>
      </c>
      <c r="I104" s="260">
        <v>0.14639921609758641</v>
      </c>
      <c r="J104" s="260">
        <v>0.14577276265294239</v>
      </c>
      <c r="K104" s="260">
        <v>0.1134652772104099</v>
      </c>
      <c r="L104" s="260">
        <v>0.12813383658609359</v>
      </c>
      <c r="M104" s="260">
        <v>0.14090946290568979</v>
      </c>
      <c r="N104" s="260">
        <v>0.13976117653427331</v>
      </c>
      <c r="O104" s="260">
        <v>0.1190552796653333</v>
      </c>
      <c r="P104" s="260">
        <v>0.11704247491128759</v>
      </c>
      <c r="Q104" s="260">
        <v>0.14007021577608031</v>
      </c>
      <c r="R104" s="260">
        <v>0.1310028779670859</v>
      </c>
      <c r="S104" s="260">
        <v>0.1347631663876018</v>
      </c>
      <c r="T104" s="260">
        <v>0.15196863091822099</v>
      </c>
      <c r="U104" s="260">
        <v>0.15954303229073361</v>
      </c>
      <c r="V104" s="260">
        <v>0.1370413563775213</v>
      </c>
      <c r="W104" s="260">
        <v>0.17193743683719631</v>
      </c>
      <c r="X104" s="260">
        <v>0.1753786620675746</v>
      </c>
      <c r="Y104" s="260">
        <v>0.15238892317204161</v>
      </c>
      <c r="DA104" s="68" t="s">
        <v>1547</v>
      </c>
    </row>
    <row r="105" spans="1:105" ht="12" customHeight="1" x14ac:dyDescent="0.25">
      <c r="A105" s="37" t="s">
        <v>159</v>
      </c>
      <c r="B105" s="226">
        <v>1.15533846132284E-2</v>
      </c>
      <c r="C105" s="226">
        <v>1.0202717819575409E-2</v>
      </c>
      <c r="D105" s="226">
        <v>4.6422428212779887E-3</v>
      </c>
      <c r="E105" s="226">
        <v>8.3283404281613033E-3</v>
      </c>
      <c r="F105" s="226">
        <v>4.7594337575049021E-3</v>
      </c>
      <c r="G105" s="226">
        <v>3.6738693099417161E-3</v>
      </c>
      <c r="H105" s="226">
        <v>5.9882377636840851E-3</v>
      </c>
      <c r="I105" s="226">
        <v>4.5547908544757779E-3</v>
      </c>
      <c r="J105" s="226">
        <v>3.9306553401513046E-3</v>
      </c>
      <c r="K105" s="226">
        <v>3.0634970865064028E-3</v>
      </c>
      <c r="L105" s="226">
        <v>3.319018486882451E-3</v>
      </c>
      <c r="M105" s="226">
        <v>4.0447788184543492E-3</v>
      </c>
      <c r="N105" s="226">
        <v>3.3539186774692959E-3</v>
      </c>
      <c r="O105" s="226">
        <v>4.2826804514939504E-3</v>
      </c>
      <c r="P105" s="226">
        <v>3.0209164560226248E-3</v>
      </c>
      <c r="Q105" s="226">
        <v>2.6458707679406848E-3</v>
      </c>
      <c r="R105" s="226">
        <v>2.201475794556831E-3</v>
      </c>
      <c r="S105" s="226">
        <v>1.9381732009984059E-3</v>
      </c>
      <c r="T105" s="226">
        <v>2.3879836571329091E-3</v>
      </c>
      <c r="U105" s="226">
        <v>2.3132962487037818E-3</v>
      </c>
      <c r="V105" s="226">
        <v>2.9003474587652122E-3</v>
      </c>
      <c r="W105" s="226">
        <v>3.0706315779711088E-3</v>
      </c>
      <c r="X105" s="226">
        <v>3.7582611146341062E-3</v>
      </c>
      <c r="Y105" s="226">
        <v>3.2645802156824502E-3</v>
      </c>
      <c r="DA105" s="69" t="s">
        <v>1548</v>
      </c>
    </row>
    <row r="106" spans="1:105" ht="12" customHeight="1" x14ac:dyDescent="0.25">
      <c r="A106" s="37" t="s">
        <v>35</v>
      </c>
      <c r="B106" s="226">
        <v>7.3239768819828327E-2</v>
      </c>
      <c r="C106" s="226">
        <v>6.7358364765468928E-2</v>
      </c>
      <c r="D106" s="226">
        <v>6.2216560339312499E-2</v>
      </c>
      <c r="E106" s="226">
        <v>4.8994778774345951E-2</v>
      </c>
      <c r="F106" s="226">
        <v>6.0111253877183322E-2</v>
      </c>
      <c r="G106" s="226">
        <v>6.0567298612975828E-2</v>
      </c>
      <c r="H106" s="226">
        <v>9.5625433123430595E-2</v>
      </c>
      <c r="I106" s="226">
        <v>8.9941081379930066E-2</v>
      </c>
      <c r="J106" s="226">
        <v>8.6163908533071473E-2</v>
      </c>
      <c r="K106" s="226">
        <v>7.3286616921565143E-2</v>
      </c>
      <c r="L106" s="226">
        <v>7.5607539844949695E-2</v>
      </c>
      <c r="M106" s="226">
        <v>8.0945994037582319E-2</v>
      </c>
      <c r="N106" s="226">
        <v>7.6407936067698357E-2</v>
      </c>
      <c r="O106" s="226">
        <v>6.6094098741207807E-2</v>
      </c>
      <c r="P106" s="226">
        <v>5.797507847386929E-2</v>
      </c>
      <c r="Q106" s="226">
        <v>5.8918866504890623E-2</v>
      </c>
      <c r="R106" s="226">
        <v>7.9836753176641601E-2</v>
      </c>
      <c r="S106" s="226">
        <v>7.924334848178595E-2</v>
      </c>
      <c r="T106" s="226">
        <v>9.1333637952273297E-2</v>
      </c>
      <c r="U106" s="226">
        <v>8.8954771196223678E-2</v>
      </c>
      <c r="V106" s="226">
        <v>7.1746860021428813E-2</v>
      </c>
      <c r="W106" s="226">
        <v>9.0833138393809007E-2</v>
      </c>
      <c r="X106" s="226">
        <v>8.9642804614361027E-2</v>
      </c>
      <c r="Y106" s="226">
        <v>7.9573996881615608E-2</v>
      </c>
      <c r="DA106" s="69" t="s">
        <v>1549</v>
      </c>
    </row>
    <row r="107" spans="1:105" ht="12" customHeight="1" x14ac:dyDescent="0.25">
      <c r="A107" s="37" t="s">
        <v>96</v>
      </c>
      <c r="B107" s="226">
        <v>0</v>
      </c>
      <c r="C107" s="226">
        <v>0</v>
      </c>
      <c r="D107" s="226">
        <v>0</v>
      </c>
      <c r="E107" s="226">
        <v>0</v>
      </c>
      <c r="F107" s="226">
        <v>0</v>
      </c>
      <c r="G107" s="226">
        <v>0</v>
      </c>
      <c r="H107" s="226">
        <v>0</v>
      </c>
      <c r="I107" s="226">
        <v>0</v>
      </c>
      <c r="J107" s="226">
        <v>0</v>
      </c>
      <c r="K107" s="226">
        <v>0</v>
      </c>
      <c r="L107" s="226">
        <v>0</v>
      </c>
      <c r="M107" s="226">
        <v>0</v>
      </c>
      <c r="N107" s="226">
        <v>0</v>
      </c>
      <c r="O107" s="226">
        <v>0</v>
      </c>
      <c r="P107" s="226">
        <v>0</v>
      </c>
      <c r="Q107" s="226">
        <v>0</v>
      </c>
      <c r="R107" s="226">
        <v>0</v>
      </c>
      <c r="S107" s="226">
        <v>0</v>
      </c>
      <c r="T107" s="226">
        <v>0</v>
      </c>
      <c r="U107" s="226">
        <v>0</v>
      </c>
      <c r="V107" s="226">
        <v>0</v>
      </c>
      <c r="W107" s="226">
        <v>0</v>
      </c>
      <c r="X107" s="226">
        <v>0</v>
      </c>
      <c r="Y107" s="226">
        <v>0</v>
      </c>
      <c r="DA107" s="69" t="s">
        <v>1550</v>
      </c>
    </row>
    <row r="108" spans="1:105" ht="12" customHeight="1" x14ac:dyDescent="0.25">
      <c r="A108" s="37" t="s">
        <v>78</v>
      </c>
      <c r="B108" s="226">
        <v>0</v>
      </c>
      <c r="C108" s="226">
        <v>0</v>
      </c>
      <c r="D108" s="226">
        <v>0</v>
      </c>
      <c r="E108" s="226">
        <v>0</v>
      </c>
      <c r="F108" s="226">
        <v>0</v>
      </c>
      <c r="G108" s="226">
        <v>0</v>
      </c>
      <c r="H108" s="226">
        <v>0</v>
      </c>
      <c r="I108" s="226">
        <v>0</v>
      </c>
      <c r="J108" s="226">
        <v>0</v>
      </c>
      <c r="K108" s="226">
        <v>0</v>
      </c>
      <c r="L108" s="226">
        <v>0</v>
      </c>
      <c r="M108" s="226">
        <v>0</v>
      </c>
      <c r="N108" s="226">
        <v>0</v>
      </c>
      <c r="O108" s="226">
        <v>0</v>
      </c>
      <c r="P108" s="226">
        <v>0</v>
      </c>
      <c r="Q108" s="226">
        <v>0</v>
      </c>
      <c r="R108" s="226">
        <v>0</v>
      </c>
      <c r="S108" s="226">
        <v>0</v>
      </c>
      <c r="T108" s="226">
        <v>0</v>
      </c>
      <c r="U108" s="226">
        <v>0</v>
      </c>
      <c r="V108" s="226">
        <v>0</v>
      </c>
      <c r="W108" s="226">
        <v>0</v>
      </c>
      <c r="X108" s="226">
        <v>0</v>
      </c>
      <c r="Y108" s="226">
        <v>4.8438578440068323E-3</v>
      </c>
      <c r="DA108" s="69" t="s">
        <v>1551</v>
      </c>
    </row>
    <row r="109" spans="1:105" ht="12" customHeight="1" x14ac:dyDescent="0.25">
      <c r="A109" s="37" t="s">
        <v>40</v>
      </c>
      <c r="B109" s="226">
        <v>5.5873283014271032E-2</v>
      </c>
      <c r="C109" s="226">
        <v>5.3627999531109492E-2</v>
      </c>
      <c r="D109" s="226">
        <v>7.3588476142168444E-2</v>
      </c>
      <c r="E109" s="226">
        <v>6.0615534106081559E-2</v>
      </c>
      <c r="F109" s="226">
        <v>4.5525244964375197E-2</v>
      </c>
      <c r="G109" s="226">
        <v>3.7819106253956181E-2</v>
      </c>
      <c r="H109" s="226">
        <v>5.2283715822627433E-2</v>
      </c>
      <c r="I109" s="226">
        <v>5.190334386318058E-2</v>
      </c>
      <c r="J109" s="226">
        <v>5.5678198779719613E-2</v>
      </c>
      <c r="K109" s="226">
        <v>3.7115163202338333E-2</v>
      </c>
      <c r="L109" s="226">
        <v>4.9207278254261418E-2</v>
      </c>
      <c r="M109" s="226">
        <v>5.5918690049653129E-2</v>
      </c>
      <c r="N109" s="226">
        <v>5.9999321789105678E-2</v>
      </c>
      <c r="O109" s="226">
        <v>4.8678500472631531E-2</v>
      </c>
      <c r="P109" s="226">
        <v>5.6046479981395628E-2</v>
      </c>
      <c r="Q109" s="226">
        <v>7.8505478503248988E-2</v>
      </c>
      <c r="R109" s="226">
        <v>4.8964648995887448E-2</v>
      </c>
      <c r="S109" s="226">
        <v>5.3581644704817417E-2</v>
      </c>
      <c r="T109" s="226">
        <v>5.8247009308814768E-2</v>
      </c>
      <c r="U109" s="226">
        <v>6.8274964845806183E-2</v>
      </c>
      <c r="V109" s="226">
        <v>6.2394148897327299E-2</v>
      </c>
      <c r="W109" s="226">
        <v>7.8033666865416171E-2</v>
      </c>
      <c r="X109" s="226">
        <v>8.1977596338579442E-2</v>
      </c>
      <c r="Y109" s="226">
        <v>6.4706488230736672E-2</v>
      </c>
      <c r="DA109" s="69" t="s">
        <v>1552</v>
      </c>
    </row>
    <row r="110" spans="1:105" ht="12" customHeight="1" x14ac:dyDescent="0.25">
      <c r="A110" s="57" t="s">
        <v>1553</v>
      </c>
      <c r="B110" s="261">
        <f t="shared" ref="B110:Y110" si="4">B111+B117</f>
        <v>12.234056512489005</v>
      </c>
      <c r="C110" s="261">
        <f t="shared" si="4"/>
        <v>11.41723980684101</v>
      </c>
      <c r="D110" s="261">
        <f t="shared" si="4"/>
        <v>11.45249607491014</v>
      </c>
      <c r="E110" s="261">
        <f t="shared" si="4"/>
        <v>9.6957891469072628</v>
      </c>
      <c r="F110" s="261">
        <f t="shared" si="4"/>
        <v>9.6340331594425113</v>
      </c>
      <c r="G110" s="261">
        <f t="shared" si="4"/>
        <v>9.0696409679414387</v>
      </c>
      <c r="H110" s="261">
        <f t="shared" si="4"/>
        <v>13.83458837171022</v>
      </c>
      <c r="I110" s="261">
        <f t="shared" si="4"/>
        <v>13.082807853727058</v>
      </c>
      <c r="J110" s="261">
        <f t="shared" si="4"/>
        <v>12.907250930920807</v>
      </c>
      <c r="K110" s="261">
        <f t="shared" si="4"/>
        <v>10.302954280673433</v>
      </c>
      <c r="L110" s="261">
        <f t="shared" si="4"/>
        <v>11.295492986604044</v>
      </c>
      <c r="M110" s="261">
        <f t="shared" si="4"/>
        <v>12.394571071659275</v>
      </c>
      <c r="N110" s="261">
        <f t="shared" si="4"/>
        <v>12.147802236463379</v>
      </c>
      <c r="O110" s="261">
        <f t="shared" si="4"/>
        <v>10.536320717915924</v>
      </c>
      <c r="P110" s="261">
        <f t="shared" si="4"/>
        <v>10.034748388432591</v>
      </c>
      <c r="Q110" s="261">
        <f t="shared" si="4"/>
        <v>11.315212960283651</v>
      </c>
      <c r="R110" s="261">
        <f t="shared" si="4"/>
        <v>11.670479328875516</v>
      </c>
      <c r="S110" s="261">
        <f t="shared" si="4"/>
        <v>11.91879025161299</v>
      </c>
      <c r="T110" s="261">
        <f t="shared" si="4"/>
        <v>13.576843717900877</v>
      </c>
      <c r="U110" s="261">
        <f t="shared" si="4"/>
        <v>13.922552135701061</v>
      </c>
      <c r="V110" s="261">
        <f t="shared" si="4"/>
        <v>11.865664128527595</v>
      </c>
      <c r="W110" s="261">
        <f t="shared" si="4"/>
        <v>14.90080877741989</v>
      </c>
      <c r="X110" s="261">
        <f t="shared" si="4"/>
        <v>15.138828877151489</v>
      </c>
      <c r="Y110" s="261">
        <f t="shared" si="4"/>
        <v>13.155134723993816</v>
      </c>
      <c r="DA110" s="70"/>
    </row>
    <row r="111" spans="1:105" ht="12" customHeight="1" x14ac:dyDescent="0.25">
      <c r="A111" s="60" t="s">
        <v>1554</v>
      </c>
      <c r="B111" s="262">
        <v>10.34121318843018</v>
      </c>
      <c r="C111" s="262">
        <v>9.7080969061168219</v>
      </c>
      <c r="D111" s="262">
        <v>9.4580893210178445</v>
      </c>
      <c r="E111" s="262">
        <v>8.0504670002279006</v>
      </c>
      <c r="F111" s="262">
        <v>8.2299915630496905</v>
      </c>
      <c r="G111" s="262">
        <v>7.8143275703082669</v>
      </c>
      <c r="H111" s="262">
        <v>11.98868590545708</v>
      </c>
      <c r="I111" s="262">
        <v>11.29842297482257</v>
      </c>
      <c r="J111" s="262">
        <v>11.106591907730181</v>
      </c>
      <c r="K111" s="262">
        <v>8.9968859026851788</v>
      </c>
      <c r="L111" s="262">
        <v>9.6838375778547174</v>
      </c>
      <c r="M111" s="262">
        <v>10.635520812308339</v>
      </c>
      <c r="N111" s="262">
        <v>10.38595046047883</v>
      </c>
      <c r="O111" s="262">
        <v>9.1099752450933593</v>
      </c>
      <c r="P111" s="262">
        <v>8.5789899349655627</v>
      </c>
      <c r="Q111" s="262">
        <v>9.4344171116437163</v>
      </c>
      <c r="R111" s="262">
        <v>10.091159207190859</v>
      </c>
      <c r="S111" s="262">
        <v>10.28345823095203</v>
      </c>
      <c r="T111" s="262">
        <v>11.78445606263457</v>
      </c>
      <c r="U111" s="262">
        <v>11.94627454347868</v>
      </c>
      <c r="V111" s="262">
        <v>10.172941269015629</v>
      </c>
      <c r="W111" s="262">
        <v>12.78066820291183</v>
      </c>
      <c r="X111" s="262">
        <v>12.97997343981762</v>
      </c>
      <c r="Y111" s="262">
        <v>11.353133035867369</v>
      </c>
      <c r="DA111" s="72" t="s">
        <v>1555</v>
      </c>
    </row>
    <row r="112" spans="1:105" ht="12" customHeight="1" x14ac:dyDescent="0.25">
      <c r="A112" s="59" t="s">
        <v>28</v>
      </c>
      <c r="B112" s="230">
        <v>1.2717379320374891</v>
      </c>
      <c r="C112" s="230">
        <v>2.0064892954316762</v>
      </c>
      <c r="D112" s="230">
        <v>2.9863787894803151</v>
      </c>
      <c r="E112" s="230">
        <v>2.3305375203822001</v>
      </c>
      <c r="F112" s="230">
        <v>2.4337012449945532</v>
      </c>
      <c r="G112" s="230">
        <v>1.967582034577859</v>
      </c>
      <c r="H112" s="230">
        <v>2.7480741804669462</v>
      </c>
      <c r="I112" s="230">
        <v>3.061486590831457</v>
      </c>
      <c r="J112" s="230">
        <v>3.29462376387866</v>
      </c>
      <c r="K112" s="230">
        <v>2.4948326010551871</v>
      </c>
      <c r="L112" s="230">
        <v>1.7060857116403361</v>
      </c>
      <c r="M112" s="230">
        <v>2.093196902441802</v>
      </c>
      <c r="N112" s="230">
        <v>2.321931551520652</v>
      </c>
      <c r="O112" s="230">
        <v>1.812966649174939</v>
      </c>
      <c r="P112" s="230">
        <v>1.581145203155627</v>
      </c>
      <c r="Q112" s="230">
        <v>1.294285275432757</v>
      </c>
      <c r="R112" s="230">
        <v>1.158892286382593</v>
      </c>
      <c r="S112" s="230">
        <v>1.28732457917351</v>
      </c>
      <c r="T112" s="230">
        <v>1.4416869055655059</v>
      </c>
      <c r="U112" s="230">
        <v>1.449526653681819</v>
      </c>
      <c r="V112" s="230">
        <v>1.4407541260668111</v>
      </c>
      <c r="W112" s="230">
        <v>1.824677902315911</v>
      </c>
      <c r="X112" s="230">
        <v>1.8436168940189279</v>
      </c>
      <c r="Y112" s="230">
        <v>1.5674233694822699</v>
      </c>
      <c r="DA112" s="71" t="s">
        <v>1556</v>
      </c>
    </row>
    <row r="113" spans="1:105" ht="12" customHeight="1" x14ac:dyDescent="0.25">
      <c r="A113" s="59" t="s">
        <v>31</v>
      </c>
      <c r="B113" s="295">
        <v>0.19232694163260319</v>
      </c>
      <c r="C113" s="295">
        <v>0.29424478547706562</v>
      </c>
      <c r="D113" s="295">
        <v>0.28046096054109282</v>
      </c>
      <c r="E113" s="295">
        <v>0.30248829256551668</v>
      </c>
      <c r="F113" s="295">
        <v>0.25529805617096391</v>
      </c>
      <c r="G113" s="295">
        <v>0.2354398467469633</v>
      </c>
      <c r="H113" s="295">
        <v>0.49139962906392409</v>
      </c>
      <c r="I113" s="295">
        <v>0.34326674399504642</v>
      </c>
      <c r="J113" s="295">
        <v>0.28427370739314523</v>
      </c>
      <c r="K113" s="295">
        <v>9.3639397778567307E-2</v>
      </c>
      <c r="L113" s="295">
        <v>9.0431344078990547E-2</v>
      </c>
      <c r="M113" s="295">
        <v>0.21372825851284399</v>
      </c>
      <c r="N113" s="295">
        <v>0.1182843573564052</v>
      </c>
      <c r="O113" s="295">
        <v>0.23485303451234221</v>
      </c>
      <c r="P113" s="295">
        <v>0.24365385102839721</v>
      </c>
      <c r="Q113" s="295">
        <v>0.12517292217629111</v>
      </c>
      <c r="R113" s="295">
        <v>0.25425306464844522</v>
      </c>
      <c r="S113" s="295">
        <v>0.23289005094059859</v>
      </c>
      <c r="T113" s="295">
        <v>0.22333157642723001</v>
      </c>
      <c r="U113" s="295">
        <v>0.24833416860907839</v>
      </c>
      <c r="V113" s="295">
        <v>0.22366716075436729</v>
      </c>
      <c r="W113" s="295">
        <v>0.20344371099202149</v>
      </c>
      <c r="X113" s="295">
        <v>0.225326256480644</v>
      </c>
      <c r="Y113" s="295">
        <v>0.1866282970005452</v>
      </c>
      <c r="DA113" s="122" t="s">
        <v>1557</v>
      </c>
    </row>
    <row r="114" spans="1:105" ht="12" customHeight="1" x14ac:dyDescent="0.25">
      <c r="A114" s="59" t="s">
        <v>159</v>
      </c>
      <c r="B114" s="295">
        <v>0.92603558815153686</v>
      </c>
      <c r="C114" s="295">
        <v>0.74297559238386368</v>
      </c>
      <c r="D114" s="295">
        <v>0.37998261965293051</v>
      </c>
      <c r="E114" s="295">
        <v>0.76456475274275282</v>
      </c>
      <c r="F114" s="295">
        <v>0.40253215000102732</v>
      </c>
      <c r="G114" s="295">
        <v>0.31802831287376387</v>
      </c>
      <c r="H114" s="295">
        <v>0.51148113836221631</v>
      </c>
      <c r="I114" s="295">
        <v>0.37752339557239961</v>
      </c>
      <c r="J114" s="295">
        <v>0.32565049547490699</v>
      </c>
      <c r="K114" s="295">
        <v>0.25713330724693478</v>
      </c>
      <c r="L114" s="295">
        <v>0.3316774882654005</v>
      </c>
      <c r="M114" s="295">
        <v>0.39182366987561229</v>
      </c>
      <c r="N114" s="295">
        <v>0.32523511039575009</v>
      </c>
      <c r="O114" s="295">
        <v>0.42975759782112288</v>
      </c>
      <c r="P114" s="295">
        <v>0.33451124786673009</v>
      </c>
      <c r="Q114" s="295">
        <v>0.3444592868627161</v>
      </c>
      <c r="R114" s="295">
        <v>0.23287237777733749</v>
      </c>
      <c r="S114" s="295">
        <v>0.20921859493262809</v>
      </c>
      <c r="T114" s="295">
        <v>0.2578385984683389</v>
      </c>
      <c r="U114" s="295">
        <v>0.25975806960844883</v>
      </c>
      <c r="V114" s="295">
        <v>0.33059058926964369</v>
      </c>
      <c r="W114" s="295">
        <v>0.3516057886873506</v>
      </c>
      <c r="X114" s="295">
        <v>0.43903675548970722</v>
      </c>
      <c r="Y114" s="295">
        <v>0.37828958711364641</v>
      </c>
      <c r="DA114" s="122" t="s">
        <v>1558</v>
      </c>
    </row>
    <row r="115" spans="1:105" ht="12" customHeight="1" x14ac:dyDescent="0.25">
      <c r="A115" s="59" t="s">
        <v>32</v>
      </c>
      <c r="B115" s="295">
        <v>2.0807435953414481</v>
      </c>
      <c r="C115" s="295">
        <v>1.7592607901803949</v>
      </c>
      <c r="D115" s="295">
        <v>0.71863985412107734</v>
      </c>
      <c r="E115" s="295">
        <v>0.15501983964750579</v>
      </c>
      <c r="F115" s="295">
        <v>5.4512420776896199E-2</v>
      </c>
      <c r="G115" s="295">
        <v>5.0272204128823002E-2</v>
      </c>
      <c r="H115" s="295">
        <v>6.995150048019684E-2</v>
      </c>
      <c r="I115" s="295">
        <v>6.1388489599664461E-2</v>
      </c>
      <c r="J115" s="295">
        <v>6.3458367421277473E-2</v>
      </c>
      <c r="K115" s="295">
        <v>0</v>
      </c>
      <c r="L115" s="295">
        <v>0</v>
      </c>
      <c r="M115" s="295">
        <v>9.541455030587466E-2</v>
      </c>
      <c r="N115" s="295">
        <v>0.21109393324651149</v>
      </c>
      <c r="O115" s="295">
        <v>0</v>
      </c>
      <c r="P115" s="295">
        <v>0</v>
      </c>
      <c r="Q115" s="295">
        <v>0</v>
      </c>
      <c r="R115" s="295">
        <v>0</v>
      </c>
      <c r="S115" s="295">
        <v>0</v>
      </c>
      <c r="T115" s="295">
        <v>0</v>
      </c>
      <c r="U115" s="295">
        <v>0</v>
      </c>
      <c r="V115" s="295">
        <v>0</v>
      </c>
      <c r="W115" s="295">
        <v>0</v>
      </c>
      <c r="X115" s="295">
        <v>0</v>
      </c>
      <c r="Y115" s="295">
        <v>0</v>
      </c>
      <c r="DA115" s="122" t="s">
        <v>1559</v>
      </c>
    </row>
    <row r="116" spans="1:105" ht="12" customHeight="1" x14ac:dyDescent="0.25">
      <c r="A116" s="59" t="s">
        <v>35</v>
      </c>
      <c r="B116" s="295">
        <v>5.8703691312670996</v>
      </c>
      <c r="C116" s="295">
        <v>4.9051264426438212</v>
      </c>
      <c r="D116" s="295">
        <v>5.0926270972224286</v>
      </c>
      <c r="E116" s="295">
        <v>4.4978565948899254</v>
      </c>
      <c r="F116" s="295">
        <v>5.0839476911062498</v>
      </c>
      <c r="G116" s="295">
        <v>5.2430051719808572</v>
      </c>
      <c r="H116" s="295">
        <v>8.1677794570837943</v>
      </c>
      <c r="I116" s="295">
        <v>7.4547577548239987</v>
      </c>
      <c r="J116" s="295">
        <v>7.1385855735621906</v>
      </c>
      <c r="K116" s="295">
        <v>6.151280596604491</v>
      </c>
      <c r="L116" s="295">
        <v>7.5556430338699911</v>
      </c>
      <c r="M116" s="295">
        <v>7.8413574311722023</v>
      </c>
      <c r="N116" s="295">
        <v>7.4094055079595149</v>
      </c>
      <c r="O116" s="295">
        <v>6.6323979635849559</v>
      </c>
      <c r="P116" s="295">
        <v>6.419679632914808</v>
      </c>
      <c r="Q116" s="295">
        <v>7.6704996271719512</v>
      </c>
      <c r="R116" s="295">
        <v>8.4451414783824816</v>
      </c>
      <c r="S116" s="295">
        <v>8.5540250059052934</v>
      </c>
      <c r="T116" s="295">
        <v>9.8615989821734917</v>
      </c>
      <c r="U116" s="295">
        <v>9.9886556515793359</v>
      </c>
      <c r="V116" s="295">
        <v>8.1779293929248098</v>
      </c>
      <c r="W116" s="295">
        <v>10.400940800916549</v>
      </c>
      <c r="X116" s="295">
        <v>10.471993533828339</v>
      </c>
      <c r="Y116" s="295">
        <v>9.2207917822709131</v>
      </c>
      <c r="DA116" s="122" t="s">
        <v>1560</v>
      </c>
    </row>
    <row r="117" spans="1:105" ht="12" customHeight="1" x14ac:dyDescent="0.25">
      <c r="A117" s="60" t="s">
        <v>1561</v>
      </c>
      <c r="B117" s="262">
        <v>1.892843324058826</v>
      </c>
      <c r="C117" s="262">
        <v>1.7091429007241881</v>
      </c>
      <c r="D117" s="262">
        <v>1.9944067538922949</v>
      </c>
      <c r="E117" s="262">
        <v>1.6453221466793619</v>
      </c>
      <c r="F117" s="262">
        <v>1.404041596392821</v>
      </c>
      <c r="G117" s="262">
        <v>1.255313397633171</v>
      </c>
      <c r="H117" s="262">
        <v>1.84590246625314</v>
      </c>
      <c r="I117" s="262">
        <v>1.784384878904488</v>
      </c>
      <c r="J117" s="262">
        <v>1.800659023190625</v>
      </c>
      <c r="K117" s="262">
        <v>1.306068377988254</v>
      </c>
      <c r="L117" s="262">
        <v>1.611655408749326</v>
      </c>
      <c r="M117" s="262">
        <v>1.7590502593509361</v>
      </c>
      <c r="N117" s="262">
        <v>1.76185177598455</v>
      </c>
      <c r="O117" s="262">
        <v>1.4263454728225651</v>
      </c>
      <c r="P117" s="262">
        <v>1.4557584534670289</v>
      </c>
      <c r="Q117" s="262">
        <v>1.880795848639935</v>
      </c>
      <c r="R117" s="262">
        <v>1.579320121684656</v>
      </c>
      <c r="S117" s="262">
        <v>1.635332020660959</v>
      </c>
      <c r="T117" s="262">
        <v>1.7923876552663061</v>
      </c>
      <c r="U117" s="262">
        <v>1.976277592222381</v>
      </c>
      <c r="V117" s="262">
        <v>1.692722859511965</v>
      </c>
      <c r="W117" s="262">
        <v>2.1201405745080599</v>
      </c>
      <c r="X117" s="262">
        <v>2.1588554373338691</v>
      </c>
      <c r="Y117" s="262">
        <v>1.8020016881264469</v>
      </c>
      <c r="DA117" s="72" t="s">
        <v>1562</v>
      </c>
    </row>
    <row r="118" spans="1:105" ht="12" customHeight="1" x14ac:dyDescent="0.25">
      <c r="A118" s="57" t="s">
        <v>1563</v>
      </c>
      <c r="B118" s="261">
        <v>1.5507690236407701</v>
      </c>
      <c r="C118" s="261">
        <v>1.400266907318648</v>
      </c>
      <c r="D118" s="261">
        <v>1.6339779289519221</v>
      </c>
      <c r="E118" s="261">
        <v>1.3479798283089139</v>
      </c>
      <c r="F118" s="261">
        <v>1.1503034550795479</v>
      </c>
      <c r="G118" s="261">
        <v>1.0284533892834069</v>
      </c>
      <c r="H118" s="261">
        <v>1.512311309099404</v>
      </c>
      <c r="I118" s="261">
        <v>1.4619111689204269</v>
      </c>
      <c r="J118" s="261">
        <v>1.475244252818299</v>
      </c>
      <c r="K118" s="261">
        <v>1.070035938842439</v>
      </c>
      <c r="L118" s="261">
        <v>1.3203973371194271</v>
      </c>
      <c r="M118" s="261">
        <v>1.441155017193549</v>
      </c>
      <c r="N118" s="261">
        <v>1.4434502442519139</v>
      </c>
      <c r="O118" s="261">
        <v>1.1685765790273821</v>
      </c>
      <c r="P118" s="261">
        <v>1.192674051172395</v>
      </c>
      <c r="Q118" s="261">
        <v>1.5408987657830691</v>
      </c>
      <c r="R118" s="261">
        <v>1.2939056772376689</v>
      </c>
      <c r="S118" s="261">
        <v>1.3397951160431421</v>
      </c>
      <c r="T118" s="261">
        <v>1.468467684997214</v>
      </c>
      <c r="U118" s="261">
        <v>1.61912506607366</v>
      </c>
      <c r="V118" s="261">
        <v>1.3868142929605729</v>
      </c>
      <c r="W118" s="261">
        <v>1.736989156429972</v>
      </c>
      <c r="X118" s="261">
        <v>1.768707476304449</v>
      </c>
      <c r="Y118" s="261">
        <v>1.476344271591715</v>
      </c>
      <c r="DA118" s="70" t="s">
        <v>1564</v>
      </c>
    </row>
    <row r="119" spans="1:105" ht="12" customHeight="1" x14ac:dyDescent="0.25">
      <c r="A119" s="57" t="s">
        <v>1565</v>
      </c>
      <c r="B119" s="261">
        <f t="shared" ref="B119:Y119" si="5">B120+B126</f>
        <v>1.3170000014417378</v>
      </c>
      <c r="C119" s="261">
        <f t="shared" si="5"/>
        <v>1.2201682587873115</v>
      </c>
      <c r="D119" s="261">
        <f t="shared" si="5"/>
        <v>1.2674124625430356</v>
      </c>
      <c r="E119" s="261">
        <f t="shared" si="5"/>
        <v>1.0663010510976478</v>
      </c>
      <c r="F119" s="261">
        <f t="shared" si="5"/>
        <v>1.0236705406366331</v>
      </c>
      <c r="G119" s="261">
        <f t="shared" si="5"/>
        <v>0.95337841370001075</v>
      </c>
      <c r="H119" s="261">
        <f t="shared" si="5"/>
        <v>1.4435562130585187</v>
      </c>
      <c r="I119" s="261">
        <f t="shared" si="5"/>
        <v>1.3711357496214003</v>
      </c>
      <c r="J119" s="261">
        <f t="shared" si="5"/>
        <v>1.3589817773923216</v>
      </c>
      <c r="K119" s="261">
        <f t="shared" si="5"/>
        <v>1.0643960547902882</v>
      </c>
      <c r="L119" s="261">
        <f t="shared" si="5"/>
        <v>1.194849229710548</v>
      </c>
      <c r="M119" s="261">
        <f t="shared" si="5"/>
        <v>1.3096476654028921</v>
      </c>
      <c r="N119" s="261">
        <f t="shared" si="5"/>
        <v>1.289446529668093</v>
      </c>
      <c r="O119" s="261">
        <f t="shared" si="5"/>
        <v>1.1025881036308451</v>
      </c>
      <c r="P119" s="261">
        <f t="shared" si="5"/>
        <v>1.0652111480380468</v>
      </c>
      <c r="Q119" s="261">
        <f t="shared" si="5"/>
        <v>1.2382905538700548</v>
      </c>
      <c r="R119" s="261">
        <f t="shared" si="5"/>
        <v>1.2211865975408331</v>
      </c>
      <c r="S119" s="261">
        <f t="shared" si="5"/>
        <v>1.250649261140633</v>
      </c>
      <c r="T119" s="261">
        <f t="shared" si="5"/>
        <v>1.413692398193551</v>
      </c>
      <c r="U119" s="261">
        <f t="shared" si="5"/>
        <v>1.471156923277855</v>
      </c>
      <c r="V119" s="261">
        <f t="shared" si="5"/>
        <v>1.2551182366988454</v>
      </c>
      <c r="W119" s="261">
        <f t="shared" si="5"/>
        <v>1.5753031808082831</v>
      </c>
      <c r="X119" s="261">
        <f t="shared" si="5"/>
        <v>1.6012193791303964</v>
      </c>
      <c r="Y119" s="261">
        <f t="shared" si="5"/>
        <v>1.3799196621166339</v>
      </c>
      <c r="DA119" s="70"/>
    </row>
    <row r="120" spans="1:105" ht="12" customHeight="1" x14ac:dyDescent="0.25">
      <c r="A120" s="60" t="s">
        <v>1566</v>
      </c>
      <c r="B120" s="262">
        <v>0.86478866677336086</v>
      </c>
      <c r="C120" s="262">
        <v>0.8118440290681026</v>
      </c>
      <c r="D120" s="262">
        <v>0.79093703080189703</v>
      </c>
      <c r="E120" s="262">
        <v>0.67322397258177646</v>
      </c>
      <c r="F120" s="262">
        <v>0.68823679598139686</v>
      </c>
      <c r="G120" s="262">
        <v>0.65347670511403932</v>
      </c>
      <c r="H120" s="262">
        <v>1.0025593237110939</v>
      </c>
      <c r="I120" s="262">
        <v>0.94483577149051545</v>
      </c>
      <c r="J120" s="262">
        <v>0.92879381106152614</v>
      </c>
      <c r="K120" s="262">
        <v>0.75236868471099072</v>
      </c>
      <c r="L120" s="262">
        <v>0.80981533168392417</v>
      </c>
      <c r="M120" s="262">
        <v>0.88940027597600058</v>
      </c>
      <c r="N120" s="262">
        <v>0.86852984154126145</v>
      </c>
      <c r="O120" s="262">
        <v>0.76182583251999836</v>
      </c>
      <c r="P120" s="262">
        <v>0.71742194391866831</v>
      </c>
      <c r="Q120" s="262">
        <v>0.78895743150235498</v>
      </c>
      <c r="R120" s="262">
        <v>0.84387778860877027</v>
      </c>
      <c r="S120" s="262">
        <v>0.85995888212749727</v>
      </c>
      <c r="T120" s="262">
        <v>0.98548051000987302</v>
      </c>
      <c r="U120" s="262">
        <v>0.99901265423305152</v>
      </c>
      <c r="V120" s="262">
        <v>0.85071685080802428</v>
      </c>
      <c r="W120" s="262">
        <v>1.068789204349303</v>
      </c>
      <c r="X120" s="262">
        <v>1.0854561956359281</v>
      </c>
      <c r="Y120" s="262">
        <v>0.94941092528416904</v>
      </c>
      <c r="DA120" s="72" t="s">
        <v>1567</v>
      </c>
    </row>
    <row r="121" spans="1:105" ht="12" customHeight="1" x14ac:dyDescent="0.25">
      <c r="A121" s="59" t="s">
        <v>28</v>
      </c>
      <c r="B121" s="230">
        <v>0.1063496642697839</v>
      </c>
      <c r="C121" s="230">
        <v>0.16779358195929281</v>
      </c>
      <c r="D121" s="230">
        <v>0.24973728756741431</v>
      </c>
      <c r="E121" s="230">
        <v>0.1948922624834275</v>
      </c>
      <c r="F121" s="230">
        <v>0.20351937597981171</v>
      </c>
      <c r="G121" s="230">
        <v>0.16453994453508619</v>
      </c>
      <c r="H121" s="230">
        <v>0.22980895601099829</v>
      </c>
      <c r="I121" s="230">
        <v>0.25601821169219707</v>
      </c>
      <c r="J121" s="230">
        <v>0.27551441406044219</v>
      </c>
      <c r="K121" s="230">
        <v>0.20863151349621739</v>
      </c>
      <c r="L121" s="230">
        <v>0.14267219533015901</v>
      </c>
      <c r="M121" s="230">
        <v>0.17504454511990999</v>
      </c>
      <c r="N121" s="230">
        <v>0.19417258441447549</v>
      </c>
      <c r="O121" s="230">
        <v>0.15161016245160339</v>
      </c>
      <c r="P121" s="230">
        <v>0.1322239883558205</v>
      </c>
      <c r="Q121" s="230">
        <v>0.1082351961390902</v>
      </c>
      <c r="R121" s="230">
        <v>9.6912895712855038E-2</v>
      </c>
      <c r="S121" s="230">
        <v>0.107653104741479</v>
      </c>
      <c r="T121" s="230">
        <v>0.12056172464982</v>
      </c>
      <c r="U121" s="230">
        <v>0.1212173271596812</v>
      </c>
      <c r="V121" s="230">
        <v>0.1204837205390477</v>
      </c>
      <c r="W121" s="230">
        <v>0.15258952133392081</v>
      </c>
      <c r="X121" s="230">
        <v>0.15417330314814809</v>
      </c>
      <c r="Y121" s="230">
        <v>0.1310764937599887</v>
      </c>
      <c r="DA121" s="71" t="s">
        <v>1568</v>
      </c>
    </row>
    <row r="122" spans="1:105" ht="12" customHeight="1" x14ac:dyDescent="0.25">
      <c r="A122" s="59" t="s">
        <v>31</v>
      </c>
      <c r="B122" s="295">
        <v>1.608342816345178E-2</v>
      </c>
      <c r="C122" s="295">
        <v>2.460635431270446E-2</v>
      </c>
      <c r="D122" s="295">
        <v>2.3453675669278591E-2</v>
      </c>
      <c r="E122" s="295">
        <v>2.5295721350658398E-2</v>
      </c>
      <c r="F122" s="295">
        <v>2.1349416321184381E-2</v>
      </c>
      <c r="G122" s="295">
        <v>1.9688764506027811E-2</v>
      </c>
      <c r="H122" s="295">
        <v>4.1093517977809392E-2</v>
      </c>
      <c r="I122" s="295">
        <v>2.8705837939713909E-2</v>
      </c>
      <c r="J122" s="295">
        <v>2.37725183627664E-2</v>
      </c>
      <c r="K122" s="295">
        <v>7.8306373233835609E-3</v>
      </c>
      <c r="L122" s="295">
        <v>7.5623623704120617E-3</v>
      </c>
      <c r="M122" s="295">
        <v>1.787312304303942E-2</v>
      </c>
      <c r="N122" s="295">
        <v>9.8915833021248692E-3</v>
      </c>
      <c r="O122" s="295">
        <v>1.9639692065417848E-2</v>
      </c>
      <c r="P122" s="295">
        <v>2.0375664358296519E-2</v>
      </c>
      <c r="Q122" s="295">
        <v>1.0467642675239419E-2</v>
      </c>
      <c r="R122" s="295">
        <v>2.126202842876964E-2</v>
      </c>
      <c r="S122" s="295">
        <v>1.947553666943341E-2</v>
      </c>
      <c r="T122" s="295">
        <v>1.8676204881162058E-2</v>
      </c>
      <c r="U122" s="295">
        <v>2.076705804943535E-2</v>
      </c>
      <c r="V122" s="295">
        <v>1.8704268273490129E-2</v>
      </c>
      <c r="W122" s="295">
        <v>1.7013073068549971E-2</v>
      </c>
      <c r="X122" s="295">
        <v>1.8843010909874551E-2</v>
      </c>
      <c r="Y122" s="295">
        <v>1.5606876408452069E-2</v>
      </c>
      <c r="DA122" s="122" t="s">
        <v>1569</v>
      </c>
    </row>
    <row r="123" spans="1:105" ht="12" customHeight="1" x14ac:dyDescent="0.25">
      <c r="A123" s="59" t="s">
        <v>159</v>
      </c>
      <c r="B123" s="295">
        <v>7.7440148178960402E-2</v>
      </c>
      <c r="C123" s="295">
        <v>6.2131672587665242E-2</v>
      </c>
      <c r="D123" s="295">
        <v>3.1776219777999742E-2</v>
      </c>
      <c r="E123" s="295">
        <v>6.3937075963780551E-2</v>
      </c>
      <c r="F123" s="295">
        <v>3.3661934532233172E-2</v>
      </c>
      <c r="G123" s="295">
        <v>2.6595262632626709E-2</v>
      </c>
      <c r="H123" s="295">
        <v>4.2772843346741578E-2</v>
      </c>
      <c r="I123" s="295">
        <v>3.1570566043264012E-2</v>
      </c>
      <c r="J123" s="295">
        <v>2.7232671127107831E-2</v>
      </c>
      <c r="K123" s="295">
        <v>2.1502890028984839E-2</v>
      </c>
      <c r="L123" s="295">
        <v>2.773668114652943E-2</v>
      </c>
      <c r="M123" s="295">
        <v>3.27664330004412E-2</v>
      </c>
      <c r="N123" s="295">
        <v>2.719793436051612E-2</v>
      </c>
      <c r="O123" s="295">
        <v>3.5938675016511129E-2</v>
      </c>
      <c r="P123" s="295">
        <v>2.7973655584918499E-2</v>
      </c>
      <c r="Q123" s="295">
        <v>2.8805564880626019E-2</v>
      </c>
      <c r="R123" s="295">
        <v>1.947405874309965E-2</v>
      </c>
      <c r="S123" s="295">
        <v>1.7496000370479641E-2</v>
      </c>
      <c r="T123" s="295">
        <v>2.1561870328871451E-2</v>
      </c>
      <c r="U123" s="295">
        <v>2.1722386977926E-2</v>
      </c>
      <c r="V123" s="295">
        <v>2.764578872256224E-2</v>
      </c>
      <c r="W123" s="295">
        <v>2.940319435333948E-2</v>
      </c>
      <c r="X123" s="295">
        <v>3.6714648806314892E-2</v>
      </c>
      <c r="Y123" s="295">
        <v>3.1634639160157983E-2</v>
      </c>
      <c r="DA123" s="122" t="s">
        <v>1570</v>
      </c>
    </row>
    <row r="124" spans="1:105" ht="12" customHeight="1" x14ac:dyDescent="0.25">
      <c r="A124" s="59" t="s">
        <v>32</v>
      </c>
      <c r="B124" s="295">
        <v>0.17400313163698489</v>
      </c>
      <c r="C124" s="295">
        <v>0.1471189855121538</v>
      </c>
      <c r="D124" s="295">
        <v>6.0096585382349132E-2</v>
      </c>
      <c r="E124" s="295">
        <v>1.2963604754050839E-2</v>
      </c>
      <c r="F124" s="295">
        <v>4.558626036158215E-3</v>
      </c>
      <c r="G124" s="295">
        <v>4.2040359861223097E-3</v>
      </c>
      <c r="H124" s="295">
        <v>5.8497261140255602E-3</v>
      </c>
      <c r="I124" s="295">
        <v>5.1336404258176859E-3</v>
      </c>
      <c r="J124" s="295">
        <v>5.3067349021736253E-3</v>
      </c>
      <c r="K124" s="295">
        <v>0</v>
      </c>
      <c r="L124" s="295">
        <v>0</v>
      </c>
      <c r="M124" s="295">
        <v>7.9790852626569694E-3</v>
      </c>
      <c r="N124" s="295">
        <v>1.7652826391823691E-2</v>
      </c>
      <c r="O124" s="295">
        <v>0</v>
      </c>
      <c r="P124" s="295">
        <v>0</v>
      </c>
      <c r="Q124" s="295">
        <v>0</v>
      </c>
      <c r="R124" s="295">
        <v>0</v>
      </c>
      <c r="S124" s="295">
        <v>0</v>
      </c>
      <c r="T124" s="295">
        <v>0</v>
      </c>
      <c r="U124" s="295">
        <v>0</v>
      </c>
      <c r="V124" s="295">
        <v>0</v>
      </c>
      <c r="W124" s="295">
        <v>0</v>
      </c>
      <c r="X124" s="295">
        <v>0</v>
      </c>
      <c r="Y124" s="295">
        <v>0</v>
      </c>
      <c r="DA124" s="122" t="s">
        <v>1571</v>
      </c>
    </row>
    <row r="125" spans="1:105" ht="12" customHeight="1" x14ac:dyDescent="0.25">
      <c r="A125" s="59" t="s">
        <v>35</v>
      </c>
      <c r="B125" s="295">
        <v>0.49091229452417989</v>
      </c>
      <c r="C125" s="295">
        <v>0.41019343469628627</v>
      </c>
      <c r="D125" s="295">
        <v>0.42587326240485518</v>
      </c>
      <c r="E125" s="295">
        <v>0.37613530802985912</v>
      </c>
      <c r="F125" s="295">
        <v>0.42514744311200942</v>
      </c>
      <c r="G125" s="295">
        <v>0.43844869745417631</v>
      </c>
      <c r="H125" s="295">
        <v>0.68303428026151958</v>
      </c>
      <c r="I125" s="295">
        <v>0.62340751538952266</v>
      </c>
      <c r="J125" s="295">
        <v>0.59696747260903604</v>
      </c>
      <c r="K125" s="295">
        <v>0.51440364386240489</v>
      </c>
      <c r="L125" s="295">
        <v>0.63184409283682363</v>
      </c>
      <c r="M125" s="295">
        <v>0.65573708954995302</v>
      </c>
      <c r="N125" s="295">
        <v>0.61961491307232119</v>
      </c>
      <c r="O125" s="295">
        <v>0.55463730298646596</v>
      </c>
      <c r="P125" s="295">
        <v>0.53684863561963281</v>
      </c>
      <c r="Q125" s="295">
        <v>0.64144902780739932</v>
      </c>
      <c r="R125" s="295">
        <v>0.70622880572404589</v>
      </c>
      <c r="S125" s="295">
        <v>0.71533424034610527</v>
      </c>
      <c r="T125" s="295">
        <v>0.82468071015001954</v>
      </c>
      <c r="U125" s="295">
        <v>0.83530588204600886</v>
      </c>
      <c r="V125" s="295">
        <v>0.68388307327292419</v>
      </c>
      <c r="W125" s="295">
        <v>0.8697834155934927</v>
      </c>
      <c r="X125" s="295">
        <v>0.87572523277159053</v>
      </c>
      <c r="Y125" s="295">
        <v>0.77109291595557028</v>
      </c>
      <c r="DA125" s="122" t="s">
        <v>1572</v>
      </c>
    </row>
    <row r="126" spans="1:105" ht="12" customHeight="1" x14ac:dyDescent="0.25">
      <c r="A126" s="60" t="s">
        <v>1573</v>
      </c>
      <c r="B126" s="262">
        <v>0.45221133466837699</v>
      </c>
      <c r="C126" s="262">
        <v>0.4083242297192089</v>
      </c>
      <c r="D126" s="262">
        <v>0.47647543174113849</v>
      </c>
      <c r="E126" s="262">
        <v>0.39307707851587143</v>
      </c>
      <c r="F126" s="262">
        <v>0.33543374465523618</v>
      </c>
      <c r="G126" s="262">
        <v>0.29990170858597148</v>
      </c>
      <c r="H126" s="262">
        <v>0.4409968893474247</v>
      </c>
      <c r="I126" s="262">
        <v>0.42629997813088488</v>
      </c>
      <c r="J126" s="262">
        <v>0.43018796633079542</v>
      </c>
      <c r="K126" s="262">
        <v>0.31202737007929737</v>
      </c>
      <c r="L126" s="262">
        <v>0.3850338980266238</v>
      </c>
      <c r="M126" s="262">
        <v>0.4202473894268916</v>
      </c>
      <c r="N126" s="262">
        <v>0.42091668812683158</v>
      </c>
      <c r="O126" s="262">
        <v>0.34076227111084673</v>
      </c>
      <c r="P126" s="262">
        <v>0.34778920411937858</v>
      </c>
      <c r="Q126" s="262">
        <v>0.4493331223676999</v>
      </c>
      <c r="R126" s="262">
        <v>0.37730880893206292</v>
      </c>
      <c r="S126" s="262">
        <v>0.39069037901313569</v>
      </c>
      <c r="T126" s="262">
        <v>0.42821188818367789</v>
      </c>
      <c r="U126" s="262">
        <v>0.47214426904480339</v>
      </c>
      <c r="V126" s="262">
        <v>0.40440138589082109</v>
      </c>
      <c r="W126" s="262">
        <v>0.50651397645898011</v>
      </c>
      <c r="X126" s="262">
        <v>0.51576318349446837</v>
      </c>
      <c r="Y126" s="262">
        <v>0.43050873683246488</v>
      </c>
      <c r="DA126" s="72" t="s">
        <v>1574</v>
      </c>
    </row>
    <row r="127" spans="1:105" ht="12" customHeight="1" x14ac:dyDescent="0.25">
      <c r="A127" s="132" t="s">
        <v>1575</v>
      </c>
      <c r="B127" s="316">
        <v>1.3837631287871499</v>
      </c>
      <c r="C127" s="316">
        <v>1.249468932684334</v>
      </c>
      <c r="D127" s="316">
        <v>1.4580110750647941</v>
      </c>
      <c r="E127" s="316">
        <v>1.2028127698756479</v>
      </c>
      <c r="F127" s="316">
        <v>1.0264246214555981</v>
      </c>
      <c r="G127" s="316">
        <v>0.91769687043750303</v>
      </c>
      <c r="H127" s="316">
        <v>1.349447014273317</v>
      </c>
      <c r="I127" s="316">
        <v>1.3044745814982299</v>
      </c>
      <c r="J127" s="316">
        <v>1.316371794822484</v>
      </c>
      <c r="K127" s="316">
        <v>0.95480129927479307</v>
      </c>
      <c r="L127" s="316">
        <v>1.1782007008142601</v>
      </c>
      <c r="M127" s="316">
        <v>1.285953707649631</v>
      </c>
      <c r="N127" s="316">
        <v>1.288001756409402</v>
      </c>
      <c r="O127" s="316">
        <v>1.0427298705167429</v>
      </c>
      <c r="P127" s="316">
        <v>1.0642322302769081</v>
      </c>
      <c r="Q127" s="316">
        <v>1.374955821775663</v>
      </c>
      <c r="R127" s="316">
        <v>1.154561988919768</v>
      </c>
      <c r="S127" s="316">
        <v>1.1955094881615751</v>
      </c>
      <c r="T127" s="316">
        <v>1.310325011228286</v>
      </c>
      <c r="U127" s="316">
        <v>1.4447577512657299</v>
      </c>
      <c r="V127" s="316">
        <v>1.237465061410975</v>
      </c>
      <c r="W127" s="316">
        <v>1.5499287857375159</v>
      </c>
      <c r="X127" s="316">
        <v>1.5782312865485879</v>
      </c>
      <c r="Y127" s="316">
        <v>1.3173533500356871</v>
      </c>
      <c r="DA127" s="139" t="s">
        <v>1576</v>
      </c>
    </row>
    <row r="128" spans="1:105" ht="12" hidden="1" customHeight="1" x14ac:dyDescent="0.25">
      <c r="A128" s="98"/>
      <c r="B128" s="98"/>
      <c r="C128" s="98"/>
      <c r="D128" s="98"/>
      <c r="E128" s="98"/>
      <c r="F128" s="98"/>
      <c r="G128" s="98"/>
      <c r="H128" s="98"/>
      <c r="I128" s="98"/>
      <c r="J128" s="98"/>
      <c r="K128" s="98"/>
      <c r="L128" s="98"/>
      <c r="M128" s="98"/>
      <c r="N128" s="98"/>
      <c r="O128" s="98"/>
      <c r="P128" s="98"/>
      <c r="Q128" s="98"/>
      <c r="R128" s="98"/>
      <c r="S128" s="98"/>
      <c r="T128" s="98"/>
      <c r="U128" s="98"/>
      <c r="V128" s="98"/>
      <c r="W128" s="98"/>
      <c r="X128" s="98"/>
      <c r="Y128" s="98"/>
      <c r="DA128" s="94"/>
    </row>
    <row r="129" spans="1:105" ht="12" customHeight="1" x14ac:dyDescent="0.25">
      <c r="A129" s="172"/>
      <c r="B129" s="172"/>
      <c r="C129" s="172"/>
      <c r="D129" s="172"/>
      <c r="E129" s="172"/>
      <c r="F129" s="172"/>
      <c r="G129" s="172"/>
      <c r="H129" s="172"/>
      <c r="I129" s="172"/>
      <c r="J129" s="172"/>
      <c r="K129" s="172"/>
      <c r="L129" s="172"/>
      <c r="M129" s="172"/>
      <c r="N129" s="172"/>
      <c r="O129" s="172"/>
      <c r="P129" s="172"/>
      <c r="Q129" s="172"/>
      <c r="R129" s="172"/>
      <c r="S129" s="172"/>
      <c r="T129" s="172"/>
      <c r="U129" s="172"/>
      <c r="V129" s="172"/>
      <c r="W129" s="172"/>
      <c r="X129" s="172"/>
      <c r="Y129" s="172"/>
      <c r="DA129" s="176"/>
    </row>
    <row r="130" spans="1:105" ht="15" customHeight="1" x14ac:dyDescent="0.25">
      <c r="A130" s="32" t="s">
        <v>251</v>
      </c>
      <c r="B130" s="33"/>
      <c r="C130" s="33"/>
      <c r="D130" s="33"/>
      <c r="E130" s="33"/>
      <c r="F130" s="33"/>
      <c r="G130" s="33"/>
      <c r="H130" s="33"/>
      <c r="I130" s="33"/>
      <c r="J130" s="33"/>
      <c r="K130" s="33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X130" s="33"/>
      <c r="Y130" s="33"/>
      <c r="DA130" s="88"/>
    </row>
    <row r="131" spans="1:105" ht="12" customHeight="1" x14ac:dyDescent="0.25">
      <c r="A131" s="172"/>
      <c r="B131" s="172"/>
      <c r="C131" s="172"/>
      <c r="D131" s="172"/>
      <c r="E131" s="172"/>
      <c r="F131" s="172"/>
      <c r="G131" s="172"/>
      <c r="H131" s="172"/>
      <c r="I131" s="172"/>
      <c r="J131" s="172"/>
      <c r="K131" s="172"/>
      <c r="L131" s="172"/>
      <c r="M131" s="172"/>
      <c r="N131" s="172"/>
      <c r="O131" s="172"/>
      <c r="P131" s="172"/>
      <c r="Q131" s="172"/>
      <c r="R131" s="172"/>
      <c r="S131" s="172"/>
      <c r="T131" s="172"/>
      <c r="U131" s="172"/>
      <c r="V131" s="172"/>
      <c r="W131" s="172"/>
      <c r="X131" s="172"/>
      <c r="Y131" s="172"/>
      <c r="DA131" s="176"/>
    </row>
    <row r="132" spans="1:105" ht="12" customHeight="1" x14ac:dyDescent="0.25">
      <c r="A132" s="35" t="s">
        <v>51</v>
      </c>
      <c r="B132" s="232">
        <f t="shared" ref="B132:Y132" si="6">SUM(B133:B138,B140:B141,B139)</f>
        <v>1</v>
      </c>
      <c r="C132" s="232">
        <f t="shared" si="6"/>
        <v>1.0000000000000004</v>
      </c>
      <c r="D132" s="232">
        <f t="shared" si="6"/>
        <v>0.99999999999999956</v>
      </c>
      <c r="E132" s="232">
        <f t="shared" si="6"/>
        <v>1.0000000000000007</v>
      </c>
      <c r="F132" s="232">
        <f t="shared" si="6"/>
        <v>1</v>
      </c>
      <c r="G132" s="232">
        <f t="shared" si="6"/>
        <v>1</v>
      </c>
      <c r="H132" s="232">
        <f t="shared" si="6"/>
        <v>0.99999999999999978</v>
      </c>
      <c r="I132" s="232">
        <f t="shared" si="6"/>
        <v>0.99999999999999956</v>
      </c>
      <c r="J132" s="232">
        <f t="shared" si="6"/>
        <v>0.99999999999999956</v>
      </c>
      <c r="K132" s="232">
        <f t="shared" si="6"/>
        <v>1</v>
      </c>
      <c r="L132" s="232">
        <f t="shared" si="6"/>
        <v>1</v>
      </c>
      <c r="M132" s="232">
        <f t="shared" si="6"/>
        <v>1</v>
      </c>
      <c r="N132" s="232">
        <f t="shared" si="6"/>
        <v>0.99999999999999978</v>
      </c>
      <c r="O132" s="232">
        <f t="shared" si="6"/>
        <v>1</v>
      </c>
      <c r="P132" s="232">
        <f t="shared" si="6"/>
        <v>1</v>
      </c>
      <c r="Q132" s="232">
        <f t="shared" si="6"/>
        <v>1.0000000000000002</v>
      </c>
      <c r="R132" s="232">
        <f t="shared" si="6"/>
        <v>1.0000000000000002</v>
      </c>
      <c r="S132" s="232">
        <f t="shared" si="6"/>
        <v>1</v>
      </c>
      <c r="T132" s="232">
        <f t="shared" si="6"/>
        <v>1</v>
      </c>
      <c r="U132" s="232">
        <f t="shared" si="6"/>
        <v>1.0000000000000002</v>
      </c>
      <c r="V132" s="232">
        <f t="shared" si="6"/>
        <v>1</v>
      </c>
      <c r="W132" s="232">
        <f t="shared" si="6"/>
        <v>1.0000000000000002</v>
      </c>
      <c r="X132" s="232">
        <f t="shared" si="6"/>
        <v>1.0000000000000004</v>
      </c>
      <c r="Y132" s="232">
        <f t="shared" si="6"/>
        <v>0.99999999999999989</v>
      </c>
      <c r="DA132" s="95"/>
    </row>
    <row r="133" spans="1:105" ht="12" customHeight="1" x14ac:dyDescent="0.25">
      <c r="A133" s="55" t="s">
        <v>91</v>
      </c>
      <c r="B133" s="266">
        <f t="shared" ref="B133:Y133" si="7">IF(B$6=0,0,B$6/B$5)</f>
        <v>4.9001717949404668E-3</v>
      </c>
      <c r="C133" s="266">
        <f t="shared" si="7"/>
        <v>4.9001717949442138E-3</v>
      </c>
      <c r="D133" s="266">
        <f t="shared" si="7"/>
        <v>4.9001717949414382E-3</v>
      </c>
      <c r="E133" s="266">
        <f t="shared" si="7"/>
        <v>4.900171794940681E-3</v>
      </c>
      <c r="F133" s="266">
        <f t="shared" si="7"/>
        <v>4.9001717949431704E-3</v>
      </c>
      <c r="G133" s="266">
        <f t="shared" si="7"/>
        <v>4.9001717949418537E-3</v>
      </c>
      <c r="H133" s="266">
        <f t="shared" si="7"/>
        <v>4.900171794940603E-3</v>
      </c>
      <c r="I133" s="266">
        <f t="shared" si="7"/>
        <v>4.9001717949418667E-3</v>
      </c>
      <c r="J133" s="266">
        <f t="shared" si="7"/>
        <v>4.900171794942349E-3</v>
      </c>
      <c r="K133" s="266">
        <f t="shared" si="7"/>
        <v>4.9001717949427618E-3</v>
      </c>
      <c r="L133" s="266">
        <f t="shared" si="7"/>
        <v>4.9001717949443101E-3</v>
      </c>
      <c r="M133" s="266">
        <f t="shared" si="7"/>
        <v>4.9001717949445382E-3</v>
      </c>
      <c r="N133" s="266">
        <f t="shared" si="7"/>
        <v>4.9001717949453535E-3</v>
      </c>
      <c r="O133" s="266">
        <f t="shared" si="7"/>
        <v>4.900171794943918E-3</v>
      </c>
      <c r="P133" s="266">
        <f t="shared" si="7"/>
        <v>4.9001717949433534E-3</v>
      </c>
      <c r="Q133" s="266">
        <f t="shared" si="7"/>
        <v>4.9001717949438712E-3</v>
      </c>
      <c r="R133" s="266">
        <f t="shared" si="7"/>
        <v>4.9001717949453015E-3</v>
      </c>
      <c r="S133" s="266">
        <f t="shared" si="7"/>
        <v>4.900171794945756E-3</v>
      </c>
      <c r="T133" s="266">
        <f t="shared" si="7"/>
        <v>4.900171794944252E-3</v>
      </c>
      <c r="U133" s="266">
        <f t="shared" si="7"/>
        <v>4.9001717949430151E-3</v>
      </c>
      <c r="V133" s="266">
        <f t="shared" si="7"/>
        <v>4.9001717949480649E-3</v>
      </c>
      <c r="W133" s="266">
        <f t="shared" si="7"/>
        <v>4.9001717949486573E-3</v>
      </c>
      <c r="X133" s="266">
        <f t="shared" si="7"/>
        <v>4.9001717949476399E-3</v>
      </c>
      <c r="Y133" s="266">
        <f t="shared" si="7"/>
        <v>4.900171794948515E-3</v>
      </c>
      <c r="DA133" s="76"/>
    </row>
    <row r="134" spans="1:105" ht="12" customHeight="1" x14ac:dyDescent="0.25">
      <c r="A134" s="173" t="s">
        <v>92</v>
      </c>
      <c r="B134" s="267">
        <f t="shared" ref="B134:Y134" si="8">IF(B$7=0,0,B$7/B$5)</f>
        <v>1.9592888677840963E-3</v>
      </c>
      <c r="C134" s="267">
        <f t="shared" si="8"/>
        <v>1.9592888677855947E-3</v>
      </c>
      <c r="D134" s="267">
        <f t="shared" si="8"/>
        <v>1.9592888677844845E-3</v>
      </c>
      <c r="E134" s="267">
        <f t="shared" si="8"/>
        <v>1.9592888677841822E-3</v>
      </c>
      <c r="F134" s="267">
        <f t="shared" si="8"/>
        <v>1.9592888677851779E-3</v>
      </c>
      <c r="G134" s="267">
        <f t="shared" si="8"/>
        <v>1.9592888677846506E-3</v>
      </c>
      <c r="H134" s="267">
        <f t="shared" si="8"/>
        <v>1.9592888677841523E-3</v>
      </c>
      <c r="I134" s="267">
        <f t="shared" si="8"/>
        <v>1.9592888677846575E-3</v>
      </c>
      <c r="J134" s="267">
        <f t="shared" si="8"/>
        <v>1.9592888677848492E-3</v>
      </c>
      <c r="K134" s="267">
        <f t="shared" si="8"/>
        <v>1.9592888677850136E-3</v>
      </c>
      <c r="L134" s="267">
        <f t="shared" si="8"/>
        <v>1.9592888677856337E-3</v>
      </c>
      <c r="M134" s="267">
        <f t="shared" si="8"/>
        <v>1.9592888677857252E-3</v>
      </c>
      <c r="N134" s="267">
        <f t="shared" si="8"/>
        <v>1.9592888677860509E-3</v>
      </c>
      <c r="O134" s="267">
        <f t="shared" si="8"/>
        <v>1.9592888677854776E-3</v>
      </c>
      <c r="P134" s="267">
        <f t="shared" si="8"/>
        <v>1.9592888677852508E-3</v>
      </c>
      <c r="Q134" s="267">
        <f t="shared" si="8"/>
        <v>1.9592888677854581E-3</v>
      </c>
      <c r="R134" s="267">
        <f t="shared" si="8"/>
        <v>1.9592888677860288E-3</v>
      </c>
      <c r="S134" s="267">
        <f t="shared" si="8"/>
        <v>1.9592888677862114E-3</v>
      </c>
      <c r="T134" s="267">
        <f t="shared" si="8"/>
        <v>1.9592888677856094E-3</v>
      </c>
      <c r="U134" s="267">
        <f t="shared" si="8"/>
        <v>1.9592888677851163E-3</v>
      </c>
      <c r="V134" s="267">
        <f t="shared" si="8"/>
        <v>1.9592888677871347E-3</v>
      </c>
      <c r="W134" s="267">
        <f t="shared" si="8"/>
        <v>1.959288867787371E-3</v>
      </c>
      <c r="X134" s="267">
        <f t="shared" si="8"/>
        <v>1.9592888677869643E-3</v>
      </c>
      <c r="Y134" s="267">
        <f t="shared" si="8"/>
        <v>1.9592888677873147E-3</v>
      </c>
      <c r="DA134" s="77"/>
    </row>
    <row r="135" spans="1:105" ht="12" customHeight="1" x14ac:dyDescent="0.25">
      <c r="A135" s="173" t="s">
        <v>93</v>
      </c>
      <c r="B135" s="267">
        <f t="shared" ref="B135:Y135" si="9">IF(B$8=0,0,B$8/B$5)</f>
        <v>1.1546607864085134E-2</v>
      </c>
      <c r="C135" s="267">
        <f t="shared" si="9"/>
        <v>1.1154698247272317E-2</v>
      </c>
      <c r="D135" s="267">
        <f t="shared" si="9"/>
        <v>1.3070645272967352E-2</v>
      </c>
      <c r="E135" s="267">
        <f t="shared" si="9"/>
        <v>1.2560323309645609E-2</v>
      </c>
      <c r="F135" s="267">
        <f t="shared" si="9"/>
        <v>1.0587599583419323E-2</v>
      </c>
      <c r="G135" s="267">
        <f t="shared" si="9"/>
        <v>9.9634105510226015E-3</v>
      </c>
      <c r="H135" s="267">
        <f t="shared" si="9"/>
        <v>9.5596767330458614E-3</v>
      </c>
      <c r="I135" s="267">
        <f t="shared" si="9"/>
        <v>9.8685839663815896E-3</v>
      </c>
      <c r="J135" s="267">
        <f t="shared" si="9"/>
        <v>1.0081962088182118E-2</v>
      </c>
      <c r="K135" s="267">
        <f t="shared" si="9"/>
        <v>8.9289337170175859E-3</v>
      </c>
      <c r="L135" s="267">
        <f t="shared" si="9"/>
        <v>1.0157649677878397E-2</v>
      </c>
      <c r="M135" s="267">
        <f t="shared" si="9"/>
        <v>1.0054363236695674E-2</v>
      </c>
      <c r="N135" s="267">
        <f t="shared" si="9"/>
        <v>1.0236808639486852E-2</v>
      </c>
      <c r="O135" s="267">
        <f t="shared" si="9"/>
        <v>9.1250850432947877E-3</v>
      </c>
      <c r="P135" s="267">
        <f t="shared" si="9"/>
        <v>9.6637296620943666E-3</v>
      </c>
      <c r="Q135" s="267">
        <f t="shared" si="9"/>
        <v>1.1348938644227166E-2</v>
      </c>
      <c r="R135" s="267">
        <f t="shared" si="9"/>
        <v>9.2059519430634489E-3</v>
      </c>
      <c r="S135" s="267">
        <f t="shared" si="9"/>
        <v>9.2383337019063295E-3</v>
      </c>
      <c r="T135" s="267">
        <f t="shared" si="9"/>
        <v>8.6420570198536793E-3</v>
      </c>
      <c r="U135" s="267">
        <f t="shared" si="9"/>
        <v>9.5381878509482008E-3</v>
      </c>
      <c r="V135" s="267">
        <f t="shared" si="9"/>
        <v>9.4142054552907011E-3</v>
      </c>
      <c r="W135" s="267">
        <f t="shared" si="9"/>
        <v>9.2906534558509883E-3</v>
      </c>
      <c r="X135" s="267">
        <f t="shared" si="9"/>
        <v>9.1272771877731248E-3</v>
      </c>
      <c r="Y135" s="267">
        <f t="shared" si="9"/>
        <v>8.6747565452981908E-3</v>
      </c>
      <c r="DA135" s="77"/>
    </row>
    <row r="136" spans="1:105" ht="12" customHeight="1" x14ac:dyDescent="0.25">
      <c r="A136" s="173" t="s">
        <v>94</v>
      </c>
      <c r="B136" s="267">
        <f t="shared" ref="B136:Y136" si="10">IF(B$9=0,0,B$9/B$5)</f>
        <v>9.7769480841182542E-4</v>
      </c>
      <c r="C136" s="267">
        <f t="shared" si="10"/>
        <v>9.7769480841257287E-4</v>
      </c>
      <c r="D136" s="267">
        <f t="shared" si="10"/>
        <v>9.7769480841201797E-4</v>
      </c>
      <c r="E136" s="267">
        <f t="shared" si="10"/>
        <v>9.776948084118677E-4</v>
      </c>
      <c r="F136" s="267">
        <f t="shared" si="10"/>
        <v>9.7769480841236427E-4</v>
      </c>
      <c r="G136" s="267">
        <f t="shared" si="10"/>
        <v>9.7769480841210189E-4</v>
      </c>
      <c r="H136" s="267">
        <f t="shared" si="10"/>
        <v>9.7769480841185187E-4</v>
      </c>
      <c r="I136" s="267">
        <f t="shared" si="10"/>
        <v>9.7769480841210514E-4</v>
      </c>
      <c r="J136" s="267">
        <f t="shared" si="10"/>
        <v>9.7769480841220055E-4</v>
      </c>
      <c r="K136" s="267">
        <f t="shared" si="10"/>
        <v>9.7769480841228317E-4</v>
      </c>
      <c r="L136" s="267">
        <f t="shared" si="10"/>
        <v>9.7769480841259217E-4</v>
      </c>
      <c r="M136" s="267">
        <f t="shared" si="10"/>
        <v>9.776948084126377E-4</v>
      </c>
      <c r="N136" s="267">
        <f t="shared" si="10"/>
        <v>9.7769480841280012E-4</v>
      </c>
      <c r="O136" s="267">
        <f t="shared" si="10"/>
        <v>9.776948084125141E-4</v>
      </c>
      <c r="P136" s="267">
        <f t="shared" si="10"/>
        <v>9.7769480841240091E-4</v>
      </c>
      <c r="Q136" s="267">
        <f t="shared" si="10"/>
        <v>9.7769480841250435E-4</v>
      </c>
      <c r="R136" s="267">
        <f t="shared" si="10"/>
        <v>9.7769480841278992E-4</v>
      </c>
      <c r="S136" s="267">
        <f t="shared" si="10"/>
        <v>9.7769480841288035E-4</v>
      </c>
      <c r="T136" s="267">
        <f t="shared" si="10"/>
        <v>9.7769480841258067E-4</v>
      </c>
      <c r="U136" s="267">
        <f t="shared" si="10"/>
        <v>9.7769480841233391E-4</v>
      </c>
      <c r="V136" s="267">
        <f t="shared" si="10"/>
        <v>9.7769480841334135E-4</v>
      </c>
      <c r="W136" s="267">
        <f t="shared" si="10"/>
        <v>9.7769480841345931E-4</v>
      </c>
      <c r="X136" s="267">
        <f t="shared" si="10"/>
        <v>9.7769480841325635E-4</v>
      </c>
      <c r="Y136" s="267">
        <f t="shared" si="10"/>
        <v>9.7769480841343069E-4</v>
      </c>
      <c r="DA136" s="77"/>
    </row>
    <row r="137" spans="1:105" ht="12" customHeight="1" x14ac:dyDescent="0.25">
      <c r="A137" s="56" t="s">
        <v>95</v>
      </c>
      <c r="B137" s="268">
        <f t="shared" ref="B137:Y137" si="11">IF(B$10=0,0,B$10/B$5)</f>
        <v>4.5267783690708351E-3</v>
      </c>
      <c r="C137" s="268">
        <f t="shared" si="11"/>
        <v>4.5168549235119152E-3</v>
      </c>
      <c r="D137" s="268">
        <f t="shared" si="11"/>
        <v>4.8557421873154077E-3</v>
      </c>
      <c r="E137" s="268">
        <f t="shared" si="11"/>
        <v>4.7496875003478212E-3</v>
      </c>
      <c r="F137" s="268">
        <f t="shared" si="11"/>
        <v>4.3916690375396797E-3</v>
      </c>
      <c r="G137" s="268">
        <f t="shared" si="11"/>
        <v>4.2733807580695752E-3</v>
      </c>
      <c r="H137" s="268">
        <f t="shared" si="11"/>
        <v>4.2046001263556371E-3</v>
      </c>
      <c r="I137" s="268">
        <f t="shared" si="11"/>
        <v>4.271339135277755E-3</v>
      </c>
      <c r="J137" s="268">
        <f t="shared" si="11"/>
        <v>4.305751485978824E-3</v>
      </c>
      <c r="K137" s="268">
        <f t="shared" si="11"/>
        <v>4.0921887790957637E-3</v>
      </c>
      <c r="L137" s="268">
        <f t="shared" si="11"/>
        <v>4.2603361554733998E-3</v>
      </c>
      <c r="M137" s="268">
        <f t="shared" si="11"/>
        <v>4.2488899204829603E-3</v>
      </c>
      <c r="N137" s="268">
        <f t="shared" si="11"/>
        <v>4.283914176057042E-3</v>
      </c>
      <c r="O137" s="268">
        <f t="shared" si="11"/>
        <v>4.0180917511912079E-3</v>
      </c>
      <c r="P137" s="268">
        <f t="shared" si="11"/>
        <v>4.0988114939481401E-3</v>
      </c>
      <c r="Q137" s="268">
        <f t="shared" si="11"/>
        <v>4.4588040352869394E-3</v>
      </c>
      <c r="R137" s="268">
        <f t="shared" si="11"/>
        <v>4.0284536275318819E-3</v>
      </c>
      <c r="S137" s="268">
        <f t="shared" si="11"/>
        <v>4.016223831501688E-3</v>
      </c>
      <c r="T137" s="268">
        <f t="shared" si="11"/>
        <v>3.865432835434824E-3</v>
      </c>
      <c r="U137" s="268">
        <f t="shared" si="11"/>
        <v>4.0621388509862423E-3</v>
      </c>
      <c r="V137" s="268">
        <f t="shared" si="11"/>
        <v>4.0207628500807157E-3</v>
      </c>
      <c r="W137" s="268">
        <f t="shared" si="11"/>
        <v>3.9747612664785556E-3</v>
      </c>
      <c r="X137" s="268">
        <f t="shared" si="11"/>
        <v>3.911590907576255E-3</v>
      </c>
      <c r="Y137" s="268">
        <f t="shared" si="11"/>
        <v>3.8700314936623414E-3</v>
      </c>
      <c r="DA137" s="78"/>
    </row>
    <row r="138" spans="1:105" ht="12" customHeight="1" x14ac:dyDescent="0.25">
      <c r="A138" s="174" t="s">
        <v>1450</v>
      </c>
      <c r="B138" s="269">
        <f t="shared" ref="B138:Y138" si="12">IF(B$16=0,0,B$16/B$5)</f>
        <v>4.5751938113351182E-2</v>
      </c>
      <c r="C138" s="269">
        <f t="shared" si="12"/>
        <v>4.419904701793094E-2</v>
      </c>
      <c r="D138" s="269">
        <f t="shared" si="12"/>
        <v>5.1790738948572591E-2</v>
      </c>
      <c r="E138" s="269">
        <f t="shared" si="12"/>
        <v>4.976865426720025E-2</v>
      </c>
      <c r="F138" s="269">
        <f t="shared" si="12"/>
        <v>4.1951992014576327E-2</v>
      </c>
      <c r="G138" s="269">
        <f t="shared" si="12"/>
        <v>3.9478723820367149E-2</v>
      </c>
      <c r="H138" s="269">
        <f t="shared" si="12"/>
        <v>3.7878980859337587E-2</v>
      </c>
      <c r="I138" s="269">
        <f t="shared" si="12"/>
        <v>3.9102985760924552E-2</v>
      </c>
      <c r="J138" s="269">
        <f t="shared" si="12"/>
        <v>3.9948468931243888E-2</v>
      </c>
      <c r="K138" s="269">
        <f t="shared" si="12"/>
        <v>3.5379743353878154E-2</v>
      </c>
      <c r="L138" s="269">
        <f t="shared" si="12"/>
        <v>4.0248371202152702E-2</v>
      </c>
      <c r="M138" s="269">
        <f t="shared" si="12"/>
        <v>3.9839112056907218E-2</v>
      </c>
      <c r="N138" s="269">
        <f t="shared" si="12"/>
        <v>4.0562028334642009E-2</v>
      </c>
      <c r="O138" s="269">
        <f t="shared" si="12"/>
        <v>3.6156967578197766E-2</v>
      </c>
      <c r="P138" s="269">
        <f t="shared" si="12"/>
        <v>3.8291277113473625E-2</v>
      </c>
      <c r="Q138" s="269">
        <f t="shared" si="12"/>
        <v>4.4968699432319501E-2</v>
      </c>
      <c r="R138" s="269">
        <f t="shared" si="12"/>
        <v>3.6477392194430094E-2</v>
      </c>
      <c r="S138" s="269">
        <f t="shared" si="12"/>
        <v>3.6605700719671432E-2</v>
      </c>
      <c r="T138" s="269">
        <f t="shared" si="12"/>
        <v>3.4243031598417031E-2</v>
      </c>
      <c r="U138" s="269">
        <f t="shared" si="12"/>
        <v>3.7793833947324114E-2</v>
      </c>
      <c r="V138" s="269">
        <f t="shared" si="12"/>
        <v>3.7302569763068699E-2</v>
      </c>
      <c r="W138" s="269">
        <f t="shared" si="12"/>
        <v>3.6813010968080165E-2</v>
      </c>
      <c r="X138" s="269">
        <f t="shared" si="12"/>
        <v>3.6165653666760667E-2</v>
      </c>
      <c r="Y138" s="269">
        <f t="shared" si="12"/>
        <v>3.4372599232659326E-2</v>
      </c>
      <c r="DA138" s="79"/>
    </row>
    <row r="139" spans="1:105" ht="12" customHeight="1" x14ac:dyDescent="0.25">
      <c r="A139" s="174" t="s">
        <v>1452</v>
      </c>
      <c r="B139" s="269">
        <f t="shared" ref="B139:Y139" si="13">IF(B$17=0,0,B$17/B$5)</f>
        <v>0.49202142316077446</v>
      </c>
      <c r="C139" s="269">
        <f t="shared" si="13"/>
        <v>0.49418132103837786</v>
      </c>
      <c r="D139" s="269">
        <f t="shared" si="13"/>
        <v>0.48345880645258882</v>
      </c>
      <c r="E139" s="269">
        <f t="shared" si="13"/>
        <v>0.48632368248255858</v>
      </c>
      <c r="F139" s="269">
        <f t="shared" si="13"/>
        <v>0.49736905732443742</v>
      </c>
      <c r="G139" s="269">
        <f t="shared" si="13"/>
        <v>0.50086673827097428</v>
      </c>
      <c r="H139" s="269">
        <f t="shared" si="13"/>
        <v>0.50312473749961761</v>
      </c>
      <c r="I139" s="269">
        <f t="shared" si="13"/>
        <v>0.50138182009564902</v>
      </c>
      <c r="J139" s="269">
        <f t="shared" si="13"/>
        <v>0.50015801753861322</v>
      </c>
      <c r="K139" s="269">
        <f t="shared" si="13"/>
        <v>0.50651382104219111</v>
      </c>
      <c r="L139" s="269">
        <f t="shared" si="13"/>
        <v>0.49972772674685206</v>
      </c>
      <c r="M139" s="269">
        <f t="shared" si="13"/>
        <v>0.50035041660471025</v>
      </c>
      <c r="N139" s="269">
        <f t="shared" si="13"/>
        <v>0.49911805778903418</v>
      </c>
      <c r="O139" s="269">
        <f t="shared" si="13"/>
        <v>0.50551519160156211</v>
      </c>
      <c r="P139" s="269">
        <f t="shared" si="13"/>
        <v>0.5025531274267887</v>
      </c>
      <c r="Q139" s="269">
        <f t="shared" si="13"/>
        <v>0.49308553316534515</v>
      </c>
      <c r="R139" s="269">
        <f t="shared" si="13"/>
        <v>0.50516578552574321</v>
      </c>
      <c r="S139" s="269">
        <f t="shared" si="13"/>
        <v>0.50499571968978163</v>
      </c>
      <c r="T139" s="269">
        <f t="shared" si="13"/>
        <v>0.5083582869638007</v>
      </c>
      <c r="U139" s="269">
        <f t="shared" si="13"/>
        <v>0.50332201379866492</v>
      </c>
      <c r="V139" s="269">
        <f t="shared" si="13"/>
        <v>0.5040265485644162</v>
      </c>
      <c r="W139" s="269">
        <f t="shared" si="13"/>
        <v>0.50473112060013192</v>
      </c>
      <c r="X139" s="269">
        <f t="shared" si="13"/>
        <v>0.50566478267304904</v>
      </c>
      <c r="Y139" s="269">
        <f t="shared" si="13"/>
        <v>0.50817640132241804</v>
      </c>
      <c r="DA139" s="79"/>
    </row>
    <row r="140" spans="1:105" ht="12" customHeight="1" x14ac:dyDescent="0.25">
      <c r="A140" s="174" t="s">
        <v>1461</v>
      </c>
      <c r="B140" s="269">
        <f t="shared" ref="B140:Y140" si="14">IF(B$25=0,0,B$25/B$5)</f>
        <v>0.3818011754129772</v>
      </c>
      <c r="C140" s="269">
        <f t="shared" si="14"/>
        <v>0.38347722346621727</v>
      </c>
      <c r="D140" s="269">
        <f t="shared" si="14"/>
        <v>0.37515671448118615</v>
      </c>
      <c r="E140" s="269">
        <f t="shared" si="14"/>
        <v>0.37737981490764361</v>
      </c>
      <c r="F140" s="269">
        <f t="shared" si="14"/>
        <v>0.38595085856345657</v>
      </c>
      <c r="G140" s="269">
        <f t="shared" si="14"/>
        <v>0.38866500602481824</v>
      </c>
      <c r="H140" s="269">
        <f t="shared" si="14"/>
        <v>0.39041717924125952</v>
      </c>
      <c r="I140" s="269">
        <f t="shared" si="14"/>
        <v>0.38906470172268309</v>
      </c>
      <c r="J140" s="269">
        <f t="shared" si="14"/>
        <v>0.38811504946618569</v>
      </c>
      <c r="K140" s="269">
        <f t="shared" si="14"/>
        <v>0.39304705676125634</v>
      </c>
      <c r="L140" s="269">
        <f t="shared" si="14"/>
        <v>0.38778115032616767</v>
      </c>
      <c r="M140" s="269">
        <f t="shared" si="14"/>
        <v>0.38826434822865091</v>
      </c>
      <c r="N140" s="269">
        <f t="shared" si="14"/>
        <v>0.38730805644498595</v>
      </c>
      <c r="O140" s="269">
        <f t="shared" si="14"/>
        <v>0.39227213543408163</v>
      </c>
      <c r="P140" s="269">
        <f t="shared" si="14"/>
        <v>0.3899736184786366</v>
      </c>
      <c r="Q140" s="269">
        <f t="shared" si="14"/>
        <v>0.38262690866642757</v>
      </c>
      <c r="R140" s="269">
        <f t="shared" si="14"/>
        <v>0.39200100160908025</v>
      </c>
      <c r="S140" s="269">
        <f t="shared" si="14"/>
        <v>0.39186903309508642</v>
      </c>
      <c r="T140" s="269">
        <f t="shared" si="14"/>
        <v>0.39447833439212809</v>
      </c>
      <c r="U140" s="269">
        <f t="shared" si="14"/>
        <v>0.39057026266265504</v>
      </c>
      <c r="V140" s="269">
        <f t="shared" si="14"/>
        <v>0.39111697097457165</v>
      </c>
      <c r="W140" s="269">
        <f t="shared" si="14"/>
        <v>0.39166370820741681</v>
      </c>
      <c r="X140" s="269">
        <f t="shared" si="14"/>
        <v>0.39238821584082068</v>
      </c>
      <c r="Y140" s="269">
        <f t="shared" si="14"/>
        <v>0.3943371938880732</v>
      </c>
      <c r="DA140" s="79"/>
    </row>
    <row r="141" spans="1:105" ht="12" customHeight="1" x14ac:dyDescent="0.25">
      <c r="A141" s="174" t="s">
        <v>1470</v>
      </c>
      <c r="B141" s="269">
        <f t="shared" ref="B141:Y141" si="15">IF(B$33=0,0,B$33/B$5)</f>
        <v>5.6514921608604919E-2</v>
      </c>
      <c r="C141" s="269">
        <f t="shared" si="15"/>
        <v>5.4633699835547681E-2</v>
      </c>
      <c r="D141" s="269">
        <f t="shared" si="15"/>
        <v>6.3830197186231355E-2</v>
      </c>
      <c r="E141" s="269">
        <f t="shared" si="15"/>
        <v>6.1380682061468059E-2</v>
      </c>
      <c r="F141" s="269">
        <f t="shared" si="15"/>
        <v>5.1911668005430005E-2</v>
      </c>
      <c r="G141" s="269">
        <f t="shared" si="15"/>
        <v>4.8915585103609611E-2</v>
      </c>
      <c r="H141" s="269">
        <f t="shared" si="15"/>
        <v>4.6977670069246941E-2</v>
      </c>
      <c r="I141" s="269">
        <f t="shared" si="15"/>
        <v>4.8473413847944888E-2</v>
      </c>
      <c r="J141" s="269">
        <f t="shared" si="15"/>
        <v>4.9553595018656485E-2</v>
      </c>
      <c r="K141" s="269">
        <f t="shared" si="15"/>
        <v>4.4201100875420986E-2</v>
      </c>
      <c r="L141" s="269">
        <f t="shared" si="15"/>
        <v>4.9987610420333353E-2</v>
      </c>
      <c r="M141" s="269">
        <f t="shared" si="15"/>
        <v>4.9405714481410054E-2</v>
      </c>
      <c r="N141" s="269">
        <f t="shared" si="15"/>
        <v>5.0653979144649558E-2</v>
      </c>
      <c r="O141" s="269">
        <f t="shared" si="15"/>
        <v>4.5075373120530601E-2</v>
      </c>
      <c r="P141" s="269">
        <f t="shared" si="15"/>
        <v>4.7582280353917601E-2</v>
      </c>
      <c r="Q141" s="269">
        <f t="shared" si="15"/>
        <v>5.567396058525196E-2</v>
      </c>
      <c r="R141" s="269">
        <f t="shared" si="15"/>
        <v>4.5284259629007187E-2</v>
      </c>
      <c r="S141" s="269">
        <f t="shared" si="15"/>
        <v>4.5437833490907735E-2</v>
      </c>
      <c r="T141" s="269">
        <f t="shared" si="15"/>
        <v>4.2575701719223133E-2</v>
      </c>
      <c r="U141" s="269">
        <f t="shared" si="15"/>
        <v>4.6876407418281182E-2</v>
      </c>
      <c r="V141" s="269">
        <f t="shared" si="15"/>
        <v>4.6281786921423519E-2</v>
      </c>
      <c r="W141" s="269">
        <f t="shared" si="15"/>
        <v>4.5689590030892228E-2</v>
      </c>
      <c r="X141" s="269">
        <f t="shared" si="15"/>
        <v>4.4905324252872712E-2</v>
      </c>
      <c r="Y141" s="269">
        <f t="shared" si="15"/>
        <v>4.2731862046739531E-2</v>
      </c>
      <c r="DA141" s="79"/>
    </row>
    <row r="142" spans="1:105" ht="12" customHeight="1" x14ac:dyDescent="0.25">
      <c r="A142" s="62" t="s">
        <v>1577</v>
      </c>
      <c r="B142" s="318">
        <f t="shared" ref="B142:Y142" si="16">IF(B$34=0,0,B$34/B$5)</f>
        <v>5.5550137096778529E-2</v>
      </c>
      <c r="C142" s="318">
        <f t="shared" si="16"/>
        <v>5.3664680069073128E-2</v>
      </c>
      <c r="D142" s="318">
        <f t="shared" si="16"/>
        <v>6.2882202756283312E-2</v>
      </c>
      <c r="E142" s="318">
        <f t="shared" si="16"/>
        <v>6.0427070014294607E-2</v>
      </c>
      <c r="F142" s="318">
        <f t="shared" si="16"/>
        <v>5.0936397538372501E-2</v>
      </c>
      <c r="G142" s="318">
        <f t="shared" si="16"/>
        <v>4.7933456178270252E-2</v>
      </c>
      <c r="H142" s="318">
        <f t="shared" si="16"/>
        <v>4.5991113526367033E-2</v>
      </c>
      <c r="I142" s="318">
        <f t="shared" si="16"/>
        <v>4.7477250352348684E-2</v>
      </c>
      <c r="J142" s="318">
        <f t="shared" si="16"/>
        <v>4.850380153162108E-2</v>
      </c>
      <c r="K142" s="318">
        <f t="shared" si="16"/>
        <v>4.295664128779824E-2</v>
      </c>
      <c r="L142" s="318">
        <f t="shared" si="16"/>
        <v>4.8867930636345487E-2</v>
      </c>
      <c r="M142" s="318">
        <f t="shared" si="16"/>
        <v>4.8371024875322348E-2</v>
      </c>
      <c r="N142" s="318">
        <f t="shared" si="16"/>
        <v>4.9248760332958406E-2</v>
      </c>
      <c r="O142" s="318">
        <f t="shared" si="16"/>
        <v>4.3900315239029E-2</v>
      </c>
      <c r="P142" s="318">
        <f t="shared" si="16"/>
        <v>4.6491706821125439E-2</v>
      </c>
      <c r="Q142" s="318">
        <f t="shared" si="16"/>
        <v>5.4599160637529641E-2</v>
      </c>
      <c r="R142" s="318">
        <f t="shared" si="16"/>
        <v>4.4289361738366118E-2</v>
      </c>
      <c r="S142" s="318">
        <f t="shared" si="16"/>
        <v>4.4445148716180757E-2</v>
      </c>
      <c r="T142" s="318">
        <f t="shared" si="16"/>
        <v>4.1576492239271734E-2</v>
      </c>
      <c r="U142" s="318">
        <f t="shared" si="16"/>
        <v>4.5887731618829093E-2</v>
      </c>
      <c r="V142" s="318">
        <f t="shared" si="16"/>
        <v>4.5291258684316153E-2</v>
      </c>
      <c r="W142" s="318">
        <f t="shared" si="16"/>
        <v>4.4696856363890494E-2</v>
      </c>
      <c r="X142" s="318">
        <f t="shared" si="16"/>
        <v>4.3910861533468126E-2</v>
      </c>
      <c r="Y142" s="318">
        <f t="shared" si="16"/>
        <v>4.1733807975877946E-2</v>
      </c>
      <c r="DA142" s="141"/>
    </row>
    <row r="143" spans="1:105" ht="12" customHeight="1" x14ac:dyDescent="0.25">
      <c r="A143" s="63" t="s">
        <v>1578</v>
      </c>
      <c r="B143" s="326">
        <f t="shared" ref="B143:Y143" si="17">IF(B$35=0,0,B$35/B$5)</f>
        <v>9.6478451182638487E-4</v>
      </c>
      <c r="C143" s="326">
        <f t="shared" si="17"/>
        <v>9.6901976647454941E-4</v>
      </c>
      <c r="D143" s="326">
        <f t="shared" si="17"/>
        <v>9.4799442994805152E-4</v>
      </c>
      <c r="E143" s="326">
        <f t="shared" si="17"/>
        <v>9.536120471734591E-4</v>
      </c>
      <c r="F143" s="326">
        <f t="shared" si="17"/>
        <v>9.7527046705750463E-4</v>
      </c>
      <c r="G143" s="326">
        <f t="shared" si="17"/>
        <v>9.8212892533936337E-4</v>
      </c>
      <c r="H143" s="326">
        <f t="shared" si="17"/>
        <v>9.8655654287990941E-4</v>
      </c>
      <c r="I143" s="326">
        <f t="shared" si="17"/>
        <v>9.9616349559620361E-4</v>
      </c>
      <c r="J143" s="326">
        <f t="shared" si="17"/>
        <v>1.049793487035411E-3</v>
      </c>
      <c r="K143" s="326">
        <f t="shared" si="17"/>
        <v>1.2444595876227476E-3</v>
      </c>
      <c r="L143" s="326">
        <f t="shared" si="17"/>
        <v>1.1196797839878698E-3</v>
      </c>
      <c r="M143" s="326">
        <f t="shared" si="17"/>
        <v>1.0346896060877068E-3</v>
      </c>
      <c r="N143" s="326">
        <f t="shared" si="17"/>
        <v>1.4052188116911539E-3</v>
      </c>
      <c r="O143" s="326">
        <f t="shared" si="17"/>
        <v>1.1750578815015998E-3</v>
      </c>
      <c r="P143" s="326">
        <f t="shared" si="17"/>
        <v>1.0905735327921598E-3</v>
      </c>
      <c r="Q143" s="326">
        <f t="shared" si="17"/>
        <v>1.0747999477223277E-3</v>
      </c>
      <c r="R143" s="326">
        <f t="shared" si="17"/>
        <v>9.9489789064106373E-4</v>
      </c>
      <c r="S143" s="326">
        <f t="shared" si="17"/>
        <v>9.9268477472697959E-4</v>
      </c>
      <c r="T143" s="326">
        <f t="shared" si="17"/>
        <v>9.9920947995140526E-4</v>
      </c>
      <c r="U143" s="326">
        <f t="shared" si="17"/>
        <v>9.8867579945208597E-4</v>
      </c>
      <c r="V143" s="326">
        <f t="shared" si="17"/>
        <v>9.9052823710736766E-4</v>
      </c>
      <c r="W143" s="326">
        <f t="shared" si="17"/>
        <v>9.9273366700173508E-4</v>
      </c>
      <c r="X143" s="326">
        <f t="shared" si="17"/>
        <v>9.9446271940459253E-4</v>
      </c>
      <c r="Y143" s="326">
        <f t="shared" si="17"/>
        <v>9.980540708615798E-4</v>
      </c>
      <c r="DA143" s="149"/>
    </row>
    <row r="144" spans="1:105" ht="12" hidden="1" customHeight="1" x14ac:dyDescent="0.25">
      <c r="A144" s="98"/>
      <c r="B144" s="98"/>
      <c r="C144" s="98"/>
      <c r="D144" s="98"/>
      <c r="E144" s="98"/>
      <c r="F144" s="98"/>
      <c r="G144" s="98"/>
      <c r="H144" s="98"/>
      <c r="I144" s="98"/>
      <c r="J144" s="98"/>
      <c r="K144" s="98"/>
      <c r="L144" s="98"/>
      <c r="M144" s="98"/>
      <c r="N144" s="98"/>
      <c r="O144" s="98"/>
      <c r="P144" s="98"/>
      <c r="Q144" s="98"/>
      <c r="R144" s="98"/>
      <c r="S144" s="98"/>
      <c r="T144" s="98"/>
      <c r="U144" s="98"/>
      <c r="V144" s="98"/>
      <c r="W144" s="98"/>
      <c r="X144" s="98"/>
      <c r="Y144" s="98"/>
      <c r="DA144" s="94"/>
    </row>
    <row r="145" spans="1:105" ht="12" customHeight="1" x14ac:dyDescent="0.25">
      <c r="A145" s="172"/>
      <c r="B145" s="172"/>
      <c r="C145" s="172"/>
      <c r="D145" s="172"/>
      <c r="E145" s="172"/>
      <c r="F145" s="172"/>
      <c r="G145" s="172"/>
      <c r="H145" s="172"/>
      <c r="I145" s="172"/>
      <c r="J145" s="172"/>
      <c r="K145" s="172"/>
      <c r="L145" s="172"/>
      <c r="M145" s="172"/>
      <c r="N145" s="172"/>
      <c r="O145" s="172"/>
      <c r="P145" s="172"/>
      <c r="Q145" s="172"/>
      <c r="R145" s="172"/>
      <c r="S145" s="172"/>
      <c r="T145" s="172"/>
      <c r="U145" s="172"/>
      <c r="V145" s="172"/>
      <c r="W145" s="172"/>
      <c r="X145" s="172"/>
      <c r="Y145" s="172"/>
      <c r="DA145" s="176"/>
    </row>
    <row r="146" spans="1:105" ht="12" customHeight="1" x14ac:dyDescent="0.25">
      <c r="A146" s="35" t="s">
        <v>52</v>
      </c>
      <c r="B146" s="232">
        <f t="shared" ref="B146:Y146" si="18">SUM(B147:B152,B154:B156,B158:B159,B161:B162)</f>
        <v>1.0000000000000002</v>
      </c>
      <c r="C146" s="232">
        <f t="shared" si="18"/>
        <v>1.0000000000000002</v>
      </c>
      <c r="D146" s="232">
        <f t="shared" si="18"/>
        <v>1.0000000000000002</v>
      </c>
      <c r="E146" s="232">
        <f t="shared" si="18"/>
        <v>1</v>
      </c>
      <c r="F146" s="232">
        <f t="shared" si="18"/>
        <v>0.99999999999999956</v>
      </c>
      <c r="G146" s="232">
        <f t="shared" si="18"/>
        <v>0.99999999999999978</v>
      </c>
      <c r="H146" s="232">
        <f t="shared" si="18"/>
        <v>1.0000000000000002</v>
      </c>
      <c r="I146" s="232">
        <f t="shared" si="18"/>
        <v>1.0000000000000002</v>
      </c>
      <c r="J146" s="232">
        <f t="shared" si="18"/>
        <v>0.99999999999999967</v>
      </c>
      <c r="K146" s="232">
        <f t="shared" si="18"/>
        <v>1.0000000000000002</v>
      </c>
      <c r="L146" s="232">
        <f t="shared" si="18"/>
        <v>1</v>
      </c>
      <c r="M146" s="232">
        <f t="shared" si="18"/>
        <v>0.99999999999999967</v>
      </c>
      <c r="N146" s="232">
        <f t="shared" si="18"/>
        <v>1</v>
      </c>
      <c r="O146" s="232">
        <f t="shared" si="18"/>
        <v>1.0000000000000004</v>
      </c>
      <c r="P146" s="232">
        <f t="shared" si="18"/>
        <v>1.0000000000000002</v>
      </c>
      <c r="Q146" s="232">
        <f t="shared" si="18"/>
        <v>1</v>
      </c>
      <c r="R146" s="232">
        <f t="shared" si="18"/>
        <v>1</v>
      </c>
      <c r="S146" s="232">
        <f t="shared" si="18"/>
        <v>1</v>
      </c>
      <c r="T146" s="232">
        <f t="shared" si="18"/>
        <v>1.0000000000000002</v>
      </c>
      <c r="U146" s="232">
        <f t="shared" si="18"/>
        <v>1.0000000000000002</v>
      </c>
      <c r="V146" s="232">
        <f t="shared" si="18"/>
        <v>1.0000000000000007</v>
      </c>
      <c r="W146" s="232">
        <f t="shared" si="18"/>
        <v>0.99999999999999978</v>
      </c>
      <c r="X146" s="232">
        <f t="shared" si="18"/>
        <v>0.99999999999999989</v>
      </c>
      <c r="Y146" s="232">
        <f t="shared" si="18"/>
        <v>1</v>
      </c>
      <c r="DA146" s="95"/>
    </row>
    <row r="147" spans="1:105" ht="12" customHeight="1" x14ac:dyDescent="0.25">
      <c r="A147" s="55" t="s">
        <v>91</v>
      </c>
      <c r="B147" s="266">
        <f t="shared" ref="B147:Y147" si="19">IF(B$49=0,0,B$49/B$48)</f>
        <v>7.1955502283697539E-3</v>
      </c>
      <c r="C147" s="266">
        <f t="shared" si="19"/>
        <v>7.1955502283690582E-3</v>
      </c>
      <c r="D147" s="266">
        <f t="shared" si="19"/>
        <v>7.1955502283677138E-3</v>
      </c>
      <c r="E147" s="266">
        <f t="shared" si="19"/>
        <v>7.1955502283686931E-3</v>
      </c>
      <c r="F147" s="266">
        <f t="shared" si="19"/>
        <v>7.1955502283699048E-3</v>
      </c>
      <c r="G147" s="266">
        <f t="shared" si="19"/>
        <v>7.1955502283713819E-3</v>
      </c>
      <c r="H147" s="266">
        <f t="shared" si="19"/>
        <v>7.1955502283712544E-3</v>
      </c>
      <c r="I147" s="266">
        <f t="shared" si="19"/>
        <v>7.1955502283715285E-3</v>
      </c>
      <c r="J147" s="266">
        <f t="shared" si="19"/>
        <v>7.19555022837093E-3</v>
      </c>
      <c r="K147" s="266">
        <f t="shared" si="19"/>
        <v>7.1955502283714574E-3</v>
      </c>
      <c r="L147" s="266">
        <f t="shared" si="19"/>
        <v>7.1955502283727532E-3</v>
      </c>
      <c r="M147" s="266">
        <f t="shared" si="19"/>
        <v>7.1955502283729111E-3</v>
      </c>
      <c r="N147" s="266">
        <f t="shared" si="19"/>
        <v>7.1955502283726899E-3</v>
      </c>
      <c r="O147" s="266">
        <f t="shared" si="19"/>
        <v>7.1955502283738149E-3</v>
      </c>
      <c r="P147" s="266">
        <f t="shared" si="19"/>
        <v>7.1955502283728694E-3</v>
      </c>
      <c r="Q147" s="266">
        <f t="shared" si="19"/>
        <v>7.19555022837335E-3</v>
      </c>
      <c r="R147" s="266">
        <f t="shared" si="19"/>
        <v>7.195550228373513E-3</v>
      </c>
      <c r="S147" s="266">
        <f t="shared" si="19"/>
        <v>7.1955502283735486E-3</v>
      </c>
      <c r="T147" s="266">
        <f t="shared" si="19"/>
        <v>7.1955502283742399E-3</v>
      </c>
      <c r="U147" s="266">
        <f t="shared" si="19"/>
        <v>7.1955502283723568E-3</v>
      </c>
      <c r="V147" s="266">
        <f t="shared" si="19"/>
        <v>7.1955502283722658E-3</v>
      </c>
      <c r="W147" s="266">
        <f t="shared" si="19"/>
        <v>7.1955502283744359E-3</v>
      </c>
      <c r="X147" s="266">
        <f t="shared" si="19"/>
        <v>7.1955502283751029E-3</v>
      </c>
      <c r="Y147" s="266">
        <f t="shared" si="19"/>
        <v>7.1955502283751679E-3</v>
      </c>
      <c r="DA147" s="76"/>
    </row>
    <row r="148" spans="1:105" ht="12" customHeight="1" x14ac:dyDescent="0.25">
      <c r="A148" s="173" t="s">
        <v>92</v>
      </c>
      <c r="B148" s="267">
        <f t="shared" ref="B148:Y148" si="20">IF(B$50=0,0,B$50/B$48)</f>
        <v>8.0564402695809147E-3</v>
      </c>
      <c r="C148" s="267">
        <f t="shared" si="20"/>
        <v>8.0564402695801375E-3</v>
      </c>
      <c r="D148" s="267">
        <f t="shared" si="20"/>
        <v>8.0564402695786335E-3</v>
      </c>
      <c r="E148" s="267">
        <f t="shared" si="20"/>
        <v>8.0564402695797298E-3</v>
      </c>
      <c r="F148" s="267">
        <f t="shared" si="20"/>
        <v>8.0564402695810829E-3</v>
      </c>
      <c r="G148" s="267">
        <f t="shared" si="20"/>
        <v>8.0564402695827344E-3</v>
      </c>
      <c r="H148" s="267">
        <f t="shared" si="20"/>
        <v>8.0564402695825956E-3</v>
      </c>
      <c r="I148" s="267">
        <f t="shared" si="20"/>
        <v>8.0564402695829027E-3</v>
      </c>
      <c r="J148" s="267">
        <f t="shared" si="20"/>
        <v>8.0564402695822383E-3</v>
      </c>
      <c r="K148" s="267">
        <f t="shared" si="20"/>
        <v>8.0564402695828229E-3</v>
      </c>
      <c r="L148" s="267">
        <f t="shared" si="20"/>
        <v>8.0564402695842766E-3</v>
      </c>
      <c r="M148" s="267">
        <f t="shared" si="20"/>
        <v>8.0564402695844518E-3</v>
      </c>
      <c r="N148" s="267">
        <f t="shared" si="20"/>
        <v>8.0564402695842037E-3</v>
      </c>
      <c r="O148" s="267">
        <f t="shared" si="20"/>
        <v>8.0564402695854631E-3</v>
      </c>
      <c r="P148" s="267">
        <f t="shared" si="20"/>
        <v>8.0564402695844015E-3</v>
      </c>
      <c r="Q148" s="267">
        <f t="shared" si="20"/>
        <v>8.0564402695849444E-3</v>
      </c>
      <c r="R148" s="267">
        <f t="shared" si="20"/>
        <v>8.0564402695851283E-3</v>
      </c>
      <c r="S148" s="267">
        <f t="shared" si="20"/>
        <v>8.0564402695851647E-3</v>
      </c>
      <c r="T148" s="267">
        <f t="shared" si="20"/>
        <v>8.0564402695859384E-3</v>
      </c>
      <c r="U148" s="267">
        <f t="shared" si="20"/>
        <v>8.056440269583829E-3</v>
      </c>
      <c r="V148" s="267">
        <f t="shared" si="20"/>
        <v>8.0564402695837301E-3</v>
      </c>
      <c r="W148" s="267">
        <f t="shared" si="20"/>
        <v>8.056440269586157E-3</v>
      </c>
      <c r="X148" s="267">
        <f t="shared" si="20"/>
        <v>8.0564402695869047E-3</v>
      </c>
      <c r="Y148" s="267">
        <f t="shared" si="20"/>
        <v>8.056440269586981E-3</v>
      </c>
      <c r="DA148" s="77"/>
    </row>
    <row r="149" spans="1:105" ht="12" customHeight="1" x14ac:dyDescent="0.25">
      <c r="A149" s="173" t="s">
        <v>93</v>
      </c>
      <c r="B149" s="267">
        <f t="shared" ref="B149:Y149" si="21">IF(B$51=0,0,B$51/B$48)</f>
        <v>1.3641536706938484E-2</v>
      </c>
      <c r="C149" s="267">
        <f t="shared" si="21"/>
        <v>1.3219757942989522E-2</v>
      </c>
      <c r="D149" s="267">
        <f t="shared" si="21"/>
        <v>1.5252431439987285E-2</v>
      </c>
      <c r="E149" s="267">
        <f t="shared" si="21"/>
        <v>1.4756438325551851E-2</v>
      </c>
      <c r="F149" s="267">
        <f t="shared" si="21"/>
        <v>1.2671207337500663E-2</v>
      </c>
      <c r="G149" s="267">
        <f t="shared" si="21"/>
        <v>1.2003539222680356E-2</v>
      </c>
      <c r="H149" s="267">
        <f t="shared" si="21"/>
        <v>1.1563622182684617E-2</v>
      </c>
      <c r="I149" s="267">
        <f t="shared" si="21"/>
        <v>1.1880281384569593E-2</v>
      </c>
      <c r="J149" s="267">
        <f t="shared" si="21"/>
        <v>1.2104504290137872E-2</v>
      </c>
      <c r="K149" s="267">
        <f t="shared" si="21"/>
        <v>1.0824103318562836E-2</v>
      </c>
      <c r="L149" s="267">
        <f t="shared" si="21"/>
        <v>1.2208032345616128E-2</v>
      </c>
      <c r="M149" s="267">
        <f t="shared" si="21"/>
        <v>1.2131571967263643E-2</v>
      </c>
      <c r="N149" s="267">
        <f t="shared" si="21"/>
        <v>1.2232040891659024E-2</v>
      </c>
      <c r="O149" s="267">
        <f t="shared" si="21"/>
        <v>1.1169298120027269E-2</v>
      </c>
      <c r="P149" s="267">
        <f t="shared" si="21"/>
        <v>1.1833115801137085E-2</v>
      </c>
      <c r="Q149" s="267">
        <f t="shared" si="21"/>
        <v>1.3650932873801763E-2</v>
      </c>
      <c r="R149" s="267">
        <f t="shared" si="21"/>
        <v>1.1290633549425189E-2</v>
      </c>
      <c r="S149" s="267">
        <f t="shared" si="21"/>
        <v>1.1352825394745353E-2</v>
      </c>
      <c r="T149" s="267">
        <f t="shared" si="21"/>
        <v>1.0731380094187828E-2</v>
      </c>
      <c r="U149" s="267">
        <f t="shared" si="21"/>
        <v>1.1700042753424277E-2</v>
      </c>
      <c r="V149" s="267">
        <f t="shared" si="21"/>
        <v>1.160217723270923E-2</v>
      </c>
      <c r="W149" s="267">
        <f t="shared" si="21"/>
        <v>1.1485623874272233E-2</v>
      </c>
      <c r="X149" s="267">
        <f t="shared" si="21"/>
        <v>1.134401745836622E-2</v>
      </c>
      <c r="Y149" s="267">
        <f t="shared" si="21"/>
        <v>1.0841945190903353E-2</v>
      </c>
      <c r="DA149" s="77"/>
    </row>
    <row r="150" spans="1:105" ht="12" customHeight="1" x14ac:dyDescent="0.25">
      <c r="A150" s="173" t="s">
        <v>94</v>
      </c>
      <c r="B150" s="267">
        <f t="shared" ref="B150:Y150" si="22">IF(B$52=0,0,B$52/B$48)</f>
        <v>5.9256386055739907E-3</v>
      </c>
      <c r="C150" s="267">
        <f t="shared" si="22"/>
        <v>5.9256386055734156E-3</v>
      </c>
      <c r="D150" s="267">
        <f t="shared" si="22"/>
        <v>5.9256386055723106E-3</v>
      </c>
      <c r="E150" s="267">
        <f t="shared" si="22"/>
        <v>5.9256386055731181E-3</v>
      </c>
      <c r="F150" s="267">
        <f t="shared" si="22"/>
        <v>5.9256386055741113E-3</v>
      </c>
      <c r="G150" s="267">
        <f t="shared" si="22"/>
        <v>5.9256386055753299E-3</v>
      </c>
      <c r="H150" s="267">
        <f t="shared" si="22"/>
        <v>5.9256386055752258E-3</v>
      </c>
      <c r="I150" s="267">
        <f t="shared" si="22"/>
        <v>5.9256386055754513E-3</v>
      </c>
      <c r="J150" s="267">
        <f t="shared" si="22"/>
        <v>5.9256386055749604E-3</v>
      </c>
      <c r="K150" s="267">
        <f t="shared" si="22"/>
        <v>5.9256386055753932E-3</v>
      </c>
      <c r="L150" s="267">
        <f t="shared" si="22"/>
        <v>5.9256386055764601E-3</v>
      </c>
      <c r="M150" s="267">
        <f t="shared" si="22"/>
        <v>5.9256386055765893E-3</v>
      </c>
      <c r="N150" s="267">
        <f t="shared" si="22"/>
        <v>5.925638605576408E-3</v>
      </c>
      <c r="O150" s="267">
        <f t="shared" si="22"/>
        <v>5.9256386055773352E-3</v>
      </c>
      <c r="P150" s="267">
        <f t="shared" si="22"/>
        <v>5.9256386055765555E-3</v>
      </c>
      <c r="Q150" s="267">
        <f t="shared" si="22"/>
        <v>5.925638605576951E-3</v>
      </c>
      <c r="R150" s="267">
        <f t="shared" si="22"/>
        <v>5.9256386055770854E-3</v>
      </c>
      <c r="S150" s="267">
        <f t="shared" si="22"/>
        <v>5.9256386055771149E-3</v>
      </c>
      <c r="T150" s="267">
        <f t="shared" si="22"/>
        <v>5.9256386055776831E-3</v>
      </c>
      <c r="U150" s="267">
        <f t="shared" si="22"/>
        <v>5.9256386055761339E-3</v>
      </c>
      <c r="V150" s="267">
        <f t="shared" si="22"/>
        <v>5.9256386055760576E-3</v>
      </c>
      <c r="W150" s="267">
        <f t="shared" si="22"/>
        <v>5.9256386055778444E-3</v>
      </c>
      <c r="X150" s="267">
        <f t="shared" si="22"/>
        <v>5.9256386055783934E-3</v>
      </c>
      <c r="Y150" s="267">
        <f t="shared" si="22"/>
        <v>5.9256386055784498E-3</v>
      </c>
      <c r="DA150" s="77"/>
    </row>
    <row r="151" spans="1:105" ht="12" customHeight="1" x14ac:dyDescent="0.25">
      <c r="A151" s="56" t="s">
        <v>95</v>
      </c>
      <c r="B151" s="268">
        <f t="shared" ref="B151:Y151" si="23">IF(B$53=0,0,B$53/B$48)</f>
        <v>8.6775983884255885E-3</v>
      </c>
      <c r="C151" s="268">
        <f t="shared" si="23"/>
        <v>8.6856685812818062E-3</v>
      </c>
      <c r="D151" s="268">
        <f t="shared" si="23"/>
        <v>9.193885878802802E-3</v>
      </c>
      <c r="E151" s="268">
        <f t="shared" si="23"/>
        <v>9.0541399001244655E-3</v>
      </c>
      <c r="F151" s="268">
        <f t="shared" si="23"/>
        <v>8.5280851544369783E-3</v>
      </c>
      <c r="G151" s="268">
        <f t="shared" si="23"/>
        <v>8.3536123011013364E-3</v>
      </c>
      <c r="H151" s="268">
        <f t="shared" si="23"/>
        <v>8.2523344651914774E-3</v>
      </c>
      <c r="I151" s="268">
        <f t="shared" si="23"/>
        <v>8.3432907200875154E-3</v>
      </c>
      <c r="J151" s="268">
        <f t="shared" si="23"/>
        <v>8.387882620030887E-3</v>
      </c>
      <c r="K151" s="268">
        <f t="shared" si="23"/>
        <v>8.0491389709985046E-3</v>
      </c>
      <c r="L151" s="268">
        <f t="shared" si="23"/>
        <v>8.3080240299745253E-3</v>
      </c>
      <c r="M151" s="268">
        <f t="shared" si="23"/>
        <v>8.3183927762052971E-3</v>
      </c>
      <c r="N151" s="268">
        <f t="shared" si="23"/>
        <v>8.3057056601292031E-3</v>
      </c>
      <c r="O151" s="268">
        <f t="shared" si="23"/>
        <v>7.9801351607951317E-3</v>
      </c>
      <c r="P151" s="268">
        <f t="shared" si="23"/>
        <v>8.1435491752016656E-3</v>
      </c>
      <c r="Q151" s="268">
        <f t="shared" si="23"/>
        <v>8.7021567923333456E-3</v>
      </c>
      <c r="R151" s="268">
        <f t="shared" si="23"/>
        <v>8.0165852051887233E-3</v>
      </c>
      <c r="S151" s="268">
        <f t="shared" si="23"/>
        <v>8.0081031273046381E-3</v>
      </c>
      <c r="T151" s="268">
        <f t="shared" si="23"/>
        <v>7.7882165222921233E-3</v>
      </c>
      <c r="U151" s="268">
        <f t="shared" si="23"/>
        <v>8.0849581650237323E-3</v>
      </c>
      <c r="V151" s="268">
        <f t="shared" si="23"/>
        <v>8.0401789950522214E-3</v>
      </c>
      <c r="W151" s="268">
        <f t="shared" si="23"/>
        <v>7.9729825496795709E-3</v>
      </c>
      <c r="X151" s="268">
        <f t="shared" si="23"/>
        <v>7.8882471600535981E-3</v>
      </c>
      <c r="Y151" s="268">
        <f t="shared" si="23"/>
        <v>7.8481238314373741E-3</v>
      </c>
      <c r="DA151" s="78"/>
    </row>
    <row r="152" spans="1:105" ht="12" customHeight="1" x14ac:dyDescent="0.25">
      <c r="A152" s="174" t="s">
        <v>1496</v>
      </c>
      <c r="B152" s="269">
        <f t="shared" ref="B152:Y152" si="24">IF(B$59=0,0,B$59/B$48)</f>
        <v>5.817256585606264E-2</v>
      </c>
      <c r="C152" s="269">
        <f t="shared" si="24"/>
        <v>5.6373944963884828E-2</v>
      </c>
      <c r="D152" s="269">
        <f t="shared" si="24"/>
        <v>6.5042017733709379E-2</v>
      </c>
      <c r="E152" s="269">
        <f t="shared" si="24"/>
        <v>6.2926919359273803E-2</v>
      </c>
      <c r="F152" s="269">
        <f t="shared" si="24"/>
        <v>5.4034721978328294E-2</v>
      </c>
      <c r="G152" s="269">
        <f t="shared" si="24"/>
        <v>5.1187537807382034E-2</v>
      </c>
      <c r="H152" s="269">
        <f t="shared" si="24"/>
        <v>4.931156858704195E-2</v>
      </c>
      <c r="I152" s="269">
        <f t="shared" si="24"/>
        <v>5.0661920726344005E-2</v>
      </c>
      <c r="J152" s="269">
        <f t="shared" si="24"/>
        <v>5.1618090256274902E-2</v>
      </c>
      <c r="K152" s="269">
        <f t="shared" si="24"/>
        <v>4.6157986204857393E-2</v>
      </c>
      <c r="L152" s="269">
        <f t="shared" si="24"/>
        <v>5.2059572235515258E-2</v>
      </c>
      <c r="M152" s="269">
        <f t="shared" si="24"/>
        <v>5.173351685842368E-2</v>
      </c>
      <c r="N152" s="269">
        <f t="shared" si="24"/>
        <v>5.2161953569509548E-2</v>
      </c>
      <c r="O152" s="269">
        <f t="shared" si="24"/>
        <v>4.7630024711424364E-2</v>
      </c>
      <c r="P152" s="269">
        <f t="shared" si="24"/>
        <v>5.0460789206683801E-2</v>
      </c>
      <c r="Q152" s="269">
        <f t="shared" si="24"/>
        <v>5.8212634592260802E-2</v>
      </c>
      <c r="R152" s="269">
        <f t="shared" si="24"/>
        <v>4.8147443929578454E-2</v>
      </c>
      <c r="S152" s="269">
        <f t="shared" si="24"/>
        <v>4.8412652996219531E-2</v>
      </c>
      <c r="T152" s="269">
        <f t="shared" si="24"/>
        <v>4.5762580027956662E-2</v>
      </c>
      <c r="U152" s="269">
        <f t="shared" si="24"/>
        <v>4.9893316435980238E-2</v>
      </c>
      <c r="V152" s="269">
        <f t="shared" si="24"/>
        <v>4.9475981602585872E-2</v>
      </c>
      <c r="W152" s="269">
        <f t="shared" si="24"/>
        <v>4.8978954906467906E-2</v>
      </c>
      <c r="X152" s="269">
        <f t="shared" si="24"/>
        <v>4.8375092692708378E-2</v>
      </c>
      <c r="Y152" s="269">
        <f t="shared" si="24"/>
        <v>4.6234070557817177E-2</v>
      </c>
      <c r="DA152" s="79"/>
    </row>
    <row r="153" spans="1:105" ht="12" customHeight="1" x14ac:dyDescent="0.25">
      <c r="A153" s="174" t="s">
        <v>1498</v>
      </c>
      <c r="B153" s="269">
        <f t="shared" ref="B153:Y153" si="25">IF(B$60=0,0,B$60/B$48)</f>
        <v>0.14357566769939964</v>
      </c>
      <c r="C153" s="269">
        <f t="shared" si="25"/>
        <v>0.14465716701129874</v>
      </c>
      <c r="D153" s="269">
        <f t="shared" si="25"/>
        <v>0.13934438765440219</v>
      </c>
      <c r="E153" s="269">
        <f t="shared" si="25"/>
        <v>0.13942735829069819</v>
      </c>
      <c r="F153" s="269">
        <f t="shared" si="25"/>
        <v>0.14373151810155435</v>
      </c>
      <c r="G153" s="269">
        <f t="shared" si="25"/>
        <v>0.14478395297745153</v>
      </c>
      <c r="H153" s="269">
        <f t="shared" si="25"/>
        <v>0.1456065536139749</v>
      </c>
      <c r="I153" s="269">
        <f t="shared" si="25"/>
        <v>0.14592259818054426</v>
      </c>
      <c r="J153" s="269">
        <f t="shared" si="25"/>
        <v>0.14627899012072526</v>
      </c>
      <c r="K153" s="269">
        <f t="shared" si="25"/>
        <v>0.15124215962625018</v>
      </c>
      <c r="L153" s="269">
        <f t="shared" si="25"/>
        <v>0.14593292108663902</v>
      </c>
      <c r="M153" s="269">
        <f t="shared" si="25"/>
        <v>0.1439194442905147</v>
      </c>
      <c r="N153" s="269">
        <f t="shared" si="25"/>
        <v>0.15080654493747456</v>
      </c>
      <c r="O153" s="269">
        <f t="shared" si="25"/>
        <v>0.14459705516685309</v>
      </c>
      <c r="P153" s="269">
        <f t="shared" si="25"/>
        <v>0.13989040384679766</v>
      </c>
      <c r="Q153" s="269">
        <f t="shared" si="25"/>
        <v>0.13698405109301756</v>
      </c>
      <c r="R153" s="269">
        <f t="shared" si="25"/>
        <v>0.14139122059122106</v>
      </c>
      <c r="S153" s="269">
        <f t="shared" si="25"/>
        <v>0.14017341924151275</v>
      </c>
      <c r="T153" s="269">
        <f t="shared" si="25"/>
        <v>0.13926101195295124</v>
      </c>
      <c r="U153" s="269">
        <f t="shared" si="25"/>
        <v>0.13895485044257355</v>
      </c>
      <c r="V153" s="269">
        <f t="shared" si="25"/>
        <v>0.13751198316628058</v>
      </c>
      <c r="W153" s="269">
        <f t="shared" si="25"/>
        <v>0.13685912621663465</v>
      </c>
      <c r="X153" s="269">
        <f t="shared" si="25"/>
        <v>0.13537556644429879</v>
      </c>
      <c r="Y153" s="269">
        <f t="shared" si="25"/>
        <v>0.13577573117654632</v>
      </c>
      <c r="DA153" s="79"/>
    </row>
    <row r="154" spans="1:105" ht="12" customHeight="1" x14ac:dyDescent="0.25">
      <c r="A154" s="62" t="s">
        <v>1499</v>
      </c>
      <c r="B154" s="318">
        <f t="shared" ref="B154:Y154" si="26">IF(B$61=0,0,B$61/B$48)</f>
        <v>0.12004861200256076</v>
      </c>
      <c r="C154" s="318">
        <f t="shared" si="26"/>
        <v>0.12095289121195325</v>
      </c>
      <c r="D154" s="318">
        <f t="shared" si="26"/>
        <v>0.11651069151411438</v>
      </c>
      <c r="E154" s="318">
        <f t="shared" si="26"/>
        <v>0.11630240649313463</v>
      </c>
      <c r="F154" s="318">
        <f t="shared" si="26"/>
        <v>0.11963945783040182</v>
      </c>
      <c r="G154" s="318">
        <f t="shared" si="26"/>
        <v>0.12036100016624539</v>
      </c>
      <c r="H154" s="318">
        <f t="shared" si="26"/>
        <v>0.12097447585647056</v>
      </c>
      <c r="I154" s="318">
        <f t="shared" si="26"/>
        <v>0.12116942455866617</v>
      </c>
      <c r="J154" s="318">
        <f t="shared" si="26"/>
        <v>0.12026336886050493</v>
      </c>
      <c r="K154" s="318">
        <f t="shared" si="26"/>
        <v>0.12010338582781414</v>
      </c>
      <c r="L154" s="318">
        <f t="shared" si="26"/>
        <v>0.1181566043137805</v>
      </c>
      <c r="M154" s="318">
        <f t="shared" si="26"/>
        <v>0.11815024210788898</v>
      </c>
      <c r="N154" s="318">
        <f t="shared" si="26"/>
        <v>0.1161482915077542</v>
      </c>
      <c r="O154" s="318">
        <f t="shared" si="26"/>
        <v>0.11490935188915617</v>
      </c>
      <c r="P154" s="318">
        <f t="shared" si="26"/>
        <v>0.11232669368439939</v>
      </c>
      <c r="Q154" s="318">
        <f t="shared" si="26"/>
        <v>0.11029930355642795</v>
      </c>
      <c r="R154" s="318">
        <f t="shared" si="26"/>
        <v>0.11620537726528632</v>
      </c>
      <c r="S154" s="318">
        <f t="shared" si="26"/>
        <v>0.11499374816485558</v>
      </c>
      <c r="T154" s="318">
        <f t="shared" si="26"/>
        <v>0.11365019840674212</v>
      </c>
      <c r="U154" s="318">
        <f t="shared" si="26"/>
        <v>0.11392237148954265</v>
      </c>
      <c r="V154" s="318">
        <f t="shared" si="26"/>
        <v>0.11231485398731757</v>
      </c>
      <c r="W154" s="318">
        <f t="shared" si="26"/>
        <v>0.11152712744665171</v>
      </c>
      <c r="X154" s="318">
        <f t="shared" si="26"/>
        <v>0.10986368242577584</v>
      </c>
      <c r="Y154" s="318">
        <f t="shared" si="26"/>
        <v>0.11002839157736263</v>
      </c>
      <c r="DA154" s="141"/>
    </row>
    <row r="155" spans="1:105" ht="12" customHeight="1" x14ac:dyDescent="0.25">
      <c r="A155" s="62" t="s">
        <v>1506</v>
      </c>
      <c r="B155" s="318">
        <f t="shared" ref="B155:Y155" si="27">IF(B$67=0,0,B$67/B$48)</f>
        <v>2.3527055696838866E-2</v>
      </c>
      <c r="C155" s="318">
        <f t="shared" si="27"/>
        <v>2.3704275799345469E-2</v>
      </c>
      <c r="D155" s="318">
        <f t="shared" si="27"/>
        <v>2.2833696140287803E-2</v>
      </c>
      <c r="E155" s="318">
        <f t="shared" si="27"/>
        <v>2.3124951797563572E-2</v>
      </c>
      <c r="F155" s="318">
        <f t="shared" si="27"/>
        <v>2.4092060271152526E-2</v>
      </c>
      <c r="G155" s="318">
        <f t="shared" si="27"/>
        <v>2.4422952811206142E-2</v>
      </c>
      <c r="H155" s="318">
        <f t="shared" si="27"/>
        <v>2.4632077757504332E-2</v>
      </c>
      <c r="I155" s="318">
        <f t="shared" si="27"/>
        <v>2.4753173621878087E-2</v>
      </c>
      <c r="J155" s="318">
        <f t="shared" si="27"/>
        <v>2.6015621260220344E-2</v>
      </c>
      <c r="K155" s="318">
        <f t="shared" si="27"/>
        <v>3.1138773798436038E-2</v>
      </c>
      <c r="L155" s="318">
        <f t="shared" si="27"/>
        <v>2.7776316772858519E-2</v>
      </c>
      <c r="M155" s="318">
        <f t="shared" si="27"/>
        <v>2.5769202182625711E-2</v>
      </c>
      <c r="N155" s="318">
        <f t="shared" si="27"/>
        <v>3.465825342972037E-2</v>
      </c>
      <c r="O155" s="318">
        <f t="shared" si="27"/>
        <v>2.9687703277696886E-2</v>
      </c>
      <c r="P155" s="318">
        <f t="shared" si="27"/>
        <v>2.756371016239826E-2</v>
      </c>
      <c r="Q155" s="318">
        <f t="shared" si="27"/>
        <v>2.6684747536589615E-2</v>
      </c>
      <c r="R155" s="318">
        <f t="shared" si="27"/>
        <v>2.5185843325934723E-2</v>
      </c>
      <c r="S155" s="318">
        <f t="shared" si="27"/>
        <v>2.5179671076657157E-2</v>
      </c>
      <c r="T155" s="318">
        <f t="shared" si="27"/>
        <v>2.5610813546209112E-2</v>
      </c>
      <c r="U155" s="318">
        <f t="shared" si="27"/>
        <v>2.5032478953030887E-2</v>
      </c>
      <c r="V155" s="318">
        <f t="shared" si="27"/>
        <v>2.5197129178963017E-2</v>
      </c>
      <c r="W155" s="318">
        <f t="shared" si="27"/>
        <v>2.533199876998295E-2</v>
      </c>
      <c r="X155" s="318">
        <f t="shared" si="27"/>
        <v>2.5511884018522956E-2</v>
      </c>
      <c r="Y155" s="318">
        <f t="shared" si="27"/>
        <v>2.574733959918369E-2</v>
      </c>
      <c r="DA155" s="141"/>
    </row>
    <row r="156" spans="1:105" ht="12" customHeight="1" x14ac:dyDescent="0.25">
      <c r="A156" s="62" t="s">
        <v>1518</v>
      </c>
      <c r="B156" s="318">
        <f t="shared" ref="B156:Y156" si="28">IF(B$78=0,0,B$78/B$48)</f>
        <v>0</v>
      </c>
      <c r="C156" s="318">
        <f t="shared" si="28"/>
        <v>0</v>
      </c>
      <c r="D156" s="318">
        <f t="shared" si="28"/>
        <v>0</v>
      </c>
      <c r="E156" s="318">
        <f t="shared" si="28"/>
        <v>0</v>
      </c>
      <c r="F156" s="318">
        <f t="shared" si="28"/>
        <v>0</v>
      </c>
      <c r="G156" s="318">
        <f t="shared" si="28"/>
        <v>0</v>
      </c>
      <c r="H156" s="318">
        <f t="shared" si="28"/>
        <v>0</v>
      </c>
      <c r="I156" s="318">
        <f t="shared" si="28"/>
        <v>0</v>
      </c>
      <c r="J156" s="318">
        <f t="shared" si="28"/>
        <v>0</v>
      </c>
      <c r="K156" s="318">
        <f t="shared" si="28"/>
        <v>0</v>
      </c>
      <c r="L156" s="318">
        <f t="shared" si="28"/>
        <v>0</v>
      </c>
      <c r="M156" s="318">
        <f t="shared" si="28"/>
        <v>0</v>
      </c>
      <c r="N156" s="318">
        <f t="shared" si="28"/>
        <v>0</v>
      </c>
      <c r="O156" s="318">
        <f t="shared" si="28"/>
        <v>0</v>
      </c>
      <c r="P156" s="318">
        <f t="shared" si="28"/>
        <v>0</v>
      </c>
      <c r="Q156" s="318">
        <f t="shared" si="28"/>
        <v>0</v>
      </c>
      <c r="R156" s="318">
        <f t="shared" si="28"/>
        <v>0</v>
      </c>
      <c r="S156" s="318">
        <f t="shared" si="28"/>
        <v>0</v>
      </c>
      <c r="T156" s="318">
        <f t="shared" si="28"/>
        <v>0</v>
      </c>
      <c r="U156" s="318">
        <f t="shared" si="28"/>
        <v>0</v>
      </c>
      <c r="V156" s="318">
        <f t="shared" si="28"/>
        <v>0</v>
      </c>
      <c r="W156" s="318">
        <f t="shared" si="28"/>
        <v>0</v>
      </c>
      <c r="X156" s="318">
        <f t="shared" si="28"/>
        <v>0</v>
      </c>
      <c r="Y156" s="318">
        <f t="shared" si="28"/>
        <v>0</v>
      </c>
      <c r="DA156" s="141"/>
    </row>
    <row r="157" spans="1:105" ht="12" customHeight="1" x14ac:dyDescent="0.25">
      <c r="A157" s="174" t="s">
        <v>1520</v>
      </c>
      <c r="B157" s="269">
        <f t="shared" ref="B157:Y157" si="29">IF(B$79=0,0,B$79/B$48)</f>
        <v>0.62991775679003525</v>
      </c>
      <c r="C157" s="269">
        <f t="shared" si="29"/>
        <v>0.63244908666387156</v>
      </c>
      <c r="D157" s="269">
        <f t="shared" si="29"/>
        <v>0.61984835940083405</v>
      </c>
      <c r="E157" s="269">
        <f t="shared" si="29"/>
        <v>0.62484067046526159</v>
      </c>
      <c r="F157" s="269">
        <f t="shared" si="29"/>
        <v>0.63956788198692893</v>
      </c>
      <c r="G157" s="269">
        <f t="shared" si="29"/>
        <v>0.64479996339539492</v>
      </c>
      <c r="H157" s="269">
        <f t="shared" si="29"/>
        <v>0.64803090554015363</v>
      </c>
      <c r="I157" s="269">
        <f t="shared" si="29"/>
        <v>0.64443987023787208</v>
      </c>
      <c r="J157" s="269">
        <f t="shared" si="29"/>
        <v>0.64234057585630588</v>
      </c>
      <c r="K157" s="269">
        <f t="shared" si="29"/>
        <v>0.65025595246851975</v>
      </c>
      <c r="L157" s="269">
        <f t="shared" si="29"/>
        <v>0.64288191029928299</v>
      </c>
      <c r="M157" s="269">
        <f t="shared" si="29"/>
        <v>0.64563214447655026</v>
      </c>
      <c r="N157" s="269">
        <f t="shared" si="29"/>
        <v>0.63884705186866242</v>
      </c>
      <c r="O157" s="269">
        <f t="shared" si="29"/>
        <v>0.65637957689198567</v>
      </c>
      <c r="P157" s="269">
        <f t="shared" si="29"/>
        <v>0.65584178149867289</v>
      </c>
      <c r="Q157" s="269">
        <f t="shared" si="29"/>
        <v>0.6415876119630961</v>
      </c>
      <c r="R157" s="269">
        <f t="shared" si="29"/>
        <v>0.65767823076822951</v>
      </c>
      <c r="S157" s="269">
        <f t="shared" si="29"/>
        <v>0.658945095409189</v>
      </c>
      <c r="T157" s="269">
        <f t="shared" si="29"/>
        <v>0.66683805036093668</v>
      </c>
      <c r="U157" s="269">
        <f t="shared" si="29"/>
        <v>0.65728020028385026</v>
      </c>
      <c r="V157" s="269">
        <f t="shared" si="29"/>
        <v>0.66057623904327056</v>
      </c>
      <c r="W157" s="269">
        <f t="shared" si="29"/>
        <v>0.66284969823973727</v>
      </c>
      <c r="X157" s="269">
        <f t="shared" si="29"/>
        <v>0.66668165388371803</v>
      </c>
      <c r="Y157" s="269">
        <f t="shared" si="29"/>
        <v>0.67111755841475762</v>
      </c>
      <c r="DA157" s="79"/>
    </row>
    <row r="158" spans="1:105" ht="12" customHeight="1" x14ac:dyDescent="0.25">
      <c r="A158" s="62" t="s">
        <v>1521</v>
      </c>
      <c r="B158" s="318">
        <f t="shared" ref="B158:Y158" si="30">IF(B$80=0,0,B$80/B$48)</f>
        <v>0.57234901967257901</v>
      </c>
      <c r="C158" s="318">
        <f t="shared" si="30"/>
        <v>0.57666030083087394</v>
      </c>
      <c r="D158" s="318">
        <f t="shared" si="30"/>
        <v>0.55548147502159528</v>
      </c>
      <c r="E158" s="318">
        <f t="shared" si="30"/>
        <v>0.56256692983004675</v>
      </c>
      <c r="F158" s="318">
        <f t="shared" si="30"/>
        <v>0.58609403810522531</v>
      </c>
      <c r="G158" s="318">
        <f t="shared" si="30"/>
        <v>0.59414375003505682</v>
      </c>
      <c r="H158" s="318">
        <f t="shared" si="30"/>
        <v>0.5992311889201074</v>
      </c>
      <c r="I158" s="318">
        <f t="shared" si="30"/>
        <v>0.59430381807581412</v>
      </c>
      <c r="J158" s="318">
        <f t="shared" si="30"/>
        <v>0.59125827916302842</v>
      </c>
      <c r="K158" s="318">
        <f t="shared" si="30"/>
        <v>0.60457708418078582</v>
      </c>
      <c r="L158" s="318">
        <f t="shared" si="30"/>
        <v>0.5913627141907748</v>
      </c>
      <c r="M158" s="318">
        <f t="shared" si="30"/>
        <v>0.59443561930430366</v>
      </c>
      <c r="N158" s="318">
        <f t="shared" si="30"/>
        <v>0.5872265371400156</v>
      </c>
      <c r="O158" s="318">
        <f t="shared" si="30"/>
        <v>0.60924394979424834</v>
      </c>
      <c r="P158" s="318">
        <f t="shared" si="30"/>
        <v>0.60590477311972746</v>
      </c>
      <c r="Q158" s="318">
        <f t="shared" si="30"/>
        <v>0.58397922202120489</v>
      </c>
      <c r="R158" s="318">
        <f t="shared" si="30"/>
        <v>0.61003055524163086</v>
      </c>
      <c r="S158" s="318">
        <f t="shared" si="30"/>
        <v>0.61103496367468635</v>
      </c>
      <c r="T158" s="318">
        <f t="shared" si="30"/>
        <v>0.62155048395094603</v>
      </c>
      <c r="U158" s="318">
        <f t="shared" si="30"/>
        <v>0.60790477433258694</v>
      </c>
      <c r="V158" s="318">
        <f t="shared" si="30"/>
        <v>0.61161381600773024</v>
      </c>
      <c r="W158" s="318">
        <f t="shared" si="30"/>
        <v>0.61437914278452632</v>
      </c>
      <c r="X158" s="318">
        <f t="shared" si="30"/>
        <v>0.618808692578387</v>
      </c>
      <c r="Y158" s="318">
        <f t="shared" si="30"/>
        <v>0.62536339552638465</v>
      </c>
      <c r="DA158" s="141"/>
    </row>
    <row r="159" spans="1:105" ht="12" customHeight="1" x14ac:dyDescent="0.25">
      <c r="A159" s="62" t="s">
        <v>1530</v>
      </c>
      <c r="B159" s="318">
        <f t="shared" ref="B159:Y159" si="31">IF(B$88=0,0,B$88/B$48)</f>
        <v>5.7568737117456241E-2</v>
      </c>
      <c r="C159" s="318">
        <f t="shared" si="31"/>
        <v>5.5788785832997685E-2</v>
      </c>
      <c r="D159" s="318">
        <f t="shared" si="31"/>
        <v>6.4366884379238848E-2</v>
      </c>
      <c r="E159" s="318">
        <f t="shared" si="31"/>
        <v>6.2273740635214896E-2</v>
      </c>
      <c r="F159" s="318">
        <f t="shared" si="31"/>
        <v>5.3473843881703634E-2</v>
      </c>
      <c r="G159" s="318">
        <f t="shared" si="31"/>
        <v>5.0656213360338112E-2</v>
      </c>
      <c r="H159" s="318">
        <f t="shared" si="31"/>
        <v>4.8799716620046181E-2</v>
      </c>
      <c r="I159" s="318">
        <f t="shared" si="31"/>
        <v>5.0136052162057916E-2</v>
      </c>
      <c r="J159" s="318">
        <f t="shared" si="31"/>
        <v>5.1082296693277553E-2</v>
      </c>
      <c r="K159" s="318">
        <f t="shared" si="31"/>
        <v>4.5678868287733827E-2</v>
      </c>
      <c r="L159" s="318">
        <f t="shared" si="31"/>
        <v>5.151919610850822E-2</v>
      </c>
      <c r="M159" s="318">
        <f t="shared" si="31"/>
        <v>5.1196525172246592E-2</v>
      </c>
      <c r="N159" s="318">
        <f t="shared" si="31"/>
        <v>5.1620514728646726E-2</v>
      </c>
      <c r="O159" s="318">
        <f t="shared" si="31"/>
        <v>4.7135627097737304E-2</v>
      </c>
      <c r="P159" s="318">
        <f t="shared" si="31"/>
        <v>4.9937008378945394E-2</v>
      </c>
      <c r="Q159" s="318">
        <f t="shared" si="31"/>
        <v>5.7608389941891207E-2</v>
      </c>
      <c r="R159" s="318">
        <f t="shared" si="31"/>
        <v>4.7647675526598682E-2</v>
      </c>
      <c r="S159" s="318">
        <f t="shared" si="31"/>
        <v>4.7910131734502648E-2</v>
      </c>
      <c r="T159" s="318">
        <f t="shared" si="31"/>
        <v>4.5287566409990626E-2</v>
      </c>
      <c r="U159" s="318">
        <f t="shared" si="31"/>
        <v>4.9375425951263235E-2</v>
      </c>
      <c r="V159" s="318">
        <f t="shared" si="31"/>
        <v>4.8962423035540312E-2</v>
      </c>
      <c r="W159" s="318">
        <f t="shared" si="31"/>
        <v>4.8470555455210937E-2</v>
      </c>
      <c r="X159" s="318">
        <f t="shared" si="31"/>
        <v>4.7872961305331037E-2</v>
      </c>
      <c r="Y159" s="318">
        <f t="shared" si="31"/>
        <v>4.5754162888373084E-2</v>
      </c>
      <c r="DA159" s="141"/>
    </row>
    <row r="160" spans="1:105" ht="12" customHeight="1" x14ac:dyDescent="0.25">
      <c r="A160" s="174" t="s">
        <v>1532</v>
      </c>
      <c r="B160" s="269">
        <f t="shared" ref="B160:Y160" si="32">IF(B$89=0,0,B$89/B$48)</f>
        <v>0.12483724545561381</v>
      </c>
      <c r="C160" s="269">
        <f t="shared" si="32"/>
        <v>0.12343674573315108</v>
      </c>
      <c r="D160" s="269">
        <f t="shared" si="32"/>
        <v>0.13014128878874567</v>
      </c>
      <c r="E160" s="269">
        <f t="shared" si="32"/>
        <v>0.12781684455556858</v>
      </c>
      <c r="F160" s="269">
        <f t="shared" si="32"/>
        <v>0.12028895633772531</v>
      </c>
      <c r="G160" s="269">
        <f t="shared" si="32"/>
        <v>0.1176937651924601</v>
      </c>
      <c r="H160" s="269">
        <f t="shared" si="32"/>
        <v>0.11605738650742457</v>
      </c>
      <c r="I160" s="269">
        <f t="shared" si="32"/>
        <v>0.11757440964705303</v>
      </c>
      <c r="J160" s="269">
        <f t="shared" si="32"/>
        <v>0.11809232775299656</v>
      </c>
      <c r="K160" s="269">
        <f t="shared" si="32"/>
        <v>0.11229303030728198</v>
      </c>
      <c r="L160" s="269">
        <f t="shared" si="32"/>
        <v>0.11743191089943857</v>
      </c>
      <c r="M160" s="269">
        <f t="shared" si="32"/>
        <v>0.1170873005275081</v>
      </c>
      <c r="N160" s="269">
        <f t="shared" si="32"/>
        <v>0.1164690739690321</v>
      </c>
      <c r="O160" s="269">
        <f t="shared" si="32"/>
        <v>0.11106628084537833</v>
      </c>
      <c r="P160" s="269">
        <f t="shared" si="32"/>
        <v>0.11265273136797317</v>
      </c>
      <c r="Q160" s="269">
        <f t="shared" si="32"/>
        <v>0.11968498358195527</v>
      </c>
      <c r="R160" s="269">
        <f t="shared" si="32"/>
        <v>0.11229825685282145</v>
      </c>
      <c r="S160" s="269">
        <f t="shared" si="32"/>
        <v>0.11193027472749298</v>
      </c>
      <c r="T160" s="269">
        <f t="shared" si="32"/>
        <v>0.10844113193813777</v>
      </c>
      <c r="U160" s="269">
        <f t="shared" si="32"/>
        <v>0.11290900281561604</v>
      </c>
      <c r="V160" s="269">
        <f t="shared" si="32"/>
        <v>0.11161581085656999</v>
      </c>
      <c r="W160" s="269">
        <f t="shared" si="32"/>
        <v>0.11067598510966972</v>
      </c>
      <c r="X160" s="269">
        <f t="shared" si="32"/>
        <v>0.10915779325731462</v>
      </c>
      <c r="Y160" s="269">
        <f t="shared" si="32"/>
        <v>0.10700494172499753</v>
      </c>
      <c r="DA160" s="79"/>
    </row>
    <row r="161" spans="1:105" ht="12" customHeight="1" x14ac:dyDescent="0.25">
      <c r="A161" s="62" t="s">
        <v>1533</v>
      </c>
      <c r="B161" s="318">
        <f t="shared" ref="B161:Y161" si="33">IF(B$90=0,0,B$90/B$48)</f>
        <v>6.3958978862059757E-2</v>
      </c>
      <c r="C161" s="318">
        <f t="shared" si="33"/>
        <v>6.4440756817457492E-2</v>
      </c>
      <c r="D161" s="318">
        <f t="shared" si="33"/>
        <v>6.2074060927886872E-2</v>
      </c>
      <c r="E161" s="318">
        <f t="shared" si="33"/>
        <v>6.1963091737723748E-2</v>
      </c>
      <c r="F161" s="318">
        <f t="shared" si="33"/>
        <v>6.3740991476683925E-2</v>
      </c>
      <c r="G161" s="318">
        <f t="shared" si="33"/>
        <v>6.4125411673106675E-2</v>
      </c>
      <c r="H161" s="318">
        <f t="shared" si="33"/>
        <v>6.4452256590752668E-2</v>
      </c>
      <c r="I161" s="318">
        <f t="shared" si="33"/>
        <v>6.4556120514832421E-2</v>
      </c>
      <c r="J161" s="318">
        <f t="shared" si="33"/>
        <v>6.4073396089452936E-2</v>
      </c>
      <c r="K161" s="318">
        <f t="shared" si="33"/>
        <v>6.3988161023128778E-2</v>
      </c>
      <c r="L161" s="318">
        <f t="shared" si="33"/>
        <v>6.295096321110856E-2</v>
      </c>
      <c r="M161" s="318">
        <f t="shared" si="33"/>
        <v>6.2947573582646008E-2</v>
      </c>
      <c r="N161" s="318">
        <f t="shared" si="33"/>
        <v>6.1880983024196388E-2</v>
      </c>
      <c r="O161" s="318">
        <f t="shared" si="33"/>
        <v>6.1220906147375971E-2</v>
      </c>
      <c r="P161" s="318">
        <f t="shared" si="33"/>
        <v>5.9844928709815587E-2</v>
      </c>
      <c r="Q161" s="318">
        <f t="shared" si="33"/>
        <v>5.8764784590054284E-2</v>
      </c>
      <c r="R161" s="318">
        <f t="shared" si="33"/>
        <v>6.19113969265183E-2</v>
      </c>
      <c r="S161" s="318">
        <f t="shared" si="33"/>
        <v>6.1265870429123584E-2</v>
      </c>
      <c r="T161" s="318">
        <f t="shared" si="33"/>
        <v>6.055005981585744E-2</v>
      </c>
      <c r="U161" s="318">
        <f t="shared" si="33"/>
        <v>6.0695067010520298E-2</v>
      </c>
      <c r="V161" s="318">
        <f t="shared" si="33"/>
        <v>5.9838620807352097E-2</v>
      </c>
      <c r="W161" s="318">
        <f t="shared" si="33"/>
        <v>5.9418939277319463E-2</v>
      </c>
      <c r="X161" s="318">
        <f t="shared" si="33"/>
        <v>5.8532696253317369E-2</v>
      </c>
      <c r="Y161" s="318">
        <f t="shared" si="33"/>
        <v>5.8620449280770141E-2</v>
      </c>
      <c r="DA161" s="141"/>
    </row>
    <row r="162" spans="1:105" ht="12" customHeight="1" x14ac:dyDescent="0.25">
      <c r="A162" s="63" t="s">
        <v>1540</v>
      </c>
      <c r="B162" s="326">
        <f t="shared" ref="B162:Y162" si="34">IF(B$96=0,0,B$96/B$48)</f>
        <v>6.0878266593554047E-2</v>
      </c>
      <c r="C162" s="326">
        <f t="shared" si="34"/>
        <v>5.8995988915693583E-2</v>
      </c>
      <c r="D162" s="326">
        <f t="shared" si="34"/>
        <v>6.8067227860858795E-2</v>
      </c>
      <c r="E162" s="326">
        <f t="shared" si="34"/>
        <v>6.5853752817844835E-2</v>
      </c>
      <c r="F162" s="326">
        <f t="shared" si="34"/>
        <v>5.6547964861041376E-2</v>
      </c>
      <c r="G162" s="326">
        <f t="shared" si="34"/>
        <v>5.3568353519353414E-2</v>
      </c>
      <c r="H162" s="326">
        <f t="shared" si="34"/>
        <v>5.1605129916671919E-2</v>
      </c>
      <c r="I162" s="326">
        <f t="shared" si="34"/>
        <v>5.3018289132220599E-2</v>
      </c>
      <c r="J162" s="326">
        <f t="shared" si="34"/>
        <v>5.4018931663543643E-2</v>
      </c>
      <c r="K162" s="326">
        <f t="shared" si="34"/>
        <v>4.8304869284153208E-2</v>
      </c>
      <c r="L162" s="326">
        <f t="shared" si="34"/>
        <v>5.448094768833002E-2</v>
      </c>
      <c r="M162" s="326">
        <f t="shared" si="34"/>
        <v>5.413972694486209E-2</v>
      </c>
      <c r="N162" s="326">
        <f t="shared" si="34"/>
        <v>5.4588090944835702E-2</v>
      </c>
      <c r="O162" s="326">
        <f t="shared" si="34"/>
        <v>4.9845374698002355E-2</v>
      </c>
      <c r="P162" s="326">
        <f t="shared" si="34"/>
        <v>5.2807802658157585E-2</v>
      </c>
      <c r="Q162" s="326">
        <f t="shared" si="34"/>
        <v>6.0920198991900987E-2</v>
      </c>
      <c r="R162" s="326">
        <f t="shared" si="34"/>
        <v>5.0386859926303165E-2</v>
      </c>
      <c r="S162" s="326">
        <f t="shared" si="34"/>
        <v>5.0664404298369388E-2</v>
      </c>
      <c r="T162" s="326">
        <f t="shared" si="34"/>
        <v>4.7891072122280325E-2</v>
      </c>
      <c r="U162" s="326">
        <f t="shared" si="34"/>
        <v>5.2213935805095729E-2</v>
      </c>
      <c r="V162" s="326">
        <f t="shared" si="34"/>
        <v>5.1777190049217887E-2</v>
      </c>
      <c r="W162" s="326">
        <f t="shared" si="34"/>
        <v>5.1257045832350252E-2</v>
      </c>
      <c r="X162" s="326">
        <f t="shared" si="34"/>
        <v>5.0625097003997248E-2</v>
      </c>
      <c r="Y162" s="326">
        <f t="shared" si="34"/>
        <v>4.8384492444227378E-2</v>
      </c>
      <c r="DA162" s="149"/>
    </row>
    <row r="163" spans="1:105" ht="12" hidden="1" customHeight="1" x14ac:dyDescent="0.25">
      <c r="A163" s="98"/>
      <c r="B163" s="98"/>
      <c r="C163" s="98"/>
      <c r="D163" s="98"/>
      <c r="E163" s="98"/>
      <c r="F163" s="98"/>
      <c r="G163" s="98"/>
      <c r="H163" s="98"/>
      <c r="I163" s="98"/>
      <c r="J163" s="98"/>
      <c r="K163" s="98"/>
      <c r="L163" s="98"/>
      <c r="M163" s="98"/>
      <c r="N163" s="98"/>
      <c r="O163" s="98"/>
      <c r="P163" s="98"/>
      <c r="Q163" s="98"/>
      <c r="R163" s="98"/>
      <c r="S163" s="98"/>
      <c r="T163" s="98"/>
      <c r="U163" s="98"/>
      <c r="V163" s="98"/>
      <c r="W163" s="98"/>
      <c r="X163" s="98"/>
      <c r="Y163" s="98"/>
      <c r="DA163" s="94"/>
    </row>
    <row r="164" spans="1:105" ht="12" customHeight="1" x14ac:dyDescent="0.25">
      <c r="A164" s="172"/>
      <c r="B164" s="172"/>
      <c r="C164" s="172"/>
      <c r="D164" s="172"/>
      <c r="E164" s="172"/>
      <c r="F164" s="172"/>
      <c r="G164" s="172"/>
      <c r="H164" s="172"/>
      <c r="I164" s="172"/>
      <c r="J164" s="172"/>
      <c r="K164" s="172"/>
      <c r="L164" s="172"/>
      <c r="M164" s="172"/>
      <c r="N164" s="172"/>
      <c r="O164" s="172"/>
      <c r="P164" s="172"/>
      <c r="Q164" s="172"/>
      <c r="R164" s="172"/>
      <c r="S164" s="172"/>
      <c r="T164" s="172"/>
      <c r="U164" s="172"/>
      <c r="V164" s="172"/>
      <c r="W164" s="172"/>
      <c r="X164" s="172"/>
      <c r="Y164" s="172"/>
      <c r="DA164" s="176"/>
    </row>
    <row r="165" spans="1:105" ht="12" customHeight="1" x14ac:dyDescent="0.25">
      <c r="A165" s="35" t="s">
        <v>53</v>
      </c>
      <c r="B165" s="232">
        <f t="shared" ref="B165:Y165" si="35">SUM(B166:B170,B172:B174,B176:B178)</f>
        <v>1.0000000000000002</v>
      </c>
      <c r="C165" s="232">
        <f t="shared" si="35"/>
        <v>0.99999999999999978</v>
      </c>
      <c r="D165" s="232">
        <f t="shared" si="35"/>
        <v>1.0000000000000004</v>
      </c>
      <c r="E165" s="232">
        <f t="shared" si="35"/>
        <v>0.99999999999999956</v>
      </c>
      <c r="F165" s="232">
        <f t="shared" si="35"/>
        <v>1.0000000000000002</v>
      </c>
      <c r="G165" s="232">
        <f t="shared" si="35"/>
        <v>1</v>
      </c>
      <c r="H165" s="232">
        <f t="shared" si="35"/>
        <v>1.0000000000000002</v>
      </c>
      <c r="I165" s="232">
        <f t="shared" si="35"/>
        <v>1</v>
      </c>
      <c r="J165" s="232">
        <f t="shared" si="35"/>
        <v>0.99999999999999978</v>
      </c>
      <c r="K165" s="232">
        <f t="shared" si="35"/>
        <v>0.99999999999999956</v>
      </c>
      <c r="L165" s="232">
        <f t="shared" si="35"/>
        <v>0.99999999999999989</v>
      </c>
      <c r="M165" s="232">
        <f t="shared" si="35"/>
        <v>1.0000000000000004</v>
      </c>
      <c r="N165" s="232">
        <f t="shared" si="35"/>
        <v>0.99999999999999967</v>
      </c>
      <c r="O165" s="232">
        <f t="shared" si="35"/>
        <v>1.0000000000000002</v>
      </c>
      <c r="P165" s="232">
        <f t="shared" si="35"/>
        <v>1.0000000000000002</v>
      </c>
      <c r="Q165" s="232">
        <f t="shared" si="35"/>
        <v>1.0000000000000004</v>
      </c>
      <c r="R165" s="232">
        <f t="shared" si="35"/>
        <v>1.0000000000000002</v>
      </c>
      <c r="S165" s="232">
        <f t="shared" si="35"/>
        <v>0.99999999999999967</v>
      </c>
      <c r="T165" s="232">
        <f t="shared" si="35"/>
        <v>1.0000000000000002</v>
      </c>
      <c r="U165" s="232">
        <f t="shared" si="35"/>
        <v>0.99999999999999989</v>
      </c>
      <c r="V165" s="232">
        <f t="shared" si="35"/>
        <v>1</v>
      </c>
      <c r="W165" s="232">
        <f t="shared" si="35"/>
        <v>1</v>
      </c>
      <c r="X165" s="232">
        <f t="shared" si="35"/>
        <v>1.0000000000000004</v>
      </c>
      <c r="Y165" s="232">
        <f t="shared" si="35"/>
        <v>0.99999999999999944</v>
      </c>
      <c r="DA165" s="95"/>
    </row>
    <row r="166" spans="1:105" ht="12" customHeight="1" x14ac:dyDescent="0.25">
      <c r="A166" s="55" t="s">
        <v>91</v>
      </c>
      <c r="B166" s="266">
        <f t="shared" ref="B166:Y166" si="36">IF(B$100=0,0,B$100/B$99)</f>
        <v>8.4901072430262955E-3</v>
      </c>
      <c r="C166" s="266">
        <f t="shared" si="36"/>
        <v>8.490107243013011E-3</v>
      </c>
      <c r="D166" s="266">
        <f t="shared" si="36"/>
        <v>8.4901072430180382E-3</v>
      </c>
      <c r="E166" s="266">
        <f t="shared" si="36"/>
        <v>8.4901072430225884E-3</v>
      </c>
      <c r="F166" s="266">
        <f t="shared" si="36"/>
        <v>8.4901072430175559E-3</v>
      </c>
      <c r="G166" s="266">
        <f t="shared" si="36"/>
        <v>8.4901072430258531E-3</v>
      </c>
      <c r="H166" s="266">
        <f t="shared" si="36"/>
        <v>8.4901072430290277E-3</v>
      </c>
      <c r="I166" s="266">
        <f t="shared" si="36"/>
        <v>8.4901072430263388E-3</v>
      </c>
      <c r="J166" s="266">
        <f t="shared" si="36"/>
        <v>8.4901072430228815E-3</v>
      </c>
      <c r="K166" s="266">
        <f t="shared" si="36"/>
        <v>8.4901072430216239E-3</v>
      </c>
      <c r="L166" s="266">
        <f t="shared" si="36"/>
        <v>8.4901072430221738E-3</v>
      </c>
      <c r="M166" s="266">
        <f t="shared" si="36"/>
        <v>8.4901072430219326E-3</v>
      </c>
      <c r="N166" s="266">
        <f t="shared" si="36"/>
        <v>8.490107243017804E-3</v>
      </c>
      <c r="O166" s="266">
        <f t="shared" si="36"/>
        <v>8.4901072430247776E-3</v>
      </c>
      <c r="P166" s="266">
        <f t="shared" si="36"/>
        <v>8.4901072430234783E-3</v>
      </c>
      <c r="Q166" s="266">
        <f t="shared" si="36"/>
        <v>8.4901072430250638E-3</v>
      </c>
      <c r="R166" s="266">
        <f t="shared" si="36"/>
        <v>8.4901072430196064E-3</v>
      </c>
      <c r="S166" s="266">
        <f t="shared" si="36"/>
        <v>8.4901072430178578E-3</v>
      </c>
      <c r="T166" s="266">
        <f t="shared" si="36"/>
        <v>8.4901072430242086E-3</v>
      </c>
      <c r="U166" s="266">
        <f t="shared" si="36"/>
        <v>8.4901072430230654E-3</v>
      </c>
      <c r="V166" s="266">
        <f t="shared" si="36"/>
        <v>8.4901072430044258E-3</v>
      </c>
      <c r="W166" s="266">
        <f t="shared" si="36"/>
        <v>8.4901072430095259E-3</v>
      </c>
      <c r="X166" s="266">
        <f t="shared" si="36"/>
        <v>8.4901072430145375E-3</v>
      </c>
      <c r="Y166" s="266">
        <f t="shared" si="36"/>
        <v>8.4901072430106882E-3</v>
      </c>
      <c r="DA166" s="76"/>
    </row>
    <row r="167" spans="1:105" ht="12" customHeight="1" x14ac:dyDescent="0.25">
      <c r="A167" s="173" t="s">
        <v>92</v>
      </c>
      <c r="B167" s="267">
        <f t="shared" ref="B167:Y167" si="37">IF(B$101=0,0,B$101/B$99)</f>
        <v>9.5190184158321593E-3</v>
      </c>
      <c r="C167" s="267">
        <f t="shared" si="37"/>
        <v>9.5190184158172753E-3</v>
      </c>
      <c r="D167" s="267">
        <f t="shared" si="37"/>
        <v>9.519018415822908E-3</v>
      </c>
      <c r="E167" s="267">
        <f t="shared" si="37"/>
        <v>9.5190184158280029E-3</v>
      </c>
      <c r="F167" s="267">
        <f t="shared" si="37"/>
        <v>9.5190184158223563E-3</v>
      </c>
      <c r="G167" s="267">
        <f t="shared" si="37"/>
        <v>9.5190184158316683E-3</v>
      </c>
      <c r="H167" s="267">
        <f t="shared" si="37"/>
        <v>9.5190184158352297E-3</v>
      </c>
      <c r="I167" s="267">
        <f t="shared" si="37"/>
        <v>9.5190184158322165E-3</v>
      </c>
      <c r="J167" s="267">
        <f t="shared" si="37"/>
        <v>9.5190184158283325E-3</v>
      </c>
      <c r="K167" s="267">
        <f t="shared" si="37"/>
        <v>9.5190184158269291E-3</v>
      </c>
      <c r="L167" s="267">
        <f t="shared" si="37"/>
        <v>9.5190184158275362E-3</v>
      </c>
      <c r="M167" s="267">
        <f t="shared" si="37"/>
        <v>9.5190184158272708E-3</v>
      </c>
      <c r="N167" s="267">
        <f t="shared" si="37"/>
        <v>9.5190184158226374E-3</v>
      </c>
      <c r="O167" s="267">
        <f t="shared" si="37"/>
        <v>9.5190184158304644E-3</v>
      </c>
      <c r="P167" s="267">
        <f t="shared" si="37"/>
        <v>9.5190184158290055E-3</v>
      </c>
      <c r="Q167" s="267">
        <f t="shared" si="37"/>
        <v>9.5190184158307784E-3</v>
      </c>
      <c r="R167" s="267">
        <f t="shared" si="37"/>
        <v>9.519018415824667E-3</v>
      </c>
      <c r="S167" s="267">
        <f t="shared" si="37"/>
        <v>9.5190184158227067E-3</v>
      </c>
      <c r="T167" s="267">
        <f t="shared" si="37"/>
        <v>9.5190184158298243E-3</v>
      </c>
      <c r="U167" s="267">
        <f t="shared" si="37"/>
        <v>9.5190184158285406E-3</v>
      </c>
      <c r="V167" s="267">
        <f t="shared" si="37"/>
        <v>9.5190184158076459E-3</v>
      </c>
      <c r="W167" s="267">
        <f t="shared" si="37"/>
        <v>9.5190184158133635E-3</v>
      </c>
      <c r="X167" s="267">
        <f t="shared" si="37"/>
        <v>9.5190184158189754E-3</v>
      </c>
      <c r="Y167" s="267">
        <f t="shared" si="37"/>
        <v>9.5190184158146646E-3</v>
      </c>
      <c r="DA167" s="77"/>
    </row>
    <row r="168" spans="1:105" ht="12" customHeight="1" x14ac:dyDescent="0.25">
      <c r="A168" s="173" t="s">
        <v>93</v>
      </c>
      <c r="B168" s="267">
        <f t="shared" ref="B168:Y168" si="38">IF(B$102=0,0,B$102/B$99)</f>
        <v>2.1582649820022157E-2</v>
      </c>
      <c r="C168" s="267">
        <f t="shared" si="38"/>
        <v>2.1027065166235925E-2</v>
      </c>
      <c r="D168" s="267">
        <f t="shared" si="38"/>
        <v>2.3649959998276879E-2</v>
      </c>
      <c r="E168" s="267">
        <f t="shared" si="38"/>
        <v>2.3184729785326656E-2</v>
      </c>
      <c r="F168" s="267">
        <f t="shared" si="38"/>
        <v>2.0583694894694572E-2</v>
      </c>
      <c r="G168" s="267">
        <f t="shared" si="38"/>
        <v>1.9752344776894679E-2</v>
      </c>
      <c r="H168" s="267">
        <f t="shared" si="38"/>
        <v>1.9177165889188875E-2</v>
      </c>
      <c r="I168" s="267">
        <f t="shared" si="38"/>
        <v>1.9520634713563561E-2</v>
      </c>
      <c r="J168" s="267">
        <f t="shared" si="38"/>
        <v>1.9877989326673576E-2</v>
      </c>
      <c r="K168" s="267">
        <f t="shared" si="38"/>
        <v>1.8394402756681874E-2</v>
      </c>
      <c r="L168" s="267">
        <f t="shared" si="38"/>
        <v>2.0239545693186537E-2</v>
      </c>
      <c r="M168" s="267">
        <f t="shared" si="38"/>
        <v>2.0152687015419734E-2</v>
      </c>
      <c r="N168" s="267">
        <f t="shared" si="38"/>
        <v>2.0503708513527147E-2</v>
      </c>
      <c r="O168" s="267">
        <f t="shared" si="38"/>
        <v>1.9401206248864506E-2</v>
      </c>
      <c r="P168" s="267">
        <f t="shared" si="38"/>
        <v>2.0505528176789974E-2</v>
      </c>
      <c r="Q168" s="267">
        <f t="shared" si="38"/>
        <v>2.2812775418117499E-2</v>
      </c>
      <c r="R168" s="267">
        <f t="shared" si="38"/>
        <v>1.9396694978731737E-2</v>
      </c>
      <c r="S168" s="267">
        <f t="shared" si="38"/>
        <v>1.9613072956295677E-2</v>
      </c>
      <c r="T168" s="267">
        <f t="shared" si="38"/>
        <v>1.9011544521081426E-2</v>
      </c>
      <c r="U168" s="267">
        <f t="shared" si="38"/>
        <v>2.0154413302498984E-2</v>
      </c>
      <c r="V168" s="267">
        <f t="shared" si="38"/>
        <v>2.0233769102170108E-2</v>
      </c>
      <c r="W168" s="267">
        <f t="shared" si="38"/>
        <v>2.0191441985738381E-2</v>
      </c>
      <c r="X168" s="267">
        <f t="shared" si="38"/>
        <v>2.0227180620372522E-2</v>
      </c>
      <c r="Y168" s="267">
        <f t="shared" si="38"/>
        <v>1.9583055051896378E-2</v>
      </c>
      <c r="DA168" s="77"/>
    </row>
    <row r="169" spans="1:105" ht="12" customHeight="1" x14ac:dyDescent="0.25">
      <c r="A169" s="173" t="s">
        <v>94</v>
      </c>
      <c r="B169" s="267">
        <f t="shared" ref="B169:Y169" si="39">IF(B$103=0,0,B$103/B$99)</f>
        <v>7.6201889364612852E-3</v>
      </c>
      <c r="C169" s="267">
        <f t="shared" si="39"/>
        <v>7.6201889364493633E-3</v>
      </c>
      <c r="D169" s="267">
        <f t="shared" si="39"/>
        <v>7.6201889364538701E-3</v>
      </c>
      <c r="E169" s="267">
        <f t="shared" si="39"/>
        <v>7.6201889364579537E-3</v>
      </c>
      <c r="F169" s="267">
        <f t="shared" si="39"/>
        <v>7.6201889364534365E-3</v>
      </c>
      <c r="G169" s="267">
        <f t="shared" si="39"/>
        <v>7.6201889364608845E-3</v>
      </c>
      <c r="H169" s="267">
        <f t="shared" si="39"/>
        <v>7.6201889364637346E-3</v>
      </c>
      <c r="I169" s="267">
        <f t="shared" si="39"/>
        <v>7.6201889364613286E-3</v>
      </c>
      <c r="J169" s="267">
        <f t="shared" si="39"/>
        <v>7.6201889364582156E-3</v>
      </c>
      <c r="K169" s="267">
        <f t="shared" si="39"/>
        <v>7.6201889364570907E-3</v>
      </c>
      <c r="L169" s="267">
        <f t="shared" si="39"/>
        <v>7.6201889364575798E-3</v>
      </c>
      <c r="M169" s="267">
        <f t="shared" si="39"/>
        <v>7.6201889364573691E-3</v>
      </c>
      <c r="N169" s="267">
        <f t="shared" si="39"/>
        <v>7.6201889364536585E-3</v>
      </c>
      <c r="O169" s="267">
        <f t="shared" si="39"/>
        <v>7.6201889364599235E-3</v>
      </c>
      <c r="P169" s="267">
        <f t="shared" si="39"/>
        <v>7.620188936458756E-3</v>
      </c>
      <c r="Q169" s="267">
        <f t="shared" si="39"/>
        <v>7.6201889364601785E-3</v>
      </c>
      <c r="R169" s="267">
        <f t="shared" si="39"/>
        <v>7.6201889364552831E-3</v>
      </c>
      <c r="S169" s="267">
        <f t="shared" si="39"/>
        <v>7.6201889364537097E-3</v>
      </c>
      <c r="T169" s="267">
        <f t="shared" si="39"/>
        <v>7.6201889364594152E-3</v>
      </c>
      <c r="U169" s="267">
        <f t="shared" si="39"/>
        <v>7.6201889364583848E-3</v>
      </c>
      <c r="V169" s="267">
        <f t="shared" si="39"/>
        <v>7.6201889364416577E-3</v>
      </c>
      <c r="W169" s="267">
        <f t="shared" si="39"/>
        <v>7.6201889364462304E-3</v>
      </c>
      <c r="X169" s="267">
        <f t="shared" si="39"/>
        <v>7.6201889364507303E-3</v>
      </c>
      <c r="Y169" s="267">
        <f t="shared" si="39"/>
        <v>7.6201889364472747E-3</v>
      </c>
      <c r="DA169" s="77"/>
    </row>
    <row r="170" spans="1:105" ht="12" customHeight="1" x14ac:dyDescent="0.25">
      <c r="A170" s="56" t="s">
        <v>95</v>
      </c>
      <c r="B170" s="268">
        <f t="shared" ref="B170:Y170" si="40">IF(B$104=0,0,B$104/B$99)</f>
        <v>8.0610634701932596E-3</v>
      </c>
      <c r="C170" s="268">
        <f t="shared" si="40"/>
        <v>8.111659968672769E-3</v>
      </c>
      <c r="D170" s="268">
        <f t="shared" si="40"/>
        <v>8.3703142553817316E-3</v>
      </c>
      <c r="E170" s="268">
        <f t="shared" si="40"/>
        <v>8.3525487308137372E-3</v>
      </c>
      <c r="F170" s="268">
        <f t="shared" si="40"/>
        <v>8.1340753761646994E-3</v>
      </c>
      <c r="G170" s="268">
        <f t="shared" si="40"/>
        <v>8.0711419018972361E-3</v>
      </c>
      <c r="H170" s="268">
        <f t="shared" si="40"/>
        <v>8.0356068223226221E-3</v>
      </c>
      <c r="I170" s="268">
        <f t="shared" si="40"/>
        <v>8.0492591537641087E-3</v>
      </c>
      <c r="J170" s="268">
        <f t="shared" si="40"/>
        <v>8.0877760004694228E-3</v>
      </c>
      <c r="K170" s="268">
        <f t="shared" si="40"/>
        <v>8.0314602422849983E-3</v>
      </c>
      <c r="L170" s="268">
        <f t="shared" si="40"/>
        <v>8.0873112616165997E-3</v>
      </c>
      <c r="M170" s="268">
        <f t="shared" si="40"/>
        <v>8.1134699110336373E-3</v>
      </c>
      <c r="N170" s="268">
        <f t="shared" si="40"/>
        <v>8.1745029918072407E-3</v>
      </c>
      <c r="O170" s="268">
        <f t="shared" si="40"/>
        <v>8.1388758274567926E-3</v>
      </c>
      <c r="P170" s="268">
        <f t="shared" si="40"/>
        <v>8.2858467125679573E-3</v>
      </c>
      <c r="Q170" s="268">
        <f t="shared" si="40"/>
        <v>8.5387446012948742E-3</v>
      </c>
      <c r="R170" s="268">
        <f t="shared" si="40"/>
        <v>8.0863058358854115E-3</v>
      </c>
      <c r="S170" s="268">
        <f t="shared" si="40"/>
        <v>8.123116248792495E-3</v>
      </c>
      <c r="T170" s="268">
        <f t="shared" si="40"/>
        <v>8.1012338049256949E-3</v>
      </c>
      <c r="U170" s="268">
        <f t="shared" si="40"/>
        <v>8.1773354632534954E-3</v>
      </c>
      <c r="V170" s="268">
        <f t="shared" si="40"/>
        <v>8.2329283819951062E-3</v>
      </c>
      <c r="W170" s="268">
        <f t="shared" si="40"/>
        <v>8.2297166893421942E-3</v>
      </c>
      <c r="X170" s="268">
        <f t="shared" si="40"/>
        <v>8.2584834328986324E-3</v>
      </c>
      <c r="Y170" s="268">
        <f t="shared" si="40"/>
        <v>8.3232015245746273E-3</v>
      </c>
      <c r="DA170" s="78"/>
    </row>
    <row r="171" spans="1:105" ht="12" customHeight="1" x14ac:dyDescent="0.25">
      <c r="A171" s="174" t="s">
        <v>1553</v>
      </c>
      <c r="B171" s="269">
        <f t="shared" ref="B171:Y171" si="41">IF(B$110=0,0,B$110/B$99)</f>
        <v>0.70108768328707116</v>
      </c>
      <c r="C171" s="269">
        <f t="shared" si="41"/>
        <v>0.70594873902609379</v>
      </c>
      <c r="D171" s="269">
        <f t="shared" si="41"/>
        <v>0.68254074860986369</v>
      </c>
      <c r="E171" s="269">
        <f t="shared" si="41"/>
        <v>0.68666674632395719</v>
      </c>
      <c r="F171" s="269">
        <f t="shared" si="41"/>
        <v>0.70984455722638085</v>
      </c>
      <c r="G171" s="269">
        <f t="shared" si="41"/>
        <v>0.71724635115768887</v>
      </c>
      <c r="H171" s="269">
        <f t="shared" si="41"/>
        <v>0.7223599768682919</v>
      </c>
      <c r="I171" s="269">
        <f t="shared" si="41"/>
        <v>0.71931335208348579</v>
      </c>
      <c r="J171" s="269">
        <f t="shared" si="41"/>
        <v>0.71612112174668185</v>
      </c>
      <c r="K171" s="269">
        <f t="shared" si="41"/>
        <v>0.72927832829299244</v>
      </c>
      <c r="L171" s="269">
        <f t="shared" si="41"/>
        <v>0.7129277485943043</v>
      </c>
      <c r="M171" s="269">
        <f t="shared" si="41"/>
        <v>0.71367087331375267</v>
      </c>
      <c r="N171" s="269">
        <f t="shared" si="41"/>
        <v>0.71051380782774765</v>
      </c>
      <c r="O171" s="269">
        <f t="shared" si="41"/>
        <v>0.7202856206161854</v>
      </c>
      <c r="P171" s="269">
        <f t="shared" si="41"/>
        <v>0.71039498275101964</v>
      </c>
      <c r="Q171" s="269">
        <f t="shared" si="41"/>
        <v>0.68978057213518729</v>
      </c>
      <c r="R171" s="269">
        <f t="shared" si="41"/>
        <v>0.7203739839087856</v>
      </c>
      <c r="S171" s="269">
        <f t="shared" si="41"/>
        <v>0.71842864303412723</v>
      </c>
      <c r="T171" s="269">
        <f t="shared" si="41"/>
        <v>0.72376242798976198</v>
      </c>
      <c r="U171" s="269">
        <f t="shared" si="41"/>
        <v>0.71359668726113612</v>
      </c>
      <c r="V171" s="269">
        <f t="shared" si="41"/>
        <v>0.71284439644527542</v>
      </c>
      <c r="W171" s="269">
        <f t="shared" si="41"/>
        <v>0.71322125614995746</v>
      </c>
      <c r="X171" s="269">
        <f t="shared" si="41"/>
        <v>0.71287901276878529</v>
      </c>
      <c r="Y171" s="269">
        <f t="shared" si="41"/>
        <v>0.71850916137202747</v>
      </c>
      <c r="DA171" s="79"/>
    </row>
    <row r="172" spans="1:105" ht="12" customHeight="1" x14ac:dyDescent="0.25">
      <c r="A172" s="62" t="s">
        <v>1554</v>
      </c>
      <c r="B172" s="318">
        <f t="shared" ref="B172:Y172" si="42">IF(B$111=0,0,B$111/B$99)</f>
        <v>0.59261596423500551</v>
      </c>
      <c r="C172" s="318">
        <f t="shared" si="42"/>
        <v>0.60026931948209095</v>
      </c>
      <c r="D172" s="318">
        <f t="shared" si="42"/>
        <v>0.56367898520647419</v>
      </c>
      <c r="E172" s="318">
        <f t="shared" si="42"/>
        <v>0.57014317222422095</v>
      </c>
      <c r="F172" s="318">
        <f t="shared" si="42"/>
        <v>0.60639346163387242</v>
      </c>
      <c r="G172" s="318">
        <f t="shared" si="42"/>
        <v>0.61797351806602652</v>
      </c>
      <c r="H172" s="318">
        <f t="shared" si="42"/>
        <v>0.62597792147224063</v>
      </c>
      <c r="I172" s="318">
        <f t="shared" si="42"/>
        <v>0.62120506500914674</v>
      </c>
      <c r="J172" s="318">
        <f t="shared" si="42"/>
        <v>0.61621681474344281</v>
      </c>
      <c r="K172" s="318">
        <f t="shared" si="42"/>
        <v>0.63683034324055787</v>
      </c>
      <c r="L172" s="318">
        <f t="shared" si="42"/>
        <v>0.61120630417110411</v>
      </c>
      <c r="M172" s="318">
        <f t="shared" si="42"/>
        <v>0.61238596982368743</v>
      </c>
      <c r="N172" s="318">
        <f t="shared" si="42"/>
        <v>0.6074647138586885</v>
      </c>
      <c r="O172" s="318">
        <f t="shared" si="42"/>
        <v>0.62277756618138247</v>
      </c>
      <c r="P172" s="318">
        <f t="shared" si="42"/>
        <v>0.60733674338026689</v>
      </c>
      <c r="Q172" s="318">
        <f t="shared" si="42"/>
        <v>0.57512639451626102</v>
      </c>
      <c r="R172" s="318">
        <f t="shared" si="42"/>
        <v>0.62288860255770917</v>
      </c>
      <c r="S172" s="318">
        <f t="shared" si="42"/>
        <v>0.61985577282570037</v>
      </c>
      <c r="T172" s="318">
        <f t="shared" si="42"/>
        <v>0.62821276503208978</v>
      </c>
      <c r="U172" s="318">
        <f t="shared" si="42"/>
        <v>0.61230310766648566</v>
      </c>
      <c r="V172" s="318">
        <f t="shared" si="42"/>
        <v>0.6111519844515052</v>
      </c>
      <c r="W172" s="318">
        <f t="shared" si="42"/>
        <v>0.61174157498952586</v>
      </c>
      <c r="X172" s="318">
        <f t="shared" si="42"/>
        <v>0.61121971366673544</v>
      </c>
      <c r="Y172" s="318">
        <f t="shared" si="42"/>
        <v>0.62008715742514342</v>
      </c>
      <c r="DA172" s="141"/>
    </row>
    <row r="173" spans="1:105" ht="12" customHeight="1" x14ac:dyDescent="0.25">
      <c r="A173" s="62" t="s">
        <v>1561</v>
      </c>
      <c r="B173" s="318">
        <f t="shared" ref="B173:Y173" si="43">IF(B$117=0,0,B$117/B$99)</f>
        <v>0.10847171905206562</v>
      </c>
      <c r="C173" s="318">
        <f t="shared" si="43"/>
        <v>0.10567941954400281</v>
      </c>
      <c r="D173" s="318">
        <f t="shared" si="43"/>
        <v>0.11886176340338941</v>
      </c>
      <c r="E173" s="318">
        <f t="shared" si="43"/>
        <v>0.11652357409973615</v>
      </c>
      <c r="F173" s="318">
        <f t="shared" si="43"/>
        <v>0.1034510955925084</v>
      </c>
      <c r="G173" s="318">
        <f t="shared" si="43"/>
        <v>9.9272833091662294E-2</v>
      </c>
      <c r="H173" s="318">
        <f t="shared" si="43"/>
        <v>9.6382055396051269E-2</v>
      </c>
      <c r="I173" s="318">
        <f t="shared" si="43"/>
        <v>9.8108287074339079E-2</v>
      </c>
      <c r="J173" s="318">
        <f t="shared" si="43"/>
        <v>9.9904307003239004E-2</v>
      </c>
      <c r="K173" s="318">
        <f t="shared" si="43"/>
        <v>9.2447985052434553E-2</v>
      </c>
      <c r="L173" s="318">
        <f t="shared" si="43"/>
        <v>0.10172144442320015</v>
      </c>
      <c r="M173" s="318">
        <f t="shared" si="43"/>
        <v>0.10128490349006537</v>
      </c>
      <c r="N173" s="318">
        <f t="shared" si="43"/>
        <v>0.10304909396905922</v>
      </c>
      <c r="O173" s="318">
        <f t="shared" si="43"/>
        <v>9.7508054434802927E-2</v>
      </c>
      <c r="P173" s="318">
        <f t="shared" si="43"/>
        <v>0.1030582393707527</v>
      </c>
      <c r="Q173" s="318">
        <f t="shared" si="43"/>
        <v>0.11465417761892639</v>
      </c>
      <c r="R173" s="318">
        <f t="shared" si="43"/>
        <v>9.7485381351076386E-2</v>
      </c>
      <c r="S173" s="318">
        <f t="shared" si="43"/>
        <v>9.857287020842681E-2</v>
      </c>
      <c r="T173" s="318">
        <f t="shared" si="43"/>
        <v>9.5549662957672227E-2</v>
      </c>
      <c r="U173" s="318">
        <f t="shared" si="43"/>
        <v>0.10129357959465042</v>
      </c>
      <c r="V173" s="318">
        <f t="shared" si="43"/>
        <v>0.10169241199377012</v>
      </c>
      <c r="W173" s="318">
        <f t="shared" si="43"/>
        <v>0.1014796811604316</v>
      </c>
      <c r="X173" s="318">
        <f t="shared" si="43"/>
        <v>0.10165929910204985</v>
      </c>
      <c r="Y173" s="318">
        <f t="shared" si="43"/>
        <v>9.8422003946884079E-2</v>
      </c>
      <c r="DA173" s="141"/>
    </row>
    <row r="174" spans="1:105" ht="12" customHeight="1" x14ac:dyDescent="0.25">
      <c r="A174" s="174" t="s">
        <v>1563</v>
      </c>
      <c r="B174" s="269">
        <f t="shared" ref="B174:Y174" si="44">IF(B$118=0,0,B$118/B$99)</f>
        <v>8.8868729761692591E-2</v>
      </c>
      <c r="C174" s="269">
        <f t="shared" si="44"/>
        <v>8.658105411163089E-2</v>
      </c>
      <c r="D174" s="269">
        <f t="shared" si="44"/>
        <v>9.7381087192172658E-2</v>
      </c>
      <c r="E174" s="269">
        <f t="shared" si="44"/>
        <v>9.5465455033173635E-2</v>
      </c>
      <c r="F174" s="269">
        <f t="shared" si="44"/>
        <v>8.4755432458379451E-2</v>
      </c>
      <c r="G174" s="269">
        <f t="shared" si="44"/>
        <v>8.1332264794899509E-2</v>
      </c>
      <c r="H174" s="269">
        <f t="shared" si="44"/>
        <v>7.8963907917388651E-2</v>
      </c>
      <c r="I174" s="269">
        <f t="shared" si="44"/>
        <v>8.0378175321505249E-2</v>
      </c>
      <c r="J174" s="269">
        <f t="shared" si="44"/>
        <v>8.1849618856307316E-2</v>
      </c>
      <c r="K174" s="269">
        <f t="shared" si="44"/>
        <v>7.5740802049005143E-2</v>
      </c>
      <c r="L174" s="269">
        <f t="shared" si="44"/>
        <v>8.3338363533036128E-2</v>
      </c>
      <c r="M174" s="269">
        <f t="shared" si="44"/>
        <v>8.2980714197746622E-2</v>
      </c>
      <c r="N174" s="269">
        <f t="shared" si="44"/>
        <v>8.4426080495026465E-2</v>
      </c>
      <c r="O174" s="269">
        <f t="shared" si="44"/>
        <v>7.9886416615150849E-2</v>
      </c>
      <c r="P174" s="269">
        <f t="shared" si="44"/>
        <v>8.4433573141393353E-2</v>
      </c>
      <c r="Q174" s="269">
        <f t="shared" si="44"/>
        <v>9.3933895543544851E-2</v>
      </c>
      <c r="R174" s="269">
        <f t="shared" si="44"/>
        <v>7.9867841006981591E-2</v>
      </c>
      <c r="S174" s="269">
        <f t="shared" si="44"/>
        <v>8.0758799076304108E-2</v>
      </c>
      <c r="T174" s="269">
        <f t="shared" si="44"/>
        <v>7.828194528871045E-2</v>
      </c>
      <c r="U174" s="269">
        <f t="shared" si="44"/>
        <v>8.2987822358292967E-2</v>
      </c>
      <c r="V174" s="269">
        <f t="shared" si="44"/>
        <v>8.331457783895943E-2</v>
      </c>
      <c r="W174" s="269">
        <f t="shared" si="44"/>
        <v>8.3140291683036466E-2</v>
      </c>
      <c r="X174" s="269">
        <f t="shared" si="44"/>
        <v>8.3287449102993655E-2</v>
      </c>
      <c r="Y174" s="269">
        <f t="shared" si="44"/>
        <v>8.0635197338041226E-2</v>
      </c>
      <c r="DA174" s="79"/>
    </row>
    <row r="175" spans="1:105" ht="12" customHeight="1" x14ac:dyDescent="0.25">
      <c r="A175" s="174" t="s">
        <v>1565</v>
      </c>
      <c r="B175" s="269">
        <f t="shared" ref="B175:Y175" si="45">IF(B$119=0,0,B$119/B$99)</f>
        <v>7.5472307893729551E-2</v>
      </c>
      <c r="C175" s="269">
        <f t="shared" si="45"/>
        <v>7.5445226540170024E-2</v>
      </c>
      <c r="D175" s="269">
        <f t="shared" si="45"/>
        <v>7.5534682162148814E-2</v>
      </c>
      <c r="E175" s="269">
        <f t="shared" si="45"/>
        <v>7.5516645655664918E-2</v>
      </c>
      <c r="F175" s="269">
        <f t="shared" si="45"/>
        <v>7.5425001101610212E-2</v>
      </c>
      <c r="G175" s="269">
        <f t="shared" si="45"/>
        <v>7.5395177264006283E-2</v>
      </c>
      <c r="H175" s="269">
        <f t="shared" si="45"/>
        <v>7.5373925458117885E-2</v>
      </c>
      <c r="I175" s="269">
        <f t="shared" si="45"/>
        <v>7.5387199999325832E-2</v>
      </c>
      <c r="J175" s="269">
        <f t="shared" si="45"/>
        <v>7.5399134956622468E-2</v>
      </c>
      <c r="K175" s="269">
        <f t="shared" si="45"/>
        <v>7.5341591773848027E-2</v>
      </c>
      <c r="L175" s="269">
        <f t="shared" si="45"/>
        <v>7.5414253477685808E-2</v>
      </c>
      <c r="M175" s="269">
        <f t="shared" si="45"/>
        <v>7.540861137490544E-2</v>
      </c>
      <c r="N175" s="269">
        <f t="shared" si="45"/>
        <v>7.5418544519496422E-2</v>
      </c>
      <c r="O175" s="269">
        <f t="shared" si="45"/>
        <v>7.5375302040431261E-2</v>
      </c>
      <c r="P175" s="269">
        <f t="shared" si="45"/>
        <v>7.5410027819828612E-2</v>
      </c>
      <c r="Q175" s="269">
        <f t="shared" si="45"/>
        <v>7.5486760144607354E-2</v>
      </c>
      <c r="R175" s="269">
        <f t="shared" si="45"/>
        <v>7.5379170775778881E-2</v>
      </c>
      <c r="S175" s="269">
        <f t="shared" si="45"/>
        <v>7.5385356451868335E-2</v>
      </c>
      <c r="T175" s="269">
        <f t="shared" si="45"/>
        <v>7.5361951850280856E-2</v>
      </c>
      <c r="U175" s="269">
        <f t="shared" si="45"/>
        <v>7.5403754761339245E-2</v>
      </c>
      <c r="V175" s="269">
        <f t="shared" si="45"/>
        <v>7.5402774949274595E-2</v>
      </c>
      <c r="W175" s="269">
        <f t="shared" si="45"/>
        <v>7.5401257087177445E-2</v>
      </c>
      <c r="X175" s="269">
        <f t="shared" si="45"/>
        <v>7.5400527972379283E-2</v>
      </c>
      <c r="Y175" s="269">
        <f t="shared" si="45"/>
        <v>7.5368663262703972E-2</v>
      </c>
      <c r="DA175" s="79"/>
    </row>
    <row r="176" spans="1:105" ht="12" customHeight="1" x14ac:dyDescent="0.25">
      <c r="A176" s="62" t="s">
        <v>1566</v>
      </c>
      <c r="B176" s="318">
        <f t="shared" ref="B176:Y176" si="46">IF(B$120=0,0,B$120/B$99)</f>
        <v>4.9557780144478092E-2</v>
      </c>
      <c r="C176" s="318">
        <f t="shared" si="46"/>
        <v>5.0197795465685743E-2</v>
      </c>
      <c r="D176" s="318">
        <f t="shared" si="46"/>
        <v>4.7137912082718211E-2</v>
      </c>
      <c r="E176" s="318">
        <f t="shared" si="46"/>
        <v>4.7678482668682458E-2</v>
      </c>
      <c r="F176" s="318">
        <f t="shared" si="46"/>
        <v>5.0709929644729174E-2</v>
      </c>
      <c r="G176" s="318">
        <f t="shared" si="46"/>
        <v>5.1678317142467518E-2</v>
      </c>
      <c r="H176" s="318">
        <f t="shared" si="46"/>
        <v>5.2347689026002446E-2</v>
      </c>
      <c r="I176" s="318">
        <f t="shared" si="46"/>
        <v>5.1948556728639392E-2</v>
      </c>
      <c r="J176" s="318">
        <f t="shared" si="46"/>
        <v>5.1531412026348922E-2</v>
      </c>
      <c r="K176" s="318">
        <f t="shared" si="46"/>
        <v>5.3255227743295878E-2</v>
      </c>
      <c r="L176" s="318">
        <f t="shared" si="46"/>
        <v>5.111240579576911E-2</v>
      </c>
      <c r="M176" s="318">
        <f t="shared" si="46"/>
        <v>5.1211055873699694E-2</v>
      </c>
      <c r="N176" s="318">
        <f t="shared" si="46"/>
        <v>5.0799513600344105E-2</v>
      </c>
      <c r="O176" s="318">
        <f t="shared" si="46"/>
        <v>5.2080057855969281E-2</v>
      </c>
      <c r="P176" s="318">
        <f t="shared" si="46"/>
        <v>5.0788812010752582E-2</v>
      </c>
      <c r="Q176" s="318">
        <f t="shared" si="46"/>
        <v>4.8095206904383354E-2</v>
      </c>
      <c r="R176" s="318">
        <f t="shared" si="46"/>
        <v>5.2089343323553916E-2</v>
      </c>
      <c r="S176" s="318">
        <f t="shared" si="46"/>
        <v>5.1835721554743558E-2</v>
      </c>
      <c r="T176" s="318">
        <f t="shared" si="46"/>
        <v>5.2534578837415628E-2</v>
      </c>
      <c r="U176" s="318">
        <f t="shared" si="46"/>
        <v>5.1204126488032228E-2</v>
      </c>
      <c r="V176" s="318">
        <f t="shared" si="46"/>
        <v>5.1107863284456795E-2</v>
      </c>
      <c r="W176" s="318">
        <f t="shared" si="46"/>
        <v>5.1157168061955E-2</v>
      </c>
      <c r="X176" s="318">
        <f t="shared" si="46"/>
        <v>5.111352717095375E-2</v>
      </c>
      <c r="Y176" s="318">
        <f t="shared" si="46"/>
        <v>5.1855071197345316E-2</v>
      </c>
      <c r="DA176" s="141"/>
    </row>
    <row r="177" spans="1:105" ht="12" customHeight="1" x14ac:dyDescent="0.25">
      <c r="A177" s="62" t="s">
        <v>1573</v>
      </c>
      <c r="B177" s="318">
        <f t="shared" ref="B177:Y177" si="47">IF(B$126=0,0,B$126/B$99)</f>
        <v>2.5914527749251456E-2</v>
      </c>
      <c r="C177" s="318">
        <f t="shared" si="47"/>
        <v>2.5247431074484274E-2</v>
      </c>
      <c r="D177" s="318">
        <f t="shared" si="47"/>
        <v>2.8396770079430599E-2</v>
      </c>
      <c r="E177" s="318">
        <f t="shared" si="47"/>
        <v>2.7838162986982468E-2</v>
      </c>
      <c r="F177" s="318">
        <f t="shared" si="47"/>
        <v>2.4715071456881035E-2</v>
      </c>
      <c r="G177" s="318">
        <f t="shared" si="47"/>
        <v>2.3716860121538768E-2</v>
      </c>
      <c r="H177" s="318">
        <f t="shared" si="47"/>
        <v>2.3026236432115432E-2</v>
      </c>
      <c r="I177" s="318">
        <f t="shared" si="47"/>
        <v>2.3438643270686444E-2</v>
      </c>
      <c r="J177" s="318">
        <f t="shared" si="47"/>
        <v>2.386772293027354E-2</v>
      </c>
      <c r="K177" s="318">
        <f t="shared" si="47"/>
        <v>2.2086364030552138E-2</v>
      </c>
      <c r="L177" s="318">
        <f t="shared" si="47"/>
        <v>2.4301847681916705E-2</v>
      </c>
      <c r="M177" s="318">
        <f t="shared" si="47"/>
        <v>2.4197555501205743E-2</v>
      </c>
      <c r="N177" s="318">
        <f t="shared" si="47"/>
        <v>2.461903091915232E-2</v>
      </c>
      <c r="O177" s="318">
        <f t="shared" si="47"/>
        <v>2.3295244184461966E-2</v>
      </c>
      <c r="P177" s="318">
        <f t="shared" si="47"/>
        <v>2.4621215809076034E-2</v>
      </c>
      <c r="Q177" s="318">
        <f t="shared" si="47"/>
        <v>2.7391553240223996E-2</v>
      </c>
      <c r="R177" s="318">
        <f t="shared" si="47"/>
        <v>2.3289827452224965E-2</v>
      </c>
      <c r="S177" s="318">
        <f t="shared" si="47"/>
        <v>2.3549634897124781E-2</v>
      </c>
      <c r="T177" s="318">
        <f t="shared" si="47"/>
        <v>2.2827373012865221E-2</v>
      </c>
      <c r="U177" s="318">
        <f t="shared" si="47"/>
        <v>2.419962827330701E-2</v>
      </c>
      <c r="V177" s="318">
        <f t="shared" si="47"/>
        <v>2.4294911664817807E-2</v>
      </c>
      <c r="W177" s="318">
        <f t="shared" si="47"/>
        <v>2.4244089025222442E-2</v>
      </c>
      <c r="X177" s="318">
        <f t="shared" si="47"/>
        <v>2.4287000801425547E-2</v>
      </c>
      <c r="Y177" s="318">
        <f t="shared" si="47"/>
        <v>2.3513592065358663E-2</v>
      </c>
      <c r="DA177" s="141"/>
    </row>
    <row r="178" spans="1:105" ht="12" customHeight="1" x14ac:dyDescent="0.25">
      <c r="A178" s="41" t="s">
        <v>1575</v>
      </c>
      <c r="B178" s="319">
        <f t="shared" ref="B178:Y178" si="48">IF(B$127=0,0,B$127/B$99)</f>
        <v>7.9298251171971923E-2</v>
      </c>
      <c r="C178" s="319">
        <f t="shared" si="48"/>
        <v>7.7256940591916914E-2</v>
      </c>
      <c r="D178" s="319">
        <f t="shared" si="48"/>
        <v>8.6893893186861887E-2</v>
      </c>
      <c r="E178" s="319">
        <f t="shared" si="48"/>
        <v>8.5184559875755059E-2</v>
      </c>
      <c r="F178" s="319">
        <f t="shared" si="48"/>
        <v>7.5627924347477157E-2</v>
      </c>
      <c r="G178" s="319">
        <f t="shared" si="48"/>
        <v>7.2573405509295058E-2</v>
      </c>
      <c r="H178" s="319">
        <f t="shared" si="48"/>
        <v>7.0460102449362322E-2</v>
      </c>
      <c r="I178" s="319">
        <f t="shared" si="48"/>
        <v>7.1722064133035612E-2</v>
      </c>
      <c r="J178" s="319">
        <f t="shared" si="48"/>
        <v>7.3035044517935854E-2</v>
      </c>
      <c r="K178" s="319">
        <f t="shared" si="48"/>
        <v>6.7584100289881599E-2</v>
      </c>
      <c r="L178" s="319">
        <f t="shared" si="48"/>
        <v>7.4363462844863143E-2</v>
      </c>
      <c r="M178" s="319">
        <f t="shared" si="48"/>
        <v>7.40443295918356E-2</v>
      </c>
      <c r="N178" s="319">
        <f t="shared" si="48"/>
        <v>7.5334041057100648E-2</v>
      </c>
      <c r="O178" s="319">
        <f t="shared" si="48"/>
        <v>7.1283264056596268E-2</v>
      </c>
      <c r="P178" s="319">
        <f t="shared" si="48"/>
        <v>7.5340726803089578E-2</v>
      </c>
      <c r="Q178" s="319">
        <f t="shared" si="48"/>
        <v>8.3817937561932412E-2</v>
      </c>
      <c r="R178" s="319">
        <f t="shared" si="48"/>
        <v>7.1266688898537531E-2</v>
      </c>
      <c r="S178" s="319">
        <f t="shared" si="48"/>
        <v>7.2061697637317651E-2</v>
      </c>
      <c r="T178" s="319">
        <f t="shared" si="48"/>
        <v>6.9851581949926397E-2</v>
      </c>
      <c r="U178" s="319">
        <f t="shared" si="48"/>
        <v>7.4050672258169234E-2</v>
      </c>
      <c r="V178" s="319">
        <f t="shared" si="48"/>
        <v>7.4342238687071627E-2</v>
      </c>
      <c r="W178" s="319">
        <f t="shared" si="48"/>
        <v>7.4186721809478814E-2</v>
      </c>
      <c r="X178" s="319">
        <f t="shared" si="48"/>
        <v>7.4318031507286775E-2</v>
      </c>
      <c r="Y178" s="319">
        <f t="shared" si="48"/>
        <v>7.195140685548311E-2</v>
      </c>
      <c r="DA178" s="82"/>
    </row>
    <row r="179" spans="1:105" ht="12" hidden="1" customHeight="1" x14ac:dyDescent="0.25">
      <c r="A179" s="98"/>
      <c r="B179" s="98"/>
      <c r="C179" s="98"/>
      <c r="D179" s="98"/>
      <c r="E179" s="98"/>
      <c r="F179" s="98"/>
      <c r="G179" s="98"/>
      <c r="H179" s="98"/>
      <c r="I179" s="98"/>
      <c r="J179" s="98"/>
      <c r="K179" s="98"/>
      <c r="L179" s="98"/>
      <c r="M179" s="98"/>
      <c r="N179" s="98"/>
      <c r="O179" s="98"/>
      <c r="P179" s="98"/>
      <c r="Q179" s="98"/>
      <c r="R179" s="98"/>
      <c r="S179" s="98"/>
      <c r="T179" s="98"/>
      <c r="U179" s="98"/>
      <c r="V179" s="98"/>
      <c r="W179" s="98"/>
      <c r="X179" s="98"/>
      <c r="Y179" s="98"/>
      <c r="DA179" s="94"/>
    </row>
    <row r="180" spans="1:105" ht="12" customHeight="1" x14ac:dyDescent="0.25">
      <c r="A180" s="172"/>
      <c r="B180" s="172"/>
      <c r="C180" s="172"/>
      <c r="D180" s="172"/>
      <c r="E180" s="172"/>
      <c r="F180" s="172"/>
      <c r="G180" s="172"/>
      <c r="H180" s="172"/>
      <c r="I180" s="172"/>
      <c r="J180" s="172"/>
      <c r="K180" s="172"/>
      <c r="L180" s="172"/>
      <c r="M180" s="172"/>
      <c r="N180" s="172"/>
      <c r="O180" s="172"/>
      <c r="P180" s="172"/>
      <c r="Q180" s="172"/>
      <c r="R180" s="172"/>
      <c r="S180" s="172"/>
      <c r="T180" s="172"/>
      <c r="U180" s="172"/>
      <c r="V180" s="172"/>
      <c r="W180" s="172"/>
      <c r="X180" s="172"/>
      <c r="Y180" s="172"/>
      <c r="DA180" s="176"/>
    </row>
    <row r="181" spans="1:105" ht="15" customHeight="1" x14ac:dyDescent="0.25">
      <c r="A181" s="32" t="s">
        <v>252</v>
      </c>
      <c r="B181" s="33"/>
      <c r="C181" s="33"/>
      <c r="D181" s="33"/>
      <c r="E181" s="33"/>
      <c r="F181" s="33"/>
      <c r="G181" s="33"/>
      <c r="H181" s="33"/>
      <c r="I181" s="33"/>
      <c r="J181" s="33"/>
      <c r="K181" s="33"/>
      <c r="L181" s="33"/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X181" s="33"/>
      <c r="Y181" s="33"/>
      <c r="DA181" s="88"/>
    </row>
    <row r="182" spans="1:105" ht="12" customHeight="1" x14ac:dyDescent="0.25">
      <c r="A182" s="172"/>
      <c r="B182" s="172"/>
      <c r="C182" s="172"/>
      <c r="D182" s="172"/>
      <c r="E182" s="172"/>
      <c r="F182" s="172"/>
      <c r="G182" s="172"/>
      <c r="H182" s="172"/>
      <c r="I182" s="172"/>
      <c r="J182" s="172"/>
      <c r="K182" s="172"/>
      <c r="L182" s="172"/>
      <c r="M182" s="172"/>
      <c r="N182" s="172"/>
      <c r="O182" s="172"/>
      <c r="P182" s="172"/>
      <c r="Q182" s="172"/>
      <c r="R182" s="172"/>
      <c r="S182" s="172"/>
      <c r="T182" s="172"/>
      <c r="U182" s="172"/>
      <c r="V182" s="172"/>
      <c r="W182" s="172"/>
      <c r="X182" s="172"/>
      <c r="Y182" s="172"/>
      <c r="DA182" s="176"/>
    </row>
    <row r="183" spans="1:105" ht="12" customHeight="1" x14ac:dyDescent="0.25">
      <c r="A183" s="35" t="s">
        <v>51</v>
      </c>
      <c r="B183" s="320">
        <f t="shared" ref="B183:Y183" si="49">SUM(B184:B190,B191:B192)</f>
        <v>97.466250000000002</v>
      </c>
      <c r="C183" s="320">
        <f t="shared" si="49"/>
        <v>91.833510699187343</v>
      </c>
      <c r="D183" s="320">
        <f t="shared" si="49"/>
        <v>101.31185925888782</v>
      </c>
      <c r="E183" s="320">
        <f t="shared" si="49"/>
        <v>94.534297811629813</v>
      </c>
      <c r="F183" s="320">
        <f t="shared" si="49"/>
        <v>90.320223381888638</v>
      </c>
      <c r="G183" s="320">
        <f t="shared" si="49"/>
        <v>88.17979052536829</v>
      </c>
      <c r="H183" s="320">
        <f t="shared" si="49"/>
        <v>102.85591308817939</v>
      </c>
      <c r="I183" s="320">
        <f t="shared" si="49"/>
        <v>88.948646511091866</v>
      </c>
      <c r="J183" s="320">
        <f t="shared" si="49"/>
        <v>79.617222481002258</v>
      </c>
      <c r="K183" s="320">
        <f t="shared" si="49"/>
        <v>78.127307837995787</v>
      </c>
      <c r="L183" s="320">
        <f t="shared" si="49"/>
        <v>82.725447399494598</v>
      </c>
      <c r="M183" s="320">
        <f t="shared" si="49"/>
        <v>84.557090484086359</v>
      </c>
      <c r="N183" s="320">
        <f t="shared" si="49"/>
        <v>85.603105548767559</v>
      </c>
      <c r="O183" s="320">
        <f t="shared" si="49"/>
        <v>79.98939562351174</v>
      </c>
      <c r="P183" s="320">
        <f t="shared" si="49"/>
        <v>84.528865466260953</v>
      </c>
      <c r="Q183" s="320">
        <f t="shared" si="49"/>
        <v>84.9004044153303</v>
      </c>
      <c r="R183" s="320">
        <f t="shared" si="49"/>
        <v>80.687567852504188</v>
      </c>
      <c r="S183" s="320">
        <f t="shared" si="49"/>
        <v>89.919583420656224</v>
      </c>
      <c r="T183" s="320">
        <f t="shared" si="49"/>
        <v>79.94242391107106</v>
      </c>
      <c r="U183" s="320">
        <f t="shared" si="49"/>
        <v>79.999174298370789</v>
      </c>
      <c r="V183" s="320">
        <f t="shared" si="49"/>
        <v>77.498002558068052</v>
      </c>
      <c r="W183" s="320">
        <f t="shared" si="49"/>
        <v>86.758898988958393</v>
      </c>
      <c r="X183" s="320">
        <f t="shared" si="49"/>
        <v>73.685094136958227</v>
      </c>
      <c r="Y183" s="320">
        <f t="shared" si="49"/>
        <v>74.045081315998956</v>
      </c>
      <c r="DA183" s="95"/>
    </row>
    <row r="184" spans="1:105" ht="12" customHeight="1" x14ac:dyDescent="0.25">
      <c r="A184" s="55" t="s">
        <v>91</v>
      </c>
      <c r="B184" s="273">
        <f>IF(B$6=0,0,B$6/NMM!B$9*1000)</f>
        <v>0.47760136920861629</v>
      </c>
      <c r="C184" s="273">
        <f>IF(C$6=0,0,C$6/NMM!C$9*1000)</f>
        <v>0.44999997895886529</v>
      </c>
      <c r="D184" s="273">
        <f>IF(D$6=0,0,D$6/NMM!D$9*1000)</f>
        <v>0.49644551523347891</v>
      </c>
      <c r="E184" s="273">
        <f>IF(E$6=0,0,E$6/NMM!E$9*1000)</f>
        <v>0.46323429979107072</v>
      </c>
      <c r="F184" s="273">
        <f>IF(F$6=0,0,F$6/NMM!F$9*1000)</f>
        <v>0.4425846111288973</v>
      </c>
      <c r="G184" s="273">
        <f>IF(G$6=0,0,G$6/NMM!G$9*1000)</f>
        <v>0.43209612241629053</v>
      </c>
      <c r="H184" s="273">
        <f>IF(H$6=0,0,H$6/NMM!H$9*1000)</f>
        <v>0.50401164425755884</v>
      </c>
      <c r="I184" s="273">
        <f>IF(I$6=0,0,I$6/NMM!I$9*1000)</f>
        <v>0.43586364883190692</v>
      </c>
      <c r="J184" s="273">
        <f>IF(J$6=0,0,J$6/NMM!J$9*1000)</f>
        <v>0.39013806799305734</v>
      </c>
      <c r="K184" s="273">
        <f>IF(K$6=0,0,K$6/NMM!K$9*1000)</f>
        <v>0.38283723028255745</v>
      </c>
      <c r="L184" s="273">
        <f>IF(L$6=0,0,L$6/NMM!L$9*1000)</f>
        <v>0.40536890407115256</v>
      </c>
      <c r="M184" s="273">
        <f>IF(M$6=0,0,M$6/NMM!M$9*1000)</f>
        <v>0.41434426985269318</v>
      </c>
      <c r="N184" s="273">
        <f>IF(N$6=0,0,N$6/NMM!N$9*1000)</f>
        <v>0.41946992336980099</v>
      </c>
      <c r="O184" s="273">
        <f>IF(O$6=0,0,O$6/NMM!O$9*1000)</f>
        <v>0.39196178032894269</v>
      </c>
      <c r="P184" s="273">
        <f>IF(P$6=0,0,P$6/NMM!P$9*1000)</f>
        <v>0.41420596241633317</v>
      </c>
      <c r="Q184" s="273">
        <f>IF(Q$6=0,0,Q$6/NMM!Q$9*1000)</f>
        <v>0.4160265670953297</v>
      </c>
      <c r="R184" s="273">
        <f>IF(R$6=0,0,R$6/NMM!R$9*1000)</f>
        <v>0.39538294419357617</v>
      </c>
      <c r="S184" s="273">
        <f>IF(S$6=0,0,S$6/NMM!S$9*1000)</f>
        <v>0.44062140649117165</v>
      </c>
      <c r="T184" s="273">
        <f>IF(T$6=0,0,T$6/NMM!T$9*1000)</f>
        <v>0.39173161086850744</v>
      </c>
      <c r="U184" s="273">
        <f>IF(U$6=0,0,U$6/NMM!U$9*1000)</f>
        <v>0.39200969751560666</v>
      </c>
      <c r="V184" s="273">
        <f>IF(V$6=0,0,V$6/NMM!V$9*1000)</f>
        <v>0.37975352629985804</v>
      </c>
      <c r="W184" s="273">
        <f>IF(W$6=0,0,W$6/NMM!W$9*1000)</f>
        <v>0.42513350978649339</v>
      </c>
      <c r="X184" s="273">
        <f>IF(X$6=0,0,X$6/NMM!X$9*1000)</f>
        <v>0.36106961999798426</v>
      </c>
      <c r="Y184" s="273">
        <f>IF(Y$6=0,0,Y$6/NMM!Y$9*1000)</f>
        <v>0.36283361901932737</v>
      </c>
      <c r="DA184" s="76"/>
    </row>
    <row r="185" spans="1:105" ht="12" customHeight="1" x14ac:dyDescent="0.25">
      <c r="A185" s="173" t="s">
        <v>92</v>
      </c>
      <c r="B185" s="274">
        <f>IF(B$7=0,0,B$7/NMM!B$9*1000)</f>
        <v>0.19096453860966167</v>
      </c>
      <c r="C185" s="274">
        <f>IF(C$7=0,0,C$7/NMM!C$9*1000)</f>
        <v>0.17992837520258698</v>
      </c>
      <c r="D185" s="274">
        <f>IF(D$7=0,0,D$7/NMM!D$9*1000)</f>
        <v>0.19849919802048743</v>
      </c>
      <c r="E185" s="274">
        <f>IF(E$7=0,0,E$7/NMM!E$9*1000)</f>
        <v>0.18521999732612079</v>
      </c>
      <c r="F185" s="274">
        <f>IF(F$7=0,0,F$7/NMM!F$9*1000)</f>
        <v>0.17696340820800491</v>
      </c>
      <c r="G185" s="274">
        <f>IF(G$7=0,0,G$7/NMM!G$9*1000)</f>
        <v>0.17276968193993647</v>
      </c>
      <c r="H185" s="274">
        <f>IF(H$7=0,0,H$7/NMM!H$9*1000)</f>
        <v>0.2015244454994442</v>
      </c>
      <c r="I185" s="274">
        <f>IF(I$7=0,0,I$7/NMM!I$9*1000)</f>
        <v>0.174276092913695</v>
      </c>
      <c r="J185" s="274">
        <f>IF(J$7=0,0,J$7/NMM!J$9*1000)</f>
        <v>0.15599313769097745</v>
      </c>
      <c r="K185" s="274">
        <f>IF(K$7=0,0,K$7/NMM!K$9*1000)</f>
        <v>0.15307396451699798</v>
      </c>
      <c r="L185" s="274">
        <f>IF(L$7=0,0,L$7/NMM!L$9*1000)</f>
        <v>0.16208304817241576</v>
      </c>
      <c r="M185" s="274">
        <f>IF(M$7=0,0,M$7/NMM!M$9*1000)</f>
        <v>0.16567176607782064</v>
      </c>
      <c r="N185" s="274">
        <f>IF(N$7=0,0,N$7/NMM!N$9*1000)</f>
        <v>0.16772121174961463</v>
      </c>
      <c r="O185" s="274">
        <f>IF(O$7=0,0,O$7/NMM!O$9*1000)</f>
        <v>0.15672233238603495</v>
      </c>
      <c r="P185" s="274">
        <f>IF(P$7=0,0,P$7/NMM!P$9*1000)</f>
        <v>0.16561646511456218</v>
      </c>
      <c r="Q185" s="274">
        <f>IF(Q$7=0,0,Q$7/NMM!Q$9*1000)</f>
        <v>0.16634441724144</v>
      </c>
      <c r="R185" s="274">
        <f>IF(R$7=0,0,R$7/NMM!R$9*1000)</f>
        <v>0.15809025346214131</v>
      </c>
      <c r="S185" s="274">
        <f>IF(S$7=0,0,S$7/NMM!S$9*1000)</f>
        <v>0.17617843879206532</v>
      </c>
      <c r="T185" s="274">
        <f>IF(T$7=0,0,T$7/NMM!T$9*1000)</f>
        <v>0.1566303012327597</v>
      </c>
      <c r="U185" s="274">
        <f>IF(U$7=0,0,U$7/NMM!U$9*1000)</f>
        <v>0.15674149163479903</v>
      </c>
      <c r="V185" s="274">
        <f>IF(V$7=0,0,V$7/NMM!V$9*1000)</f>
        <v>0.15184097368776164</v>
      </c>
      <c r="W185" s="274">
        <f>IF(W$7=0,0,W$7/NMM!W$9*1000)</f>
        <v>0.16998574497055516</v>
      </c>
      <c r="X185" s="274">
        <f>IF(X$7=0,0,X$7/NMM!X$9*1000)</f>
        <v>0.14437038466437671</v>
      </c>
      <c r="Y185" s="274">
        <f>IF(Y$7=0,0,Y$7/NMM!Y$9*1000)</f>
        <v>0.14507570353684324</v>
      </c>
      <c r="DA185" s="77"/>
    </row>
    <row r="186" spans="1:105" ht="12" customHeight="1" x14ac:dyDescent="0.25">
      <c r="A186" s="173" t="s">
        <v>93</v>
      </c>
      <c r="B186" s="274">
        <f>IF(B$8=0,0,B$8/NMM!B$9*1000)</f>
        <v>1.1254045687328877</v>
      </c>
      <c r="C186" s="274">
        <f>IF(C$8=0,0,C$8/NMM!C$9*1000)</f>
        <v>1.024375100837088</v>
      </c>
      <c r="D186" s="274">
        <f>IF(D$8=0,0,D$8/NMM!D$9*1000)</f>
        <v>1.3242113743177164</v>
      </c>
      <c r="E186" s="274">
        <f>IF(E$8=0,0,E$8/NMM!E$9*1000)</f>
        <v>1.1873813443643932</v>
      </c>
      <c r="F186" s="274">
        <f>IF(F$8=0,0,F$8/NMM!F$9*1000)</f>
        <v>0.95627435945242412</v>
      </c>
      <c r="G186" s="274">
        <f>IF(G$8=0,0,G$8/NMM!G$9*1000)</f>
        <v>0.87857145530741709</v>
      </c>
      <c r="H186" s="274">
        <f>IF(H$8=0,0,H$8/NMM!H$9*1000)</f>
        <v>0.98326927920525609</v>
      </c>
      <c r="I186" s="274">
        <f>IF(I$8=0,0,I$8/NMM!I$9*1000)</f>
        <v>0.8777971867907054</v>
      </c>
      <c r="J186" s="274">
        <f>IF(J$8=0,0,J$8/NMM!J$9*1000)</f>
        <v>0.80269781861982625</v>
      </c>
      <c r="K186" s="274">
        <f>IF(K$8=0,0,K$8/NMM!K$9*1000)</f>
        <v>0.6975935531744929</v>
      </c>
      <c r="L186" s="274">
        <f>IF(L$8=0,0,L$8/NMM!L$9*1000)</f>
        <v>0.84029611412982264</v>
      </c>
      <c r="M186" s="274">
        <f>IF(M$8=0,0,M$8/NMM!M$9*1000)</f>
        <v>0.85016770196514735</v>
      </c>
      <c r="N186" s="274">
        <f>IF(N$8=0,0,N$8/NMM!N$9*1000)</f>
        <v>0.87630261044852875</v>
      </c>
      <c r="O186" s="274">
        <f>IF(O$8=0,0,O$8/NMM!O$9*1000)</f>
        <v>0.72991003762629647</v>
      </c>
      <c r="P186" s="274">
        <f>IF(P$8=0,0,P$8/NMM!P$9*1000)</f>
        <v>0.8168641045094901</v>
      </c>
      <c r="Q186" s="274">
        <f>IF(Q$8=0,0,Q$8/NMM!Q$9*1000)</f>
        <v>0.96352948057965682</v>
      </c>
      <c r="R186" s="274">
        <f>IF(R$8=0,0,R$8/NMM!R$9*1000)</f>
        <v>0.74280587205282478</v>
      </c>
      <c r="S186" s="274">
        <f>IF(S$8=0,0,S$8/NMM!S$9*1000)</f>
        <v>0.83070711797642605</v>
      </c>
      <c r="T186" s="274">
        <f>IF(T$8=0,0,T$8/NMM!T$9*1000)</f>
        <v>0.69086698574479055</v>
      </c>
      <c r="U186" s="274">
        <f>IF(U$8=0,0,U$8/NMM!U$9*1000)</f>
        <v>0.76304715237860765</v>
      </c>
      <c r="V186" s="274">
        <f>IF(V$8=0,0,V$8/NMM!V$9*1000)</f>
        <v>0.72958211845629706</v>
      </c>
      <c r="W186" s="274">
        <f>IF(W$8=0,0,W$8/NMM!W$9*1000)</f>
        <v>0.80604686471759301</v>
      </c>
      <c r="X186" s="274">
        <f>IF(X$8=0,0,X$8/NMM!X$9*1000)</f>
        <v>0.67254427879517387</v>
      </c>
      <c r="Y186" s="274">
        <f>IF(Y$8=0,0,Y$8/NMM!Y$9*1000)</f>
        <v>0.64232305379309873</v>
      </c>
      <c r="DA186" s="77"/>
    </row>
    <row r="187" spans="1:105" ht="12" customHeight="1" x14ac:dyDescent="0.25">
      <c r="A187" s="173" t="s">
        <v>94</v>
      </c>
      <c r="B187" s="274">
        <f>IF(B$9=0,0,B$9/NMM!B$9*1000)</f>
        <v>9.5292246620369073E-2</v>
      </c>
      <c r="C187" s="274">
        <f>IF(C$9=0,0,C$9/NMM!C$9*1000)</f>
        <v>8.9785146648895878E-2</v>
      </c>
      <c r="D187" s="274">
        <f>IF(D$9=0,0,D$9/NMM!D$9*1000)</f>
        <v>9.9052078827983697E-2</v>
      </c>
      <c r="E187" s="274">
        <f>IF(E$9=0,0,E$9/NMM!E$9*1000)</f>
        <v>9.2425692187291825E-2</v>
      </c>
      <c r="F187" s="274">
        <f>IF(F$9=0,0,F$9/NMM!F$9*1000)</f>
        <v>8.8305613495117535E-2</v>
      </c>
      <c r="G187" s="274">
        <f>IF(G$9=0,0,G$9/NMM!G$9*1000)</f>
        <v>8.6212923403519215E-2</v>
      </c>
      <c r="H187" s="274">
        <f>IF(H$9=0,0,H$9/NMM!H$9*1000)</f>
        <v>0.10056169224077367</v>
      </c>
      <c r="I187" s="274">
        <f>IF(I$9=0,0,I$9/NMM!I$9*1000)</f>
        <v>8.6964629909178082E-2</v>
      </c>
      <c r="J187" s="274">
        <f>IF(J$9=0,0,J$9/NMM!J$9*1000)</f>
        <v>7.7841345079875071E-2</v>
      </c>
      <c r="K187" s="274">
        <f>IF(K$9=0,0,K$9/NMM!K$9*1000)</f>
        <v>7.638466326843675E-2</v>
      </c>
      <c r="L187" s="274">
        <f>IF(L$9=0,0,L$9/NMM!L$9*1000)</f>
        <v>8.0880240446094834E-2</v>
      </c>
      <c r="M187" s="274">
        <f>IF(M$9=0,0,M$9/NMM!M$9*1000)</f>
        <v>8.2671028380768868E-2</v>
      </c>
      <c r="N187" s="274">
        <f>IF(N$9=0,0,N$9/NMM!N$9*1000)</f>
        <v>8.3693711879043023E-2</v>
      </c>
      <c r="O187" s="274">
        <f>IF(O$9=0,0,O$9/NMM!O$9*1000)</f>
        <v>7.8205216829162108E-2</v>
      </c>
      <c r="P187" s="274">
        <f>IF(P$9=0,0,P$9/NMM!P$9*1000)</f>
        <v>8.2643432927353613E-2</v>
      </c>
      <c r="Q187" s="274">
        <f>IF(Q$9=0,0,Q$9/NMM!Q$9*1000)</f>
        <v>8.3006684628990496E-2</v>
      </c>
      <c r="R187" s="274">
        <f>IF(R$9=0,0,R$9/NMM!R$9*1000)</f>
        <v>7.8887816192848056E-2</v>
      </c>
      <c r="S187" s="274">
        <f>IF(S$9=0,0,S$9/NMM!S$9*1000)</f>
        <v>8.7913909885024497E-2</v>
      </c>
      <c r="T187" s="274">
        <f>IF(T$9=0,0,T$9/NMM!T$9*1000)</f>
        <v>7.8159292829771937E-2</v>
      </c>
      <c r="U187" s="274">
        <f>IF(U$9=0,0,U$9/NMM!U$9*1000)</f>
        <v>7.8214777388790527E-2</v>
      </c>
      <c r="V187" s="274">
        <f>IF(V$9=0,0,V$9/NMM!V$9*1000)</f>
        <v>7.5769394763426992E-2</v>
      </c>
      <c r="W187" s="274">
        <f>IF(W$9=0,0,W$9/NMM!W$9*1000)</f>
        <v>8.4823725125172333E-2</v>
      </c>
      <c r="X187" s="274">
        <f>IF(X$9=0,0,X$9/NMM!X$9*1000)</f>
        <v>7.2041533995146109E-2</v>
      </c>
      <c r="Y187" s="274">
        <f>IF(Y$9=0,0,Y$9/NMM!Y$9*1000)</f>
        <v>7.2393491591202508E-2</v>
      </c>
      <c r="DA187" s="77"/>
    </row>
    <row r="188" spans="1:105" ht="12" customHeight="1" x14ac:dyDescent="0.25">
      <c r="A188" s="56" t="s">
        <v>95</v>
      </c>
      <c r="B188" s="275">
        <f>IF(B$10=0,0,B$10/NMM!B$9*1000)</f>
        <v>0.44120811221445028</v>
      </c>
      <c r="C188" s="275">
        <f>IF(C$10=0,0,C$10/NMM!C$9*1000)</f>
        <v>0.41479864494500834</v>
      </c>
      <c r="D188" s="275">
        <f>IF(D$10=0,0,D$10/NMM!D$9*1000)</f>
        <v>0.49194426907874295</v>
      </c>
      <c r="E188" s="275">
        <f>IF(E$10=0,0,E$10/NMM!E$9*1000)</f>
        <v>0.44900837267005639</v>
      </c>
      <c r="F188" s="275">
        <f>IF(F$10=0,0,F$10/NMM!F$9*1000)</f>
        <v>0.39665652848990773</v>
      </c>
      <c r="G188" s="275">
        <f>IF(G$10=0,0,G$10/NMM!G$9*1000)</f>
        <v>0.37682582008171461</v>
      </c>
      <c r="H188" s="275">
        <f>IF(H$10=0,0,H$10/NMM!H$9*1000)</f>
        <v>0.43246798516698359</v>
      </c>
      <c r="I188" s="275">
        <f>IF(I$10=0,0,I$10/NMM!I$9*1000)</f>
        <v>0.37992983487281412</v>
      </c>
      <c r="J188" s="275">
        <f>IF(J$10=0,0,J$10/NMM!J$9*1000)</f>
        <v>0.3428119740070823</v>
      </c>
      <c r="K188" s="275">
        <f>IF(K$10=0,0,K$10/NMM!K$9*1000)</f>
        <v>0.31971169247560682</v>
      </c>
      <c r="L188" s="275">
        <f>IF(L$10=0,0,L$10/NMM!L$9*1000)</f>
        <v>0.35243821453377971</v>
      </c>
      <c r="M188" s="275">
        <f>IF(M$10=0,0,M$10/NMM!M$9*1000)</f>
        <v>0.35927376946320011</v>
      </c>
      <c r="N188" s="275">
        <f>IF(N$10=0,0,N$10/NMM!N$9*1000)</f>
        <v>0.36671635737487257</v>
      </c>
      <c r="O188" s="275">
        <f>IF(O$10=0,0,O$10/NMM!O$9*1000)</f>
        <v>0.32140473073760262</v>
      </c>
      <c r="P188" s="275">
        <f>IF(P$10=0,0,P$10/NMM!P$9*1000)</f>
        <v>0.34646788534350642</v>
      </c>
      <c r="Q188" s="275">
        <f>IF(Q$10=0,0,Q$10/NMM!Q$9*1000)</f>
        <v>0.37855426580456786</v>
      </c>
      <c r="R188" s="275">
        <f>IF(R$10=0,0,R$10/NMM!R$9*1000)</f>
        <v>0.32504612541214528</v>
      </c>
      <c r="S188" s="275">
        <f>IF(S$10=0,0,S$10/NMM!S$9*1000)</f>
        <v>0.36113717385274358</v>
      </c>
      <c r="T188" s="275">
        <f>IF(T$10=0,0,T$10/NMM!T$9*1000)</f>
        <v>0.30901207033010414</v>
      </c>
      <c r="U188" s="275">
        <f>IF(U$10=0,0,U$10/NMM!U$9*1000)</f>
        <v>0.324967753964232</v>
      </c>
      <c r="V188" s="275">
        <f>IF(V$10=0,0,V$10/NMM!V$9*1000)</f>
        <v>0.31160108964094035</v>
      </c>
      <c r="W188" s="275">
        <f>IF(W$10=0,0,W$10/NMM!W$9*1000)</f>
        <v>0.34484591122363728</v>
      </c>
      <c r="X188" s="275">
        <f>IF(X$10=0,0,X$10/NMM!X$9*1000)</f>
        <v>0.28822594425002618</v>
      </c>
      <c r="Y188" s="275">
        <f>IF(Y$10=0,0,Y$10/NMM!Y$9*1000)</f>
        <v>0.28655679664370498</v>
      </c>
      <c r="DA188" s="78"/>
    </row>
    <row r="189" spans="1:105" ht="12" customHeight="1" x14ac:dyDescent="0.25">
      <c r="A189" s="174" t="s">
        <v>1450</v>
      </c>
      <c r="B189" s="276">
        <f>IF(B$16=0,0,B$16/NMM!B$9*1000)</f>
        <v>4.4592698381404148</v>
      </c>
      <c r="C189" s="276">
        <f>IF(C$16=0,0,C$16/NMM!C$9*1000)</f>
        <v>4.058953657215044</v>
      </c>
      <c r="D189" s="276">
        <f>IF(D$16=0,0,D$16/NMM!D$9*1000)</f>
        <v>5.2470160552715885</v>
      </c>
      <c r="E189" s="276">
        <f>IF(E$16=0,0,E$16/NMM!E$9*1000)</f>
        <v>4.7048447841795475</v>
      </c>
      <c r="F189" s="276">
        <f>IF(F$16=0,0,F$16/NMM!F$9*1000)</f>
        <v>3.7891132900717417</v>
      </c>
      <c r="G189" s="276">
        <f>IF(G$16=0,0,G$16/NMM!G$9*1000)</f>
        <v>3.4812255966888417</v>
      </c>
      <c r="H189" s="276">
        <f>IF(H$16=0,0,H$16/NMM!H$9*1000)</f>
        <v>3.8960771631368387</v>
      </c>
      <c r="I189" s="276">
        <f>IF(I$16=0,0,I$16/NMM!I$9*1000)</f>
        <v>3.4781576579767384</v>
      </c>
      <c r="J189" s="276">
        <f>IF(J$16=0,0,J$16/NMM!J$9*1000)</f>
        <v>3.1805861386742529</v>
      </c>
      <c r="K189" s="276">
        <f>IF(K$16=0,0,K$16/NMM!K$9*1000)</f>
        <v>2.7641241002377237</v>
      </c>
      <c r="L189" s="276">
        <f>IF(L$16=0,0,L$16/NMM!L$9*1000)</f>
        <v>3.3295645147990163</v>
      </c>
      <c r="M189" s="276">
        <f>IF(M$16=0,0,M$16/NMM!M$9*1000)</f>
        <v>3.368679403001559</v>
      </c>
      <c r="N189" s="276">
        <f>IF(N$16=0,0,N$16/NMM!N$9*1000)</f>
        <v>3.4722355928024604</v>
      </c>
      <c r="O189" s="276">
        <f>IF(O$16=0,0,O$16/NMM!O$9*1000)</f>
        <v>2.8921739841589478</v>
      </c>
      <c r="P189" s="276">
        <f>IF(P$16=0,0,P$16/NMM!P$9*1000)</f>
        <v>3.2367182116561293</v>
      </c>
      <c r="Q189" s="276">
        <f>IF(Q$16=0,0,Q$16/NMM!Q$9*1000)</f>
        <v>3.8178607678353602</v>
      </c>
      <c r="R189" s="276">
        <f>IF(R$16=0,0,R$16/NMM!R$9*1000)</f>
        <v>2.9432720577704843</v>
      </c>
      <c r="S189" s="276">
        <f>IF(S$16=0,0,S$16/NMM!S$9*1000)</f>
        <v>3.2915693595340714</v>
      </c>
      <c r="T189" s="276">
        <f>IF(T$16=0,0,T$16/NMM!T$9*1000)</f>
        <v>2.7374709480408561</v>
      </c>
      <c r="U189" s="276">
        <f>IF(U$16=0,0,U$16/NMM!U$9*1000)</f>
        <v>3.0234755093556638</v>
      </c>
      <c r="V189" s="276">
        <f>IF(V$16=0,0,V$16/NMM!V$9*1000)</f>
        <v>2.89087464692081</v>
      </c>
      <c r="W189" s="276">
        <f>IF(W$16=0,0,W$16/NMM!W$9*1000)</f>
        <v>3.1938563000590841</v>
      </c>
      <c r="X189" s="276">
        <f>IF(X$16=0,0,X$16/NMM!X$9*1000)</f>
        <v>2.6648695949598871</v>
      </c>
      <c r="Y189" s="276">
        <f>IF(Y$16=0,0,Y$16/NMM!Y$9*1000)</f>
        <v>2.5451219052245029</v>
      </c>
      <c r="DA189" s="79"/>
    </row>
    <row r="190" spans="1:105" ht="12" customHeight="1" x14ac:dyDescent="0.25">
      <c r="A190" s="174" t="s">
        <v>1452</v>
      </c>
      <c r="B190" s="276">
        <f>IF(B$17=0,0,B$17/NMM!B$9*1000)</f>
        <v>47.955483035143835</v>
      </c>
      <c r="C190" s="276">
        <f>IF(C$17=0,0,C$17/NMM!C$9*1000)</f>
        <v>45.382405632916388</v>
      </c>
      <c r="D190" s="276">
        <f>IF(D$17=0,0,D$17/NMM!D$9*1000)</f>
        <v>48.980110556794585</v>
      </c>
      <c r="E190" s="276">
        <f>IF(E$17=0,0,E$17/NMM!E$9*1000)</f>
        <v>45.974267832654668</v>
      </c>
      <c r="F190" s="276">
        <f>IF(F$17=0,0,F$17/NMM!F$9*1000)</f>
        <v>44.922484360782555</v>
      </c>
      <c r="G190" s="276">
        <f>IF(G$17=0,0,G$17/NMM!G$9*1000)</f>
        <v>44.166324061858973</v>
      </c>
      <c r="H190" s="276">
        <f>IF(H$17=0,0,H$17/NMM!H$9*1000)</f>
        <v>51.749354272773751</v>
      </c>
      <c r="I190" s="276">
        <f>IF(I$17=0,0,I$17/NMM!I$9*1000)</f>
        <v>44.597234282775766</v>
      </c>
      <c r="J190" s="276">
        <f>IF(J$17=0,0,J$17/NMM!J$9*1000)</f>
        <v>39.821192158028815</v>
      </c>
      <c r="K190" s="276">
        <f>IF(K$17=0,0,K$17/NMM!K$9*1000)</f>
        <v>39.572561220762772</v>
      </c>
      <c r="L190" s="276">
        <f>IF(L$17=0,0,L$17/NMM!L$9*1000)</f>
        <v>41.34019977306572</v>
      </c>
      <c r="M190" s="276">
        <f>IF(M$17=0,0,M$17/NMM!M$9*1000)</f>
        <v>42.308175450594788</v>
      </c>
      <c r="N190" s="276">
        <f>IF(N$17=0,0,N$17/NMM!N$9*1000)</f>
        <v>42.726055782210565</v>
      </c>
      <c r="O190" s="276">
        <f>IF(O$17=0,0,O$17/NMM!O$9*1000)</f>
        <v>40.435854654712685</v>
      </c>
      <c r="P190" s="276">
        <f>IF(P$17=0,0,P$17/NMM!P$9*1000)</f>
        <v>42.480245697907719</v>
      </c>
      <c r="Q190" s="276">
        <f>IF(Q$17=0,0,Q$17/NMM!Q$9*1000)</f>
        <v>41.863161177086567</v>
      </c>
      <c r="R190" s="276">
        <f>IF(R$17=0,0,R$17/NMM!R$9*1000)</f>
        <v>40.760598596371977</v>
      </c>
      <c r="S190" s="276">
        <f>IF(S$17=0,0,S$17/NMM!S$9*1000)</f>
        <v>45.409004743719649</v>
      </c>
      <c r="T190" s="276">
        <f>IF(T$17=0,0,T$17/NMM!T$9*1000)</f>
        <v>40.639393675166069</v>
      </c>
      <c r="U190" s="276">
        <f>IF(U$17=0,0,U$17/NMM!U$9*1000)</f>
        <v>40.265345510086377</v>
      </c>
      <c r="V190" s="276">
        <f>IF(V$17=0,0,V$17/NMM!V$9*1000)</f>
        <v>39.061050749979344</v>
      </c>
      <c r="W190" s="276">
        <f>IF(W$17=0,0,W$17/NMM!W$9*1000)</f>
        <v>43.789916308730618</v>
      </c>
      <c r="X190" s="276">
        <f>IF(X$17=0,0,X$17/NMM!X$9*1000)</f>
        <v>37.259957113008127</v>
      </c>
      <c r="Y190" s="276">
        <f>IF(Y$17=0,0,Y$17/NMM!Y$9*1000)</f>
        <v>37.627962958790164</v>
      </c>
      <c r="DA190" s="79"/>
    </row>
    <row r="191" spans="1:105" ht="12" customHeight="1" x14ac:dyDescent="0.25">
      <c r="A191" s="174" t="s">
        <v>1461</v>
      </c>
      <c r="B191" s="276">
        <f>IF(B$25=0,0,B$25/NMM!B$9*1000)</f>
        <v>37.21272881309509</v>
      </c>
      <c r="C191" s="276">
        <f>IF(C$25=0,0,C$25/NMM!C$9*1000)</f>
        <v>35.216059704079505</v>
      </c>
      <c r="D191" s="276">
        <f>IF(D$25=0,0,D$25/NMM!D$9*1000)</f>
        <v>38.007824257544712</v>
      </c>
      <c r="E191" s="276">
        <f>IF(E$25=0,0,E$25/NMM!E$9*1000)</f>
        <v>35.675335810576897</v>
      </c>
      <c r="F191" s="276">
        <f>IF(F$25=0,0,F$25/NMM!F$9*1000)</f>
        <v>34.8591677598831</v>
      </c>
      <c r="G191" s="276">
        <f>IF(G$25=0,0,G$25/NMM!G$9*1000)</f>
        <v>34.272398815809474</v>
      </c>
      <c r="H191" s="276">
        <f>IF(H$25=0,0,H$25/NMM!H$9*1000)</f>
        <v>40.156715456171156</v>
      </c>
      <c r="I191" s="276">
        <f>IF(I$25=0,0,I$25/NMM!I$9*1000)</f>
        <v>34.606778623474355</v>
      </c>
      <c r="J191" s="276">
        <f>IF(J$25=0,0,J$25/NMM!J$9*1000)</f>
        <v>30.900642241574516</v>
      </c>
      <c r="K191" s="276">
        <f>IF(K$25=0,0,K$25/NMM!K$9*1000)</f>
        <v>30.707708398404879</v>
      </c>
      <c r="L191" s="276">
        <f>IF(L$25=0,0,L$25/NMM!L$9*1000)</f>
        <v>32.079369153822888</v>
      </c>
      <c r="M191" s="276">
        <f>IF(M$25=0,0,M$25/NMM!M$9*1000)</f>
        <v>32.830503624914847</v>
      </c>
      <c r="N191" s="276">
        <f>IF(N$25=0,0,N$25/NMM!N$9*1000)</f>
        <v>33.154772435748157</v>
      </c>
      <c r="O191" s="276">
        <f>IF(O$25=0,0,O$25/NMM!O$9*1000)</f>
        <v>31.37761103331653</v>
      </c>
      <c r="P191" s="276">
        <f>IF(P$25=0,0,P$25/NMM!P$9*1000)</f>
        <v>32.964027531771649</v>
      </c>
      <c r="Q191" s="276">
        <f>IF(Q$25=0,0,Q$25/NMM!Q$9*1000)</f>
        <v>32.485179285967348</v>
      </c>
      <c r="R191" s="276">
        <f>IF(R$25=0,0,R$25/NMM!R$9*1000)</f>
        <v>31.62960741558226</v>
      </c>
      <c r="S191" s="276">
        <f>IF(S$25=0,0,S$25/NMM!S$9*1000)</f>
        <v>35.236700211365516</v>
      </c>
      <c r="T191" s="276">
        <f>IF(T$25=0,0,T$25/NMM!T$9*1000)</f>
        <v>31.535554231708751</v>
      </c>
      <c r="U191" s="276">
        <f>IF(U$25=0,0,U$25/NMM!U$9*1000)</f>
        <v>31.245298518510193</v>
      </c>
      <c r="V191" s="276">
        <f>IF(V$25=0,0,V$25/NMM!V$9*1000)</f>
        <v>30.310784017091184</v>
      </c>
      <c r="W191" s="276">
        <f>IF(W$25=0,0,W$25/NMM!W$9*1000)</f>
        <v>33.980312098008142</v>
      </c>
      <c r="X191" s="276">
        <f>IF(X$25=0,0,X$25/NMM!X$9*1000)</f>
        <v>28.913162622463943</v>
      </c>
      <c r="Y191" s="276">
        <f>IF(Y$25=0,0,Y$25/NMM!Y$9*1000)</f>
        <v>29.198729587365229</v>
      </c>
      <c r="DA191" s="79"/>
    </row>
    <row r="192" spans="1:105" ht="12" customHeight="1" x14ac:dyDescent="0.25">
      <c r="A192" s="41" t="s">
        <v>1470</v>
      </c>
      <c r="B192" s="277">
        <f>IF(B$33=0,0,B$33/NMM!B$9*1000)</f>
        <v>5.5082974782346881</v>
      </c>
      <c r="C192" s="277">
        <f>IF(C$33=0,0,C$33/NMM!C$9*1000)</f>
        <v>5.0172044583839561</v>
      </c>
      <c r="D192" s="277">
        <f>IF(D$33=0,0,D$33/NMM!D$9*1000)</f>
        <v>6.4667559537985309</v>
      </c>
      <c r="E192" s="277">
        <f>IF(E$33=0,0,E$33/NMM!E$9*1000)</f>
        <v>5.8025796778797831</v>
      </c>
      <c r="F192" s="277">
        <f>IF(F$33=0,0,F$33/NMM!F$9*1000)</f>
        <v>4.6886734503768785</v>
      </c>
      <c r="G192" s="277">
        <f>IF(G$33=0,0,G$33/NMM!G$9*1000)</f>
        <v>4.3133660478621207</v>
      </c>
      <c r="H192" s="277">
        <f>IF(H$33=0,0,H$33/NMM!H$9*1000)</f>
        <v>4.8319311497276303</v>
      </c>
      <c r="I192" s="277">
        <f>IF(I$33=0,0,I$33/NMM!I$9*1000)</f>
        <v>4.3116445535467181</v>
      </c>
      <c r="J192" s="277">
        <f>IF(J$33=0,0,J$33/NMM!J$9*1000)</f>
        <v>3.9453195993338603</v>
      </c>
      <c r="K192" s="277">
        <f>IF(K$33=0,0,K$33/NMM!K$9*1000)</f>
        <v>3.4533130148723203</v>
      </c>
      <c r="L192" s="277">
        <f>IF(L$33=0,0,L$33/NMM!L$9*1000)</f>
        <v>4.1352474364537155</v>
      </c>
      <c r="M192" s="277">
        <f>IF(M$33=0,0,M$33/NMM!M$9*1000)</f>
        <v>4.1776034698355256</v>
      </c>
      <c r="N192" s="277">
        <f>IF(N$33=0,0,N$33/NMM!N$9*1000)</f>
        <v>4.3361379231845074</v>
      </c>
      <c r="O192" s="277">
        <f>IF(O$33=0,0,O$33/NMM!O$9*1000)</f>
        <v>3.6055518534155286</v>
      </c>
      <c r="P192" s="277">
        <f>IF(P$33=0,0,P$33/NMM!P$9*1000)</f>
        <v>4.0220761746142122</v>
      </c>
      <c r="Q192" s="277">
        <f>IF(Q$33=0,0,Q$33/NMM!Q$9*1000)</f>
        <v>4.7267417690910509</v>
      </c>
      <c r="R192" s="277">
        <f>IF(R$33=0,0,R$33/NMM!R$9*1000)</f>
        <v>3.6538767714659328</v>
      </c>
      <c r="S192" s="277">
        <f>IF(S$33=0,0,S$33/NMM!S$9*1000)</f>
        <v>4.0857510590395654</v>
      </c>
      <c r="T192" s="277">
        <f>IF(T$33=0,0,T$33/NMM!T$9*1000)</f>
        <v>3.4036047951494535</v>
      </c>
      <c r="U192" s="277">
        <f>IF(U$33=0,0,U$33/NMM!U$9*1000)</f>
        <v>3.7500738875365172</v>
      </c>
      <c r="V192" s="277">
        <f>IF(V$33=0,0,V$33/NMM!V$9*1000)</f>
        <v>3.5867460412284404</v>
      </c>
      <c r="W192" s="277">
        <f>IF(W$33=0,0,W$33/NMM!W$9*1000)</f>
        <v>3.9639785263370988</v>
      </c>
      <c r="X192" s="277">
        <f>IF(X$33=0,0,X$33/NMM!X$9*1000)</f>
        <v>3.3088530448235587</v>
      </c>
      <c r="Y192" s="277">
        <f>IF(Y$33=0,0,Y$33/NMM!Y$9*1000)</f>
        <v>3.1640842000348783</v>
      </c>
      <c r="DA192" s="82"/>
    </row>
    <row r="193" spans="1:105" ht="12" customHeight="1" x14ac:dyDescent="0.25">
      <c r="A193" s="172"/>
      <c r="B193" s="172"/>
      <c r="C193" s="172"/>
      <c r="D193" s="172"/>
      <c r="E193" s="172"/>
      <c r="F193" s="172"/>
      <c r="G193" s="172"/>
      <c r="H193" s="172"/>
      <c r="I193" s="172"/>
      <c r="J193" s="172"/>
      <c r="K193" s="172"/>
      <c r="L193" s="172"/>
      <c r="M193" s="172"/>
      <c r="N193" s="172"/>
      <c r="O193" s="172"/>
      <c r="P193" s="172"/>
      <c r="Q193" s="172"/>
      <c r="R193" s="172"/>
      <c r="S193" s="172"/>
      <c r="T193" s="172"/>
      <c r="U193" s="172"/>
      <c r="V193" s="172"/>
      <c r="W193" s="172"/>
      <c r="X193" s="172"/>
      <c r="Y193" s="172"/>
      <c r="DA193" s="176"/>
    </row>
    <row r="194" spans="1:105" ht="12" customHeight="1" x14ac:dyDescent="0.25">
      <c r="A194" s="35" t="s">
        <v>52</v>
      </c>
      <c r="B194" s="320">
        <f t="shared" ref="B194:Y194" si="50">SUM(B195:B201,B202,B203)</f>
        <v>58.203286491788589</v>
      </c>
      <c r="C194" s="320">
        <f t="shared" si="50"/>
        <v>51.610561003404463</v>
      </c>
      <c r="D194" s="320">
        <f t="shared" si="50"/>
        <v>56.937406104146987</v>
      </c>
      <c r="E194" s="320">
        <f t="shared" si="50"/>
        <v>55.220928033669125</v>
      </c>
      <c r="F194" s="320">
        <f t="shared" si="50"/>
        <v>50.411638337089386</v>
      </c>
      <c r="G194" s="320">
        <f t="shared" si="50"/>
        <v>46.116613761989889</v>
      </c>
      <c r="H194" s="320">
        <f t="shared" si="50"/>
        <v>53.79199007804133</v>
      </c>
      <c r="I194" s="320">
        <f t="shared" si="50"/>
        <v>49.382458388796238</v>
      </c>
      <c r="J194" s="320">
        <f t="shared" si="50"/>
        <v>48.927246667554812</v>
      </c>
      <c r="K194" s="320">
        <f t="shared" si="50"/>
        <v>48.011648019669643</v>
      </c>
      <c r="L194" s="320">
        <f t="shared" si="50"/>
        <v>50.837347052199647</v>
      </c>
      <c r="M194" s="320">
        <f t="shared" si="50"/>
        <v>51.962948400929498</v>
      </c>
      <c r="N194" s="320">
        <f t="shared" si="50"/>
        <v>52.605757023144967</v>
      </c>
      <c r="O194" s="320">
        <f t="shared" si="50"/>
        <v>49.155958579113189</v>
      </c>
      <c r="P194" s="320">
        <f t="shared" si="50"/>
        <v>51.945603254159664</v>
      </c>
      <c r="Q194" s="320">
        <f t="shared" si="50"/>
        <v>52.173925434226412</v>
      </c>
      <c r="R194" s="320">
        <f t="shared" si="50"/>
        <v>48.312909039519496</v>
      </c>
      <c r="S194" s="320">
        <f t="shared" si="50"/>
        <v>53.840718840539729</v>
      </c>
      <c r="T194" s="320">
        <f t="shared" si="50"/>
        <v>54.93911104582174</v>
      </c>
      <c r="U194" s="320">
        <f t="shared" si="50"/>
        <v>54.97811181258885</v>
      </c>
      <c r="V194" s="320">
        <f t="shared" si="50"/>
        <v>53.259222826460231</v>
      </c>
      <c r="W194" s="320">
        <f t="shared" si="50"/>
        <v>57.738514528961886</v>
      </c>
      <c r="X194" s="320">
        <f t="shared" si="50"/>
        <v>57.964821895406047</v>
      </c>
      <c r="Y194" s="320">
        <f t="shared" si="50"/>
        <v>58.24800797207633</v>
      </c>
      <c r="DA194" s="95"/>
    </row>
    <row r="195" spans="1:105" ht="12" customHeight="1" x14ac:dyDescent="0.25">
      <c r="A195" s="55" t="s">
        <v>91</v>
      </c>
      <c r="B195" s="273">
        <f>IF(B$49=0,0,B$49/NMM!B$10*1000)</f>
        <v>0.41880467140785954</v>
      </c>
      <c r="C195" s="273">
        <f>IF(C$49=0,0,C$49/NMM!C$10*1000)</f>
        <v>0.37136638401430216</v>
      </c>
      <c r="D195" s="273">
        <f>IF(D$49=0,0,D$49/NMM!D$10*1000)</f>
        <v>0.40969596549536008</v>
      </c>
      <c r="E195" s="273">
        <f>IF(E$49=0,0,E$49/NMM!E$10*1000)</f>
        <v>0.39734496132339903</v>
      </c>
      <c r="F195" s="273">
        <f>IF(F$49=0,0,F$49/NMM!F$10*1000)</f>
        <v>0.36273947574894472</v>
      </c>
      <c r="G195" s="273">
        <f>IF(G$49=0,0,G$49/NMM!G$10*1000)</f>
        <v>0.33183441068680131</v>
      </c>
      <c r="H195" s="273">
        <f>IF(H$49=0,0,H$49/NMM!H$10*1000)</f>
        <v>0.38706296649059446</v>
      </c>
      <c r="I195" s="273">
        <f>IF(I$49=0,0,I$49/NMM!I$10*1000)</f>
        <v>0.35533395973705023</v>
      </c>
      <c r="J195" s="273">
        <f>IF(J$49=0,0,J$49/NMM!J$10*1000)</f>
        <v>0.35205846093228499</v>
      </c>
      <c r="K195" s="273">
        <f>IF(K$49=0,0,K$49/NMM!K$10*1000)</f>
        <v>0.34547022487242385</v>
      </c>
      <c r="L195" s="273">
        <f>IF(L$49=0,0,L$49/NMM!L$10*1000)</f>
        <v>0.36580268419132012</v>
      </c>
      <c r="M195" s="273">
        <f>IF(M$49=0,0,M$49/NMM!M$10*1000)</f>
        <v>0.37390200523323819</v>
      </c>
      <c r="N195" s="273">
        <f>IF(N$49=0,0,N$49/NMM!N$10*1000)</f>
        <v>0.37852736696160899</v>
      </c>
      <c r="O195" s="273">
        <f>IF(O$49=0,0,O$49/NMM!O$10*1000)</f>
        <v>0.35370416897987156</v>
      </c>
      <c r="P195" s="273">
        <f>IF(P$49=0,0,P$49/NMM!P$10*1000)</f>
        <v>0.37377719735843506</v>
      </c>
      <c r="Q195" s="273">
        <f>IF(Q$49=0,0,Q$49/NMM!Q$10*1000)</f>
        <v>0.37542010107338192</v>
      </c>
      <c r="R195" s="273">
        <f>IF(R$49=0,0,R$49/NMM!R$10*1000)</f>
        <v>0.34763796367270322</v>
      </c>
      <c r="S195" s="273">
        <f>IF(S$49=0,0,S$49/NMM!S$10*1000)</f>
        <v>0.38741359674884163</v>
      </c>
      <c r="T195" s="273">
        <f>IF(T$49=0,0,T$49/NMM!T$10*1000)</f>
        <v>0.3953171330324402</v>
      </c>
      <c r="U195" s="273">
        <f>IF(U$49=0,0,U$49/NMM!U$10*1000)</f>
        <v>0.39559776500855448</v>
      </c>
      <c r="V195" s="273">
        <f>IF(V$49=0,0,V$49/NMM!V$10*1000)</f>
        <v>0.38322941297186514</v>
      </c>
      <c r="W195" s="273">
        <f>IF(W$49=0,0,W$49/NMM!W$10*1000)</f>
        <v>0.41546038140487246</v>
      </c>
      <c r="X195" s="273">
        <f>IF(X$49=0,0,X$49/NMM!X$10*1000)</f>
        <v>0.41708878742721117</v>
      </c>
      <c r="Y195" s="273">
        <f>IF(Y$49=0,0,Y$49/NMM!Y$10*1000)</f>
        <v>0.41912646706587242</v>
      </c>
      <c r="DA195" s="76"/>
    </row>
    <row r="196" spans="1:105" ht="12" customHeight="1" x14ac:dyDescent="0.25">
      <c r="A196" s="173" t="s">
        <v>92</v>
      </c>
      <c r="B196" s="274">
        <f>IF(B$50=0,0,B$50/NMM!B$10*1000)</f>
        <v>0.46891130111440044</v>
      </c>
      <c r="C196" s="274">
        <f>IF(C$50=0,0,C$50/NMM!C$10*1000)</f>
        <v>0.41579740200345</v>
      </c>
      <c r="D196" s="274">
        <f>IF(D$50=0,0,D$50/NMM!D$10*1000)</f>
        <v>0.45871281138280212</v>
      </c>
      <c r="E196" s="274">
        <f>IF(E$50=0,0,E$50/NMM!E$10*1000)</f>
        <v>0.44488410833401609</v>
      </c>
      <c r="F196" s="274">
        <f>IF(F$50=0,0,F$50/NMM!F$10*1000)</f>
        <v>0.4061383531544846</v>
      </c>
      <c r="G196" s="274">
        <f>IF(G$50=0,0,G$50/NMM!G$10*1000)</f>
        <v>0.3715357442088888</v>
      </c>
      <c r="H196" s="274">
        <f>IF(H$50=0,0,H$50/NMM!H$10*1000)</f>
        <v>0.43337195504571951</v>
      </c>
      <c r="I196" s="274">
        <f>IF(I$50=0,0,I$50/NMM!I$10*1000)</f>
        <v>0.39784682637450003</v>
      </c>
      <c r="J196" s="274">
        <f>IF(J$50=0,0,J$50/NMM!J$10*1000)</f>
        <v>0.39417944033227215</v>
      </c>
      <c r="K196" s="274">
        <f>IF(K$50=0,0,K$50/NMM!K$10*1000)</f>
        <v>0.3868029745147028</v>
      </c>
      <c r="L196" s="274">
        <f>IF(L$50=0,0,L$50/NMM!L$10*1000)</f>
        <v>0.40956804999017271</v>
      </c>
      <c r="M196" s="274">
        <f>IF(M$50=0,0,M$50/NMM!M$10*1000)</f>
        <v>0.4186363900235876</v>
      </c>
      <c r="N196" s="274">
        <f>IF(N$50=0,0,N$50/NMM!N$10*1000)</f>
        <v>0.42381513929322712</v>
      </c>
      <c r="O196" s="274">
        <f>IF(O$50=0,0,O$50/NMM!O$10*1000)</f>
        <v>0.39602204418684245</v>
      </c>
      <c r="P196" s="274">
        <f>IF(P$50=0,0,P$50/NMM!P$10*1000)</f>
        <v>0.41849664988466651</v>
      </c>
      <c r="Q196" s="274">
        <f>IF(Q$50=0,0,Q$50/NMM!Q$10*1000)</f>
        <v>0.4203361138906237</v>
      </c>
      <c r="R196" s="274">
        <f>IF(R$50=0,0,R$50/NMM!R$10*1000)</f>
        <v>0.38923006592678816</v>
      </c>
      <c r="S196" s="274">
        <f>IF(S$50=0,0,S$50/NMM!S$10*1000)</f>
        <v>0.43376453541033694</v>
      </c>
      <c r="T196" s="274">
        <f>IF(T$50=0,0,T$50/NMM!T$10*1000)</f>
        <v>0.44261366660481177</v>
      </c>
      <c r="U196" s="274">
        <f>IF(U$50=0,0,U$50/NMM!U$10*1000)</f>
        <v>0.44292787395262306</v>
      </c>
      <c r="V196" s="274">
        <f>IF(V$50=0,0,V$50/NMM!V$10*1000)</f>
        <v>0.429079747505827</v>
      </c>
      <c r="W196" s="274">
        <f>IF(W$50=0,0,W$50/NMM!W$10*1000)</f>
        <v>0.46516689355721408</v>
      </c>
      <c r="X196" s="274">
        <f>IF(X$50=0,0,X$50/NMM!X$10*1000)</f>
        <v>0.46699012533758205</v>
      </c>
      <c r="Y196" s="274">
        <f>IF(Y$50=0,0,Y$50/NMM!Y$10*1000)</f>
        <v>0.4692715970494592</v>
      </c>
      <c r="DA196" s="77"/>
    </row>
    <row r="197" spans="1:105" ht="12" customHeight="1" x14ac:dyDescent="0.25">
      <c r="A197" s="173" t="s">
        <v>93</v>
      </c>
      <c r="B197" s="274">
        <f>IF(B$51=0,0,B$51/NMM!B$10*1000)</f>
        <v>0.79398226914219083</v>
      </c>
      <c r="C197" s="274">
        <f>IF(C$51=0,0,C$51/NMM!C$10*1000)</f>
        <v>0.68227912376690125</v>
      </c>
      <c r="D197" s="274">
        <f>IF(D$51=0,0,D$51/NMM!D$10*1000)</f>
        <v>0.86843388297421553</v>
      </c>
      <c r="E197" s="274">
        <f>IF(E$51=0,0,E$51/NMM!E$10*1000)</f>
        <v>0.81486421880857562</v>
      </c>
      <c r="F197" s="274">
        <f>IF(F$51=0,0,F$51/NMM!F$10*1000)</f>
        <v>0.63877632159235709</v>
      </c>
      <c r="G197" s="274">
        <f>IF(G$51=0,0,G$51/NMM!G$10*1000)</f>
        <v>0.55356258210924647</v>
      </c>
      <c r="H197" s="274">
        <f>IF(H$51=0,0,H$51/NMM!H$10*1000)</f>
        <v>0.62203024971718934</v>
      </c>
      <c r="I197" s="274">
        <f>IF(I$51=0,0,I$51/NMM!I$10*1000)</f>
        <v>0.58667750112069839</v>
      </c>
      <c r="J197" s="274">
        <f>IF(J$51=0,0,J$51/NMM!J$10*1000)</f>
        <v>0.59224006719205147</v>
      </c>
      <c r="K197" s="274">
        <f>IF(K$51=0,0,K$51/NMM!K$10*1000)</f>
        <v>0.51968303865937682</v>
      </c>
      <c r="L197" s="274">
        <f>IF(L$51=0,0,L$51/NMM!L$10*1000)</f>
        <v>0.62062397717856599</v>
      </c>
      <c r="M197" s="274">
        <f>IF(M$51=0,0,M$51/NMM!M$10*1000)</f>
        <v>0.63039224815708372</v>
      </c>
      <c r="N197" s="274">
        <f>IF(N$51=0,0,N$51/NMM!N$10*1000)</f>
        <v>0.64347577104378806</v>
      </c>
      <c r="O197" s="274">
        <f>IF(O$51=0,0,O$51/NMM!O$10*1000)</f>
        <v>0.54903755574582713</v>
      </c>
      <c r="P197" s="274">
        <f>IF(P$51=0,0,P$51/NMM!P$10*1000)</f>
        <v>0.61467833866639476</v>
      </c>
      <c r="Q197" s="274">
        <f>IF(Q$51=0,0,Q$51/NMM!Q$10*1000)</f>
        <v>0.71222275386536316</v>
      </c>
      <c r="R197" s="274">
        <f>IF(R$51=0,0,R$51/NMM!R$10*1000)</f>
        <v>0.54548335167192619</v>
      </c>
      <c r="S197" s="274">
        <f>IF(S$51=0,0,S$51/NMM!S$10*1000)</f>
        <v>0.61124428012422394</v>
      </c>
      <c r="T197" s="274">
        <f>IF(T$51=0,0,T$51/NMM!T$10*1000)</f>
        <v>0.58957248266950579</v>
      </c>
      <c r="U197" s="274">
        <f>IF(U$51=0,0,U$51/NMM!U$10*1000)</f>
        <v>0.64324625870982954</v>
      </c>
      <c r="V197" s="274">
        <f>IF(V$51=0,0,V$51/NMM!V$10*1000)</f>
        <v>0.61792294250894442</v>
      </c>
      <c r="W197" s="274">
        <f>IF(W$51=0,0,W$51/NMM!W$10*1000)</f>
        <v>0.66316286093885912</v>
      </c>
      <c r="X197" s="274">
        <f>IF(X$51=0,0,X$51/NMM!X$10*1000)</f>
        <v>0.65755395155257479</v>
      </c>
      <c r="Y197" s="274">
        <f>IF(Y$51=0,0,Y$51/NMM!Y$10*1000)</f>
        <v>0.63152170991255308</v>
      </c>
      <c r="DA197" s="77"/>
    </row>
    <row r="198" spans="1:105" ht="12" customHeight="1" x14ac:dyDescent="0.25">
      <c r="A198" s="173" t="s">
        <v>94</v>
      </c>
      <c r="B198" s="274">
        <f>IF(B$52=0,0,B$52/NMM!B$10*1000)</f>
        <v>0.34489164140702561</v>
      </c>
      <c r="C198" s="274">
        <f>IF(C$52=0,0,C$52/NMM!C$10*1000)</f>
        <v>0.3058255327370753</v>
      </c>
      <c r="D198" s="274">
        <f>IF(D$52=0,0,D$52/NMM!D$10*1000)</f>
        <v>0.3373904917118819</v>
      </c>
      <c r="E198" s="274">
        <f>IF(E$52=0,0,E$52/NMM!E$10*1000)</f>
        <v>0.32721926299188459</v>
      </c>
      <c r="F198" s="274">
        <f>IF(F$52=0,0,F$52/NMM!F$10*1000)</f>
        <v>0.29872115030049695</v>
      </c>
      <c r="G198" s="274">
        <f>IF(G$52=0,0,G$52/NMM!G$10*1000)</f>
        <v>0.27327038686645394</v>
      </c>
      <c r="H198" s="274">
        <f>IF(H$52=0,0,H$52/NMM!H$10*1000)</f>
        <v>0.31875189307716112</v>
      </c>
      <c r="I198" s="274">
        <f>IF(I$52=0,0,I$52/NMM!I$10*1000)</f>
        <v>0.29262260186687422</v>
      </c>
      <c r="J198" s="274">
        <f>IF(J$52=0,0,J$52/NMM!J$10*1000)</f>
        <v>0.28992518171775178</v>
      </c>
      <c r="K198" s="274">
        <f>IF(K$52=0,0,K$52/NMM!K$10*1000)</f>
        <v>0.28449967502265172</v>
      </c>
      <c r="L198" s="274">
        <f>IF(L$52=0,0,L$52/NMM!L$10*1000)</f>
        <v>0.30124374629760292</v>
      </c>
      <c r="M198" s="274">
        <f>IF(M$52=0,0,M$52/NMM!M$10*1000)</f>
        <v>0.30791365310413221</v>
      </c>
      <c r="N198" s="274">
        <f>IF(N$52=0,0,N$52/NMM!N$10*1000)</f>
        <v>0.31172270469192004</v>
      </c>
      <c r="O198" s="274">
        <f>IF(O$52=0,0,O$52/NMM!O$10*1000)</f>
        <v>0.29128044585055346</v>
      </c>
      <c r="P198" s="274">
        <f>IF(P$52=0,0,P$52/NMM!P$10*1000)</f>
        <v>0.30781087203281166</v>
      </c>
      <c r="Q198" s="274">
        <f>IF(Q$52=0,0,Q$52/NMM!Q$10*1000)</f>
        <v>0.30916382675754517</v>
      </c>
      <c r="R198" s="274">
        <f>IF(R$52=0,0,R$52/NMM!R$10*1000)</f>
        <v>0.28628483895231083</v>
      </c>
      <c r="S198" s="274">
        <f>IF(S$52=0,0,S$52/NMM!S$10*1000)</f>
        <v>0.31904064211352529</v>
      </c>
      <c r="T198" s="274">
        <f>IF(T$52=0,0,T$52/NMM!T$10*1000)</f>
        <v>0.32554931736924048</v>
      </c>
      <c r="U198" s="274">
        <f>IF(U$52=0,0,U$52/NMM!U$10*1000)</f>
        <v>0.32578042181835759</v>
      </c>
      <c r="V198" s="274">
        <f>IF(V$52=0,0,V$52/NMM!V$10*1000)</f>
        <v>0.31559490688345021</v>
      </c>
      <c r="W198" s="274">
        <f>IF(W$52=0,0,W$52/NMM!W$10*1000)</f>
        <v>0.34213757072153395</v>
      </c>
      <c r="X198" s="274">
        <f>IF(X$52=0,0,X$52/NMM!X$10*1000)</f>
        <v>0.34347858638889378</v>
      </c>
      <c r="Y198" s="274">
        <f>IF(Y$52=0,0,Y$52/NMM!Y$10*1000)</f>
        <v>0.34515664473737678</v>
      </c>
      <c r="DA198" s="77"/>
    </row>
    <row r="199" spans="1:105" ht="12" customHeight="1" x14ac:dyDescent="0.25">
      <c r="A199" s="56" t="s">
        <v>95</v>
      </c>
      <c r="B199" s="275">
        <f>IF(B$53=0,0,B$53/NMM!B$10*1000)</f>
        <v>0.50506474506221744</v>
      </c>
      <c r="C199" s="275">
        <f>IF(C$53=0,0,C$53/NMM!C$10*1000)</f>
        <v>0.44827222816959811</v>
      </c>
      <c r="D199" s="275">
        <f>IF(D$53=0,0,D$53/NMM!D$10*1000)</f>
        <v>0.5234760139565775</v>
      </c>
      <c r="E199" s="275">
        <f>IF(E$53=0,0,E$53/NMM!E$10*1000)</f>
        <v>0.49997800783154517</v>
      </c>
      <c r="F199" s="275">
        <f>IF(F$53=0,0,F$53/NMM!F$10*1000)</f>
        <v>0.42991474451337824</v>
      </c>
      <c r="G199" s="275">
        <f>IF(G$53=0,0,G$53/NMM!G$10*1000)</f>
        <v>0.38524031200729808</v>
      </c>
      <c r="H199" s="275">
        <f>IF(H$53=0,0,H$53/NMM!H$10*1000)</f>
        <v>0.44390949367225835</v>
      </c>
      <c r="I199" s="275">
        <f>IF(I$53=0,0,I$53/NMM!I$10*1000)</f>
        <v>0.41201220681035144</v>
      </c>
      <c r="J199" s="275">
        <f>IF(J$53=0,0,J$53/NMM!J$10*1000)</f>
        <v>0.41039600196874737</v>
      </c>
      <c r="K199" s="275">
        <f>IF(K$53=0,0,K$53/NMM!K$10*1000)</f>
        <v>0.38645242713698597</v>
      </c>
      <c r="L199" s="275">
        <f>IF(L$53=0,0,L$53/NMM!L$10*1000)</f>
        <v>0.42235790092982922</v>
      </c>
      <c r="M199" s="275">
        <f>IF(M$53=0,0,M$53/NMM!M$10*1000)</f>
        <v>0.43224821460862067</v>
      </c>
      <c r="N199" s="275">
        <f>IF(N$53=0,0,N$53/NMM!N$10*1000)</f>
        <v>0.43692793386251666</v>
      </c>
      <c r="O199" s="275">
        <f>IF(O$53=0,0,O$53/NMM!O$10*1000)</f>
        <v>0.39227119341977013</v>
      </c>
      <c r="P199" s="275">
        <f>IF(P$53=0,0,P$53/NMM!P$10*1000)</f>
        <v>0.42302157453576494</v>
      </c>
      <c r="Q199" s="275">
        <f>IF(Q$53=0,0,Q$53/NMM!Q$10*1000)</f>
        <v>0.45402567960014684</v>
      </c>
      <c r="R199" s="275">
        <f>IF(R$53=0,0,R$53/NMM!R$10*1000)</f>
        <v>0.38730455182584045</v>
      </c>
      <c r="S199" s="275">
        <f>IF(S$53=0,0,S$53/NMM!S$10*1000)</f>
        <v>0.43116202892325595</v>
      </c>
      <c r="T199" s="275">
        <f>IF(T$53=0,0,T$53/NMM!T$10*1000)</f>
        <v>0.42787769236711048</v>
      </c>
      <c r="U199" s="275">
        <f>IF(U$53=0,0,U$53/NMM!U$10*1000)</f>
        <v>0.44449573399677778</v>
      </c>
      <c r="V199" s="275">
        <f>IF(V$53=0,0,V$53/NMM!V$10*1000)</f>
        <v>0.42821368466211118</v>
      </c>
      <c r="W199" s="275">
        <f>IF(W$53=0,0,W$53/NMM!W$10*1000)</f>
        <v>0.46034816878383361</v>
      </c>
      <c r="X199" s="275">
        <f>IF(X$53=0,0,X$53/NMM!X$10*1000)</f>
        <v>0.45724084169944945</v>
      </c>
      <c r="Y199" s="275">
        <f>IF(Y$53=0,0,Y$53/NMM!Y$10*1000)</f>
        <v>0.45713757949940642</v>
      </c>
      <c r="DA199" s="78"/>
    </row>
    <row r="200" spans="1:105" ht="12" customHeight="1" x14ac:dyDescent="0.25">
      <c r="A200" s="174" t="s">
        <v>1496</v>
      </c>
      <c r="B200" s="276">
        <f>IF(B$59=0,0,B$59/NMM!B$10*1000)</f>
        <v>3.3858345164828525</v>
      </c>
      <c r="C200" s="276">
        <f>IF(C$59=0,0,C$59/NMM!C$10*1000)</f>
        <v>2.9094909255611436</v>
      </c>
      <c r="D200" s="276">
        <f>IF(D$59=0,0,D$59/NMM!D$10*1000)</f>
        <v>3.7033237775373409</v>
      </c>
      <c r="E200" s="276">
        <f>IF(E$59=0,0,E$59/NMM!E$10*1000)</f>
        <v>3.4748828853189591</v>
      </c>
      <c r="F200" s="276">
        <f>IF(F$59=0,0,F$59/NMM!F$10*1000)</f>
        <v>2.7239788620166623</v>
      </c>
      <c r="G200" s="276">
        <f>IF(G$59=0,0,G$59/NMM!G$10*1000)</f>
        <v>2.3605959104902929</v>
      </c>
      <c r="H200" s="276">
        <f>IF(H$59=0,0,H$59/NMM!H$10*1000)</f>
        <v>2.6525674081668149</v>
      </c>
      <c r="I200" s="276">
        <f>IF(I$59=0,0,I$59/NMM!I$10*1000)</f>
        <v>2.5018101921651761</v>
      </c>
      <c r="J200" s="276">
        <f>IF(J$59=0,0,J$59/NMM!J$10*1000)</f>
        <v>2.5255310344768711</v>
      </c>
      <c r="K200" s="276">
        <f>IF(K$59=0,0,K$59/NMM!K$10*1000)</f>
        <v>2.2161209869643796</v>
      </c>
      <c r="L200" s="276">
        <f>IF(L$59=0,0,L$59/NMM!L$10*1000)</f>
        <v>2.6465705411259459</v>
      </c>
      <c r="M200" s="276">
        <f>IF(M$59=0,0,M$59/NMM!M$10*1000)</f>
        <v>2.688226067112887</v>
      </c>
      <c r="N200" s="276">
        <f>IF(N$59=0,0,N$59/NMM!N$10*1000)</f>
        <v>2.7440190553301882</v>
      </c>
      <c r="O200" s="276">
        <f>IF(O$59=0,0,O$59/NMM!O$10*1000)</f>
        <v>2.341299521836913</v>
      </c>
      <c r="P200" s="276">
        <f>IF(P$59=0,0,P$59/NMM!P$10*1000)</f>
        <v>2.6212161360221793</v>
      </c>
      <c r="Q200" s="276">
        <f>IF(Q$59=0,0,Q$59/NMM!Q$10*1000)</f>
        <v>3.0371816565464838</v>
      </c>
      <c r="R200" s="276">
        <f>IF(R$59=0,0,R$59/NMM!R$10*1000)</f>
        <v>2.3261430790550892</v>
      </c>
      <c r="S200" s="276">
        <f>IF(S$59=0,0,S$59/NMM!S$10*1000)</f>
        <v>2.6065720382940691</v>
      </c>
      <c r="T200" s="276">
        <f>IF(T$59=0,0,T$59/NMM!T$10*1000)</f>
        <v>2.5141554658992149</v>
      </c>
      <c r="U200" s="276">
        <f>IF(U$59=0,0,U$59/NMM!U$10*1000)</f>
        <v>2.7430403297181978</v>
      </c>
      <c r="V200" s="276">
        <f>IF(V$59=0,0,V$59/NMM!V$10*1000)</f>
        <v>2.6350523287299668</v>
      </c>
      <c r="W200" s="276">
        <f>IF(W$59=0,0,W$59/NMM!W$10*1000)</f>
        <v>2.8279720994804669</v>
      </c>
      <c r="X200" s="276">
        <f>IF(X$59=0,0,X$59/NMM!X$10*1000)</f>
        <v>2.8040536321066001</v>
      </c>
      <c r="Y200" s="276">
        <f>IF(Y$59=0,0,Y$59/NMM!Y$10*1000)</f>
        <v>2.6930425104332745</v>
      </c>
      <c r="DA200" s="79"/>
    </row>
    <row r="201" spans="1:105" ht="12" customHeight="1" x14ac:dyDescent="0.25">
      <c r="A201" s="174" t="s">
        <v>1498</v>
      </c>
      <c r="B201" s="276">
        <f>IF(B$60=0,0,B$60/NMM!B$10*1000)</f>
        <v>8.3565757203579931</v>
      </c>
      <c r="C201" s="276">
        <f>IF(C$60=0,0,C$60/NMM!C$10*1000)</f>
        <v>7.4658375426162999</v>
      </c>
      <c r="D201" s="276">
        <f>IF(D$60=0,0,D$60/NMM!D$10*1000)</f>
        <v>7.9339079882123817</v>
      </c>
      <c r="E201" s="276">
        <f>IF(E$60=0,0,E$60/NMM!E$10*1000)</f>
        <v>7.699308118095245</v>
      </c>
      <c r="F201" s="276">
        <f>IF(F$60=0,0,F$60/NMM!F$10*1000)</f>
        <v>7.2457413081763766</v>
      </c>
      <c r="G201" s="276">
        <f>IF(G$60=0,0,G$60/NMM!G$10*1000)</f>
        <v>6.6769456383952406</v>
      </c>
      <c r="H201" s="276">
        <f>IF(H$60=0,0,H$60/NMM!H$10*1000)</f>
        <v>7.8324662873007282</v>
      </c>
      <c r="I201" s="276">
        <f>IF(I$60=0,0,I$60/NMM!I$10*1000)</f>
        <v>7.2060166326357598</v>
      </c>
      <c r="J201" s="276">
        <f>IF(J$60=0,0,J$60/NMM!J$10*1000)</f>
        <v>7.1570282319175424</v>
      </c>
      <c r="K201" s="276">
        <f>IF(K$60=0,0,K$60/NMM!K$10*1000)</f>
        <v>7.261385333710213</v>
      </c>
      <c r="L201" s="276">
        <f>IF(L$60=0,0,L$60/NMM!L$10*1000)</f>
        <v>7.4188425556227324</v>
      </c>
      <c r="M201" s="276">
        <f>IF(M$60=0,0,M$60/NMM!M$10*1000)</f>
        <v>7.4784786575584663</v>
      </c>
      <c r="N201" s="276">
        <f>IF(N$60=0,0,N$60/NMM!N$10*1000)</f>
        <v>7.9332924604807786</v>
      </c>
      <c r="O201" s="276">
        <f>IF(O$60=0,0,O$60/NMM!O$10*1000)</f>
        <v>7.1078068544435729</v>
      </c>
      <c r="P201" s="276">
        <f>IF(P$60=0,0,P$60/NMM!P$10*1000)</f>
        <v>7.2666914172899224</v>
      </c>
      <c r="Q201" s="276">
        <f>IF(Q$60=0,0,Q$60/NMM!Q$10*1000)</f>
        <v>7.1469956674053581</v>
      </c>
      <c r="R201" s="276">
        <f>IF(R$60=0,0,R$60/NMM!R$10*1000)</f>
        <v>6.831021179410298</v>
      </c>
      <c r="S201" s="276">
        <f>IF(S$60=0,0,S$60/NMM!S$10*1000)</f>
        <v>7.5470376542993893</v>
      </c>
      <c r="T201" s="276">
        <f>IF(T$60=0,0,T$60/NMM!T$10*1000)</f>
        <v>7.6508762000366941</v>
      </c>
      <c r="U201" s="276">
        <f>IF(U$60=0,0,U$60/NMM!U$10*1000)</f>
        <v>7.6394753045333665</v>
      </c>
      <c r="V201" s="276">
        <f>IF(V$60=0,0,V$60/NMM!V$10*1000)</f>
        <v>7.3237813527613822</v>
      </c>
      <c r="W201" s="276">
        <f>IF(W$60=0,0,W$60/NMM!W$10*1000)</f>
        <v>7.902042647480191</v>
      </c>
      <c r="X201" s="276">
        <f>IF(X$60=0,0,X$60/NMM!X$10*1000)</f>
        <v>7.8470205979334873</v>
      </c>
      <c r="Y201" s="276">
        <f>IF(Y$60=0,0,Y$60/NMM!Y$10*1000)</f>
        <v>7.9086658719859635</v>
      </c>
      <c r="DA201" s="79"/>
    </row>
    <row r="202" spans="1:105" ht="12" customHeight="1" x14ac:dyDescent="0.25">
      <c r="A202" s="174" t="s">
        <v>1520</v>
      </c>
      <c r="B202" s="276">
        <f>IF(B$79=0,0,B$79/NMM!B$10*1000)</f>
        <v>36.663283664715223</v>
      </c>
      <c r="C202" s="276">
        <f>IF(C$79=0,0,C$79/NMM!C$10*1000)</f>
        <v>32.641052168813175</v>
      </c>
      <c r="D202" s="276">
        <f>IF(D$79=0,0,D$79/NMM!D$10*1000)</f>
        <v>35.292557762194548</v>
      </c>
      <c r="E202" s="276">
        <f>IF(E$79=0,0,E$79/NMM!E$10*1000)</f>
        <v>34.504281696271775</v>
      </c>
      <c r="F202" s="276">
        <f>IF(F$79=0,0,F$79/NMM!F$10*1000)</f>
        <v>32.24166475874334</v>
      </c>
      <c r="G202" s="276">
        <f>IF(G$79=0,0,G$79/NMM!G$10*1000)</f>
        <v>29.735990865650656</v>
      </c>
      <c r="H202" s="276">
        <f>IF(H$79=0,0,H$79/NMM!H$10*1000)</f>
        <v>34.858872041080076</v>
      </c>
      <c r="I202" s="276">
        <f>IF(I$79=0,0,I$79/NMM!I$10*1000)</f>
        <v>31.824025076102956</v>
      </c>
      <c r="J202" s="276">
        <f>IF(J$79=0,0,J$79/NMM!J$10*1000)</f>
        <v>31.427955799500694</v>
      </c>
      <c r="K202" s="276">
        <f>IF(K$79=0,0,K$79/NMM!K$10*1000)</f>
        <v>31.219859912613593</v>
      </c>
      <c r="L202" s="276">
        <f>IF(L$79=0,0,L$79/NMM!L$10*1000)</f>
        <v>32.682410787465734</v>
      </c>
      <c r="M202" s="276">
        <f>IF(M$79=0,0,M$79/NMM!M$10*1000)</f>
        <v>33.548949809416449</v>
      </c>
      <c r="N202" s="276">
        <f>IF(N$79=0,0,N$79/NMM!N$10*1000)</f>
        <v>33.60703278555534</v>
      </c>
      <c r="O202" s="276">
        <f>IF(O$79=0,0,O$79/NMM!O$10*1000)</f>
        <v>32.264967293878279</v>
      </c>
      <c r="P202" s="276">
        <f>IF(P$79=0,0,P$79/NMM!P$10*1000)</f>
        <v>34.068096979231335</v>
      </c>
      <c r="Q202" s="276">
        <f>IF(Q$79=0,0,Q$79/NMM!Q$10*1000)</f>
        <v>33.474144226085961</v>
      </c>
      <c r="R202" s="276">
        <f>IF(R$79=0,0,R$79/NMM!R$10*1000)</f>
        <v>31.774348540377584</v>
      </c>
      <c r="S202" s="276">
        <f>IF(S$79=0,0,S$79/NMM!S$10*1000)</f>
        <v>35.478077613278764</v>
      </c>
      <c r="T202" s="276">
        <f>IF(T$79=0,0,T$79/NMM!T$10*1000)</f>
        <v>36.635489698358761</v>
      </c>
      <c r="U202" s="276">
        <f>IF(U$79=0,0,U$79/NMM!U$10*1000)</f>
        <v>36.136024343406298</v>
      </c>
      <c r="V202" s="276">
        <f>IF(V$79=0,0,V$79/NMM!V$10*1000)</f>
        <v>35.181777109070588</v>
      </c>
      <c r="W202" s="276">
        <f>IF(W$79=0,0,W$79/NMM!W$10*1000)</f>
        <v>38.271956932333083</v>
      </c>
      <c r="X202" s="276">
        <f>IF(X$79=0,0,X$79/NMM!X$10*1000)</f>
        <v>38.644083328304454</v>
      </c>
      <c r="Y202" s="276">
        <f>IF(Y$79=0,0,Y$79/NMM!Y$10*1000)</f>
        <v>39.091260892743207</v>
      </c>
      <c r="DA202" s="79"/>
    </row>
    <row r="203" spans="1:105" ht="12" customHeight="1" x14ac:dyDescent="0.25">
      <c r="A203" s="41" t="s">
        <v>1532</v>
      </c>
      <c r="B203" s="277">
        <f>IF(B$89=0,0,B$89/NMM!B$10*1000)</f>
        <v>7.2659379620988229</v>
      </c>
      <c r="C203" s="277">
        <f>IF(C$89=0,0,C$89/NMM!C$10*1000)</f>
        <v>6.3706396957225184</v>
      </c>
      <c r="D203" s="277">
        <f>IF(D$89=0,0,D$89/NMM!D$10*1000)</f>
        <v>7.4099074106818836</v>
      </c>
      <c r="E203" s="277">
        <f>IF(E$89=0,0,E$89/NMM!E$10*1000)</f>
        <v>7.0581647746937257</v>
      </c>
      <c r="F203" s="277">
        <f>IF(F$89=0,0,F$89/NMM!F$10*1000)</f>
        <v>6.0639633628433467</v>
      </c>
      <c r="G203" s="277">
        <f>IF(G$89=0,0,G$89/NMM!G$10*1000)</f>
        <v>5.4276379115750144</v>
      </c>
      <c r="H203" s="277">
        <f>IF(H$89=0,0,H$89/NMM!H$10*1000)</f>
        <v>6.2429577834907892</v>
      </c>
      <c r="I203" s="277">
        <f>IF(I$89=0,0,I$89/NMM!I$10*1000)</f>
        <v>5.806113391982878</v>
      </c>
      <c r="J203" s="277">
        <f>IF(J$89=0,0,J$89/NMM!J$10*1000)</f>
        <v>5.7779324495165953</v>
      </c>
      <c r="K203" s="277">
        <f>IF(K$89=0,0,K$89/NMM!K$10*1000)</f>
        <v>5.3913734461753169</v>
      </c>
      <c r="L203" s="277">
        <f>IF(L$89=0,0,L$89/NMM!L$10*1000)</f>
        <v>5.9699268093977453</v>
      </c>
      <c r="M203" s="277">
        <f>IF(M$89=0,0,M$89/NMM!M$10*1000)</f>
        <v>6.0842013557150301</v>
      </c>
      <c r="N203" s="277">
        <f>IF(N$89=0,0,N$89/NMM!N$10*1000)</f>
        <v>6.1269438059256007</v>
      </c>
      <c r="O203" s="277">
        <f>IF(O$89=0,0,O$89/NMM!O$10*1000)</f>
        <v>5.4595695007715683</v>
      </c>
      <c r="P203" s="277">
        <f>IF(P$89=0,0,P$89/NMM!P$10*1000)</f>
        <v>5.8518140891381627</v>
      </c>
      <c r="Q203" s="277">
        <f>IF(Q$89=0,0,Q$89/NMM!Q$10*1000)</f>
        <v>6.2444354090015457</v>
      </c>
      <c r="R203" s="277">
        <f>IF(R$89=0,0,R$89/NMM!R$10*1000)</f>
        <v>5.4254554686269589</v>
      </c>
      <c r="S203" s="277">
        <f>IF(S$89=0,0,S$89/NMM!S$10*1000)</f>
        <v>6.0264064513473183</v>
      </c>
      <c r="T203" s="277">
        <f>IF(T$89=0,0,T$89/NMM!T$10*1000)</f>
        <v>5.9576593894839549</v>
      </c>
      <c r="U203" s="277">
        <f>IF(U$89=0,0,U$89/NMM!U$10*1000)</f>
        <v>6.207523781444845</v>
      </c>
      <c r="V203" s="277">
        <f>IF(V$89=0,0,V$89/NMM!V$10*1000)</f>
        <v>5.9445713413660979</v>
      </c>
      <c r="W203" s="277">
        <f>IF(W$89=0,0,W$89/NMM!W$10*1000)</f>
        <v>6.3902669742618361</v>
      </c>
      <c r="X203" s="277">
        <f>IF(X$89=0,0,X$89/NMM!X$10*1000)</f>
        <v>6.3273120446557973</v>
      </c>
      <c r="Y203" s="277">
        <f>IF(Y$89=0,0,Y$89/NMM!Y$10*1000)</f>
        <v>6.2328246986492193</v>
      </c>
      <c r="DA203" s="82"/>
    </row>
    <row r="204" spans="1:105" ht="12" customHeight="1" x14ac:dyDescent="0.25">
      <c r="A204" s="172"/>
      <c r="B204" s="172"/>
      <c r="C204" s="172"/>
      <c r="D204" s="172"/>
      <c r="E204" s="172"/>
      <c r="F204" s="172"/>
      <c r="G204" s="172"/>
      <c r="H204" s="172"/>
      <c r="I204" s="172"/>
      <c r="J204" s="172"/>
      <c r="K204" s="172"/>
      <c r="L204" s="172"/>
      <c r="M204" s="172"/>
      <c r="N204" s="172"/>
      <c r="O204" s="172"/>
      <c r="P204" s="172"/>
      <c r="Q204" s="172"/>
      <c r="R204" s="172"/>
      <c r="S204" s="172"/>
      <c r="T204" s="172"/>
      <c r="U204" s="172"/>
      <c r="V204" s="172"/>
      <c r="W204" s="172"/>
      <c r="X204" s="172"/>
      <c r="Y204" s="172"/>
      <c r="DA204" s="176"/>
    </row>
    <row r="205" spans="1:105" ht="12" customHeight="1" x14ac:dyDescent="0.25">
      <c r="A205" s="35" t="s">
        <v>53</v>
      </c>
      <c r="B205" s="320">
        <f t="shared" ref="B205:Y205" si="51">SUM(B206:B211,B212:B213,B214)</f>
        <v>259.80809680462414</v>
      </c>
      <c r="C205" s="320">
        <f t="shared" si="51"/>
        <v>235.76531568015994</v>
      </c>
      <c r="D205" s="320">
        <f t="shared" si="51"/>
        <v>246.34382796935898</v>
      </c>
      <c r="E205" s="320">
        <f t="shared" si="51"/>
        <v>226.14999698163794</v>
      </c>
      <c r="F205" s="320">
        <f t="shared" si="51"/>
        <v>201.42045847076915</v>
      </c>
      <c r="G205" s="320">
        <f t="shared" si="51"/>
        <v>182.11923507387007</v>
      </c>
      <c r="H205" s="320">
        <f t="shared" si="51"/>
        <v>244.90065827737715</v>
      </c>
      <c r="I205" s="320">
        <f t="shared" si="51"/>
        <v>214.11354706407386</v>
      </c>
      <c r="J205" s="320">
        <f t="shared" si="51"/>
        <v>212.41856722824815</v>
      </c>
      <c r="K205" s="320">
        <f t="shared" si="51"/>
        <v>205.79922939313968</v>
      </c>
      <c r="L205" s="320">
        <f t="shared" si="51"/>
        <v>219.49347544968401</v>
      </c>
      <c r="M205" s="320">
        <f t="shared" si="51"/>
        <v>223.38002025274636</v>
      </c>
      <c r="N205" s="320">
        <f t="shared" si="51"/>
        <v>225.05204687675027</v>
      </c>
      <c r="O205" s="320">
        <f t="shared" si="51"/>
        <v>209.83088167675166</v>
      </c>
      <c r="P205" s="320">
        <f t="shared" si="51"/>
        <v>211.18061378377126</v>
      </c>
      <c r="Q205" s="320">
        <f t="shared" si="51"/>
        <v>206.39924590755402</v>
      </c>
      <c r="R205" s="320">
        <f t="shared" si="51"/>
        <v>194.17434826084025</v>
      </c>
      <c r="S205" s="320">
        <f t="shared" si="51"/>
        <v>210.33905819115841</v>
      </c>
      <c r="T205" s="320">
        <f t="shared" si="51"/>
        <v>211.80442221998544</v>
      </c>
      <c r="U205" s="320">
        <f t="shared" si="51"/>
        <v>196.71305837209323</v>
      </c>
      <c r="V205" s="320">
        <f t="shared" si="51"/>
        <v>190.56283061206966</v>
      </c>
      <c r="W205" s="320">
        <f t="shared" si="51"/>
        <v>206.27806774695571</v>
      </c>
      <c r="X205" s="320">
        <f t="shared" si="51"/>
        <v>207.08657913052423</v>
      </c>
      <c r="Y205" s="320">
        <f t="shared" si="51"/>
        <v>199.25992693595489</v>
      </c>
      <c r="DA205" s="95"/>
    </row>
    <row r="206" spans="1:105" ht="12" customHeight="1" x14ac:dyDescent="0.25">
      <c r="A206" s="55" t="s">
        <v>91</v>
      </c>
      <c r="B206" s="273">
        <f>IF(B$100=0,0,B$100/NMM!B$11*1000)</f>
        <v>2.2057986044778155</v>
      </c>
      <c r="C206" s="273">
        <f>IF(C$100=0,0,C$100/NMM!C$11*1000)</f>
        <v>2.001672814307375</v>
      </c>
      <c r="D206" s="273">
        <f>IF(D$100=0,0,D$100/NMM!D$11*1000)</f>
        <v>2.091485518115443</v>
      </c>
      <c r="E206" s="273">
        <f>IF(E$100=0,0,E$100/NMM!E$11*1000)</f>
        <v>1.9200377273833413</v>
      </c>
      <c r="F206" s="273">
        <f>IF(F$100=0,0,F$100/NMM!F$11*1000)</f>
        <v>1.7100812933545935</v>
      </c>
      <c r="G206" s="273">
        <f>IF(G$100=0,0,G$100/NMM!G$11*1000)</f>
        <v>1.546211836794992</v>
      </c>
      <c r="H206" s="273">
        <f>IF(H$100=0,0,H$100/NMM!H$11*1000)</f>
        <v>2.0792328526633366</v>
      </c>
      <c r="I206" s="273">
        <f>IF(I$100=0,0,I$100/NMM!I$11*1000)</f>
        <v>1.8178469767587544</v>
      </c>
      <c r="J206" s="273">
        <f>IF(J$100=0,0,J$100/NMM!J$11*1000)</f>
        <v>1.8034564161770923</v>
      </c>
      <c r="K206" s="273">
        <f>IF(K$100=0,0,K$100/NMM!K$11*1000)</f>
        <v>1.7472575280789644</v>
      </c>
      <c r="L206" s="273">
        <f>IF(L$100=0,0,L$100/NMM!L$11*1000)</f>
        <v>1.8635231457114725</v>
      </c>
      <c r="M206" s="273">
        <f>IF(M$100=0,0,M$100/NMM!M$11*1000)</f>
        <v>1.8965203278942275</v>
      </c>
      <c r="N206" s="273">
        <f>IF(N$100=0,0,N$100/NMM!N$11*1000)</f>
        <v>1.9107160132442802</v>
      </c>
      <c r="O206" s="273">
        <f>IF(O$100=0,0,O$100/NMM!O$11*1000)</f>
        <v>1.7814866883340637</v>
      </c>
      <c r="P206" s="273">
        <f>IF(P$100=0,0,P$100/NMM!P$11*1000)</f>
        <v>1.7929460586717396</v>
      </c>
      <c r="Q206" s="273">
        <f>IF(Q$100=0,0,Q$100/NMM!Q$11*1000)</f>
        <v>1.7523517326346345</v>
      </c>
      <c r="R206" s="273">
        <f>IF(R$100=0,0,R$100/NMM!R$11*1000)</f>
        <v>1.6485610405779709</v>
      </c>
      <c r="S206" s="273">
        <f>IF(S$100=0,0,S$100/NMM!S$11*1000)</f>
        <v>1.7858011614383091</v>
      </c>
      <c r="T206" s="273">
        <f>IF(T$100=0,0,T$100/NMM!T$11*1000)</f>
        <v>1.7982422591944556</v>
      </c>
      <c r="U206" s="273">
        <f>IF(U$100=0,0,U$100/NMM!U$11*1000)</f>
        <v>1.6701149616821278</v>
      </c>
      <c r="V206" s="273">
        <f>IF(V$100=0,0,V$100/NMM!V$11*1000)</f>
        <v>1.6178988684269584</v>
      </c>
      <c r="W206" s="273">
        <f>IF(W$100=0,0,W$100/NMM!W$11*1000)</f>
        <v>1.7513229170524383</v>
      </c>
      <c r="X206" s="273">
        <f>IF(X$100=0,0,X$100/NMM!X$11*1000)</f>
        <v>1.7581872654071662</v>
      </c>
      <c r="Y206" s="273">
        <f>IF(Y$100=0,0,Y$100/NMM!Y$11*1000)</f>
        <v>1.6917381489207319</v>
      </c>
      <c r="DA206" s="76"/>
    </row>
    <row r="207" spans="1:105" ht="12" customHeight="1" x14ac:dyDescent="0.25">
      <c r="A207" s="173" t="s">
        <v>92</v>
      </c>
      <c r="B207" s="274">
        <f>IF(B$101=0,0,B$101/NMM!B$11*1000)</f>
        <v>2.4731180580655212</v>
      </c>
      <c r="C207" s="274">
        <f>IF(C$101=0,0,C$101/NMM!C$11*1000)</f>
        <v>2.2442543817704159</v>
      </c>
      <c r="D207" s="274">
        <f>IF(D$101=0,0,D$101/NMM!D$11*1000)</f>
        <v>2.3449514350646372</v>
      </c>
      <c r="E207" s="274">
        <f>IF(E$101=0,0,E$101/NMM!E$11*1000)</f>
        <v>2.1527259860076597</v>
      </c>
      <c r="F207" s="274">
        <f>IF(F$101=0,0,F$101/NMM!F$11*1000)</f>
        <v>1.9173250535066335</v>
      </c>
      <c r="G207" s="274">
        <f>IF(G$101=0,0,G$101/NMM!G$11*1000)</f>
        <v>1.7335963525453455</v>
      </c>
      <c r="H207" s="274">
        <f>IF(H$101=0,0,H$101/NMM!H$11*1000)</f>
        <v>2.331213876192523</v>
      </c>
      <c r="I207" s="274">
        <f>IF(I$101=0,0,I$101/NMM!I$11*1000)</f>
        <v>2.0381507975820767</v>
      </c>
      <c r="J207" s="274">
        <f>IF(J$101=0,0,J$101/NMM!J$11*1000)</f>
        <v>2.0220162533095629</v>
      </c>
      <c r="K207" s="274">
        <f>IF(K$101=0,0,K$101/NMM!K$11*1000)</f>
        <v>1.9590066545562881</v>
      </c>
      <c r="L207" s="274">
        <f>IF(L$101=0,0,L$101/NMM!L$11*1000)</f>
        <v>2.0893624349595323</v>
      </c>
      <c r="M207" s="274">
        <f>IF(M$101=0,0,M$101/NMM!M$11*1000)</f>
        <v>2.1263585265137612</v>
      </c>
      <c r="N207" s="274">
        <f>IF(N$101=0,0,N$101/NMM!N$11*1000)</f>
        <v>2.1422745787383657</v>
      </c>
      <c r="O207" s="274">
        <f>IF(O$101=0,0,O$101/NMM!O$11*1000)</f>
        <v>1.9973840268909417</v>
      </c>
      <c r="P207" s="274">
        <f>IF(P$101=0,0,P$101/NMM!P$11*1000)</f>
        <v>2.0102321516737911</v>
      </c>
      <c r="Q207" s="274">
        <f>IF(Q$101=0,0,Q$101/NMM!Q$11*1000)</f>
        <v>1.9647182228075908</v>
      </c>
      <c r="R207" s="274">
        <f>IF(R$101=0,0,R$101/NMM!R$11*1000)</f>
        <v>1.8483491969756902</v>
      </c>
      <c r="S207" s="274">
        <f>IF(S$101=0,0,S$101/NMM!S$11*1000)</f>
        <v>2.0022213684884416</v>
      </c>
      <c r="T207" s="274">
        <f>IF(T$101=0,0,T$101/NMM!T$11*1000)</f>
        <v>2.0161701956662363</v>
      </c>
      <c r="U207" s="274">
        <f>IF(U$101=0,0,U$101/NMM!U$11*1000)</f>
        <v>1.87251522527791</v>
      </c>
      <c r="V207" s="274">
        <f>IF(V$101=0,0,V$101/NMM!V$11*1000)</f>
        <v>1.8139710939647244</v>
      </c>
      <c r="W207" s="274">
        <f>IF(W$101=0,0,W$101/NMM!W$11*1000)</f>
        <v>1.963564725661668</v>
      </c>
      <c r="X207" s="274">
        <f>IF(X$101=0,0,X$101/NMM!X$11*1000)</f>
        <v>1.9712609604124132</v>
      </c>
      <c r="Y207" s="274">
        <f>IF(Y$101=0,0,Y$101/NMM!Y$11*1000)</f>
        <v>1.8967589140372398</v>
      </c>
      <c r="DA207" s="77"/>
    </row>
    <row r="208" spans="1:105" ht="12" customHeight="1" x14ac:dyDescent="0.25">
      <c r="A208" s="173" t="s">
        <v>93</v>
      </c>
      <c r="B208" s="274">
        <f>IF(B$102=0,0,B$102/NMM!B$11*1000)</f>
        <v>5.6073471737406191</v>
      </c>
      <c r="C208" s="274">
        <f>IF(C$102=0,0,C$102/NMM!C$11*1000)</f>
        <v>4.9574526567449082</v>
      </c>
      <c r="D208" s="274">
        <f>IF(D$102=0,0,D$102/NMM!D$11*1000)</f>
        <v>5.8260216772977378</v>
      </c>
      <c r="E208" s="274">
        <f>IF(E$102=0,0,E$102/NMM!E$11*1000)</f>
        <v>5.243226570971717</v>
      </c>
      <c r="F208" s="274">
        <f>IF(F$102=0,0,F$102/NMM!F$11*1000)</f>
        <v>4.1459772627118099</v>
      </c>
      <c r="G208" s="274">
        <f>IF(G$102=0,0,G$102/NMM!G$11*1000)</f>
        <v>3.5972819216834111</v>
      </c>
      <c r="H208" s="274">
        <f>IF(H$102=0,0,H$102/NMM!H$11*1000)</f>
        <v>4.6965005501568182</v>
      </c>
      <c r="I208" s="274">
        <f>IF(I$102=0,0,I$102/NMM!I$11*1000)</f>
        <v>4.1796323394631854</v>
      </c>
      <c r="J208" s="274">
        <f>IF(J$102=0,0,J$102/NMM!J$11*1000)</f>
        <v>4.2224540121504095</v>
      </c>
      <c r="K208" s="274">
        <f>IF(K$102=0,0,K$102/NMM!K$11*1000)</f>
        <v>3.7855539124721753</v>
      </c>
      <c r="L208" s="274">
        <f>IF(L$102=0,0,L$102/NMM!L$11*1000)</f>
        <v>4.4424482257201987</v>
      </c>
      <c r="M208" s="274">
        <f>IF(M$102=0,0,M$102/NMM!M$11*1000)</f>
        <v>4.5017076336517174</v>
      </c>
      <c r="N208" s="274">
        <f>IF(N$102=0,0,N$102/NMM!N$11*1000)</f>
        <v>4.6144015695335368</v>
      </c>
      <c r="O208" s="274">
        <f>IF(O$102=0,0,O$102/NMM!O$11*1000)</f>
        <v>4.0709722127917418</v>
      </c>
      <c r="P208" s="274">
        <f>IF(P$102=0,0,P$102/NMM!P$11*1000)</f>
        <v>4.3303700263349212</v>
      </c>
      <c r="Q208" s="274">
        <f>IF(Q$102=0,0,Q$102/NMM!Q$11*1000)</f>
        <v>4.7085396433578355</v>
      </c>
      <c r="R208" s="274">
        <f>IF(R$102=0,0,R$102/NMM!R$11*1000)</f>
        <v>3.766340605909547</v>
      </c>
      <c r="S208" s="274">
        <f>IF(S$102=0,0,S$102/NMM!S$11*1000)</f>
        <v>4.125395293861712</v>
      </c>
      <c r="T208" s="274">
        <f>IF(T$102=0,0,T$102/NMM!T$11*1000)</f>
        <v>4.0267292027971795</v>
      </c>
      <c r="U208" s="274">
        <f>IF(U$102=0,0,U$102/NMM!U$11*1000)</f>
        <v>3.9646362804297746</v>
      </c>
      <c r="V208" s="274">
        <f>IF(V$102=0,0,V$102/NMM!V$11*1000)</f>
        <v>3.8558043140605713</v>
      </c>
      <c r="W208" s="274">
        <f>IF(W$102=0,0,W$102/NMM!W$11*1000)</f>
        <v>4.1650516378428675</v>
      </c>
      <c r="X208" s="274">
        <f>IF(X$102=0,0,X$102/NMM!X$11*1000)</f>
        <v>4.1887776401281789</v>
      </c>
      <c r="Y208" s="274">
        <f>IF(Y$102=0,0,Y$102/NMM!Y$11*1000)</f>
        <v>3.9021181188236564</v>
      </c>
      <c r="DA208" s="77"/>
    </row>
    <row r="209" spans="1:105" ht="12" customHeight="1" x14ac:dyDescent="0.25">
      <c r="A209" s="173" t="s">
        <v>94</v>
      </c>
      <c r="B209" s="274">
        <f>IF(B$103=0,0,B$103/NMM!B$11*1000)</f>
        <v>1.979786784873659</v>
      </c>
      <c r="C209" s="274">
        <f>IF(C$103=0,0,C$103/NMM!C$11*1000)</f>
        <v>1.7965762501444464</v>
      </c>
      <c r="D209" s="274">
        <f>IF(D$103=0,0,D$103/NMM!D$11*1000)</f>
        <v>1.8771865124558038</v>
      </c>
      <c r="E209" s="274">
        <f>IF(E$103=0,0,E$103/NMM!E$11*1000)</f>
        <v>1.7233057049794778</v>
      </c>
      <c r="F209" s="274">
        <f>IF(F$103=0,0,F$103/NMM!F$11*1000)</f>
        <v>1.5348619492143336</v>
      </c>
      <c r="G209" s="274">
        <f>IF(G$103=0,0,G$103/NMM!G$11*1000)</f>
        <v>1.3877829802266235</v>
      </c>
      <c r="H209" s="274">
        <f>IF(H$103=0,0,H$103/NMM!H$11*1000)</f>
        <v>1.8661892867379548</v>
      </c>
      <c r="I209" s="274">
        <f>IF(I$103=0,0,I$103/NMM!I$11*1000)</f>
        <v>1.6315856824841475</v>
      </c>
      <c r="J209" s="274">
        <f>IF(J$103=0,0,J$103/NMM!J$11*1000)</f>
        <v>1.6186696158910021</v>
      </c>
      <c r="K209" s="274">
        <f>IF(K$103=0,0,K$103/NMM!K$11*1000)</f>
        <v>1.5682290109529984</v>
      </c>
      <c r="L209" s="274">
        <f>IF(L$103=0,0,L$103/NMM!L$11*1000)</f>
        <v>1.6725817532463061</v>
      </c>
      <c r="M209" s="274">
        <f>IF(M$103=0,0,M$103/NMM!M$11*1000)</f>
        <v>1.7021979589556007</v>
      </c>
      <c r="N209" s="274">
        <f>IF(N$103=0,0,N$103/NMM!N$11*1000)</f>
        <v>1.7149391177364628</v>
      </c>
      <c r="O209" s="274">
        <f>IF(O$103=0,0,O$103/NMM!O$11*1000)</f>
        <v>1.5989509630808136</v>
      </c>
      <c r="P209" s="274">
        <f>IF(P$103=0,0,P$103/NMM!P$11*1000)</f>
        <v>1.6092361767496626</v>
      </c>
      <c r="Q209" s="274">
        <f>IF(Q$103=0,0,Q$103/NMM!Q$11*1000)</f>
        <v>1.5728012501584661</v>
      </c>
      <c r="R209" s="274">
        <f>IF(R$103=0,0,R$103/NMM!R$11*1000)</f>
        <v>1.4796452203606698</v>
      </c>
      <c r="S209" s="274">
        <f>IF(S$103=0,0,S$103/NMM!S$11*1000)</f>
        <v>1.6028233641323588</v>
      </c>
      <c r="T209" s="274">
        <f>IF(T$103=0,0,T$103/NMM!T$11*1000)</f>
        <v>1.6139897148939113</v>
      </c>
      <c r="U209" s="274">
        <f>IF(U$103=0,0,U$103/NMM!U$11*1000)</f>
        <v>1.4989906710639171</v>
      </c>
      <c r="V209" s="274">
        <f>IF(V$103=0,0,V$103/NMM!V$11*1000)</f>
        <v>1.452124773527099</v>
      </c>
      <c r="W209" s="274">
        <f>IF(W$103=0,0,W$103/NMM!W$11*1000)</f>
        <v>1.571877849676858</v>
      </c>
      <c r="X209" s="274">
        <f>IF(X$103=0,0,X$103/NMM!X$11*1000)</f>
        <v>1.5780388591778487</v>
      </c>
      <c r="Y209" s="274">
        <f>IF(Y$103=0,0,Y$103/NMM!Y$11*1000)</f>
        <v>1.5183982907146565</v>
      </c>
      <c r="DA209" s="77"/>
    </row>
    <row r="210" spans="1:105" ht="12" customHeight="1" x14ac:dyDescent="0.25">
      <c r="A210" s="56" t="s">
        <v>95</v>
      </c>
      <c r="B210" s="275">
        <f>IF(B$104=0,0,B$104/NMM!B$11*1000)</f>
        <v>2.0943295584121895</v>
      </c>
      <c r="C210" s="275">
        <f>IF(C$104=0,0,C$104/NMM!C$11*1000)</f>
        <v>1.9124480732042517</v>
      </c>
      <c r="D210" s="275">
        <f>IF(D$104=0,0,D$104/NMM!D$11*1000)</f>
        <v>2.061975254977229</v>
      </c>
      <c r="E210" s="275">
        <f>IF(E$104=0,0,E$104/NMM!E$11*1000)</f>
        <v>1.8889288702625113</v>
      </c>
      <c r="F210" s="275">
        <f>IF(F$104=0,0,F$104/NMM!F$11*1000)</f>
        <v>1.6383691915028877</v>
      </c>
      <c r="G210" s="275">
        <f>IF(G$104=0,0,G$104/NMM!G$11*1000)</f>
        <v>1.4699101893461854</v>
      </c>
      <c r="H210" s="275">
        <f>IF(H$104=0,0,H$104/NMM!H$11*1000)</f>
        <v>1.9679254004449929</v>
      </c>
      <c r="I210" s="275">
        <f>IF(I$104=0,0,I$104/NMM!I$11*1000)</f>
        <v>1.7234554286503987</v>
      </c>
      <c r="J210" s="275">
        <f>IF(J$104=0,0,J$104/NMM!J$11*1000)</f>
        <v>1.717993790082726</v>
      </c>
      <c r="K210" s="275">
        <f>IF(K$104=0,0,K$104/NMM!K$11*1000)</f>
        <v>1.6528683287638921</v>
      </c>
      <c r="L210" s="275">
        <f>IF(L$104=0,0,L$104/NMM!L$11*1000)</f>
        <v>1.7751120558555968</v>
      </c>
      <c r="M210" s="275">
        <f>IF(M$104=0,0,M$104/NMM!M$11*1000)</f>
        <v>1.8123870730467417</v>
      </c>
      <c r="N210" s="275">
        <f>IF(N$104=0,0,N$104/NMM!N$11*1000)</f>
        <v>1.8396886305063389</v>
      </c>
      <c r="O210" s="275">
        <f>IF(O$104=0,0,O$104/NMM!O$11*1000)</f>
        <v>1.7077874907328601</v>
      </c>
      <c r="P210" s="275">
        <f>IF(P$104=0,0,P$104/NMM!P$11*1000)</f>
        <v>1.7498101944783442</v>
      </c>
      <c r="Q210" s="275">
        <f>IF(Q$104=0,0,Q$104/NMM!Q$11*1000)</f>
        <v>1.7623904467044591</v>
      </c>
      <c r="R210" s="275">
        <f>IF(R$104=0,0,R$104/NMM!R$11*1000)</f>
        <v>1.5701531655208785</v>
      </c>
      <c r="S210" s="275">
        <f>IF(S$104=0,0,S$104/NMM!S$11*1000)</f>
        <v>1.7086086213483096</v>
      </c>
      <c r="T210" s="275">
        <f>IF(T$104=0,0,T$104/NMM!T$11*1000)</f>
        <v>1.7158771453213009</v>
      </c>
      <c r="U210" s="275">
        <f>IF(U$104=0,0,U$104/NMM!U$11*1000)</f>
        <v>1.6085886683111728</v>
      </c>
      <c r="V210" s="275">
        <f>IF(V$104=0,0,V$104/NMM!V$11*1000)</f>
        <v>1.5688901366994343</v>
      </c>
      <c r="W210" s="275">
        <f>IF(W$104=0,0,W$104/NMM!W$11*1000)</f>
        <v>1.6976100567823813</v>
      </c>
      <c r="X210" s="275">
        <f>IF(X$104=0,0,X$104/NMM!X$11*1000)</f>
        <v>1.7102210829250855</v>
      </c>
      <c r="Y210" s="275">
        <f>IF(Y$104=0,0,Y$104/NMM!Y$11*1000)</f>
        <v>1.6584805276599695</v>
      </c>
      <c r="DA210" s="78"/>
    </row>
    <row r="211" spans="1:105" ht="12" customHeight="1" x14ac:dyDescent="0.25">
      <c r="A211" s="174" t="s">
        <v>1553</v>
      </c>
      <c r="B211" s="276">
        <f>IF(B$110=0,0,B$110/NMM!B$11*1000)</f>
        <v>182.14825668797701</v>
      </c>
      <c r="C211" s="276">
        <f>IF(C$110=0,0,C$110/NMM!C$11*1000)</f>
        <v>166.43822731049784</v>
      </c>
      <c r="D211" s="276">
        <f>IF(D$110=0,0,D$110/NMM!D$11*1000)</f>
        <v>168.13970075762566</v>
      </c>
      <c r="E211" s="276">
        <f>IF(E$110=0,0,E$110/NMM!E$11*1000)</f>
        <v>155.2896826085541</v>
      </c>
      <c r="F211" s="276">
        <f>IF(F$110=0,0,F$110/NMM!F$11*1000)</f>
        <v>142.97721615951772</v>
      </c>
      <c r="G211" s="276">
        <f>IF(G$110=0,0,G$110/NMM!G$11*1000)</f>
        <v>130.62435683236268</v>
      </c>
      <c r="H211" s="276">
        <f>IF(H$110=0,0,H$110/NMM!H$11*1000)</f>
        <v>176.90643384827555</v>
      </c>
      <c r="I211" s="276">
        <f>IF(I$110=0,0,I$110/NMM!I$11*1000)</f>
        <v>154.01473326514414</v>
      </c>
      <c r="J211" s="276">
        <f>IF(J$110=0,0,J$110/NMM!J$11*1000)</f>
        <v>152.11742264331602</v>
      </c>
      <c r="K211" s="276">
        <f>IF(K$110=0,0,K$110/NMM!K$11*1000)</f>
        <v>150.08491797581502</v>
      </c>
      <c r="L211" s="276">
        <f>IF(L$110=0,0,L$110/NMM!L$11*1000)</f>
        <v>156.48298928348248</v>
      </c>
      <c r="M211" s="276">
        <f>IF(M$110=0,0,M$110/NMM!M$11*1000)</f>
        <v>159.41981413462122</v>
      </c>
      <c r="N211" s="276">
        <f>IF(N$110=0,0,N$110/NMM!N$11*1000)</f>
        <v>159.90258678582865</v>
      </c>
      <c r="O211" s="276">
        <f>IF(O$110=0,0,O$110/NMM!O$11*1000)</f>
        <v>151.1381668329804</v>
      </c>
      <c r="P211" s="276">
        <f>IF(P$110=0,0,P$110/NMM!P$11*1000)</f>
        <v>150.02164848627186</v>
      </c>
      <c r="Q211" s="276">
        <f>IF(Q$110=0,0,Q$110/NMM!Q$11*1000)</f>
        <v>142.37018993038376</v>
      </c>
      <c r="R211" s="276">
        <f>IF(R$110=0,0,R$110/NMM!R$11*1000)</f>
        <v>139.87814882955342</v>
      </c>
      <c r="S211" s="276">
        <f>IF(S$110=0,0,S$110/NMM!S$11*1000)</f>
        <v>151.11360415335028</v>
      </c>
      <c r="T211" s="276">
        <f>IF(T$110=0,0,T$110/NMM!T$11*1000)</f>
        <v>153.2960828849053</v>
      </c>
      <c r="U211" s="276">
        <f>IF(U$110=0,0,U$110/NMM!U$11*1000)</f>
        <v>140.37378679533222</v>
      </c>
      <c r="V211" s="276">
        <f>IF(V$110=0,0,V$110/NMM!V$11*1000)</f>
        <v>135.84164597256407</v>
      </c>
      <c r="W211" s="276">
        <f>IF(W$110=0,0,W$110/NMM!W$11*1000)</f>
        <v>147.12190259466979</v>
      </c>
      <c r="X211" s="276">
        <f>IF(X$110=0,0,X$110/NMM!X$11*1000)</f>
        <v>147.62767608823299</v>
      </c>
      <c r="Y211" s="276">
        <f>IF(Y$110=0,0,Y$110/NMM!Y$11*1000)</f>
        <v>143.17008299780449</v>
      </c>
      <c r="DA211" s="79"/>
    </row>
    <row r="212" spans="1:105" ht="12" customHeight="1" x14ac:dyDescent="0.25">
      <c r="A212" s="174" t="s">
        <v>1563</v>
      </c>
      <c r="B212" s="276">
        <f>IF(B$118=0,0,B$118/NMM!B$11*1000)</f>
        <v>23.08881554482981</v>
      </c>
      <c r="C212" s="276">
        <f>IF(C$118=0,0,C$118/NMM!C$11*1000)</f>
        <v>20.412809554549668</v>
      </c>
      <c r="D212" s="276">
        <f>IF(D$118=0,0,D$118/NMM!D$11*1000)</f>
        <v>23.989229790737717</v>
      </c>
      <c r="E212" s="276">
        <f>IF(E$118=0,0,E$118/NMM!E$11*1000)</f>
        <v>21.589512367602921</v>
      </c>
      <c r="F212" s="276">
        <f>IF(F$118=0,0,F$118/NMM!F$11*1000)</f>
        <v>17.071478063655093</v>
      </c>
      <c r="G212" s="276">
        <f>IF(G$118=0,0,G$118/NMM!G$11*1000)</f>
        <v>14.812169851272547</v>
      </c>
      <c r="H212" s="276">
        <f>IF(H$118=0,0,H$118/NMM!H$11*1000)</f>
        <v>19.338313029122673</v>
      </c>
      <c r="I212" s="276">
        <f>IF(I$118=0,0,I$118/NMM!I$11*1000)</f>
        <v>17.210056224625493</v>
      </c>
      <c r="J212" s="276">
        <f>IF(J$118=0,0,J$118/NMM!J$11*1000)</f>
        <v>17.386378765635001</v>
      </c>
      <c r="K212" s="276">
        <f>IF(K$118=0,0,K$118/NMM!K$11*1000)</f>
        <v>15.587398695303598</v>
      </c>
      <c r="L212" s="276">
        <f>IF(L$118=0,0,L$118/NMM!L$11*1000)</f>
        <v>18.292227050155311</v>
      </c>
      <c r="M212" s="276">
        <f>IF(M$118=0,0,M$118/NMM!M$11*1000)</f>
        <v>18.536233618079997</v>
      </c>
      <c r="N212" s="276">
        <f>IF(N$118=0,0,N$118/NMM!N$11*1000)</f>
        <v>19.000262225186994</v>
      </c>
      <c r="O212" s="276">
        <f>IF(O$118=0,0,O$118/NMM!O$11*1000)</f>
        <v>16.762637232353402</v>
      </c>
      <c r="P212" s="276">
        <f>IF(P$118=0,0,P$118/NMM!P$11*1000)</f>
        <v>17.830733799956384</v>
      </c>
      <c r="Q212" s="276">
        <f>IF(Q$118=0,0,Q$118/NMM!Q$11*1000)</f>
        <v>19.387885205346596</v>
      </c>
      <c r="R212" s="276">
        <f>IF(R$118=0,0,R$118/NMM!R$11*1000)</f>
        <v>15.508285974531058</v>
      </c>
      <c r="S212" s="276">
        <f>IF(S$118=0,0,S$118/NMM!S$11*1000)</f>
        <v>16.986729738358804</v>
      </c>
      <c r="T212" s="276">
        <f>IF(T$118=0,0,T$118/NMM!T$11*1000)</f>
        <v>16.580462192131826</v>
      </c>
      <c r="U212" s="276">
        <f>IF(U$118=0,0,U$118/NMM!U$11*1000)</f>
        <v>16.324788343739787</v>
      </c>
      <c r="V212" s="276">
        <f>IF(V$118=0,0,V$118/NMM!V$11*1000)</f>
        <v>15.876661784241721</v>
      </c>
      <c r="W212" s="276">
        <f>IF(W$118=0,0,W$118/NMM!W$11*1000)</f>
        <v>17.150018720295055</v>
      </c>
      <c r="X212" s="276">
        <f>IF(X$118=0,0,X$118/NMM!X$11*1000)</f>
        <v>17.247712919246599</v>
      </c>
      <c r="Y212" s="276">
        <f>IF(Y$118=0,0,Y$118/NMM!Y$11*1000)</f>
        <v>16.06736353004441</v>
      </c>
      <c r="DA212" s="79"/>
    </row>
    <row r="213" spans="1:105" ht="12" customHeight="1" x14ac:dyDescent="0.25">
      <c r="A213" s="174" t="s">
        <v>1565</v>
      </c>
      <c r="B213" s="276">
        <f>IF(B$119=0,0,B$119/NMM!B$11*1000)</f>
        <v>19.608316675322481</v>
      </c>
      <c r="C213" s="276">
        <f>IF(C$119=0,0,C$119/NMM!C$11*1000)</f>
        <v>17.787367651804367</v>
      </c>
      <c r="D213" s="276">
        <f>IF(D$119=0,0,D$119/NMM!D$11*1000)</f>
        <v>18.607502748272587</v>
      </c>
      <c r="E213" s="276">
        <f>IF(E$119=0,0,E$119/NMM!E$11*1000)</f>
        <v>17.078089187092051</v>
      </c>
      <c r="F213" s="276">
        <f>IF(F$119=0,0,F$119/NMM!F$11*1000)</f>
        <v>15.192138302044594</v>
      </c>
      <c r="G213" s="276">
        <f>IF(G$119=0,0,G$119/NMM!G$11*1000)</f>
        <v>13.730912011579662</v>
      </c>
      <c r="H213" s="276">
        <f>IF(H$119=0,0,H$119/NMM!H$11*1000)</f>
        <v>18.459123961643023</v>
      </c>
      <c r="I213" s="276">
        <f>IF(I$119=0,0,I$119/NMM!I$11*1000)</f>
        <v>16.141420795084397</v>
      </c>
      <c r="J213" s="276">
        <f>IF(J$119=0,0,J$119/NMM!J$11*1000)</f>
        <v>16.016176217735062</v>
      </c>
      <c r="K213" s="276">
        <f>IF(K$119=0,0,K$119/NMM!K$11*1000)</f>
        <v>15.505241528310441</v>
      </c>
      <c r="L213" s="276">
        <f>IF(L$119=0,0,L$119/NMM!L$11*1000)</f>
        <v>16.552936594260682</v>
      </c>
      <c r="M213" s="276">
        <f>IF(M$119=0,0,M$119/NMM!M$11*1000)</f>
        <v>16.844777136157852</v>
      </c>
      <c r="N213" s="276">
        <f>IF(N$119=0,0,N$119/NMM!N$11*1000)</f>
        <v>16.97309781657799</v>
      </c>
      <c r="O213" s="276">
        <f>IF(O$119=0,0,O$119/NMM!O$11*1000)</f>
        <v>15.816066083795144</v>
      </c>
      <c r="P213" s="276">
        <f>IF(P$119=0,0,P$119/NMM!P$11*1000)</f>
        <v>15.92513596044267</v>
      </c>
      <c r="Q213" s="276">
        <f>IF(Q$119=0,0,Q$119/NMM!Q$11*1000)</f>
        <v>15.580410369851352</v>
      </c>
      <c r="R213" s="276">
        <f>IF(R$119=0,0,R$119/NMM!R$11*1000)</f>
        <v>14.636701357829436</v>
      </c>
      <c r="S213" s="276">
        <f>IF(S$119=0,0,S$119/NMM!S$11*1000)</f>
        <v>15.856484877490757</v>
      </c>
      <c r="T213" s="276">
        <f>IF(T$119=0,0,T$119/NMM!T$11*1000)</f>
        <v>15.961994669019093</v>
      </c>
      <c r="U213" s="276">
        <f>IF(U$119=0,0,U$119/NMM!U$11*1000)</f>
        <v>14.832903211842329</v>
      </c>
      <c r="V213" s="276">
        <f>IF(V$119=0,0,V$119/NMM!V$11*1000)</f>
        <v>14.368966230338627</v>
      </c>
      <c r="W213" s="276">
        <f>IF(W$119=0,0,W$119/NMM!W$11*1000)</f>
        <v>15.553625617634411</v>
      </c>
      <c r="X213" s="276">
        <f>IF(X$119=0,0,X$119/NMM!X$11*1000)</f>
        <v>15.614437402435424</v>
      </c>
      <c r="Y213" s="276">
        <f>IF(Y$119=0,0,Y$119/NMM!Y$11*1000)</f>
        <v>15.017954334986989</v>
      </c>
      <c r="DA213" s="79"/>
    </row>
    <row r="214" spans="1:105" ht="12" customHeight="1" x14ac:dyDescent="0.25">
      <c r="A214" s="41" t="s">
        <v>1575</v>
      </c>
      <c r="B214" s="277">
        <f>IF(B$127=0,0,B$127/NMM!B$11*1000)</f>
        <v>20.602327716925078</v>
      </c>
      <c r="C214" s="277">
        <f>IF(C$127=0,0,C$127/NMM!C$11*1000)</f>
        <v>18.214506987136652</v>
      </c>
      <c r="D214" s="277">
        <f>IF(D$127=0,0,D$127/NMM!D$11*1000)</f>
        <v>21.405774274812149</v>
      </c>
      <c r="E214" s="277">
        <f>IF(E$127=0,0,E$127/NMM!E$11*1000)</f>
        <v>19.264487958784169</v>
      </c>
      <c r="F214" s="277">
        <f>IF(F$127=0,0,F$127/NMM!F$11*1000)</f>
        <v>15.23301119526149</v>
      </c>
      <c r="G214" s="277">
        <f>IF(G$127=0,0,G$127/NMM!G$11*1000)</f>
        <v>13.217013098058603</v>
      </c>
      <c r="H214" s="277">
        <f>IF(H$127=0,0,H$127/NMM!H$11*1000)</f>
        <v>17.255725472140263</v>
      </c>
      <c r="I214" s="277">
        <f>IF(I$127=0,0,I$127/NMM!I$11*1000)</f>
        <v>15.356665554281243</v>
      </c>
      <c r="J214" s="277">
        <f>IF(J$127=0,0,J$127/NMM!J$11*1000)</f>
        <v>15.513999513951253</v>
      </c>
      <c r="K214" s="277">
        <f>IF(K$127=0,0,K$127/NMM!K$11*1000)</f>
        <v>13.908755758886308</v>
      </c>
      <c r="L214" s="277">
        <f>IF(L$127=0,0,L$127/NMM!L$11*1000)</f>
        <v>16.322294906292463</v>
      </c>
      <c r="M214" s="277">
        <f>IF(M$127=0,0,M$127/NMM!M$11*1000)</f>
        <v>16.54002384382526</v>
      </c>
      <c r="N214" s="277">
        <f>IF(N$127=0,0,N$127/NMM!N$11*1000)</f>
        <v>16.95408013939765</v>
      </c>
      <c r="O214" s="277">
        <f>IF(O$127=0,0,O$127/NMM!O$11*1000)</f>
        <v>14.957430145792292</v>
      </c>
      <c r="P214" s="277">
        <f>IF(P$127=0,0,P$127/NMM!P$11*1000)</f>
        <v>15.910500929191878</v>
      </c>
      <c r="Q214" s="277">
        <f>IF(Q$127=0,0,Q$127/NMM!Q$11*1000)</f>
        <v>17.299959106309288</v>
      </c>
      <c r="R214" s="277">
        <f>IF(R$127=0,0,R$127/NMM!R$11*1000)</f>
        <v>13.838162869581581</v>
      </c>
      <c r="S214" s="277">
        <f>IF(S$127=0,0,S$127/NMM!S$11*1000)</f>
        <v>15.157389612689423</v>
      </c>
      <c r="T214" s="277">
        <f>IF(T$127=0,0,T$127/NMM!T$11*1000)</f>
        <v>14.794873956056122</v>
      </c>
      <c r="U214" s="277">
        <f>IF(U$127=0,0,U$127/NMM!U$11*1000)</f>
        <v>14.566734214413987</v>
      </c>
      <c r="V214" s="277">
        <f>IF(V$127=0,0,V$127/NMM!V$11*1000)</f>
        <v>14.166867438246484</v>
      </c>
      <c r="W214" s="277">
        <f>IF(W$127=0,0,W$127/NMM!W$11*1000)</f>
        <v>15.303093627340226</v>
      </c>
      <c r="X214" s="277">
        <f>IF(X$127=0,0,X$127/NMM!X$11*1000)</f>
        <v>15.390266912558529</v>
      </c>
      <c r="Y214" s="277">
        <f>IF(Y$127=0,0,Y$127/NMM!Y$11*1000)</f>
        <v>14.337032072962735</v>
      </c>
      <c r="DA214" s="82"/>
    </row>
    <row r="215" spans="1:105" ht="12" customHeight="1" x14ac:dyDescent="0.25">
      <c r="B215" s="311"/>
      <c r="C215" s="311"/>
      <c r="D215" s="311"/>
      <c r="E215" s="311"/>
      <c r="F215" s="311"/>
      <c r="G215" s="311"/>
      <c r="H215" s="311"/>
      <c r="I215" s="311"/>
      <c r="J215" s="311"/>
      <c r="K215" s="311"/>
      <c r="L215" s="311"/>
      <c r="M215" s="311"/>
      <c r="N215" s="311"/>
      <c r="O215" s="311"/>
      <c r="P215" s="311"/>
      <c r="Q215" s="311"/>
      <c r="R215" s="311"/>
      <c r="S215" s="311"/>
      <c r="T215" s="311"/>
      <c r="U215" s="311"/>
      <c r="V215" s="311"/>
      <c r="W215" s="311"/>
      <c r="X215" s="311"/>
      <c r="Y215" s="311"/>
      <c r="DA215" s="150"/>
    </row>
  </sheetData>
  <conditionalFormatting sqref="B16:V16">
    <cfRule type="cellIs" dxfId="111" priority="428" operator="lessThan">
      <formula>0</formula>
    </cfRule>
  </conditionalFormatting>
  <conditionalFormatting sqref="B6:Y16">
    <cfRule type="cellIs" dxfId="110" priority="327" operator="lessThan">
      <formula>0</formula>
    </cfRule>
  </conditionalFormatting>
  <conditionalFormatting sqref="B20:Y25">
    <cfRule type="cellIs" dxfId="109" priority="329" operator="lessThan">
      <formula>0</formula>
    </cfRule>
  </conditionalFormatting>
  <conditionalFormatting sqref="B27:Y46">
    <cfRule type="cellIs" dxfId="108" priority="292" operator="lessThan">
      <formula>0</formula>
    </cfRule>
  </conditionalFormatting>
  <conditionalFormatting sqref="B49:Y59 B100:Y110 B147:Y152 B166:Y171 B195:Y200 B206:Y211 B214:Y215">
    <cfRule type="cellIs" dxfId="107" priority="331" operator="lessThan">
      <formula>0</formula>
    </cfRule>
  </conditionalFormatting>
  <conditionalFormatting sqref="B63:Y97">
    <cfRule type="cellIs" dxfId="106" priority="308" operator="lessThan">
      <formula>0</formula>
    </cfRule>
  </conditionalFormatting>
  <conditionalFormatting sqref="B113:Y117">
    <cfRule type="cellIs" dxfId="105" priority="303" operator="lessThan">
      <formula>0</formula>
    </cfRule>
  </conditionalFormatting>
  <conditionalFormatting sqref="B122:Y128">
    <cfRule type="cellIs" dxfId="104" priority="302" operator="lessThan">
      <formula>0</formula>
    </cfRule>
  </conditionalFormatting>
  <conditionalFormatting sqref="B133:Y139">
    <cfRule type="cellIs" dxfId="103" priority="300" operator="lessThan">
      <formula>0</formula>
    </cfRule>
  </conditionalFormatting>
  <conditionalFormatting sqref="B142:Y144">
    <cfRule type="cellIs" dxfId="102" priority="291" operator="lessThan">
      <formula>0</formula>
    </cfRule>
  </conditionalFormatting>
  <conditionalFormatting sqref="B156:Y163">
    <cfRule type="cellIs" dxfId="101" priority="296" operator="lessThan">
      <formula>0</formula>
    </cfRule>
  </conditionalFormatting>
  <conditionalFormatting sqref="B177:Y179">
    <cfRule type="cellIs" dxfId="100" priority="295" operator="lessThan">
      <formula>0</formula>
    </cfRule>
  </conditionalFormatting>
  <conditionalFormatting sqref="B184:Y190">
    <cfRule type="cellIs" dxfId="99" priority="293" operator="lessThan">
      <formula>0</formula>
    </cfRule>
  </conditionalFormatting>
  <conditionalFormatting sqref="B192:Y193">
    <cfRule type="cellIs" dxfId="98" priority="294" operator="lessThan">
      <formula>0</formula>
    </cfRule>
  </conditionalFormatting>
  <conditionalFormatting sqref="DA6:DA16">
    <cfRule type="cellIs" dxfId="97" priority="41" operator="lessThan">
      <formula>0</formula>
    </cfRule>
  </conditionalFormatting>
  <conditionalFormatting sqref="DA20:DA25">
    <cfRule type="cellIs" dxfId="96" priority="43" operator="lessThan">
      <formula>0</formula>
    </cfRule>
  </conditionalFormatting>
  <conditionalFormatting sqref="DA27:DA46">
    <cfRule type="cellIs" dxfId="95" priority="2" operator="lessThan">
      <formula>0</formula>
    </cfRule>
  </conditionalFormatting>
  <conditionalFormatting sqref="DA49:DA59 DA100:DA110">
    <cfRule type="cellIs" dxfId="94" priority="44" operator="lessThan">
      <formula>0</formula>
    </cfRule>
  </conditionalFormatting>
  <conditionalFormatting sqref="DA63:DA97">
    <cfRule type="cellIs" dxfId="93" priority="31" operator="lessThan">
      <formula>0</formula>
    </cfRule>
  </conditionalFormatting>
  <conditionalFormatting sqref="DA113:DA117">
    <cfRule type="cellIs" dxfId="92" priority="29" operator="lessThan">
      <formula>0</formula>
    </cfRule>
  </conditionalFormatting>
  <conditionalFormatting sqref="DA122:DA128">
    <cfRule type="cellIs" dxfId="91" priority="28" operator="lessThan">
      <formula>0</formula>
    </cfRule>
  </conditionalFormatting>
  <conditionalFormatting sqref="DA133:DA139">
    <cfRule type="cellIs" dxfId="90" priority="23" operator="lessThan">
      <formula>0</formula>
    </cfRule>
  </conditionalFormatting>
  <conditionalFormatting sqref="DA142:DA144">
    <cfRule type="cellIs" dxfId="89" priority="1" operator="lessThan">
      <formula>0</formula>
    </cfRule>
  </conditionalFormatting>
  <conditionalFormatting sqref="DA147:DA152">
    <cfRule type="cellIs" dxfId="88" priority="14" operator="lessThan">
      <formula>0</formula>
    </cfRule>
  </conditionalFormatting>
  <conditionalFormatting sqref="DA156:DA163">
    <cfRule type="cellIs" dxfId="87" priority="15" operator="lessThan">
      <formula>0</formula>
    </cfRule>
  </conditionalFormatting>
  <conditionalFormatting sqref="DA166:DA171">
    <cfRule type="cellIs" dxfId="86" priority="11" operator="lessThan">
      <formula>0</formula>
    </cfRule>
  </conditionalFormatting>
  <conditionalFormatting sqref="DA177:DA179">
    <cfRule type="cellIs" dxfId="85" priority="12" operator="lessThan">
      <formula>0</formula>
    </cfRule>
  </conditionalFormatting>
  <conditionalFormatting sqref="DA184:DA190">
    <cfRule type="cellIs" dxfId="84" priority="6" operator="lessThan">
      <formula>0</formula>
    </cfRule>
  </conditionalFormatting>
  <conditionalFormatting sqref="DA192:DA193">
    <cfRule type="cellIs" dxfId="83" priority="8" operator="lessThan">
      <formula>0</formula>
    </cfRule>
  </conditionalFormatting>
  <conditionalFormatting sqref="DA195:DA200">
    <cfRule type="cellIs" dxfId="82" priority="5" operator="lessThan">
      <formula>0</formula>
    </cfRule>
  </conditionalFormatting>
  <conditionalFormatting sqref="DA206:DA211">
    <cfRule type="cellIs" dxfId="81" priority="3" operator="lessThan">
      <formula>0</formula>
    </cfRule>
  </conditionalFormatting>
  <conditionalFormatting sqref="DA214:DA215">
    <cfRule type="cellIs" dxfId="80" priority="4" operator="lessThan">
      <formula>0</formula>
    </cfRule>
  </conditionalFormatting>
  <pageMargins left="0.39370078740157483" right="0.39370078740157483" top="0.39370078740157483" bottom="0.39370078740157483" header="0.31496062992125978" footer="0.31496062992125978"/>
  <pageSetup paperSize="9" scale="35"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>
    <tabColor theme="4" tint="0.79998168889431442"/>
    <pageSetUpPr fitToPage="1"/>
  </sheetPr>
  <dimension ref="A1:DA214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Non-metallic mineral products / useful energy demand"</f>
        <v>SI: Non-metallic mineral products / useful energy demand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253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A4" s="172"/>
      <c r="B4" s="172"/>
      <c r="C4" s="172"/>
      <c r="D4" s="172"/>
      <c r="E4" s="172"/>
      <c r="F4" s="172"/>
      <c r="G4" s="172"/>
      <c r="H4" s="172"/>
      <c r="I4" s="172"/>
      <c r="J4" s="172"/>
      <c r="K4" s="172"/>
      <c r="L4" s="172"/>
      <c r="M4" s="172"/>
      <c r="N4" s="172"/>
      <c r="O4" s="172"/>
      <c r="P4" s="172"/>
      <c r="Q4" s="172"/>
      <c r="R4" s="172"/>
      <c r="S4" s="172"/>
      <c r="T4" s="172"/>
      <c r="U4" s="172"/>
      <c r="V4" s="172"/>
      <c r="W4" s="172"/>
      <c r="X4" s="172"/>
      <c r="Y4" s="172"/>
      <c r="DA4" s="176"/>
    </row>
    <row r="5" spans="1:105" ht="15" customHeight="1" x14ac:dyDescent="0.25">
      <c r="A5" s="34" t="s">
        <v>51</v>
      </c>
      <c r="B5" s="223">
        <v>67.761012596475581</v>
      </c>
      <c r="C5" s="223">
        <v>60.544742165181383</v>
      </c>
      <c r="D5" s="223">
        <v>64.256926631157427</v>
      </c>
      <c r="E5" s="223">
        <v>69.659348189572285</v>
      </c>
      <c r="F5" s="223">
        <v>57.173783262692311</v>
      </c>
      <c r="G5" s="223">
        <v>52.32216386161334</v>
      </c>
      <c r="H5" s="223">
        <v>69.405466281311035</v>
      </c>
      <c r="I5" s="223">
        <v>62.285277541990283</v>
      </c>
      <c r="J5" s="223">
        <v>66.386067154954645</v>
      </c>
      <c r="K5" s="223">
        <v>45.796187403201998</v>
      </c>
      <c r="L5" s="223">
        <v>36.167635887673583</v>
      </c>
      <c r="M5" s="223">
        <v>35.056672061184187</v>
      </c>
      <c r="N5" s="223">
        <v>34.706513127813949</v>
      </c>
      <c r="O5" s="223">
        <v>26.470152993144779</v>
      </c>
      <c r="P5" s="223">
        <v>32.095098914399408</v>
      </c>
      <c r="Q5" s="223">
        <v>27.669730355123271</v>
      </c>
      <c r="R5" s="223">
        <v>30.52395475547004</v>
      </c>
      <c r="S5" s="223">
        <v>31.992819776491562</v>
      </c>
      <c r="T5" s="223">
        <v>29.804596436994359</v>
      </c>
      <c r="U5" s="223">
        <v>45.621249884954679</v>
      </c>
      <c r="V5" s="223">
        <v>39.155720309749661</v>
      </c>
      <c r="W5" s="223">
        <v>33.37280211080752</v>
      </c>
      <c r="X5" s="223">
        <v>29.001783137477759</v>
      </c>
      <c r="Y5" s="223">
        <v>27.191688529710941</v>
      </c>
      <c r="DA5" s="89" t="s">
        <v>1579</v>
      </c>
    </row>
    <row r="6" spans="1:105" ht="12" customHeight="1" x14ac:dyDescent="0.25">
      <c r="A6" s="55" t="s">
        <v>91</v>
      </c>
      <c r="B6" s="259">
        <v>0.28999068877222922</v>
      </c>
      <c r="C6" s="259">
        <v>0.25999041132227269</v>
      </c>
      <c r="D6" s="259">
        <v>0.2731442233601788</v>
      </c>
      <c r="E6" s="259">
        <v>0.29759746166833262</v>
      </c>
      <c r="F6" s="259">
        <v>0.24614382484376601</v>
      </c>
      <c r="G6" s="259">
        <v>0.2257218008195212</v>
      </c>
      <c r="H6" s="259">
        <v>0.29992325366510109</v>
      </c>
      <c r="I6" s="259">
        <v>0.26816065853175891</v>
      </c>
      <c r="J6" s="259">
        <v>0.28613749504569003</v>
      </c>
      <c r="K6" s="259">
        <v>0.19931754623361381</v>
      </c>
      <c r="L6" s="259">
        <v>0.15584802958793281</v>
      </c>
      <c r="M6" s="259">
        <v>0.15152316564946211</v>
      </c>
      <c r="N6" s="259">
        <v>0.1503700018656266</v>
      </c>
      <c r="O6" s="259">
        <v>0.11580203688041971</v>
      </c>
      <c r="P6" s="259">
        <v>0.1407100615142598</v>
      </c>
      <c r="Q6" s="259">
        <v>0.1201092406289665</v>
      </c>
      <c r="R6" s="259">
        <v>0.13317419390389379</v>
      </c>
      <c r="S6" s="259">
        <v>0.13993090200663649</v>
      </c>
      <c r="T6" s="259">
        <v>0.13000781353550919</v>
      </c>
      <c r="U6" s="259">
        <v>0.19984060292825229</v>
      </c>
      <c r="V6" s="259">
        <v>0.1720823045186069</v>
      </c>
      <c r="W6" s="259">
        <v>0.14657839063311401</v>
      </c>
      <c r="X6" s="259">
        <v>0.1259424622936989</v>
      </c>
      <c r="Y6" s="259">
        <v>0.1195258011330825</v>
      </c>
      <c r="DA6" s="67" t="s">
        <v>1580</v>
      </c>
    </row>
    <row r="7" spans="1:105" ht="12" customHeight="1" x14ac:dyDescent="0.25">
      <c r="A7" s="173" t="s">
        <v>92</v>
      </c>
      <c r="B7" s="224">
        <v>3.0036000853672969E-2</v>
      </c>
      <c r="C7" s="224">
        <v>2.6928699847173859E-2</v>
      </c>
      <c r="D7" s="224">
        <v>2.8291115693256121E-2</v>
      </c>
      <c r="E7" s="224">
        <v>3.082387800299935E-2</v>
      </c>
      <c r="F7" s="224">
        <v>2.5494529374150341E-2</v>
      </c>
      <c r="G7" s="224">
        <v>2.3379303076288979E-2</v>
      </c>
      <c r="H7" s="224">
        <v>3.1064773635532152E-2</v>
      </c>
      <c r="I7" s="224">
        <v>2.7774939266783621E-2</v>
      </c>
      <c r="J7" s="224">
        <v>2.9651750203507691E-2</v>
      </c>
      <c r="K7" s="224">
        <v>2.064446280731114E-2</v>
      </c>
      <c r="L7" s="224">
        <v>1.6142075352712771E-2</v>
      </c>
      <c r="M7" s="224">
        <v>1.5694124359879501E-2</v>
      </c>
      <c r="N7" s="224">
        <v>1.557468456495935E-2</v>
      </c>
      <c r="O7" s="224">
        <v>1.1994281931339199E-2</v>
      </c>
      <c r="P7" s="224">
        <v>1.4574149072359519E-2</v>
      </c>
      <c r="Q7" s="224">
        <v>1.2440403756891689E-2</v>
      </c>
      <c r="R7" s="224">
        <v>1.3793615990637361E-2</v>
      </c>
      <c r="S7" s="224">
        <v>1.4493447047976589E-2</v>
      </c>
      <c r="T7" s="224">
        <v>1.3589458649253349E-2</v>
      </c>
      <c r="U7" s="224">
        <v>2.0698638792730529E-2</v>
      </c>
      <c r="V7" s="224">
        <v>1.7823552429583611E-2</v>
      </c>
      <c r="W7" s="224">
        <v>1.5181965616986509E-2</v>
      </c>
      <c r="X7" s="224">
        <v>1.3252371933969781E-2</v>
      </c>
      <c r="Y7" s="224">
        <v>1.244799910025313E-2</v>
      </c>
      <c r="DA7" s="177" t="s">
        <v>1581</v>
      </c>
    </row>
    <row r="8" spans="1:105" ht="12" customHeight="1" x14ac:dyDescent="0.25">
      <c r="A8" s="173" t="s">
        <v>93</v>
      </c>
      <c r="B8" s="224">
        <v>0.97029604285741566</v>
      </c>
      <c r="C8" s="224">
        <v>0.84039013798083051</v>
      </c>
      <c r="D8" s="224">
        <v>1.034557988163467</v>
      </c>
      <c r="E8" s="224">
        <v>1.0831680243090731</v>
      </c>
      <c r="F8" s="224">
        <v>0.75518306584427097</v>
      </c>
      <c r="G8" s="224">
        <v>0.65169940186267328</v>
      </c>
      <c r="H8" s="224">
        <v>0.83084332513025028</v>
      </c>
      <c r="I8" s="224">
        <v>0.76685930900092047</v>
      </c>
      <c r="J8" s="224">
        <v>0.83414613047047481</v>
      </c>
      <c r="K8" s="224">
        <v>0.51571637441747753</v>
      </c>
      <c r="L8" s="224">
        <v>0.4587333728131559</v>
      </c>
      <c r="M8" s="224">
        <v>0.4414681696806867</v>
      </c>
      <c r="N8" s="224">
        <v>0.44605825373140301</v>
      </c>
      <c r="O8" s="224">
        <v>0.30620967521579889</v>
      </c>
      <c r="P8" s="224">
        <v>0.39403583054235741</v>
      </c>
      <c r="Q8" s="224">
        <v>0.39500033059265921</v>
      </c>
      <c r="R8" s="224">
        <v>0.35526675564260612</v>
      </c>
      <c r="S8" s="224">
        <v>0.37460456802199532</v>
      </c>
      <c r="T8" s="224">
        <v>0.32487977485707481</v>
      </c>
      <c r="U8" s="224">
        <v>0.55204177255116837</v>
      </c>
      <c r="V8" s="224">
        <v>0.46944603506214633</v>
      </c>
      <c r="W8" s="224">
        <v>0.39462264201680142</v>
      </c>
      <c r="X8" s="224">
        <v>0.33240582466087021</v>
      </c>
      <c r="Y8" s="224">
        <v>0.29927526478823752</v>
      </c>
      <c r="DA8" s="177" t="s">
        <v>1582</v>
      </c>
    </row>
    <row r="9" spans="1:105" ht="12" customHeight="1" x14ac:dyDescent="0.25">
      <c r="A9" s="173" t="s">
        <v>94</v>
      </c>
      <c r="B9" s="224">
        <v>5.7188498287983343E-2</v>
      </c>
      <c r="C9" s="224">
        <v>5.1272202068785043E-2</v>
      </c>
      <c r="D9" s="224">
        <v>5.3866239692527768E-2</v>
      </c>
      <c r="E9" s="224">
        <v>5.8688615138588772E-2</v>
      </c>
      <c r="F9" s="224">
        <v>4.8541543748433023E-2</v>
      </c>
      <c r="G9" s="224">
        <v>4.4514156210949028E-2</v>
      </c>
      <c r="H9" s="224">
        <v>5.9147280043274263E-2</v>
      </c>
      <c r="I9" s="224">
        <v>5.2883440590029723E-2</v>
      </c>
      <c r="J9" s="224">
        <v>5.6456885655656312E-2</v>
      </c>
      <c r="K9" s="224">
        <v>3.9307024648984723E-2</v>
      </c>
      <c r="L9" s="224">
        <v>3.0734486031292869E-2</v>
      </c>
      <c r="M9" s="224">
        <v>2.9881588046919118E-2</v>
      </c>
      <c r="N9" s="224">
        <v>2.965417486563094E-2</v>
      </c>
      <c r="O9" s="224">
        <v>2.2837093894012912E-2</v>
      </c>
      <c r="P9" s="224">
        <v>2.7749156864587218E-2</v>
      </c>
      <c r="Q9" s="224">
        <v>2.3686509146766871E-2</v>
      </c>
      <c r="R9" s="224">
        <v>2.626302310712585E-2</v>
      </c>
      <c r="S9" s="224">
        <v>2.7595500337350309E-2</v>
      </c>
      <c r="T9" s="224">
        <v>2.5874307850887221E-2</v>
      </c>
      <c r="U9" s="224">
        <v>3.9410175639840672E-2</v>
      </c>
      <c r="V9" s="224">
        <v>3.3936015735609427E-2</v>
      </c>
      <c r="W9" s="224">
        <v>2.890643860762452E-2</v>
      </c>
      <c r="X9" s="224">
        <v>2.5232495276243511E-2</v>
      </c>
      <c r="Y9" s="224">
        <v>2.3700970668556622E-2</v>
      </c>
      <c r="DA9" s="177" t="s">
        <v>1583</v>
      </c>
    </row>
    <row r="10" spans="1:105" ht="12" customHeight="1" x14ac:dyDescent="0.25">
      <c r="A10" s="56" t="s">
        <v>95</v>
      </c>
      <c r="B10" s="260">
        <v>0.41359626596305682</v>
      </c>
      <c r="C10" s="260">
        <v>0.37110924346929369</v>
      </c>
      <c r="D10" s="260">
        <v>0.4316948188410672</v>
      </c>
      <c r="E10" s="260">
        <v>0.45754987103995232</v>
      </c>
      <c r="F10" s="260">
        <v>0.34295215174285082</v>
      </c>
      <c r="G10" s="260">
        <v>0.30335306969080827</v>
      </c>
      <c r="H10" s="260">
        <v>0.39371667676766559</v>
      </c>
      <c r="I10" s="260">
        <v>0.3590694928746232</v>
      </c>
      <c r="J10" s="260">
        <v>0.38897098068685432</v>
      </c>
      <c r="K10" s="260">
        <v>0.25419834044772027</v>
      </c>
      <c r="L10" s="260">
        <v>0.2096361688071206</v>
      </c>
      <c r="M10" s="260">
        <v>0.2038063183753677</v>
      </c>
      <c r="N10" s="260">
        <v>0.2054962746057602</v>
      </c>
      <c r="O10" s="260">
        <v>0.1476006015406893</v>
      </c>
      <c r="P10" s="260">
        <v>0.18598948302238469</v>
      </c>
      <c r="Q10" s="260">
        <v>0.1759180546721939</v>
      </c>
      <c r="R10" s="260">
        <v>0.16913430853282821</v>
      </c>
      <c r="S10" s="260">
        <v>0.17816749731422379</v>
      </c>
      <c r="T10" s="260">
        <v>0.16024692952283159</v>
      </c>
      <c r="U10" s="260">
        <v>0.25910610266858269</v>
      </c>
      <c r="V10" s="260">
        <v>0.22205789669529899</v>
      </c>
      <c r="W10" s="260">
        <v>0.1869782042561462</v>
      </c>
      <c r="X10" s="260">
        <v>0.16105237658417151</v>
      </c>
      <c r="Y10" s="260">
        <v>0.1500398406506073</v>
      </c>
      <c r="DA10" s="68" t="s">
        <v>1584</v>
      </c>
    </row>
    <row r="11" spans="1:105" ht="12" customHeight="1" x14ac:dyDescent="0.25">
      <c r="A11" s="37" t="s">
        <v>159</v>
      </c>
      <c r="B11" s="226">
        <v>2.8101307919829961E-2</v>
      </c>
      <c r="C11" s="226">
        <v>2.38037925750311E-2</v>
      </c>
      <c r="D11" s="226">
        <v>1.142606434523352E-2</v>
      </c>
      <c r="E11" s="226">
        <v>2.6015433461579699E-2</v>
      </c>
      <c r="F11" s="226">
        <v>1.214661496185011E-2</v>
      </c>
      <c r="G11" s="226">
        <v>9.0499581631587368E-3</v>
      </c>
      <c r="H11" s="226">
        <v>1.278901600208408E-2</v>
      </c>
      <c r="I11" s="226">
        <v>9.2880235839002036E-3</v>
      </c>
      <c r="J11" s="226">
        <v>8.6629203378199293E-3</v>
      </c>
      <c r="K11" s="226">
        <v>5.739713140941672E-3</v>
      </c>
      <c r="L11" s="226">
        <v>4.4825539734459014E-3</v>
      </c>
      <c r="M11" s="226">
        <v>4.8166338741835197E-3</v>
      </c>
      <c r="N11" s="226">
        <v>4.0290480731998233E-3</v>
      </c>
      <c r="O11" s="226">
        <v>4.3625213146432666E-3</v>
      </c>
      <c r="P11" s="226">
        <v>3.8798310930389561E-3</v>
      </c>
      <c r="Q11" s="226">
        <v>2.6366479123427818E-3</v>
      </c>
      <c r="R11" s="226">
        <v>2.3497736315463108E-3</v>
      </c>
      <c r="S11" s="226">
        <v>2.106625916212905E-3</v>
      </c>
      <c r="T11" s="226">
        <v>2.0770843583733292E-3</v>
      </c>
      <c r="U11" s="226">
        <v>3.0677955249721841E-3</v>
      </c>
      <c r="V11" s="226">
        <v>3.8166079901062761E-3</v>
      </c>
      <c r="W11" s="226">
        <v>2.71189433678086E-3</v>
      </c>
      <c r="X11" s="226">
        <v>2.7953338902813279E-3</v>
      </c>
      <c r="Y11" s="226">
        <v>2.596955091821682E-3</v>
      </c>
      <c r="DA11" s="69" t="s">
        <v>1585</v>
      </c>
    </row>
    <row r="12" spans="1:105" ht="12" customHeight="1" x14ac:dyDescent="0.25">
      <c r="A12" s="37" t="s">
        <v>35</v>
      </c>
      <c r="B12" s="226">
        <v>0.1976329806078482</v>
      </c>
      <c r="C12" s="226">
        <v>0.17434800027226741</v>
      </c>
      <c r="D12" s="226">
        <v>0.16989083963827281</v>
      </c>
      <c r="E12" s="226">
        <v>0.16979212811385069</v>
      </c>
      <c r="F12" s="226">
        <v>0.1701966151676533</v>
      </c>
      <c r="G12" s="226">
        <v>0.1655221906871886</v>
      </c>
      <c r="H12" s="226">
        <v>0.226572221864492</v>
      </c>
      <c r="I12" s="226">
        <v>0.20347362748065559</v>
      </c>
      <c r="J12" s="226">
        <v>0.21067834627843721</v>
      </c>
      <c r="K12" s="226">
        <v>0.15233249087747011</v>
      </c>
      <c r="L12" s="226">
        <v>0.1132859670618649</v>
      </c>
      <c r="M12" s="226">
        <v>0.10693980099897669</v>
      </c>
      <c r="N12" s="226">
        <v>0.1018318287561702</v>
      </c>
      <c r="O12" s="226">
        <v>7.4692970072930825E-2</v>
      </c>
      <c r="P12" s="226">
        <v>8.2605811628190098E-2</v>
      </c>
      <c r="Q12" s="226">
        <v>6.5137794240301819E-2</v>
      </c>
      <c r="R12" s="226">
        <v>9.4538809956384792E-2</v>
      </c>
      <c r="S12" s="226">
        <v>9.5554866547297071E-2</v>
      </c>
      <c r="T12" s="226">
        <v>8.8135058041787159E-2</v>
      </c>
      <c r="U12" s="226">
        <v>0.13087586233196399</v>
      </c>
      <c r="V12" s="226">
        <v>0.10474313742820519</v>
      </c>
      <c r="W12" s="226">
        <v>8.8998876741507194E-2</v>
      </c>
      <c r="X12" s="226">
        <v>7.3970291179781586E-2</v>
      </c>
      <c r="Y12" s="226">
        <v>7.0226887572218913E-2</v>
      </c>
      <c r="DA12" s="69" t="s">
        <v>1586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1587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6.0615060478435229E-3</v>
      </c>
      <c r="DA14" s="69" t="s">
        <v>1588</v>
      </c>
    </row>
    <row r="15" spans="1:105" ht="12" customHeight="1" x14ac:dyDescent="0.25">
      <c r="A15" s="37" t="s">
        <v>40</v>
      </c>
      <c r="B15" s="226">
        <v>0.18786197743537861</v>
      </c>
      <c r="C15" s="226">
        <v>0.1729574506219953</v>
      </c>
      <c r="D15" s="226">
        <v>0.25037791485756078</v>
      </c>
      <c r="E15" s="226">
        <v>0.26174230946452193</v>
      </c>
      <c r="F15" s="226">
        <v>0.16060892161334739</v>
      </c>
      <c r="G15" s="226">
        <v>0.128780920840461</v>
      </c>
      <c r="H15" s="226">
        <v>0.15435543890108949</v>
      </c>
      <c r="I15" s="226">
        <v>0.1463078418100674</v>
      </c>
      <c r="J15" s="226">
        <v>0.16962971407059721</v>
      </c>
      <c r="K15" s="226">
        <v>9.612613642930852E-2</v>
      </c>
      <c r="L15" s="226">
        <v>9.1867647771809821E-2</v>
      </c>
      <c r="M15" s="226">
        <v>9.2049883502207511E-2</v>
      </c>
      <c r="N15" s="226">
        <v>9.9635397776390203E-2</v>
      </c>
      <c r="O15" s="226">
        <v>6.8545110153115194E-2</v>
      </c>
      <c r="P15" s="226">
        <v>9.9503840301155638E-2</v>
      </c>
      <c r="Q15" s="226">
        <v>0.10814361251954931</v>
      </c>
      <c r="R15" s="226">
        <v>7.2245724944897075E-2</v>
      </c>
      <c r="S15" s="226">
        <v>8.0506004850713866E-2</v>
      </c>
      <c r="T15" s="226">
        <v>7.0034787122671124E-2</v>
      </c>
      <c r="U15" s="226">
        <v>0.12516244481164651</v>
      </c>
      <c r="V15" s="226">
        <v>0.11349815127698749</v>
      </c>
      <c r="W15" s="226">
        <v>9.5267433177858143E-2</v>
      </c>
      <c r="X15" s="226">
        <v>8.4286751514108624E-2</v>
      </c>
      <c r="Y15" s="226">
        <v>7.1154491938723197E-2</v>
      </c>
      <c r="DA15" s="69" t="s">
        <v>1589</v>
      </c>
    </row>
    <row r="16" spans="1:105" ht="12" customHeight="1" x14ac:dyDescent="0.25">
      <c r="A16" s="57" t="s">
        <v>1450</v>
      </c>
      <c r="B16" s="261">
        <v>3.7812409828459712</v>
      </c>
      <c r="C16" s="261">
        <v>3.2749980325124959</v>
      </c>
      <c r="D16" s="261">
        <v>4.0316696051384744</v>
      </c>
      <c r="E16" s="261">
        <v>4.2211027809248032</v>
      </c>
      <c r="F16" s="261">
        <v>2.942946309161897</v>
      </c>
      <c r="G16" s="261">
        <v>2.5396707581764959</v>
      </c>
      <c r="H16" s="261">
        <v>3.2377941293615922</v>
      </c>
      <c r="I16" s="261">
        <v>2.9884485962984901</v>
      </c>
      <c r="J16" s="261">
        <v>3.258416319012865</v>
      </c>
      <c r="K16" s="261">
        <v>2.0097452780796941</v>
      </c>
      <c r="L16" s="261">
        <v>1.787682679166775</v>
      </c>
      <c r="M16" s="261">
        <v>1.720400230534501</v>
      </c>
      <c r="N16" s="261">
        <v>1.7382877753256389</v>
      </c>
      <c r="O16" s="261">
        <v>1.1932982534486929</v>
      </c>
      <c r="P16" s="261">
        <v>1.535556536713051</v>
      </c>
      <c r="Q16" s="261">
        <v>1.5393151907290139</v>
      </c>
      <c r="R16" s="261">
        <v>1.38447355955666</v>
      </c>
      <c r="S16" s="261">
        <v>1.4598329606650049</v>
      </c>
      <c r="T16" s="261">
        <v>1.269030316269119</v>
      </c>
      <c r="U16" s="261">
        <v>2.152511541072553</v>
      </c>
      <c r="V16" s="261">
        <v>1.8294298941837299</v>
      </c>
      <c r="W16" s="261">
        <v>1.5378433393983819</v>
      </c>
      <c r="X16" s="261">
        <v>1.298365589331733</v>
      </c>
      <c r="Y16" s="261">
        <v>1.171331254596091</v>
      </c>
      <c r="DA16" s="70" t="s">
        <v>1590</v>
      </c>
    </row>
    <row r="17" spans="1:105" ht="12" customHeight="1" x14ac:dyDescent="0.25">
      <c r="A17" s="57" t="s">
        <v>1452</v>
      </c>
      <c r="B17" s="261">
        <v>27.513205697713609</v>
      </c>
      <c r="C17" s="261">
        <v>24.495579394287081</v>
      </c>
      <c r="D17" s="261">
        <v>25.153884307417641</v>
      </c>
      <c r="E17" s="261">
        <v>27.556185084074521</v>
      </c>
      <c r="F17" s="261">
        <v>23.33500785597889</v>
      </c>
      <c r="G17" s="261">
        <v>21.609060437270941</v>
      </c>
      <c r="H17" s="261">
        <v>28.933234632640751</v>
      </c>
      <c r="I17" s="261">
        <v>25.80005244639089</v>
      </c>
      <c r="J17" s="261">
        <v>27.31610355900041</v>
      </c>
      <c r="K17" s="261">
        <v>19.059617179751381</v>
      </c>
      <c r="L17" s="261">
        <v>14.896006308678601</v>
      </c>
      <c r="M17" s="261">
        <v>14.38522587124184</v>
      </c>
      <c r="N17" s="261">
        <v>14.098217304643111</v>
      </c>
      <c r="O17" s="261">
        <v>10.95155591388737</v>
      </c>
      <c r="P17" s="261">
        <v>13.10245721557329</v>
      </c>
      <c r="Q17" s="261">
        <v>11.03897497572544</v>
      </c>
      <c r="R17" s="261">
        <v>12.59714981154684</v>
      </c>
      <c r="S17" s="261">
        <v>13.149165937813731</v>
      </c>
      <c r="T17" s="261">
        <v>12.31064947516523</v>
      </c>
      <c r="U17" s="261">
        <v>18.566694664042171</v>
      </c>
      <c r="V17" s="261">
        <v>15.963397531222711</v>
      </c>
      <c r="W17" s="261">
        <v>13.67897609814939</v>
      </c>
      <c r="X17" s="261">
        <v>11.900228531267381</v>
      </c>
      <c r="Y17" s="261">
        <v>11.167373629197201</v>
      </c>
      <c r="DA17" s="70" t="s">
        <v>1591</v>
      </c>
    </row>
    <row r="18" spans="1:105" ht="12" customHeight="1" x14ac:dyDescent="0.25">
      <c r="A18" s="18" t="s">
        <v>28</v>
      </c>
      <c r="B18" s="230">
        <v>2.9836426049216218</v>
      </c>
      <c r="C18" s="230">
        <v>4.5154288282175026</v>
      </c>
      <c r="D18" s="230">
        <v>7.0899892537806339</v>
      </c>
      <c r="E18" s="230">
        <v>5.7990919092663411</v>
      </c>
      <c r="F18" s="230">
        <v>4.5266082715721927</v>
      </c>
      <c r="G18" s="230">
        <v>3.3780078187916209</v>
      </c>
      <c r="H18" s="230">
        <v>3.933338262290293</v>
      </c>
      <c r="I18" s="230">
        <v>4.6287923740798753</v>
      </c>
      <c r="J18" s="230">
        <v>5.2186219830328797</v>
      </c>
      <c r="K18" s="230">
        <v>2.8436992614986178</v>
      </c>
      <c r="L18" s="230">
        <v>1.544155622763427</v>
      </c>
      <c r="M18" s="230">
        <v>1.6307173001149571</v>
      </c>
      <c r="N18" s="230">
        <v>1.763074373607658</v>
      </c>
      <c r="O18" s="230">
        <v>0.92967516052561561</v>
      </c>
      <c r="P18" s="230">
        <v>0.89793351269401445</v>
      </c>
      <c r="Q18" s="230">
        <v>0.65337011481432006</v>
      </c>
      <c r="R18" s="230">
        <v>0.64620034592288689</v>
      </c>
      <c r="S18" s="230">
        <v>0.68616224738192078</v>
      </c>
      <c r="T18" s="230">
        <v>0.56030059398054355</v>
      </c>
      <c r="U18" s="230">
        <v>0.88027057880731907</v>
      </c>
      <c r="V18" s="230">
        <v>0.7889043657781819</v>
      </c>
      <c r="W18" s="230">
        <v>0.69415393029376671</v>
      </c>
      <c r="X18" s="230">
        <v>0.55896741615691736</v>
      </c>
      <c r="Y18" s="230">
        <v>0.48363744926935331</v>
      </c>
      <c r="DA18" s="71" t="s">
        <v>1592</v>
      </c>
    </row>
    <row r="19" spans="1:105" ht="12" customHeight="1" x14ac:dyDescent="0.25">
      <c r="A19" s="18" t="s">
        <v>31</v>
      </c>
      <c r="B19" s="230">
        <v>0.52371028623112859</v>
      </c>
      <c r="C19" s="230">
        <v>0.76855107248212151</v>
      </c>
      <c r="D19" s="230">
        <v>0.7728138651603067</v>
      </c>
      <c r="E19" s="230">
        <v>0.87360330166762423</v>
      </c>
      <c r="F19" s="230">
        <v>0.55113115254020406</v>
      </c>
      <c r="G19" s="230">
        <v>0.46914767883693831</v>
      </c>
      <c r="H19" s="230">
        <v>0.8163369847391776</v>
      </c>
      <c r="I19" s="230">
        <v>0.60237768262368063</v>
      </c>
      <c r="J19" s="230">
        <v>0.52262298937324958</v>
      </c>
      <c r="K19" s="230">
        <v>0.1238804203143913</v>
      </c>
      <c r="L19" s="230">
        <v>9.4997245040373712E-2</v>
      </c>
      <c r="M19" s="230">
        <v>0.1932557150193932</v>
      </c>
      <c r="N19" s="230">
        <v>0.1042438249451562</v>
      </c>
      <c r="O19" s="230">
        <v>0.13977818342661991</v>
      </c>
      <c r="P19" s="230">
        <v>0.16060072788427371</v>
      </c>
      <c r="Q19" s="230">
        <v>7.3340091948109601E-2</v>
      </c>
      <c r="R19" s="230">
        <v>0.164547812801808</v>
      </c>
      <c r="S19" s="230">
        <v>0.14407595187776989</v>
      </c>
      <c r="T19" s="230">
        <v>0.10074002725610121</v>
      </c>
      <c r="U19" s="230">
        <v>0.17503635607937659</v>
      </c>
      <c r="V19" s="230">
        <v>0.1421472675594421</v>
      </c>
      <c r="W19" s="230">
        <v>8.9828810141393475E-2</v>
      </c>
      <c r="X19" s="230">
        <v>7.9292008390878965E-2</v>
      </c>
      <c r="Y19" s="230">
        <v>6.6836377160401278E-2</v>
      </c>
      <c r="DA19" s="71" t="s">
        <v>1593</v>
      </c>
    </row>
    <row r="20" spans="1:105" ht="12" customHeight="1" x14ac:dyDescent="0.25">
      <c r="A20" s="18" t="s">
        <v>159</v>
      </c>
      <c r="B20" s="295">
        <v>2.4104580351506519</v>
      </c>
      <c r="C20" s="295">
        <v>1.855066249527437</v>
      </c>
      <c r="D20" s="295">
        <v>1.000891820193528</v>
      </c>
      <c r="E20" s="295">
        <v>2.1107698799807082</v>
      </c>
      <c r="F20" s="295">
        <v>0.83067079999387583</v>
      </c>
      <c r="G20" s="295">
        <v>0.60578192400940822</v>
      </c>
      <c r="H20" s="295">
        <v>0.81224152972823827</v>
      </c>
      <c r="I20" s="295">
        <v>0.63328898271029133</v>
      </c>
      <c r="J20" s="295">
        <v>0.57230096598296265</v>
      </c>
      <c r="K20" s="295">
        <v>0.32517961561658643</v>
      </c>
      <c r="L20" s="295">
        <v>0.33306495614386938</v>
      </c>
      <c r="M20" s="295">
        <v>0.33867410058544589</v>
      </c>
      <c r="N20" s="295">
        <v>0.27399419782187973</v>
      </c>
      <c r="O20" s="295">
        <v>0.2445049742022779</v>
      </c>
      <c r="P20" s="295">
        <v>0.2107685821972676</v>
      </c>
      <c r="Q20" s="295">
        <v>0.19292560755829169</v>
      </c>
      <c r="R20" s="295">
        <v>0.14406710013488089</v>
      </c>
      <c r="S20" s="295">
        <v>0.1237262249345201</v>
      </c>
      <c r="T20" s="295">
        <v>0.1111784931911069</v>
      </c>
      <c r="U20" s="295">
        <v>0.1750176113695775</v>
      </c>
      <c r="V20" s="295">
        <v>0.2008388366058062</v>
      </c>
      <c r="W20" s="295">
        <v>0.14840492501818511</v>
      </c>
      <c r="X20" s="295">
        <v>0.14768603004793601</v>
      </c>
      <c r="Y20" s="295">
        <v>0.1295032639436747</v>
      </c>
      <c r="DA20" s="122" t="s">
        <v>1594</v>
      </c>
    </row>
    <row r="21" spans="1:105" ht="12" customHeight="1" x14ac:dyDescent="0.25">
      <c r="A21" s="18" t="s">
        <v>32</v>
      </c>
      <c r="B21" s="295">
        <v>5.0488733936209682</v>
      </c>
      <c r="C21" s="295">
        <v>4.094671980116523</v>
      </c>
      <c r="D21" s="295">
        <v>1.764569311989894</v>
      </c>
      <c r="E21" s="295">
        <v>0.39894949068924879</v>
      </c>
      <c r="F21" s="295">
        <v>0.10486434678753109</v>
      </c>
      <c r="G21" s="295">
        <v>8.9265258661881092E-2</v>
      </c>
      <c r="H21" s="295">
        <v>0.10355155352432011</v>
      </c>
      <c r="I21" s="295">
        <v>9.5995091378567154E-2</v>
      </c>
      <c r="J21" s="295">
        <v>0.10395985058248799</v>
      </c>
      <c r="K21" s="295">
        <v>0</v>
      </c>
      <c r="L21" s="295">
        <v>0</v>
      </c>
      <c r="M21" s="295">
        <v>7.6879392342585853E-2</v>
      </c>
      <c r="N21" s="295">
        <v>0.16577678430081261</v>
      </c>
      <c r="O21" s="295">
        <v>0</v>
      </c>
      <c r="P21" s="295">
        <v>0</v>
      </c>
      <c r="Q21" s="295">
        <v>0</v>
      </c>
      <c r="R21" s="295">
        <v>0</v>
      </c>
      <c r="S21" s="295">
        <v>0</v>
      </c>
      <c r="T21" s="295">
        <v>0</v>
      </c>
      <c r="U21" s="295">
        <v>0</v>
      </c>
      <c r="V21" s="295">
        <v>0</v>
      </c>
      <c r="W21" s="295">
        <v>0</v>
      </c>
      <c r="X21" s="295">
        <v>0</v>
      </c>
      <c r="Y21" s="295">
        <v>0</v>
      </c>
      <c r="DA21" s="122" t="s">
        <v>1595</v>
      </c>
    </row>
    <row r="22" spans="1:105" ht="12" customHeight="1" x14ac:dyDescent="0.25">
      <c r="A22" s="18" t="s">
        <v>33</v>
      </c>
      <c r="B22" s="295">
        <v>0</v>
      </c>
      <c r="C22" s="295">
        <v>0</v>
      </c>
      <c r="D22" s="295">
        <v>0</v>
      </c>
      <c r="E22" s="295">
        <v>3.6747493240491669</v>
      </c>
      <c r="F22" s="295">
        <v>4.6490099583943412</v>
      </c>
      <c r="G22" s="295">
        <v>4.6654448545466112</v>
      </c>
      <c r="H22" s="295">
        <v>7.3668593333434629</v>
      </c>
      <c r="I22" s="295">
        <v>5.2090690600533271</v>
      </c>
      <c r="J22" s="295">
        <v>5.7391053474492599</v>
      </c>
      <c r="K22" s="295">
        <v>4.8339362864819124</v>
      </c>
      <c r="L22" s="295">
        <v>2.7634571297730939</v>
      </c>
      <c r="M22" s="295">
        <v>2.5792631586748889</v>
      </c>
      <c r="N22" s="295">
        <v>2.315804044266295</v>
      </c>
      <c r="O22" s="295">
        <v>3.245818263435599</v>
      </c>
      <c r="P22" s="295">
        <v>3.9271441804738871</v>
      </c>
      <c r="Q22" s="295">
        <v>2.4427027698009378</v>
      </c>
      <c r="R22" s="295">
        <v>2.6578334118610241</v>
      </c>
      <c r="S22" s="295">
        <v>2.90859642327209</v>
      </c>
      <c r="T22" s="295">
        <v>2.8854337070974432</v>
      </c>
      <c r="U22" s="295">
        <v>3.8258165489425209</v>
      </c>
      <c r="V22" s="295">
        <v>4.2096653916683611</v>
      </c>
      <c r="W22" s="295">
        <v>3.870476794571736</v>
      </c>
      <c r="X22" s="295">
        <v>3.4109452415497832</v>
      </c>
      <c r="Y22" s="295">
        <v>3.023863695136467</v>
      </c>
      <c r="DA22" s="122" t="s">
        <v>1596</v>
      </c>
    </row>
    <row r="23" spans="1:105" ht="12" customHeight="1" x14ac:dyDescent="0.25">
      <c r="A23" s="18" t="s">
        <v>35</v>
      </c>
      <c r="B23" s="295">
        <v>16.54652137778924</v>
      </c>
      <c r="C23" s="295">
        <v>13.261861263943491</v>
      </c>
      <c r="D23" s="295">
        <v>14.525620056293279</v>
      </c>
      <c r="E23" s="295">
        <v>13.446263464616941</v>
      </c>
      <c r="F23" s="295">
        <v>11.360536490078999</v>
      </c>
      <c r="G23" s="295">
        <v>10.81434467340515</v>
      </c>
      <c r="H23" s="295">
        <v>14.045233601747849</v>
      </c>
      <c r="I23" s="295">
        <v>13.541319770133819</v>
      </c>
      <c r="J23" s="295">
        <v>13.58483293411641</v>
      </c>
      <c r="K23" s="295">
        <v>8.4236422084901008</v>
      </c>
      <c r="L23" s="295">
        <v>8.2158740340001835</v>
      </c>
      <c r="M23" s="295">
        <v>7.3392547913760877</v>
      </c>
      <c r="N23" s="295">
        <v>6.7592218809136542</v>
      </c>
      <c r="O23" s="295">
        <v>4.0860540660594582</v>
      </c>
      <c r="P23" s="295">
        <v>4.3800382238284934</v>
      </c>
      <c r="Q23" s="295">
        <v>4.6520570052424963</v>
      </c>
      <c r="R23" s="295">
        <v>5.6574817627605309</v>
      </c>
      <c r="S23" s="295">
        <v>5.4777397230132268</v>
      </c>
      <c r="T23" s="295">
        <v>4.6045753715200144</v>
      </c>
      <c r="U23" s="295">
        <v>7.2876774369231203</v>
      </c>
      <c r="V23" s="295">
        <v>5.3798474762401973</v>
      </c>
      <c r="W23" s="295">
        <v>4.7537278851924842</v>
      </c>
      <c r="X23" s="295">
        <v>3.814497176025573</v>
      </c>
      <c r="Y23" s="295">
        <v>3.418172207948964</v>
      </c>
      <c r="DA23" s="122" t="s">
        <v>1597</v>
      </c>
    </row>
    <row r="24" spans="1:105" ht="12" customHeight="1" x14ac:dyDescent="0.25">
      <c r="A24" s="18" t="s">
        <v>38</v>
      </c>
      <c r="B24" s="295">
        <v>0</v>
      </c>
      <c r="C24" s="295">
        <v>0</v>
      </c>
      <c r="D24" s="295">
        <v>0</v>
      </c>
      <c r="E24" s="295">
        <v>1.252757713804491</v>
      </c>
      <c r="F24" s="295">
        <v>1.3121868366117371</v>
      </c>
      <c r="G24" s="295">
        <v>1.587068229019325</v>
      </c>
      <c r="H24" s="295">
        <v>1.8556733672674079</v>
      </c>
      <c r="I24" s="295">
        <v>1.089209485411321</v>
      </c>
      <c r="J24" s="295">
        <v>1.5746594884631611</v>
      </c>
      <c r="K24" s="295">
        <v>2.509279387349773</v>
      </c>
      <c r="L24" s="295">
        <v>1.9444573209576561</v>
      </c>
      <c r="M24" s="295">
        <v>2.2271814131284771</v>
      </c>
      <c r="N24" s="295">
        <v>2.716102198787659</v>
      </c>
      <c r="O24" s="295">
        <v>2.3057252662378009</v>
      </c>
      <c r="P24" s="295">
        <v>3.5259719884953529</v>
      </c>
      <c r="Q24" s="295">
        <v>3.0245793863612889</v>
      </c>
      <c r="R24" s="295">
        <v>3.3270193780657138</v>
      </c>
      <c r="S24" s="295">
        <v>3.8088653673341968</v>
      </c>
      <c r="T24" s="295">
        <v>4.0484212821200183</v>
      </c>
      <c r="U24" s="295">
        <v>6.2228761319202546</v>
      </c>
      <c r="V24" s="295">
        <v>5.2419941933707257</v>
      </c>
      <c r="W24" s="295">
        <v>4.1223837529318201</v>
      </c>
      <c r="X24" s="295">
        <v>3.8888406590962892</v>
      </c>
      <c r="Y24" s="295">
        <v>4.0453606357383416</v>
      </c>
      <c r="DA24" s="122" t="s">
        <v>1598</v>
      </c>
    </row>
    <row r="25" spans="1:105" ht="12" customHeight="1" x14ac:dyDescent="0.25">
      <c r="A25" s="57" t="s">
        <v>1461</v>
      </c>
      <c r="B25" s="261">
        <v>29.781130784503858</v>
      </c>
      <c r="C25" s="261">
        <v>26.95757945715588</v>
      </c>
      <c r="D25" s="261">
        <v>28.011333294387128</v>
      </c>
      <c r="E25" s="261">
        <v>30.46656924309217</v>
      </c>
      <c r="F25" s="261">
        <v>25.64019609303881</v>
      </c>
      <c r="G25" s="261">
        <v>23.6091588437727</v>
      </c>
      <c r="H25" s="261">
        <v>31.38907159721871</v>
      </c>
      <c r="I25" s="261">
        <v>28.118241413198721</v>
      </c>
      <c r="J25" s="261">
        <v>29.956191302132989</v>
      </c>
      <c r="K25" s="261">
        <v>21.05013147244108</v>
      </c>
      <c r="L25" s="261">
        <v>16.27172815357131</v>
      </c>
      <c r="M25" s="261">
        <v>15.86009452848772</v>
      </c>
      <c r="N25" s="261">
        <v>15.73209819160566</v>
      </c>
      <c r="O25" s="261">
        <v>12.15284622101036</v>
      </c>
      <c r="P25" s="261">
        <v>14.683554419613261</v>
      </c>
      <c r="Q25" s="261">
        <v>12.35535821640862</v>
      </c>
      <c r="R25" s="261">
        <v>14.03438235863319</v>
      </c>
      <c r="S25" s="261">
        <v>14.740636594042851</v>
      </c>
      <c r="T25" s="261">
        <v>13.90882339467089</v>
      </c>
      <c r="U25" s="261">
        <v>21.019264129355911</v>
      </c>
      <c r="V25" s="261">
        <v>18.057524358333609</v>
      </c>
      <c r="W25" s="261">
        <v>15.37394770626719</v>
      </c>
      <c r="X25" s="261">
        <v>13.44748162571601</v>
      </c>
      <c r="Y25" s="261">
        <v>12.71503469980151</v>
      </c>
      <c r="DA25" s="70" t="s">
        <v>1599</v>
      </c>
    </row>
    <row r="26" spans="1:105" ht="12" customHeight="1" x14ac:dyDescent="0.25">
      <c r="A26" s="18" t="s">
        <v>28</v>
      </c>
      <c r="B26" s="230">
        <v>3.859433008738768</v>
      </c>
      <c r="C26" s="230">
        <v>5.8408453611323363</v>
      </c>
      <c r="D26" s="230">
        <v>9.1711180529824059</v>
      </c>
      <c r="E26" s="230">
        <v>7.501302836477092</v>
      </c>
      <c r="F26" s="230">
        <v>5.8553063132018783</v>
      </c>
      <c r="G26" s="230">
        <v>4.3695564804299067</v>
      </c>
      <c r="H26" s="230">
        <v>5.0878934021714484</v>
      </c>
      <c r="I26" s="230">
        <v>5.9874845766225588</v>
      </c>
      <c r="J26" s="230">
        <v>6.7504472245515341</v>
      </c>
      <c r="K26" s="230">
        <v>3.6784120117637689</v>
      </c>
      <c r="L26" s="230">
        <v>1.9974125491076691</v>
      </c>
      <c r="M26" s="230">
        <v>2.109382727543657</v>
      </c>
      <c r="N26" s="230">
        <v>2.280590652224439</v>
      </c>
      <c r="O26" s="230">
        <v>1.202563268140264</v>
      </c>
      <c r="P26" s="230">
        <v>1.1615044753776971</v>
      </c>
      <c r="Q26" s="230">
        <v>0.84515423659599787</v>
      </c>
      <c r="R26" s="230">
        <v>0.83587992114045995</v>
      </c>
      <c r="S26" s="230">
        <v>0.88757186350934558</v>
      </c>
      <c r="T26" s="230">
        <v>0.72476596347613031</v>
      </c>
      <c r="U26" s="230">
        <v>1.13865692991061</v>
      </c>
      <c r="V26" s="230">
        <v>1.0204719375571529</v>
      </c>
      <c r="W26" s="230">
        <v>0.89790934990080407</v>
      </c>
      <c r="X26" s="230">
        <v>0.72304145716611345</v>
      </c>
      <c r="Y26" s="230">
        <v>0.62559983990488621</v>
      </c>
      <c r="DA26" s="71" t="s">
        <v>1600</v>
      </c>
    </row>
    <row r="27" spans="1:105" ht="12" customHeight="1" x14ac:dyDescent="0.25">
      <c r="A27" s="18" t="s">
        <v>31</v>
      </c>
      <c r="B27" s="295">
        <v>0.56089312706582584</v>
      </c>
      <c r="C27" s="295">
        <v>0.82311733354812411</v>
      </c>
      <c r="D27" s="295">
        <v>0.82768277970826609</v>
      </c>
      <c r="E27" s="295">
        <v>0.93562815275912592</v>
      </c>
      <c r="F27" s="295">
        <v>0.59026084401794932</v>
      </c>
      <c r="G27" s="295">
        <v>0.50245663596225809</v>
      </c>
      <c r="H27" s="295">
        <v>0.87429599178766215</v>
      </c>
      <c r="I27" s="295">
        <v>0.64514582005431542</v>
      </c>
      <c r="J27" s="295">
        <v>0.55972863335489764</v>
      </c>
      <c r="K27" s="295">
        <v>0.13267579071705049</v>
      </c>
      <c r="L27" s="295">
        <v>0.1017419425094475</v>
      </c>
      <c r="M27" s="295">
        <v>0.20697665325735329</v>
      </c>
      <c r="N27" s="295">
        <v>0.1116450191795294</v>
      </c>
      <c r="O27" s="295">
        <v>0.14970227711574291</v>
      </c>
      <c r="P27" s="295">
        <v>0.17200319879205739</v>
      </c>
      <c r="Q27" s="295">
        <v>7.8547155924899859E-2</v>
      </c>
      <c r="R27" s="295">
        <v>0.17623052229590219</v>
      </c>
      <c r="S27" s="295">
        <v>0.1543051822893611</v>
      </c>
      <c r="T27" s="295">
        <v>0.1078924557984224</v>
      </c>
      <c r="U27" s="295">
        <v>0.18746374034028571</v>
      </c>
      <c r="V27" s="295">
        <v>0.15223956355535689</v>
      </c>
      <c r="W27" s="295">
        <v>9.6206554550224116E-2</v>
      </c>
      <c r="X27" s="295">
        <v>8.4921651735635359E-2</v>
      </c>
      <c r="Y27" s="295">
        <v>7.158168470783835E-2</v>
      </c>
      <c r="DA27" s="122" t="s">
        <v>1601</v>
      </c>
    </row>
    <row r="28" spans="1:105" ht="12" customHeight="1" x14ac:dyDescent="0.25">
      <c r="A28" s="18" t="s">
        <v>159</v>
      </c>
      <c r="B28" s="295">
        <v>2.7184883959410691</v>
      </c>
      <c r="C28" s="295">
        <v>2.0921235713307391</v>
      </c>
      <c r="D28" s="295">
        <v>1.1287949257404879</v>
      </c>
      <c r="E28" s="295">
        <v>2.3805033489707079</v>
      </c>
      <c r="F28" s="295">
        <v>0.93682150765562011</v>
      </c>
      <c r="G28" s="295">
        <v>0.68319427547615719</v>
      </c>
      <c r="H28" s="295">
        <v>0.91603717678065144</v>
      </c>
      <c r="I28" s="295">
        <v>0.71421643756915809</v>
      </c>
      <c r="J28" s="295">
        <v>0.64543481459668428</v>
      </c>
      <c r="K28" s="295">
        <v>0.36673403924039633</v>
      </c>
      <c r="L28" s="295">
        <v>0.37562704065708469</v>
      </c>
      <c r="M28" s="295">
        <v>0.3819529728464125</v>
      </c>
      <c r="N28" s="295">
        <v>0.30900768089389652</v>
      </c>
      <c r="O28" s="295">
        <v>0.27575005473066477</v>
      </c>
      <c r="P28" s="295">
        <v>0.23770251818402349</v>
      </c>
      <c r="Q28" s="295">
        <v>0.2175794051499918</v>
      </c>
      <c r="R28" s="295">
        <v>0.16247731105141461</v>
      </c>
      <c r="S28" s="295">
        <v>0.13953709288992699</v>
      </c>
      <c r="T28" s="295">
        <v>0.12538589729040761</v>
      </c>
      <c r="U28" s="295">
        <v>0.19738296151825929</v>
      </c>
      <c r="V28" s="295">
        <v>0.22650385893694491</v>
      </c>
      <c r="W28" s="295">
        <v>0.1673694628486764</v>
      </c>
      <c r="X28" s="295">
        <v>0.1665587009079898</v>
      </c>
      <c r="Y28" s="295">
        <v>0.14605237474933691</v>
      </c>
      <c r="DA28" s="122" t="s">
        <v>1602</v>
      </c>
    </row>
    <row r="29" spans="1:105" ht="12" customHeight="1" x14ac:dyDescent="0.25">
      <c r="A29" s="18" t="s">
        <v>32</v>
      </c>
      <c r="B29" s="295">
        <v>5.6649367433929454</v>
      </c>
      <c r="C29" s="295">
        <v>4.5943037077560414</v>
      </c>
      <c r="D29" s="295">
        <v>1.979881995929011</v>
      </c>
      <c r="E29" s="295">
        <v>0.44762929318427119</v>
      </c>
      <c r="F29" s="295">
        <v>0.1176598906082971</v>
      </c>
      <c r="G29" s="295">
        <v>0.10015740231099329</v>
      </c>
      <c r="H29" s="295">
        <v>0.11618691035835881</v>
      </c>
      <c r="I29" s="295">
        <v>0.1077084089735512</v>
      </c>
      <c r="J29" s="295">
        <v>0.116645027808869</v>
      </c>
      <c r="K29" s="295">
        <v>0</v>
      </c>
      <c r="L29" s="295">
        <v>0</v>
      </c>
      <c r="M29" s="295">
        <v>8.6260213029206362E-2</v>
      </c>
      <c r="N29" s="295">
        <v>0.18600486155460549</v>
      </c>
      <c r="O29" s="295">
        <v>0</v>
      </c>
      <c r="P29" s="295">
        <v>0</v>
      </c>
      <c r="Q29" s="295">
        <v>0</v>
      </c>
      <c r="R29" s="295">
        <v>0</v>
      </c>
      <c r="S29" s="295">
        <v>0</v>
      </c>
      <c r="T29" s="295">
        <v>0</v>
      </c>
      <c r="U29" s="295">
        <v>0</v>
      </c>
      <c r="V29" s="295">
        <v>0</v>
      </c>
      <c r="W29" s="295">
        <v>0</v>
      </c>
      <c r="X29" s="295">
        <v>0</v>
      </c>
      <c r="Y29" s="295">
        <v>0</v>
      </c>
      <c r="DA29" s="122" t="s">
        <v>1603</v>
      </c>
    </row>
    <row r="30" spans="1:105" ht="12" customHeight="1" x14ac:dyDescent="0.25">
      <c r="A30" s="18" t="s">
        <v>33</v>
      </c>
      <c r="B30" s="295">
        <v>0</v>
      </c>
      <c r="C30" s="295">
        <v>0</v>
      </c>
      <c r="D30" s="295">
        <v>0</v>
      </c>
      <c r="E30" s="295">
        <v>3.77734215873893</v>
      </c>
      <c r="F30" s="295">
        <v>4.7788025151304447</v>
      </c>
      <c r="G30" s="295">
        <v>4.7956962460045984</v>
      </c>
      <c r="H30" s="295">
        <v>7.5725296839228182</v>
      </c>
      <c r="I30" s="295">
        <v>5.3544975270968269</v>
      </c>
      <c r="J30" s="295">
        <v>5.8993315382059137</v>
      </c>
      <c r="K30" s="295">
        <v>4.9688916759813582</v>
      </c>
      <c r="L30" s="295">
        <v>2.8406082155986319</v>
      </c>
      <c r="M30" s="295">
        <v>2.6512718579152912</v>
      </c>
      <c r="N30" s="295">
        <v>2.3804574071317388</v>
      </c>
      <c r="O30" s="295">
        <v>3.3364360626836671</v>
      </c>
      <c r="P30" s="295">
        <v>4.0367834560221478</v>
      </c>
      <c r="Q30" s="295">
        <v>2.5108989321400541</v>
      </c>
      <c r="R30" s="295">
        <v>2.7320356607250438</v>
      </c>
      <c r="S30" s="295">
        <v>2.9897995546201579</v>
      </c>
      <c r="T30" s="295">
        <v>2.9659901742782648</v>
      </c>
      <c r="U30" s="295">
        <v>3.9326269270519361</v>
      </c>
      <c r="V30" s="295">
        <v>4.3271921853465631</v>
      </c>
      <c r="W30" s="295">
        <v>3.978534011796695</v>
      </c>
      <c r="X30" s="295">
        <v>3.5061731089343668</v>
      </c>
      <c r="Y30" s="295">
        <v>3.10828489528997</v>
      </c>
      <c r="DA30" s="122" t="s">
        <v>1604</v>
      </c>
    </row>
    <row r="31" spans="1:105" ht="12" customHeight="1" x14ac:dyDescent="0.25">
      <c r="A31" s="18" t="s">
        <v>35</v>
      </c>
      <c r="B31" s="295">
        <v>16.97737950936525</v>
      </c>
      <c r="C31" s="295">
        <v>13.607189483388639</v>
      </c>
      <c r="D31" s="295">
        <v>14.90385554002696</v>
      </c>
      <c r="E31" s="295">
        <v>13.79639336931222</v>
      </c>
      <c r="F31" s="295">
        <v>11.656355738974851</v>
      </c>
      <c r="G31" s="295">
        <v>11.095941525928909</v>
      </c>
      <c r="H31" s="295">
        <v>14.410960207904539</v>
      </c>
      <c r="I31" s="295">
        <v>13.89392486470463</v>
      </c>
      <c r="J31" s="295">
        <v>13.938571076540869</v>
      </c>
      <c r="K31" s="295">
        <v>8.6429870883079705</v>
      </c>
      <c r="L31" s="295">
        <v>8.4298087973701392</v>
      </c>
      <c r="M31" s="295">
        <v>7.530363093500382</v>
      </c>
      <c r="N31" s="295">
        <v>6.9352265917544109</v>
      </c>
      <c r="O31" s="295">
        <v>4.1924516332716317</v>
      </c>
      <c r="P31" s="295">
        <v>4.4940909024708748</v>
      </c>
      <c r="Q31" s="295">
        <v>4.7731928345506693</v>
      </c>
      <c r="R31" s="295">
        <v>5.8047980455050352</v>
      </c>
      <c r="S31" s="295">
        <v>5.6203756673565026</v>
      </c>
      <c r="T31" s="295">
        <v>4.7244748172087716</v>
      </c>
      <c r="U31" s="295">
        <v>7.4774427061486062</v>
      </c>
      <c r="V31" s="295">
        <v>5.5199343850745972</v>
      </c>
      <c r="W31" s="295">
        <v>4.8775111425836206</v>
      </c>
      <c r="X31" s="295">
        <v>3.913823619852641</v>
      </c>
      <c r="Y31" s="295">
        <v>3.5071786678142312</v>
      </c>
      <c r="DA31" s="122" t="s">
        <v>1605</v>
      </c>
    </row>
    <row r="32" spans="1:105" ht="12" customHeight="1" x14ac:dyDescent="0.25">
      <c r="A32" s="18" t="s">
        <v>38</v>
      </c>
      <c r="B32" s="295">
        <v>0</v>
      </c>
      <c r="C32" s="295">
        <v>0</v>
      </c>
      <c r="D32" s="295">
        <v>0</v>
      </c>
      <c r="E32" s="295">
        <v>1.6277700836498259</v>
      </c>
      <c r="F32" s="295">
        <v>1.7049892834497671</v>
      </c>
      <c r="G32" s="295">
        <v>2.0621562776598781</v>
      </c>
      <c r="H32" s="295">
        <v>2.411168224293232</v>
      </c>
      <c r="I32" s="295">
        <v>1.415263778177674</v>
      </c>
      <c r="J32" s="295">
        <v>2.0460329870742182</v>
      </c>
      <c r="K32" s="295">
        <v>3.2604308664305441</v>
      </c>
      <c r="L32" s="295">
        <v>2.526529608328334</v>
      </c>
      <c r="M32" s="295">
        <v>2.89388701039542</v>
      </c>
      <c r="N32" s="295">
        <v>3.529165978867042</v>
      </c>
      <c r="O32" s="295">
        <v>2.995942925068396</v>
      </c>
      <c r="P32" s="295">
        <v>4.5814698687664546</v>
      </c>
      <c r="Q32" s="295">
        <v>3.9299856520470029</v>
      </c>
      <c r="R32" s="295">
        <v>4.3229608979153316</v>
      </c>
      <c r="S32" s="295">
        <v>4.9490472333775566</v>
      </c>
      <c r="T32" s="295">
        <v>5.2603140866188882</v>
      </c>
      <c r="U32" s="295">
        <v>8.0856908643862173</v>
      </c>
      <c r="V32" s="295">
        <v>6.8111824278629927</v>
      </c>
      <c r="W32" s="295">
        <v>5.3564171845871691</v>
      </c>
      <c r="X32" s="295">
        <v>5.0529630871192612</v>
      </c>
      <c r="Y32" s="295">
        <v>5.256337237335245</v>
      </c>
      <c r="DA32" s="122" t="s">
        <v>1606</v>
      </c>
    </row>
    <row r="33" spans="1:105" ht="12" customHeight="1" x14ac:dyDescent="0.25">
      <c r="A33" s="57" t="s">
        <v>1470</v>
      </c>
      <c r="B33" s="261">
        <f t="shared" ref="B33:Y33" si="0">B34+B35</f>
        <v>4.9243276346777876</v>
      </c>
      <c r="C33" s="261">
        <f t="shared" si="0"/>
        <v>4.2668945865375756</v>
      </c>
      <c r="D33" s="261">
        <f t="shared" si="0"/>
        <v>5.2384850384636747</v>
      </c>
      <c r="E33" s="261">
        <f t="shared" si="0"/>
        <v>5.4876632313218456</v>
      </c>
      <c r="F33" s="261">
        <f t="shared" si="0"/>
        <v>3.8373178889592343</v>
      </c>
      <c r="G33" s="261">
        <f t="shared" si="0"/>
        <v>3.3156060907329672</v>
      </c>
      <c r="H33" s="261">
        <f t="shared" si="0"/>
        <v>4.2306706128481606</v>
      </c>
      <c r="I33" s="261">
        <f t="shared" si="0"/>
        <v>3.9037872458380747</v>
      </c>
      <c r="J33" s="261">
        <f t="shared" si="0"/>
        <v>4.2599927327461966</v>
      </c>
      <c r="K33" s="261">
        <f t="shared" si="0"/>
        <v>2.6475097243747356</v>
      </c>
      <c r="L33" s="261">
        <f t="shared" si="0"/>
        <v>2.3411246136646806</v>
      </c>
      <c r="M33" s="261">
        <f t="shared" si="0"/>
        <v>2.2485780648078069</v>
      </c>
      <c r="N33" s="261">
        <f t="shared" si="0"/>
        <v>2.2907564666061657</v>
      </c>
      <c r="O33" s="261">
        <f t="shared" si="0"/>
        <v>1.5680089153360928</v>
      </c>
      <c r="P33" s="261">
        <f t="shared" si="0"/>
        <v>2.0104720614838603</v>
      </c>
      <c r="Q33" s="261">
        <f t="shared" si="0"/>
        <v>2.008927433462715</v>
      </c>
      <c r="R33" s="261">
        <f t="shared" si="0"/>
        <v>1.8103171285562538</v>
      </c>
      <c r="S33" s="261">
        <f t="shared" si="0"/>
        <v>1.9083923692417981</v>
      </c>
      <c r="T33" s="261">
        <f t="shared" si="0"/>
        <v>1.6614949664735781</v>
      </c>
      <c r="U33" s="261">
        <f t="shared" si="0"/>
        <v>2.8116822579034744</v>
      </c>
      <c r="V33" s="261">
        <f t="shared" si="0"/>
        <v>2.3900227215683647</v>
      </c>
      <c r="W33" s="261">
        <f t="shared" si="0"/>
        <v>2.0097673258618935</v>
      </c>
      <c r="X33" s="261">
        <f t="shared" si="0"/>
        <v>1.6978218604136772</v>
      </c>
      <c r="Y33" s="261">
        <f t="shared" si="0"/>
        <v>1.5329590697754034</v>
      </c>
      <c r="DA33" s="70"/>
    </row>
    <row r="34" spans="1:105" ht="12" customHeight="1" x14ac:dyDescent="0.25">
      <c r="A34" s="60" t="s">
        <v>1471</v>
      </c>
      <c r="B34" s="262">
        <v>4.846085712357513</v>
      </c>
      <c r="C34" s="262">
        <v>4.1972784187408374</v>
      </c>
      <c r="D34" s="262">
        <v>5.1670381652592727</v>
      </c>
      <c r="E34" s="262">
        <v>5.4098180914235394</v>
      </c>
      <c r="F34" s="262">
        <v>3.7717167791645339</v>
      </c>
      <c r="G34" s="262">
        <v>3.2548737917327908</v>
      </c>
      <c r="H34" s="262">
        <v>4.1495974313820669</v>
      </c>
      <c r="I34" s="262">
        <v>3.8300330791762489</v>
      </c>
      <c r="J34" s="262">
        <v>4.1760270874341252</v>
      </c>
      <c r="K34" s="262">
        <v>2.5757146719195809</v>
      </c>
      <c r="L34" s="262">
        <v>2.291116469180619</v>
      </c>
      <c r="M34" s="262">
        <v>2.2048864419254159</v>
      </c>
      <c r="N34" s="262">
        <v>2.227811342939328</v>
      </c>
      <c r="O34" s="262">
        <v>1.5293459588672971</v>
      </c>
      <c r="P34" s="262">
        <v>1.967988453219786</v>
      </c>
      <c r="Q34" s="262">
        <v>1.97280559119303</v>
      </c>
      <c r="R34" s="262">
        <v>1.7743586210298881</v>
      </c>
      <c r="S34" s="262">
        <v>1.870940171547228</v>
      </c>
      <c r="T34" s="262">
        <v>1.626405117293428</v>
      </c>
      <c r="U34" s="262">
        <v>2.7586856992714641</v>
      </c>
      <c r="V34" s="262">
        <v>2.3446202218221952</v>
      </c>
      <c r="W34" s="262">
        <v>1.970919248128292</v>
      </c>
      <c r="X34" s="262">
        <v>1.6640015699664441</v>
      </c>
      <c r="Y34" s="262">
        <v>1.5011927785315511</v>
      </c>
      <c r="DA34" s="72" t="s">
        <v>1607</v>
      </c>
    </row>
    <row r="35" spans="1:105" ht="12" customHeight="1" x14ac:dyDescent="0.25">
      <c r="A35" s="60" t="s">
        <v>1473</v>
      </c>
      <c r="B35" s="262">
        <v>7.8241922320274437E-2</v>
      </c>
      <c r="C35" s="262">
        <v>6.9616167796737974E-2</v>
      </c>
      <c r="D35" s="262">
        <v>7.1446873204402073E-2</v>
      </c>
      <c r="E35" s="262">
        <v>7.7845139898306243E-2</v>
      </c>
      <c r="F35" s="262">
        <v>6.5601109794700671E-2</v>
      </c>
      <c r="G35" s="262">
        <v>6.0732299000176453E-2</v>
      </c>
      <c r="H35" s="262">
        <v>8.1073181466093727E-2</v>
      </c>
      <c r="I35" s="262">
        <v>7.3754166661825993E-2</v>
      </c>
      <c r="J35" s="262">
        <v>8.3965645312071471E-2</v>
      </c>
      <c r="K35" s="262">
        <v>7.1795052455154856E-2</v>
      </c>
      <c r="L35" s="262">
        <v>5.0008144484061767E-2</v>
      </c>
      <c r="M35" s="262">
        <v>4.3691622882390722E-2</v>
      </c>
      <c r="N35" s="262">
        <v>6.2945123666837494E-2</v>
      </c>
      <c r="O35" s="262">
        <v>3.8662956468795598E-2</v>
      </c>
      <c r="P35" s="262">
        <v>4.24836082640744E-2</v>
      </c>
      <c r="Q35" s="262">
        <v>3.6121842269684748E-2</v>
      </c>
      <c r="R35" s="262">
        <v>3.5958507526365778E-2</v>
      </c>
      <c r="S35" s="262">
        <v>3.7452197694570158E-2</v>
      </c>
      <c r="T35" s="262">
        <v>3.5089849180150068E-2</v>
      </c>
      <c r="U35" s="262">
        <v>5.2996558632010228E-2</v>
      </c>
      <c r="V35" s="262">
        <v>4.5402499746169493E-2</v>
      </c>
      <c r="W35" s="262">
        <v>3.8848077733601542E-2</v>
      </c>
      <c r="X35" s="262">
        <v>3.382029044723317E-2</v>
      </c>
      <c r="Y35" s="262">
        <v>3.1766291243852267E-2</v>
      </c>
      <c r="DA35" s="72" t="s">
        <v>1608</v>
      </c>
    </row>
    <row r="36" spans="1:105" ht="12" customHeight="1" x14ac:dyDescent="0.25">
      <c r="A36" s="64" t="s">
        <v>28</v>
      </c>
      <c r="B36" s="229">
        <v>8.4269748619683754E-3</v>
      </c>
      <c r="C36" s="229">
        <v>1.2753338876321541E-2</v>
      </c>
      <c r="D36" s="229">
        <v>2.0024905501309129E-2</v>
      </c>
      <c r="E36" s="229">
        <v>1.6378905992634928E-2</v>
      </c>
      <c r="F36" s="229">
        <v>1.2784914001293069E-2</v>
      </c>
      <c r="G36" s="229">
        <v>9.540816626473065E-3</v>
      </c>
      <c r="H36" s="229">
        <v>1.110928722001186E-2</v>
      </c>
      <c r="I36" s="229">
        <v>1.289724132852261E-2</v>
      </c>
      <c r="J36" s="229">
        <v>1.3742186259410609E-2</v>
      </c>
      <c r="K36" s="229">
        <v>6.3673078570321492E-3</v>
      </c>
      <c r="L36" s="229">
        <v>3.7984150852789981E-3</v>
      </c>
      <c r="M36" s="229">
        <v>4.3591997173667687E-3</v>
      </c>
      <c r="N36" s="229">
        <v>3.426652724762857E-3</v>
      </c>
      <c r="O36" s="229">
        <v>2.1997831886581419E-3</v>
      </c>
      <c r="P36" s="229">
        <v>2.2829283012298111E-3</v>
      </c>
      <c r="Q36" s="229">
        <v>1.6531703112483071E-3</v>
      </c>
      <c r="R36" s="229">
        <v>1.816868576946239E-3</v>
      </c>
      <c r="S36" s="229">
        <v>1.9330065322021031E-3</v>
      </c>
      <c r="T36" s="229">
        <v>1.5785679974609809E-3</v>
      </c>
      <c r="U36" s="229">
        <v>2.4817318520541048E-3</v>
      </c>
      <c r="V36" s="229">
        <v>2.22305156713163E-3</v>
      </c>
      <c r="W36" s="229">
        <v>1.9543570466391711E-3</v>
      </c>
      <c r="X36" s="229">
        <v>1.5739124767044871E-3</v>
      </c>
      <c r="Y36" s="229">
        <v>1.3637145816254579E-3</v>
      </c>
      <c r="DA36" s="73" t="s">
        <v>1609</v>
      </c>
    </row>
    <row r="37" spans="1:105" ht="12" customHeight="1" x14ac:dyDescent="0.25">
      <c r="A37" s="64" t="s">
        <v>30</v>
      </c>
      <c r="B37" s="229">
        <v>0</v>
      </c>
      <c r="C37" s="229">
        <v>0</v>
      </c>
      <c r="D37" s="229">
        <v>0</v>
      </c>
      <c r="E37" s="229">
        <v>0</v>
      </c>
      <c r="F37" s="229">
        <v>0</v>
      </c>
      <c r="G37" s="229">
        <v>0</v>
      </c>
      <c r="H37" s="229">
        <v>0</v>
      </c>
      <c r="I37" s="229">
        <v>0</v>
      </c>
      <c r="J37" s="229">
        <v>0</v>
      </c>
      <c r="K37" s="229">
        <v>0</v>
      </c>
      <c r="L37" s="229">
        <v>0</v>
      </c>
      <c r="M37" s="229">
        <v>0</v>
      </c>
      <c r="N37" s="229">
        <v>0</v>
      </c>
      <c r="O37" s="229">
        <v>0</v>
      </c>
      <c r="P37" s="229">
        <v>0</v>
      </c>
      <c r="Q37" s="229">
        <v>0</v>
      </c>
      <c r="R37" s="229">
        <v>0</v>
      </c>
      <c r="S37" s="229">
        <v>0</v>
      </c>
      <c r="T37" s="229">
        <v>0</v>
      </c>
      <c r="U37" s="229">
        <v>0</v>
      </c>
      <c r="V37" s="229">
        <v>0</v>
      </c>
      <c r="W37" s="229">
        <v>0</v>
      </c>
      <c r="X37" s="229">
        <v>0</v>
      </c>
      <c r="Y37" s="229">
        <v>0</v>
      </c>
      <c r="DA37" s="73" t="s">
        <v>1610</v>
      </c>
    </row>
    <row r="38" spans="1:105" ht="12" customHeight="1" x14ac:dyDescent="0.25">
      <c r="A38" s="64" t="s">
        <v>31</v>
      </c>
      <c r="B38" s="229">
        <v>1.4939066109294649E-3</v>
      </c>
      <c r="C38" s="229">
        <v>2.1923257155794379E-3</v>
      </c>
      <c r="D38" s="229">
        <v>2.204485519063137E-3</v>
      </c>
      <c r="E38" s="229">
        <v>2.4919918168555891E-3</v>
      </c>
      <c r="F38" s="229">
        <v>1.5721258373482139E-3</v>
      </c>
      <c r="G38" s="229">
        <v>1.3382643750621389E-3</v>
      </c>
      <c r="H38" s="229">
        <v>2.3286371307014359E-3</v>
      </c>
      <c r="I38" s="229">
        <v>1.6951395068154219E-3</v>
      </c>
      <c r="J38" s="229">
        <v>1.3899396621301231E-3</v>
      </c>
      <c r="K38" s="229">
        <v>2.8014462876857271E-4</v>
      </c>
      <c r="L38" s="229">
        <v>2.360096780246804E-4</v>
      </c>
      <c r="M38" s="229">
        <v>5.2175651513050461E-4</v>
      </c>
      <c r="N38" s="229">
        <v>2.0462431801972989E-4</v>
      </c>
      <c r="O38" s="229">
        <v>3.3403770413725179E-4</v>
      </c>
      <c r="P38" s="229">
        <v>4.123851780518585E-4</v>
      </c>
      <c r="Q38" s="229">
        <v>1.874162432703236E-4</v>
      </c>
      <c r="R38" s="229">
        <v>4.6725707751976421E-4</v>
      </c>
      <c r="S38" s="229">
        <v>4.0992598268840298E-4</v>
      </c>
      <c r="T38" s="229">
        <v>2.8664985205810971E-4</v>
      </c>
      <c r="U38" s="229">
        <v>4.9839580517056423E-4</v>
      </c>
      <c r="V38" s="229">
        <v>4.0454900757404272E-4</v>
      </c>
      <c r="W38" s="229">
        <v>2.5542959569001971E-4</v>
      </c>
      <c r="X38" s="229">
        <v>2.2549190250208061E-4</v>
      </c>
      <c r="Y38" s="229">
        <v>1.9033730250143189E-4</v>
      </c>
      <c r="DA38" s="73" t="s">
        <v>1611</v>
      </c>
    </row>
    <row r="39" spans="1:105" ht="12" customHeight="1" x14ac:dyDescent="0.25">
      <c r="A39" s="64" t="s">
        <v>159</v>
      </c>
      <c r="B39" s="229">
        <v>7.0066961310078666E-3</v>
      </c>
      <c r="C39" s="229">
        <v>5.3922886537681614E-3</v>
      </c>
      <c r="D39" s="229">
        <v>2.9093826740979149E-3</v>
      </c>
      <c r="E39" s="229">
        <v>6.1355654966150121E-3</v>
      </c>
      <c r="F39" s="229">
        <v>2.4145858569549982E-3</v>
      </c>
      <c r="G39" s="229">
        <v>1.76088104472059E-3</v>
      </c>
      <c r="H39" s="229">
        <v>2.3610158321777479E-3</v>
      </c>
      <c r="I39" s="229">
        <v>1.816016825697867E-3</v>
      </c>
      <c r="J39" s="229">
        <v>1.551005293479121E-3</v>
      </c>
      <c r="K39" s="229">
        <v>7.4934930069978708E-4</v>
      </c>
      <c r="L39" s="229">
        <v>8.431971014956661E-4</v>
      </c>
      <c r="M39" s="229">
        <v>9.3174889011109045E-4</v>
      </c>
      <c r="N39" s="229">
        <v>5.480619303042609E-4</v>
      </c>
      <c r="O39" s="229">
        <v>5.9542238770005247E-4</v>
      </c>
      <c r="P39" s="229">
        <v>5.5149651879161563E-4</v>
      </c>
      <c r="Q39" s="229">
        <v>5.0238540937418781E-4</v>
      </c>
      <c r="R39" s="229">
        <v>4.168789362751076E-4</v>
      </c>
      <c r="S39" s="229">
        <v>3.5872122513148929E-4</v>
      </c>
      <c r="T39" s="229">
        <v>3.2236791085513762E-4</v>
      </c>
      <c r="U39" s="229">
        <v>5.0781933237756868E-4</v>
      </c>
      <c r="V39" s="229">
        <v>5.8245407002246617E-4</v>
      </c>
      <c r="W39" s="229">
        <v>4.3001662445360717E-4</v>
      </c>
      <c r="X39" s="229">
        <v>4.2797885450664407E-4</v>
      </c>
      <c r="Y39" s="229">
        <v>3.7581411405771328E-4</v>
      </c>
      <c r="DA39" s="73" t="s">
        <v>1612</v>
      </c>
    </row>
    <row r="40" spans="1:105" ht="12" customHeight="1" x14ac:dyDescent="0.25">
      <c r="A40" s="64" t="s">
        <v>32</v>
      </c>
      <c r="B40" s="229">
        <v>1.422805641086124E-2</v>
      </c>
      <c r="C40" s="229">
        <v>1.153905423548127E-2</v>
      </c>
      <c r="D40" s="229">
        <v>4.9726720704836094E-3</v>
      </c>
      <c r="E40" s="229">
        <v>1.124265834390443E-3</v>
      </c>
      <c r="F40" s="229">
        <v>2.9551460796505669E-4</v>
      </c>
      <c r="G40" s="229">
        <v>2.5155535438382002E-4</v>
      </c>
      <c r="H40" s="229">
        <v>2.9181507043488938E-4</v>
      </c>
      <c r="I40" s="229">
        <v>2.668728241060928E-4</v>
      </c>
      <c r="J40" s="229">
        <v>2.7314410845623961E-4</v>
      </c>
      <c r="K40" s="229">
        <v>0</v>
      </c>
      <c r="L40" s="229">
        <v>0</v>
      </c>
      <c r="M40" s="229">
        <v>2.0505210394859721E-4</v>
      </c>
      <c r="N40" s="229">
        <v>3.214766030581586E-4</v>
      </c>
      <c r="O40" s="229">
        <v>0</v>
      </c>
      <c r="P40" s="229">
        <v>0</v>
      </c>
      <c r="Q40" s="229">
        <v>0</v>
      </c>
      <c r="R40" s="229">
        <v>0</v>
      </c>
      <c r="S40" s="229">
        <v>0</v>
      </c>
      <c r="T40" s="229">
        <v>0</v>
      </c>
      <c r="U40" s="229">
        <v>0</v>
      </c>
      <c r="V40" s="229">
        <v>0</v>
      </c>
      <c r="W40" s="229">
        <v>0</v>
      </c>
      <c r="X40" s="229">
        <v>0</v>
      </c>
      <c r="Y40" s="229">
        <v>0</v>
      </c>
      <c r="DA40" s="73" t="s">
        <v>1613</v>
      </c>
    </row>
    <row r="41" spans="1:105" ht="12" customHeight="1" x14ac:dyDescent="0.25">
      <c r="A41" s="64" t="s">
        <v>33</v>
      </c>
      <c r="B41" s="229">
        <v>0</v>
      </c>
      <c r="C41" s="229">
        <v>0</v>
      </c>
      <c r="D41" s="229">
        <v>0</v>
      </c>
      <c r="E41" s="229">
        <v>9.7242623635455296E-3</v>
      </c>
      <c r="F41" s="229">
        <v>1.230238815755411E-2</v>
      </c>
      <c r="G41" s="229">
        <v>1.2345878809026959E-2</v>
      </c>
      <c r="H41" s="229">
        <v>1.9494465237108901E-2</v>
      </c>
      <c r="I41" s="229">
        <v>1.359857157035774E-2</v>
      </c>
      <c r="J41" s="229">
        <v>1.4159510460469539E-2</v>
      </c>
      <c r="K41" s="229">
        <v>1.014091530823961E-2</v>
      </c>
      <c r="L41" s="229">
        <v>6.3689543667650624E-3</v>
      </c>
      <c r="M41" s="229">
        <v>6.4599297273404514E-3</v>
      </c>
      <c r="N41" s="229">
        <v>4.2170166784191677E-3</v>
      </c>
      <c r="O41" s="229">
        <v>7.1957638381063959E-3</v>
      </c>
      <c r="P41" s="229">
        <v>9.3546811264714896E-3</v>
      </c>
      <c r="Q41" s="229">
        <v>5.7907258802558396E-3</v>
      </c>
      <c r="R41" s="229">
        <v>7.0014523095962913E-3</v>
      </c>
      <c r="S41" s="229">
        <v>7.6770438021091566E-3</v>
      </c>
      <c r="T41" s="229">
        <v>7.6165336066794671E-3</v>
      </c>
      <c r="U41" s="229">
        <v>1.0105710670394671E-2</v>
      </c>
      <c r="V41" s="229">
        <v>1.1114164108657719E-2</v>
      </c>
      <c r="W41" s="229">
        <v>1.020978603456048E-2</v>
      </c>
      <c r="X41" s="229">
        <v>8.9985572464799501E-3</v>
      </c>
      <c r="Y41" s="229">
        <v>7.9885843235798608E-3</v>
      </c>
      <c r="DA41" s="73" t="s">
        <v>1614</v>
      </c>
    </row>
    <row r="42" spans="1:105" ht="12" customHeight="1" x14ac:dyDescent="0.25">
      <c r="A42" s="64" t="s">
        <v>35</v>
      </c>
      <c r="B42" s="229">
        <v>4.7086288305507491E-2</v>
      </c>
      <c r="C42" s="229">
        <v>3.7739160315587557E-2</v>
      </c>
      <c r="D42" s="229">
        <v>4.1335427439448277E-2</v>
      </c>
      <c r="E42" s="229">
        <v>3.8263912013351373E-2</v>
      </c>
      <c r="F42" s="229">
        <v>3.2328577364613961E-2</v>
      </c>
      <c r="G42" s="229">
        <v>3.0774284183417811E-2</v>
      </c>
      <c r="H42" s="229">
        <v>3.9968395990339647E-2</v>
      </c>
      <c r="I42" s="229">
        <v>3.8014823077911167E-2</v>
      </c>
      <c r="J42" s="229">
        <v>3.6042685923316033E-2</v>
      </c>
      <c r="K42" s="229">
        <v>1.900355926158202E-2</v>
      </c>
      <c r="L42" s="229">
        <v>2.0362353898763522E-2</v>
      </c>
      <c r="M42" s="229">
        <v>1.9767097640402301E-2</v>
      </c>
      <c r="N42" s="229">
        <v>1.323606884167082E-2</v>
      </c>
      <c r="O42" s="229">
        <v>9.7412707527425469E-3</v>
      </c>
      <c r="P42" s="229">
        <v>1.1219896385735241E-2</v>
      </c>
      <c r="Q42" s="229">
        <v>1.185949547007778E-2</v>
      </c>
      <c r="R42" s="229">
        <v>1.6026634942224879E-2</v>
      </c>
      <c r="S42" s="229">
        <v>1.5547864575071711E-2</v>
      </c>
      <c r="T42" s="229">
        <v>1.307057374497432E-2</v>
      </c>
      <c r="U42" s="229">
        <v>2.0700968486947281E-2</v>
      </c>
      <c r="V42" s="229">
        <v>1.5274183191168781E-2</v>
      </c>
      <c r="W42" s="229">
        <v>1.348482436917142E-2</v>
      </c>
      <c r="X42" s="229">
        <v>1.082166879319842E-2</v>
      </c>
      <c r="Y42" s="229">
        <v>9.7109195295827927E-3</v>
      </c>
      <c r="DA42" s="73" t="s">
        <v>1615</v>
      </c>
    </row>
    <row r="43" spans="1:105" ht="12" customHeight="1" x14ac:dyDescent="0.25">
      <c r="A43" s="64" t="s">
        <v>36</v>
      </c>
      <c r="B43" s="229">
        <v>0</v>
      </c>
      <c r="C43" s="229">
        <v>0</v>
      </c>
      <c r="D43" s="229">
        <v>0</v>
      </c>
      <c r="E43" s="229">
        <v>0</v>
      </c>
      <c r="F43" s="229">
        <v>0</v>
      </c>
      <c r="G43" s="229">
        <v>0</v>
      </c>
      <c r="H43" s="229">
        <v>0</v>
      </c>
      <c r="I43" s="229">
        <v>0</v>
      </c>
      <c r="J43" s="229">
        <v>0</v>
      </c>
      <c r="K43" s="229">
        <v>0</v>
      </c>
      <c r="L43" s="229">
        <v>0</v>
      </c>
      <c r="M43" s="229">
        <v>0</v>
      </c>
      <c r="N43" s="229">
        <v>0</v>
      </c>
      <c r="O43" s="229">
        <v>0</v>
      </c>
      <c r="P43" s="229">
        <v>0</v>
      </c>
      <c r="Q43" s="229">
        <v>0</v>
      </c>
      <c r="R43" s="229">
        <v>0</v>
      </c>
      <c r="S43" s="229">
        <v>0</v>
      </c>
      <c r="T43" s="229">
        <v>0</v>
      </c>
      <c r="U43" s="229">
        <v>0</v>
      </c>
      <c r="V43" s="229">
        <v>0</v>
      </c>
      <c r="W43" s="229">
        <v>0</v>
      </c>
      <c r="X43" s="229">
        <v>0</v>
      </c>
      <c r="Y43" s="229">
        <v>0</v>
      </c>
      <c r="DA43" s="73" t="s">
        <v>1616</v>
      </c>
    </row>
    <row r="44" spans="1:105" ht="12" customHeight="1" x14ac:dyDescent="0.25">
      <c r="A44" s="64" t="s">
        <v>38</v>
      </c>
      <c r="B44" s="229">
        <v>0</v>
      </c>
      <c r="C44" s="229">
        <v>0</v>
      </c>
      <c r="D44" s="229">
        <v>0</v>
      </c>
      <c r="E44" s="229">
        <v>3.7262363809133798E-3</v>
      </c>
      <c r="F44" s="229">
        <v>3.9030039689712638E-3</v>
      </c>
      <c r="G44" s="229">
        <v>4.7206186070920513E-3</v>
      </c>
      <c r="H44" s="229">
        <v>5.519564985319244E-3</v>
      </c>
      <c r="I44" s="229">
        <v>3.1960896888269812E-3</v>
      </c>
      <c r="J44" s="229">
        <v>4.3668177153289266E-3</v>
      </c>
      <c r="K44" s="229">
        <v>5.9169734425646298E-3</v>
      </c>
      <c r="L44" s="229">
        <v>5.0371883226744086E-3</v>
      </c>
      <c r="M44" s="229">
        <v>6.2699214424225373E-3</v>
      </c>
      <c r="N44" s="229">
        <v>5.559349591489687E-3</v>
      </c>
      <c r="O44" s="229">
        <v>5.7455899441306007E-3</v>
      </c>
      <c r="P44" s="229">
        <v>9.4407254306253657E-3</v>
      </c>
      <c r="Q44" s="229">
        <v>8.0593819276270056E-3</v>
      </c>
      <c r="R44" s="229">
        <v>9.851221312309557E-3</v>
      </c>
      <c r="S44" s="229">
        <v>1.130005459564498E-2</v>
      </c>
      <c r="T44" s="229">
        <v>1.201175120381975E-2</v>
      </c>
      <c r="U44" s="229">
        <v>1.8476012275554739E-2</v>
      </c>
      <c r="V44" s="229">
        <v>1.55560786715445E-2</v>
      </c>
      <c r="W44" s="229">
        <v>1.2222919673318049E-2</v>
      </c>
      <c r="X44" s="229">
        <v>1.1531681858552609E-2</v>
      </c>
      <c r="Y44" s="229">
        <v>1.2012661078100889E-2</v>
      </c>
      <c r="DA44" s="73" t="s">
        <v>1617</v>
      </c>
    </row>
    <row r="45" spans="1:105" ht="12" customHeight="1" x14ac:dyDescent="0.25">
      <c r="A45" s="146" t="s">
        <v>39</v>
      </c>
      <c r="B45" s="325">
        <v>0</v>
      </c>
      <c r="C45" s="325">
        <v>0</v>
      </c>
      <c r="D45" s="325">
        <v>0</v>
      </c>
      <c r="E45" s="325">
        <v>0</v>
      </c>
      <c r="F45" s="325">
        <v>0</v>
      </c>
      <c r="G45" s="325">
        <v>0</v>
      </c>
      <c r="H45" s="325">
        <v>0</v>
      </c>
      <c r="I45" s="325">
        <v>2.269411839588118E-3</v>
      </c>
      <c r="J45" s="325">
        <v>1.2440355889480869E-2</v>
      </c>
      <c r="K45" s="325">
        <v>2.9336802656268091E-2</v>
      </c>
      <c r="L45" s="325">
        <v>1.3362026031059441E-2</v>
      </c>
      <c r="M45" s="325">
        <v>5.1769168456684616E-3</v>
      </c>
      <c r="N45" s="325">
        <v>3.5431872979112822E-2</v>
      </c>
      <c r="O45" s="325">
        <v>1.285108865332061E-2</v>
      </c>
      <c r="P45" s="325">
        <v>9.2214953231690207E-3</v>
      </c>
      <c r="Q45" s="325">
        <v>8.0692670278313117E-3</v>
      </c>
      <c r="R45" s="325">
        <v>3.7819437149394112E-4</v>
      </c>
      <c r="S45" s="325">
        <v>2.255809817223265E-4</v>
      </c>
      <c r="T45" s="325">
        <v>2.0340486430231461E-4</v>
      </c>
      <c r="U45" s="325">
        <v>2.2592020951130011E-4</v>
      </c>
      <c r="V45" s="325">
        <v>2.4801913007036218E-4</v>
      </c>
      <c r="W45" s="325">
        <v>2.9074438976879082E-4</v>
      </c>
      <c r="X45" s="325">
        <v>2.409993152889803E-4</v>
      </c>
      <c r="Y45" s="325">
        <v>1.2426031440412549E-4</v>
      </c>
      <c r="DA45" s="148" t="s">
        <v>1618</v>
      </c>
    </row>
    <row r="46" spans="1:105" ht="12" hidden="1" customHeight="1" x14ac:dyDescent="0.25">
      <c r="A46" s="98"/>
      <c r="B46" s="98"/>
      <c r="C46" s="98"/>
      <c r="D46" s="98"/>
      <c r="E46" s="98"/>
      <c r="F46" s="98"/>
      <c r="G46" s="98"/>
      <c r="H46" s="98"/>
      <c r="I46" s="98"/>
      <c r="J46" s="98"/>
      <c r="K46" s="98"/>
      <c r="L46" s="98"/>
      <c r="M46" s="98"/>
      <c r="N46" s="98"/>
      <c r="O46" s="98"/>
      <c r="P46" s="98"/>
      <c r="Q46" s="98"/>
      <c r="R46" s="98"/>
      <c r="S46" s="98"/>
      <c r="T46" s="98"/>
      <c r="U46" s="98"/>
      <c r="V46" s="98"/>
      <c r="W46" s="98"/>
      <c r="X46" s="98"/>
      <c r="Y46" s="98"/>
      <c r="DA46" s="94"/>
    </row>
    <row r="47" spans="1:105" ht="12" customHeight="1" x14ac:dyDescent="0.25">
      <c r="A47" s="172"/>
      <c r="B47" s="172"/>
      <c r="C47" s="172"/>
      <c r="D47" s="172"/>
      <c r="E47" s="172"/>
      <c r="F47" s="172"/>
      <c r="G47" s="172"/>
      <c r="H47" s="172"/>
      <c r="I47" s="172"/>
      <c r="J47" s="172"/>
      <c r="K47" s="172"/>
      <c r="L47" s="172"/>
      <c r="M47" s="172"/>
      <c r="N47" s="172"/>
      <c r="O47" s="172"/>
      <c r="P47" s="172"/>
      <c r="Q47" s="172"/>
      <c r="R47" s="172"/>
      <c r="S47" s="172"/>
      <c r="T47" s="172"/>
      <c r="U47" s="172"/>
      <c r="V47" s="172"/>
      <c r="W47" s="172"/>
      <c r="X47" s="172"/>
      <c r="Y47" s="172"/>
      <c r="DA47" s="176"/>
    </row>
    <row r="48" spans="1:105" ht="15" customHeight="1" x14ac:dyDescent="0.25">
      <c r="A48" s="34" t="s">
        <v>52</v>
      </c>
      <c r="B48" s="223">
        <v>36.919514840122439</v>
      </c>
      <c r="C48" s="223">
        <v>46.508018635303713</v>
      </c>
      <c r="D48" s="223">
        <v>25.376002349523791</v>
      </c>
      <c r="E48" s="223">
        <v>37.257401817149983</v>
      </c>
      <c r="F48" s="223">
        <v>51.568632635301732</v>
      </c>
      <c r="G48" s="223">
        <v>64.549224123125711</v>
      </c>
      <c r="H48" s="223">
        <v>60.774917485486668</v>
      </c>
      <c r="I48" s="223">
        <v>70.013213347250854</v>
      </c>
      <c r="J48" s="223">
        <v>64.46050976579545</v>
      </c>
      <c r="K48" s="223">
        <v>44.716283232316577</v>
      </c>
      <c r="L48" s="223">
        <v>57.910605537578078</v>
      </c>
      <c r="M48" s="223">
        <v>52.528677528646362</v>
      </c>
      <c r="N48" s="223">
        <v>45.451269427341813</v>
      </c>
      <c r="O48" s="223">
        <v>57.32273574024417</v>
      </c>
      <c r="P48" s="223">
        <v>54.00525008368156</v>
      </c>
      <c r="Q48" s="223">
        <v>56.437087880411298</v>
      </c>
      <c r="R48" s="223">
        <v>52.618819555033561</v>
      </c>
      <c r="S48" s="223">
        <v>58.65227031323824</v>
      </c>
      <c r="T48" s="223">
        <v>66.44759815598502</v>
      </c>
      <c r="U48" s="223">
        <v>54.87877247800445</v>
      </c>
      <c r="V48" s="223">
        <v>51.136910360653658</v>
      </c>
      <c r="W48" s="223">
        <v>62.443337881681629</v>
      </c>
      <c r="X48" s="223">
        <v>62.723323602248477</v>
      </c>
      <c r="Y48" s="223">
        <v>58.868168475893697</v>
      </c>
      <c r="DA48" s="89" t="s">
        <v>1619</v>
      </c>
    </row>
    <row r="49" spans="1:105" ht="12" customHeight="1" x14ac:dyDescent="0.25">
      <c r="A49" s="55" t="s">
        <v>91</v>
      </c>
      <c r="B49" s="259">
        <v>0.23636865499875931</v>
      </c>
      <c r="C49" s="259">
        <v>0.29754844041444689</v>
      </c>
      <c r="D49" s="259">
        <v>0.16071565613842939</v>
      </c>
      <c r="E49" s="259">
        <v>0.23686218706472781</v>
      </c>
      <c r="F49" s="259">
        <v>0.32972175479266969</v>
      </c>
      <c r="G49" s="259">
        <v>0.41333518877825409</v>
      </c>
      <c r="H49" s="259">
        <v>0.39019701737575568</v>
      </c>
      <c r="I49" s="259">
        <v>0.44823273855579893</v>
      </c>
      <c r="J49" s="259">
        <v>0.41251212457336089</v>
      </c>
      <c r="K49" s="259">
        <v>0.28672808499934338</v>
      </c>
      <c r="L49" s="259">
        <v>0.36924726662387281</v>
      </c>
      <c r="M49" s="259">
        <v>0.3350758461743254</v>
      </c>
      <c r="N49" s="259">
        <v>0.28919102699642429</v>
      </c>
      <c r="O49" s="259">
        <v>0.36714692315554398</v>
      </c>
      <c r="P49" s="259">
        <v>0.34523896768390849</v>
      </c>
      <c r="Q49" s="259">
        <v>0.35831498200965889</v>
      </c>
      <c r="R49" s="259">
        <v>0.33558686735542992</v>
      </c>
      <c r="S49" s="259">
        <v>0.37398365221770541</v>
      </c>
      <c r="T49" s="259">
        <v>0.42380485569740373</v>
      </c>
      <c r="U49" s="259">
        <v>0.349263526577684</v>
      </c>
      <c r="V49" s="259">
        <v>0.3262601054795774</v>
      </c>
      <c r="W49" s="259">
        <v>0.39874955131187662</v>
      </c>
      <c r="X49" s="259">
        <v>0.40031245887135408</v>
      </c>
      <c r="Y49" s="259">
        <v>0.3754502995262563</v>
      </c>
      <c r="DA49" s="67" t="s">
        <v>1620</v>
      </c>
    </row>
    <row r="50" spans="1:105" ht="12" customHeight="1" x14ac:dyDescent="0.25">
      <c r="A50" s="173" t="s">
        <v>92</v>
      </c>
      <c r="B50" s="224">
        <v>6.869978557231031E-2</v>
      </c>
      <c r="C50" s="224">
        <v>8.6481492454890688E-2</v>
      </c>
      <c r="D50" s="224">
        <v>4.671148598311909E-2</v>
      </c>
      <c r="E50" s="224">
        <v>6.8843229072064041E-2</v>
      </c>
      <c r="F50" s="224">
        <v>9.5832562286658443E-2</v>
      </c>
      <c r="G50" s="224">
        <v>0.12013453661487181</v>
      </c>
      <c r="H50" s="224">
        <v>0.1134095018851386</v>
      </c>
      <c r="I50" s="224">
        <v>0.1302773966600371</v>
      </c>
      <c r="J50" s="224">
        <v>0.1198953156640707</v>
      </c>
      <c r="K50" s="224">
        <v>8.3336591127607232E-2</v>
      </c>
      <c r="L50" s="224">
        <v>0.1073205245439795</v>
      </c>
      <c r="M50" s="224">
        <v>9.7388711640963674E-2</v>
      </c>
      <c r="N50" s="224">
        <v>8.4052437258209364E-2</v>
      </c>
      <c r="O50" s="224">
        <v>0.1067100665037493</v>
      </c>
      <c r="P50" s="224">
        <v>0.10034259005795319</v>
      </c>
      <c r="Q50" s="224">
        <v>0.10414309135675801</v>
      </c>
      <c r="R50" s="224">
        <v>9.753723829550244E-2</v>
      </c>
      <c r="S50" s="224">
        <v>0.1086971397076346</v>
      </c>
      <c r="T50" s="224">
        <v>0.12317751146431991</v>
      </c>
      <c r="U50" s="224">
        <v>0.1015123150920402</v>
      </c>
      <c r="V50" s="224">
        <v>9.4826445102731444E-2</v>
      </c>
      <c r="W50" s="224">
        <v>0.1158952682297264</v>
      </c>
      <c r="X50" s="224">
        <v>0.11634952226017729</v>
      </c>
      <c r="Y50" s="224">
        <v>0.1091234160072912</v>
      </c>
      <c r="DA50" s="177" t="s">
        <v>1621</v>
      </c>
    </row>
    <row r="51" spans="1:105" ht="12" customHeight="1" x14ac:dyDescent="0.25">
      <c r="A51" s="173" t="s">
        <v>93</v>
      </c>
      <c r="B51" s="224">
        <v>0.63531714383809568</v>
      </c>
      <c r="C51" s="224">
        <v>0.77503011199677552</v>
      </c>
      <c r="D51" s="224">
        <v>0.48298613317174782</v>
      </c>
      <c r="E51" s="224">
        <v>0.68867556966900356</v>
      </c>
      <c r="F51" s="224">
        <v>0.82319551324587625</v>
      </c>
      <c r="G51" s="224">
        <v>0.9775727583802849</v>
      </c>
      <c r="H51" s="224">
        <v>0.88902757931128873</v>
      </c>
      <c r="I51" s="224">
        <v>1.049222742960304</v>
      </c>
      <c r="J51" s="224">
        <v>0.98383240138734385</v>
      </c>
      <c r="K51" s="224">
        <v>0.61150436027619504</v>
      </c>
      <c r="L51" s="224">
        <v>0.88817870289538792</v>
      </c>
      <c r="M51" s="224">
        <v>0.80093559843447293</v>
      </c>
      <c r="N51" s="224">
        <v>0.69698131052683177</v>
      </c>
      <c r="O51" s="224">
        <v>0.80798476265581831</v>
      </c>
      <c r="P51" s="224">
        <v>0.80492667284505082</v>
      </c>
      <c r="Q51" s="224">
        <v>0.96375067095812827</v>
      </c>
      <c r="R51" s="224">
        <v>0.74655303277098917</v>
      </c>
      <c r="S51" s="224">
        <v>0.83655398408036219</v>
      </c>
      <c r="T51" s="224">
        <v>0.89610499998919946</v>
      </c>
      <c r="U51" s="224">
        <v>0.80515237520026073</v>
      </c>
      <c r="V51" s="224">
        <v>0.74583174179345391</v>
      </c>
      <c r="W51" s="224">
        <v>0.90238567483969612</v>
      </c>
      <c r="X51" s="224">
        <v>0.89475346293553237</v>
      </c>
      <c r="Y51" s="224">
        <v>0.80204190063357372</v>
      </c>
      <c r="DA51" s="177" t="s">
        <v>1622</v>
      </c>
    </row>
    <row r="52" spans="1:105" ht="12" customHeight="1" x14ac:dyDescent="0.25">
      <c r="A52" s="173" t="s">
        <v>94</v>
      </c>
      <c r="B52" s="224">
        <v>0.19279306494199769</v>
      </c>
      <c r="C52" s="224">
        <v>0.242694090705528</v>
      </c>
      <c r="D52" s="224">
        <v>0.1310870256094431</v>
      </c>
      <c r="E52" s="224">
        <v>0.19319561222410539</v>
      </c>
      <c r="F52" s="224">
        <v>0.26893611458281652</v>
      </c>
      <c r="G52" s="224">
        <v>0.3371350481871509</v>
      </c>
      <c r="H52" s="224">
        <v>0.31826249936351642</v>
      </c>
      <c r="I52" s="224">
        <v>0.3655990828139678</v>
      </c>
      <c r="J52" s="224">
        <v>0.33646371944981829</v>
      </c>
      <c r="K52" s="224">
        <v>0.23386851489366539</v>
      </c>
      <c r="L52" s="224">
        <v>0.30117492632111093</v>
      </c>
      <c r="M52" s="224">
        <v>0.2733031559210784</v>
      </c>
      <c r="N52" s="224">
        <v>0.2358774028166182</v>
      </c>
      <c r="O52" s="224">
        <v>0.29946179031036479</v>
      </c>
      <c r="P52" s="224">
        <v>0.2815926617577163</v>
      </c>
      <c r="Q52" s="224">
        <v>0.2922580559450299</v>
      </c>
      <c r="R52" s="224">
        <v>0.27371996812384669</v>
      </c>
      <c r="S52" s="224">
        <v>0.30503813862134971</v>
      </c>
      <c r="T52" s="224">
        <v>0.34567458645323468</v>
      </c>
      <c r="U52" s="224">
        <v>0.28487527570741561</v>
      </c>
      <c r="V52" s="224">
        <v>0.26611263538322077</v>
      </c>
      <c r="W52" s="224">
        <v>0.32523833645398759</v>
      </c>
      <c r="X52" s="224">
        <v>0.32651311520421689</v>
      </c>
      <c r="Y52" s="224">
        <v>0.30623440311676658</v>
      </c>
      <c r="DA52" s="177" t="s">
        <v>1623</v>
      </c>
    </row>
    <row r="53" spans="1:105" ht="12" customHeight="1" x14ac:dyDescent="0.25">
      <c r="A53" s="56" t="s">
        <v>95</v>
      </c>
      <c r="B53" s="260">
        <v>0.43948572565083538</v>
      </c>
      <c r="C53" s="260">
        <v>0.55541966338222593</v>
      </c>
      <c r="D53" s="260">
        <v>0.32706834254660772</v>
      </c>
      <c r="E53" s="260">
        <v>0.47210557983041601</v>
      </c>
      <c r="F53" s="260">
        <v>0.60668901855017099</v>
      </c>
      <c r="G53" s="260">
        <v>0.73846856401916861</v>
      </c>
      <c r="H53" s="260">
        <v>0.6836939856221711</v>
      </c>
      <c r="I53" s="260">
        <v>0.79728273628986268</v>
      </c>
      <c r="J53" s="260">
        <v>0.74253519834214821</v>
      </c>
      <c r="K53" s="260">
        <v>0.48915128444998929</v>
      </c>
      <c r="L53" s="260">
        <v>0.65870063695936387</v>
      </c>
      <c r="M53" s="260">
        <v>0.60006416869148227</v>
      </c>
      <c r="N53" s="260">
        <v>0.52109314018637698</v>
      </c>
      <c r="O53" s="260">
        <v>0.63205408047173206</v>
      </c>
      <c r="P53" s="260">
        <v>0.61658199873583808</v>
      </c>
      <c r="Q53" s="260">
        <v>0.69656155072828185</v>
      </c>
      <c r="R53" s="260">
        <v>0.57679256882846808</v>
      </c>
      <c r="S53" s="260">
        <v>0.64570066340173637</v>
      </c>
      <c r="T53" s="260">
        <v>0.70925670197187118</v>
      </c>
      <c r="U53" s="260">
        <v>0.61294594735534513</v>
      </c>
      <c r="V53" s="260">
        <v>0.57253660601100798</v>
      </c>
      <c r="W53" s="260">
        <v>0.69387785472041374</v>
      </c>
      <c r="X53" s="260">
        <v>0.69105049866607027</v>
      </c>
      <c r="Y53" s="260">
        <v>0.64642913629689591</v>
      </c>
      <c r="DA53" s="68" t="s">
        <v>1624</v>
      </c>
    </row>
    <row r="54" spans="1:105" ht="12" customHeight="1" x14ac:dyDescent="0.25">
      <c r="A54" s="37" t="s">
        <v>159</v>
      </c>
      <c r="B54" s="226">
        <v>2.9860336563065529E-2</v>
      </c>
      <c r="C54" s="226">
        <v>3.5625882922363912E-2</v>
      </c>
      <c r="D54" s="226">
        <v>8.6568190400317744E-3</v>
      </c>
      <c r="E54" s="226">
        <v>2.6843043952789681E-2</v>
      </c>
      <c r="F54" s="226">
        <v>2.1487597825125129E-2</v>
      </c>
      <c r="G54" s="226">
        <v>2.203079604895089E-2</v>
      </c>
      <c r="H54" s="226">
        <v>2.2208287935464671E-2</v>
      </c>
      <c r="I54" s="226">
        <v>2.062325261445257E-2</v>
      </c>
      <c r="J54" s="226">
        <v>1.6537283218163591E-2</v>
      </c>
      <c r="K54" s="226">
        <v>1.104487169476044E-2</v>
      </c>
      <c r="L54" s="226">
        <v>1.40846933728797E-2</v>
      </c>
      <c r="M54" s="226">
        <v>1.418154954489621E-2</v>
      </c>
      <c r="N54" s="226">
        <v>1.02167755422984E-2</v>
      </c>
      <c r="O54" s="226">
        <v>1.8681152849536739E-2</v>
      </c>
      <c r="P54" s="226">
        <v>1.2862200438588749E-2</v>
      </c>
      <c r="Q54" s="226">
        <v>1.0440017438620931E-2</v>
      </c>
      <c r="R54" s="226">
        <v>8.0133473856484356E-3</v>
      </c>
      <c r="S54" s="226">
        <v>7.634668343794314E-3</v>
      </c>
      <c r="T54" s="226">
        <v>9.1932245199576896E-3</v>
      </c>
      <c r="U54" s="226">
        <v>7.2572309759594373E-3</v>
      </c>
      <c r="V54" s="226">
        <v>9.8404416940341185E-3</v>
      </c>
      <c r="W54" s="226">
        <v>1.006386510192451E-2</v>
      </c>
      <c r="X54" s="226">
        <v>1.199433948003553E-2</v>
      </c>
      <c r="Y54" s="226">
        <v>1.118867781869589E-2</v>
      </c>
      <c r="DA54" s="69" t="s">
        <v>1625</v>
      </c>
    </row>
    <row r="55" spans="1:105" ht="12" customHeight="1" x14ac:dyDescent="0.25">
      <c r="A55" s="37" t="s">
        <v>35</v>
      </c>
      <c r="B55" s="226">
        <v>0.2100040088435805</v>
      </c>
      <c r="C55" s="226">
        <v>0.2609374714499651</v>
      </c>
      <c r="D55" s="226">
        <v>0.12871573368314751</v>
      </c>
      <c r="E55" s="226">
        <v>0.17519360438598031</v>
      </c>
      <c r="F55" s="226">
        <v>0.30108111843557561</v>
      </c>
      <c r="G55" s="226">
        <v>0.4029395008089442</v>
      </c>
      <c r="H55" s="226">
        <v>0.39344552704638491</v>
      </c>
      <c r="I55" s="226">
        <v>0.45179558191329261</v>
      </c>
      <c r="J55" s="226">
        <v>0.40217932804142997</v>
      </c>
      <c r="K55" s="226">
        <v>0.29313186484592968</v>
      </c>
      <c r="L55" s="226">
        <v>0.35595736693158492</v>
      </c>
      <c r="M55" s="226">
        <v>0.31486140026480769</v>
      </c>
      <c r="N55" s="226">
        <v>0.25822301411193899</v>
      </c>
      <c r="O55" s="226">
        <v>0.31984962137254191</v>
      </c>
      <c r="P55" s="226">
        <v>0.27385019632951779</v>
      </c>
      <c r="Q55" s="226">
        <v>0.25791828503101383</v>
      </c>
      <c r="R55" s="226">
        <v>0.32240225842851772</v>
      </c>
      <c r="S55" s="226">
        <v>0.3463024493858024</v>
      </c>
      <c r="T55" s="226">
        <v>0.39008785242222738</v>
      </c>
      <c r="U55" s="226">
        <v>0.30960223860732827</v>
      </c>
      <c r="V55" s="226">
        <v>0.27006146279218868</v>
      </c>
      <c r="W55" s="226">
        <v>0.3302756591956818</v>
      </c>
      <c r="X55" s="226">
        <v>0.3173949226359094</v>
      </c>
      <c r="Y55" s="226">
        <v>0.30256434611819172</v>
      </c>
      <c r="DA55" s="69" t="s">
        <v>1626</v>
      </c>
    </row>
    <row r="56" spans="1:105" ht="12" customHeight="1" x14ac:dyDescent="0.25">
      <c r="A56" s="37" t="s">
        <v>96</v>
      </c>
      <c r="B56" s="226">
        <v>0</v>
      </c>
      <c r="C56" s="226">
        <v>0</v>
      </c>
      <c r="D56" s="226">
        <v>0</v>
      </c>
      <c r="E56" s="226">
        <v>0</v>
      </c>
      <c r="F56" s="226">
        <v>0</v>
      </c>
      <c r="G56" s="226">
        <v>0</v>
      </c>
      <c r="H56" s="226">
        <v>0</v>
      </c>
      <c r="I56" s="226">
        <v>0</v>
      </c>
      <c r="J56" s="226">
        <v>0</v>
      </c>
      <c r="K56" s="226">
        <v>0</v>
      </c>
      <c r="L56" s="226">
        <v>0</v>
      </c>
      <c r="M56" s="226">
        <v>0</v>
      </c>
      <c r="N56" s="226">
        <v>0</v>
      </c>
      <c r="O56" s="226">
        <v>0</v>
      </c>
      <c r="P56" s="226">
        <v>0</v>
      </c>
      <c r="Q56" s="226">
        <v>0</v>
      </c>
      <c r="R56" s="226">
        <v>0</v>
      </c>
      <c r="S56" s="226">
        <v>0</v>
      </c>
      <c r="T56" s="226">
        <v>0</v>
      </c>
      <c r="U56" s="226">
        <v>0</v>
      </c>
      <c r="V56" s="226">
        <v>0</v>
      </c>
      <c r="W56" s="226">
        <v>0</v>
      </c>
      <c r="X56" s="226">
        <v>0</v>
      </c>
      <c r="Y56" s="226">
        <v>0</v>
      </c>
      <c r="DA56" s="69" t="s">
        <v>1627</v>
      </c>
    </row>
    <row r="57" spans="1:105" ht="12" customHeight="1" x14ac:dyDescent="0.25">
      <c r="A57" s="37" t="s">
        <v>78</v>
      </c>
      <c r="B57" s="226">
        <v>0</v>
      </c>
      <c r="C57" s="226">
        <v>0</v>
      </c>
      <c r="D57" s="226">
        <v>0</v>
      </c>
      <c r="E57" s="226">
        <v>0</v>
      </c>
      <c r="F57" s="226">
        <v>0</v>
      </c>
      <c r="G57" s="226">
        <v>0</v>
      </c>
      <c r="H57" s="226">
        <v>0</v>
      </c>
      <c r="I57" s="226">
        <v>0</v>
      </c>
      <c r="J57" s="226">
        <v>0</v>
      </c>
      <c r="K57" s="226">
        <v>0</v>
      </c>
      <c r="L57" s="226">
        <v>0</v>
      </c>
      <c r="M57" s="226">
        <v>0</v>
      </c>
      <c r="N57" s="226">
        <v>0</v>
      </c>
      <c r="O57" s="226">
        <v>0</v>
      </c>
      <c r="P57" s="226">
        <v>0</v>
      </c>
      <c r="Q57" s="226">
        <v>0</v>
      </c>
      <c r="R57" s="226">
        <v>0</v>
      </c>
      <c r="S57" s="226">
        <v>0</v>
      </c>
      <c r="T57" s="226">
        <v>0</v>
      </c>
      <c r="U57" s="226">
        <v>0</v>
      </c>
      <c r="V57" s="226">
        <v>0</v>
      </c>
      <c r="W57" s="226">
        <v>0</v>
      </c>
      <c r="X57" s="226">
        <v>0</v>
      </c>
      <c r="Y57" s="226">
        <v>2.6115291126510801E-2</v>
      </c>
      <c r="DA57" s="69" t="s">
        <v>1628</v>
      </c>
    </row>
    <row r="58" spans="1:105" ht="12" customHeight="1" x14ac:dyDescent="0.25">
      <c r="A58" s="37" t="s">
        <v>40</v>
      </c>
      <c r="B58" s="226">
        <v>0.19962138024418941</v>
      </c>
      <c r="C58" s="226">
        <v>0.25885630900989692</v>
      </c>
      <c r="D58" s="226">
        <v>0.18969578982342841</v>
      </c>
      <c r="E58" s="226">
        <v>0.27006893149164601</v>
      </c>
      <c r="F58" s="226">
        <v>0.28412030228947038</v>
      </c>
      <c r="G58" s="226">
        <v>0.31349826716127349</v>
      </c>
      <c r="H58" s="226">
        <v>0.26804017064032171</v>
      </c>
      <c r="I58" s="226">
        <v>0.32486390176211738</v>
      </c>
      <c r="J58" s="226">
        <v>0.32381858708255462</v>
      </c>
      <c r="K58" s="226">
        <v>0.18497454790929921</v>
      </c>
      <c r="L58" s="226">
        <v>0.2886585766548993</v>
      </c>
      <c r="M58" s="226">
        <v>0.27102121888177838</v>
      </c>
      <c r="N58" s="226">
        <v>0.25265335053213961</v>
      </c>
      <c r="O58" s="226">
        <v>0.29352330624965339</v>
      </c>
      <c r="P58" s="226">
        <v>0.32986960196773141</v>
      </c>
      <c r="Q58" s="226">
        <v>0.4282032482586472</v>
      </c>
      <c r="R58" s="226">
        <v>0.2463769630143019</v>
      </c>
      <c r="S58" s="226">
        <v>0.29176354567213958</v>
      </c>
      <c r="T58" s="226">
        <v>0.30997562502968612</v>
      </c>
      <c r="U58" s="226">
        <v>0.29608647777205738</v>
      </c>
      <c r="V58" s="226">
        <v>0.2926347015247851</v>
      </c>
      <c r="W58" s="226">
        <v>0.35353833042280741</v>
      </c>
      <c r="X58" s="226">
        <v>0.36166123655012528</v>
      </c>
      <c r="Y58" s="226">
        <v>0.30656082123349759</v>
      </c>
      <c r="DA58" s="69" t="s">
        <v>1629</v>
      </c>
    </row>
    <row r="59" spans="1:105" ht="12" customHeight="1" x14ac:dyDescent="0.25">
      <c r="A59" s="57" t="s">
        <v>1496</v>
      </c>
      <c r="B59" s="261">
        <v>2.3009240751346351</v>
      </c>
      <c r="C59" s="261">
        <v>2.8069216468399372</v>
      </c>
      <c r="D59" s="261">
        <v>1.749227818814008</v>
      </c>
      <c r="E59" s="261">
        <v>2.4941719479433511</v>
      </c>
      <c r="F59" s="261">
        <v>2.9813619754182858</v>
      </c>
      <c r="G59" s="261">
        <v>3.5404690661490918</v>
      </c>
      <c r="H59" s="261">
        <v>3.2197855520443932</v>
      </c>
      <c r="I59" s="261">
        <v>3.7999633614033139</v>
      </c>
      <c r="J59" s="261">
        <v>3.5631395755732149</v>
      </c>
      <c r="K59" s="261">
        <v>2.2146814677613471</v>
      </c>
      <c r="L59" s="261">
        <v>3.2167111817065179</v>
      </c>
      <c r="M59" s="261">
        <v>2.9007433829613261</v>
      </c>
      <c r="N59" s="261">
        <v>2.5242527969916759</v>
      </c>
      <c r="O59" s="261">
        <v>2.9262732963656539</v>
      </c>
      <c r="P59" s="261">
        <v>2.91519783187085</v>
      </c>
      <c r="Q59" s="261">
        <v>3.49040969969453</v>
      </c>
      <c r="R59" s="261">
        <v>2.7037863894088461</v>
      </c>
      <c r="S59" s="261">
        <v>3.0297422646142689</v>
      </c>
      <c r="T59" s="261">
        <v>3.2454178016784598</v>
      </c>
      <c r="U59" s="261">
        <v>2.9160152566608981</v>
      </c>
      <c r="V59" s="261">
        <v>2.701174094444851</v>
      </c>
      <c r="W59" s="261">
        <v>3.2681644819967279</v>
      </c>
      <c r="X59" s="261">
        <v>3.240522948493116</v>
      </c>
      <c r="Y59" s="261">
        <v>2.9047500706274381</v>
      </c>
      <c r="DA59" s="70" t="s">
        <v>1630</v>
      </c>
    </row>
    <row r="60" spans="1:105" ht="12" customHeight="1" x14ac:dyDescent="0.25">
      <c r="A60" s="57" t="s">
        <v>1498</v>
      </c>
      <c r="B60" s="261">
        <f t="shared" ref="B60:Y60" si="1">B61+B67+B78</f>
        <v>4.0786467836302744</v>
      </c>
      <c r="C60" s="261">
        <f t="shared" si="1"/>
        <v>5.1139831458887439</v>
      </c>
      <c r="D60" s="261">
        <f t="shared" si="1"/>
        <v>2.6580949432883432</v>
      </c>
      <c r="E60" s="261">
        <f t="shared" si="1"/>
        <v>3.9435080520408317</v>
      </c>
      <c r="F60" s="261">
        <f t="shared" si="1"/>
        <v>5.6785392073198171</v>
      </c>
      <c r="G60" s="261">
        <f t="shared" si="1"/>
        <v>7.2248331587388215</v>
      </c>
      <c r="H60" s="261">
        <f t="shared" si="1"/>
        <v>6.8793682838368282</v>
      </c>
      <c r="I60" s="261">
        <f t="shared" si="1"/>
        <v>7.8936577828047652</v>
      </c>
      <c r="J60" s="261">
        <f t="shared" si="1"/>
        <v>7.291708011272374</v>
      </c>
      <c r="K60" s="261">
        <f t="shared" si="1"/>
        <v>5.3418687028903147</v>
      </c>
      <c r="L60" s="261">
        <f t="shared" si="1"/>
        <v>6.681865081355447</v>
      </c>
      <c r="M60" s="261">
        <f t="shared" si="1"/>
        <v>5.902121500989967</v>
      </c>
      <c r="N60" s="261">
        <f t="shared" si="1"/>
        <v>5.4764355539237002</v>
      </c>
      <c r="O60" s="261">
        <f t="shared" si="1"/>
        <v>6.5659788098352898</v>
      </c>
      <c r="P60" s="261">
        <f t="shared" si="1"/>
        <v>5.9393037249219276</v>
      </c>
      <c r="Q60" s="261">
        <f t="shared" si="1"/>
        <v>6.0895809926170035</v>
      </c>
      <c r="R60" s="261">
        <f t="shared" si="1"/>
        <v>5.8496110901415133</v>
      </c>
      <c r="S60" s="261">
        <f t="shared" si="1"/>
        <v>6.4482133175053304</v>
      </c>
      <c r="T60" s="261">
        <f t="shared" si="1"/>
        <v>7.2568065696179387</v>
      </c>
      <c r="U60" s="261">
        <f t="shared" si="1"/>
        <v>5.9667826368654273</v>
      </c>
      <c r="V60" s="261">
        <f t="shared" si="1"/>
        <v>5.4916222617657944</v>
      </c>
      <c r="W60" s="261">
        <f t="shared" si="1"/>
        <v>6.6872275626880722</v>
      </c>
      <c r="X60" s="261">
        <f t="shared" si="1"/>
        <v>6.6360344332116386</v>
      </c>
      <c r="Y60" s="261">
        <f t="shared" si="1"/>
        <v>6.2421817015978949</v>
      </c>
      <c r="DA60" s="70"/>
    </row>
    <row r="61" spans="1:105" ht="12" customHeight="1" x14ac:dyDescent="0.25">
      <c r="A61" s="60" t="s">
        <v>1499</v>
      </c>
      <c r="B61" s="262">
        <v>3.270759045895733</v>
      </c>
      <c r="C61" s="262">
        <v>4.1015346686783651</v>
      </c>
      <c r="D61" s="262">
        <v>2.1320919197758559</v>
      </c>
      <c r="E61" s="262">
        <v>3.1630033222296068</v>
      </c>
      <c r="F61" s="262">
        <v>4.5508559614241646</v>
      </c>
      <c r="G61" s="262">
        <v>5.7881973751489797</v>
      </c>
      <c r="H61" s="262">
        <v>5.511329202349101</v>
      </c>
      <c r="I61" s="262">
        <v>6.3022926085107933</v>
      </c>
      <c r="J61" s="262">
        <v>5.7332519621542888</v>
      </c>
      <c r="K61" s="262">
        <v>3.9991367829777191</v>
      </c>
      <c r="L61" s="262">
        <v>5.1547952506921826</v>
      </c>
      <c r="M61" s="262">
        <v>4.6520206602352756</v>
      </c>
      <c r="N61" s="262">
        <v>3.925019181099533</v>
      </c>
      <c r="O61" s="262">
        <v>4.95692570789162</v>
      </c>
      <c r="P61" s="262">
        <v>4.5705976266878423</v>
      </c>
      <c r="Q61" s="262">
        <v>4.6996072914943943</v>
      </c>
      <c r="R61" s="262">
        <v>4.6579986569360461</v>
      </c>
      <c r="S61" s="262">
        <v>5.1292746720944944</v>
      </c>
      <c r="T61" s="262">
        <v>5.7475252557838994</v>
      </c>
      <c r="U61" s="262">
        <v>4.7485226233210556</v>
      </c>
      <c r="V61" s="262">
        <v>4.3540965442356576</v>
      </c>
      <c r="W61" s="262">
        <v>5.2863299363070286</v>
      </c>
      <c r="X61" s="262">
        <v>5.2256973783351066</v>
      </c>
      <c r="Y61" s="262">
        <v>4.91220699728051</v>
      </c>
      <c r="DA61" s="72" t="s">
        <v>1631</v>
      </c>
    </row>
    <row r="62" spans="1:105" ht="12" customHeight="1" x14ac:dyDescent="0.25">
      <c r="A62" s="59" t="s">
        <v>28</v>
      </c>
      <c r="B62" s="230">
        <v>0.35469425653217412</v>
      </c>
      <c r="C62" s="230">
        <v>0.75606245456693066</v>
      </c>
      <c r="D62" s="230">
        <v>0.60096121197574337</v>
      </c>
      <c r="E62" s="230">
        <v>0.81058853448964951</v>
      </c>
      <c r="F62" s="230">
        <v>1.185689320864687</v>
      </c>
      <c r="G62" s="230">
        <v>1.273240367096256</v>
      </c>
      <c r="H62" s="230">
        <v>1.0998046696881421</v>
      </c>
      <c r="I62" s="230">
        <v>1.495864125678803</v>
      </c>
      <c r="J62" s="230">
        <v>1.495808822066869</v>
      </c>
      <c r="K62" s="230">
        <v>0.9706343974845717</v>
      </c>
      <c r="L62" s="230">
        <v>0.78128526730361203</v>
      </c>
      <c r="M62" s="230">
        <v>0.79197241632216675</v>
      </c>
      <c r="N62" s="230">
        <v>0.76327634107252118</v>
      </c>
      <c r="O62" s="230">
        <v>0.85339261751868845</v>
      </c>
      <c r="P62" s="230">
        <v>0.72647283075781166</v>
      </c>
      <c r="Q62" s="230">
        <v>0.55110413568467709</v>
      </c>
      <c r="R62" s="230">
        <v>0.45521251292533799</v>
      </c>
      <c r="S62" s="230">
        <v>0.54721339102198152</v>
      </c>
      <c r="T62" s="230">
        <v>0.59893340226230463</v>
      </c>
      <c r="U62" s="230">
        <v>0.49072361879754678</v>
      </c>
      <c r="V62" s="230">
        <v>0.52750368659727054</v>
      </c>
      <c r="W62" s="230">
        <v>0.6453485986053058</v>
      </c>
      <c r="X62" s="230">
        <v>0.6349377213712718</v>
      </c>
      <c r="Y62" s="230">
        <v>0.5797073482462769</v>
      </c>
      <c r="DA62" s="71" t="s">
        <v>1632</v>
      </c>
    </row>
    <row r="63" spans="1:105" ht="12" customHeight="1" x14ac:dyDescent="0.25">
      <c r="A63" s="59" t="s">
        <v>31</v>
      </c>
      <c r="B63" s="295">
        <v>6.2258472347388231E-2</v>
      </c>
      <c r="C63" s="295">
        <v>0.12868603014838401</v>
      </c>
      <c r="D63" s="295">
        <v>6.5505199008693213E-2</v>
      </c>
      <c r="E63" s="295">
        <v>0.1221109841167643</v>
      </c>
      <c r="F63" s="295">
        <v>0.144362021796024</v>
      </c>
      <c r="G63" s="295">
        <v>0.17683137365809271</v>
      </c>
      <c r="H63" s="295">
        <v>0.22825680579338481</v>
      </c>
      <c r="I63" s="295">
        <v>0.19466744081935911</v>
      </c>
      <c r="J63" s="295">
        <v>0.14979894705175481</v>
      </c>
      <c r="K63" s="295">
        <v>4.2283865512778393E-2</v>
      </c>
      <c r="L63" s="295">
        <v>4.80650699258219E-2</v>
      </c>
      <c r="M63" s="295">
        <v>9.3856363442754553E-2</v>
      </c>
      <c r="N63" s="295">
        <v>4.5129602287129339E-2</v>
      </c>
      <c r="O63" s="295">
        <v>0.12830897811554859</v>
      </c>
      <c r="P63" s="295">
        <v>0.12993396922875641</v>
      </c>
      <c r="Q63" s="295">
        <v>6.1860845893730518E-2</v>
      </c>
      <c r="R63" s="295">
        <v>0.1159148611332029</v>
      </c>
      <c r="S63" s="295">
        <v>0.1149003613832916</v>
      </c>
      <c r="T63" s="295">
        <v>0.10768606693747169</v>
      </c>
      <c r="U63" s="295">
        <v>9.7577354218502235E-2</v>
      </c>
      <c r="V63" s="295">
        <v>9.5047271798743671E-2</v>
      </c>
      <c r="W63" s="295">
        <v>8.3513028176037271E-2</v>
      </c>
      <c r="X63" s="295">
        <v>9.0068733302556381E-2</v>
      </c>
      <c r="Y63" s="295">
        <v>8.0112776685466305E-2</v>
      </c>
      <c r="DA63" s="122" t="s">
        <v>1633</v>
      </c>
    </row>
    <row r="64" spans="1:105" ht="12" customHeight="1" x14ac:dyDescent="0.25">
      <c r="A64" s="59" t="s">
        <v>159</v>
      </c>
      <c r="B64" s="295">
        <v>0.28655430086346589</v>
      </c>
      <c r="C64" s="295">
        <v>0.31061190317900511</v>
      </c>
      <c r="D64" s="295">
        <v>8.4837527927051667E-2</v>
      </c>
      <c r="E64" s="295">
        <v>0.29504030810832832</v>
      </c>
      <c r="F64" s="295">
        <v>0.21758399172561521</v>
      </c>
      <c r="G64" s="295">
        <v>0.2283316204939769</v>
      </c>
      <c r="H64" s="295">
        <v>0.2271116714964668</v>
      </c>
      <c r="I64" s="295">
        <v>0.20465689403756379</v>
      </c>
      <c r="J64" s="295">
        <v>0.16403809982366249</v>
      </c>
      <c r="K64" s="295">
        <v>0.1109929325339185</v>
      </c>
      <c r="L64" s="295">
        <v>0.1685184701945005</v>
      </c>
      <c r="M64" s="295">
        <v>0.1644801007308159</v>
      </c>
      <c r="N64" s="295">
        <v>0.1186185290417726</v>
      </c>
      <c r="O64" s="295">
        <v>0.22444263199723519</v>
      </c>
      <c r="P64" s="295">
        <v>0.17052225624620021</v>
      </c>
      <c r="Q64" s="295">
        <v>0.16272874714367519</v>
      </c>
      <c r="R64" s="295">
        <v>0.1014873283433548</v>
      </c>
      <c r="S64" s="295">
        <v>9.8671483840880106E-2</v>
      </c>
      <c r="T64" s="295">
        <v>0.11884426663245411</v>
      </c>
      <c r="U64" s="295">
        <v>9.7566904622608155E-2</v>
      </c>
      <c r="V64" s="295">
        <v>0.13429159644333619</v>
      </c>
      <c r="W64" s="295">
        <v>0.13797070967541741</v>
      </c>
      <c r="X64" s="295">
        <v>0.16775831414595641</v>
      </c>
      <c r="Y64" s="295">
        <v>0.15522783407993329</v>
      </c>
      <c r="DA64" s="122" t="s">
        <v>1634</v>
      </c>
    </row>
    <row r="65" spans="1:105" ht="12" customHeight="1" x14ac:dyDescent="0.25">
      <c r="A65" s="59" t="s">
        <v>32</v>
      </c>
      <c r="B65" s="295">
        <v>0.60020807844795721</v>
      </c>
      <c r="C65" s="295">
        <v>0.68561101629752208</v>
      </c>
      <c r="D65" s="295">
        <v>0.14956831024577191</v>
      </c>
      <c r="E65" s="295">
        <v>5.5764572807762633E-2</v>
      </c>
      <c r="F65" s="295">
        <v>2.7467924915500139E-2</v>
      </c>
      <c r="G65" s="295">
        <v>3.3645905162011353E-2</v>
      </c>
      <c r="H65" s="295">
        <v>2.895415408620244E-2</v>
      </c>
      <c r="I65" s="295">
        <v>3.10222627911673E-2</v>
      </c>
      <c r="J65" s="295">
        <v>2.9797916413111341E-2</v>
      </c>
      <c r="K65" s="295">
        <v>0</v>
      </c>
      <c r="L65" s="295">
        <v>0</v>
      </c>
      <c r="M65" s="295">
        <v>3.7337163292892911E-2</v>
      </c>
      <c r="N65" s="295">
        <v>7.1768666852650181E-2</v>
      </c>
      <c r="O65" s="295">
        <v>0</v>
      </c>
      <c r="P65" s="295">
        <v>0</v>
      </c>
      <c r="Q65" s="295">
        <v>0</v>
      </c>
      <c r="R65" s="295">
        <v>0</v>
      </c>
      <c r="S65" s="295">
        <v>0</v>
      </c>
      <c r="T65" s="295">
        <v>0</v>
      </c>
      <c r="U65" s="295">
        <v>0</v>
      </c>
      <c r="V65" s="295">
        <v>0</v>
      </c>
      <c r="W65" s="295">
        <v>0</v>
      </c>
      <c r="X65" s="295">
        <v>0</v>
      </c>
      <c r="Y65" s="295">
        <v>0</v>
      </c>
      <c r="DA65" s="122" t="s">
        <v>1635</v>
      </c>
    </row>
    <row r="66" spans="1:105" ht="12" customHeight="1" x14ac:dyDescent="0.25">
      <c r="A66" s="59" t="s">
        <v>35</v>
      </c>
      <c r="B66" s="295">
        <v>1.9670439377047479</v>
      </c>
      <c r="C66" s="295">
        <v>2.2205632644865232</v>
      </c>
      <c r="D66" s="295">
        <v>1.2312196706185961</v>
      </c>
      <c r="E66" s="295">
        <v>1.8794989227071019</v>
      </c>
      <c r="F66" s="295">
        <v>2.9757527021223389</v>
      </c>
      <c r="G66" s="295">
        <v>4.0761481087386429</v>
      </c>
      <c r="H66" s="295">
        <v>3.9272019012849042</v>
      </c>
      <c r="I66" s="295">
        <v>4.3760818851838996</v>
      </c>
      <c r="J66" s="295">
        <v>3.893808176798891</v>
      </c>
      <c r="K66" s="295">
        <v>2.8752255874464501</v>
      </c>
      <c r="L66" s="295">
        <v>4.1569264432682491</v>
      </c>
      <c r="M66" s="295">
        <v>3.5643746164466461</v>
      </c>
      <c r="N66" s="295">
        <v>2.9262260418454589</v>
      </c>
      <c r="O66" s="295">
        <v>3.750781480260148</v>
      </c>
      <c r="P66" s="295">
        <v>3.5436685704550741</v>
      </c>
      <c r="Q66" s="295">
        <v>3.9239135627723112</v>
      </c>
      <c r="R66" s="295">
        <v>3.985383954534151</v>
      </c>
      <c r="S66" s="295">
        <v>4.3684894358483408</v>
      </c>
      <c r="T66" s="295">
        <v>4.9220615199516686</v>
      </c>
      <c r="U66" s="295">
        <v>4.0626547456823987</v>
      </c>
      <c r="V66" s="295">
        <v>3.5972539893963069</v>
      </c>
      <c r="W66" s="295">
        <v>4.4194975998502679</v>
      </c>
      <c r="X66" s="295">
        <v>4.3329326095153222</v>
      </c>
      <c r="Y66" s="295">
        <v>4.0971590382688339</v>
      </c>
      <c r="DA66" s="122" t="s">
        <v>1636</v>
      </c>
    </row>
    <row r="67" spans="1:105" ht="12" customHeight="1" x14ac:dyDescent="0.25">
      <c r="A67" s="60" t="s">
        <v>1506</v>
      </c>
      <c r="B67" s="262">
        <v>0.80788773773454114</v>
      </c>
      <c r="C67" s="262">
        <v>1.012448477210379</v>
      </c>
      <c r="D67" s="262">
        <v>0.52600302351248729</v>
      </c>
      <c r="E67" s="262">
        <v>0.78050472981122498</v>
      </c>
      <c r="F67" s="262">
        <v>1.1276832458956529</v>
      </c>
      <c r="G67" s="262">
        <v>1.436635783589842</v>
      </c>
      <c r="H67" s="262">
        <v>1.368039081487727</v>
      </c>
      <c r="I67" s="262">
        <v>1.5913651742939721</v>
      </c>
      <c r="J67" s="262">
        <v>1.558456049118085</v>
      </c>
      <c r="K67" s="262">
        <v>1.342731919912596</v>
      </c>
      <c r="L67" s="262">
        <v>1.527069830663264</v>
      </c>
      <c r="M67" s="262">
        <v>1.250100840754691</v>
      </c>
      <c r="N67" s="262">
        <v>1.551416372824167</v>
      </c>
      <c r="O67" s="262">
        <v>1.60905310194367</v>
      </c>
      <c r="P67" s="262">
        <v>1.3687060982340851</v>
      </c>
      <c r="Q67" s="262">
        <v>1.389973701122609</v>
      </c>
      <c r="R67" s="262">
        <v>1.1916124332054669</v>
      </c>
      <c r="S67" s="262">
        <v>1.3189386454108361</v>
      </c>
      <c r="T67" s="262">
        <v>1.5092813138340391</v>
      </c>
      <c r="U67" s="262">
        <v>1.218260013544372</v>
      </c>
      <c r="V67" s="262">
        <v>1.137525717530137</v>
      </c>
      <c r="W67" s="262">
        <v>1.400897626381044</v>
      </c>
      <c r="X67" s="262">
        <v>1.4103370548765319</v>
      </c>
      <c r="Y67" s="262">
        <v>1.3299747043173851</v>
      </c>
      <c r="DA67" s="72" t="s">
        <v>1637</v>
      </c>
    </row>
    <row r="68" spans="1:105" ht="12" customHeight="1" x14ac:dyDescent="0.25">
      <c r="A68" s="147" t="s">
        <v>28</v>
      </c>
      <c r="B68" s="229">
        <v>8.7012811741939325E-2</v>
      </c>
      <c r="C68" s="229">
        <v>0.1854755717433314</v>
      </c>
      <c r="D68" s="229">
        <v>0.14742647742058859</v>
      </c>
      <c r="E68" s="229">
        <v>0.1642210883439254</v>
      </c>
      <c r="F68" s="229">
        <v>0.2197727045257945</v>
      </c>
      <c r="G68" s="229">
        <v>0.22569009894093281</v>
      </c>
      <c r="H68" s="229">
        <v>0.18745951262322699</v>
      </c>
      <c r="I68" s="229">
        <v>0.2782748888141901</v>
      </c>
      <c r="J68" s="229">
        <v>0.25491712611384387</v>
      </c>
      <c r="K68" s="229">
        <v>0.1190610409684368</v>
      </c>
      <c r="L68" s="229">
        <v>0.1159758678141677</v>
      </c>
      <c r="M68" s="229">
        <v>0.1247182927669767</v>
      </c>
      <c r="N68" s="229">
        <v>8.4435452573167757E-2</v>
      </c>
      <c r="O68" s="229">
        <v>9.1535451982970473E-2</v>
      </c>
      <c r="P68" s="229">
        <v>7.3542445214384716E-2</v>
      </c>
      <c r="Q68" s="229">
        <v>6.3607748218280524E-2</v>
      </c>
      <c r="R68" s="229">
        <v>6.0208082716550537E-2</v>
      </c>
      <c r="S68" s="229">
        <v>6.8073709073900049E-2</v>
      </c>
      <c r="T68" s="229">
        <v>6.789227553994015E-2</v>
      </c>
      <c r="U68" s="229">
        <v>5.7048303031699117E-2</v>
      </c>
      <c r="V68" s="229">
        <v>5.5696757662706202E-2</v>
      </c>
      <c r="W68" s="229">
        <v>7.0475682647444249E-2</v>
      </c>
      <c r="X68" s="229">
        <v>6.5624584172260719E-2</v>
      </c>
      <c r="Y68" s="229">
        <v>5.7092775028235968E-2</v>
      </c>
      <c r="DA68" s="73" t="s">
        <v>1638</v>
      </c>
    </row>
    <row r="69" spans="1:105" ht="12" customHeight="1" x14ac:dyDescent="0.25">
      <c r="A69" s="147" t="s">
        <v>30</v>
      </c>
      <c r="B69" s="229">
        <v>0</v>
      </c>
      <c r="C69" s="229">
        <v>0</v>
      </c>
      <c r="D69" s="229">
        <v>0</v>
      </c>
      <c r="E69" s="229">
        <v>0</v>
      </c>
      <c r="F69" s="229">
        <v>0</v>
      </c>
      <c r="G69" s="229">
        <v>0</v>
      </c>
      <c r="H69" s="229">
        <v>0</v>
      </c>
      <c r="I69" s="229">
        <v>0</v>
      </c>
      <c r="J69" s="229">
        <v>0</v>
      </c>
      <c r="K69" s="229">
        <v>0</v>
      </c>
      <c r="L69" s="229">
        <v>0</v>
      </c>
      <c r="M69" s="229">
        <v>0</v>
      </c>
      <c r="N69" s="229">
        <v>0</v>
      </c>
      <c r="O69" s="229">
        <v>0</v>
      </c>
      <c r="P69" s="229">
        <v>0</v>
      </c>
      <c r="Q69" s="229">
        <v>0</v>
      </c>
      <c r="R69" s="229">
        <v>0</v>
      </c>
      <c r="S69" s="229">
        <v>0</v>
      </c>
      <c r="T69" s="229">
        <v>0</v>
      </c>
      <c r="U69" s="229">
        <v>0</v>
      </c>
      <c r="V69" s="229">
        <v>0</v>
      </c>
      <c r="W69" s="229">
        <v>0</v>
      </c>
      <c r="X69" s="229">
        <v>0</v>
      </c>
      <c r="Y69" s="229">
        <v>0</v>
      </c>
      <c r="DA69" s="73" t="s">
        <v>1639</v>
      </c>
    </row>
    <row r="70" spans="1:105" ht="12" customHeight="1" x14ac:dyDescent="0.25">
      <c r="A70" s="147" t="s">
        <v>31</v>
      </c>
      <c r="B70" s="229">
        <v>1.542534739049657E-2</v>
      </c>
      <c r="C70" s="229">
        <v>3.1883640001102748E-2</v>
      </c>
      <c r="D70" s="229">
        <v>1.6229766206833252E-2</v>
      </c>
      <c r="E70" s="229">
        <v>2.4985649743163661E-2</v>
      </c>
      <c r="F70" s="229">
        <v>2.7024847182699159E-2</v>
      </c>
      <c r="G70" s="229">
        <v>3.1656935778311003E-2</v>
      </c>
      <c r="H70" s="229">
        <v>3.9293716415154029E-2</v>
      </c>
      <c r="I70" s="229">
        <v>3.6574857038643757E-2</v>
      </c>
      <c r="J70" s="229">
        <v>2.5783337341918299E-2</v>
      </c>
      <c r="K70" s="229">
        <v>5.2383694760518833E-3</v>
      </c>
      <c r="L70" s="229">
        <v>7.2060126676345444E-3</v>
      </c>
      <c r="M70" s="229">
        <v>1.4927644069134721E-2</v>
      </c>
      <c r="N70" s="229">
        <v>5.0421061856122003E-3</v>
      </c>
      <c r="O70" s="229">
        <v>1.389968447127214E-2</v>
      </c>
      <c r="P70" s="229">
        <v>1.328461097431992E-2</v>
      </c>
      <c r="Q70" s="229">
        <v>7.2110690186258748E-3</v>
      </c>
      <c r="R70" s="229">
        <v>1.5484142953525289E-2</v>
      </c>
      <c r="S70" s="229">
        <v>1.443615508922933E-2</v>
      </c>
      <c r="T70" s="229">
        <v>1.232845893918694E-2</v>
      </c>
      <c r="U70" s="229">
        <v>1.1456771568437021E-2</v>
      </c>
      <c r="V70" s="229">
        <v>1.013564794028261E-2</v>
      </c>
      <c r="W70" s="229">
        <v>9.210996094890336E-3</v>
      </c>
      <c r="X70" s="229">
        <v>9.4019283504856478E-3</v>
      </c>
      <c r="Y70" s="229">
        <v>7.9685917695790347E-3</v>
      </c>
      <c r="DA70" s="73" t="s">
        <v>1640</v>
      </c>
    </row>
    <row r="71" spans="1:105" ht="12" customHeight="1" x14ac:dyDescent="0.25">
      <c r="A71" s="147" t="s">
        <v>159</v>
      </c>
      <c r="B71" s="229">
        <v>7.2347709749540495E-2</v>
      </c>
      <c r="C71" s="229">
        <v>7.8421645559786091E-2</v>
      </c>
      <c r="D71" s="229">
        <v>2.1419328999215861E-2</v>
      </c>
      <c r="E71" s="229">
        <v>6.1517493531780119E-2</v>
      </c>
      <c r="F71" s="229">
        <v>4.1506737083961742E-2</v>
      </c>
      <c r="G71" s="229">
        <v>4.1654025306753432E-2</v>
      </c>
      <c r="H71" s="229">
        <v>3.9840078704463537E-2</v>
      </c>
      <c r="I71" s="229">
        <v>3.918294365308745E-2</v>
      </c>
      <c r="J71" s="229">
        <v>2.8771099775358029E-2</v>
      </c>
      <c r="K71" s="229">
        <v>1.401193562389995E-2</v>
      </c>
      <c r="L71" s="229">
        <v>2.574508403869397E-2</v>
      </c>
      <c r="M71" s="229">
        <v>2.6657675352478781E-2</v>
      </c>
      <c r="N71" s="229">
        <v>1.3504682510996719E-2</v>
      </c>
      <c r="O71" s="229">
        <v>2.4776195063182519E-2</v>
      </c>
      <c r="P71" s="229">
        <v>1.7765955460496721E-2</v>
      </c>
      <c r="Q71" s="229">
        <v>1.9329892637547721E-2</v>
      </c>
      <c r="R71" s="229">
        <v>1.3814692926345859E-2</v>
      </c>
      <c r="S71" s="229">
        <v>1.2632903154452899E-2</v>
      </c>
      <c r="T71" s="229">
        <v>1.386464888697507E-2</v>
      </c>
      <c r="U71" s="229">
        <v>1.167339297146559E-2</v>
      </c>
      <c r="V71" s="229">
        <v>1.4592915282462871E-2</v>
      </c>
      <c r="W71" s="229">
        <v>1.550674438441694E-2</v>
      </c>
      <c r="X71" s="229">
        <v>1.7844660854538941E-2</v>
      </c>
      <c r="Y71" s="229">
        <v>1.5733696006064831E-2</v>
      </c>
      <c r="DA71" s="73" t="s">
        <v>1641</v>
      </c>
    </row>
    <row r="72" spans="1:105" ht="12" customHeight="1" x14ac:dyDescent="0.25">
      <c r="A72" s="147" t="s">
        <v>32</v>
      </c>
      <c r="B72" s="229">
        <v>0.14691193627730639</v>
      </c>
      <c r="C72" s="229">
        <v>0.16781587178529511</v>
      </c>
      <c r="D72" s="229">
        <v>3.6609587329698837E-2</v>
      </c>
      <c r="E72" s="229">
        <v>1.1272313242075579E-2</v>
      </c>
      <c r="F72" s="229">
        <v>5.079896870076068E-3</v>
      </c>
      <c r="G72" s="229">
        <v>5.9505967929909904E-3</v>
      </c>
      <c r="H72" s="229">
        <v>4.9241242751646699E-3</v>
      </c>
      <c r="I72" s="229">
        <v>5.7581310269363504E-3</v>
      </c>
      <c r="J72" s="229">
        <v>5.0668146849567617E-3</v>
      </c>
      <c r="K72" s="229">
        <v>0</v>
      </c>
      <c r="L72" s="229">
        <v>0</v>
      </c>
      <c r="M72" s="229">
        <v>5.8666154319247004E-3</v>
      </c>
      <c r="N72" s="229">
        <v>7.9214395654227682E-3</v>
      </c>
      <c r="O72" s="229">
        <v>0</v>
      </c>
      <c r="P72" s="229">
        <v>0</v>
      </c>
      <c r="Q72" s="229">
        <v>0</v>
      </c>
      <c r="R72" s="229">
        <v>0</v>
      </c>
      <c r="S72" s="229">
        <v>0</v>
      </c>
      <c r="T72" s="229">
        <v>0</v>
      </c>
      <c r="U72" s="229">
        <v>0</v>
      </c>
      <c r="V72" s="229">
        <v>0</v>
      </c>
      <c r="W72" s="229">
        <v>0</v>
      </c>
      <c r="X72" s="229">
        <v>0</v>
      </c>
      <c r="Y72" s="229">
        <v>0</v>
      </c>
      <c r="DA72" s="73" t="s">
        <v>1642</v>
      </c>
    </row>
    <row r="73" spans="1:105" ht="12" customHeight="1" x14ac:dyDescent="0.25">
      <c r="A73" s="147" t="s">
        <v>33</v>
      </c>
      <c r="B73" s="229">
        <v>0</v>
      </c>
      <c r="C73" s="229">
        <v>0</v>
      </c>
      <c r="D73" s="229">
        <v>0</v>
      </c>
      <c r="E73" s="229">
        <v>9.7499121699667013E-2</v>
      </c>
      <c r="F73" s="229">
        <v>0.21147808403234589</v>
      </c>
      <c r="G73" s="229">
        <v>0.29204445688545649</v>
      </c>
      <c r="H73" s="229">
        <v>0.32895206324451981</v>
      </c>
      <c r="I73" s="229">
        <v>0.29340700816416998</v>
      </c>
      <c r="J73" s="229">
        <v>0.26265847701562273</v>
      </c>
      <c r="K73" s="229">
        <v>0.1896229866816172</v>
      </c>
      <c r="L73" s="229">
        <v>0.1944613722226087</v>
      </c>
      <c r="M73" s="229">
        <v>0.18482094403218091</v>
      </c>
      <c r="N73" s="229">
        <v>0.1039106499406241</v>
      </c>
      <c r="O73" s="229">
        <v>0.29942382443861087</v>
      </c>
      <c r="P73" s="229">
        <v>0.30135248832429878</v>
      </c>
      <c r="Q73" s="229">
        <v>0.22280525562684769</v>
      </c>
      <c r="R73" s="229">
        <v>0.23201679259634789</v>
      </c>
      <c r="S73" s="229">
        <v>0.27035855162734962</v>
      </c>
      <c r="T73" s="229">
        <v>0.32757777879421263</v>
      </c>
      <c r="U73" s="229">
        <v>0.2323029557758933</v>
      </c>
      <c r="V73" s="229">
        <v>0.27845638586880461</v>
      </c>
      <c r="W73" s="229">
        <v>0.36817307344497718</v>
      </c>
      <c r="X73" s="229">
        <v>0.37519657934664541</v>
      </c>
      <c r="Y73" s="229">
        <v>0.3344471443845734</v>
      </c>
      <c r="DA73" s="73" t="s">
        <v>1643</v>
      </c>
    </row>
    <row r="74" spans="1:105" ht="12" customHeight="1" x14ac:dyDescent="0.25">
      <c r="A74" s="147" t="s">
        <v>35</v>
      </c>
      <c r="B74" s="229">
        <v>0.48618993257525828</v>
      </c>
      <c r="C74" s="229">
        <v>0.54885174812086346</v>
      </c>
      <c r="D74" s="229">
        <v>0.30431786355615059</v>
      </c>
      <c r="E74" s="229">
        <v>0.3836484120462233</v>
      </c>
      <c r="F74" s="229">
        <v>0.55572832794761029</v>
      </c>
      <c r="G74" s="229">
        <v>0.7279724067770349</v>
      </c>
      <c r="H74" s="229">
        <v>0.67443175104740993</v>
      </c>
      <c r="I74" s="229">
        <v>0.8202196420022031</v>
      </c>
      <c r="J74" s="229">
        <v>0.66859069871096932</v>
      </c>
      <c r="K74" s="229">
        <v>0.35534382797126762</v>
      </c>
      <c r="L74" s="229">
        <v>0.62171764041813316</v>
      </c>
      <c r="M74" s="229">
        <v>0.56554386825807468</v>
      </c>
      <c r="N74" s="229">
        <v>0.32614727919749248</v>
      </c>
      <c r="O74" s="229">
        <v>0.40534522940176471</v>
      </c>
      <c r="P74" s="229">
        <v>0.36143869030600101</v>
      </c>
      <c r="Q74" s="229">
        <v>0.45630858280229641</v>
      </c>
      <c r="R74" s="229">
        <v>0.53109673121832357</v>
      </c>
      <c r="S74" s="229">
        <v>0.54754124839820684</v>
      </c>
      <c r="T74" s="229">
        <v>0.56214936295820717</v>
      </c>
      <c r="U74" s="229">
        <v>0.47585927638215952</v>
      </c>
      <c r="V74" s="229">
        <v>0.38268229683577792</v>
      </c>
      <c r="W74" s="229">
        <v>0.48627358262530901</v>
      </c>
      <c r="X74" s="229">
        <v>0.45121156678962893</v>
      </c>
      <c r="Y74" s="229">
        <v>0.40655379907937722</v>
      </c>
      <c r="DA74" s="73" t="s">
        <v>1644</v>
      </c>
    </row>
    <row r="75" spans="1:105" ht="12" customHeight="1" x14ac:dyDescent="0.25">
      <c r="A75" s="147" t="s">
        <v>36</v>
      </c>
      <c r="B75" s="229">
        <v>0</v>
      </c>
      <c r="C75" s="229">
        <v>0</v>
      </c>
      <c r="D75" s="229">
        <v>0</v>
      </c>
      <c r="E75" s="229">
        <v>0</v>
      </c>
      <c r="F75" s="229">
        <v>0</v>
      </c>
      <c r="G75" s="229">
        <v>0</v>
      </c>
      <c r="H75" s="229">
        <v>0</v>
      </c>
      <c r="I75" s="229">
        <v>0</v>
      </c>
      <c r="J75" s="229">
        <v>0</v>
      </c>
      <c r="K75" s="229">
        <v>0</v>
      </c>
      <c r="L75" s="229">
        <v>0</v>
      </c>
      <c r="M75" s="229">
        <v>0</v>
      </c>
      <c r="N75" s="229">
        <v>0</v>
      </c>
      <c r="O75" s="229">
        <v>0</v>
      </c>
      <c r="P75" s="229">
        <v>0</v>
      </c>
      <c r="Q75" s="229">
        <v>0</v>
      </c>
      <c r="R75" s="229">
        <v>0</v>
      </c>
      <c r="S75" s="229">
        <v>0</v>
      </c>
      <c r="T75" s="229">
        <v>0</v>
      </c>
      <c r="U75" s="229">
        <v>0</v>
      </c>
      <c r="V75" s="229">
        <v>0</v>
      </c>
      <c r="W75" s="229">
        <v>0</v>
      </c>
      <c r="X75" s="229">
        <v>0</v>
      </c>
      <c r="Y75" s="229">
        <v>0</v>
      </c>
      <c r="DA75" s="73" t="s">
        <v>1645</v>
      </c>
    </row>
    <row r="76" spans="1:105" ht="12" customHeight="1" x14ac:dyDescent="0.25">
      <c r="A76" s="147" t="s">
        <v>38</v>
      </c>
      <c r="B76" s="229">
        <v>0</v>
      </c>
      <c r="C76" s="229">
        <v>0</v>
      </c>
      <c r="D76" s="229">
        <v>0</v>
      </c>
      <c r="E76" s="229">
        <v>3.7360651204389868E-2</v>
      </c>
      <c r="F76" s="229">
        <v>6.7092648253165327E-2</v>
      </c>
      <c r="G76" s="229">
        <v>0.1116672631083631</v>
      </c>
      <c r="H76" s="229">
        <v>9.3137835177788314E-2</v>
      </c>
      <c r="I76" s="229">
        <v>6.8959824829484498E-2</v>
      </c>
      <c r="J76" s="229">
        <v>8.1004332297735543E-2</v>
      </c>
      <c r="K76" s="229">
        <v>0.11064032606438221</v>
      </c>
      <c r="L76" s="229">
        <v>0.15379895928952869</v>
      </c>
      <c r="M76" s="229">
        <v>0.17938473774593661</v>
      </c>
      <c r="N76" s="229">
        <v>0.13698680212841599</v>
      </c>
      <c r="O76" s="229">
        <v>0.23908045809078871</v>
      </c>
      <c r="P76" s="229">
        <v>0.30412432680947488</v>
      </c>
      <c r="Q76" s="229">
        <v>0.31009456978474648</v>
      </c>
      <c r="R76" s="229">
        <v>0.32645352292210938</v>
      </c>
      <c r="S76" s="229">
        <v>0.39794828224755169</v>
      </c>
      <c r="T76" s="229">
        <v>0.51661070271196563</v>
      </c>
      <c r="U76" s="229">
        <v>0.42471355083782858</v>
      </c>
      <c r="V76" s="229">
        <v>0.389744959928635</v>
      </c>
      <c r="W76" s="229">
        <v>0.4407682871475877</v>
      </c>
      <c r="X76" s="229">
        <v>0.48081569844268079</v>
      </c>
      <c r="Y76" s="229">
        <v>0.50291766742347888</v>
      </c>
      <c r="DA76" s="73" t="s">
        <v>1646</v>
      </c>
    </row>
    <row r="77" spans="1:105" ht="12" customHeight="1" x14ac:dyDescent="0.25">
      <c r="A77" s="147" t="s">
        <v>39</v>
      </c>
      <c r="B77" s="229">
        <v>0</v>
      </c>
      <c r="C77" s="229">
        <v>0</v>
      </c>
      <c r="D77" s="229">
        <v>0</v>
      </c>
      <c r="E77" s="229">
        <v>0</v>
      </c>
      <c r="F77" s="229">
        <v>0</v>
      </c>
      <c r="G77" s="229">
        <v>0</v>
      </c>
      <c r="H77" s="229">
        <v>0</v>
      </c>
      <c r="I77" s="229">
        <v>4.8987878765256357E-2</v>
      </c>
      <c r="J77" s="229">
        <v>0.2316641631776804</v>
      </c>
      <c r="K77" s="229">
        <v>0.54881343312694031</v>
      </c>
      <c r="L77" s="229">
        <v>0.40816489421249752</v>
      </c>
      <c r="M77" s="229">
        <v>0.14818106309798429</v>
      </c>
      <c r="N77" s="229">
        <v>0.87346796072243493</v>
      </c>
      <c r="O77" s="229">
        <v>0.53499225849508081</v>
      </c>
      <c r="P77" s="229">
        <v>0.29719758114510919</v>
      </c>
      <c r="Q77" s="229">
        <v>0.31061658303426382</v>
      </c>
      <c r="R77" s="229">
        <v>1.253846787226388E-2</v>
      </c>
      <c r="S77" s="229">
        <v>7.9477958201454382E-3</v>
      </c>
      <c r="T77" s="229">
        <v>8.8580860035511206E-3</v>
      </c>
      <c r="U77" s="229">
        <v>5.2057629768884998E-3</v>
      </c>
      <c r="V77" s="229">
        <v>6.2167540114684162E-3</v>
      </c>
      <c r="W77" s="229">
        <v>1.0489260036418559E-2</v>
      </c>
      <c r="X77" s="229">
        <v>1.0242036920291599E-2</v>
      </c>
      <c r="Y77" s="229">
        <v>5.2610306260751647E-3</v>
      </c>
      <c r="DA77" s="73" t="s">
        <v>1647</v>
      </c>
    </row>
    <row r="78" spans="1:105" ht="12" customHeight="1" x14ac:dyDescent="0.25">
      <c r="A78" s="60" t="s">
        <v>1518</v>
      </c>
      <c r="B78" s="262">
        <v>0</v>
      </c>
      <c r="C78" s="262">
        <v>0</v>
      </c>
      <c r="D78" s="262">
        <v>0</v>
      </c>
      <c r="E78" s="262">
        <v>0</v>
      </c>
      <c r="F78" s="262">
        <v>0</v>
      </c>
      <c r="G78" s="262">
        <v>0</v>
      </c>
      <c r="H78" s="262">
        <v>0</v>
      </c>
      <c r="I78" s="262">
        <v>0</v>
      </c>
      <c r="J78" s="262">
        <v>0</v>
      </c>
      <c r="K78" s="262">
        <v>0</v>
      </c>
      <c r="L78" s="262">
        <v>0</v>
      </c>
      <c r="M78" s="262">
        <v>0</v>
      </c>
      <c r="N78" s="262">
        <v>0</v>
      </c>
      <c r="O78" s="262">
        <v>0</v>
      </c>
      <c r="P78" s="262">
        <v>0</v>
      </c>
      <c r="Q78" s="262">
        <v>0</v>
      </c>
      <c r="R78" s="262">
        <v>0</v>
      </c>
      <c r="S78" s="262">
        <v>0</v>
      </c>
      <c r="T78" s="262">
        <v>0</v>
      </c>
      <c r="U78" s="262">
        <v>0</v>
      </c>
      <c r="V78" s="262">
        <v>0</v>
      </c>
      <c r="W78" s="262">
        <v>0</v>
      </c>
      <c r="X78" s="262">
        <v>0</v>
      </c>
      <c r="Y78" s="262">
        <v>0</v>
      </c>
      <c r="DA78" s="72" t="s">
        <v>1648</v>
      </c>
    </row>
    <row r="79" spans="1:105" ht="12" customHeight="1" x14ac:dyDescent="0.25">
      <c r="A79" s="57" t="s">
        <v>1520</v>
      </c>
      <c r="B79" s="261">
        <f t="shared" ref="B79:Y79" si="2">B80+B88</f>
        <v>24.812505792887936</v>
      </c>
      <c r="C79" s="261">
        <f t="shared" si="2"/>
        <v>31.498587996418518</v>
      </c>
      <c r="D79" s="261">
        <f t="shared" si="2"/>
        <v>16.861474455067967</v>
      </c>
      <c r="E79" s="261">
        <f t="shared" si="2"/>
        <v>24.872068540520086</v>
      </c>
      <c r="F79" s="261">
        <f t="shared" si="2"/>
        <v>35.224430609916531</v>
      </c>
      <c r="G79" s="261">
        <f t="shared" si="2"/>
        <v>44.378109850395859</v>
      </c>
      <c r="H79" s="261">
        <f t="shared" si="2"/>
        <v>41.940097706380136</v>
      </c>
      <c r="I79" s="261">
        <f t="shared" si="2"/>
        <v>48.159319808776758</v>
      </c>
      <c r="J79" s="261">
        <f t="shared" si="2"/>
        <v>44.199496160886206</v>
      </c>
      <c r="K79" s="261">
        <f t="shared" si="2"/>
        <v>30.9760524115412</v>
      </c>
      <c r="L79" s="261">
        <f t="shared" si="2"/>
        <v>39.550544233640743</v>
      </c>
      <c r="M79" s="261">
        <f t="shared" si="2"/>
        <v>36.082976386049403</v>
      </c>
      <c r="N79" s="261">
        <f t="shared" si="2"/>
        <v>30.875354346466008</v>
      </c>
      <c r="O79" s="261">
        <f t="shared" si="2"/>
        <v>39.883428441577323</v>
      </c>
      <c r="P79" s="261">
        <f t="shared" si="2"/>
        <v>37.497419340253145</v>
      </c>
      <c r="Q79" s="261">
        <f t="shared" si="2"/>
        <v>38.287243365779112</v>
      </c>
      <c r="R79" s="261">
        <f t="shared" si="2"/>
        <v>36.693498540308923</v>
      </c>
      <c r="S79" s="261">
        <f t="shared" si="2"/>
        <v>40.969555798391916</v>
      </c>
      <c r="T79" s="261">
        <f t="shared" si="2"/>
        <v>46.947308054140443</v>
      </c>
      <c r="U79" s="261">
        <f t="shared" si="2"/>
        <v>38.236388078584511</v>
      </c>
      <c r="V79" s="261">
        <f t="shared" si="2"/>
        <v>35.770870720295562</v>
      </c>
      <c r="W79" s="261">
        <f t="shared" si="2"/>
        <v>43.789086140390793</v>
      </c>
      <c r="X79" s="261">
        <f t="shared" si="2"/>
        <v>44.21702473117648</v>
      </c>
      <c r="Y79" s="261">
        <f t="shared" si="2"/>
        <v>41.795091699589612</v>
      </c>
      <c r="DA79" s="70"/>
    </row>
    <row r="80" spans="1:105" ht="12" customHeight="1" x14ac:dyDescent="0.25">
      <c r="A80" s="60" t="s">
        <v>1521</v>
      </c>
      <c r="B80" s="262">
        <v>22.341973360525209</v>
      </c>
      <c r="C80" s="262">
        <v>28.484759318384761</v>
      </c>
      <c r="D80" s="262">
        <v>14.983305546900819</v>
      </c>
      <c r="E80" s="262">
        <v>22.194043326270972</v>
      </c>
      <c r="F80" s="262">
        <v>32.023303057520913</v>
      </c>
      <c r="G80" s="262">
        <v>40.576661663459703</v>
      </c>
      <c r="H80" s="262">
        <v>38.482971624932553</v>
      </c>
      <c r="I80" s="262">
        <v>44.079249185156698</v>
      </c>
      <c r="J80" s="262">
        <v>40.373706349906151</v>
      </c>
      <c r="K80" s="262">
        <v>28.598119800645751</v>
      </c>
      <c r="L80" s="262">
        <v>36.096719144047213</v>
      </c>
      <c r="M80" s="262">
        <v>32.968410076360023</v>
      </c>
      <c r="N80" s="262">
        <v>28.16503092908625</v>
      </c>
      <c r="O80" s="262">
        <v>36.741450328194631</v>
      </c>
      <c r="P80" s="262">
        <v>34.367333098720373</v>
      </c>
      <c r="Q80" s="262">
        <v>34.539544578793183</v>
      </c>
      <c r="R80" s="262">
        <v>33.790407544216578</v>
      </c>
      <c r="S80" s="262">
        <v>37.716481693375357</v>
      </c>
      <c r="T80" s="262">
        <v>43.462660289244148</v>
      </c>
      <c r="U80" s="262">
        <v>35.105424157307041</v>
      </c>
      <c r="V80" s="262">
        <v>32.870584579652899</v>
      </c>
      <c r="W80" s="262">
        <v>40.280014965760053</v>
      </c>
      <c r="X80" s="262">
        <v>40.737632634503541</v>
      </c>
      <c r="Y80" s="262">
        <v>38.676223356672601</v>
      </c>
      <c r="DA80" s="72" t="s">
        <v>1649</v>
      </c>
    </row>
    <row r="81" spans="1:105" ht="12" customHeight="1" x14ac:dyDescent="0.25">
      <c r="A81" s="59" t="s">
        <v>28</v>
      </c>
      <c r="B81" s="230">
        <v>2.895368550372178</v>
      </c>
      <c r="C81" s="230">
        <v>6.1717363976310011</v>
      </c>
      <c r="D81" s="230">
        <v>4.9056452454574249</v>
      </c>
      <c r="E81" s="230">
        <v>5.4644892514111891</v>
      </c>
      <c r="F81" s="230">
        <v>7.3129802861837776</v>
      </c>
      <c r="G81" s="230">
        <v>7.5098827577479899</v>
      </c>
      <c r="H81" s="230">
        <v>6.2377524234834132</v>
      </c>
      <c r="I81" s="230">
        <v>9.3862137666028556</v>
      </c>
      <c r="J81" s="230">
        <v>9.0979714752715157</v>
      </c>
      <c r="K81" s="230">
        <v>4.9973876660237107</v>
      </c>
      <c r="L81" s="230">
        <v>4.4310007590749043</v>
      </c>
      <c r="M81" s="230">
        <v>4.3847780758644133</v>
      </c>
      <c r="N81" s="230">
        <v>4.0829205026675766</v>
      </c>
      <c r="O81" s="230">
        <v>3.6356848247203071</v>
      </c>
      <c r="P81" s="230">
        <v>2.7185387175492299</v>
      </c>
      <c r="Q81" s="230">
        <v>2.362638291789529</v>
      </c>
      <c r="R81" s="230">
        <v>2.012537671527038</v>
      </c>
      <c r="S81" s="230">
        <v>2.2710069356932672</v>
      </c>
      <c r="T81" s="230">
        <v>2.2647679078187868</v>
      </c>
      <c r="U81" s="230">
        <v>1.901733297995998</v>
      </c>
      <c r="V81" s="230">
        <v>1.857591797690376</v>
      </c>
      <c r="W81" s="230">
        <v>2.35253838135253</v>
      </c>
      <c r="X81" s="230">
        <v>2.1903727464644089</v>
      </c>
      <c r="Y81" s="230">
        <v>1.902931428133477</v>
      </c>
      <c r="DA81" s="71" t="s">
        <v>1650</v>
      </c>
    </row>
    <row r="82" spans="1:105" ht="12" customHeight="1" x14ac:dyDescent="0.25">
      <c r="A82" s="59" t="s">
        <v>31</v>
      </c>
      <c r="B82" s="295">
        <v>0.42078520771034328</v>
      </c>
      <c r="C82" s="295">
        <v>0.86974793765043024</v>
      </c>
      <c r="D82" s="295">
        <v>0.44272880030177392</v>
      </c>
      <c r="E82" s="295">
        <v>0.68157893308985373</v>
      </c>
      <c r="F82" s="295">
        <v>0.73720582410470326</v>
      </c>
      <c r="G82" s="295">
        <v>0.86356371495117257</v>
      </c>
      <c r="H82" s="295">
        <v>1.0718860460574471</v>
      </c>
      <c r="I82" s="295">
        <v>1.011355687044776</v>
      </c>
      <c r="J82" s="295">
        <v>0.75437892790782946</v>
      </c>
      <c r="K82" s="295">
        <v>0.18024961803868531</v>
      </c>
      <c r="L82" s="295">
        <v>0.22570130776965289</v>
      </c>
      <c r="M82" s="295">
        <v>0.4302427812497816</v>
      </c>
      <c r="N82" s="295">
        <v>0.19987705263292271</v>
      </c>
      <c r="O82" s="295">
        <v>0.45259181912106949</v>
      </c>
      <c r="P82" s="295">
        <v>0.40257903897139302</v>
      </c>
      <c r="Q82" s="295">
        <v>0.21957946876865969</v>
      </c>
      <c r="R82" s="295">
        <v>0.42430803279672308</v>
      </c>
      <c r="S82" s="295">
        <v>0.39481663806579542</v>
      </c>
      <c r="T82" s="295">
        <v>0.33714520783517937</v>
      </c>
      <c r="U82" s="295">
        <v>0.31309345932666838</v>
      </c>
      <c r="V82" s="295">
        <v>0.27712566523031429</v>
      </c>
      <c r="W82" s="295">
        <v>0.25206287487939821</v>
      </c>
      <c r="X82" s="295">
        <v>0.25726058955944942</v>
      </c>
      <c r="Y82" s="295">
        <v>0.21773509010168021</v>
      </c>
      <c r="DA82" s="122" t="s">
        <v>1651</v>
      </c>
    </row>
    <row r="83" spans="1:105" ht="12" customHeight="1" x14ac:dyDescent="0.25">
      <c r="A83" s="59" t="s">
        <v>159</v>
      </c>
      <c r="B83" s="295">
        <v>2.0394254255320452</v>
      </c>
      <c r="C83" s="295">
        <v>2.2106449315447172</v>
      </c>
      <c r="D83" s="295">
        <v>0.60379415340254328</v>
      </c>
      <c r="E83" s="295">
        <v>1.734130090061522</v>
      </c>
      <c r="F83" s="295">
        <v>1.1700424966174281</v>
      </c>
      <c r="G83" s="295">
        <v>1.1741944365680179</v>
      </c>
      <c r="H83" s="295">
        <v>1.1230606987610521</v>
      </c>
      <c r="I83" s="295">
        <v>1.119633474267282</v>
      </c>
      <c r="J83" s="295">
        <v>0.86989014757283889</v>
      </c>
      <c r="K83" s="295">
        <v>0.49823460736586761</v>
      </c>
      <c r="L83" s="295">
        <v>0.83327988653328711</v>
      </c>
      <c r="M83" s="295">
        <v>0.793966405185482</v>
      </c>
      <c r="N83" s="295">
        <v>0.55321361357543974</v>
      </c>
      <c r="O83" s="295">
        <v>0.83366947582764384</v>
      </c>
      <c r="P83" s="295">
        <v>0.55635041675761632</v>
      </c>
      <c r="Q83" s="295">
        <v>0.60824570457414773</v>
      </c>
      <c r="R83" s="295">
        <v>0.39119459744079782</v>
      </c>
      <c r="S83" s="295">
        <v>0.35702991359658309</v>
      </c>
      <c r="T83" s="295">
        <v>0.39180917784052388</v>
      </c>
      <c r="U83" s="295">
        <v>0.32966009384916728</v>
      </c>
      <c r="V83" s="295">
        <v>0.4123109073569422</v>
      </c>
      <c r="W83" s="295">
        <v>0.43851095354042829</v>
      </c>
      <c r="X83" s="295">
        <v>0.50457084519783169</v>
      </c>
      <c r="Y83" s="295">
        <v>0.44425787274225709</v>
      </c>
      <c r="DA83" s="122" t="s">
        <v>1652</v>
      </c>
    </row>
    <row r="84" spans="1:105" ht="12" customHeight="1" x14ac:dyDescent="0.25">
      <c r="A84" s="59" t="s">
        <v>32</v>
      </c>
      <c r="B84" s="295">
        <v>4.2498677006516523</v>
      </c>
      <c r="C84" s="295">
        <v>4.8545766343370564</v>
      </c>
      <c r="D84" s="295">
        <v>1.059041944917219</v>
      </c>
      <c r="E84" s="295">
        <v>0.32608541669956181</v>
      </c>
      <c r="F84" s="295">
        <v>0.1469512292726658</v>
      </c>
      <c r="G84" s="295">
        <v>0.17213883194894741</v>
      </c>
      <c r="H84" s="295">
        <v>0.1424450404868135</v>
      </c>
      <c r="I84" s="295">
        <v>0.16884789232421041</v>
      </c>
      <c r="J84" s="295">
        <v>0.15720930783335571</v>
      </c>
      <c r="K84" s="295">
        <v>0</v>
      </c>
      <c r="L84" s="295">
        <v>0</v>
      </c>
      <c r="M84" s="295">
        <v>0.1793092765817339</v>
      </c>
      <c r="N84" s="295">
        <v>0.33300279561191692</v>
      </c>
      <c r="O84" s="295">
        <v>0</v>
      </c>
      <c r="P84" s="295">
        <v>0</v>
      </c>
      <c r="Q84" s="295">
        <v>0</v>
      </c>
      <c r="R84" s="295">
        <v>0</v>
      </c>
      <c r="S84" s="295">
        <v>0</v>
      </c>
      <c r="T84" s="295">
        <v>0</v>
      </c>
      <c r="U84" s="295">
        <v>0</v>
      </c>
      <c r="V84" s="295">
        <v>0</v>
      </c>
      <c r="W84" s="295">
        <v>0</v>
      </c>
      <c r="X84" s="295">
        <v>0</v>
      </c>
      <c r="Y84" s="295">
        <v>0</v>
      </c>
      <c r="DA84" s="122" t="s">
        <v>1653</v>
      </c>
    </row>
    <row r="85" spans="1:105" ht="12" customHeight="1" x14ac:dyDescent="0.25">
      <c r="A85" s="59" t="s">
        <v>33</v>
      </c>
      <c r="B85" s="295">
        <v>0</v>
      </c>
      <c r="C85" s="295">
        <v>0</v>
      </c>
      <c r="D85" s="295">
        <v>0</v>
      </c>
      <c r="E85" s="295">
        <v>2.7516880834296709</v>
      </c>
      <c r="F85" s="295">
        <v>5.9684817011057518</v>
      </c>
      <c r="G85" s="295">
        <v>8.242281959409139</v>
      </c>
      <c r="H85" s="295">
        <v>9.2839141180965168</v>
      </c>
      <c r="I85" s="295">
        <v>8.3939186412780931</v>
      </c>
      <c r="J85" s="295">
        <v>7.9508732195640182</v>
      </c>
      <c r="K85" s="295">
        <v>6.7505972403158347</v>
      </c>
      <c r="L85" s="295">
        <v>6.3015210178663352</v>
      </c>
      <c r="M85" s="295">
        <v>5.5112040901561192</v>
      </c>
      <c r="N85" s="295">
        <v>4.2617110369303486</v>
      </c>
      <c r="O85" s="295">
        <v>10.086978609040409</v>
      </c>
      <c r="P85" s="295">
        <v>9.4482219846719406</v>
      </c>
      <c r="Q85" s="295">
        <v>7.0192465552572516</v>
      </c>
      <c r="R85" s="295">
        <v>6.57788822067001</v>
      </c>
      <c r="S85" s="295">
        <v>7.6499219995874999</v>
      </c>
      <c r="T85" s="295">
        <v>9.2682047724672092</v>
      </c>
      <c r="U85" s="295">
        <v>6.5680956039651619</v>
      </c>
      <c r="V85" s="295">
        <v>7.8769012793940538</v>
      </c>
      <c r="W85" s="295">
        <v>10.423829493814919</v>
      </c>
      <c r="X85" s="295">
        <v>10.62155696064305</v>
      </c>
      <c r="Y85" s="295">
        <v>9.4546907424706674</v>
      </c>
      <c r="DA85" s="122" t="s">
        <v>1654</v>
      </c>
    </row>
    <row r="86" spans="1:105" ht="12" customHeight="1" x14ac:dyDescent="0.25">
      <c r="A86" s="59" t="s">
        <v>35</v>
      </c>
      <c r="B86" s="295">
        <v>12.736526476258989</v>
      </c>
      <c r="C86" s="295">
        <v>14.37805341722156</v>
      </c>
      <c r="D86" s="295">
        <v>7.9720954028218536</v>
      </c>
      <c r="E86" s="295">
        <v>10.050286585983701</v>
      </c>
      <c r="F86" s="295">
        <v>14.558196474823649</v>
      </c>
      <c r="G86" s="295">
        <v>19.070406875334619</v>
      </c>
      <c r="H86" s="295">
        <v>17.667823371302319</v>
      </c>
      <c r="I86" s="295">
        <v>21.78065716384679</v>
      </c>
      <c r="J86" s="295">
        <v>18.785825270834291</v>
      </c>
      <c r="K86" s="295">
        <v>11.742120495088869</v>
      </c>
      <c r="L86" s="295">
        <v>18.7004378222668</v>
      </c>
      <c r="M86" s="295">
        <v>15.653380756620241</v>
      </c>
      <c r="N86" s="295">
        <v>12.41607248302131</v>
      </c>
      <c r="O86" s="295">
        <v>12.67495289876233</v>
      </c>
      <c r="P86" s="295">
        <v>10.518564824797609</v>
      </c>
      <c r="Q86" s="295">
        <v>13.34351491915389</v>
      </c>
      <c r="R86" s="295">
        <v>13.97613992958005</v>
      </c>
      <c r="S86" s="295">
        <v>14.38070836461784</v>
      </c>
      <c r="T86" s="295">
        <v>14.76316423027618</v>
      </c>
      <c r="U86" s="295">
        <v>12.48848657097837</v>
      </c>
      <c r="V86" s="295">
        <v>10.048081147679151</v>
      </c>
      <c r="W86" s="295">
        <v>12.77916547997884</v>
      </c>
      <c r="X86" s="295">
        <v>11.856488319485649</v>
      </c>
      <c r="Y86" s="295">
        <v>10.668034237473069</v>
      </c>
      <c r="DA86" s="122" t="s">
        <v>1655</v>
      </c>
    </row>
    <row r="87" spans="1:105" ht="12" customHeight="1" x14ac:dyDescent="0.25">
      <c r="A87" s="59" t="s">
        <v>38</v>
      </c>
      <c r="B87" s="295">
        <v>0</v>
      </c>
      <c r="C87" s="295">
        <v>0</v>
      </c>
      <c r="D87" s="295">
        <v>0</v>
      </c>
      <c r="E87" s="295">
        <v>1.185784965595466</v>
      </c>
      <c r="F87" s="295">
        <v>2.1294450454129228</v>
      </c>
      <c r="G87" s="295">
        <v>3.5441930874998149</v>
      </c>
      <c r="H87" s="295">
        <v>2.95608992674499</v>
      </c>
      <c r="I87" s="295">
        <v>2.2186225597926992</v>
      </c>
      <c r="J87" s="295">
        <v>2.7575580009222991</v>
      </c>
      <c r="K87" s="295">
        <v>4.4295301738127826</v>
      </c>
      <c r="L87" s="295">
        <v>5.6047783505362396</v>
      </c>
      <c r="M87" s="295">
        <v>6.0155286907022516</v>
      </c>
      <c r="N87" s="295">
        <v>6.3182334446467294</v>
      </c>
      <c r="O87" s="295">
        <v>9.0575727007228668</v>
      </c>
      <c r="P87" s="295">
        <v>10.723078115972591</v>
      </c>
      <c r="Q87" s="295">
        <v>10.98631963924969</v>
      </c>
      <c r="R87" s="295">
        <v>10.40833909220197</v>
      </c>
      <c r="S87" s="295">
        <v>12.66299784181437</v>
      </c>
      <c r="T87" s="295">
        <v>16.43756899300627</v>
      </c>
      <c r="U87" s="295">
        <v>13.50435513119168</v>
      </c>
      <c r="V87" s="295">
        <v>12.398573782302069</v>
      </c>
      <c r="W87" s="295">
        <v>14.03390778219392</v>
      </c>
      <c r="X87" s="295">
        <v>15.30738317315315</v>
      </c>
      <c r="Y87" s="295">
        <v>15.988573985751451</v>
      </c>
      <c r="DA87" s="122" t="s">
        <v>1656</v>
      </c>
    </row>
    <row r="88" spans="1:105" ht="12" customHeight="1" x14ac:dyDescent="0.25">
      <c r="A88" s="60" t="s">
        <v>1530</v>
      </c>
      <c r="B88" s="262">
        <v>2.4705324323627278</v>
      </c>
      <c r="C88" s="262">
        <v>3.0138286780337582</v>
      </c>
      <c r="D88" s="262">
        <v>1.8781689081671471</v>
      </c>
      <c r="E88" s="262">
        <v>2.678025214249113</v>
      </c>
      <c r="F88" s="262">
        <v>3.2011275523956191</v>
      </c>
      <c r="G88" s="262">
        <v>3.8014481869361578</v>
      </c>
      <c r="H88" s="262">
        <v>3.4571260814475808</v>
      </c>
      <c r="I88" s="262">
        <v>4.0800706236200588</v>
      </c>
      <c r="J88" s="262">
        <v>3.825789810980055</v>
      </c>
      <c r="K88" s="262">
        <v>2.3779326108954479</v>
      </c>
      <c r="L88" s="262">
        <v>3.453825089593527</v>
      </c>
      <c r="M88" s="262">
        <v>3.1145663096893812</v>
      </c>
      <c r="N88" s="262">
        <v>2.7103234173797581</v>
      </c>
      <c r="O88" s="262">
        <v>3.1419781133826921</v>
      </c>
      <c r="P88" s="262">
        <v>3.1300862415327728</v>
      </c>
      <c r="Q88" s="262">
        <v>3.7476987869859282</v>
      </c>
      <c r="R88" s="262">
        <v>2.903090996092347</v>
      </c>
      <c r="S88" s="262">
        <v>3.2530741050165561</v>
      </c>
      <c r="T88" s="262">
        <v>3.484647764896295</v>
      </c>
      <c r="U88" s="262">
        <v>3.1309639212774711</v>
      </c>
      <c r="V88" s="262">
        <v>2.900286140642665</v>
      </c>
      <c r="W88" s="262">
        <v>3.5090711746307441</v>
      </c>
      <c r="X88" s="262">
        <v>3.4793920966729388</v>
      </c>
      <c r="Y88" s="262">
        <v>3.1188683429170081</v>
      </c>
      <c r="DA88" s="72" t="s">
        <v>1657</v>
      </c>
    </row>
    <row r="89" spans="1:105" ht="12" customHeight="1" x14ac:dyDescent="0.25">
      <c r="A89" s="57" t="s">
        <v>1532</v>
      </c>
      <c r="B89" s="261">
        <f t="shared" ref="B89:Y89" si="3">B90+B96</f>
        <v>4.1547738134675996</v>
      </c>
      <c r="C89" s="261">
        <f t="shared" si="3"/>
        <v>5.1313520472026486</v>
      </c>
      <c r="D89" s="261">
        <f t="shared" si="3"/>
        <v>2.9586364889041299</v>
      </c>
      <c r="E89" s="261">
        <f t="shared" si="3"/>
        <v>4.2879710987854001</v>
      </c>
      <c r="F89" s="261">
        <f t="shared" si="3"/>
        <v>5.5599258791889064</v>
      </c>
      <c r="G89" s="261">
        <f t="shared" si="3"/>
        <v>6.8191659518622147</v>
      </c>
      <c r="H89" s="261">
        <f t="shared" si="3"/>
        <v>6.3410753596674425</v>
      </c>
      <c r="I89" s="261">
        <f t="shared" si="3"/>
        <v>7.3696576969860432</v>
      </c>
      <c r="J89" s="261">
        <f t="shared" si="3"/>
        <v>6.810927258646915</v>
      </c>
      <c r="K89" s="261">
        <f t="shared" si="3"/>
        <v>4.4790918143769147</v>
      </c>
      <c r="L89" s="261">
        <f t="shared" si="3"/>
        <v>6.1368629835316533</v>
      </c>
      <c r="M89" s="261">
        <f t="shared" si="3"/>
        <v>5.5360687777833348</v>
      </c>
      <c r="N89" s="261">
        <f t="shared" si="3"/>
        <v>4.748031412175969</v>
      </c>
      <c r="O89" s="261">
        <f t="shared" si="3"/>
        <v>5.7336975693686991</v>
      </c>
      <c r="P89" s="261">
        <f t="shared" si="3"/>
        <v>5.5046462955551698</v>
      </c>
      <c r="Q89" s="261">
        <f t="shared" si="3"/>
        <v>6.1548254713228197</v>
      </c>
      <c r="R89" s="261">
        <f t="shared" si="3"/>
        <v>5.3417338598000317</v>
      </c>
      <c r="S89" s="261">
        <f t="shared" si="3"/>
        <v>5.9347853546979383</v>
      </c>
      <c r="T89" s="261">
        <f t="shared" si="3"/>
        <v>6.5000470749721639</v>
      </c>
      <c r="U89" s="261">
        <f t="shared" si="3"/>
        <v>5.6058370659608645</v>
      </c>
      <c r="V89" s="261">
        <f t="shared" si="3"/>
        <v>5.1676757503774491</v>
      </c>
      <c r="W89" s="261">
        <f t="shared" si="3"/>
        <v>6.2627130110503373</v>
      </c>
      <c r="X89" s="261">
        <f t="shared" si="3"/>
        <v>6.2007624314298928</v>
      </c>
      <c r="Y89" s="261">
        <f t="shared" si="3"/>
        <v>5.6868658484979688</v>
      </c>
      <c r="DA89" s="70"/>
    </row>
    <row r="90" spans="1:105" ht="12" customHeight="1" x14ac:dyDescent="0.25">
      <c r="A90" s="60" t="s">
        <v>1533</v>
      </c>
      <c r="B90" s="262">
        <v>1.845085573553626</v>
      </c>
      <c r="C90" s="262">
        <v>2.313738902932855</v>
      </c>
      <c r="D90" s="262">
        <v>1.202745903158192</v>
      </c>
      <c r="E90" s="262">
        <v>1.784298909536389</v>
      </c>
      <c r="F90" s="262">
        <v>2.5672079673006638</v>
      </c>
      <c r="G90" s="262">
        <v>3.2652113237047078</v>
      </c>
      <c r="H90" s="262">
        <v>3.109025721451236</v>
      </c>
      <c r="I90" s="262">
        <v>3.5552203660090731</v>
      </c>
      <c r="J90" s="262">
        <v>3.2342157696370162</v>
      </c>
      <c r="K90" s="262">
        <v>2.2559746778653631</v>
      </c>
      <c r="L90" s="262">
        <v>2.9078994258564208</v>
      </c>
      <c r="M90" s="262">
        <v>2.624276532642861</v>
      </c>
      <c r="N90" s="262">
        <v>2.2141637966439429</v>
      </c>
      <c r="O90" s="262">
        <v>2.7962781679942461</v>
      </c>
      <c r="P90" s="262">
        <v>2.57834454485493</v>
      </c>
      <c r="Q90" s="262">
        <v>2.651120884549611</v>
      </c>
      <c r="R90" s="262">
        <v>2.627648812690571</v>
      </c>
      <c r="S90" s="262">
        <v>2.8935028742491018</v>
      </c>
      <c r="T90" s="262">
        <v>3.2422675544959878</v>
      </c>
      <c r="U90" s="262">
        <v>2.678714776919096</v>
      </c>
      <c r="V90" s="262">
        <v>2.456212948401034</v>
      </c>
      <c r="W90" s="262">
        <v>2.982100168694509</v>
      </c>
      <c r="X90" s="262">
        <v>2.9478964085177908</v>
      </c>
      <c r="Y90" s="262">
        <v>2.7710516543138759</v>
      </c>
      <c r="DA90" s="72" t="s">
        <v>1658</v>
      </c>
    </row>
    <row r="91" spans="1:105" ht="12" customHeight="1" x14ac:dyDescent="0.25">
      <c r="A91" s="59" t="s">
        <v>28</v>
      </c>
      <c r="B91" s="230">
        <v>0.20008849522897751</v>
      </c>
      <c r="C91" s="230">
        <v>0.42650648001034619</v>
      </c>
      <c r="D91" s="230">
        <v>0.33901147926905251</v>
      </c>
      <c r="E91" s="230">
        <v>0.4572654818310653</v>
      </c>
      <c r="F91" s="230">
        <v>0.66886561496764319</v>
      </c>
      <c r="G91" s="230">
        <v>0.71825450913094135</v>
      </c>
      <c r="H91" s="230">
        <v>0.62041675993065248</v>
      </c>
      <c r="I91" s="230">
        <v>0.84384000152799776</v>
      </c>
      <c r="J91" s="230">
        <v>0.8438088039083893</v>
      </c>
      <c r="K91" s="230">
        <v>0.54754981912867895</v>
      </c>
      <c r="L91" s="230">
        <v>0.44073505730750112</v>
      </c>
      <c r="M91" s="230">
        <v>0.44676384273616082</v>
      </c>
      <c r="N91" s="230">
        <v>0.43057594453951131</v>
      </c>
      <c r="O91" s="230">
        <v>0.48141192459185977</v>
      </c>
      <c r="P91" s="230">
        <v>0.40981451730352658</v>
      </c>
      <c r="Q91" s="230">
        <v>0.31088633433682572</v>
      </c>
      <c r="R91" s="230">
        <v>0.2567923924428428</v>
      </c>
      <c r="S91" s="230">
        <v>0.30869150532411399</v>
      </c>
      <c r="T91" s="230">
        <v>0.33786756056526629</v>
      </c>
      <c r="U91" s="230">
        <v>0.27682475441948118</v>
      </c>
      <c r="V91" s="230">
        <v>0.29757295737156081</v>
      </c>
      <c r="W91" s="230">
        <v>0.36405108798639962</v>
      </c>
      <c r="X91" s="230">
        <v>0.35817815172817591</v>
      </c>
      <c r="Y91" s="230">
        <v>0.32702184726032257</v>
      </c>
      <c r="DA91" s="71" t="s">
        <v>1659</v>
      </c>
    </row>
    <row r="92" spans="1:105" ht="12" customHeight="1" x14ac:dyDescent="0.25">
      <c r="A92" s="59" t="s">
        <v>31</v>
      </c>
      <c r="B92" s="295">
        <v>3.5120963527961263E-2</v>
      </c>
      <c r="C92" s="295">
        <v>7.2593772397454501E-2</v>
      </c>
      <c r="D92" s="295">
        <v>3.6952492063076943E-2</v>
      </c>
      <c r="E92" s="295">
        <v>6.8884687622892612E-2</v>
      </c>
      <c r="F92" s="295">
        <v>8.1436840821128842E-2</v>
      </c>
      <c r="G92" s="295">
        <v>9.975330249338657E-2</v>
      </c>
      <c r="H92" s="295">
        <v>0.128763181122524</v>
      </c>
      <c r="I92" s="295">
        <v>0.1098149027966806</v>
      </c>
      <c r="J92" s="295">
        <v>8.450389412987877E-2</v>
      </c>
      <c r="K92" s="295">
        <v>2.3852980044374739E-2</v>
      </c>
      <c r="L92" s="295">
        <v>2.7114246530408389E-2</v>
      </c>
      <c r="M92" s="295">
        <v>5.2945820754279067E-2</v>
      </c>
      <c r="N92" s="295">
        <v>2.5458304005818701E-2</v>
      </c>
      <c r="O92" s="295">
        <v>7.2381071536124955E-2</v>
      </c>
      <c r="P92" s="295">
        <v>7.3297754060903053E-2</v>
      </c>
      <c r="Q92" s="295">
        <v>3.4896656318835678E-2</v>
      </c>
      <c r="R92" s="295">
        <v>6.5389359178176107E-2</v>
      </c>
      <c r="S92" s="295">
        <v>6.4817064237867372E-2</v>
      </c>
      <c r="T92" s="295">
        <v>6.0747369583333467E-2</v>
      </c>
      <c r="U92" s="295">
        <v>5.5044888983800097E-2</v>
      </c>
      <c r="V92" s="295">
        <v>5.3617630507375169E-2</v>
      </c>
      <c r="W92" s="295">
        <v>4.7110985960503553E-2</v>
      </c>
      <c r="X92" s="295">
        <v>5.0809160232494113E-2</v>
      </c>
      <c r="Y92" s="295">
        <v>4.5192851703692687E-2</v>
      </c>
      <c r="DA92" s="122" t="s">
        <v>1660</v>
      </c>
    </row>
    <row r="93" spans="1:105" ht="12" customHeight="1" x14ac:dyDescent="0.25">
      <c r="A93" s="59" t="s">
        <v>159</v>
      </c>
      <c r="B93" s="295">
        <v>0.1616496963377293</v>
      </c>
      <c r="C93" s="295">
        <v>0.17522096048278821</v>
      </c>
      <c r="D93" s="295">
        <v>4.785815667790589E-2</v>
      </c>
      <c r="E93" s="295">
        <v>0.16643678377671831</v>
      </c>
      <c r="F93" s="295">
        <v>0.12274248226047479</v>
      </c>
      <c r="G93" s="295">
        <v>0.12880538524787091</v>
      </c>
      <c r="H93" s="295">
        <v>0.1281171932214353</v>
      </c>
      <c r="I93" s="295">
        <v>0.11545010727428549</v>
      </c>
      <c r="J93" s="295">
        <v>9.2536419604979284E-2</v>
      </c>
      <c r="K93" s="295">
        <v>6.2612823418381661E-2</v>
      </c>
      <c r="L93" s="295">
        <v>9.5063865564590316E-2</v>
      </c>
      <c r="M93" s="295">
        <v>9.278575912704215E-2</v>
      </c>
      <c r="N93" s="295">
        <v>6.6914539903439693E-2</v>
      </c>
      <c r="O93" s="295">
        <v>0.12661154691543289</v>
      </c>
      <c r="P93" s="295">
        <v>9.6194232150633538E-2</v>
      </c>
      <c r="Q93" s="295">
        <v>9.179779358372904E-2</v>
      </c>
      <c r="R93" s="295">
        <v>5.7250565632401301E-2</v>
      </c>
      <c r="S93" s="295">
        <v>5.566210436210204E-2</v>
      </c>
      <c r="T93" s="295">
        <v>6.7041881956501639E-2</v>
      </c>
      <c r="U93" s="295">
        <v>5.5038994205749169E-2</v>
      </c>
      <c r="V93" s="295">
        <v>7.5755958714845653E-2</v>
      </c>
      <c r="W93" s="295">
        <v>7.7831403176736369E-2</v>
      </c>
      <c r="X93" s="295">
        <v>9.4635049825143411E-2</v>
      </c>
      <c r="Y93" s="295">
        <v>8.7566412950613653E-2</v>
      </c>
      <c r="DA93" s="122" t="s">
        <v>1661</v>
      </c>
    </row>
    <row r="94" spans="1:105" ht="12" customHeight="1" x14ac:dyDescent="0.25">
      <c r="A94" s="59" t="s">
        <v>32</v>
      </c>
      <c r="B94" s="295">
        <v>0.33858662504176801</v>
      </c>
      <c r="C94" s="295">
        <v>0.38676373816878368</v>
      </c>
      <c r="D94" s="295">
        <v>8.4373788353978366E-2</v>
      </c>
      <c r="E94" s="295">
        <v>3.145765473983609E-2</v>
      </c>
      <c r="F94" s="295">
        <v>1.5495079669852011E-2</v>
      </c>
      <c r="G94" s="295">
        <v>1.8980173517055731E-2</v>
      </c>
      <c r="H94" s="295">
        <v>1.6333484444822639E-2</v>
      </c>
      <c r="I94" s="295">
        <v>1.7500136430654369E-2</v>
      </c>
      <c r="J94" s="295">
        <v>1.6809463774098268E-2</v>
      </c>
      <c r="K94" s="295">
        <v>0</v>
      </c>
      <c r="L94" s="295">
        <v>0</v>
      </c>
      <c r="M94" s="295">
        <v>2.1062469103487979E-2</v>
      </c>
      <c r="N94" s="295">
        <v>4.048581078119029E-2</v>
      </c>
      <c r="O94" s="295">
        <v>0</v>
      </c>
      <c r="P94" s="295">
        <v>0</v>
      </c>
      <c r="Q94" s="295">
        <v>0</v>
      </c>
      <c r="R94" s="295">
        <v>0</v>
      </c>
      <c r="S94" s="295">
        <v>0</v>
      </c>
      <c r="T94" s="295">
        <v>0</v>
      </c>
      <c r="U94" s="295">
        <v>0</v>
      </c>
      <c r="V94" s="295">
        <v>0</v>
      </c>
      <c r="W94" s="295">
        <v>0</v>
      </c>
      <c r="X94" s="295">
        <v>0</v>
      </c>
      <c r="Y94" s="295">
        <v>0</v>
      </c>
      <c r="DA94" s="122" t="s">
        <v>1662</v>
      </c>
    </row>
    <row r="95" spans="1:105" ht="12" customHeight="1" x14ac:dyDescent="0.25">
      <c r="A95" s="59" t="s">
        <v>35</v>
      </c>
      <c r="B95" s="295">
        <v>1.10963979341719</v>
      </c>
      <c r="C95" s="295">
        <v>1.2526539518734821</v>
      </c>
      <c r="D95" s="295">
        <v>0.6945499867941779</v>
      </c>
      <c r="E95" s="295">
        <v>1.060254301565877</v>
      </c>
      <c r="F95" s="295">
        <v>1.678667949581566</v>
      </c>
      <c r="G95" s="295">
        <v>2.2994179533154542</v>
      </c>
      <c r="H95" s="295">
        <v>2.2153951027318022</v>
      </c>
      <c r="I95" s="295">
        <v>2.4686152179794552</v>
      </c>
      <c r="J95" s="295">
        <v>2.1965571882196699</v>
      </c>
      <c r="K95" s="295">
        <v>1.6219590552739269</v>
      </c>
      <c r="L95" s="295">
        <v>2.3449862564539208</v>
      </c>
      <c r="M95" s="295">
        <v>2.01071864092189</v>
      </c>
      <c r="N95" s="295">
        <v>1.6507291974139831</v>
      </c>
      <c r="O95" s="295">
        <v>2.1158736249508281</v>
      </c>
      <c r="P95" s="295">
        <v>1.999038041339867</v>
      </c>
      <c r="Q95" s="295">
        <v>2.2135401003102211</v>
      </c>
      <c r="R95" s="295">
        <v>2.2482164954371511</v>
      </c>
      <c r="S95" s="295">
        <v>2.464332200325019</v>
      </c>
      <c r="T95" s="295">
        <v>2.7766107423908868</v>
      </c>
      <c r="U95" s="295">
        <v>2.291806139310065</v>
      </c>
      <c r="V95" s="295">
        <v>2.0292664018072522</v>
      </c>
      <c r="W95" s="295">
        <v>2.4931066915708699</v>
      </c>
      <c r="X95" s="295">
        <v>2.4442740467319779</v>
      </c>
      <c r="Y95" s="295">
        <v>2.3112705423992468</v>
      </c>
      <c r="DA95" s="122" t="s">
        <v>1663</v>
      </c>
    </row>
    <row r="96" spans="1:105" ht="12" customHeight="1" x14ac:dyDescent="0.25">
      <c r="A96" s="61" t="s">
        <v>1540</v>
      </c>
      <c r="B96" s="263">
        <v>2.309688239913974</v>
      </c>
      <c r="C96" s="263">
        <v>2.817613144269794</v>
      </c>
      <c r="D96" s="263">
        <v>1.7558905857459379</v>
      </c>
      <c r="E96" s="263">
        <v>2.503672189249011</v>
      </c>
      <c r="F96" s="263">
        <v>2.992717911888243</v>
      </c>
      <c r="G96" s="263">
        <v>3.553954628157507</v>
      </c>
      <c r="H96" s="263">
        <v>3.2320496382162061</v>
      </c>
      <c r="I96" s="263">
        <v>3.8144373309769701</v>
      </c>
      <c r="J96" s="263">
        <v>3.5767114890098992</v>
      </c>
      <c r="K96" s="263">
        <v>2.2231171365115521</v>
      </c>
      <c r="L96" s="263">
        <v>3.228963557675232</v>
      </c>
      <c r="M96" s="263">
        <v>2.9117922451404739</v>
      </c>
      <c r="N96" s="263">
        <v>2.5338676155320261</v>
      </c>
      <c r="O96" s="263">
        <v>2.937419401374453</v>
      </c>
      <c r="P96" s="263">
        <v>2.9263017507002398</v>
      </c>
      <c r="Q96" s="263">
        <v>3.5037045867732082</v>
      </c>
      <c r="R96" s="263">
        <v>2.7140850471094602</v>
      </c>
      <c r="S96" s="263">
        <v>3.041282480448837</v>
      </c>
      <c r="T96" s="263">
        <v>3.2577795204761761</v>
      </c>
      <c r="U96" s="263">
        <v>2.927122289041769</v>
      </c>
      <c r="V96" s="263">
        <v>2.7114628019764151</v>
      </c>
      <c r="W96" s="263">
        <v>3.2806128423558278</v>
      </c>
      <c r="X96" s="263">
        <v>3.252866022912102</v>
      </c>
      <c r="Y96" s="263">
        <v>2.9158141941840929</v>
      </c>
      <c r="DA96" s="74" t="s">
        <v>1664</v>
      </c>
    </row>
    <row r="97" spans="1:105" ht="12" hidden="1" customHeight="1" x14ac:dyDescent="0.25">
      <c r="A97" s="98"/>
      <c r="B97" s="98"/>
      <c r="C97" s="98"/>
      <c r="D97" s="98"/>
      <c r="E97" s="98"/>
      <c r="F97" s="98"/>
      <c r="G97" s="98"/>
      <c r="H97" s="98"/>
      <c r="I97" s="98"/>
      <c r="J97" s="98"/>
      <c r="K97" s="98"/>
      <c r="L97" s="98"/>
      <c r="M97" s="98"/>
      <c r="N97" s="98"/>
      <c r="O97" s="98"/>
      <c r="P97" s="98"/>
      <c r="Q97" s="98"/>
      <c r="R97" s="98"/>
      <c r="S97" s="98"/>
      <c r="T97" s="98"/>
      <c r="U97" s="98"/>
      <c r="V97" s="98"/>
      <c r="W97" s="98"/>
      <c r="X97" s="98"/>
      <c r="Y97" s="98"/>
      <c r="DA97" s="94"/>
    </row>
    <row r="98" spans="1:105" ht="12" customHeight="1" x14ac:dyDescent="0.25">
      <c r="A98" s="172"/>
      <c r="B98" s="172"/>
      <c r="C98" s="172"/>
      <c r="D98" s="172"/>
      <c r="E98" s="172"/>
      <c r="F98" s="172"/>
      <c r="G98" s="172"/>
      <c r="H98" s="172"/>
      <c r="I98" s="172"/>
      <c r="J98" s="172"/>
      <c r="K98" s="172"/>
      <c r="L98" s="172"/>
      <c r="M98" s="172"/>
      <c r="N98" s="172"/>
      <c r="O98" s="172"/>
      <c r="P98" s="172"/>
      <c r="Q98" s="172"/>
      <c r="R98" s="172"/>
      <c r="S98" s="172"/>
      <c r="T98" s="172"/>
      <c r="U98" s="172"/>
      <c r="V98" s="172"/>
      <c r="W98" s="172"/>
      <c r="X98" s="172"/>
      <c r="Y98" s="172"/>
      <c r="DA98" s="176"/>
    </row>
    <row r="99" spans="1:105" ht="15" customHeight="1" x14ac:dyDescent="0.25">
      <c r="A99" s="34" t="s">
        <v>53</v>
      </c>
      <c r="B99" s="223">
        <v>7.2187102177117346</v>
      </c>
      <c r="C99" s="223">
        <v>6.6330030053690336</v>
      </c>
      <c r="D99" s="223">
        <v>6.9875877390924597</v>
      </c>
      <c r="E99" s="223">
        <v>5.9016550356137794</v>
      </c>
      <c r="F99" s="223">
        <v>5.6538578372698582</v>
      </c>
      <c r="G99" s="223">
        <v>5.3095512817348034</v>
      </c>
      <c r="H99" s="223">
        <v>8.1262851028558849</v>
      </c>
      <c r="I99" s="223">
        <v>7.7445914096140376</v>
      </c>
      <c r="J99" s="223">
        <v>7.6682147984592053</v>
      </c>
      <c r="K99" s="223">
        <v>5.9889281336411981</v>
      </c>
      <c r="L99" s="223">
        <v>6.8426724398914569</v>
      </c>
      <c r="M99" s="223">
        <v>7.47344041278666</v>
      </c>
      <c r="N99" s="223">
        <v>7.3439951840963866</v>
      </c>
      <c r="O99" s="223">
        <v>6.2750885024546728</v>
      </c>
      <c r="P99" s="223">
        <v>6.100302949977511</v>
      </c>
      <c r="Q99" s="223">
        <v>7.361112096381115</v>
      </c>
      <c r="R99" s="223">
        <v>7.2243271417626591</v>
      </c>
      <c r="S99" s="223">
        <v>7.4872917173199713</v>
      </c>
      <c r="T99" s="223">
        <v>8.5898280840791585</v>
      </c>
      <c r="U99" s="223">
        <v>9.25012791810674</v>
      </c>
      <c r="V99" s="223">
        <v>7.8756729993395389</v>
      </c>
      <c r="W99" s="223">
        <v>10.03797279238586</v>
      </c>
      <c r="X99" s="223">
        <v>10.20252191242742</v>
      </c>
      <c r="Y99" s="223">
        <v>8.9253089256273181</v>
      </c>
      <c r="DA99" s="89" t="s">
        <v>1665</v>
      </c>
    </row>
    <row r="100" spans="1:105" ht="12" customHeight="1" x14ac:dyDescent="0.25">
      <c r="A100" s="55" t="s">
        <v>91</v>
      </c>
      <c r="B100" s="259">
        <v>5.8969792922859247E-2</v>
      </c>
      <c r="C100" s="259">
        <v>5.4678476999851858E-2</v>
      </c>
      <c r="D100" s="259">
        <v>5.6915879572073752E-2</v>
      </c>
      <c r="E100" s="259">
        <v>4.7953618432703668E-2</v>
      </c>
      <c r="F100" s="259">
        <v>4.6360206298737973E-2</v>
      </c>
      <c r="G100" s="259">
        <v>4.347605103670836E-2</v>
      </c>
      <c r="H100" s="259">
        <v>6.6565212028136214E-2</v>
      </c>
      <c r="I100" s="259">
        <v>6.3584952957028679E-2</v>
      </c>
      <c r="J100" s="259">
        <v>6.3011349833229743E-2</v>
      </c>
      <c r="K100" s="259">
        <v>4.9390108231798388E-2</v>
      </c>
      <c r="L100" s="259">
        <v>5.5389976995845809E-2</v>
      </c>
      <c r="M100" s="259">
        <v>6.0716264302510342E-2</v>
      </c>
      <c r="N100" s="259">
        <v>5.9771850843897738E-2</v>
      </c>
      <c r="O100" s="259">
        <v>5.1139414342628607E-2</v>
      </c>
      <c r="P100" s="259">
        <v>4.9383073396341577E-2</v>
      </c>
      <c r="Q100" s="259">
        <v>5.8719834467133962E-2</v>
      </c>
      <c r="R100" s="259">
        <v>5.8280647830915112E-2</v>
      </c>
      <c r="S100" s="259">
        <v>6.0401937998232708E-2</v>
      </c>
      <c r="T100" s="259">
        <v>6.9439604514130171E-2</v>
      </c>
      <c r="U100" s="259">
        <v>7.4110438591305658E-2</v>
      </c>
      <c r="V100" s="259">
        <v>6.351560306565425E-2</v>
      </c>
      <c r="W100" s="259">
        <v>8.0947536977796067E-2</v>
      </c>
      <c r="X100" s="259">
        <v>8.2280046051699376E-2</v>
      </c>
      <c r="Y100" s="259">
        <v>7.2122883285208383E-2</v>
      </c>
      <c r="DA100" s="67" t="s">
        <v>1666</v>
      </c>
    </row>
    <row r="101" spans="1:105" ht="12" customHeight="1" x14ac:dyDescent="0.25">
      <c r="A101" s="173" t="s">
        <v>92</v>
      </c>
      <c r="B101" s="224">
        <v>1.7161251552881191E-2</v>
      </c>
      <c r="C101" s="224">
        <v>1.5912402805117212E-2</v>
      </c>
      <c r="D101" s="224">
        <v>1.6563526481559329E-2</v>
      </c>
      <c r="E101" s="224">
        <v>1.3955350154799319E-2</v>
      </c>
      <c r="F101" s="224">
        <v>1.3491639073192341E-2</v>
      </c>
      <c r="G101" s="224">
        <v>1.2652298937913189E-2</v>
      </c>
      <c r="H101" s="224">
        <v>1.9371652699884188E-2</v>
      </c>
      <c r="I101" s="224">
        <v>1.8504344658308781E-2</v>
      </c>
      <c r="J101" s="224">
        <v>1.833741601550502E-2</v>
      </c>
      <c r="K101" s="224">
        <v>1.437339406463059E-2</v>
      </c>
      <c r="L101" s="224">
        <v>1.6119461873937379E-2</v>
      </c>
      <c r="M101" s="224">
        <v>1.766950557906213E-2</v>
      </c>
      <c r="N101" s="224">
        <v>1.739466457776544E-2</v>
      </c>
      <c r="O101" s="224">
        <v>1.4882473047665519E-2</v>
      </c>
      <c r="P101" s="224">
        <v>1.437134680322906E-2</v>
      </c>
      <c r="Q101" s="224">
        <v>1.7088509226278779E-2</v>
      </c>
      <c r="R101" s="224">
        <v>1.696069815608094E-2</v>
      </c>
      <c r="S101" s="224">
        <v>1.7578031071351849E-2</v>
      </c>
      <c r="T101" s="224">
        <v>2.020815169485916E-2</v>
      </c>
      <c r="U101" s="224">
        <v>2.166548907804873E-2</v>
      </c>
      <c r="V101" s="224">
        <v>1.8484162614722539E-2</v>
      </c>
      <c r="W101" s="224">
        <v>2.3557163351062251E-2</v>
      </c>
      <c r="X101" s="224">
        <v>2.3944947032847681E-2</v>
      </c>
      <c r="Y101" s="224">
        <v>2.098903322241033E-2</v>
      </c>
      <c r="DA101" s="177" t="s">
        <v>1667</v>
      </c>
    </row>
    <row r="102" spans="1:105" ht="12" customHeight="1" x14ac:dyDescent="0.25">
      <c r="A102" s="173" t="s">
        <v>93</v>
      </c>
      <c r="B102" s="224">
        <v>0.21260633416751731</v>
      </c>
      <c r="C102" s="224">
        <v>0.1920599901391265</v>
      </c>
      <c r="D102" s="224">
        <v>0.22485662847796861</v>
      </c>
      <c r="E102" s="224">
        <v>0.18572281349743441</v>
      </c>
      <c r="F102" s="224">
        <v>0.15940815231790301</v>
      </c>
      <c r="G102" s="224">
        <v>0.14345331206510351</v>
      </c>
      <c r="H102" s="224">
        <v>0.2132424074706068</v>
      </c>
      <c r="I102" s="224">
        <v>0.207343354843459</v>
      </c>
      <c r="J102" s="224">
        <v>0.20923439063589741</v>
      </c>
      <c r="K102" s="224">
        <v>0.15176355860698529</v>
      </c>
      <c r="L102" s="224">
        <v>0.18727240028331271</v>
      </c>
      <c r="M102" s="224">
        <v>0.204399502833717</v>
      </c>
      <c r="N102" s="224">
        <v>0.20472503566260991</v>
      </c>
      <c r="O102" s="224">
        <v>0.1657396108861785</v>
      </c>
      <c r="P102" s="224">
        <v>0.16915736349934399</v>
      </c>
      <c r="Q102" s="224">
        <v>0.22377150352732719</v>
      </c>
      <c r="R102" s="224">
        <v>0.18883997716377021</v>
      </c>
      <c r="S102" s="224">
        <v>0.19789660750050039</v>
      </c>
      <c r="T102" s="224">
        <v>0.2205293877994968</v>
      </c>
      <c r="U102" s="224">
        <v>0.2489661171903057</v>
      </c>
      <c r="V102" s="224">
        <v>0.21468368830509019</v>
      </c>
      <c r="W102" s="224">
        <v>0.27303153239011141</v>
      </c>
      <c r="X102" s="224">
        <v>0.27801722930601341</v>
      </c>
      <c r="Y102" s="224">
        <v>0.2359366221353334</v>
      </c>
      <c r="DA102" s="177" t="s">
        <v>1668</v>
      </c>
    </row>
    <row r="103" spans="1:105" ht="12" customHeight="1" x14ac:dyDescent="0.25">
      <c r="A103" s="173" t="s">
        <v>94</v>
      </c>
      <c r="B103" s="224">
        <v>5.243749554085906E-2</v>
      </c>
      <c r="C103" s="224">
        <v>4.8621544213516228E-2</v>
      </c>
      <c r="D103" s="224">
        <v>5.0611101605339992E-2</v>
      </c>
      <c r="E103" s="224">
        <v>4.2641622568055523E-2</v>
      </c>
      <c r="F103" s="224">
        <v>4.1224718462950762E-2</v>
      </c>
      <c r="G103" s="224">
        <v>3.8660051517457772E-2</v>
      </c>
      <c r="H103" s="224">
        <v>5.9191542582959548E-2</v>
      </c>
      <c r="I103" s="224">
        <v>5.6541417595133377E-2</v>
      </c>
      <c r="J103" s="224">
        <v>5.6031354565307619E-2</v>
      </c>
      <c r="K103" s="224">
        <v>4.3918987193246863E-2</v>
      </c>
      <c r="L103" s="224">
        <v>4.9254228779935808E-2</v>
      </c>
      <c r="M103" s="224">
        <v>5.399050396506181E-2</v>
      </c>
      <c r="N103" s="224">
        <v>5.3150706603224233E-2</v>
      </c>
      <c r="O103" s="224">
        <v>4.5474516335196738E-2</v>
      </c>
      <c r="P103" s="224">
        <v>4.3912731631973657E-2</v>
      </c>
      <c r="Q103" s="224">
        <v>5.2215225887909111E-2</v>
      </c>
      <c r="R103" s="224">
        <v>5.1824689544862149E-2</v>
      </c>
      <c r="S103" s="224">
        <v>5.3710996723099903E-2</v>
      </c>
      <c r="T103" s="224">
        <v>6.1747528210451208E-2</v>
      </c>
      <c r="U103" s="224">
        <v>6.6200532252554456E-2</v>
      </c>
      <c r="V103" s="224">
        <v>5.6479749842213441E-2</v>
      </c>
      <c r="W103" s="224">
        <v>7.1980685346298368E-2</v>
      </c>
      <c r="X103" s="224">
        <v>7.3165587567548554E-2</v>
      </c>
      <c r="Y103" s="224">
        <v>6.4133570480895602E-2</v>
      </c>
      <c r="DA103" s="177" t="s">
        <v>1669</v>
      </c>
    </row>
    <row r="104" spans="1:105" ht="12" customHeight="1" x14ac:dyDescent="0.25">
      <c r="A104" s="56" t="s">
        <v>95</v>
      </c>
      <c r="B104" s="260">
        <v>8.6227353553415334E-2</v>
      </c>
      <c r="C104" s="260">
        <v>8.0696413936293274E-2</v>
      </c>
      <c r="D104" s="260">
        <v>8.9273837028280012E-2</v>
      </c>
      <c r="E104" s="260">
        <v>7.4645626833864762E-2</v>
      </c>
      <c r="F104" s="260">
        <v>6.8879236749007033E-2</v>
      </c>
      <c r="G104" s="260">
        <v>6.3534286959690781E-2</v>
      </c>
      <c r="H104" s="260">
        <v>9.6146783835902916E-2</v>
      </c>
      <c r="I104" s="260">
        <v>9.2373935033688459E-2</v>
      </c>
      <c r="J104" s="260">
        <v>9.2585643869837336E-2</v>
      </c>
      <c r="K104" s="260">
        <v>7.1174725429424768E-2</v>
      </c>
      <c r="L104" s="260">
        <v>8.1428449207279527E-2</v>
      </c>
      <c r="M104" s="260">
        <v>8.9783099041611192E-2</v>
      </c>
      <c r="N104" s="260">
        <v>8.973871316329371E-2</v>
      </c>
      <c r="O104" s="260">
        <v>7.6013729727515911E-2</v>
      </c>
      <c r="P104" s="260">
        <v>7.5969643558081293E-2</v>
      </c>
      <c r="Q104" s="260">
        <v>9.4823120569455577E-2</v>
      </c>
      <c r="R104" s="260">
        <v>8.5539673925190435E-2</v>
      </c>
      <c r="S104" s="260">
        <v>8.95550887778227E-2</v>
      </c>
      <c r="T104" s="260">
        <v>0.1023353497808603</v>
      </c>
      <c r="U104" s="260">
        <v>0.1118716113404449</v>
      </c>
      <c r="V104" s="260">
        <v>9.6622017924648057E-2</v>
      </c>
      <c r="W104" s="260">
        <v>0.12308873263624601</v>
      </c>
      <c r="X104" s="260">
        <v>0.12589044434678931</v>
      </c>
      <c r="Y104" s="260">
        <v>0.11148947790719931</v>
      </c>
      <c r="DA104" s="68" t="s">
        <v>1670</v>
      </c>
    </row>
    <row r="105" spans="1:105" ht="12" customHeight="1" x14ac:dyDescent="0.25">
      <c r="A105" s="37" t="s">
        <v>159</v>
      </c>
      <c r="B105" s="226">
        <v>5.8586153036812114E-3</v>
      </c>
      <c r="C105" s="226">
        <v>5.1760518841598513E-3</v>
      </c>
      <c r="D105" s="226">
        <v>2.3628928625306468E-3</v>
      </c>
      <c r="E105" s="226">
        <v>4.2442113111747582E-3</v>
      </c>
      <c r="F105" s="226">
        <v>2.4395518832715582E-3</v>
      </c>
      <c r="G105" s="226">
        <v>1.8954238356558341E-3</v>
      </c>
      <c r="H105" s="226">
        <v>3.123115757049552E-3</v>
      </c>
      <c r="I105" s="226">
        <v>2.389429634530781E-3</v>
      </c>
      <c r="J105" s="226">
        <v>2.0620100138418209E-3</v>
      </c>
      <c r="K105" s="226">
        <v>1.6071013922854609E-3</v>
      </c>
      <c r="L105" s="226">
        <v>1.74114715329233E-3</v>
      </c>
      <c r="M105" s="226">
        <v>2.1218788486062228E-3</v>
      </c>
      <c r="N105" s="226">
        <v>1.7594556887011591E-3</v>
      </c>
      <c r="O105" s="226">
        <v>2.2466813324633029E-3</v>
      </c>
      <c r="P105" s="226">
        <v>1.5847637211199529E-3</v>
      </c>
      <c r="Q105" s="226">
        <v>1.421202521578367E-3</v>
      </c>
      <c r="R105" s="226">
        <v>1.1883979778205031E-3</v>
      </c>
      <c r="S105" s="226">
        <v>1.058886013397728E-3</v>
      </c>
      <c r="T105" s="226">
        <v>1.326447595416818E-3</v>
      </c>
      <c r="U105" s="226">
        <v>1.3245509276198851E-3</v>
      </c>
      <c r="V105" s="226">
        <v>1.6606856640519121E-3</v>
      </c>
      <c r="W105" s="226">
        <v>1.7852542668582009E-3</v>
      </c>
      <c r="X105" s="226">
        <v>2.1850396312608112E-3</v>
      </c>
      <c r="Y105" s="226">
        <v>1.9297085766031179E-3</v>
      </c>
      <c r="DA105" s="69" t="s">
        <v>1671</v>
      </c>
    </row>
    <row r="106" spans="1:105" ht="12" customHeight="1" x14ac:dyDescent="0.25">
      <c r="A106" s="37" t="s">
        <v>35</v>
      </c>
      <c r="B106" s="226">
        <v>4.1202907992912999E-2</v>
      </c>
      <c r="C106" s="226">
        <v>3.7911366117993159E-2</v>
      </c>
      <c r="D106" s="226">
        <v>3.5133169240209559E-2</v>
      </c>
      <c r="E106" s="226">
        <v>2.770023692872502E-2</v>
      </c>
      <c r="F106" s="226">
        <v>3.4182648776038223E-2</v>
      </c>
      <c r="G106" s="226">
        <v>3.4666978554181889E-2</v>
      </c>
      <c r="H106" s="226">
        <v>5.5329610667420398E-2</v>
      </c>
      <c r="I106" s="226">
        <v>5.2345465206452148E-2</v>
      </c>
      <c r="J106" s="226">
        <v>5.0147160863203373E-2</v>
      </c>
      <c r="K106" s="226">
        <v>4.2652612102375843E-2</v>
      </c>
      <c r="L106" s="226">
        <v>4.4003382943340989E-2</v>
      </c>
      <c r="M106" s="226">
        <v>4.7110348791530643E-2</v>
      </c>
      <c r="N106" s="226">
        <v>4.446921137220191E-2</v>
      </c>
      <c r="O106" s="226">
        <v>3.8466586046426249E-2</v>
      </c>
      <c r="P106" s="226">
        <v>3.3741338290963041E-2</v>
      </c>
      <c r="Q106" s="226">
        <v>3.5110488962522689E-2</v>
      </c>
      <c r="R106" s="226">
        <v>4.781300167360833E-2</v>
      </c>
      <c r="S106" s="226">
        <v>4.8030222603980051E-2</v>
      </c>
      <c r="T106" s="226">
        <v>5.6283961380849158E-2</v>
      </c>
      <c r="U106" s="226">
        <v>5.6506942344675022E-2</v>
      </c>
      <c r="V106" s="226">
        <v>4.5575921652356043E-2</v>
      </c>
      <c r="W106" s="226">
        <v>5.8588427393143593E-2</v>
      </c>
      <c r="X106" s="226">
        <v>5.7820648304542303E-2</v>
      </c>
      <c r="Y106" s="226">
        <v>5.2183200118871752E-2</v>
      </c>
      <c r="DA106" s="69" t="s">
        <v>1672</v>
      </c>
    </row>
    <row r="107" spans="1:105" ht="12" customHeight="1" x14ac:dyDescent="0.25">
      <c r="A107" s="37" t="s">
        <v>96</v>
      </c>
      <c r="B107" s="226">
        <v>0</v>
      </c>
      <c r="C107" s="226">
        <v>0</v>
      </c>
      <c r="D107" s="226">
        <v>0</v>
      </c>
      <c r="E107" s="226">
        <v>0</v>
      </c>
      <c r="F107" s="226">
        <v>0</v>
      </c>
      <c r="G107" s="226">
        <v>0</v>
      </c>
      <c r="H107" s="226">
        <v>0</v>
      </c>
      <c r="I107" s="226">
        <v>0</v>
      </c>
      <c r="J107" s="226">
        <v>0</v>
      </c>
      <c r="K107" s="226">
        <v>0</v>
      </c>
      <c r="L107" s="226">
        <v>0</v>
      </c>
      <c r="M107" s="226">
        <v>0</v>
      </c>
      <c r="N107" s="226">
        <v>0</v>
      </c>
      <c r="O107" s="226">
        <v>0</v>
      </c>
      <c r="P107" s="226">
        <v>0</v>
      </c>
      <c r="Q107" s="226">
        <v>0</v>
      </c>
      <c r="R107" s="226">
        <v>0</v>
      </c>
      <c r="S107" s="226">
        <v>0</v>
      </c>
      <c r="T107" s="226">
        <v>0</v>
      </c>
      <c r="U107" s="226">
        <v>0</v>
      </c>
      <c r="V107" s="226">
        <v>0</v>
      </c>
      <c r="W107" s="226">
        <v>0</v>
      </c>
      <c r="X107" s="226">
        <v>0</v>
      </c>
      <c r="Y107" s="226">
        <v>0</v>
      </c>
      <c r="DA107" s="69" t="s">
        <v>1673</v>
      </c>
    </row>
    <row r="108" spans="1:105" ht="12" customHeight="1" x14ac:dyDescent="0.25">
      <c r="A108" s="37" t="s">
        <v>78</v>
      </c>
      <c r="B108" s="226">
        <v>0</v>
      </c>
      <c r="C108" s="226">
        <v>0</v>
      </c>
      <c r="D108" s="226">
        <v>0</v>
      </c>
      <c r="E108" s="226">
        <v>0</v>
      </c>
      <c r="F108" s="226">
        <v>0</v>
      </c>
      <c r="G108" s="226">
        <v>0</v>
      </c>
      <c r="H108" s="226">
        <v>0</v>
      </c>
      <c r="I108" s="226">
        <v>0</v>
      </c>
      <c r="J108" s="226">
        <v>0</v>
      </c>
      <c r="K108" s="226">
        <v>0</v>
      </c>
      <c r="L108" s="226">
        <v>0</v>
      </c>
      <c r="M108" s="226">
        <v>0</v>
      </c>
      <c r="N108" s="226">
        <v>0</v>
      </c>
      <c r="O108" s="226">
        <v>0</v>
      </c>
      <c r="P108" s="226">
        <v>0</v>
      </c>
      <c r="Q108" s="226">
        <v>0</v>
      </c>
      <c r="R108" s="226">
        <v>0</v>
      </c>
      <c r="S108" s="226">
        <v>0</v>
      </c>
      <c r="T108" s="226">
        <v>0</v>
      </c>
      <c r="U108" s="226">
        <v>0</v>
      </c>
      <c r="V108" s="226">
        <v>0</v>
      </c>
      <c r="W108" s="226">
        <v>0</v>
      </c>
      <c r="X108" s="226">
        <v>0</v>
      </c>
      <c r="Y108" s="226">
        <v>4.5040979894073888E-3</v>
      </c>
      <c r="DA108" s="69" t="s">
        <v>1674</v>
      </c>
    </row>
    <row r="109" spans="1:105" ht="12" customHeight="1" x14ac:dyDescent="0.25">
      <c r="A109" s="37" t="s">
        <v>40</v>
      </c>
      <c r="B109" s="226">
        <v>3.9165830256821133E-2</v>
      </c>
      <c r="C109" s="226">
        <v>3.7608995934140257E-2</v>
      </c>
      <c r="D109" s="226">
        <v>5.177777492553981E-2</v>
      </c>
      <c r="E109" s="226">
        <v>4.2701178593964988E-2</v>
      </c>
      <c r="F109" s="226">
        <v>3.2257036089697252E-2</v>
      </c>
      <c r="G109" s="226">
        <v>2.6971884569853059E-2</v>
      </c>
      <c r="H109" s="226">
        <v>3.769405741143296E-2</v>
      </c>
      <c r="I109" s="226">
        <v>3.7639040192705538E-2</v>
      </c>
      <c r="J109" s="226">
        <v>4.0376472992792158E-2</v>
      </c>
      <c r="K109" s="226">
        <v>2.6915011934763481E-2</v>
      </c>
      <c r="L109" s="226">
        <v>3.5683919110646209E-2</v>
      </c>
      <c r="M109" s="226">
        <v>4.0550871401474328E-2</v>
      </c>
      <c r="N109" s="226">
        <v>4.3510046102390648E-2</v>
      </c>
      <c r="O109" s="226">
        <v>3.5300462348626362E-2</v>
      </c>
      <c r="P109" s="226">
        <v>4.06435415459983E-2</v>
      </c>
      <c r="Q109" s="226">
        <v>5.8291429085354507E-2</v>
      </c>
      <c r="R109" s="226">
        <v>3.6538274273761599E-2</v>
      </c>
      <c r="S109" s="226">
        <v>4.046598016044492E-2</v>
      </c>
      <c r="T109" s="226">
        <v>4.4724940804594292E-2</v>
      </c>
      <c r="U109" s="226">
        <v>5.4040118068149977E-2</v>
      </c>
      <c r="V109" s="226">
        <v>4.9385410608240102E-2</v>
      </c>
      <c r="W109" s="226">
        <v>6.2715050976244247E-2</v>
      </c>
      <c r="X109" s="226">
        <v>6.5884756410986137E-2</v>
      </c>
      <c r="Y109" s="226">
        <v>5.2872471222317058E-2</v>
      </c>
      <c r="DA109" s="69" t="s">
        <v>1675</v>
      </c>
    </row>
    <row r="110" spans="1:105" ht="12" customHeight="1" x14ac:dyDescent="0.25">
      <c r="A110" s="57" t="s">
        <v>1553</v>
      </c>
      <c r="B110" s="261">
        <f t="shared" ref="B110:Y110" si="4">B111+B117</f>
        <v>4.7992567486115014</v>
      </c>
      <c r="C110" s="261">
        <f t="shared" si="4"/>
        <v>4.4331027420480744</v>
      </c>
      <c r="D110" s="261">
        <f t="shared" si="4"/>
        <v>4.4926537578708974</v>
      </c>
      <c r="E110" s="261">
        <f t="shared" si="4"/>
        <v>3.8279027107785888</v>
      </c>
      <c r="F110" s="261">
        <f t="shared" si="4"/>
        <v>3.8124905277130088</v>
      </c>
      <c r="G110" s="261">
        <f t="shared" si="4"/>
        <v>3.629994000752621</v>
      </c>
      <c r="H110" s="261">
        <f t="shared" si="4"/>
        <v>5.6056797861280572</v>
      </c>
      <c r="I110" s="261">
        <f t="shared" si="4"/>
        <v>5.3094438153754488</v>
      </c>
      <c r="J110" s="261">
        <f t="shared" si="4"/>
        <v>5.2253898683856486</v>
      </c>
      <c r="K110" s="261">
        <f t="shared" si="4"/>
        <v>4.1721845407884031</v>
      </c>
      <c r="L110" s="261">
        <f t="shared" si="4"/>
        <v>4.661238112327883</v>
      </c>
      <c r="M110" s="261">
        <f t="shared" si="4"/>
        <v>5.0907497547427933</v>
      </c>
      <c r="N110" s="261">
        <f t="shared" si="4"/>
        <v>4.9709596449660145</v>
      </c>
      <c r="O110" s="261">
        <f t="shared" si="4"/>
        <v>4.3192412971904375</v>
      </c>
      <c r="P110" s="261">
        <f t="shared" si="4"/>
        <v>4.1353262705356295</v>
      </c>
      <c r="Q110" s="261">
        <f t="shared" si="4"/>
        <v>4.8363064569246825</v>
      </c>
      <c r="R110" s="261">
        <f t="shared" si="4"/>
        <v>4.9909289102649508</v>
      </c>
      <c r="S110" s="261">
        <f t="shared" si="4"/>
        <v>5.1548236148361211</v>
      </c>
      <c r="T110" s="261">
        <f t="shared" si="4"/>
        <v>5.9645014408226382</v>
      </c>
      <c r="U110" s="261">
        <f t="shared" si="4"/>
        <v>6.3217856257547274</v>
      </c>
      <c r="V110" s="261">
        <f t="shared" si="4"/>
        <v>5.3693999094722766</v>
      </c>
      <c r="W110" s="261">
        <f t="shared" si="4"/>
        <v>6.8482758388643532</v>
      </c>
      <c r="X110" s="261">
        <f t="shared" si="4"/>
        <v>6.955845578199491</v>
      </c>
      <c r="Y110" s="261">
        <f t="shared" si="4"/>
        <v>6.1400170854685232</v>
      </c>
      <c r="DA110" s="70"/>
    </row>
    <row r="111" spans="1:105" ht="12" customHeight="1" x14ac:dyDescent="0.25">
      <c r="A111" s="60" t="s">
        <v>1554</v>
      </c>
      <c r="B111" s="262">
        <v>3.8681100790783578</v>
      </c>
      <c r="C111" s="262">
        <v>3.5919423840142111</v>
      </c>
      <c r="D111" s="262">
        <v>3.5078547792819479</v>
      </c>
      <c r="E111" s="262">
        <v>3.0144971275366448</v>
      </c>
      <c r="F111" s="262">
        <v>3.1143346110116079</v>
      </c>
      <c r="G111" s="262">
        <v>3.001715100756762</v>
      </c>
      <c r="H111" s="262">
        <v>4.6717473221825792</v>
      </c>
      <c r="I111" s="262">
        <v>4.4013472853812212</v>
      </c>
      <c r="J111" s="262">
        <v>4.3090112160031504</v>
      </c>
      <c r="K111" s="262">
        <v>3.507509460872638</v>
      </c>
      <c r="L111" s="262">
        <v>3.8410458424123122</v>
      </c>
      <c r="M111" s="262">
        <v>4.1955463401169437</v>
      </c>
      <c r="N111" s="262">
        <v>4.0743305023126624</v>
      </c>
      <c r="O111" s="262">
        <v>3.5933556490009262</v>
      </c>
      <c r="P111" s="262">
        <v>3.394471976301312</v>
      </c>
      <c r="Q111" s="262">
        <v>3.856259973071007</v>
      </c>
      <c r="R111" s="262">
        <v>4.1638711629063376</v>
      </c>
      <c r="S111" s="262">
        <v>4.2881007690303719</v>
      </c>
      <c r="T111" s="262">
        <v>4.9986543705190396</v>
      </c>
      <c r="U111" s="262">
        <v>5.2240366762765591</v>
      </c>
      <c r="V111" s="262">
        <v>4.4291551037325343</v>
      </c>
      <c r="W111" s="262">
        <v>5.652486432786417</v>
      </c>
      <c r="X111" s="262">
        <v>5.7382204394434968</v>
      </c>
      <c r="Y111" s="262">
        <v>5.1066913344628384</v>
      </c>
      <c r="DA111" s="72" t="s">
        <v>1676</v>
      </c>
    </row>
    <row r="112" spans="1:105" ht="12" customHeight="1" x14ac:dyDescent="0.25">
      <c r="A112" s="59" t="s">
        <v>28</v>
      </c>
      <c r="B112" s="230">
        <v>0.41947340340002642</v>
      </c>
      <c r="C112" s="230">
        <v>0.66212600767699137</v>
      </c>
      <c r="D112" s="230">
        <v>0.98874004447885322</v>
      </c>
      <c r="E112" s="230">
        <v>0.77253058561783228</v>
      </c>
      <c r="F112" s="230">
        <v>0.81141510985554344</v>
      </c>
      <c r="G112" s="230">
        <v>0.66029276285823668</v>
      </c>
      <c r="H112" s="230">
        <v>0.93226322215510116</v>
      </c>
      <c r="I112" s="230">
        <v>1.044670236346148</v>
      </c>
      <c r="J112" s="230">
        <v>1.1242235704674479</v>
      </c>
      <c r="K112" s="230">
        <v>0.85131104960370541</v>
      </c>
      <c r="L112" s="230">
        <v>0.58216716314999406</v>
      </c>
      <c r="M112" s="230">
        <v>0.71426100945260873</v>
      </c>
      <c r="N112" s="230">
        <v>0.79231207151813277</v>
      </c>
      <c r="O112" s="230">
        <v>0.61863811638217769</v>
      </c>
      <c r="P112" s="230">
        <v>0.53953374743659033</v>
      </c>
      <c r="Q112" s="230">
        <v>0.45220817136806668</v>
      </c>
      <c r="R112" s="230">
        <v>0.40692288580665592</v>
      </c>
      <c r="S112" s="230">
        <v>0.45747329064499109</v>
      </c>
      <c r="T112" s="230">
        <v>0.5208956786845782</v>
      </c>
      <c r="U112" s="230">
        <v>0.53986437169391055</v>
      </c>
      <c r="V112" s="230">
        <v>0.53659711538164168</v>
      </c>
      <c r="W112" s="230">
        <v>0.69004852931721272</v>
      </c>
      <c r="X112" s="230">
        <v>0.69721079250614626</v>
      </c>
      <c r="Y112" s="230">
        <v>0.60265914963531009</v>
      </c>
      <c r="DA112" s="71" t="s">
        <v>1677</v>
      </c>
    </row>
    <row r="113" spans="1:105" ht="12" customHeight="1" x14ac:dyDescent="0.25">
      <c r="A113" s="59" t="s">
        <v>31</v>
      </c>
      <c r="B113" s="295">
        <v>7.3628971445373392E-2</v>
      </c>
      <c r="C113" s="295">
        <v>0.11269752501432739</v>
      </c>
      <c r="D113" s="295">
        <v>0.1077733672170271</v>
      </c>
      <c r="E113" s="295">
        <v>0.1163777503089002</v>
      </c>
      <c r="F113" s="295">
        <v>9.8792764439477515E-2</v>
      </c>
      <c r="G113" s="295">
        <v>9.1703404392528387E-2</v>
      </c>
      <c r="H113" s="295">
        <v>0.19348474425746151</v>
      </c>
      <c r="I113" s="295">
        <v>0.13595037003603261</v>
      </c>
      <c r="J113" s="295">
        <v>0.11258625074432101</v>
      </c>
      <c r="K113" s="295">
        <v>3.708576784860694E-2</v>
      </c>
      <c r="L113" s="295">
        <v>3.5815222142730987E-2</v>
      </c>
      <c r="M113" s="295">
        <v>8.4646812836600596E-2</v>
      </c>
      <c r="N113" s="295">
        <v>4.6846373653690328E-2</v>
      </c>
      <c r="O113" s="295">
        <v>9.3013254282794194E-2</v>
      </c>
      <c r="P113" s="295">
        <v>9.6498806795257117E-2</v>
      </c>
      <c r="Q113" s="295">
        <v>5.0759880373845413E-2</v>
      </c>
      <c r="R113" s="295">
        <v>0.1036184385553941</v>
      </c>
      <c r="S113" s="295">
        <v>9.605731014759035E-2</v>
      </c>
      <c r="T113" s="295">
        <v>9.3655165516551162E-2</v>
      </c>
      <c r="U113" s="295">
        <v>0.1073486887706926</v>
      </c>
      <c r="V113" s="295">
        <v>9.6685754370924248E-2</v>
      </c>
      <c r="W113" s="295">
        <v>8.9297539959402122E-2</v>
      </c>
      <c r="X113" s="295">
        <v>9.8902444778801196E-2</v>
      </c>
      <c r="Y113" s="295">
        <v>8.3284605617377119E-2</v>
      </c>
      <c r="DA113" s="122" t="s">
        <v>1678</v>
      </c>
    </row>
    <row r="114" spans="1:105" ht="12" customHeight="1" x14ac:dyDescent="0.25">
      <c r="A114" s="59" t="s">
        <v>159</v>
      </c>
      <c r="B114" s="295">
        <v>0.33888879120096449</v>
      </c>
      <c r="C114" s="295">
        <v>0.27202014614873382</v>
      </c>
      <c r="D114" s="295">
        <v>0.13958015836046131</v>
      </c>
      <c r="E114" s="295">
        <v>0.28118786820405373</v>
      </c>
      <c r="F114" s="295">
        <v>0.14890151698430959</v>
      </c>
      <c r="G114" s="295">
        <v>0.11841104039742451</v>
      </c>
      <c r="H114" s="295">
        <v>0.19251405680825481</v>
      </c>
      <c r="I114" s="295">
        <v>0.14292672856705571</v>
      </c>
      <c r="J114" s="295">
        <v>0.1232881472256815</v>
      </c>
      <c r="K114" s="295">
        <v>9.7348198393664889E-2</v>
      </c>
      <c r="L114" s="295">
        <v>0.12556990876084789</v>
      </c>
      <c r="M114" s="295">
        <v>0.14834067495485709</v>
      </c>
      <c r="N114" s="295">
        <v>0.1231308864276601</v>
      </c>
      <c r="O114" s="295">
        <v>0.16270209542981801</v>
      </c>
      <c r="P114" s="295">
        <v>0.12664274290599911</v>
      </c>
      <c r="Q114" s="295">
        <v>0.13352697686333831</v>
      </c>
      <c r="R114" s="295">
        <v>9.0721400114629508E-2</v>
      </c>
      <c r="S114" s="295">
        <v>8.2489882641958709E-2</v>
      </c>
      <c r="T114" s="295">
        <v>0.10335951324713639</v>
      </c>
      <c r="U114" s="295">
        <v>0.1073371927588731</v>
      </c>
      <c r="V114" s="295">
        <v>0.1366065965080264</v>
      </c>
      <c r="W114" s="295">
        <v>0.14752722095644011</v>
      </c>
      <c r="X114" s="295">
        <v>0.18421162142106329</v>
      </c>
      <c r="Y114" s="295">
        <v>0.1613736219997009</v>
      </c>
      <c r="DA114" s="122" t="s">
        <v>1679</v>
      </c>
    </row>
    <row r="115" spans="1:105" ht="12" customHeight="1" x14ac:dyDescent="0.25">
      <c r="A115" s="59" t="s">
        <v>32</v>
      </c>
      <c r="B115" s="295">
        <v>0.70982633853817934</v>
      </c>
      <c r="C115" s="295">
        <v>0.60042775871005227</v>
      </c>
      <c r="D115" s="295">
        <v>0.2460794054225923</v>
      </c>
      <c r="E115" s="295">
        <v>5.3146369896574452E-2</v>
      </c>
      <c r="F115" s="295">
        <v>1.8797410856800551E-2</v>
      </c>
      <c r="G115" s="295">
        <v>1.7448510314636581E-2</v>
      </c>
      <c r="H115" s="295">
        <v>2.4543351857955292E-2</v>
      </c>
      <c r="I115" s="295">
        <v>2.1665092467763231E-2</v>
      </c>
      <c r="J115" s="295">
        <v>2.2395589254614681E-2</v>
      </c>
      <c r="K115" s="295">
        <v>0</v>
      </c>
      <c r="L115" s="295">
        <v>0</v>
      </c>
      <c r="M115" s="295">
        <v>3.3673495937553082E-2</v>
      </c>
      <c r="N115" s="295">
        <v>7.449881261119197E-2</v>
      </c>
      <c r="O115" s="295">
        <v>0</v>
      </c>
      <c r="P115" s="295">
        <v>0</v>
      </c>
      <c r="Q115" s="295">
        <v>0</v>
      </c>
      <c r="R115" s="295">
        <v>0</v>
      </c>
      <c r="S115" s="295">
        <v>0</v>
      </c>
      <c r="T115" s="295">
        <v>0</v>
      </c>
      <c r="U115" s="295">
        <v>0</v>
      </c>
      <c r="V115" s="295">
        <v>0</v>
      </c>
      <c r="W115" s="295">
        <v>0</v>
      </c>
      <c r="X115" s="295">
        <v>0</v>
      </c>
      <c r="Y115" s="295">
        <v>0</v>
      </c>
      <c r="DA115" s="122" t="s">
        <v>1680</v>
      </c>
    </row>
    <row r="116" spans="1:105" ht="12" customHeight="1" x14ac:dyDescent="0.25">
      <c r="A116" s="59" t="s">
        <v>35</v>
      </c>
      <c r="B116" s="295">
        <v>2.3262925744938139</v>
      </c>
      <c r="C116" s="295">
        <v>1.9446709464641061</v>
      </c>
      <c r="D116" s="295">
        <v>2.025681803803014</v>
      </c>
      <c r="E116" s="295">
        <v>1.791254553509285</v>
      </c>
      <c r="F116" s="295">
        <v>2.036427808875477</v>
      </c>
      <c r="G116" s="295">
        <v>2.1138593827939349</v>
      </c>
      <c r="H116" s="295">
        <v>3.3289419471038069</v>
      </c>
      <c r="I116" s="295">
        <v>3.0561348579642211</v>
      </c>
      <c r="J116" s="295">
        <v>2.9265176583110839</v>
      </c>
      <c r="K116" s="295">
        <v>2.521764445026661</v>
      </c>
      <c r="L116" s="295">
        <v>3.0974935483587389</v>
      </c>
      <c r="M116" s="295">
        <v>3.2146243469353242</v>
      </c>
      <c r="N116" s="295">
        <v>3.0375423581019869</v>
      </c>
      <c r="O116" s="295">
        <v>2.7190021829061362</v>
      </c>
      <c r="P116" s="295">
        <v>2.6317966791634659</v>
      </c>
      <c r="Q116" s="295">
        <v>3.2197649444657559</v>
      </c>
      <c r="R116" s="295">
        <v>3.5626084384296579</v>
      </c>
      <c r="S116" s="295">
        <v>3.6520802855958321</v>
      </c>
      <c r="T116" s="295">
        <v>4.280744013070775</v>
      </c>
      <c r="U116" s="295">
        <v>4.4694864230530831</v>
      </c>
      <c r="V116" s="295">
        <v>3.6592656374719419</v>
      </c>
      <c r="W116" s="295">
        <v>4.7256131425533621</v>
      </c>
      <c r="X116" s="295">
        <v>4.7578955807374861</v>
      </c>
      <c r="Y116" s="295">
        <v>4.2593739572104514</v>
      </c>
      <c r="DA116" s="122" t="s">
        <v>1681</v>
      </c>
    </row>
    <row r="117" spans="1:105" ht="12" customHeight="1" x14ac:dyDescent="0.25">
      <c r="A117" s="60" t="s">
        <v>1561</v>
      </c>
      <c r="B117" s="262">
        <v>0.93114666953314362</v>
      </c>
      <c r="C117" s="262">
        <v>0.84116035803386324</v>
      </c>
      <c r="D117" s="262">
        <v>0.98479897858894927</v>
      </c>
      <c r="E117" s="262">
        <v>0.81340558324194412</v>
      </c>
      <c r="F117" s="262">
        <v>0.69815591670140098</v>
      </c>
      <c r="G117" s="262">
        <v>0.62827889999585917</v>
      </c>
      <c r="H117" s="262">
        <v>0.93393246394547758</v>
      </c>
      <c r="I117" s="262">
        <v>0.90809652999422796</v>
      </c>
      <c r="J117" s="262">
        <v>0.91637865238249849</v>
      </c>
      <c r="K117" s="262">
        <v>0.66467507991576469</v>
      </c>
      <c r="L117" s="262">
        <v>0.82019226991557048</v>
      </c>
      <c r="M117" s="262">
        <v>0.89520341462584985</v>
      </c>
      <c r="N117" s="262">
        <v>0.89662914265335247</v>
      </c>
      <c r="O117" s="262">
        <v>0.72588564818951173</v>
      </c>
      <c r="P117" s="262">
        <v>0.7408542942343177</v>
      </c>
      <c r="Q117" s="262">
        <v>0.98004648385367521</v>
      </c>
      <c r="R117" s="262">
        <v>0.82705774735861337</v>
      </c>
      <c r="S117" s="262">
        <v>0.86672284580574899</v>
      </c>
      <c r="T117" s="262">
        <v>0.96584707030359895</v>
      </c>
      <c r="U117" s="262">
        <v>1.097748949478168</v>
      </c>
      <c r="V117" s="262">
        <v>0.94024480573974278</v>
      </c>
      <c r="W117" s="262">
        <v>1.1957894060779359</v>
      </c>
      <c r="X117" s="262">
        <v>1.217625138755994</v>
      </c>
      <c r="Y117" s="262">
        <v>1.033325751005685</v>
      </c>
      <c r="DA117" s="72" t="s">
        <v>1682</v>
      </c>
    </row>
    <row r="118" spans="1:105" ht="12" customHeight="1" x14ac:dyDescent="0.25">
      <c r="A118" s="57" t="s">
        <v>1563</v>
      </c>
      <c r="B118" s="261">
        <v>0.74642020025008804</v>
      </c>
      <c r="C118" s="261">
        <v>0.67428591373351154</v>
      </c>
      <c r="D118" s="261">
        <v>0.7894286419700085</v>
      </c>
      <c r="E118" s="261">
        <v>0.65203729787531683</v>
      </c>
      <c r="F118" s="261">
        <v>0.55965155243622411</v>
      </c>
      <c r="G118" s="261">
        <v>0.50363715802467557</v>
      </c>
      <c r="H118" s="261">
        <v>0.74865333203388362</v>
      </c>
      <c r="I118" s="261">
        <v>0.72794288584476841</v>
      </c>
      <c r="J118" s="261">
        <v>0.73458195104665402</v>
      </c>
      <c r="K118" s="261">
        <v>0.53281284515651606</v>
      </c>
      <c r="L118" s="261">
        <v>0.65747760088204132</v>
      </c>
      <c r="M118" s="261">
        <v>0.71760758414633963</v>
      </c>
      <c r="N118" s="261">
        <v>0.71875046768403683</v>
      </c>
      <c r="O118" s="261">
        <v>0.58188009323164369</v>
      </c>
      <c r="P118" s="261">
        <v>0.59387916936412755</v>
      </c>
      <c r="Q118" s="261">
        <v>0.78561897568642602</v>
      </c>
      <c r="R118" s="261">
        <v>0.66298106367208509</v>
      </c>
      <c r="S118" s="261">
        <v>0.69477716163879344</v>
      </c>
      <c r="T118" s="261">
        <v>0.77423652708593171</v>
      </c>
      <c r="U118" s="261">
        <v>0.87997091919432835</v>
      </c>
      <c r="V118" s="261">
        <v>0.75371339354759215</v>
      </c>
      <c r="W118" s="261">
        <v>0.95856152112871473</v>
      </c>
      <c r="X118" s="261">
        <v>0.9760653500006321</v>
      </c>
      <c r="Y118" s="261">
        <v>0.82832838179612045</v>
      </c>
      <c r="DA118" s="70" t="s">
        <v>1683</v>
      </c>
    </row>
    <row r="119" spans="1:105" ht="12" customHeight="1" x14ac:dyDescent="0.25">
      <c r="A119" s="57" t="s">
        <v>1565</v>
      </c>
      <c r="B119" s="261">
        <f t="shared" ref="B119:Y119" si="5">B120+B126</f>
        <v>0.56109354122513921</v>
      </c>
      <c r="C119" s="261">
        <f t="shared" si="5"/>
        <v>0.51526194419776661</v>
      </c>
      <c r="D119" s="261">
        <f t="shared" si="5"/>
        <v>0.54330408161298172</v>
      </c>
      <c r="E119" s="261">
        <f t="shared" si="5"/>
        <v>0.45881649066941271</v>
      </c>
      <c r="F119" s="261">
        <f t="shared" si="5"/>
        <v>0.43909871382219312</v>
      </c>
      <c r="G119" s="261">
        <f t="shared" si="5"/>
        <v>0.41226149802996903</v>
      </c>
      <c r="H119" s="261">
        <f t="shared" si="5"/>
        <v>0.63084889439067826</v>
      </c>
      <c r="I119" s="261">
        <f t="shared" si="5"/>
        <v>0.60126463791181195</v>
      </c>
      <c r="J119" s="261">
        <f t="shared" si="5"/>
        <v>0.5953621117369885</v>
      </c>
      <c r="K119" s="261">
        <f t="shared" si="5"/>
        <v>0.4646705016463108</v>
      </c>
      <c r="L119" s="261">
        <f t="shared" si="5"/>
        <v>0.53152343539897329</v>
      </c>
      <c r="M119" s="261">
        <f t="shared" si="5"/>
        <v>0.58041057613366331</v>
      </c>
      <c r="N119" s="261">
        <f t="shared" si="5"/>
        <v>0.57034234689898722</v>
      </c>
      <c r="O119" s="261">
        <f t="shared" si="5"/>
        <v>0.48707861552455656</v>
      </c>
      <c r="P119" s="261">
        <f t="shared" si="5"/>
        <v>0.47366031808817732</v>
      </c>
      <c r="Q119" s="261">
        <f t="shared" si="5"/>
        <v>0.57208200777435025</v>
      </c>
      <c r="R119" s="261">
        <f t="shared" si="5"/>
        <v>0.56095551426450641</v>
      </c>
      <c r="S119" s="261">
        <f t="shared" si="5"/>
        <v>0.58137230062154865</v>
      </c>
      <c r="T119" s="261">
        <f t="shared" si="5"/>
        <v>0.66678240736462979</v>
      </c>
      <c r="U119" s="261">
        <f t="shared" si="5"/>
        <v>0.71854111949518373</v>
      </c>
      <c r="V119" s="261">
        <f t="shared" si="5"/>
        <v>0.61154843074121534</v>
      </c>
      <c r="W119" s="261">
        <f t="shared" si="5"/>
        <v>0.77943874564759374</v>
      </c>
      <c r="X119" s="261">
        <f t="shared" si="5"/>
        <v>0.79216903714403619</v>
      </c>
      <c r="Y119" s="261">
        <f t="shared" si="5"/>
        <v>0.69263686819723458</v>
      </c>
      <c r="DA119" s="70"/>
    </row>
    <row r="120" spans="1:105" ht="12" customHeight="1" x14ac:dyDescent="0.25">
      <c r="A120" s="60" t="s">
        <v>1566</v>
      </c>
      <c r="B120" s="262">
        <v>0.33245781493393778</v>
      </c>
      <c r="C120" s="262">
        <v>0.30872164750867032</v>
      </c>
      <c r="D120" s="262">
        <v>0.30149445366961142</v>
      </c>
      <c r="E120" s="262">
        <v>0.25909116019372802</v>
      </c>
      <c r="F120" s="262">
        <v>0.26767203067725309</v>
      </c>
      <c r="G120" s="262">
        <v>0.25799256563287221</v>
      </c>
      <c r="H120" s="262">
        <v>0.40152913823651087</v>
      </c>
      <c r="I120" s="262">
        <v>0.37828869172510893</v>
      </c>
      <c r="J120" s="262">
        <v>0.37035255566965908</v>
      </c>
      <c r="K120" s="262">
        <v>0.30146477410996381</v>
      </c>
      <c r="L120" s="262">
        <v>0.330131687496791</v>
      </c>
      <c r="M120" s="262">
        <v>0.36060043281438969</v>
      </c>
      <c r="N120" s="262">
        <v>0.35018212729879278</v>
      </c>
      <c r="O120" s="262">
        <v>0.30884311535208753</v>
      </c>
      <c r="P120" s="262">
        <v>0.2917493848480413</v>
      </c>
      <c r="Q120" s="262">
        <v>0.33143931745858202</v>
      </c>
      <c r="R120" s="262">
        <v>0.35787800248334989</v>
      </c>
      <c r="S120" s="262">
        <v>0.36855533651928829</v>
      </c>
      <c r="T120" s="262">
        <v>0.42962627113980689</v>
      </c>
      <c r="U120" s="262">
        <v>0.44899751636423713</v>
      </c>
      <c r="V120" s="262">
        <v>0.38067872880734199</v>
      </c>
      <c r="W120" s="262">
        <v>0.48582208106023062</v>
      </c>
      <c r="X120" s="262">
        <v>0.49319078048605819</v>
      </c>
      <c r="Y120" s="262">
        <v>0.43891187372881318</v>
      </c>
      <c r="DA120" s="72" t="s">
        <v>1684</v>
      </c>
    </row>
    <row r="121" spans="1:105" ht="12" customHeight="1" x14ac:dyDescent="0.25">
      <c r="A121" s="59" t="s">
        <v>28</v>
      </c>
      <c r="B121" s="230">
        <v>3.6053061641540221E-2</v>
      </c>
      <c r="C121" s="230">
        <v>5.690866113501962E-2</v>
      </c>
      <c r="D121" s="230">
        <v>8.498061017008221E-2</v>
      </c>
      <c r="E121" s="230">
        <v>6.6397756323763893E-2</v>
      </c>
      <c r="F121" s="230">
        <v>6.9739818389871214E-2</v>
      </c>
      <c r="G121" s="230">
        <v>5.6751096703237129E-2</v>
      </c>
      <c r="H121" s="230">
        <v>8.0126518492153437E-2</v>
      </c>
      <c r="I121" s="230">
        <v>8.9787719842997063E-2</v>
      </c>
      <c r="J121" s="230">
        <v>9.6625200445146428E-2</v>
      </c>
      <c r="K121" s="230">
        <v>7.3168809985831793E-2</v>
      </c>
      <c r="L121" s="230">
        <v>5.0036327568333289E-2</v>
      </c>
      <c r="M121" s="230">
        <v>6.1389580348163761E-2</v>
      </c>
      <c r="N121" s="230">
        <v>6.8097943093042027E-2</v>
      </c>
      <c r="O121" s="230">
        <v>5.3170947104036533E-2</v>
      </c>
      <c r="P121" s="230">
        <v>4.6372054333734543E-2</v>
      </c>
      <c r="Q121" s="230">
        <v>3.8866562087116252E-2</v>
      </c>
      <c r="R121" s="230">
        <v>3.4974364921415833E-2</v>
      </c>
      <c r="S121" s="230">
        <v>3.931909058666451E-2</v>
      </c>
      <c r="T121" s="230">
        <v>4.477014242192081E-2</v>
      </c>
      <c r="U121" s="230">
        <v>4.6400470954747322E-2</v>
      </c>
      <c r="V121" s="230">
        <v>4.6119655550790457E-2</v>
      </c>
      <c r="W121" s="230">
        <v>5.9308556779707568E-2</v>
      </c>
      <c r="X121" s="230">
        <v>5.9924141734916968E-2</v>
      </c>
      <c r="Y121" s="230">
        <v>5.179758071555169E-2</v>
      </c>
      <c r="DA121" s="71" t="s">
        <v>1685</v>
      </c>
    </row>
    <row r="122" spans="1:105" ht="12" customHeight="1" x14ac:dyDescent="0.25">
      <c r="A122" s="59" t="s">
        <v>31</v>
      </c>
      <c r="B122" s="295">
        <v>6.328291197026781E-3</v>
      </c>
      <c r="C122" s="295">
        <v>9.6861702869772692E-3</v>
      </c>
      <c r="D122" s="295">
        <v>9.2629468760058731E-3</v>
      </c>
      <c r="E122" s="295">
        <v>1.0002479708086039E-2</v>
      </c>
      <c r="F122" s="295">
        <v>8.4910785694748518E-3</v>
      </c>
      <c r="G122" s="295">
        <v>7.8817595215923669E-3</v>
      </c>
      <c r="H122" s="295">
        <v>1.662970132282638E-2</v>
      </c>
      <c r="I122" s="295">
        <v>1.1684714767064961E-2</v>
      </c>
      <c r="J122" s="295">
        <v>9.6766064431599037E-3</v>
      </c>
      <c r="K122" s="295">
        <v>3.1874618591601319E-3</v>
      </c>
      <c r="L122" s="295">
        <v>3.0782605074628549E-3</v>
      </c>
      <c r="M122" s="295">
        <v>7.2752568725974326E-3</v>
      </c>
      <c r="N122" s="295">
        <v>4.0263701663308272E-3</v>
      </c>
      <c r="O122" s="295">
        <v>7.9943390044681477E-3</v>
      </c>
      <c r="P122" s="295">
        <v>8.2939166143191651E-3</v>
      </c>
      <c r="Q122" s="295">
        <v>4.3627297492571833E-3</v>
      </c>
      <c r="R122" s="295">
        <v>8.9058374670663003E-3</v>
      </c>
      <c r="S122" s="295">
        <v>8.2559706903968227E-3</v>
      </c>
      <c r="T122" s="295">
        <v>8.0495102384282816E-3</v>
      </c>
      <c r="U122" s="295">
        <v>9.2264464493294045E-3</v>
      </c>
      <c r="V122" s="295">
        <v>8.309984456558105E-3</v>
      </c>
      <c r="W122" s="295">
        <v>7.6749793586413139E-3</v>
      </c>
      <c r="X122" s="295">
        <v>8.5005054175239739E-3</v>
      </c>
      <c r="Y122" s="295">
        <v>7.1581773618462326E-3</v>
      </c>
      <c r="DA122" s="122" t="s">
        <v>1686</v>
      </c>
    </row>
    <row r="123" spans="1:105" ht="12" customHeight="1" x14ac:dyDescent="0.25">
      <c r="A123" s="59" t="s">
        <v>159</v>
      </c>
      <c r="B123" s="295">
        <v>2.912694435395197E-2</v>
      </c>
      <c r="C123" s="295">
        <v>2.3379692293598361E-2</v>
      </c>
      <c r="D123" s="295">
        <v>1.1996689212037269E-2</v>
      </c>
      <c r="E123" s="295">
        <v>2.4167643199886821E-2</v>
      </c>
      <c r="F123" s="295">
        <v>1.2797844933292909E-2</v>
      </c>
      <c r="G123" s="295">
        <v>1.017723770776497E-2</v>
      </c>
      <c r="H123" s="295">
        <v>1.6546272304067959E-2</v>
      </c>
      <c r="I123" s="295">
        <v>1.2284321517132501E-2</v>
      </c>
      <c r="J123" s="295">
        <v>1.059641716392668E-2</v>
      </c>
      <c r="K123" s="295">
        <v>8.3669204505743069E-3</v>
      </c>
      <c r="L123" s="295">
        <v>1.079253088320389E-2</v>
      </c>
      <c r="M123" s="295">
        <v>1.274964146652929E-2</v>
      </c>
      <c r="N123" s="295">
        <v>1.058290085228712E-2</v>
      </c>
      <c r="O123" s="295">
        <v>1.398398236501546E-2</v>
      </c>
      <c r="P123" s="295">
        <v>1.088473924552859E-2</v>
      </c>
      <c r="Q123" s="295">
        <v>1.147642803725406E-2</v>
      </c>
      <c r="R123" s="295">
        <v>7.797357839682678E-3</v>
      </c>
      <c r="S123" s="295">
        <v>7.0898722054561778E-3</v>
      </c>
      <c r="T123" s="295">
        <v>8.8835832549434193E-3</v>
      </c>
      <c r="U123" s="295">
        <v>9.2254583856776918E-3</v>
      </c>
      <c r="V123" s="295">
        <v>1.174111637263479E-2</v>
      </c>
      <c r="W123" s="295">
        <v>1.2679726408960019E-2</v>
      </c>
      <c r="X123" s="295">
        <v>1.5832691389609192E-2</v>
      </c>
      <c r="Y123" s="295">
        <v>1.3869802218963421E-2</v>
      </c>
      <c r="DA123" s="122" t="s">
        <v>1687</v>
      </c>
    </row>
    <row r="124" spans="1:105" ht="12" customHeight="1" x14ac:dyDescent="0.25">
      <c r="A124" s="59" t="s">
        <v>32</v>
      </c>
      <c r="B124" s="295">
        <v>6.100842754433413E-2</v>
      </c>
      <c r="C124" s="295">
        <v>5.1605796268855857E-2</v>
      </c>
      <c r="D124" s="295">
        <v>2.1150127518224739E-2</v>
      </c>
      <c r="E124" s="295">
        <v>4.5678446699468989E-3</v>
      </c>
      <c r="F124" s="295">
        <v>1.615607108408973E-3</v>
      </c>
      <c r="G124" s="295">
        <v>1.4996712850629411E-3</v>
      </c>
      <c r="H124" s="295">
        <v>2.1094614587066729E-3</v>
      </c>
      <c r="I124" s="295">
        <v>1.8620797120361291E-3</v>
      </c>
      <c r="J124" s="295">
        <v>1.924864731233607E-3</v>
      </c>
      <c r="K124" s="295">
        <v>0</v>
      </c>
      <c r="L124" s="295">
        <v>0</v>
      </c>
      <c r="M124" s="295">
        <v>2.8941825986640809E-3</v>
      </c>
      <c r="N124" s="295">
        <v>6.4030526405781819E-3</v>
      </c>
      <c r="O124" s="295">
        <v>0</v>
      </c>
      <c r="P124" s="295">
        <v>0</v>
      </c>
      <c r="Q124" s="295">
        <v>0</v>
      </c>
      <c r="R124" s="295">
        <v>0</v>
      </c>
      <c r="S124" s="295">
        <v>0</v>
      </c>
      <c r="T124" s="295">
        <v>0</v>
      </c>
      <c r="U124" s="295">
        <v>0</v>
      </c>
      <c r="V124" s="295">
        <v>0</v>
      </c>
      <c r="W124" s="295">
        <v>0</v>
      </c>
      <c r="X124" s="295">
        <v>0</v>
      </c>
      <c r="Y124" s="295">
        <v>0</v>
      </c>
      <c r="DA124" s="122" t="s">
        <v>1688</v>
      </c>
    </row>
    <row r="125" spans="1:105" ht="12" customHeight="1" x14ac:dyDescent="0.25">
      <c r="A125" s="59" t="s">
        <v>35</v>
      </c>
      <c r="B125" s="295">
        <v>0.19994109019708459</v>
      </c>
      <c r="C125" s="295">
        <v>0.1671413275242192</v>
      </c>
      <c r="D125" s="295">
        <v>0.17410407989326129</v>
      </c>
      <c r="E125" s="295">
        <v>0.15395543629204439</v>
      </c>
      <c r="F125" s="295">
        <v>0.17502768167620519</v>
      </c>
      <c r="G125" s="295">
        <v>0.18168280041521481</v>
      </c>
      <c r="H125" s="295">
        <v>0.28611718465875652</v>
      </c>
      <c r="I125" s="295">
        <v>0.26266985588587821</v>
      </c>
      <c r="J125" s="295">
        <v>0.25152946688619249</v>
      </c>
      <c r="K125" s="295">
        <v>0.21674158181439759</v>
      </c>
      <c r="L125" s="295">
        <v>0.26622456853779097</v>
      </c>
      <c r="M125" s="295">
        <v>0.27629177152843509</v>
      </c>
      <c r="N125" s="295">
        <v>0.26107186054655462</v>
      </c>
      <c r="O125" s="295">
        <v>0.23369384687856731</v>
      </c>
      <c r="P125" s="295">
        <v>0.226198674654459</v>
      </c>
      <c r="Q125" s="295">
        <v>0.27673359758495453</v>
      </c>
      <c r="R125" s="295">
        <v>0.30620044225518511</v>
      </c>
      <c r="S125" s="295">
        <v>0.31389040303677079</v>
      </c>
      <c r="T125" s="295">
        <v>0.36792303522451442</v>
      </c>
      <c r="U125" s="295">
        <v>0.38414514057448268</v>
      </c>
      <c r="V125" s="295">
        <v>0.31450797242735867</v>
      </c>
      <c r="W125" s="295">
        <v>0.40615881851292168</v>
      </c>
      <c r="X125" s="295">
        <v>0.40893344194400799</v>
      </c>
      <c r="Y125" s="295">
        <v>0.36608631343245179</v>
      </c>
      <c r="DA125" s="122" t="s">
        <v>1689</v>
      </c>
    </row>
    <row r="126" spans="1:105" ht="12" customHeight="1" x14ac:dyDescent="0.25">
      <c r="A126" s="60" t="s">
        <v>1573</v>
      </c>
      <c r="B126" s="262">
        <v>0.22863572629120141</v>
      </c>
      <c r="C126" s="262">
        <v>0.20654029668909629</v>
      </c>
      <c r="D126" s="262">
        <v>0.2418096279433703</v>
      </c>
      <c r="E126" s="262">
        <v>0.19972533047568469</v>
      </c>
      <c r="F126" s="262">
        <v>0.17142668314494</v>
      </c>
      <c r="G126" s="262">
        <v>0.1542689323970968</v>
      </c>
      <c r="H126" s="262">
        <v>0.22931975615416739</v>
      </c>
      <c r="I126" s="262">
        <v>0.22297594618670299</v>
      </c>
      <c r="J126" s="262">
        <v>0.22500955606732939</v>
      </c>
      <c r="K126" s="262">
        <v>0.16320572753634699</v>
      </c>
      <c r="L126" s="262">
        <v>0.20139174790218231</v>
      </c>
      <c r="M126" s="262">
        <v>0.21981014331927359</v>
      </c>
      <c r="N126" s="262">
        <v>0.22016021960019441</v>
      </c>
      <c r="O126" s="262">
        <v>0.178235500172469</v>
      </c>
      <c r="P126" s="262">
        <v>0.18191093324013599</v>
      </c>
      <c r="Q126" s="262">
        <v>0.24064269031576821</v>
      </c>
      <c r="R126" s="262">
        <v>0.20307751178115649</v>
      </c>
      <c r="S126" s="262">
        <v>0.21281696410226039</v>
      </c>
      <c r="T126" s="262">
        <v>0.2371561362248229</v>
      </c>
      <c r="U126" s="262">
        <v>0.26954360313094661</v>
      </c>
      <c r="V126" s="262">
        <v>0.23086970193387341</v>
      </c>
      <c r="W126" s="262">
        <v>0.29361666458736319</v>
      </c>
      <c r="X126" s="262">
        <v>0.298978256657978</v>
      </c>
      <c r="Y126" s="262">
        <v>0.25372499446842139</v>
      </c>
      <c r="DA126" s="72" t="s">
        <v>1690</v>
      </c>
    </row>
    <row r="127" spans="1:105" ht="12" customHeight="1" x14ac:dyDescent="0.25">
      <c r="A127" s="132" t="s">
        <v>1575</v>
      </c>
      <c r="B127" s="316">
        <v>0.68453749988747492</v>
      </c>
      <c r="C127" s="316">
        <v>0.6183835772957772</v>
      </c>
      <c r="D127" s="316">
        <v>0.72398028447335083</v>
      </c>
      <c r="E127" s="316">
        <v>0.59797950480360362</v>
      </c>
      <c r="F127" s="316">
        <v>0.51325309039664047</v>
      </c>
      <c r="G127" s="316">
        <v>0.46188262441066491</v>
      </c>
      <c r="H127" s="316">
        <v>0.68658549168577676</v>
      </c>
      <c r="I127" s="316">
        <v>0.66759206539439164</v>
      </c>
      <c r="J127" s="316">
        <v>0.6736807123701376</v>
      </c>
      <c r="K127" s="316">
        <v>0.48863947252388262</v>
      </c>
      <c r="L127" s="316">
        <v>0.60296877414224903</v>
      </c>
      <c r="M127" s="316">
        <v>0.65811362204190071</v>
      </c>
      <c r="N127" s="316">
        <v>0.65916175369655794</v>
      </c>
      <c r="O127" s="316">
        <v>0.53363875216885048</v>
      </c>
      <c r="P127" s="316">
        <v>0.54464303310060691</v>
      </c>
      <c r="Q127" s="316">
        <v>0.72048646231755231</v>
      </c>
      <c r="R127" s="316">
        <v>0.60801596694029802</v>
      </c>
      <c r="S127" s="316">
        <v>0.63717597815250171</v>
      </c>
      <c r="T127" s="316">
        <v>0.71004768680615926</v>
      </c>
      <c r="U127" s="316">
        <v>0.8070160652098427</v>
      </c>
      <c r="V127" s="316">
        <v>0.69122604382612629</v>
      </c>
      <c r="W127" s="316">
        <v>0.87909103604368621</v>
      </c>
      <c r="X127" s="316">
        <v>0.89514369277835881</v>
      </c>
      <c r="Y127" s="316">
        <v>0.75965500313439216</v>
      </c>
      <c r="DA127" s="139" t="s">
        <v>1691</v>
      </c>
    </row>
    <row r="128" spans="1:105" ht="12" hidden="1" customHeight="1" x14ac:dyDescent="0.25">
      <c r="A128" s="98"/>
      <c r="B128" s="98"/>
      <c r="C128" s="98"/>
      <c r="D128" s="98"/>
      <c r="E128" s="98"/>
      <c r="F128" s="98"/>
      <c r="G128" s="98"/>
      <c r="H128" s="98"/>
      <c r="I128" s="98"/>
      <c r="J128" s="98"/>
      <c r="K128" s="98"/>
      <c r="L128" s="98"/>
      <c r="M128" s="98"/>
      <c r="N128" s="98"/>
      <c r="O128" s="98"/>
      <c r="P128" s="98"/>
      <c r="Q128" s="98"/>
      <c r="R128" s="98"/>
      <c r="S128" s="98"/>
      <c r="T128" s="98"/>
      <c r="U128" s="98"/>
      <c r="V128" s="98"/>
      <c r="W128" s="98"/>
      <c r="X128" s="98"/>
      <c r="Y128" s="98"/>
      <c r="DA128" s="94"/>
    </row>
    <row r="129" spans="1:105" ht="12" customHeight="1" x14ac:dyDescent="0.25">
      <c r="A129" s="172"/>
      <c r="B129" s="172"/>
      <c r="C129" s="172"/>
      <c r="D129" s="172"/>
      <c r="E129" s="172"/>
      <c r="F129" s="172"/>
      <c r="G129" s="172"/>
      <c r="H129" s="172"/>
      <c r="I129" s="172"/>
      <c r="J129" s="172"/>
      <c r="K129" s="172"/>
      <c r="L129" s="172"/>
      <c r="M129" s="172"/>
      <c r="N129" s="172"/>
      <c r="O129" s="172"/>
      <c r="P129" s="172"/>
      <c r="Q129" s="172"/>
      <c r="R129" s="172"/>
      <c r="S129" s="172"/>
      <c r="T129" s="172"/>
      <c r="U129" s="172"/>
      <c r="V129" s="172"/>
      <c r="W129" s="172"/>
      <c r="X129" s="172"/>
      <c r="Y129" s="172"/>
      <c r="DA129" s="176"/>
    </row>
    <row r="130" spans="1:105" ht="15" customHeight="1" x14ac:dyDescent="0.25">
      <c r="A130" s="32" t="s">
        <v>340</v>
      </c>
      <c r="B130" s="33"/>
      <c r="C130" s="33"/>
      <c r="D130" s="33"/>
      <c r="E130" s="33"/>
      <c r="F130" s="33"/>
      <c r="G130" s="33"/>
      <c r="H130" s="33"/>
      <c r="I130" s="33"/>
      <c r="J130" s="33"/>
      <c r="K130" s="33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X130" s="33"/>
      <c r="Y130" s="33"/>
      <c r="DA130" s="88"/>
    </row>
    <row r="131" spans="1:105" ht="12" customHeight="1" x14ac:dyDescent="0.25">
      <c r="A131" s="172"/>
      <c r="B131" s="172"/>
      <c r="C131" s="172"/>
      <c r="D131" s="172"/>
      <c r="E131" s="172"/>
      <c r="F131" s="172"/>
      <c r="G131" s="172"/>
      <c r="H131" s="172"/>
      <c r="I131" s="172"/>
      <c r="J131" s="172"/>
      <c r="K131" s="172"/>
      <c r="L131" s="172"/>
      <c r="M131" s="172"/>
      <c r="N131" s="172"/>
      <c r="O131" s="172"/>
      <c r="P131" s="172"/>
      <c r="Q131" s="172"/>
      <c r="R131" s="172"/>
      <c r="S131" s="172"/>
      <c r="T131" s="172"/>
      <c r="U131" s="172"/>
      <c r="V131" s="172"/>
      <c r="W131" s="172"/>
      <c r="X131" s="172"/>
      <c r="Y131" s="172"/>
      <c r="DA131" s="176"/>
    </row>
    <row r="132" spans="1:105" ht="12" customHeight="1" x14ac:dyDescent="0.25">
      <c r="A132" s="35" t="s">
        <v>51</v>
      </c>
      <c r="B132" s="232">
        <f t="shared" ref="B132:Y132" si="6">SUM(B133:B138,B140:B141,B139)</f>
        <v>1</v>
      </c>
      <c r="C132" s="232">
        <f t="shared" si="6"/>
        <v>1</v>
      </c>
      <c r="D132" s="232">
        <f t="shared" si="6"/>
        <v>0.99999999999999978</v>
      </c>
      <c r="E132" s="232">
        <f t="shared" si="6"/>
        <v>1</v>
      </c>
      <c r="F132" s="232">
        <f t="shared" si="6"/>
        <v>0.99999999999999978</v>
      </c>
      <c r="G132" s="232">
        <f t="shared" si="6"/>
        <v>1</v>
      </c>
      <c r="H132" s="232">
        <f t="shared" si="6"/>
        <v>1</v>
      </c>
      <c r="I132" s="232">
        <f t="shared" si="6"/>
        <v>1.0000000000000002</v>
      </c>
      <c r="J132" s="232">
        <f t="shared" si="6"/>
        <v>1</v>
      </c>
      <c r="K132" s="232">
        <f t="shared" si="6"/>
        <v>1</v>
      </c>
      <c r="L132" s="232">
        <f t="shared" si="6"/>
        <v>1</v>
      </c>
      <c r="M132" s="232">
        <f t="shared" si="6"/>
        <v>0.99999999999999978</v>
      </c>
      <c r="N132" s="232">
        <f t="shared" si="6"/>
        <v>1</v>
      </c>
      <c r="O132" s="232">
        <f t="shared" si="6"/>
        <v>0.99999999999999989</v>
      </c>
      <c r="P132" s="232">
        <f t="shared" si="6"/>
        <v>1</v>
      </c>
      <c r="Q132" s="232">
        <f t="shared" si="6"/>
        <v>0.99999999999999978</v>
      </c>
      <c r="R132" s="232">
        <f t="shared" si="6"/>
        <v>0.99999999999999978</v>
      </c>
      <c r="S132" s="232">
        <f t="shared" si="6"/>
        <v>1.0000000000000002</v>
      </c>
      <c r="T132" s="232">
        <f t="shared" si="6"/>
        <v>1.0000000000000004</v>
      </c>
      <c r="U132" s="232">
        <f t="shared" si="6"/>
        <v>1</v>
      </c>
      <c r="V132" s="232">
        <f t="shared" si="6"/>
        <v>1</v>
      </c>
      <c r="W132" s="232">
        <f t="shared" si="6"/>
        <v>1.0000000000000002</v>
      </c>
      <c r="X132" s="232">
        <f t="shared" si="6"/>
        <v>0.99999999999999989</v>
      </c>
      <c r="Y132" s="232">
        <f t="shared" si="6"/>
        <v>1</v>
      </c>
      <c r="DA132" s="95"/>
    </row>
    <row r="133" spans="1:105" ht="12" customHeight="1" x14ac:dyDescent="0.25">
      <c r="A133" s="55" t="s">
        <v>91</v>
      </c>
      <c r="B133" s="266">
        <f t="shared" ref="B133:Y133" si="7">IF(B$6=0,0,B$6/B$5)</f>
        <v>4.2796097292576813E-3</v>
      </c>
      <c r="C133" s="266">
        <f t="shared" si="7"/>
        <v>4.2941864483121098E-3</v>
      </c>
      <c r="D133" s="266">
        <f t="shared" si="7"/>
        <v>4.2508136893639479E-3</v>
      </c>
      <c r="E133" s="266">
        <f t="shared" si="7"/>
        <v>4.2721826919546414E-3</v>
      </c>
      <c r="F133" s="266">
        <f t="shared" si="7"/>
        <v>4.3051869370411703E-3</v>
      </c>
      <c r="G133" s="266">
        <f t="shared" si="7"/>
        <v>4.3140761803455181E-3</v>
      </c>
      <c r="H133" s="266">
        <f t="shared" si="7"/>
        <v>4.3213203474415972E-3</v>
      </c>
      <c r="I133" s="266">
        <f t="shared" si="7"/>
        <v>4.3053618626163392E-3</v>
      </c>
      <c r="J133" s="266">
        <f t="shared" si="7"/>
        <v>4.3102040429327422E-3</v>
      </c>
      <c r="K133" s="266">
        <f t="shared" si="7"/>
        <v>4.3522737925488931E-3</v>
      </c>
      <c r="L133" s="266">
        <f t="shared" si="7"/>
        <v>4.3090466314124757E-3</v>
      </c>
      <c r="M133" s="266">
        <f t="shared" si="7"/>
        <v>4.3222347342328927E-3</v>
      </c>
      <c r="N133" s="266">
        <f t="shared" si="7"/>
        <v>4.3326162242763432E-3</v>
      </c>
      <c r="O133" s="266">
        <f t="shared" si="7"/>
        <v>4.3748155483049169E-3</v>
      </c>
      <c r="P133" s="266">
        <f t="shared" si="7"/>
        <v>4.3841603943812896E-3</v>
      </c>
      <c r="Q133" s="266">
        <f t="shared" si="7"/>
        <v>4.3408171705123727E-3</v>
      </c>
      <c r="R133" s="266">
        <f t="shared" si="7"/>
        <v>4.3629403519551586E-3</v>
      </c>
      <c r="S133" s="266">
        <f t="shared" si="7"/>
        <v>4.3738220945894312E-3</v>
      </c>
      <c r="T133" s="266">
        <f t="shared" si="7"/>
        <v>4.3620054983915029E-3</v>
      </c>
      <c r="U133" s="266">
        <f t="shared" si="7"/>
        <v>4.3804280556144345E-3</v>
      </c>
      <c r="V133" s="266">
        <f t="shared" si="7"/>
        <v>4.3948190240739593E-3</v>
      </c>
      <c r="W133" s="266">
        <f t="shared" si="7"/>
        <v>4.3921511339212885E-3</v>
      </c>
      <c r="X133" s="266">
        <f t="shared" si="7"/>
        <v>4.3425765131989025E-3</v>
      </c>
      <c r="Y133" s="266">
        <f t="shared" si="7"/>
        <v>4.3956741046986799E-3</v>
      </c>
      <c r="DA133" s="76"/>
    </row>
    <row r="134" spans="1:105" ht="12" customHeight="1" x14ac:dyDescent="0.25">
      <c r="A134" s="173" t="s">
        <v>92</v>
      </c>
      <c r="B134" s="267">
        <f t="shared" ref="B134:Y134" si="8">IF(B$7=0,0,B$7/B$5)</f>
        <v>4.4326375452121293E-4</v>
      </c>
      <c r="C134" s="267">
        <f t="shared" si="8"/>
        <v>4.4477354901777512E-4</v>
      </c>
      <c r="D134" s="267">
        <f t="shared" si="8"/>
        <v>4.4028118331352148E-4</v>
      </c>
      <c r="E134" s="267">
        <f t="shared" si="8"/>
        <v>4.4249449361935826E-4</v>
      </c>
      <c r="F134" s="267">
        <f t="shared" si="8"/>
        <v>4.4591293280370203E-4</v>
      </c>
      <c r="G134" s="267">
        <f t="shared" si="8"/>
        <v>4.4683364277755779E-4</v>
      </c>
      <c r="H134" s="267">
        <f t="shared" si="8"/>
        <v>4.4758396276197961E-4</v>
      </c>
      <c r="I134" s="267">
        <f t="shared" si="8"/>
        <v>4.4593105084999983E-4</v>
      </c>
      <c r="J134" s="267">
        <f t="shared" si="8"/>
        <v>4.4665622583570487E-4</v>
      </c>
      <c r="K134" s="267">
        <f t="shared" si="8"/>
        <v>4.5078998881613693E-4</v>
      </c>
      <c r="L134" s="267">
        <f t="shared" si="8"/>
        <v>4.4631270351331442E-4</v>
      </c>
      <c r="M134" s="267">
        <f t="shared" si="8"/>
        <v>4.4767867105264999E-4</v>
      </c>
      <c r="N134" s="267">
        <f t="shared" si="8"/>
        <v>4.4875394159022363E-4</v>
      </c>
      <c r="O134" s="267">
        <f t="shared" si="8"/>
        <v>4.5312476790162375E-4</v>
      </c>
      <c r="P134" s="267">
        <f t="shared" si="8"/>
        <v>4.5409266727079175E-4</v>
      </c>
      <c r="Q134" s="267">
        <f t="shared" si="8"/>
        <v>4.4960336068429555E-4</v>
      </c>
      <c r="R134" s="267">
        <f t="shared" si="8"/>
        <v>4.5189478562457499E-4</v>
      </c>
      <c r="S134" s="267">
        <f t="shared" si="8"/>
        <v>4.5302187019558764E-4</v>
      </c>
      <c r="T134" s="267">
        <f t="shared" si="8"/>
        <v>4.5595177502171126E-4</v>
      </c>
      <c r="U134" s="267">
        <f t="shared" si="8"/>
        <v>4.5370608751244852E-4</v>
      </c>
      <c r="V134" s="267">
        <f t="shared" si="8"/>
        <v>4.5519664275325817E-4</v>
      </c>
      <c r="W134" s="267">
        <f t="shared" si="8"/>
        <v>4.5492031405028316E-4</v>
      </c>
      <c r="X134" s="267">
        <f t="shared" si="8"/>
        <v>4.5695024582279254E-4</v>
      </c>
      <c r="Y134" s="267">
        <f t="shared" si="8"/>
        <v>4.5778691112366378E-4</v>
      </c>
      <c r="DA134" s="77"/>
    </row>
    <row r="135" spans="1:105" ht="12" customHeight="1" x14ac:dyDescent="0.25">
      <c r="A135" s="173" t="s">
        <v>93</v>
      </c>
      <c r="B135" s="267">
        <f t="shared" ref="B135:Y135" si="9">IF(B$8=0,0,B$8/B$5)</f>
        <v>1.431938522872492E-2</v>
      </c>
      <c r="C135" s="267">
        <f t="shared" si="9"/>
        <v>1.3880480912579221E-2</v>
      </c>
      <c r="D135" s="267">
        <f t="shared" si="9"/>
        <v>1.6100334118093692E-2</v>
      </c>
      <c r="E135" s="267">
        <f t="shared" si="9"/>
        <v>1.5549499851209042E-2</v>
      </c>
      <c r="F135" s="267">
        <f t="shared" si="9"/>
        <v>1.3208555088518197E-2</v>
      </c>
      <c r="G135" s="267">
        <f t="shared" si="9"/>
        <v>1.2455513185317605E-2</v>
      </c>
      <c r="H135" s="267">
        <f t="shared" si="9"/>
        <v>1.197086295426234E-2</v>
      </c>
      <c r="I135" s="267">
        <f t="shared" si="9"/>
        <v>1.2312047714388591E-2</v>
      </c>
      <c r="J135" s="267">
        <f t="shared" si="9"/>
        <v>1.2565078279504907E-2</v>
      </c>
      <c r="K135" s="267">
        <f t="shared" si="9"/>
        <v>1.126112027354966E-2</v>
      </c>
      <c r="L135" s="267">
        <f t="shared" si="9"/>
        <v>1.2683532156700858E-2</v>
      </c>
      <c r="M135" s="267">
        <f t="shared" si="9"/>
        <v>1.2592985692144282E-2</v>
      </c>
      <c r="N135" s="267">
        <f t="shared" si="9"/>
        <v>1.2852292366239753E-2</v>
      </c>
      <c r="O135" s="267">
        <f t="shared" si="9"/>
        <v>1.1568111272160038E-2</v>
      </c>
      <c r="P135" s="267">
        <f t="shared" si="9"/>
        <v>1.2277134013304877E-2</v>
      </c>
      <c r="Q135" s="267">
        <f t="shared" si="9"/>
        <v>1.4275539570609575E-2</v>
      </c>
      <c r="R135" s="267">
        <f t="shared" si="9"/>
        <v>1.1638949097149366E-2</v>
      </c>
      <c r="S135" s="267">
        <f t="shared" si="9"/>
        <v>1.1709020043842966E-2</v>
      </c>
      <c r="T135" s="267">
        <f t="shared" si="9"/>
        <v>1.0900324570535849E-2</v>
      </c>
      <c r="U135" s="267">
        <f t="shared" si="9"/>
        <v>1.2100540295219418E-2</v>
      </c>
      <c r="V135" s="267">
        <f t="shared" si="9"/>
        <v>1.1989206975340857E-2</v>
      </c>
      <c r="W135" s="267">
        <f t="shared" si="9"/>
        <v>1.1824678092853522E-2</v>
      </c>
      <c r="X135" s="267">
        <f t="shared" si="9"/>
        <v>1.1461565072918446E-2</v>
      </c>
      <c r="Y135" s="267">
        <f t="shared" si="9"/>
        <v>1.1006130217372673E-2</v>
      </c>
      <c r="DA135" s="77"/>
    </row>
    <row r="136" spans="1:105" ht="12" customHeight="1" x14ac:dyDescent="0.25">
      <c r="A136" s="173" t="s">
        <v>94</v>
      </c>
      <c r="B136" s="267">
        <f t="shared" ref="B136:Y136" si="10">IF(B$9=0,0,B$9/B$5)</f>
        <v>8.4397349001478562E-4</v>
      </c>
      <c r="C136" s="267">
        <f t="shared" si="10"/>
        <v>8.4684813635677058E-4</v>
      </c>
      <c r="D136" s="267">
        <f t="shared" si="10"/>
        <v>8.3829467913594025E-4</v>
      </c>
      <c r="E136" s="267">
        <f t="shared" si="10"/>
        <v>8.4250881847002716E-4</v>
      </c>
      <c r="F136" s="267">
        <f t="shared" si="10"/>
        <v>8.4901752128948064E-4</v>
      </c>
      <c r="G136" s="267">
        <f t="shared" si="10"/>
        <v>8.5077055162864298E-4</v>
      </c>
      <c r="H136" s="267">
        <f t="shared" si="10"/>
        <v>8.5219915969646015E-4</v>
      </c>
      <c r="I136" s="267">
        <f t="shared" si="10"/>
        <v>8.4905201802107713E-4</v>
      </c>
      <c r="J136" s="267">
        <f t="shared" si="10"/>
        <v>8.5043275005096787E-4</v>
      </c>
      <c r="K136" s="267">
        <f t="shared" si="10"/>
        <v>8.5830342825080758E-4</v>
      </c>
      <c r="L136" s="267">
        <f t="shared" si="10"/>
        <v>8.4977868409053512E-4</v>
      </c>
      <c r="M136" s="267">
        <f t="shared" si="10"/>
        <v>8.5237948413263449E-4</v>
      </c>
      <c r="N136" s="267">
        <f t="shared" si="10"/>
        <v>8.5442679754152418E-4</v>
      </c>
      <c r="O136" s="267">
        <f t="shared" si="10"/>
        <v>8.6274884394991016E-4</v>
      </c>
      <c r="P136" s="267">
        <f t="shared" si="10"/>
        <v>8.64591722823375E-4</v>
      </c>
      <c r="Q136" s="267">
        <f t="shared" si="10"/>
        <v>8.560440901579341E-4</v>
      </c>
      <c r="R136" s="267">
        <f t="shared" si="10"/>
        <v>8.6040695963288929E-4</v>
      </c>
      <c r="S136" s="267">
        <f t="shared" si="10"/>
        <v>8.625529268797864E-4</v>
      </c>
      <c r="T136" s="267">
        <f t="shared" si="10"/>
        <v>8.6813146105113018E-4</v>
      </c>
      <c r="U136" s="267">
        <f t="shared" si="10"/>
        <v>8.6385567557274788E-4</v>
      </c>
      <c r="V136" s="267">
        <f t="shared" si="10"/>
        <v>8.6669369040210092E-4</v>
      </c>
      <c r="W136" s="267">
        <f t="shared" si="10"/>
        <v>8.6616756098713678E-4</v>
      </c>
      <c r="X136" s="267">
        <f t="shared" si="10"/>
        <v>8.7003254788277622E-4</v>
      </c>
      <c r="Y136" s="267">
        <f t="shared" si="10"/>
        <v>8.7162555729703242E-4</v>
      </c>
      <c r="DA136" s="77"/>
    </row>
    <row r="137" spans="1:105" ht="12" customHeight="1" x14ac:dyDescent="0.25">
      <c r="A137" s="56" t="s">
        <v>95</v>
      </c>
      <c r="B137" s="268">
        <f t="shared" ref="B137:Y137" si="11">IF(B$10=0,0,B$10/B$5)</f>
        <v>6.1037497834642599E-3</v>
      </c>
      <c r="C137" s="268">
        <f t="shared" si="11"/>
        <v>6.1295040691859539E-3</v>
      </c>
      <c r="D137" s="268">
        <f t="shared" si="11"/>
        <v>6.718261228381618E-3</v>
      </c>
      <c r="E137" s="268">
        <f t="shared" si="11"/>
        <v>6.5683915071207289E-3</v>
      </c>
      <c r="F137" s="268">
        <f t="shared" si="11"/>
        <v>5.9984162700430889E-3</v>
      </c>
      <c r="G137" s="268">
        <f t="shared" si="11"/>
        <v>5.7977928912333497E-3</v>
      </c>
      <c r="H137" s="268">
        <f t="shared" si="11"/>
        <v>5.6727041523195205E-3</v>
      </c>
      <c r="I137" s="268">
        <f t="shared" si="11"/>
        <v>5.7649176024390783E-3</v>
      </c>
      <c r="J137" s="268">
        <f t="shared" si="11"/>
        <v>5.85922615025439E-3</v>
      </c>
      <c r="K137" s="268">
        <f t="shared" si="11"/>
        <v>5.5506441662859281E-3</v>
      </c>
      <c r="L137" s="268">
        <f t="shared" si="11"/>
        <v>5.7962364324334352E-3</v>
      </c>
      <c r="M137" s="268">
        <f t="shared" si="11"/>
        <v>5.8136242373396374E-3</v>
      </c>
      <c r="N137" s="268">
        <f t="shared" si="11"/>
        <v>5.9209714859276546E-3</v>
      </c>
      <c r="O137" s="268">
        <f t="shared" si="11"/>
        <v>5.5761144100268251E-3</v>
      </c>
      <c r="P137" s="268">
        <f t="shared" si="11"/>
        <v>5.7949496749779717E-3</v>
      </c>
      <c r="Q137" s="268">
        <f t="shared" si="11"/>
        <v>6.3577798704359716E-3</v>
      </c>
      <c r="R137" s="268">
        <f t="shared" si="11"/>
        <v>5.5410352258669403E-3</v>
      </c>
      <c r="S137" s="268">
        <f t="shared" si="11"/>
        <v>5.5689838707228276E-3</v>
      </c>
      <c r="T137" s="268">
        <f t="shared" si="11"/>
        <v>5.3765844426575862E-3</v>
      </c>
      <c r="U137" s="268">
        <f t="shared" si="11"/>
        <v>5.6795046896343949E-3</v>
      </c>
      <c r="V137" s="268">
        <f t="shared" si="11"/>
        <v>5.6711483006483526E-3</v>
      </c>
      <c r="W137" s="268">
        <f t="shared" si="11"/>
        <v>5.602712161697527E-3</v>
      </c>
      <c r="X137" s="268">
        <f t="shared" si="11"/>
        <v>5.5531887753498318E-3</v>
      </c>
      <c r="Y137" s="268">
        <f t="shared" si="11"/>
        <v>5.5178566967868355E-3</v>
      </c>
      <c r="DA137" s="78"/>
    </row>
    <row r="138" spans="1:105" ht="12" customHeight="1" x14ac:dyDescent="0.25">
      <c r="A138" s="174" t="s">
        <v>1450</v>
      </c>
      <c r="B138" s="269">
        <f t="shared" ref="B138:Y138" si="12">IF(B$16=0,0,B$16/B$5)</f>
        <v>5.5802604446950711E-2</v>
      </c>
      <c r="C138" s="269">
        <f t="shared" si="12"/>
        <v>5.4092195546517848E-2</v>
      </c>
      <c r="D138" s="269">
        <f t="shared" si="12"/>
        <v>6.274295732008392E-2</v>
      </c>
      <c r="E138" s="269">
        <f t="shared" si="12"/>
        <v>6.0596357712642004E-2</v>
      </c>
      <c r="F138" s="269">
        <f t="shared" si="12"/>
        <v>5.1473702477237711E-2</v>
      </c>
      <c r="G138" s="269">
        <f t="shared" si="12"/>
        <v>4.8539100272948568E-2</v>
      </c>
      <c r="H138" s="269">
        <f t="shared" si="12"/>
        <v>4.66504196692277E-2</v>
      </c>
      <c r="I138" s="269">
        <f t="shared" si="12"/>
        <v>4.7980015731386855E-2</v>
      </c>
      <c r="J138" s="269">
        <f t="shared" si="12"/>
        <v>4.9082834074313395E-2</v>
      </c>
      <c r="K138" s="269">
        <f t="shared" si="12"/>
        <v>4.3884554414658015E-2</v>
      </c>
      <c r="L138" s="269">
        <f t="shared" si="12"/>
        <v>4.9427689570830956E-2</v>
      </c>
      <c r="M138" s="269">
        <f t="shared" si="12"/>
        <v>4.9074830250056177E-2</v>
      </c>
      <c r="N138" s="269">
        <f t="shared" si="12"/>
        <v>5.008534763846869E-2</v>
      </c>
      <c r="O138" s="269">
        <f t="shared" si="12"/>
        <v>4.5080897483204284E-2</v>
      </c>
      <c r="P138" s="269">
        <f t="shared" si="12"/>
        <v>4.7843957135278573E-2</v>
      </c>
      <c r="Q138" s="269">
        <f t="shared" si="12"/>
        <v>5.5631738039109493E-2</v>
      </c>
      <c r="R138" s="269">
        <f t="shared" si="12"/>
        <v>4.5356952290350111E-2</v>
      </c>
      <c r="S138" s="269">
        <f t="shared" si="12"/>
        <v>4.5630018574908345E-2</v>
      </c>
      <c r="T138" s="269">
        <f t="shared" si="12"/>
        <v>4.2578342536923615E-2</v>
      </c>
      <c r="U138" s="269">
        <f t="shared" si="12"/>
        <v>4.7182213255898206E-2</v>
      </c>
      <c r="V138" s="269">
        <f t="shared" si="12"/>
        <v>4.6721906268397957E-2</v>
      </c>
      <c r="W138" s="269">
        <f t="shared" si="12"/>
        <v>4.608073767052253E-2</v>
      </c>
      <c r="X138" s="269">
        <f t="shared" si="12"/>
        <v>4.4768474516793104E-2</v>
      </c>
      <c r="Y138" s="269">
        <f t="shared" si="12"/>
        <v>4.3076811994085557E-2</v>
      </c>
      <c r="DA138" s="79"/>
    </row>
    <row r="139" spans="1:105" ht="12" customHeight="1" x14ac:dyDescent="0.25">
      <c r="A139" s="174" t="s">
        <v>1452</v>
      </c>
      <c r="B139" s="269">
        <f t="shared" ref="B139:Y139" si="13">IF(B$17=0,0,B$17/B$5)</f>
        <v>0.40603297742254579</v>
      </c>
      <c r="C139" s="269">
        <f t="shared" si="13"/>
        <v>0.40458640202739554</v>
      </c>
      <c r="D139" s="269">
        <f t="shared" si="13"/>
        <v>0.39145794276473878</v>
      </c>
      <c r="E139" s="269">
        <f t="shared" si="13"/>
        <v>0.39558488272216663</v>
      </c>
      <c r="F139" s="269">
        <f t="shared" si="13"/>
        <v>0.40814174826883837</v>
      </c>
      <c r="G139" s="269">
        <f t="shared" si="13"/>
        <v>0.41300012924588991</v>
      </c>
      <c r="H139" s="269">
        <f t="shared" si="13"/>
        <v>0.41687256325560723</v>
      </c>
      <c r="I139" s="269">
        <f t="shared" si="13"/>
        <v>0.41422393002901065</v>
      </c>
      <c r="J139" s="269">
        <f t="shared" si="13"/>
        <v>0.41147344208899572</v>
      </c>
      <c r="K139" s="269">
        <f t="shared" si="13"/>
        <v>0.41618349169430557</v>
      </c>
      <c r="L139" s="269">
        <f t="shared" si="13"/>
        <v>0.41186010484460112</v>
      </c>
      <c r="M139" s="269">
        <f t="shared" si="13"/>
        <v>0.41034202693670968</v>
      </c>
      <c r="N139" s="269">
        <f t="shared" si="13"/>
        <v>0.40621243778432869</v>
      </c>
      <c r="O139" s="269">
        <f t="shared" si="13"/>
        <v>0.41373224842046041</v>
      </c>
      <c r="P139" s="269">
        <f t="shared" si="13"/>
        <v>0.40823856784235979</v>
      </c>
      <c r="Q139" s="269">
        <f t="shared" si="13"/>
        <v>0.39895491694524177</v>
      </c>
      <c r="R139" s="269">
        <f t="shared" si="13"/>
        <v>0.41269717218701391</v>
      </c>
      <c r="S139" s="269">
        <f t="shared" si="13"/>
        <v>0.4110036573730142</v>
      </c>
      <c r="T139" s="269">
        <f t="shared" si="13"/>
        <v>0.41304533350046913</v>
      </c>
      <c r="U139" s="269">
        <f t="shared" si="13"/>
        <v>0.40697470391238089</v>
      </c>
      <c r="V139" s="269">
        <f t="shared" si="13"/>
        <v>0.40769004898750061</v>
      </c>
      <c r="W139" s="269">
        <f t="shared" si="13"/>
        <v>0.40988395438690362</v>
      </c>
      <c r="X139" s="269">
        <f t="shared" si="13"/>
        <v>0.41032747796425062</v>
      </c>
      <c r="Y139" s="269">
        <f t="shared" si="13"/>
        <v>0.41069070120434753</v>
      </c>
      <c r="DA139" s="79"/>
    </row>
    <row r="140" spans="1:105" ht="12" customHeight="1" x14ac:dyDescent="0.25">
      <c r="A140" s="174" t="s">
        <v>1461</v>
      </c>
      <c r="B140" s="269">
        <f t="shared" ref="B140:Y140" si="14">IF(B$25=0,0,B$25/B$5)</f>
        <v>0.43950244607254951</v>
      </c>
      <c r="C140" s="269">
        <f t="shared" si="14"/>
        <v>0.44525054518538998</v>
      </c>
      <c r="D140" s="269">
        <f t="shared" si="14"/>
        <v>0.43592706285464894</v>
      </c>
      <c r="E140" s="269">
        <f t="shared" si="14"/>
        <v>0.43736512090494822</v>
      </c>
      <c r="F140" s="269">
        <f t="shared" si="14"/>
        <v>0.44846072150292426</v>
      </c>
      <c r="G140" s="269">
        <f t="shared" si="14"/>
        <v>0.4512267288145127</v>
      </c>
      <c r="H140" s="269">
        <f t="shared" si="14"/>
        <v>0.45225647602443836</v>
      </c>
      <c r="I140" s="269">
        <f t="shared" si="14"/>
        <v>0.45144282120670504</v>
      </c>
      <c r="J140" s="269">
        <f t="shared" si="14"/>
        <v>0.45124214441278654</v>
      </c>
      <c r="K140" s="269">
        <f t="shared" si="14"/>
        <v>0.45964812064179145</v>
      </c>
      <c r="L140" s="269">
        <f t="shared" si="14"/>
        <v>0.44989747751571824</v>
      </c>
      <c r="M140" s="269">
        <f t="shared" si="14"/>
        <v>0.45241301002009537</v>
      </c>
      <c r="N140" s="269">
        <f t="shared" si="14"/>
        <v>0.45328950602640311</v>
      </c>
      <c r="O140" s="269">
        <f t="shared" si="14"/>
        <v>0.45911507289578929</v>
      </c>
      <c r="P140" s="269">
        <f t="shared" si="14"/>
        <v>0.45750145400005326</v>
      </c>
      <c r="Q140" s="269">
        <f t="shared" si="14"/>
        <v>0.44652976584287268</v>
      </c>
      <c r="R140" s="269">
        <f t="shared" si="14"/>
        <v>0.45978256982307186</v>
      </c>
      <c r="S140" s="269">
        <f t="shared" si="14"/>
        <v>0.46074827717669087</v>
      </c>
      <c r="T140" s="269">
        <f t="shared" si="14"/>
        <v>0.46666706003127895</v>
      </c>
      <c r="U140" s="269">
        <f t="shared" si="14"/>
        <v>0.46073406981091508</v>
      </c>
      <c r="V140" s="269">
        <f t="shared" si="14"/>
        <v>0.46117206414505257</v>
      </c>
      <c r="W140" s="269">
        <f t="shared" si="14"/>
        <v>0.46067296522543</v>
      </c>
      <c r="X140" s="269">
        <f t="shared" si="14"/>
        <v>0.46367775257026894</v>
      </c>
      <c r="Y140" s="269">
        <f t="shared" si="14"/>
        <v>0.46760739723494754</v>
      </c>
      <c r="DA140" s="79"/>
    </row>
    <row r="141" spans="1:105" ht="12" customHeight="1" x14ac:dyDescent="0.25">
      <c r="A141" s="174" t="s">
        <v>1470</v>
      </c>
      <c r="B141" s="269">
        <f t="shared" ref="B141:Y141" si="15">IF(B$33=0,0,B$33/B$5)</f>
        <v>7.2671990071971185E-2</v>
      </c>
      <c r="C141" s="269">
        <f t="shared" si="15"/>
        <v>7.0475064125244888E-2</v>
      </c>
      <c r="D141" s="269">
        <f t="shared" si="15"/>
        <v>8.1524052162239499E-2</v>
      </c>
      <c r="E141" s="269">
        <f t="shared" si="15"/>
        <v>7.8778561297869365E-2</v>
      </c>
      <c r="F141" s="269">
        <f t="shared" si="15"/>
        <v>6.7116739001303855E-2</v>
      </c>
      <c r="G141" s="269">
        <f t="shared" si="15"/>
        <v>6.3369055215346193E-2</v>
      </c>
      <c r="H141" s="269">
        <f t="shared" si="15"/>
        <v>6.0955870474244805E-2</v>
      </c>
      <c r="I141" s="269">
        <f t="shared" si="15"/>
        <v>6.2675922784582519E-2</v>
      </c>
      <c r="J141" s="269">
        <f t="shared" si="15"/>
        <v>6.4169981975325627E-2</v>
      </c>
      <c r="K141" s="269">
        <f t="shared" si="15"/>
        <v>5.7810701599793568E-2</v>
      </c>
      <c r="L141" s="269">
        <f t="shared" si="15"/>
        <v>6.4729821460699E-2</v>
      </c>
      <c r="M141" s="269">
        <f t="shared" si="15"/>
        <v>6.4141229974236505E-2</v>
      </c>
      <c r="N141" s="269">
        <f t="shared" si="15"/>
        <v>6.6003647735224186E-2</v>
      </c>
      <c r="O141" s="269">
        <f t="shared" si="15"/>
        <v>5.9236866358202557E-2</v>
      </c>
      <c r="P141" s="269">
        <f t="shared" si="15"/>
        <v>6.2641092549550165E-2</v>
      </c>
      <c r="Q141" s="269">
        <f t="shared" si="15"/>
        <v>7.2603795110375777E-2</v>
      </c>
      <c r="R141" s="269">
        <f t="shared" si="15"/>
        <v>5.9308079279335069E-2</v>
      </c>
      <c r="S141" s="269">
        <f t="shared" si="15"/>
        <v>5.9650646069156169E-2</v>
      </c>
      <c r="T141" s="269">
        <f t="shared" si="15"/>
        <v>5.5746266183670942E-2</v>
      </c>
      <c r="U141" s="269">
        <f t="shared" si="15"/>
        <v>6.163097821725249E-2</v>
      </c>
      <c r="V141" s="269">
        <f t="shared" si="15"/>
        <v>6.1038915965830311E-2</v>
      </c>
      <c r="W141" s="269">
        <f t="shared" si="15"/>
        <v>6.0221713453634335E-2</v>
      </c>
      <c r="X141" s="269">
        <f t="shared" si="15"/>
        <v>5.8541981793514448E-2</v>
      </c>
      <c r="Y141" s="269">
        <f t="shared" si="15"/>
        <v>5.6376016079340528E-2</v>
      </c>
      <c r="DA141" s="79"/>
    </row>
    <row r="142" spans="1:105" ht="12" customHeight="1" x14ac:dyDescent="0.25">
      <c r="A142" s="62" t="s">
        <v>1577</v>
      </c>
      <c r="B142" s="318">
        <f t="shared" ref="B142:Y142" si="16">IF(B$34=0,0,B$34/B$5)</f>
        <v>7.1517315439432641E-2</v>
      </c>
      <c r="C142" s="318">
        <f t="shared" si="16"/>
        <v>6.9325234011065717E-2</v>
      </c>
      <c r="D142" s="318">
        <f t="shared" si="16"/>
        <v>8.0412158441979339E-2</v>
      </c>
      <c r="E142" s="318">
        <f t="shared" si="16"/>
        <v>7.7661049550753147E-2</v>
      </c>
      <c r="F142" s="318">
        <f t="shared" si="16"/>
        <v>6.5969340560076209E-2</v>
      </c>
      <c r="G142" s="318">
        <f t="shared" si="16"/>
        <v>6.2208317690025057E-2</v>
      </c>
      <c r="H142" s="318">
        <f t="shared" si="16"/>
        <v>5.9787761018175574E-2</v>
      </c>
      <c r="I142" s="318">
        <f t="shared" si="16"/>
        <v>6.1491787952525238E-2</v>
      </c>
      <c r="J142" s="318">
        <f t="shared" si="16"/>
        <v>6.2905173726991184E-2</v>
      </c>
      <c r="K142" s="318">
        <f t="shared" si="16"/>
        <v>5.6242993532240874E-2</v>
      </c>
      <c r="L142" s="318">
        <f t="shared" si="16"/>
        <v>6.3347144842316391E-2</v>
      </c>
      <c r="M142" s="318">
        <f t="shared" si="16"/>
        <v>6.2894915925768471E-2</v>
      </c>
      <c r="N142" s="318">
        <f t="shared" si="16"/>
        <v>6.4190007643088479E-2</v>
      </c>
      <c r="O142" s="318">
        <f t="shared" si="16"/>
        <v>5.7776241764200077E-2</v>
      </c>
      <c r="P142" s="318">
        <f t="shared" si="16"/>
        <v>6.1317413554904221E-2</v>
      </c>
      <c r="Q142" s="318">
        <f t="shared" si="16"/>
        <v>7.1298330915167352E-2</v>
      </c>
      <c r="R142" s="318">
        <f t="shared" si="16"/>
        <v>5.8130037055958955E-2</v>
      </c>
      <c r="S142" s="318">
        <f t="shared" si="16"/>
        <v>5.8480002219810631E-2</v>
      </c>
      <c r="T142" s="318">
        <f t="shared" si="16"/>
        <v>5.4568936060972295E-2</v>
      </c>
      <c r="U142" s="318">
        <f t="shared" si="16"/>
        <v>6.04693143267266E-2</v>
      </c>
      <c r="V142" s="318">
        <f t="shared" si="16"/>
        <v>5.9879379137315766E-2</v>
      </c>
      <c r="W142" s="318">
        <f t="shared" si="16"/>
        <v>5.9057649447123446E-2</v>
      </c>
      <c r="X142" s="318">
        <f t="shared" si="16"/>
        <v>5.7375836584893508E-2</v>
      </c>
      <c r="Y142" s="318">
        <f t="shared" si="16"/>
        <v>5.5207780748564986E-2</v>
      </c>
      <c r="DA142" s="141"/>
    </row>
    <row r="143" spans="1:105" ht="12" customHeight="1" x14ac:dyDescent="0.25">
      <c r="A143" s="63" t="s">
        <v>1578</v>
      </c>
      <c r="B143" s="326">
        <f t="shared" ref="B143:Y143" si="17">IF(B$35=0,0,B$35/B$5)</f>
        <v>1.1546746325385344E-3</v>
      </c>
      <c r="C143" s="326">
        <f t="shared" si="17"/>
        <v>1.1498301141791543E-3</v>
      </c>
      <c r="D143" s="326">
        <f t="shared" si="17"/>
        <v>1.1118937202601645E-3</v>
      </c>
      <c r="E143" s="326">
        <f t="shared" si="17"/>
        <v>1.1175117471162231E-3</v>
      </c>
      <c r="F143" s="326">
        <f t="shared" si="17"/>
        <v>1.1473984412276501E-3</v>
      </c>
      <c r="G143" s="326">
        <f t="shared" si="17"/>
        <v>1.1607375253211438E-3</v>
      </c>
      <c r="H143" s="326">
        <f t="shared" si="17"/>
        <v>1.168109456069233E-3</v>
      </c>
      <c r="I143" s="326">
        <f t="shared" si="17"/>
        <v>1.1841348320572841E-3</v>
      </c>
      <c r="J143" s="326">
        <f t="shared" si="17"/>
        <v>1.2648082483344518E-3</v>
      </c>
      <c r="K143" s="326">
        <f t="shared" si="17"/>
        <v>1.5677080675526945E-3</v>
      </c>
      <c r="L143" s="326">
        <f t="shared" si="17"/>
        <v>1.3826766183826025E-3</v>
      </c>
      <c r="M143" s="326">
        <f t="shared" si="17"/>
        <v>1.246314048468035E-3</v>
      </c>
      <c r="N143" s="326">
        <f t="shared" si="17"/>
        <v>1.8136400921357034E-3</v>
      </c>
      <c r="O143" s="326">
        <f t="shared" si="17"/>
        <v>1.4606245940024789E-3</v>
      </c>
      <c r="P143" s="326">
        <f t="shared" si="17"/>
        <v>1.3236789946459459E-3</v>
      </c>
      <c r="Q143" s="326">
        <f t="shared" si="17"/>
        <v>1.3054641952084112E-3</v>
      </c>
      <c r="R143" s="326">
        <f t="shared" si="17"/>
        <v>1.1780422233761121E-3</v>
      </c>
      <c r="S143" s="326">
        <f t="shared" si="17"/>
        <v>1.1706438493455386E-3</v>
      </c>
      <c r="T143" s="326">
        <f t="shared" si="17"/>
        <v>1.1773301226986417E-3</v>
      </c>
      <c r="U143" s="326">
        <f t="shared" si="17"/>
        <v>1.1616638905258892E-3</v>
      </c>
      <c r="V143" s="326">
        <f t="shared" si="17"/>
        <v>1.1595368285145403E-3</v>
      </c>
      <c r="W143" s="326">
        <f t="shared" si="17"/>
        <v>1.1640640065108856E-3</v>
      </c>
      <c r="X143" s="326">
        <f t="shared" si="17"/>
        <v>1.1661452086209369E-3</v>
      </c>
      <c r="Y143" s="326">
        <f t="shared" si="17"/>
        <v>1.1682353307755381E-3</v>
      </c>
      <c r="DA143" s="149"/>
    </row>
    <row r="144" spans="1:105" ht="12" hidden="1" customHeight="1" x14ac:dyDescent="0.25">
      <c r="A144" s="98"/>
      <c r="B144" s="98"/>
      <c r="C144" s="98"/>
      <c r="D144" s="98"/>
      <c r="E144" s="98"/>
      <c r="F144" s="98"/>
      <c r="G144" s="98"/>
      <c r="H144" s="98"/>
      <c r="I144" s="98"/>
      <c r="J144" s="98"/>
      <c r="K144" s="98"/>
      <c r="L144" s="98"/>
      <c r="M144" s="98"/>
      <c r="N144" s="98"/>
      <c r="O144" s="98"/>
      <c r="P144" s="98"/>
      <c r="Q144" s="98"/>
      <c r="R144" s="98"/>
      <c r="S144" s="98"/>
      <c r="T144" s="98"/>
      <c r="U144" s="98"/>
      <c r="V144" s="98"/>
      <c r="W144" s="98"/>
      <c r="X144" s="98"/>
      <c r="Y144" s="98"/>
      <c r="DA144" s="94"/>
    </row>
    <row r="145" spans="1:105" ht="12" customHeight="1" x14ac:dyDescent="0.25">
      <c r="A145" s="172"/>
      <c r="B145" s="172"/>
      <c r="C145" s="172"/>
      <c r="D145" s="172"/>
      <c r="E145" s="172"/>
      <c r="F145" s="172"/>
      <c r="G145" s="172"/>
      <c r="H145" s="172"/>
      <c r="I145" s="172"/>
      <c r="J145" s="172"/>
      <c r="K145" s="172"/>
      <c r="L145" s="172"/>
      <c r="M145" s="172"/>
      <c r="N145" s="172"/>
      <c r="O145" s="172"/>
      <c r="P145" s="172"/>
      <c r="Q145" s="172"/>
      <c r="R145" s="172"/>
      <c r="S145" s="172"/>
      <c r="T145" s="172"/>
      <c r="U145" s="172"/>
      <c r="V145" s="172"/>
      <c r="W145" s="172"/>
      <c r="X145" s="172"/>
      <c r="Y145" s="172"/>
      <c r="DA145" s="176"/>
    </row>
    <row r="146" spans="1:105" ht="12" customHeight="1" x14ac:dyDescent="0.25">
      <c r="A146" s="35" t="s">
        <v>52</v>
      </c>
      <c r="B146" s="232">
        <f t="shared" ref="B146:Y146" si="18">SUM(B147:B152,B154:B156,B158:B159,B161:B162)</f>
        <v>1.0000000000000002</v>
      </c>
      <c r="C146" s="232">
        <f t="shared" si="18"/>
        <v>1</v>
      </c>
      <c r="D146" s="232">
        <f t="shared" si="18"/>
        <v>1.0000000000000002</v>
      </c>
      <c r="E146" s="232">
        <f t="shared" si="18"/>
        <v>1</v>
      </c>
      <c r="F146" s="232">
        <f t="shared" si="18"/>
        <v>1</v>
      </c>
      <c r="G146" s="232">
        <f t="shared" si="18"/>
        <v>1</v>
      </c>
      <c r="H146" s="232">
        <f t="shared" si="18"/>
        <v>0.99999999999999989</v>
      </c>
      <c r="I146" s="232">
        <f t="shared" si="18"/>
        <v>0.99999999999999989</v>
      </c>
      <c r="J146" s="232">
        <f t="shared" si="18"/>
        <v>1</v>
      </c>
      <c r="K146" s="232">
        <f t="shared" si="18"/>
        <v>1</v>
      </c>
      <c r="L146" s="232">
        <f t="shared" si="18"/>
        <v>0.99999999999999989</v>
      </c>
      <c r="M146" s="232">
        <f t="shared" si="18"/>
        <v>0.99999999999999989</v>
      </c>
      <c r="N146" s="232">
        <f t="shared" si="18"/>
        <v>1</v>
      </c>
      <c r="O146" s="232">
        <f t="shared" si="18"/>
        <v>1</v>
      </c>
      <c r="P146" s="232">
        <f t="shared" si="18"/>
        <v>0.99999999999999989</v>
      </c>
      <c r="Q146" s="232">
        <f t="shared" si="18"/>
        <v>1.0000000000000004</v>
      </c>
      <c r="R146" s="232">
        <f t="shared" si="18"/>
        <v>0.99999999999999967</v>
      </c>
      <c r="S146" s="232">
        <f t="shared" si="18"/>
        <v>1</v>
      </c>
      <c r="T146" s="232">
        <f t="shared" si="18"/>
        <v>1.0000000000000002</v>
      </c>
      <c r="U146" s="232">
        <f t="shared" si="18"/>
        <v>1</v>
      </c>
      <c r="V146" s="232">
        <f t="shared" si="18"/>
        <v>0.99999999999999978</v>
      </c>
      <c r="W146" s="232">
        <f t="shared" si="18"/>
        <v>1</v>
      </c>
      <c r="X146" s="232">
        <f t="shared" si="18"/>
        <v>1</v>
      </c>
      <c r="Y146" s="232">
        <f t="shared" si="18"/>
        <v>1</v>
      </c>
      <c r="DA146" s="95"/>
    </row>
    <row r="147" spans="1:105" ht="12" customHeight="1" x14ac:dyDescent="0.25">
      <c r="A147" s="55" t="s">
        <v>91</v>
      </c>
      <c r="B147" s="266">
        <f t="shared" ref="B147:Y147" si="19">IF(B$49=0,0,B$49/B$48)</f>
        <v>6.4022687194655297E-3</v>
      </c>
      <c r="C147" s="266">
        <f t="shared" si="19"/>
        <v>6.397787933037879E-3</v>
      </c>
      <c r="D147" s="266">
        <f t="shared" si="19"/>
        <v>6.333371739360885E-3</v>
      </c>
      <c r="E147" s="266">
        <f t="shared" si="19"/>
        <v>6.3574531639964647E-3</v>
      </c>
      <c r="F147" s="266">
        <f t="shared" si="19"/>
        <v>6.3938432714416389E-3</v>
      </c>
      <c r="G147" s="266">
        <f t="shared" si="19"/>
        <v>6.4034106434777529E-3</v>
      </c>
      <c r="H147" s="266">
        <f t="shared" si="19"/>
        <v>6.4203627667439702E-3</v>
      </c>
      <c r="I147" s="266">
        <f t="shared" si="19"/>
        <v>6.4021163595599957E-3</v>
      </c>
      <c r="J147" s="266">
        <f t="shared" si="19"/>
        <v>6.3994548921834831E-3</v>
      </c>
      <c r="K147" s="266">
        <f t="shared" si="19"/>
        <v>6.4121627352097151E-3</v>
      </c>
      <c r="L147" s="266">
        <f t="shared" si="19"/>
        <v>6.3761596549749243E-3</v>
      </c>
      <c r="M147" s="266">
        <f t="shared" si="19"/>
        <v>6.3789126614046728E-3</v>
      </c>
      <c r="N147" s="266">
        <f t="shared" si="19"/>
        <v>6.3626611674449203E-3</v>
      </c>
      <c r="O147" s="266">
        <f t="shared" si="19"/>
        <v>6.4049092984545695E-3</v>
      </c>
      <c r="P147" s="266">
        <f t="shared" si="19"/>
        <v>6.3926926946724257E-3</v>
      </c>
      <c r="Q147" s="266">
        <f t="shared" si="19"/>
        <v>6.3489275486523847E-3</v>
      </c>
      <c r="R147" s="266">
        <f t="shared" si="19"/>
        <v>6.3776966148859074E-3</v>
      </c>
      <c r="S147" s="266">
        <f t="shared" si="19"/>
        <v>6.3762860366769914E-3</v>
      </c>
      <c r="T147" s="266">
        <f t="shared" si="19"/>
        <v>6.3780312224758886E-3</v>
      </c>
      <c r="U147" s="266">
        <f t="shared" si="19"/>
        <v>6.3642736673395839E-3</v>
      </c>
      <c r="V147" s="266">
        <f t="shared" si="19"/>
        <v>6.3801294051314475E-3</v>
      </c>
      <c r="W147" s="266">
        <f t="shared" si="19"/>
        <v>6.3857821320735921E-3</v>
      </c>
      <c r="X147" s="266">
        <f t="shared" si="19"/>
        <v>6.382194626832623E-3</v>
      </c>
      <c r="Y147" s="266">
        <f t="shared" si="19"/>
        <v>6.3778151970194531E-3</v>
      </c>
      <c r="DA147" s="76"/>
    </row>
    <row r="148" spans="1:105" ht="12" customHeight="1" x14ac:dyDescent="0.25">
      <c r="A148" s="173" t="s">
        <v>92</v>
      </c>
      <c r="B148" s="267">
        <f t="shared" ref="B148:Y148" si="20">IF(B$50=0,0,B$50/B$48)</f>
        <v>1.8607987095662082E-3</v>
      </c>
      <c r="C148" s="267">
        <f t="shared" si="20"/>
        <v>1.8594963834740437E-3</v>
      </c>
      <c r="D148" s="267">
        <f t="shared" si="20"/>
        <v>1.8407740249912013E-3</v>
      </c>
      <c r="E148" s="267">
        <f t="shared" si="20"/>
        <v>1.8477732132242985E-3</v>
      </c>
      <c r="F148" s="267">
        <f t="shared" si="20"/>
        <v>1.8583498803312359E-3</v>
      </c>
      <c r="G148" s="267">
        <f t="shared" si="20"/>
        <v>1.8611306060893741E-3</v>
      </c>
      <c r="H148" s="267">
        <f t="shared" si="20"/>
        <v>1.8660576859231659E-3</v>
      </c>
      <c r="I148" s="267">
        <f t="shared" si="20"/>
        <v>1.8607544266521312E-3</v>
      </c>
      <c r="J148" s="267">
        <f t="shared" si="20"/>
        <v>1.8599808797616819E-3</v>
      </c>
      <c r="K148" s="267">
        <f t="shared" si="20"/>
        <v>1.8636743732623031E-3</v>
      </c>
      <c r="L148" s="267">
        <f t="shared" si="20"/>
        <v>1.8532101943630934E-3</v>
      </c>
      <c r="M148" s="267">
        <f t="shared" si="20"/>
        <v>1.8540103467834883E-3</v>
      </c>
      <c r="N148" s="267">
        <f t="shared" si="20"/>
        <v>1.8492869025930111E-3</v>
      </c>
      <c r="O148" s="267">
        <f t="shared" si="20"/>
        <v>1.861566185314357E-3</v>
      </c>
      <c r="P148" s="267">
        <f t="shared" si="20"/>
        <v>1.8580154689122181E-3</v>
      </c>
      <c r="Q148" s="267">
        <f t="shared" si="20"/>
        <v>1.8452952706814795E-3</v>
      </c>
      <c r="R148" s="267">
        <f t="shared" si="20"/>
        <v>1.8536569067933784E-3</v>
      </c>
      <c r="S148" s="267">
        <f t="shared" si="20"/>
        <v>1.8532469267962994E-3</v>
      </c>
      <c r="T148" s="267">
        <f t="shared" si="20"/>
        <v>1.8537541594078695E-3</v>
      </c>
      <c r="U148" s="267">
        <f t="shared" si="20"/>
        <v>1.849755570475389E-3</v>
      </c>
      <c r="V148" s="267">
        <f t="shared" si="20"/>
        <v>1.8543639894148529E-3</v>
      </c>
      <c r="W148" s="267">
        <f t="shared" si="20"/>
        <v>1.8560069362295482E-3</v>
      </c>
      <c r="X148" s="267">
        <f t="shared" si="20"/>
        <v>1.8549642394269817E-3</v>
      </c>
      <c r="Y148" s="267">
        <f t="shared" si="20"/>
        <v>1.8536913723072061E-3</v>
      </c>
      <c r="DA148" s="77"/>
    </row>
    <row r="149" spans="1:105" ht="12" customHeight="1" x14ac:dyDescent="0.25">
      <c r="A149" s="173" t="s">
        <v>93</v>
      </c>
      <c r="B149" s="267">
        <f t="shared" ref="B149:Y149" si="21">IF(B$51=0,0,B$51/B$48)</f>
        <v>1.72081661037339E-2</v>
      </c>
      <c r="C149" s="267">
        <f t="shared" si="21"/>
        <v>1.6664440557535576E-2</v>
      </c>
      <c r="D149" s="267">
        <f t="shared" si="21"/>
        <v>1.9033184444074248E-2</v>
      </c>
      <c r="E149" s="267">
        <f t="shared" si="21"/>
        <v>1.8484261813232473E-2</v>
      </c>
      <c r="F149" s="267">
        <f t="shared" si="21"/>
        <v>1.5963105306041236E-2</v>
      </c>
      <c r="G149" s="267">
        <f t="shared" si="21"/>
        <v>1.5144608965641387E-2</v>
      </c>
      <c r="H149" s="267">
        <f t="shared" si="21"/>
        <v>1.4628198870423685E-2</v>
      </c>
      <c r="I149" s="267">
        <f t="shared" si="21"/>
        <v>1.4986067526373619E-2</v>
      </c>
      <c r="J149" s="267">
        <f t="shared" si="21"/>
        <v>1.5262560053618949E-2</v>
      </c>
      <c r="K149" s="267">
        <f t="shared" si="21"/>
        <v>1.3675205452546628E-2</v>
      </c>
      <c r="L149" s="267">
        <f t="shared" si="21"/>
        <v>1.5337064681857807E-2</v>
      </c>
      <c r="M149" s="267">
        <f t="shared" si="21"/>
        <v>1.5247587339271677E-2</v>
      </c>
      <c r="N149" s="267">
        <f t="shared" si="21"/>
        <v>1.5334694042836864E-2</v>
      </c>
      <c r="O149" s="267">
        <f t="shared" si="21"/>
        <v>1.4095362899586144E-2</v>
      </c>
      <c r="P149" s="267">
        <f t="shared" si="21"/>
        <v>1.4904600415659785E-2</v>
      </c>
      <c r="Q149" s="267">
        <f t="shared" si="21"/>
        <v>1.707654854552897E-2</v>
      </c>
      <c r="R149" s="267">
        <f t="shared" si="21"/>
        <v>1.4187947184755368E-2</v>
      </c>
      <c r="S149" s="267">
        <f t="shared" si="21"/>
        <v>1.4262942928085529E-2</v>
      </c>
      <c r="T149" s="267">
        <f t="shared" si="21"/>
        <v>1.3485890007425139E-2</v>
      </c>
      <c r="U149" s="267">
        <f t="shared" si="21"/>
        <v>1.4671472025416892E-2</v>
      </c>
      <c r="V149" s="267">
        <f t="shared" si="21"/>
        <v>1.458499812627163E-2</v>
      </c>
      <c r="W149" s="267">
        <f t="shared" si="21"/>
        <v>1.445127223258864E-2</v>
      </c>
      <c r="X149" s="267">
        <f t="shared" si="21"/>
        <v>1.4265083728813402E-2</v>
      </c>
      <c r="Y149" s="267">
        <f t="shared" si="21"/>
        <v>1.3624373263149966E-2</v>
      </c>
      <c r="DA149" s="77"/>
    </row>
    <row r="150" spans="1:105" ht="12" customHeight="1" x14ac:dyDescent="0.25">
      <c r="A150" s="173" t="s">
        <v>94</v>
      </c>
      <c r="B150" s="267">
        <f t="shared" ref="B150:Y150" si="22">IF(B$52=0,0,B$52/B$48)</f>
        <v>5.2219826229265342E-3</v>
      </c>
      <c r="C150" s="267">
        <f t="shared" si="22"/>
        <v>5.218327888974003E-3</v>
      </c>
      <c r="D150" s="267">
        <f t="shared" si="22"/>
        <v>5.1657871008946804E-3</v>
      </c>
      <c r="E150" s="267">
        <f t="shared" si="22"/>
        <v>5.1854290101135117E-3</v>
      </c>
      <c r="F150" s="267">
        <f t="shared" si="22"/>
        <v>5.2151104429073829E-3</v>
      </c>
      <c r="G150" s="267">
        <f t="shared" si="22"/>
        <v>5.2229140282782621E-3</v>
      </c>
      <c r="H150" s="267">
        <f t="shared" si="22"/>
        <v>5.2367409538568105E-3</v>
      </c>
      <c r="I150" s="267">
        <f t="shared" si="22"/>
        <v>5.2218583512325459E-3</v>
      </c>
      <c r="J150" s="267">
        <f t="shared" si="22"/>
        <v>5.2196875369477039E-3</v>
      </c>
      <c r="K150" s="267">
        <f t="shared" si="22"/>
        <v>5.230052633816578E-3</v>
      </c>
      <c r="L150" s="267">
        <f t="shared" si="22"/>
        <v>5.2006868780827909E-3</v>
      </c>
      <c r="M150" s="267">
        <f t="shared" si="22"/>
        <v>5.2029323557980936E-3</v>
      </c>
      <c r="N150" s="267">
        <f t="shared" si="22"/>
        <v>5.1896768954647291E-3</v>
      </c>
      <c r="O150" s="267">
        <f t="shared" si="22"/>
        <v>5.2241363996890292E-3</v>
      </c>
      <c r="P150" s="267">
        <f t="shared" si="22"/>
        <v>5.2141719799720628E-3</v>
      </c>
      <c r="Q150" s="267">
        <f t="shared" si="22"/>
        <v>5.1784751290555077E-3</v>
      </c>
      <c r="R150" s="267">
        <f t="shared" si="22"/>
        <v>5.2019404927464282E-3</v>
      </c>
      <c r="S150" s="267">
        <f t="shared" si="22"/>
        <v>5.2007899607681577E-3</v>
      </c>
      <c r="T150" s="267">
        <f t="shared" si="22"/>
        <v>5.2022134139712217E-3</v>
      </c>
      <c r="U150" s="267">
        <f t="shared" si="22"/>
        <v>5.190992123987364E-3</v>
      </c>
      <c r="V150" s="267">
        <f t="shared" si="22"/>
        <v>5.2039247875244367E-3</v>
      </c>
      <c r="W150" s="267">
        <f t="shared" si="22"/>
        <v>5.2085354096581609E-3</v>
      </c>
      <c r="X150" s="267">
        <f t="shared" si="22"/>
        <v>5.205609276618629E-3</v>
      </c>
      <c r="Y150" s="267">
        <f t="shared" si="22"/>
        <v>5.202037213747672E-3</v>
      </c>
      <c r="DA150" s="77"/>
    </row>
    <row r="151" spans="1:105" ht="12" customHeight="1" x14ac:dyDescent="0.25">
      <c r="A151" s="56" t="s">
        <v>95</v>
      </c>
      <c r="B151" s="268">
        <f t="shared" ref="B151:Y151" si="23">IF(B$53=0,0,B$53/B$48)</f>
        <v>1.1903886807667971E-2</v>
      </c>
      <c r="C151" s="268">
        <f t="shared" si="23"/>
        <v>1.1942449488927767E-2</v>
      </c>
      <c r="D151" s="268">
        <f t="shared" si="23"/>
        <v>1.2888883680007443E-2</v>
      </c>
      <c r="E151" s="268">
        <f t="shared" si="23"/>
        <v>1.2671457396503176E-2</v>
      </c>
      <c r="F151" s="268">
        <f t="shared" si="23"/>
        <v>1.1764690811965742E-2</v>
      </c>
      <c r="G151" s="268">
        <f t="shared" si="23"/>
        <v>1.1440394118611898E-2</v>
      </c>
      <c r="H151" s="268">
        <f t="shared" si="23"/>
        <v>1.1249607797253536E-2</v>
      </c>
      <c r="I151" s="268">
        <f t="shared" si="23"/>
        <v>1.1387603827516208E-2</v>
      </c>
      <c r="J151" s="268">
        <f t="shared" si="23"/>
        <v>1.151922628350293E-2</v>
      </c>
      <c r="K151" s="268">
        <f t="shared" si="23"/>
        <v>1.0938996917715164E-2</v>
      </c>
      <c r="L151" s="268">
        <f t="shared" si="23"/>
        <v>1.1374438772392638E-2</v>
      </c>
      <c r="M151" s="268">
        <f t="shared" si="23"/>
        <v>1.1423553702912833E-2</v>
      </c>
      <c r="N151" s="268">
        <f t="shared" si="23"/>
        <v>1.1464875387460719E-2</v>
      </c>
      <c r="O151" s="268">
        <f t="shared" si="23"/>
        <v>1.1026237186861796E-2</v>
      </c>
      <c r="P151" s="268">
        <f t="shared" si="23"/>
        <v>1.1417075150664785E-2</v>
      </c>
      <c r="Q151" s="268">
        <f t="shared" si="23"/>
        <v>1.2342265997215827E-2</v>
      </c>
      <c r="R151" s="268">
        <f t="shared" si="23"/>
        <v>1.0961716239666035E-2</v>
      </c>
      <c r="S151" s="268">
        <f t="shared" si="23"/>
        <v>1.1008962823660673E-2</v>
      </c>
      <c r="T151" s="268">
        <f t="shared" si="23"/>
        <v>1.0673925343499983E-2</v>
      </c>
      <c r="U151" s="268">
        <f t="shared" si="23"/>
        <v>1.1169089971919751E-2</v>
      </c>
      <c r="V151" s="268">
        <f t="shared" si="23"/>
        <v>1.1196151702812605E-2</v>
      </c>
      <c r="W151" s="268">
        <f t="shared" si="23"/>
        <v>1.1112119855526969E-2</v>
      </c>
      <c r="X151" s="268">
        <f t="shared" si="23"/>
        <v>1.101744070592104E-2</v>
      </c>
      <c r="Y151" s="268">
        <f t="shared" si="23"/>
        <v>1.0980962259113027E-2</v>
      </c>
      <c r="DA151" s="78"/>
    </row>
    <row r="152" spans="1:105" ht="12" customHeight="1" x14ac:dyDescent="0.25">
      <c r="A152" s="174" t="s">
        <v>1496</v>
      </c>
      <c r="B152" s="269">
        <f t="shared" ref="B152:Y152" si="24">IF(B$59=0,0,B$59/B$48)</f>
        <v>6.2322706164981784E-2</v>
      </c>
      <c r="C152" s="269">
        <f t="shared" si="24"/>
        <v>6.0353498798790678E-2</v>
      </c>
      <c r="D152" s="269">
        <f t="shared" si="24"/>
        <v>6.8932363526788304E-2</v>
      </c>
      <c r="E152" s="269">
        <f t="shared" si="24"/>
        <v>6.6944333912067291E-2</v>
      </c>
      <c r="F152" s="269">
        <f t="shared" si="24"/>
        <v>5.7813477361378977E-2</v>
      </c>
      <c r="G152" s="269">
        <f t="shared" si="24"/>
        <v>5.4849134350488132E-2</v>
      </c>
      <c r="H152" s="269">
        <f t="shared" si="24"/>
        <v>5.2978855180071498E-2</v>
      </c>
      <c r="I152" s="269">
        <f t="shared" si="24"/>
        <v>5.4274945824244525E-2</v>
      </c>
      <c r="J152" s="269">
        <f t="shared" si="24"/>
        <v>5.527631705860192E-2</v>
      </c>
      <c r="K152" s="269">
        <f t="shared" si="24"/>
        <v>4.9527404955714005E-2</v>
      </c>
      <c r="L152" s="269">
        <f t="shared" si="24"/>
        <v>5.554614999871138E-2</v>
      </c>
      <c r="M152" s="269">
        <f t="shared" si="24"/>
        <v>5.5222090473901878E-2</v>
      </c>
      <c r="N152" s="269">
        <f t="shared" si="24"/>
        <v>5.5537564270387092E-2</v>
      </c>
      <c r="O152" s="269">
        <f t="shared" si="24"/>
        <v>5.1049086519979643E-2</v>
      </c>
      <c r="P152" s="269">
        <f t="shared" si="24"/>
        <v>5.3979896905462489E-2</v>
      </c>
      <c r="Q152" s="269">
        <f t="shared" si="24"/>
        <v>6.1846027688221901E-2</v>
      </c>
      <c r="R152" s="269">
        <f t="shared" si="24"/>
        <v>5.1384398439059994E-2</v>
      </c>
      <c r="S152" s="269">
        <f t="shared" si="24"/>
        <v>5.1656010047584369E-2</v>
      </c>
      <c r="T152" s="269">
        <f t="shared" si="24"/>
        <v>4.8841762407421808E-2</v>
      </c>
      <c r="U152" s="269">
        <f t="shared" si="24"/>
        <v>5.3135577291376995E-2</v>
      </c>
      <c r="V152" s="269">
        <f t="shared" si="24"/>
        <v>5.2822395318650676E-2</v>
      </c>
      <c r="W152" s="269">
        <f t="shared" si="24"/>
        <v>5.2338081096646123E-2</v>
      </c>
      <c r="X152" s="269">
        <f t="shared" si="24"/>
        <v>5.1663763372018619E-2</v>
      </c>
      <c r="Y152" s="269">
        <f t="shared" si="24"/>
        <v>4.9343306337395615E-2</v>
      </c>
      <c r="DA152" s="79"/>
    </row>
    <row r="153" spans="1:105" ht="12" customHeight="1" x14ac:dyDescent="0.25">
      <c r="A153" s="174" t="s">
        <v>1498</v>
      </c>
      <c r="B153" s="269">
        <f t="shared" ref="B153:Y153" si="25">IF(B$60=0,0,B$60/B$48)</f>
        <v>0.11047400815781544</v>
      </c>
      <c r="C153" s="269">
        <f t="shared" si="25"/>
        <v>0.10995917039576433</v>
      </c>
      <c r="D153" s="269">
        <f t="shared" si="25"/>
        <v>0.10474837236678555</v>
      </c>
      <c r="E153" s="269">
        <f t="shared" si="25"/>
        <v>0.10584495589345129</v>
      </c>
      <c r="F153" s="269">
        <f t="shared" si="25"/>
        <v>0.11011614846333014</v>
      </c>
      <c r="G153" s="269">
        <f t="shared" si="25"/>
        <v>0.11192749807430169</v>
      </c>
      <c r="H153" s="269">
        <f t="shared" si="25"/>
        <v>0.11319420195806359</v>
      </c>
      <c r="I153" s="269">
        <f t="shared" si="25"/>
        <v>0.11274525772233704</v>
      </c>
      <c r="J153" s="269">
        <f t="shared" si="25"/>
        <v>0.11311899390441306</v>
      </c>
      <c r="K153" s="269">
        <f t="shared" si="25"/>
        <v>0.11946137551588214</v>
      </c>
      <c r="L153" s="269">
        <f t="shared" si="25"/>
        <v>0.11538240740756195</v>
      </c>
      <c r="M153" s="269">
        <f t="shared" si="25"/>
        <v>0.11235998655727174</v>
      </c>
      <c r="N153" s="269">
        <f t="shared" si="25"/>
        <v>0.12049026623290036</v>
      </c>
      <c r="O153" s="269">
        <f t="shared" si="25"/>
        <v>0.11454405874117343</v>
      </c>
      <c r="P153" s="269">
        <f t="shared" si="25"/>
        <v>0.10997641369531536</v>
      </c>
      <c r="Q153" s="269">
        <f t="shared" si="25"/>
        <v>0.10790034038468932</v>
      </c>
      <c r="R153" s="269">
        <f t="shared" si="25"/>
        <v>0.11116956137762567</v>
      </c>
      <c r="S153" s="269">
        <f t="shared" si="25"/>
        <v>0.10993970536976677</v>
      </c>
      <c r="T153" s="269">
        <f t="shared" si="25"/>
        <v>0.10921096880857399</v>
      </c>
      <c r="U153" s="269">
        <f t="shared" si="25"/>
        <v>0.10872660534192759</v>
      </c>
      <c r="V153" s="269">
        <f t="shared" si="25"/>
        <v>0.10739057606404044</v>
      </c>
      <c r="W153" s="269">
        <f t="shared" si="25"/>
        <v>0.10709273061858271</v>
      </c>
      <c r="X153" s="269">
        <f t="shared" si="25"/>
        <v>0.10579851404707376</v>
      </c>
      <c r="Y153" s="269">
        <f t="shared" si="25"/>
        <v>0.10603662154282999</v>
      </c>
      <c r="DA153" s="79"/>
    </row>
    <row r="154" spans="1:105" ht="12" customHeight="1" x14ac:dyDescent="0.25">
      <c r="A154" s="62" t="s">
        <v>1499</v>
      </c>
      <c r="B154" s="318">
        <f t="shared" ref="B154:Y154" si="26">IF(B$61=0,0,B$61/B$48)</f>
        <v>8.8591604197930079E-2</v>
      </c>
      <c r="C154" s="318">
        <f t="shared" si="26"/>
        <v>8.8189838849959873E-2</v>
      </c>
      <c r="D154" s="318">
        <f t="shared" si="26"/>
        <v>8.4020007974812752E-2</v>
      </c>
      <c r="E154" s="318">
        <f t="shared" si="26"/>
        <v>8.4895971483809757E-2</v>
      </c>
      <c r="F154" s="318">
        <f t="shared" si="26"/>
        <v>8.8248528783150995E-2</v>
      </c>
      <c r="G154" s="318">
        <f t="shared" si="26"/>
        <v>8.9671060400480826E-2</v>
      </c>
      <c r="H154" s="318">
        <f t="shared" si="26"/>
        <v>9.0684272893751472E-2</v>
      </c>
      <c r="I154" s="318">
        <f t="shared" si="26"/>
        <v>9.0015759985943564E-2</v>
      </c>
      <c r="J154" s="318">
        <f t="shared" si="26"/>
        <v>8.8942082260672919E-2</v>
      </c>
      <c r="K154" s="318">
        <f t="shared" si="26"/>
        <v>8.9433568577263423E-2</v>
      </c>
      <c r="L154" s="318">
        <f t="shared" si="26"/>
        <v>8.9012974442949769E-2</v>
      </c>
      <c r="M154" s="318">
        <f t="shared" si="26"/>
        <v>8.8561541601695756E-2</v>
      </c>
      <c r="N154" s="318">
        <f t="shared" si="26"/>
        <v>8.6356645932058079E-2</v>
      </c>
      <c r="O154" s="318">
        <f t="shared" si="26"/>
        <v>8.647399053586248E-2</v>
      </c>
      <c r="P154" s="318">
        <f t="shared" si="26"/>
        <v>8.4632468502704186E-2</v>
      </c>
      <c r="Q154" s="318">
        <f t="shared" si="26"/>
        <v>8.3271612125925751E-2</v>
      </c>
      <c r="R154" s="318">
        <f t="shared" si="26"/>
        <v>8.8523435081326485E-2</v>
      </c>
      <c r="S154" s="318">
        <f t="shared" si="26"/>
        <v>8.7452278397768687E-2</v>
      </c>
      <c r="T154" s="318">
        <f t="shared" si="26"/>
        <v>8.6497110735163751E-2</v>
      </c>
      <c r="U154" s="318">
        <f t="shared" si="26"/>
        <v>8.6527493398732183E-2</v>
      </c>
      <c r="V154" s="318">
        <f t="shared" si="26"/>
        <v>8.514586652825698E-2</v>
      </c>
      <c r="W154" s="318">
        <f t="shared" si="26"/>
        <v>8.4658029433398146E-2</v>
      </c>
      <c r="X154" s="318">
        <f t="shared" si="26"/>
        <v>8.3313464246141736E-2</v>
      </c>
      <c r="Y154" s="318">
        <f t="shared" si="26"/>
        <v>8.3444196149775593E-2</v>
      </c>
      <c r="DA154" s="141"/>
    </row>
    <row r="155" spans="1:105" ht="12" customHeight="1" x14ac:dyDescent="0.25">
      <c r="A155" s="62" t="s">
        <v>1506</v>
      </c>
      <c r="B155" s="318">
        <f t="shared" ref="B155:Y155" si="27">IF(B$67=0,0,B$67/B$48)</f>
        <v>2.188240395988535E-2</v>
      </c>
      <c r="C155" s="318">
        <f t="shared" si="27"/>
        <v>2.1769331545804464E-2</v>
      </c>
      <c r="D155" s="318">
        <f t="shared" si="27"/>
        <v>2.0728364391972808E-2</v>
      </c>
      <c r="E155" s="318">
        <f t="shared" si="27"/>
        <v>2.0948984409641529E-2</v>
      </c>
      <c r="F155" s="318">
        <f t="shared" si="27"/>
        <v>2.186761968017915E-2</v>
      </c>
      <c r="G155" s="318">
        <f t="shared" si="27"/>
        <v>2.2256437673820871E-2</v>
      </c>
      <c r="H155" s="318">
        <f t="shared" si="27"/>
        <v>2.2509929064312116E-2</v>
      </c>
      <c r="I155" s="318">
        <f t="shared" si="27"/>
        <v>2.2729497736393479E-2</v>
      </c>
      <c r="J155" s="318">
        <f t="shared" si="27"/>
        <v>2.417691164374014E-2</v>
      </c>
      <c r="K155" s="318">
        <f t="shared" si="27"/>
        <v>3.0027806938618729E-2</v>
      </c>
      <c r="L155" s="318">
        <f t="shared" si="27"/>
        <v>2.636943296461218E-2</v>
      </c>
      <c r="M155" s="318">
        <f t="shared" si="27"/>
        <v>2.3798444955575971E-2</v>
      </c>
      <c r="N155" s="318">
        <f t="shared" si="27"/>
        <v>3.4133620300842292E-2</v>
      </c>
      <c r="O155" s="318">
        <f t="shared" si="27"/>
        <v>2.8070068205310959E-2</v>
      </c>
      <c r="P155" s="318">
        <f t="shared" si="27"/>
        <v>2.5343945192611166E-2</v>
      </c>
      <c r="Q155" s="318">
        <f t="shared" si="27"/>
        <v>2.4628728258763576E-2</v>
      </c>
      <c r="R155" s="318">
        <f t="shared" si="27"/>
        <v>2.2646126296299179E-2</v>
      </c>
      <c r="S155" s="318">
        <f t="shared" si="27"/>
        <v>2.2487426971998084E-2</v>
      </c>
      <c r="T155" s="318">
        <f t="shared" si="27"/>
        <v>2.2713858073410229E-2</v>
      </c>
      <c r="U155" s="318">
        <f t="shared" si="27"/>
        <v>2.2199111943195408E-2</v>
      </c>
      <c r="V155" s="318">
        <f t="shared" si="27"/>
        <v>2.2244709535783471E-2</v>
      </c>
      <c r="W155" s="318">
        <f t="shared" si="27"/>
        <v>2.2434701185184581E-2</v>
      </c>
      <c r="X155" s="318">
        <f t="shared" si="27"/>
        <v>2.2485049800932022E-2</v>
      </c>
      <c r="Y155" s="318">
        <f t="shared" si="27"/>
        <v>2.2592425393054397E-2</v>
      </c>
      <c r="DA155" s="141"/>
    </row>
    <row r="156" spans="1:105" ht="12" customHeight="1" x14ac:dyDescent="0.25">
      <c r="A156" s="62" t="s">
        <v>1518</v>
      </c>
      <c r="B156" s="318">
        <f t="shared" ref="B156:Y156" si="28">IF(B$78=0,0,B$78/B$48)</f>
        <v>0</v>
      </c>
      <c r="C156" s="318">
        <f t="shared" si="28"/>
        <v>0</v>
      </c>
      <c r="D156" s="318">
        <f t="shared" si="28"/>
        <v>0</v>
      </c>
      <c r="E156" s="318">
        <f t="shared" si="28"/>
        <v>0</v>
      </c>
      <c r="F156" s="318">
        <f t="shared" si="28"/>
        <v>0</v>
      </c>
      <c r="G156" s="318">
        <f t="shared" si="28"/>
        <v>0</v>
      </c>
      <c r="H156" s="318">
        <f t="shared" si="28"/>
        <v>0</v>
      </c>
      <c r="I156" s="318">
        <f t="shared" si="28"/>
        <v>0</v>
      </c>
      <c r="J156" s="318">
        <f t="shared" si="28"/>
        <v>0</v>
      </c>
      <c r="K156" s="318">
        <f t="shared" si="28"/>
        <v>0</v>
      </c>
      <c r="L156" s="318">
        <f t="shared" si="28"/>
        <v>0</v>
      </c>
      <c r="M156" s="318">
        <f t="shared" si="28"/>
        <v>0</v>
      </c>
      <c r="N156" s="318">
        <f t="shared" si="28"/>
        <v>0</v>
      </c>
      <c r="O156" s="318">
        <f t="shared" si="28"/>
        <v>0</v>
      </c>
      <c r="P156" s="318">
        <f t="shared" si="28"/>
        <v>0</v>
      </c>
      <c r="Q156" s="318">
        <f t="shared" si="28"/>
        <v>0</v>
      </c>
      <c r="R156" s="318">
        <f t="shared" si="28"/>
        <v>0</v>
      </c>
      <c r="S156" s="318">
        <f t="shared" si="28"/>
        <v>0</v>
      </c>
      <c r="T156" s="318">
        <f t="shared" si="28"/>
        <v>0</v>
      </c>
      <c r="U156" s="318">
        <f t="shared" si="28"/>
        <v>0</v>
      </c>
      <c r="V156" s="318">
        <f t="shared" si="28"/>
        <v>0</v>
      </c>
      <c r="W156" s="318">
        <f t="shared" si="28"/>
        <v>0</v>
      </c>
      <c r="X156" s="318">
        <f t="shared" si="28"/>
        <v>0</v>
      </c>
      <c r="Y156" s="318">
        <f t="shared" si="28"/>
        <v>0</v>
      </c>
      <c r="DA156" s="141"/>
    </row>
    <row r="157" spans="1:105" ht="12" customHeight="1" x14ac:dyDescent="0.25">
      <c r="A157" s="174" t="s">
        <v>1520</v>
      </c>
      <c r="B157" s="269">
        <f t="shared" ref="B157:Y157" si="29">IF(B$79=0,0,B$79/B$48)</f>
        <v>0.67207020190641398</v>
      </c>
      <c r="C157" s="269">
        <f t="shared" si="29"/>
        <v>0.67727219779920478</v>
      </c>
      <c r="D157" s="269">
        <f t="shared" si="29"/>
        <v>0.66446535678951779</v>
      </c>
      <c r="E157" s="269">
        <f t="shared" si="29"/>
        <v>0.66757388672956808</v>
      </c>
      <c r="F157" s="269">
        <f t="shared" si="29"/>
        <v>0.68305923213103303</v>
      </c>
      <c r="G157" s="269">
        <f t="shared" si="29"/>
        <v>0.68750802900040975</v>
      </c>
      <c r="H157" s="269">
        <f t="shared" si="29"/>
        <v>0.69008892881501038</v>
      </c>
      <c r="I157" s="269">
        <f t="shared" si="29"/>
        <v>0.68786044099871024</v>
      </c>
      <c r="J157" s="269">
        <f t="shared" si="29"/>
        <v>0.68568331714217523</v>
      </c>
      <c r="K157" s="269">
        <f t="shared" si="29"/>
        <v>0.69272421973467424</v>
      </c>
      <c r="L157" s="269">
        <f t="shared" si="29"/>
        <v>0.68295856806360744</v>
      </c>
      <c r="M157" s="269">
        <f t="shared" si="29"/>
        <v>0.68691956629541373</v>
      </c>
      <c r="N157" s="269">
        <f t="shared" si="29"/>
        <v>0.67930675502525195</v>
      </c>
      <c r="O157" s="269">
        <f t="shared" si="29"/>
        <v>0.69576980104905639</v>
      </c>
      <c r="P157" s="269">
        <f t="shared" si="29"/>
        <v>0.69432914915032518</v>
      </c>
      <c r="Q157" s="269">
        <f t="shared" si="29"/>
        <v>0.67840572226031171</v>
      </c>
      <c r="R157" s="269">
        <f t="shared" si="29"/>
        <v>0.69734552866454014</v>
      </c>
      <c r="S157" s="269">
        <f t="shared" si="29"/>
        <v>0.69851611164563554</v>
      </c>
      <c r="T157" s="269">
        <f t="shared" si="29"/>
        <v>0.7065313022139964</v>
      </c>
      <c r="U157" s="269">
        <f t="shared" si="29"/>
        <v>0.69674277233350568</v>
      </c>
      <c r="V157" s="269">
        <f t="shared" si="29"/>
        <v>0.6995117708131775</v>
      </c>
      <c r="W157" s="269">
        <f t="shared" si="29"/>
        <v>0.70126113731080275</v>
      </c>
      <c r="X157" s="269">
        <f t="shared" si="29"/>
        <v>0.70495347171927303</v>
      </c>
      <c r="Y157" s="269">
        <f t="shared" si="29"/>
        <v>0.70997778224923969</v>
      </c>
      <c r="DA157" s="79"/>
    </row>
    <row r="158" spans="1:105" ht="12" customHeight="1" x14ac:dyDescent="0.25">
      <c r="A158" s="62" t="s">
        <v>1521</v>
      </c>
      <c r="B158" s="318">
        <f t="shared" ref="B158:Y158" si="30">IF(B$80=0,0,B$80/B$48)</f>
        <v>0.60515349286889808</v>
      </c>
      <c r="C158" s="318">
        <f t="shared" si="30"/>
        <v>0.61246985260219833</v>
      </c>
      <c r="D158" s="318">
        <f t="shared" si="30"/>
        <v>0.59045177173787577</v>
      </c>
      <c r="E158" s="318">
        <f t="shared" si="30"/>
        <v>0.59569487521415987</v>
      </c>
      <c r="F158" s="318">
        <f t="shared" si="30"/>
        <v>0.62098414134795377</v>
      </c>
      <c r="G158" s="318">
        <f t="shared" si="30"/>
        <v>0.62861579228374509</v>
      </c>
      <c r="H158" s="318">
        <f t="shared" si="30"/>
        <v>0.6332048354343297</v>
      </c>
      <c r="I158" s="318">
        <f t="shared" si="30"/>
        <v>0.62958471805218919</v>
      </c>
      <c r="J158" s="318">
        <f t="shared" si="30"/>
        <v>0.62633240873514728</v>
      </c>
      <c r="K158" s="318">
        <f t="shared" si="30"/>
        <v>0.63954599384006527</v>
      </c>
      <c r="L158" s="318">
        <f t="shared" si="30"/>
        <v>0.62331793648098055</v>
      </c>
      <c r="M158" s="318">
        <f t="shared" si="30"/>
        <v>0.62762688168535741</v>
      </c>
      <c r="N158" s="318">
        <f t="shared" si="30"/>
        <v>0.61967534205201324</v>
      </c>
      <c r="O158" s="318">
        <f t="shared" si="30"/>
        <v>0.6409577256516007</v>
      </c>
      <c r="P158" s="318">
        <f t="shared" si="30"/>
        <v>0.63637022410724731</v>
      </c>
      <c r="Q158" s="318">
        <f t="shared" si="30"/>
        <v>0.61200082917073195</v>
      </c>
      <c r="R158" s="318">
        <f t="shared" si="30"/>
        <v>0.64217342445083714</v>
      </c>
      <c r="S158" s="318">
        <f t="shared" si="30"/>
        <v>0.64305237447667007</v>
      </c>
      <c r="T158" s="318">
        <f t="shared" si="30"/>
        <v>0.65408925973841858</v>
      </c>
      <c r="U158" s="318">
        <f t="shared" si="30"/>
        <v>0.63969040436131086</v>
      </c>
      <c r="V158" s="318">
        <f t="shared" si="30"/>
        <v>0.6427956704428619</v>
      </c>
      <c r="W158" s="318">
        <f t="shared" si="30"/>
        <v>0.64506505148848858</v>
      </c>
      <c r="X158" s="318">
        <f t="shared" si="30"/>
        <v>0.64948140970392065</v>
      </c>
      <c r="Y158" s="318">
        <f t="shared" si="30"/>
        <v>0.65699722546167505</v>
      </c>
      <c r="DA158" s="141"/>
    </row>
    <row r="159" spans="1:105" ht="12" customHeight="1" x14ac:dyDescent="0.25">
      <c r="A159" s="62" t="s">
        <v>1530</v>
      </c>
      <c r="B159" s="318">
        <f t="shared" ref="B159:Y159" si="31">IF(B$88=0,0,B$88/B$48)</f>
        <v>6.6916709037516009E-2</v>
      </c>
      <c r="C159" s="318">
        <f t="shared" si="31"/>
        <v>6.4802345197006408E-2</v>
      </c>
      <c r="D159" s="318">
        <f t="shared" si="31"/>
        <v>7.4013585051642031E-2</v>
      </c>
      <c r="E159" s="318">
        <f t="shared" si="31"/>
        <v>7.1879011515408167E-2</v>
      </c>
      <c r="F159" s="318">
        <f t="shared" si="31"/>
        <v>6.2075090783079261E-2</v>
      </c>
      <c r="G159" s="318">
        <f t="shared" si="31"/>
        <v>5.8892236716664624E-2</v>
      </c>
      <c r="H159" s="318">
        <f t="shared" si="31"/>
        <v>5.6884093380680581E-2</v>
      </c>
      <c r="I159" s="318">
        <f t="shared" si="31"/>
        <v>5.8275722946521023E-2</v>
      </c>
      <c r="J159" s="318">
        <f t="shared" si="31"/>
        <v>5.9350908407027926E-2</v>
      </c>
      <c r="K159" s="318">
        <f t="shared" si="31"/>
        <v>5.3178225894609008E-2</v>
      </c>
      <c r="L159" s="318">
        <f t="shared" si="31"/>
        <v>5.9640631582626891E-2</v>
      </c>
      <c r="M159" s="318">
        <f t="shared" si="31"/>
        <v>5.9292684610056316E-2</v>
      </c>
      <c r="N159" s="318">
        <f t="shared" si="31"/>
        <v>5.96314129732387E-2</v>
      </c>
      <c r="O159" s="318">
        <f t="shared" si="31"/>
        <v>5.4812075397455702E-2</v>
      </c>
      <c r="P159" s="318">
        <f t="shared" si="31"/>
        <v>5.7958925043077841E-2</v>
      </c>
      <c r="Q159" s="318">
        <f t="shared" si="31"/>
        <v>6.6404893089579725E-2</v>
      </c>
      <c r="R159" s="318">
        <f t="shared" si="31"/>
        <v>5.5172104213703041E-2</v>
      </c>
      <c r="S159" s="318">
        <f t="shared" si="31"/>
        <v>5.5463737168965375E-2</v>
      </c>
      <c r="T159" s="318">
        <f t="shared" si="31"/>
        <v>5.2442042475577856E-2</v>
      </c>
      <c r="U159" s="318">
        <f t="shared" si="31"/>
        <v>5.7052367972194887E-2</v>
      </c>
      <c r="V159" s="318">
        <f t="shared" si="31"/>
        <v>5.671610037031561E-2</v>
      </c>
      <c r="W159" s="318">
        <f t="shared" si="31"/>
        <v>5.6196085822314203E-2</v>
      </c>
      <c r="X159" s="318">
        <f t="shared" si="31"/>
        <v>5.5472062015352312E-2</v>
      </c>
      <c r="Y159" s="318">
        <f t="shared" si="31"/>
        <v>5.298055678756463E-2</v>
      </c>
      <c r="DA159" s="141"/>
    </row>
    <row r="160" spans="1:105" ht="12" customHeight="1" x14ac:dyDescent="0.25">
      <c r="A160" s="174" t="s">
        <v>1532</v>
      </c>
      <c r="B160" s="269">
        <f t="shared" ref="B160:Y160" si="32">IF(B$89=0,0,B$89/B$48)</f>
        <v>0.11253598080742874</v>
      </c>
      <c r="C160" s="269">
        <f t="shared" si="32"/>
        <v>0.11033263075429098</v>
      </c>
      <c r="D160" s="269">
        <f t="shared" si="32"/>
        <v>0.11659190632758008</v>
      </c>
      <c r="E160" s="269">
        <f t="shared" si="32"/>
        <v>0.11509044886784352</v>
      </c>
      <c r="F160" s="269">
        <f t="shared" si="32"/>
        <v>0.10781604233157063</v>
      </c>
      <c r="G160" s="269">
        <f t="shared" si="32"/>
        <v>0.10564288021270186</v>
      </c>
      <c r="H160" s="269">
        <f t="shared" si="32"/>
        <v>0.10433704597265345</v>
      </c>
      <c r="I160" s="269">
        <f t="shared" si="32"/>
        <v>0.10526095496337365</v>
      </c>
      <c r="J160" s="269">
        <f t="shared" si="32"/>
        <v>0.10566046224879505</v>
      </c>
      <c r="K160" s="269">
        <f t="shared" si="32"/>
        <v>0.10016690768117917</v>
      </c>
      <c r="L160" s="269">
        <f t="shared" si="32"/>
        <v>0.10597131434844788</v>
      </c>
      <c r="M160" s="269">
        <f t="shared" si="32"/>
        <v>0.10539136026724175</v>
      </c>
      <c r="N160" s="269">
        <f t="shared" si="32"/>
        <v>0.10446422007566036</v>
      </c>
      <c r="O160" s="269">
        <f t="shared" si="32"/>
        <v>0.10002484171988467</v>
      </c>
      <c r="P160" s="269">
        <f t="shared" si="32"/>
        <v>0.10192798453901569</v>
      </c>
      <c r="Q160" s="269">
        <f t="shared" si="32"/>
        <v>0.1090563971756433</v>
      </c>
      <c r="R160" s="269">
        <f t="shared" si="32"/>
        <v>0.10151755407992684</v>
      </c>
      <c r="S160" s="269">
        <f t="shared" si="32"/>
        <v>0.10118594426102573</v>
      </c>
      <c r="T160" s="269">
        <f t="shared" si="32"/>
        <v>9.7822152423227907E-2</v>
      </c>
      <c r="U160" s="269">
        <f t="shared" si="32"/>
        <v>0.10214946167405071</v>
      </c>
      <c r="V160" s="269">
        <f t="shared" si="32"/>
        <v>0.10105568979297624</v>
      </c>
      <c r="W160" s="269">
        <f t="shared" si="32"/>
        <v>0.10029433440789151</v>
      </c>
      <c r="X160" s="269">
        <f t="shared" si="32"/>
        <v>9.8858958284021969E-2</v>
      </c>
      <c r="Y160" s="269">
        <f t="shared" si="32"/>
        <v>9.660341056519739E-2</v>
      </c>
      <c r="DA160" s="79"/>
    </row>
    <row r="161" spans="1:105" ht="12" customHeight="1" x14ac:dyDescent="0.25">
      <c r="A161" s="62" t="s">
        <v>1533</v>
      </c>
      <c r="B161" s="318">
        <f t="shared" ref="B161:Y161" si="33">IF(B$90=0,0,B$90/B$48)</f>
        <v>4.9975888945010497E-2</v>
      </c>
      <c r="C161" s="318">
        <f t="shared" si="33"/>
        <v>4.9749246921831275E-2</v>
      </c>
      <c r="D161" s="318">
        <f t="shared" si="33"/>
        <v>4.7396981076523383E-2</v>
      </c>
      <c r="E161" s="318">
        <f t="shared" si="33"/>
        <v>4.7891125588769776E-2</v>
      </c>
      <c r="F161" s="318">
        <f t="shared" si="33"/>
        <v>4.978235481743723E-2</v>
      </c>
      <c r="G161" s="318">
        <f t="shared" si="33"/>
        <v>5.0584826821100361E-2</v>
      </c>
      <c r="H161" s="318">
        <f t="shared" si="33"/>
        <v>5.1156395600104036E-2</v>
      </c>
      <c r="I161" s="318">
        <f t="shared" si="33"/>
        <v>5.0779277168381425E-2</v>
      </c>
      <c r="J161" s="318">
        <f t="shared" si="33"/>
        <v>5.0173599020359928E-2</v>
      </c>
      <c r="K161" s="318">
        <f t="shared" si="33"/>
        <v>5.0450854024356034E-2</v>
      </c>
      <c r="L161" s="318">
        <f t="shared" si="33"/>
        <v>5.0213590392687066E-2</v>
      </c>
      <c r="M161" s="318">
        <f t="shared" si="33"/>
        <v>4.99589301712711E-2</v>
      </c>
      <c r="N161" s="318">
        <f t="shared" si="33"/>
        <v>4.8715114551057696E-2</v>
      </c>
      <c r="O161" s="318">
        <f t="shared" si="33"/>
        <v>4.8781310450106148E-2</v>
      </c>
      <c r="P161" s="318">
        <f t="shared" si="33"/>
        <v>4.7742479497081575E-2</v>
      </c>
      <c r="Q161" s="318">
        <f t="shared" si="33"/>
        <v>4.6974799446903893E-2</v>
      </c>
      <c r="R161" s="318">
        <f t="shared" si="33"/>
        <v>4.9937433695986591E-2</v>
      </c>
      <c r="S161" s="318">
        <f t="shared" si="33"/>
        <v>4.9333177706439392E-2</v>
      </c>
      <c r="T161" s="318">
        <f t="shared" si="33"/>
        <v>4.8794352910767363E-2</v>
      </c>
      <c r="U161" s="318">
        <f t="shared" si="33"/>
        <v>4.8811492239421564E-2</v>
      </c>
      <c r="V161" s="318">
        <f t="shared" si="33"/>
        <v>4.8032095233718326E-2</v>
      </c>
      <c r="W161" s="318">
        <f t="shared" si="33"/>
        <v>4.7756898811928142E-2</v>
      </c>
      <c r="X161" s="318">
        <f t="shared" si="33"/>
        <v>4.6998408872774018E-2</v>
      </c>
      <c r="Y161" s="318">
        <f t="shared" si="33"/>
        <v>4.7072156753927404E-2</v>
      </c>
      <c r="DA161" s="141"/>
    </row>
    <row r="162" spans="1:105" ht="12" customHeight="1" x14ac:dyDescent="0.25">
      <c r="A162" s="63" t="s">
        <v>1540</v>
      </c>
      <c r="B162" s="326">
        <f t="shared" ref="B162:Y162" si="34">IF(B$96=0,0,B$96/B$48)</f>
        <v>6.256009186241826E-2</v>
      </c>
      <c r="C162" s="326">
        <f t="shared" si="34"/>
        <v>6.058338383245971E-2</v>
      </c>
      <c r="D162" s="326">
        <f t="shared" si="34"/>
        <v>6.9194925251056694E-2</v>
      </c>
      <c r="E162" s="326">
        <f t="shared" si="34"/>
        <v>6.7199323279073742E-2</v>
      </c>
      <c r="F162" s="326">
        <f t="shared" si="34"/>
        <v>5.803368751413341E-2</v>
      </c>
      <c r="G162" s="326">
        <f t="shared" si="34"/>
        <v>5.5058053391601504E-2</v>
      </c>
      <c r="H162" s="326">
        <f t="shared" si="34"/>
        <v>5.3180650372549404E-2</v>
      </c>
      <c r="I162" s="326">
        <f t="shared" si="34"/>
        <v>5.4481677794992224E-2</v>
      </c>
      <c r="J162" s="326">
        <f t="shared" si="34"/>
        <v>5.5486863228435129E-2</v>
      </c>
      <c r="K162" s="326">
        <f t="shared" si="34"/>
        <v>4.9716053656823148E-2</v>
      </c>
      <c r="L162" s="326">
        <f t="shared" si="34"/>
        <v>5.5757723955760813E-2</v>
      </c>
      <c r="M162" s="326">
        <f t="shared" si="34"/>
        <v>5.5432430095970653E-2</v>
      </c>
      <c r="N162" s="326">
        <f t="shared" si="34"/>
        <v>5.5749105524602674E-2</v>
      </c>
      <c r="O162" s="326">
        <f t="shared" si="34"/>
        <v>5.1243531269778521E-2</v>
      </c>
      <c r="P162" s="326">
        <f t="shared" si="34"/>
        <v>5.4185505041934111E-2</v>
      </c>
      <c r="Q162" s="326">
        <f t="shared" si="34"/>
        <v>6.2081597728739404E-2</v>
      </c>
      <c r="R162" s="326">
        <f t="shared" si="34"/>
        <v>5.1580120383940248E-2</v>
      </c>
      <c r="S162" s="326">
        <f t="shared" si="34"/>
        <v>5.1852766554586337E-2</v>
      </c>
      <c r="T162" s="326">
        <f t="shared" si="34"/>
        <v>4.9027799512460536E-2</v>
      </c>
      <c r="U162" s="326">
        <f t="shared" si="34"/>
        <v>5.3337969434629151E-2</v>
      </c>
      <c r="V162" s="326">
        <f t="shared" si="34"/>
        <v>5.3023594559257918E-2</v>
      </c>
      <c r="W162" s="326">
        <f t="shared" si="34"/>
        <v>5.2537435595963362E-2</v>
      </c>
      <c r="X162" s="326">
        <f t="shared" si="34"/>
        <v>5.1860549411247951E-2</v>
      </c>
      <c r="Y162" s="326">
        <f t="shared" si="34"/>
        <v>4.9531253811269979E-2</v>
      </c>
      <c r="DA162" s="149"/>
    </row>
    <row r="163" spans="1:105" ht="12" hidden="1" customHeight="1" x14ac:dyDescent="0.25">
      <c r="A163" s="98"/>
      <c r="B163" s="98"/>
      <c r="C163" s="98"/>
      <c r="D163" s="98"/>
      <c r="E163" s="98"/>
      <c r="F163" s="98"/>
      <c r="G163" s="98"/>
      <c r="H163" s="98"/>
      <c r="I163" s="98"/>
      <c r="J163" s="98"/>
      <c r="K163" s="98"/>
      <c r="L163" s="98"/>
      <c r="M163" s="98"/>
      <c r="N163" s="98"/>
      <c r="O163" s="98"/>
      <c r="P163" s="98"/>
      <c r="Q163" s="98"/>
      <c r="R163" s="98"/>
      <c r="S163" s="98"/>
      <c r="T163" s="98"/>
      <c r="U163" s="98"/>
      <c r="V163" s="98"/>
      <c r="W163" s="98"/>
      <c r="X163" s="98"/>
      <c r="Y163" s="98"/>
      <c r="DA163" s="94"/>
    </row>
    <row r="164" spans="1:105" ht="12" customHeight="1" x14ac:dyDescent="0.25">
      <c r="A164" s="172"/>
      <c r="B164" s="172"/>
      <c r="C164" s="172"/>
      <c r="D164" s="172"/>
      <c r="E164" s="172"/>
      <c r="F164" s="172"/>
      <c r="G164" s="172"/>
      <c r="H164" s="172"/>
      <c r="I164" s="172"/>
      <c r="J164" s="172"/>
      <c r="K164" s="172"/>
      <c r="L164" s="172"/>
      <c r="M164" s="172"/>
      <c r="N164" s="172"/>
      <c r="O164" s="172"/>
      <c r="P164" s="172"/>
      <c r="Q164" s="172"/>
      <c r="R164" s="172"/>
      <c r="S164" s="172"/>
      <c r="T164" s="172"/>
      <c r="U164" s="172"/>
      <c r="V164" s="172"/>
      <c r="W164" s="172"/>
      <c r="X164" s="172"/>
      <c r="Y164" s="172"/>
      <c r="DA164" s="176"/>
    </row>
    <row r="165" spans="1:105" ht="12" customHeight="1" x14ac:dyDescent="0.25">
      <c r="A165" s="35" t="s">
        <v>53</v>
      </c>
      <c r="B165" s="232">
        <f t="shared" ref="B165:Y165" si="35">SUM(B166:B170,B172:B174,B176:B178)</f>
        <v>1</v>
      </c>
      <c r="C165" s="232">
        <f t="shared" si="35"/>
        <v>1</v>
      </c>
      <c r="D165" s="232">
        <f t="shared" si="35"/>
        <v>1</v>
      </c>
      <c r="E165" s="232">
        <f t="shared" si="35"/>
        <v>1</v>
      </c>
      <c r="F165" s="232">
        <f t="shared" si="35"/>
        <v>1</v>
      </c>
      <c r="G165" s="232">
        <f t="shared" si="35"/>
        <v>1.0000000000000002</v>
      </c>
      <c r="H165" s="232">
        <f t="shared" si="35"/>
        <v>1</v>
      </c>
      <c r="I165" s="232">
        <f t="shared" si="35"/>
        <v>1.0000000000000002</v>
      </c>
      <c r="J165" s="232">
        <f t="shared" si="35"/>
        <v>1</v>
      </c>
      <c r="K165" s="232">
        <f t="shared" si="35"/>
        <v>1</v>
      </c>
      <c r="L165" s="232">
        <f t="shared" si="35"/>
        <v>1.0000000000000002</v>
      </c>
      <c r="M165" s="232">
        <f t="shared" si="35"/>
        <v>0.99999999999999989</v>
      </c>
      <c r="N165" s="232">
        <f t="shared" si="35"/>
        <v>1</v>
      </c>
      <c r="O165" s="232">
        <f t="shared" si="35"/>
        <v>1.0000000000000004</v>
      </c>
      <c r="P165" s="232">
        <f t="shared" si="35"/>
        <v>1</v>
      </c>
      <c r="Q165" s="232">
        <f t="shared" si="35"/>
        <v>1</v>
      </c>
      <c r="R165" s="232">
        <f t="shared" si="35"/>
        <v>1</v>
      </c>
      <c r="S165" s="232">
        <f t="shared" si="35"/>
        <v>1.0000000000000002</v>
      </c>
      <c r="T165" s="232">
        <f t="shared" si="35"/>
        <v>1</v>
      </c>
      <c r="U165" s="232">
        <f t="shared" si="35"/>
        <v>1</v>
      </c>
      <c r="V165" s="232">
        <f t="shared" si="35"/>
        <v>1.0000000000000002</v>
      </c>
      <c r="W165" s="232">
        <f t="shared" si="35"/>
        <v>1.0000000000000002</v>
      </c>
      <c r="X165" s="232">
        <f t="shared" si="35"/>
        <v>0.99999999999999967</v>
      </c>
      <c r="Y165" s="232">
        <f t="shared" si="35"/>
        <v>1</v>
      </c>
      <c r="DA165" s="95"/>
    </row>
    <row r="166" spans="1:105" ht="12" customHeight="1" x14ac:dyDescent="0.25">
      <c r="A166" s="55" t="s">
        <v>91</v>
      </c>
      <c r="B166" s="266">
        <f t="shared" ref="B166:Y166" si="36">IF(B$100=0,0,B$100/B$99)</f>
        <v>8.1690206621913876E-3</v>
      </c>
      <c r="C166" s="266">
        <f t="shared" si="36"/>
        <v>8.2433969886027154E-3</v>
      </c>
      <c r="D166" s="266">
        <f t="shared" si="36"/>
        <v>8.1452829928209142E-3</v>
      </c>
      <c r="E166" s="266">
        <f t="shared" si="36"/>
        <v>8.1254526303766641E-3</v>
      </c>
      <c r="F166" s="266">
        <f t="shared" si="36"/>
        <v>8.19974743495221E-3</v>
      </c>
      <c r="G166" s="266">
        <f t="shared" si="36"/>
        <v>8.1882721777768227E-3</v>
      </c>
      <c r="H166" s="266">
        <f t="shared" si="36"/>
        <v>8.1913458838335212E-3</v>
      </c>
      <c r="I166" s="266">
        <f t="shared" si="36"/>
        <v>8.2102398427494998E-3</v>
      </c>
      <c r="J166" s="266">
        <f t="shared" si="36"/>
        <v>8.2172124137538227E-3</v>
      </c>
      <c r="K166" s="266">
        <f t="shared" si="36"/>
        <v>8.2469028062572159E-3</v>
      </c>
      <c r="L166" s="266">
        <f t="shared" si="36"/>
        <v>8.0947871584401664E-3</v>
      </c>
      <c r="M166" s="266">
        <f t="shared" si="36"/>
        <v>8.124272215862996E-3</v>
      </c>
      <c r="N166" s="266">
        <f t="shared" si="36"/>
        <v>8.1388739161124789E-3</v>
      </c>
      <c r="O166" s="266">
        <f t="shared" si="36"/>
        <v>8.1495925232965283E-3</v>
      </c>
      <c r="P166" s="266">
        <f t="shared" si="36"/>
        <v>8.0951837640331672E-3</v>
      </c>
      <c r="Q166" s="266">
        <f t="shared" si="36"/>
        <v>7.9770330485799731E-3</v>
      </c>
      <c r="R166" s="266">
        <f t="shared" si="36"/>
        <v>8.0672769501264931E-3</v>
      </c>
      <c r="S166" s="266">
        <f t="shared" si="36"/>
        <v>8.0672612045431559E-3</v>
      </c>
      <c r="T166" s="266">
        <f t="shared" si="36"/>
        <v>8.0839341409909247E-3</v>
      </c>
      <c r="U166" s="266">
        <f t="shared" si="36"/>
        <v>8.0118285117157743E-3</v>
      </c>
      <c r="V166" s="266">
        <f t="shared" si="36"/>
        <v>8.0647841868219678E-3</v>
      </c>
      <c r="W166" s="266">
        <f t="shared" si="36"/>
        <v>8.0641319369980265E-3</v>
      </c>
      <c r="X166" s="266">
        <f t="shared" si="36"/>
        <v>8.0646772198034924E-3</v>
      </c>
      <c r="Y166" s="266">
        <f t="shared" si="36"/>
        <v>8.0807156240969222E-3</v>
      </c>
      <c r="DA166" s="76"/>
    </row>
    <row r="167" spans="1:105" ht="12" customHeight="1" x14ac:dyDescent="0.25">
      <c r="A167" s="173" t="s">
        <v>92</v>
      </c>
      <c r="B167" s="267">
        <f t="shared" ref="B167:Y167" si="37">IF(B$101=0,0,B$101/B$99)</f>
        <v>2.3773293338156952E-3</v>
      </c>
      <c r="C167" s="267">
        <f t="shared" si="37"/>
        <v>2.39897415879912E-3</v>
      </c>
      <c r="D167" s="267">
        <f t="shared" si="37"/>
        <v>2.3704212526583003E-3</v>
      </c>
      <c r="E167" s="267">
        <f t="shared" si="37"/>
        <v>2.3646502668463656E-3</v>
      </c>
      <c r="F167" s="267">
        <f t="shared" si="37"/>
        <v>2.3862713675353395E-3</v>
      </c>
      <c r="G167" s="267">
        <f t="shared" si="37"/>
        <v>2.3829318649652952E-3</v>
      </c>
      <c r="H167" s="267">
        <f t="shared" si="37"/>
        <v>2.383826367730595E-3</v>
      </c>
      <c r="I167" s="267">
        <f t="shared" si="37"/>
        <v>2.3893248435724736E-3</v>
      </c>
      <c r="J167" s="267">
        <f t="shared" si="37"/>
        <v>2.3913539849183159E-3</v>
      </c>
      <c r="K167" s="267">
        <f t="shared" si="37"/>
        <v>2.3999944136734422E-3</v>
      </c>
      <c r="L167" s="267">
        <f t="shared" si="37"/>
        <v>2.3557260727495931E-3</v>
      </c>
      <c r="M167" s="267">
        <f t="shared" si="37"/>
        <v>2.3643067453686449E-3</v>
      </c>
      <c r="N167" s="267">
        <f t="shared" si="37"/>
        <v>2.3685560981077493E-3</v>
      </c>
      <c r="O167" s="267">
        <f t="shared" si="37"/>
        <v>2.3716754021626679E-3</v>
      </c>
      <c r="P167" s="267">
        <f t="shared" si="37"/>
        <v>2.3558414919839414E-3</v>
      </c>
      <c r="Q167" s="267">
        <f t="shared" si="37"/>
        <v>2.3214575464324022E-3</v>
      </c>
      <c r="R167" s="267">
        <f t="shared" si="37"/>
        <v>2.3477201161107315E-3</v>
      </c>
      <c r="S167" s="267">
        <f t="shared" si="37"/>
        <v>2.3477155338678048E-3</v>
      </c>
      <c r="T167" s="267">
        <f t="shared" si="37"/>
        <v>2.3525676529328938E-3</v>
      </c>
      <c r="U167" s="267">
        <f t="shared" si="37"/>
        <v>2.3421826454571985E-3</v>
      </c>
      <c r="V167" s="267">
        <f t="shared" si="37"/>
        <v>2.3469946779497621E-3</v>
      </c>
      <c r="W167" s="267">
        <f t="shared" si="37"/>
        <v>2.3468048617277734E-3</v>
      </c>
      <c r="X167" s="267">
        <f t="shared" si="37"/>
        <v>2.3469635486576099E-3</v>
      </c>
      <c r="Y167" s="267">
        <f t="shared" si="37"/>
        <v>2.3516310076555822E-3</v>
      </c>
      <c r="DA167" s="77"/>
    </row>
    <row r="168" spans="1:105" ht="12" customHeight="1" x14ac:dyDescent="0.25">
      <c r="A168" s="173" t="s">
        <v>93</v>
      </c>
      <c r="B168" s="267">
        <f t="shared" ref="B168:Y168" si="38">IF(B$102=0,0,B$102/B$99)</f>
        <v>2.9452122021170646E-2</v>
      </c>
      <c r="C168" s="267">
        <f t="shared" si="38"/>
        <v>2.8955209274542017E-2</v>
      </c>
      <c r="D168" s="267">
        <f t="shared" si="38"/>
        <v>3.2179435432344604E-2</v>
      </c>
      <c r="E168" s="267">
        <f t="shared" si="38"/>
        <v>3.1469615281930659E-2</v>
      </c>
      <c r="F168" s="267">
        <f t="shared" si="38"/>
        <v>2.8194580922621539E-2</v>
      </c>
      <c r="G168" s="267">
        <f t="shared" si="38"/>
        <v>2.7017972791522345E-2</v>
      </c>
      <c r="H168" s="267">
        <f t="shared" si="38"/>
        <v>2.6241068922829857E-2</v>
      </c>
      <c r="I168" s="267">
        <f t="shared" si="38"/>
        <v>2.6772665448310883E-2</v>
      </c>
      <c r="J168" s="267">
        <f t="shared" si="38"/>
        <v>2.7285932402146513E-2</v>
      </c>
      <c r="K168" s="267">
        <f t="shared" si="38"/>
        <v>2.5340687886116747E-2</v>
      </c>
      <c r="L168" s="267">
        <f t="shared" si="38"/>
        <v>2.7368312881901353E-2</v>
      </c>
      <c r="M168" s="267">
        <f t="shared" si="38"/>
        <v>2.7350121435905247E-2</v>
      </c>
      <c r="N168" s="267">
        <f t="shared" si="38"/>
        <v>2.7876520957686262E-2</v>
      </c>
      <c r="O168" s="267">
        <f t="shared" si="38"/>
        <v>2.6412314475141651E-2</v>
      </c>
      <c r="P168" s="267">
        <f t="shared" si="38"/>
        <v>2.7729338179830493E-2</v>
      </c>
      <c r="Q168" s="267">
        <f t="shared" si="38"/>
        <v>3.0399143580130808E-2</v>
      </c>
      <c r="R168" s="267">
        <f t="shared" si="38"/>
        <v>2.613945540645814E-2</v>
      </c>
      <c r="S168" s="267">
        <f t="shared" si="38"/>
        <v>2.6431000016029323E-2</v>
      </c>
      <c r="T168" s="267">
        <f t="shared" si="38"/>
        <v>2.567331798039563E-2</v>
      </c>
      <c r="U168" s="267">
        <f t="shared" si="38"/>
        <v>2.6914883706955543E-2</v>
      </c>
      <c r="V168" s="267">
        <f t="shared" si="38"/>
        <v>2.7259091168855505E-2</v>
      </c>
      <c r="W168" s="267">
        <f t="shared" si="38"/>
        <v>2.7199867745927246E-2</v>
      </c>
      <c r="X168" s="267">
        <f t="shared" si="38"/>
        <v>2.724985368248688E-2</v>
      </c>
      <c r="Y168" s="267">
        <f t="shared" si="38"/>
        <v>2.6434560876418125E-2</v>
      </c>
      <c r="DA168" s="77"/>
    </row>
    <row r="169" spans="1:105" ht="12" customHeight="1" x14ac:dyDescent="0.25">
      <c r="A169" s="173" t="s">
        <v>94</v>
      </c>
      <c r="B169" s="267">
        <f t="shared" ref="B169:Y169" si="39">IF(B$103=0,0,B$103/B$99)</f>
        <v>7.2641086786111864E-3</v>
      </c>
      <c r="C169" s="267">
        <f t="shared" si="39"/>
        <v>7.3302460701675986E-3</v>
      </c>
      <c r="D169" s="267">
        <f t="shared" si="39"/>
        <v>7.2430005167868289E-3</v>
      </c>
      <c r="E169" s="267">
        <f t="shared" si="39"/>
        <v>7.2253668353593871E-3</v>
      </c>
      <c r="F169" s="267">
        <f t="shared" si="39"/>
        <v>7.2914317355488025E-3</v>
      </c>
      <c r="G169" s="267">
        <f t="shared" si="39"/>
        <v>7.2812276341412928E-3</v>
      </c>
      <c r="H169" s="267">
        <f t="shared" si="39"/>
        <v>7.283960854653917E-3</v>
      </c>
      <c r="I169" s="267">
        <f t="shared" si="39"/>
        <v>7.3007618613608952E-3</v>
      </c>
      <c r="J169" s="267">
        <f t="shared" si="39"/>
        <v>7.3069620554403547E-3</v>
      </c>
      <c r="K169" s="267">
        <f t="shared" si="39"/>
        <v>7.3333635357124638E-3</v>
      </c>
      <c r="L169" s="267">
        <f t="shared" si="39"/>
        <v>7.1980982887319255E-3</v>
      </c>
      <c r="M169" s="267">
        <f t="shared" si="39"/>
        <v>7.2243171796334818E-3</v>
      </c>
      <c r="N169" s="267">
        <f t="shared" si="39"/>
        <v>7.2373013967007328E-3</v>
      </c>
      <c r="O169" s="267">
        <f t="shared" si="39"/>
        <v>7.2468326649748659E-3</v>
      </c>
      <c r="P169" s="267">
        <f t="shared" si="39"/>
        <v>7.1984509608880231E-3</v>
      </c>
      <c r="Q169" s="267">
        <f t="shared" si="39"/>
        <v>7.0933882277895571E-3</v>
      </c>
      <c r="R169" s="267">
        <f t="shared" si="39"/>
        <v>7.1736354857564596E-3</v>
      </c>
      <c r="S169" s="267">
        <f t="shared" si="39"/>
        <v>7.1736214843683708E-3</v>
      </c>
      <c r="T169" s="267">
        <f t="shared" si="39"/>
        <v>7.188447499304129E-3</v>
      </c>
      <c r="U169" s="267">
        <f t="shared" si="39"/>
        <v>7.1567153274680311E-3</v>
      </c>
      <c r="V169" s="267">
        <f t="shared" si="39"/>
        <v>7.1714188548648332E-3</v>
      </c>
      <c r="W169" s="267">
        <f t="shared" si="39"/>
        <v>7.1708388571144702E-3</v>
      </c>
      <c r="X169" s="267">
        <f t="shared" si="39"/>
        <v>7.1713237369701215E-3</v>
      </c>
      <c r="Y169" s="267">
        <f t="shared" si="39"/>
        <v>7.1855855091747375E-3</v>
      </c>
      <c r="DA169" s="77"/>
    </row>
    <row r="170" spans="1:105" ht="12" customHeight="1" x14ac:dyDescent="0.25">
      <c r="A170" s="56" t="s">
        <v>95</v>
      </c>
      <c r="B170" s="268">
        <f t="shared" ref="B170:Y170" si="40">IF(B$104=0,0,B$104/B$99)</f>
        <v>1.1944980606348349E-2</v>
      </c>
      <c r="C170" s="268">
        <f t="shared" si="40"/>
        <v>1.2165894372575163E-2</v>
      </c>
      <c r="D170" s="268">
        <f t="shared" si="40"/>
        <v>1.2776059544674111E-2</v>
      </c>
      <c r="E170" s="268">
        <f t="shared" si="40"/>
        <v>1.2648253139740067E-2</v>
      </c>
      <c r="F170" s="268">
        <f t="shared" si="40"/>
        <v>1.2182696971076925E-2</v>
      </c>
      <c r="G170" s="268">
        <f t="shared" si="40"/>
        <v>1.1966036975337784E-2</v>
      </c>
      <c r="H170" s="268">
        <f t="shared" si="40"/>
        <v>1.1831578958768416E-2</v>
      </c>
      <c r="I170" s="268">
        <f t="shared" si="40"/>
        <v>1.1927541447702021E-2</v>
      </c>
      <c r="J170" s="268">
        <f t="shared" si="40"/>
        <v>1.207395023525434E-2</v>
      </c>
      <c r="K170" s="268">
        <f t="shared" si="40"/>
        <v>1.1884384624624201E-2</v>
      </c>
      <c r="L170" s="268">
        <f t="shared" si="40"/>
        <v>1.190009457892028E-2</v>
      </c>
      <c r="M170" s="268">
        <f t="shared" si="40"/>
        <v>1.2013623456205935E-2</v>
      </c>
      <c r="N170" s="268">
        <f t="shared" si="40"/>
        <v>1.2219331700764896E-2</v>
      </c>
      <c r="O170" s="268">
        <f t="shared" si="40"/>
        <v>1.2113570939721577E-2</v>
      </c>
      <c r="P170" s="268">
        <f t="shared" si="40"/>
        <v>1.2453421441694361E-2</v>
      </c>
      <c r="Q170" s="268">
        <f t="shared" si="40"/>
        <v>1.2881629749406032E-2</v>
      </c>
      <c r="R170" s="268">
        <f t="shared" si="40"/>
        <v>1.1840503931597935E-2</v>
      </c>
      <c r="S170" s="268">
        <f t="shared" si="40"/>
        <v>1.1960945580717719E-2</v>
      </c>
      <c r="T170" s="268">
        <f t="shared" si="40"/>
        <v>1.1913550396955446E-2</v>
      </c>
      <c r="U170" s="268">
        <f t="shared" si="40"/>
        <v>1.2094061004438748E-2</v>
      </c>
      <c r="V170" s="268">
        <f t="shared" si="40"/>
        <v>1.226841413206857E-2</v>
      </c>
      <c r="W170" s="268">
        <f t="shared" si="40"/>
        <v>1.2262309849017817E-2</v>
      </c>
      <c r="X170" s="268">
        <f t="shared" si="40"/>
        <v>1.2339149616865367E-2</v>
      </c>
      <c r="Y170" s="268">
        <f t="shared" si="40"/>
        <v>1.2491385882126565E-2</v>
      </c>
      <c r="DA170" s="78"/>
    </row>
    <row r="171" spans="1:105" ht="12" customHeight="1" x14ac:dyDescent="0.25">
      <c r="A171" s="174" t="s">
        <v>1553</v>
      </c>
      <c r="B171" s="269">
        <f t="shared" ref="B171:Y171" si="41">IF(B$110=0,0,B$110/B$99)</f>
        <v>0.66483576759129448</v>
      </c>
      <c r="C171" s="269">
        <f t="shared" si="41"/>
        <v>0.66834022816810623</v>
      </c>
      <c r="D171" s="269">
        <f t="shared" si="41"/>
        <v>0.64294774185610415</v>
      </c>
      <c r="E171" s="269">
        <f t="shared" si="41"/>
        <v>0.64861512366936946</v>
      </c>
      <c r="F171" s="269">
        <f t="shared" si="41"/>
        <v>0.67431665907503413</v>
      </c>
      <c r="G171" s="269">
        <f t="shared" si="41"/>
        <v>0.68367246272581128</v>
      </c>
      <c r="H171" s="269">
        <f t="shared" si="41"/>
        <v>0.68982071329961192</v>
      </c>
      <c r="I171" s="269">
        <f t="shared" si="41"/>
        <v>0.68556797054320684</v>
      </c>
      <c r="J171" s="269">
        <f t="shared" si="41"/>
        <v>0.6814349892018674</v>
      </c>
      <c r="K171" s="269">
        <f t="shared" si="41"/>
        <v>0.69664962538993835</v>
      </c>
      <c r="L171" s="269">
        <f t="shared" si="41"/>
        <v>0.68120140972316112</v>
      </c>
      <c r="M171" s="269">
        <f t="shared" si="41"/>
        <v>0.68117887794124787</v>
      </c>
      <c r="N171" s="269">
        <f t="shared" si="41"/>
        <v>0.67687403386793576</v>
      </c>
      <c r="O171" s="269">
        <f t="shared" si="41"/>
        <v>0.68831559833791156</v>
      </c>
      <c r="P171" s="269">
        <f t="shared" si="41"/>
        <v>0.67788867281597454</v>
      </c>
      <c r="Q171" s="269">
        <f t="shared" si="41"/>
        <v>0.65700758168080575</v>
      </c>
      <c r="R171" s="269">
        <f t="shared" si="41"/>
        <v>0.690850346659027</v>
      </c>
      <c r="S171" s="269">
        <f t="shared" si="41"/>
        <v>0.68847639566543528</v>
      </c>
      <c r="T171" s="269">
        <f t="shared" si="41"/>
        <v>0.69436796434582437</v>
      </c>
      <c r="U171" s="269">
        <f t="shared" si="41"/>
        <v>0.68342683276629024</v>
      </c>
      <c r="V171" s="269">
        <f t="shared" si="41"/>
        <v>0.68177029568426206</v>
      </c>
      <c r="W171" s="269">
        <f t="shared" si="41"/>
        <v>0.68223693971944221</v>
      </c>
      <c r="X171" s="269">
        <f t="shared" si="41"/>
        <v>0.68177707805035548</v>
      </c>
      <c r="Y171" s="269">
        <f t="shared" si="41"/>
        <v>0.68793328462151471</v>
      </c>
      <c r="DA171" s="79"/>
    </row>
    <row r="172" spans="1:105" ht="12" customHeight="1" x14ac:dyDescent="0.25">
      <c r="A172" s="62" t="s">
        <v>1554</v>
      </c>
      <c r="B172" s="318">
        <f t="shared" ref="B172:Y172" si="42">IF(B$111=0,0,B$111/B$99)</f>
        <v>0.53584504190064486</v>
      </c>
      <c r="C172" s="318">
        <f t="shared" si="42"/>
        <v>0.54152581886465911</v>
      </c>
      <c r="D172" s="318">
        <f t="shared" si="42"/>
        <v>0.50201226950712241</v>
      </c>
      <c r="E172" s="318">
        <f t="shared" si="42"/>
        <v>0.51078843296423426</v>
      </c>
      <c r="F172" s="318">
        <f t="shared" si="42"/>
        <v>0.55083355483084828</v>
      </c>
      <c r="G172" s="318">
        <f t="shared" si="42"/>
        <v>0.56534251982514117</v>
      </c>
      <c r="H172" s="318">
        <f t="shared" si="42"/>
        <v>0.57489335693387744</v>
      </c>
      <c r="I172" s="318">
        <f t="shared" si="42"/>
        <v>0.56831239410738243</v>
      </c>
      <c r="J172" s="318">
        <f t="shared" si="42"/>
        <v>0.56193147026462686</v>
      </c>
      <c r="K172" s="318">
        <f t="shared" si="42"/>
        <v>0.58566564543831212</v>
      </c>
      <c r="L172" s="318">
        <f t="shared" si="42"/>
        <v>0.56133709104936225</v>
      </c>
      <c r="M172" s="318">
        <f t="shared" si="42"/>
        <v>0.56139423189065463</v>
      </c>
      <c r="N172" s="318">
        <f t="shared" si="42"/>
        <v>0.55478392893499329</v>
      </c>
      <c r="O172" s="318">
        <f t="shared" si="42"/>
        <v>0.57263824208938041</v>
      </c>
      <c r="P172" s="318">
        <f t="shared" si="42"/>
        <v>0.55644318063151699</v>
      </c>
      <c r="Q172" s="318">
        <f t="shared" si="42"/>
        <v>0.52386920924174341</v>
      </c>
      <c r="R172" s="318">
        <f t="shared" si="42"/>
        <v>0.57636802448157087</v>
      </c>
      <c r="S172" s="318">
        <f t="shared" si="42"/>
        <v>0.57271720281860083</v>
      </c>
      <c r="T172" s="318">
        <f t="shared" si="42"/>
        <v>0.58192717265015004</v>
      </c>
      <c r="U172" s="318">
        <f t="shared" si="42"/>
        <v>0.56475291180035736</v>
      </c>
      <c r="V172" s="318">
        <f t="shared" si="42"/>
        <v>0.56238433262833121</v>
      </c>
      <c r="W172" s="318">
        <f t="shared" si="42"/>
        <v>0.56311035601471426</v>
      </c>
      <c r="X172" s="318">
        <f t="shared" si="42"/>
        <v>0.56243157218353268</v>
      </c>
      <c r="Y172" s="318">
        <f t="shared" si="42"/>
        <v>0.5721584963630727</v>
      </c>
      <c r="DA172" s="141"/>
    </row>
    <row r="173" spans="1:105" ht="12" customHeight="1" x14ac:dyDescent="0.25">
      <c r="A173" s="62" t="s">
        <v>1561</v>
      </c>
      <c r="B173" s="318">
        <f t="shared" ref="B173:Y173" si="43">IF(B$117=0,0,B$117/B$99)</f>
        <v>0.12899072569064957</v>
      </c>
      <c r="C173" s="318">
        <f t="shared" si="43"/>
        <v>0.12681440930344709</v>
      </c>
      <c r="D173" s="318">
        <f t="shared" si="43"/>
        <v>0.14093547234898177</v>
      </c>
      <c r="E173" s="318">
        <f t="shared" si="43"/>
        <v>0.1378266907051352</v>
      </c>
      <c r="F173" s="318">
        <f t="shared" si="43"/>
        <v>0.12348310424418583</v>
      </c>
      <c r="G173" s="318">
        <f t="shared" si="43"/>
        <v>0.11832994290067013</v>
      </c>
      <c r="H173" s="318">
        <f t="shared" si="43"/>
        <v>0.11492735636573448</v>
      </c>
      <c r="I173" s="318">
        <f t="shared" si="43"/>
        <v>0.11725557643582442</v>
      </c>
      <c r="J173" s="318">
        <f t="shared" si="43"/>
        <v>0.11950351893724064</v>
      </c>
      <c r="K173" s="318">
        <f t="shared" si="43"/>
        <v>0.11098397995162618</v>
      </c>
      <c r="L173" s="318">
        <f t="shared" si="43"/>
        <v>0.11986431867379888</v>
      </c>
      <c r="M173" s="318">
        <f t="shared" si="43"/>
        <v>0.11978464605059329</v>
      </c>
      <c r="N173" s="318">
        <f t="shared" si="43"/>
        <v>0.12209010493294253</v>
      </c>
      <c r="O173" s="318">
        <f t="shared" si="43"/>
        <v>0.11567735624853126</v>
      </c>
      <c r="P173" s="318">
        <f t="shared" si="43"/>
        <v>0.12144549218445765</v>
      </c>
      <c r="Q173" s="318">
        <f t="shared" si="43"/>
        <v>0.13313837243906226</v>
      </c>
      <c r="R173" s="318">
        <f t="shared" si="43"/>
        <v>0.1144823221774561</v>
      </c>
      <c r="S173" s="318">
        <f t="shared" si="43"/>
        <v>0.11575919284683447</v>
      </c>
      <c r="T173" s="318">
        <f t="shared" si="43"/>
        <v>0.11244079169567445</v>
      </c>
      <c r="U173" s="318">
        <f t="shared" si="43"/>
        <v>0.11867392096593282</v>
      </c>
      <c r="V173" s="318">
        <f t="shared" si="43"/>
        <v>0.11938596305593091</v>
      </c>
      <c r="W173" s="318">
        <f t="shared" si="43"/>
        <v>0.11912658370472795</v>
      </c>
      <c r="X173" s="318">
        <f t="shared" si="43"/>
        <v>0.11934550586682272</v>
      </c>
      <c r="Y173" s="318">
        <f t="shared" si="43"/>
        <v>0.11577478825844198</v>
      </c>
      <c r="DA173" s="141"/>
    </row>
    <row r="174" spans="1:105" ht="12" customHeight="1" x14ac:dyDescent="0.25">
      <c r="A174" s="174" t="s">
        <v>1563</v>
      </c>
      <c r="B174" s="269">
        <f t="shared" ref="B174:Y174" si="44">IF(B$118=0,0,B$118/B$99)</f>
        <v>0.10340077073861215</v>
      </c>
      <c r="C174" s="269">
        <f t="shared" si="44"/>
        <v>0.10165620506846083</v>
      </c>
      <c r="D174" s="269">
        <f t="shared" si="44"/>
        <v>0.11297584680812017</v>
      </c>
      <c r="E174" s="269">
        <f t="shared" si="44"/>
        <v>0.11048380393983909</v>
      </c>
      <c r="F174" s="269">
        <f t="shared" si="44"/>
        <v>9.8985784316513573E-2</v>
      </c>
      <c r="G174" s="269">
        <f t="shared" si="44"/>
        <v>9.4854938073057074E-2</v>
      </c>
      <c r="H174" s="269">
        <f t="shared" si="44"/>
        <v>9.212737709273558E-2</v>
      </c>
      <c r="I174" s="269">
        <f t="shared" si="44"/>
        <v>9.3993710880745665E-2</v>
      </c>
      <c r="J174" s="269">
        <f t="shared" si="44"/>
        <v>9.5795693046347052E-2</v>
      </c>
      <c r="K174" s="269">
        <f t="shared" si="44"/>
        <v>8.8966311377754348E-2</v>
      </c>
      <c r="L174" s="269">
        <f t="shared" si="44"/>
        <v>9.6084915164004359E-2</v>
      </c>
      <c r="M174" s="269">
        <f t="shared" si="44"/>
        <v>9.6021048474348059E-2</v>
      </c>
      <c r="N174" s="269">
        <f t="shared" si="44"/>
        <v>9.7869136575757798E-2</v>
      </c>
      <c r="O174" s="269">
        <f t="shared" si="44"/>
        <v>9.2728587493869669E-2</v>
      </c>
      <c r="P174" s="269">
        <f t="shared" si="44"/>
        <v>9.7352405976217443E-2</v>
      </c>
      <c r="Q174" s="269">
        <f t="shared" si="44"/>
        <v>0.1067255824120181</v>
      </c>
      <c r="R174" s="269">
        <f t="shared" si="44"/>
        <v>9.177063145984897E-2</v>
      </c>
      <c r="S174" s="269">
        <f t="shared" si="44"/>
        <v>9.2794188856245671E-2</v>
      </c>
      <c r="T174" s="269">
        <f t="shared" si="44"/>
        <v>9.0134112057602481E-2</v>
      </c>
      <c r="U174" s="269">
        <f t="shared" si="44"/>
        <v>9.5130675703610751E-2</v>
      </c>
      <c r="V174" s="269">
        <f t="shared" si="44"/>
        <v>9.5701458606877052E-2</v>
      </c>
      <c r="W174" s="269">
        <f t="shared" si="44"/>
        <v>9.5493536489341349E-2</v>
      </c>
      <c r="X174" s="269">
        <f t="shared" si="44"/>
        <v>9.566902755795241E-2</v>
      </c>
      <c r="Y174" s="269">
        <f t="shared" si="44"/>
        <v>9.2806690356423846E-2</v>
      </c>
      <c r="DA174" s="79"/>
    </row>
    <row r="175" spans="1:105" ht="12" customHeight="1" x14ac:dyDescent="0.25">
      <c r="A175" s="174" t="s">
        <v>1565</v>
      </c>
      <c r="B175" s="269">
        <f t="shared" ref="B175:Y175" si="45">IF(B$119=0,0,B$119/B$99)</f>
        <v>7.772767216066484E-2</v>
      </c>
      <c r="C175" s="269">
        <f t="shared" si="45"/>
        <v>7.7681548429978362E-2</v>
      </c>
      <c r="D175" s="269">
        <f t="shared" si="45"/>
        <v>7.7752738412633582E-2</v>
      </c>
      <c r="E175" s="269">
        <f t="shared" si="45"/>
        <v>7.7743698657523314E-2</v>
      </c>
      <c r="F175" s="269">
        <f t="shared" si="45"/>
        <v>7.7663557602683841E-2</v>
      </c>
      <c r="G175" s="269">
        <f t="shared" si="45"/>
        <v>7.7645261558763917E-2</v>
      </c>
      <c r="H175" s="269">
        <f t="shared" si="45"/>
        <v>7.763066227752384E-2</v>
      </c>
      <c r="I175" s="269">
        <f t="shared" si="45"/>
        <v>7.7636715239155121E-2</v>
      </c>
      <c r="J175" s="269">
        <f t="shared" si="45"/>
        <v>7.7640249704092293E-2</v>
      </c>
      <c r="K175" s="269">
        <f t="shared" si="45"/>
        <v>7.7588258078461286E-2</v>
      </c>
      <c r="L175" s="269">
        <f t="shared" si="45"/>
        <v>7.7677755302196616E-2</v>
      </c>
      <c r="M175" s="269">
        <f t="shared" si="45"/>
        <v>7.7663103480508339E-2</v>
      </c>
      <c r="N175" s="269">
        <f t="shared" si="45"/>
        <v>7.7661045875149604E-2</v>
      </c>
      <c r="O175" s="269">
        <f t="shared" si="45"/>
        <v>7.7620995358714445E-2</v>
      </c>
      <c r="P175" s="269">
        <f t="shared" si="45"/>
        <v>7.7645376298880936E-2</v>
      </c>
      <c r="Q175" s="269">
        <f t="shared" si="45"/>
        <v>7.7716790653901108E-2</v>
      </c>
      <c r="R175" s="269">
        <f t="shared" si="45"/>
        <v>7.7648132934306627E-2</v>
      </c>
      <c r="S175" s="269">
        <f t="shared" si="45"/>
        <v>7.7647876237637387E-2</v>
      </c>
      <c r="T175" s="269">
        <f t="shared" si="45"/>
        <v>7.7624651021884775E-2</v>
      </c>
      <c r="U175" s="269">
        <f t="shared" si="45"/>
        <v>7.7679046804171148E-2</v>
      </c>
      <c r="V175" s="269">
        <f t="shared" si="45"/>
        <v>7.7650307572762395E-2</v>
      </c>
      <c r="W175" s="269">
        <f t="shared" si="45"/>
        <v>7.7649019554906967E-2</v>
      </c>
      <c r="X175" s="269">
        <f t="shared" si="45"/>
        <v>7.7644433792307385E-2</v>
      </c>
      <c r="Y175" s="269">
        <f t="shared" si="45"/>
        <v>7.7603685650416004E-2</v>
      </c>
      <c r="DA175" s="79"/>
    </row>
    <row r="176" spans="1:105" ht="12" customHeight="1" x14ac:dyDescent="0.25">
      <c r="A176" s="62" t="s">
        <v>1566</v>
      </c>
      <c r="B176" s="318">
        <f t="shared" ref="B176:Y176" si="46">IF(B$120=0,0,B$120/B$99)</f>
        <v>4.6055016049574002E-2</v>
      </c>
      <c r="C176" s="318">
        <f t="shared" si="46"/>
        <v>4.6543269656108693E-2</v>
      </c>
      <c r="D176" s="318">
        <f t="shared" si="46"/>
        <v>4.314714389672468E-2</v>
      </c>
      <c r="E176" s="318">
        <f t="shared" si="46"/>
        <v>4.3901440973800027E-2</v>
      </c>
      <c r="F176" s="318">
        <f t="shared" si="46"/>
        <v>4.7343254531936885E-2</v>
      </c>
      <c r="G176" s="318">
        <f t="shared" si="46"/>
        <v>4.859027664359946E-2</v>
      </c>
      <c r="H176" s="318">
        <f t="shared" si="46"/>
        <v>4.941115567006113E-2</v>
      </c>
      <c r="I176" s="318">
        <f t="shared" si="46"/>
        <v>4.8845532542298634E-2</v>
      </c>
      <c r="J176" s="318">
        <f t="shared" si="46"/>
        <v>4.8297102442158374E-2</v>
      </c>
      <c r="K176" s="318">
        <f t="shared" si="46"/>
        <v>5.0337016471539583E-2</v>
      </c>
      <c r="L176" s="318">
        <f t="shared" si="46"/>
        <v>4.8246016508431286E-2</v>
      </c>
      <c r="M176" s="318">
        <f t="shared" si="46"/>
        <v>4.8250927671467277E-2</v>
      </c>
      <c r="N176" s="318">
        <f t="shared" si="46"/>
        <v>4.7682782806982404E-2</v>
      </c>
      <c r="O176" s="318">
        <f t="shared" si="46"/>
        <v>4.921733219081692E-2</v>
      </c>
      <c r="P176" s="318">
        <f t="shared" si="46"/>
        <v>4.7825392810879476E-2</v>
      </c>
      <c r="Q176" s="318">
        <f t="shared" si="46"/>
        <v>4.502571257154539E-2</v>
      </c>
      <c r="R176" s="318">
        <f t="shared" si="46"/>
        <v>4.9537900964439364E-2</v>
      </c>
      <c r="S176" s="318">
        <f t="shared" si="46"/>
        <v>4.9224118737984789E-2</v>
      </c>
      <c r="T176" s="318">
        <f t="shared" si="46"/>
        <v>5.001570077241696E-2</v>
      </c>
      <c r="U176" s="318">
        <f t="shared" si="46"/>
        <v>4.8539600785989477E-2</v>
      </c>
      <c r="V176" s="318">
        <f t="shared" si="46"/>
        <v>4.8336025231020388E-2</v>
      </c>
      <c r="W176" s="318">
        <f t="shared" si="46"/>
        <v>4.8398425768671441E-2</v>
      </c>
      <c r="X176" s="318">
        <f t="shared" si="46"/>
        <v>4.8340085394505808E-2</v>
      </c>
      <c r="Y176" s="318">
        <f t="shared" si="46"/>
        <v>4.9176098820351379E-2</v>
      </c>
      <c r="DA176" s="141"/>
    </row>
    <row r="177" spans="1:105" ht="12" customHeight="1" x14ac:dyDescent="0.25">
      <c r="A177" s="62" t="s">
        <v>1573</v>
      </c>
      <c r="B177" s="318">
        <f t="shared" ref="B177:Y177" si="47">IF(B$126=0,0,B$126/B$99)</f>
        <v>3.1672656111090831E-2</v>
      </c>
      <c r="C177" s="318">
        <f t="shared" si="47"/>
        <v>3.1138278773869668E-2</v>
      </c>
      <c r="D177" s="318">
        <f t="shared" si="47"/>
        <v>3.4605594515908902E-2</v>
      </c>
      <c r="E177" s="318">
        <f t="shared" si="47"/>
        <v>3.3842257683723294E-2</v>
      </c>
      <c r="F177" s="318">
        <f t="shared" si="47"/>
        <v>3.032030307074695E-2</v>
      </c>
      <c r="G177" s="318">
        <f t="shared" si="47"/>
        <v>2.9054984915164454E-2</v>
      </c>
      <c r="H177" s="318">
        <f t="shared" si="47"/>
        <v>2.8219506607462704E-2</v>
      </c>
      <c r="I177" s="318">
        <f t="shared" si="47"/>
        <v>2.8791182696856477E-2</v>
      </c>
      <c r="J177" s="318">
        <f t="shared" si="47"/>
        <v>2.9343147261933919E-2</v>
      </c>
      <c r="K177" s="318">
        <f t="shared" si="47"/>
        <v>2.7251241606921706E-2</v>
      </c>
      <c r="L177" s="318">
        <f t="shared" si="47"/>
        <v>2.9431738793765337E-2</v>
      </c>
      <c r="M177" s="318">
        <f t="shared" si="47"/>
        <v>2.9412175809041055E-2</v>
      </c>
      <c r="N177" s="318">
        <f t="shared" si="47"/>
        <v>2.9978263068167189E-2</v>
      </c>
      <c r="O177" s="318">
        <f t="shared" si="47"/>
        <v>2.8403663167897521E-2</v>
      </c>
      <c r="P177" s="318">
        <f t="shared" si="47"/>
        <v>2.9819983488001463E-2</v>
      </c>
      <c r="Q177" s="318">
        <f t="shared" si="47"/>
        <v>3.2691078082355718E-2</v>
      </c>
      <c r="R177" s="318">
        <f t="shared" si="47"/>
        <v>2.8110231969867262E-2</v>
      </c>
      <c r="S177" s="318">
        <f t="shared" si="47"/>
        <v>2.8423757499652608E-2</v>
      </c>
      <c r="T177" s="318">
        <f t="shared" si="47"/>
        <v>2.7608950249467811E-2</v>
      </c>
      <c r="U177" s="318">
        <f t="shared" si="47"/>
        <v>2.9139446018181678E-2</v>
      </c>
      <c r="V177" s="318">
        <f t="shared" si="47"/>
        <v>2.9314282341742014E-2</v>
      </c>
      <c r="W177" s="318">
        <f t="shared" si="47"/>
        <v>2.9250593786235533E-2</v>
      </c>
      <c r="X177" s="318">
        <f t="shared" si="47"/>
        <v>2.9304348397801584E-2</v>
      </c>
      <c r="Y177" s="318">
        <f t="shared" si="47"/>
        <v>2.8427586830064626E-2</v>
      </c>
      <c r="DA177" s="141"/>
    </row>
    <row r="178" spans="1:105" ht="12" customHeight="1" x14ac:dyDescent="0.25">
      <c r="A178" s="41" t="s">
        <v>1575</v>
      </c>
      <c r="B178" s="319">
        <f t="shared" ref="B178:Y178" si="48">IF(B$127=0,0,B$127/B$99)</f>
        <v>9.4828228207291448E-2</v>
      </c>
      <c r="C178" s="319">
        <f t="shared" si="48"/>
        <v>9.3228297468768123E-2</v>
      </c>
      <c r="D178" s="319">
        <f t="shared" si="48"/>
        <v>0.10360947318385738</v>
      </c>
      <c r="E178" s="319">
        <f t="shared" si="48"/>
        <v>0.101324035579015</v>
      </c>
      <c r="F178" s="319">
        <f t="shared" si="48"/>
        <v>9.0779270574033524E-2</v>
      </c>
      <c r="G178" s="319">
        <f t="shared" si="48"/>
        <v>8.699089619862431E-2</v>
      </c>
      <c r="H178" s="319">
        <f t="shared" si="48"/>
        <v>8.4489466342312372E-2</v>
      </c>
      <c r="I178" s="319">
        <f t="shared" si="48"/>
        <v>8.6201069893196855E-2</v>
      </c>
      <c r="J178" s="319">
        <f t="shared" si="48"/>
        <v>8.7853656956179957E-2</v>
      </c>
      <c r="K178" s="319">
        <f t="shared" si="48"/>
        <v>8.1590471887462032E-2</v>
      </c>
      <c r="L178" s="319">
        <f t="shared" si="48"/>
        <v>8.8118900829894722E-2</v>
      </c>
      <c r="M178" s="319">
        <f t="shared" si="48"/>
        <v>8.806032907091936E-2</v>
      </c>
      <c r="N178" s="319">
        <f t="shared" si="48"/>
        <v>8.9755199611784867E-2</v>
      </c>
      <c r="O178" s="319">
        <f t="shared" si="48"/>
        <v>8.5040832804207156E-2</v>
      </c>
      <c r="P178" s="319">
        <f t="shared" si="48"/>
        <v>8.9281309070497028E-2</v>
      </c>
      <c r="Q178" s="319">
        <f t="shared" si="48"/>
        <v>9.7877393100936391E-2</v>
      </c>
      <c r="R178" s="319">
        <f t="shared" si="48"/>
        <v>8.4162297056767643E-2</v>
      </c>
      <c r="S178" s="319">
        <f t="shared" si="48"/>
        <v>8.5100995421155415E-2</v>
      </c>
      <c r="T178" s="319">
        <f t="shared" si="48"/>
        <v>8.2661454904109102E-2</v>
      </c>
      <c r="U178" s="319">
        <f t="shared" si="48"/>
        <v>8.7243773529892751E-2</v>
      </c>
      <c r="V178" s="319">
        <f t="shared" si="48"/>
        <v>8.7767235115537828E-2</v>
      </c>
      <c r="W178" s="319">
        <f t="shared" si="48"/>
        <v>8.7576550985524318E-2</v>
      </c>
      <c r="X178" s="319">
        <f t="shared" si="48"/>
        <v>8.7737492794600927E-2</v>
      </c>
      <c r="Y178" s="319">
        <f t="shared" si="48"/>
        <v>8.5112460472173468E-2</v>
      </c>
      <c r="DA178" s="82"/>
    </row>
    <row r="179" spans="1:105" ht="12" hidden="1" customHeight="1" x14ac:dyDescent="0.25">
      <c r="A179" s="98"/>
      <c r="B179" s="98"/>
      <c r="C179" s="98"/>
      <c r="D179" s="98"/>
      <c r="E179" s="98"/>
      <c r="F179" s="98"/>
      <c r="G179" s="98"/>
      <c r="H179" s="98"/>
      <c r="I179" s="98"/>
      <c r="J179" s="98"/>
      <c r="K179" s="98"/>
      <c r="L179" s="98"/>
      <c r="M179" s="98"/>
      <c r="N179" s="98"/>
      <c r="O179" s="98"/>
      <c r="P179" s="98"/>
      <c r="Q179" s="98"/>
      <c r="R179" s="98"/>
      <c r="S179" s="98"/>
      <c r="T179" s="98"/>
      <c r="U179" s="98"/>
      <c r="V179" s="98"/>
      <c r="W179" s="98"/>
      <c r="X179" s="98"/>
      <c r="Y179" s="98"/>
      <c r="DA179" s="94"/>
    </row>
    <row r="180" spans="1:105" ht="12" customHeight="1" x14ac:dyDescent="0.25">
      <c r="A180" s="172"/>
      <c r="B180" s="172"/>
      <c r="C180" s="172"/>
      <c r="D180" s="172"/>
      <c r="E180" s="172"/>
      <c r="F180" s="172"/>
      <c r="G180" s="172"/>
      <c r="H180" s="172"/>
      <c r="I180" s="172"/>
      <c r="J180" s="172"/>
      <c r="K180" s="172"/>
      <c r="L180" s="172"/>
      <c r="M180" s="172"/>
      <c r="N180" s="172"/>
      <c r="O180" s="172"/>
      <c r="P180" s="172"/>
      <c r="Q180" s="172"/>
      <c r="R180" s="172"/>
      <c r="S180" s="172"/>
      <c r="T180" s="172"/>
      <c r="U180" s="172"/>
      <c r="V180" s="172"/>
      <c r="W180" s="172"/>
      <c r="X180" s="172"/>
      <c r="Y180" s="172"/>
      <c r="DA180" s="176"/>
    </row>
    <row r="181" spans="1:105" ht="15" customHeight="1" x14ac:dyDescent="0.25">
      <c r="A181" s="32" t="s">
        <v>341</v>
      </c>
      <c r="B181" s="33"/>
      <c r="C181" s="33"/>
      <c r="D181" s="33"/>
      <c r="E181" s="33"/>
      <c r="F181" s="33"/>
      <c r="G181" s="33"/>
      <c r="H181" s="33"/>
      <c r="I181" s="33"/>
      <c r="J181" s="33"/>
      <c r="K181" s="33"/>
      <c r="L181" s="33"/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X181" s="33"/>
      <c r="Y181" s="33"/>
      <c r="DA181" s="88"/>
    </row>
    <row r="182" spans="1:105" ht="12" customHeight="1" x14ac:dyDescent="0.25">
      <c r="A182" s="172"/>
      <c r="B182" s="172"/>
      <c r="C182" s="172"/>
      <c r="D182" s="172"/>
      <c r="E182" s="172"/>
      <c r="F182" s="172"/>
      <c r="G182" s="172"/>
      <c r="H182" s="172"/>
      <c r="I182" s="172"/>
      <c r="J182" s="172"/>
      <c r="K182" s="172"/>
      <c r="L182" s="172"/>
      <c r="M182" s="172"/>
      <c r="N182" s="172"/>
      <c r="O182" s="172"/>
      <c r="P182" s="172"/>
      <c r="Q182" s="172"/>
      <c r="R182" s="172"/>
      <c r="S182" s="172"/>
      <c r="T182" s="172"/>
      <c r="U182" s="172"/>
      <c r="V182" s="172"/>
      <c r="W182" s="172"/>
      <c r="X182" s="172"/>
      <c r="Y182" s="172"/>
      <c r="DA182" s="176"/>
    </row>
    <row r="183" spans="1:105" ht="12" customHeight="1" x14ac:dyDescent="0.25">
      <c r="A183" s="35" t="s">
        <v>51</v>
      </c>
      <c r="B183" s="320">
        <f>IF(B$5=0,0,B$5/NMM_fec!B$5)</f>
        <v>0.53478876886555859</v>
      </c>
      <c r="C183" s="320">
        <f>IF(C$5=0,0,C$5/NMM_fec!C$5)</f>
        <v>0.53297341554327049</v>
      </c>
      <c r="D183" s="320">
        <f>IF(D$5=0,0,D$5/NMM_fec!D$5)</f>
        <v>0.53841155731238199</v>
      </c>
      <c r="E183" s="320">
        <f>IF(E$5=0,0,E$5/NMM_fec!E$5)</f>
        <v>0.53786023413162887</v>
      </c>
      <c r="F183" s="320">
        <f>IF(F$5=0,0,F$5/NMM_fec!F$5)</f>
        <v>0.53373691236929677</v>
      </c>
      <c r="G183" s="320">
        <f>IF(G$5=0,0,G$5/NMM_fec!G$5)</f>
        <v>0.53263713640873389</v>
      </c>
      <c r="H183" s="320">
        <f>IF(H$5=0,0,H$5/NMM_fec!H$5)</f>
        <v>0.53174423514058511</v>
      </c>
      <c r="I183" s="320">
        <f>IF(I$5=0,0,I$5/NMM_fec!I$5)</f>
        <v>0.53864509281096851</v>
      </c>
      <c r="J183" s="320">
        <f>IF(J$5=0,0,J$5/NMM_fec!J$5)</f>
        <v>0.54676420450501928</v>
      </c>
      <c r="K183" s="320">
        <f>IF(K$5=0,0,K$5/NMM_fec!K$5)</f>
        <v>0.54175035396782478</v>
      </c>
      <c r="L183" s="320">
        <f>IF(L$5=0,0,L$5/NMM_fec!L$5)</f>
        <v>0.54718504332038542</v>
      </c>
      <c r="M183" s="320">
        <f>IF(M$5=0,0,M$5/NMM_fec!M$5)</f>
        <v>0.54551545963122572</v>
      </c>
      <c r="N183" s="320">
        <f>IF(N$5=0,0,N$5/NMM_fec!N$5)</f>
        <v>0.54420833640148158</v>
      </c>
      <c r="O183" s="320">
        <f>IF(O$5=0,0,O$5/NMM_fec!O$5)</f>
        <v>0.53895892104351384</v>
      </c>
      <c r="P183" s="320">
        <f>IF(P$5=0,0,P$5/NMM_fec!P$5)</f>
        <v>0.5378101290957179</v>
      </c>
      <c r="Q183" s="320">
        <f>IF(Q$5=0,0,Q$5/NMM_fec!Q$5)</f>
        <v>0.5431801836059531</v>
      </c>
      <c r="R183" s="320">
        <f>IF(R$5=0,0,R$5/NMM_fec!R$5)</f>
        <v>0.54042587738401093</v>
      </c>
      <c r="S183" s="320">
        <f>IF(S$5=0,0,S$5/NMM_fec!S$5)</f>
        <v>0.53908133817249382</v>
      </c>
      <c r="T183" s="320">
        <f>IF(T$5=0,0,T$5/NMM_fec!T$5)</f>
        <v>0.54827320380840872</v>
      </c>
      <c r="U183" s="320">
        <f>IF(U$5=0,0,U$5/NMM_fec!U$5)</f>
        <v>0.5509869656892411</v>
      </c>
      <c r="V183" s="320">
        <f>IF(V$5=0,0,V$5/NMM_fec!V$5)</f>
        <v>0.5491827421253308</v>
      </c>
      <c r="W183" s="320">
        <f>IF(W$5=0,0,W$5/NMM_fec!W$5)</f>
        <v>0.54951632792084459</v>
      </c>
      <c r="X183" s="320">
        <f>IF(X$5=0,0,X$5/NMM_fec!X$5)</f>
        <v>0.56227272629682068</v>
      </c>
      <c r="Y183" s="320">
        <f>IF(Y$5=0,0,Y$5/NMM_fec!Y$5)</f>
        <v>0.56124509953807766</v>
      </c>
      <c r="DA183" s="95"/>
    </row>
    <row r="184" spans="1:105" ht="12" customHeight="1" x14ac:dyDescent="0.25">
      <c r="A184" s="55" t="s">
        <v>91</v>
      </c>
      <c r="B184" s="273">
        <f>IF(B$6=0,0,B$6/NMM_fec!B$6)</f>
        <v>0.4670626488438428</v>
      </c>
      <c r="C184" s="273">
        <f>IF(C$6=0,0,C$6/NMM_fec!C$6)</f>
        <v>0.46706264884384258</v>
      </c>
      <c r="D184" s="273">
        <f>IF(D$6=0,0,D$6/NMM_fec!D$6)</f>
        <v>0.46706264884384263</v>
      </c>
      <c r="E184" s="273">
        <f>IF(E$6=0,0,E$6/NMM_fec!E$6)</f>
        <v>0.46892992309377446</v>
      </c>
      <c r="F184" s="273">
        <f>IF(F$6=0,0,F$6/NMM_fec!F$6)</f>
        <v>0.46892992309377451</v>
      </c>
      <c r="G184" s="273">
        <f>IF(G$6=0,0,G$6/NMM_fec!G$6)</f>
        <v>0.4689299230937744</v>
      </c>
      <c r="H184" s="273">
        <f>IF(H$6=0,0,H$6/NMM_fec!H$6)</f>
        <v>0.46892992309377451</v>
      </c>
      <c r="I184" s="273">
        <f>IF(I$6=0,0,I$6/NMM_fec!I$6)</f>
        <v>0.47326137472722923</v>
      </c>
      <c r="J184" s="273">
        <f>IF(J$6=0,0,J$6/NMM_fec!J$6)</f>
        <v>0.48093523725450632</v>
      </c>
      <c r="K184" s="273">
        <f>IF(K$6=0,0,K$6/NMM_fec!K$6)</f>
        <v>0.4811761640911596</v>
      </c>
      <c r="L184" s="273">
        <f>IF(L$6=0,0,L$6/NMM_fec!L$6)</f>
        <v>0.48117616409115976</v>
      </c>
      <c r="M184" s="273">
        <f>IF(M$6=0,0,M$6/NMM_fec!M$6)</f>
        <v>0.4811761640911596</v>
      </c>
      <c r="N184" s="273">
        <f>IF(N$6=0,0,N$6/NMM_fec!N$6)</f>
        <v>0.48117616409115943</v>
      </c>
      <c r="O184" s="273">
        <f>IF(O$6=0,0,O$6/NMM_fec!O$6)</f>
        <v>0.48117616409115949</v>
      </c>
      <c r="P184" s="273">
        <f>IF(P$6=0,0,P$6/NMM_fec!P$6)</f>
        <v>0.48117616409115954</v>
      </c>
      <c r="Q184" s="273">
        <f>IF(Q$6=0,0,Q$6/NMM_fec!Q$6)</f>
        <v>0.4811761640911596</v>
      </c>
      <c r="R184" s="273">
        <f>IF(R$6=0,0,R$6/NMM_fec!R$6)</f>
        <v>0.48117616409115954</v>
      </c>
      <c r="S184" s="273">
        <f>IF(S$6=0,0,S$6/NMM_fec!S$6)</f>
        <v>0.48117616409115943</v>
      </c>
      <c r="T184" s="273">
        <f>IF(T$6=0,0,T$6/NMM_fec!T$6)</f>
        <v>0.48805854768204349</v>
      </c>
      <c r="U184" s="273">
        <f>IF(U$6=0,0,U$6/NMM_fec!U$6)</f>
        <v>0.49254574406428281</v>
      </c>
      <c r="V184" s="273">
        <f>IF(V$6=0,0,V$6/NMM_fec!V$6)</f>
        <v>0.49254574406428286</v>
      </c>
      <c r="W184" s="273">
        <f>IF(W$6=0,0,W$6/NMM_fec!W$6)</f>
        <v>0.49254574406428309</v>
      </c>
      <c r="X184" s="273">
        <f>IF(X$6=0,0,X$6/NMM_fec!X$6)</f>
        <v>0.49829116965785475</v>
      </c>
      <c r="Y184" s="273">
        <f>IF(Y$6=0,0,Y$6/NMM_fec!Y$6)</f>
        <v>0.50346205269206934</v>
      </c>
      <c r="DA184" s="76"/>
    </row>
    <row r="185" spans="1:105" ht="12" customHeight="1" x14ac:dyDescent="0.25">
      <c r="A185" s="173" t="s">
        <v>92</v>
      </c>
      <c r="B185" s="274">
        <f>IF(B$7=0,0,B$7/NMM_fec!B$7)</f>
        <v>0.12098903916665679</v>
      </c>
      <c r="C185" s="274">
        <f>IF(C$7=0,0,C$7/NMM_fec!C$7)</f>
        <v>0.12098903916665675</v>
      </c>
      <c r="D185" s="274">
        <f>IF(D$7=0,0,D$7/NMM_fec!D$7)</f>
        <v>0.1209890391666567</v>
      </c>
      <c r="E185" s="274">
        <f>IF(E$7=0,0,E$7/NMM_fec!E$7)</f>
        <v>0.12147274240843621</v>
      </c>
      <c r="F185" s="274">
        <f>IF(F$7=0,0,F$7/NMM_fec!F$7)</f>
        <v>0.12147274240843625</v>
      </c>
      <c r="G185" s="274">
        <f>IF(G$7=0,0,G$7/NMM_fec!G$7)</f>
        <v>0.12147274240843624</v>
      </c>
      <c r="H185" s="274">
        <f>IF(H$7=0,0,H$7/NMM_fec!H$7)</f>
        <v>0.12147274240843625</v>
      </c>
      <c r="I185" s="274">
        <f>IF(I$7=0,0,I$7/NMM_fec!I$7)</f>
        <v>0.12259477212463331</v>
      </c>
      <c r="J185" s="274">
        <f>IF(J$7=0,0,J$7/NMM_fec!J$7)</f>
        <v>0.12464503832065403</v>
      </c>
      <c r="K185" s="274">
        <f>IF(K$7=0,0,K$7/NMM_fec!K$7)</f>
        <v>0.12464503832065409</v>
      </c>
      <c r="L185" s="274">
        <f>IF(L$7=0,0,L$7/NMM_fec!L$7)</f>
        <v>0.1246450383206541</v>
      </c>
      <c r="M185" s="274">
        <f>IF(M$7=0,0,M$7/NMM_fec!M$7)</f>
        <v>0.1246450383206541</v>
      </c>
      <c r="N185" s="274">
        <f>IF(N$7=0,0,N$7/NMM_fec!N$7)</f>
        <v>0.12464503832065404</v>
      </c>
      <c r="O185" s="274">
        <f>IF(O$7=0,0,O$7/NMM_fec!O$7)</f>
        <v>0.12464503832065407</v>
      </c>
      <c r="P185" s="274">
        <f>IF(P$7=0,0,P$7/NMM_fec!P$7)</f>
        <v>0.12464503832065402</v>
      </c>
      <c r="Q185" s="274">
        <f>IF(Q$7=0,0,Q$7/NMM_fec!Q$7)</f>
        <v>0.124645038320654</v>
      </c>
      <c r="R185" s="274">
        <f>IF(R$7=0,0,R$7/NMM_fec!R$7)</f>
        <v>0.12464503832065406</v>
      </c>
      <c r="S185" s="274">
        <f>IF(S$7=0,0,S$7/NMM_fec!S$7)</f>
        <v>0.12464503832065404</v>
      </c>
      <c r="T185" s="274">
        <f>IF(T$7=0,0,T$7/NMM_fec!T$7)</f>
        <v>0.12759024183902962</v>
      </c>
      <c r="U185" s="274">
        <f>IF(U$7=0,0,U$7/NMM_fec!U$7)</f>
        <v>0.12759024183902951</v>
      </c>
      <c r="V185" s="274">
        <f>IF(V$7=0,0,V$7/NMM_fec!V$7)</f>
        <v>0.12759024183902953</v>
      </c>
      <c r="W185" s="274">
        <f>IF(W$7=0,0,W$7/NMM_fec!W$7)</f>
        <v>0.12759024183902953</v>
      </c>
      <c r="X185" s="274">
        <f>IF(X$7=0,0,X$7/NMM_fec!X$7)</f>
        <v>0.13113465029329219</v>
      </c>
      <c r="Y185" s="274">
        <f>IF(Y$7=0,0,Y$7/NMM_fec!Y$7)</f>
        <v>0.13113465029329213</v>
      </c>
      <c r="DA185" s="77"/>
    </row>
    <row r="186" spans="1:105" ht="12" customHeight="1" x14ac:dyDescent="0.25">
      <c r="A186" s="173" t="s">
        <v>93</v>
      </c>
      <c r="B186" s="274">
        <f>IF(B$8=0,0,B$8/NMM_fec!B$8)</f>
        <v>0.66321178371360712</v>
      </c>
      <c r="C186" s="274">
        <f>IF(C$8=0,0,C$8/NMM_fec!C$8)</f>
        <v>0.66321178371360701</v>
      </c>
      <c r="D186" s="274">
        <f>IF(D$8=0,0,D$8/NMM_fec!D$8)</f>
        <v>0.66321178371360678</v>
      </c>
      <c r="E186" s="274">
        <f>IF(E$8=0,0,E$8/NMM_fec!E$8)</f>
        <v>0.66586324447383993</v>
      </c>
      <c r="F186" s="274">
        <f>IF(F$8=0,0,F$8/NMM_fec!F$8)</f>
        <v>0.66586324447383982</v>
      </c>
      <c r="G186" s="274">
        <f>IF(G$8=0,0,G$8/NMM_fec!G$8)</f>
        <v>0.66586324447383982</v>
      </c>
      <c r="H186" s="274">
        <f>IF(H$8=0,0,H$8/NMM_fec!H$8)</f>
        <v>0.66586324447383971</v>
      </c>
      <c r="I186" s="274">
        <f>IF(I$8=0,0,I$8/NMM_fec!I$8)</f>
        <v>0.67201374649108214</v>
      </c>
      <c r="J186" s="274">
        <f>IF(J$8=0,0,J$8/NMM_fec!J$8)</f>
        <v>0.68142837375770704</v>
      </c>
      <c r="K186" s="274">
        <f>IF(K$8=0,0,K$8/NMM_fec!K$8)</f>
        <v>0.68325245629749365</v>
      </c>
      <c r="L186" s="274">
        <f>IF(L$8=0,0,L$8/NMM_fec!L$8)</f>
        <v>0.68325245629749376</v>
      </c>
      <c r="M186" s="274">
        <f>IF(M$8=0,0,M$8/NMM_fec!M$8)</f>
        <v>0.68325245629749376</v>
      </c>
      <c r="N186" s="274">
        <f>IF(N$8=0,0,N$8/NMM_fec!N$8)</f>
        <v>0.68325245629749376</v>
      </c>
      <c r="O186" s="274">
        <f>IF(O$8=0,0,O$8/NMM_fec!O$8)</f>
        <v>0.68325245629749365</v>
      </c>
      <c r="P186" s="274">
        <f>IF(P$8=0,0,P$8/NMM_fec!P$8)</f>
        <v>0.68325245629749376</v>
      </c>
      <c r="Q186" s="274">
        <f>IF(Q$8=0,0,Q$8/NMM_fec!Q$8)</f>
        <v>0.68325245629749365</v>
      </c>
      <c r="R186" s="274">
        <f>IF(R$8=0,0,R$8/NMM_fec!R$8)</f>
        <v>0.68325245629749387</v>
      </c>
      <c r="S186" s="274">
        <f>IF(S$8=0,0,S$8/NMM_fec!S$8)</f>
        <v>0.68325245629749376</v>
      </c>
      <c r="T186" s="274">
        <f>IF(T$8=0,0,T$8/NMM_fec!T$8)</f>
        <v>0.6915432125834774</v>
      </c>
      <c r="U186" s="274">
        <f>IF(U$8=0,0,U$8/NMM_fec!U$8)</f>
        <v>0.69900489324086279</v>
      </c>
      <c r="V186" s="274">
        <f>IF(V$8=0,0,V$8/NMM_fec!V$8)</f>
        <v>0.69939684170856242</v>
      </c>
      <c r="W186" s="274">
        <f>IF(W$8=0,0,W$8/NMM_fec!W$8)</f>
        <v>0.69939684170856242</v>
      </c>
      <c r="X186" s="274">
        <f>IF(X$8=0,0,X$8/NMM_fec!X$8)</f>
        <v>0.7060731594534394</v>
      </c>
      <c r="Y186" s="274">
        <f>IF(Y$8=0,0,Y$8/NMM_fec!Y$8)</f>
        <v>0.71208184542382846</v>
      </c>
      <c r="DA186" s="77"/>
    </row>
    <row r="187" spans="1:105" ht="12" customHeight="1" x14ac:dyDescent="0.25">
      <c r="A187" s="173" t="s">
        <v>94</v>
      </c>
      <c r="B187" s="274">
        <f>IF(B$9=0,0,B$9/NMM_fec!B$9)</f>
        <v>0.46164461526940936</v>
      </c>
      <c r="C187" s="274">
        <f>IF(C$9=0,0,C$9/NMM_fec!C$9)</f>
        <v>0.46164461526940959</v>
      </c>
      <c r="D187" s="274">
        <f>IF(D$9=0,0,D$9/NMM_fec!D$9)</f>
        <v>0.46164461526940964</v>
      </c>
      <c r="E187" s="274">
        <f>IF(E$9=0,0,E$9/NMM_fec!E$9)</f>
        <v>0.46349022871087409</v>
      </c>
      <c r="F187" s="274">
        <f>IF(F$9=0,0,F$9/NMM_fec!F$9)</f>
        <v>0.46349022871087425</v>
      </c>
      <c r="G187" s="274">
        <f>IF(G$9=0,0,G$9/NMM_fec!G$9)</f>
        <v>0.46349022871087403</v>
      </c>
      <c r="H187" s="274">
        <f>IF(H$9=0,0,H$9/NMM_fec!H$9)</f>
        <v>0.4634902287108742</v>
      </c>
      <c r="I187" s="274">
        <f>IF(I$9=0,0,I$9/NMM_fec!I$9)</f>
        <v>0.46777143451449338</v>
      </c>
      <c r="J187" s="274">
        <f>IF(J$9=0,0,J$9/NMM_fec!J$9)</f>
        <v>0.47559441051117157</v>
      </c>
      <c r="K187" s="274">
        <f>IF(K$9=0,0,K$9/NMM_fec!K$9)</f>
        <v>0.47559441051117146</v>
      </c>
      <c r="L187" s="274">
        <f>IF(L$9=0,0,L$9/NMM_fec!L$9)</f>
        <v>0.47559441051117157</v>
      </c>
      <c r="M187" s="274">
        <f>IF(M$9=0,0,M$9/NMM_fec!M$9)</f>
        <v>0.47559441051117157</v>
      </c>
      <c r="N187" s="274">
        <f>IF(N$9=0,0,N$9/NMM_fec!N$9)</f>
        <v>0.47559441051117141</v>
      </c>
      <c r="O187" s="274">
        <f>IF(O$9=0,0,O$9/NMM_fec!O$9)</f>
        <v>0.47559441051117152</v>
      </c>
      <c r="P187" s="274">
        <f>IF(P$9=0,0,P$9/NMM_fec!P$9)</f>
        <v>0.47559441051117141</v>
      </c>
      <c r="Q187" s="274">
        <f>IF(Q$9=0,0,Q$9/NMM_fec!Q$9)</f>
        <v>0.47559441051117146</v>
      </c>
      <c r="R187" s="274">
        <f>IF(R$9=0,0,R$9/NMM_fec!R$9)</f>
        <v>0.47559441051117141</v>
      </c>
      <c r="S187" s="274">
        <f>IF(S$9=0,0,S$9/NMM_fec!S$9)</f>
        <v>0.47559441051117141</v>
      </c>
      <c r="T187" s="274">
        <f>IF(T$9=0,0,T$9/NMM_fec!T$9)</f>
        <v>0.48683210075563832</v>
      </c>
      <c r="U187" s="274">
        <f>IF(U$9=0,0,U$9/NMM_fec!U$9)</f>
        <v>0.48683210075563832</v>
      </c>
      <c r="V187" s="274">
        <f>IF(V$9=0,0,V$9/NMM_fec!V$9)</f>
        <v>0.48683210075563826</v>
      </c>
      <c r="W187" s="274">
        <f>IF(W$9=0,0,W$9/NMM_fec!W$9)</f>
        <v>0.48683210075563821</v>
      </c>
      <c r="X187" s="274">
        <f>IF(X$9=0,0,X$9/NMM_fec!X$9)</f>
        <v>0.50035611159575932</v>
      </c>
      <c r="Y187" s="274">
        <f>IF(Y$9=0,0,Y$9/NMM_fec!Y$9)</f>
        <v>0.50035611159575955</v>
      </c>
      <c r="DA187" s="77"/>
    </row>
    <row r="188" spans="1:105" ht="12" customHeight="1" x14ac:dyDescent="0.25">
      <c r="A188" s="56" t="s">
        <v>95</v>
      </c>
      <c r="B188" s="275">
        <f>IF(B$10=0,0,B$10/NMM_fec!B$10)</f>
        <v>0.72109048997516612</v>
      </c>
      <c r="C188" s="275">
        <f>IF(C$10=0,0,C$10/NMM_fec!C$10)</f>
        <v>0.72326049312214424</v>
      </c>
      <c r="D188" s="275">
        <f>IF(D$10=0,0,D$10/NMM_fec!D$10)</f>
        <v>0.74493030125311854</v>
      </c>
      <c r="E188" s="275">
        <f>IF(E$10=0,0,E$10/NMM_fec!E$10)</f>
        <v>0.74381242842385831</v>
      </c>
      <c r="F188" s="275">
        <f>IF(F$10=0,0,F$10/NMM_fec!F$10)</f>
        <v>0.72901126011812434</v>
      </c>
      <c r="G188" s="275">
        <f>IF(G$10=0,0,G$10/NMM_fec!G$10)</f>
        <v>0.72264092013004932</v>
      </c>
      <c r="H188" s="275">
        <f>IF(H$10=0,0,H$10/NMM_fec!H$10)</f>
        <v>0.71741132093540416</v>
      </c>
      <c r="I188" s="275">
        <f>IF(I$10=0,0,I$10/NMM_fec!I$10)</f>
        <v>0.72699555775532132</v>
      </c>
      <c r="J188" s="275">
        <f>IF(J$10=0,0,J$10/NMM_fec!J$10)</f>
        <v>0.74403159018606757</v>
      </c>
      <c r="K188" s="275">
        <f>IF(K$10=0,0,K$10/NMM_fec!K$10)</f>
        <v>0.73483008828818097</v>
      </c>
      <c r="L188" s="275">
        <f>IF(L$10=0,0,L$10/NMM_fec!L$10)</f>
        <v>0.7444515567865706</v>
      </c>
      <c r="M188" s="275">
        <f>IF(M$10=0,0,M$10/NMM_fec!M$10)</f>
        <v>0.74641187635077144</v>
      </c>
      <c r="N188" s="275">
        <f>IF(N$10=0,0,N$10/NMM_fec!N$10)</f>
        <v>0.7521724081790736</v>
      </c>
      <c r="O188" s="275">
        <f>IF(O$10=0,0,O$10/NMM_fec!O$10)</f>
        <v>0.74794125971670355</v>
      </c>
      <c r="P188" s="275">
        <f>IF(P$10=0,0,P$10/NMM_fec!P$10)</f>
        <v>0.76036251908747177</v>
      </c>
      <c r="Q188" s="275">
        <f>IF(Q$10=0,0,Q$10/NMM_fec!Q$10)</f>
        <v>0.77451711490778818</v>
      </c>
      <c r="R188" s="275">
        <f>IF(R$10=0,0,R$10/NMM_fec!R$10)</f>
        <v>0.74334201170624092</v>
      </c>
      <c r="S188" s="275">
        <f>IF(S$10=0,0,S$10/NMM_fec!S$10)</f>
        <v>0.74750198276866986</v>
      </c>
      <c r="T188" s="275">
        <f>IF(T$10=0,0,T$10/NMM_fec!T$10)</f>
        <v>0.76261503004248143</v>
      </c>
      <c r="U188" s="275">
        <f>IF(U$10=0,0,U$10/NMM_fec!U$10)</f>
        <v>0.77036585167434701</v>
      </c>
      <c r="V188" s="275">
        <f>IF(V$10=0,0,V$10/NMM_fec!V$10)</f>
        <v>0.7746034498619957</v>
      </c>
      <c r="W188" s="275">
        <f>IF(W$10=0,0,W$10/NMM_fec!W$10)</f>
        <v>0.77458282575575488</v>
      </c>
      <c r="X188" s="275">
        <f>IF(X$10=0,0,X$10/NMM_fec!X$10)</f>
        <v>0.79824466978618536</v>
      </c>
      <c r="Y188" s="275">
        <f>IF(Y$10=0,0,Y$10/NMM_fec!Y$10)</f>
        <v>0.80021830212402312</v>
      </c>
      <c r="DA188" s="78"/>
    </row>
    <row r="189" spans="1:105" ht="12" customHeight="1" x14ac:dyDescent="0.25">
      <c r="A189" s="174" t="s">
        <v>1450</v>
      </c>
      <c r="B189" s="276">
        <f>IF(B$16=0,0,B$16/NMM_fec!B$16)</f>
        <v>0.65226976959404359</v>
      </c>
      <c r="C189" s="276">
        <f>IF(C$16=0,0,C$16/NMM_fec!C$16)</f>
        <v>0.65226976959404326</v>
      </c>
      <c r="D189" s="276">
        <f>IF(D$16=0,0,D$16/NMM_fec!D$16)</f>
        <v>0.65226976959404359</v>
      </c>
      <c r="E189" s="276">
        <f>IF(E$16=0,0,E$16/NMM_fec!E$16)</f>
        <v>0.65487748517092981</v>
      </c>
      <c r="F189" s="276">
        <f>IF(F$16=0,0,F$16/NMM_fec!F$16)</f>
        <v>0.65487748517092981</v>
      </c>
      <c r="G189" s="276">
        <f>IF(G$16=0,0,G$16/NMM_fec!G$16)</f>
        <v>0.65487748517092981</v>
      </c>
      <c r="H189" s="276">
        <f>IF(H$16=0,0,H$16/NMM_fec!H$16)</f>
        <v>0.65487748517093003</v>
      </c>
      <c r="I189" s="276">
        <f>IF(I$16=0,0,I$16/NMM_fec!I$16)</f>
        <v>0.66092651299611505</v>
      </c>
      <c r="J189" s="276">
        <f>IF(J$16=0,0,J$16/NMM_fec!J$16)</f>
        <v>0.6717838616965035</v>
      </c>
      <c r="K189" s="276">
        <f>IF(K$16=0,0,K$16/NMM_fec!K$16)</f>
        <v>0.67197980070296948</v>
      </c>
      <c r="L189" s="276">
        <f>IF(L$16=0,0,L$16/NMM_fec!L$16)</f>
        <v>0.67197980070296937</v>
      </c>
      <c r="M189" s="276">
        <f>IF(M$16=0,0,M$16/NMM_fec!M$16)</f>
        <v>0.67197980070296937</v>
      </c>
      <c r="N189" s="276">
        <f>IF(N$16=0,0,N$16/NMM_fec!N$16)</f>
        <v>0.67197980070296903</v>
      </c>
      <c r="O189" s="276">
        <f>IF(O$16=0,0,O$16/NMM_fec!O$16)</f>
        <v>0.67197980070296881</v>
      </c>
      <c r="P189" s="276">
        <f>IF(P$16=0,0,P$16/NMM_fec!P$16)</f>
        <v>0.67197980070296892</v>
      </c>
      <c r="Q189" s="276">
        <f>IF(Q$16=0,0,Q$16/NMM_fec!Q$16)</f>
        <v>0.67197980070296914</v>
      </c>
      <c r="R189" s="276">
        <f>IF(R$16=0,0,R$16/NMM_fec!R$16)</f>
        <v>0.67197980070296937</v>
      </c>
      <c r="S189" s="276">
        <f>IF(S$16=0,0,S$16/NMM_fec!S$16)</f>
        <v>0.67197980070296903</v>
      </c>
      <c r="T189" s="276">
        <f>IF(T$16=0,0,T$16/NMM_fec!T$16)</f>
        <v>0.68173182063267213</v>
      </c>
      <c r="U189" s="276">
        <f>IF(U$16=0,0,U$16/NMM_fec!U$16)</f>
        <v>0.68785782761821845</v>
      </c>
      <c r="V189" s="276">
        <f>IF(V$16=0,0,V$16/NMM_fec!V$16)</f>
        <v>0.68785782761821845</v>
      </c>
      <c r="W189" s="276">
        <f>IF(W$16=0,0,W$16/NMM_fec!W$16)</f>
        <v>0.68785782761821845</v>
      </c>
      <c r="X189" s="276">
        <f>IF(X$16=0,0,X$16/NMM_fec!X$16)</f>
        <v>0.69602204485639674</v>
      </c>
      <c r="Y189" s="276">
        <f>IF(Y$16=0,0,Y$16/NMM_fec!Y$16)</f>
        <v>0.70336984037075734</v>
      </c>
      <c r="DA189" s="79"/>
    </row>
    <row r="190" spans="1:105" ht="12" customHeight="1" x14ac:dyDescent="0.25">
      <c r="A190" s="174" t="s">
        <v>1452</v>
      </c>
      <c r="B190" s="276">
        <f>IF(B$17=0,0,B$17/NMM_fec!B$17)</f>
        <v>0.4413260599908197</v>
      </c>
      <c r="C190" s="276">
        <f>IF(C$17=0,0,C$17/NMM_fec!C$17)</f>
        <v>0.43634550192591709</v>
      </c>
      <c r="D190" s="276">
        <f>IF(D$17=0,0,D$17/NMM_fec!D$17)</f>
        <v>0.43595333826426713</v>
      </c>
      <c r="E190" s="276">
        <f>IF(E$17=0,0,E$17/NMM_fec!E$17)</f>
        <v>0.43750568870868883</v>
      </c>
      <c r="F190" s="276">
        <f>IF(F$17=0,0,F$17/NMM_fec!F$17)</f>
        <v>0.43798526129042598</v>
      </c>
      <c r="G190" s="276">
        <f>IF(G$17=0,0,G$17/NMM_fec!G$17)</f>
        <v>0.4391970745299455</v>
      </c>
      <c r="H190" s="276">
        <f>IF(H$17=0,0,H$17/NMM_fec!H$17)</f>
        <v>0.44058573506260279</v>
      </c>
      <c r="I190" s="276">
        <f>IF(I$17=0,0,I$17/NMM_fec!I$17)</f>
        <v>0.44500952825221274</v>
      </c>
      <c r="J190" s="276">
        <f>IF(J$17=0,0,J$17/NMM_fec!J$17)</f>
        <v>0.44981574092504278</v>
      </c>
      <c r="K190" s="276">
        <f>IF(K$17=0,0,K$17/NMM_fec!K$17)</f>
        <v>0.44513603493985315</v>
      </c>
      <c r="L190" s="276">
        <f>IF(L$17=0,0,L$17/NMM_fec!L$17)</f>
        <v>0.45097295436939894</v>
      </c>
      <c r="M190" s="276">
        <f>IF(M$17=0,0,M$17/NMM_fec!M$17)</f>
        <v>0.44738229848868821</v>
      </c>
      <c r="N190" s="276">
        <f>IF(N$17=0,0,N$17/NMM_fec!N$17)</f>
        <v>0.44290963138352057</v>
      </c>
      <c r="O190" s="276">
        <f>IF(O$17=0,0,O$17/NMM_fec!O$17)</f>
        <v>0.44110382816220262</v>
      </c>
      <c r="P190" s="276">
        <f>IF(P$17=0,0,P$17/NMM_fec!P$17)</f>
        <v>0.43687885895235024</v>
      </c>
      <c r="Q190" s="276">
        <f>IF(Q$17=0,0,Q$17/NMM_fec!Q$17)</f>
        <v>0.43948643888553762</v>
      </c>
      <c r="R190" s="276">
        <f>IF(R$17=0,0,R$17/NMM_fec!R$17)</f>
        <v>0.44150304269112373</v>
      </c>
      <c r="S190" s="276">
        <f>IF(S$17=0,0,S$17/NMM_fec!S$17)</f>
        <v>0.43874510807050093</v>
      </c>
      <c r="T190" s="276">
        <f>IF(T$17=0,0,T$17/NMM_fec!T$17)</f>
        <v>0.44547653519916125</v>
      </c>
      <c r="U190" s="276">
        <f>IF(U$17=0,0,U$17/NMM_fec!U$17)</f>
        <v>0.44551549718359423</v>
      </c>
      <c r="V190" s="276">
        <f>IF(V$17=0,0,V$17/NMM_fec!V$17)</f>
        <v>0.44421536857110883</v>
      </c>
      <c r="W190" s="276">
        <f>IF(W$17=0,0,W$17/NMM_fec!W$17)</f>
        <v>0.44625329466618857</v>
      </c>
      <c r="X190" s="276">
        <f>IF(X$17=0,0,X$17/NMM_fec!X$17)</f>
        <v>0.45626264200137773</v>
      </c>
      <c r="Y190" s="276">
        <f>IF(Y$17=0,0,Y$17/NMM_fec!Y$17)</f>
        <v>0.45357899909751004</v>
      </c>
      <c r="DA190" s="79"/>
    </row>
    <row r="191" spans="1:105" ht="12" customHeight="1" x14ac:dyDescent="0.25">
      <c r="A191" s="174" t="s">
        <v>1461</v>
      </c>
      <c r="B191" s="276">
        <f>IF(B$25=0,0,B$25/NMM_fec!B$25)</f>
        <v>0.61561091789281963</v>
      </c>
      <c r="C191" s="276">
        <f>IF(C$25=0,0,C$25/NMM_fec!C$25)</f>
        <v>0.6188286795626764</v>
      </c>
      <c r="D191" s="276">
        <f>IF(D$25=0,0,D$25/NMM_fec!D$25)</f>
        <v>0.62562699726904292</v>
      </c>
      <c r="E191" s="276">
        <f>IF(E$25=0,0,E$25/NMM_fec!E$25)</f>
        <v>0.62335423633750631</v>
      </c>
      <c r="F191" s="276">
        <f>IF(F$25=0,0,F$25/NMM_fec!F$25)</f>
        <v>0.62018268777739538</v>
      </c>
      <c r="G191" s="276">
        <f>IF(G$25=0,0,G$25/NMM_fec!G$25)</f>
        <v>0.61837342951193153</v>
      </c>
      <c r="H191" s="276">
        <f>IF(H$25=0,0,H$25/NMM_fec!H$25)</f>
        <v>0.61596872965055427</v>
      </c>
      <c r="I191" s="276">
        <f>IF(I$25=0,0,I$25/NMM_fec!I$25)</f>
        <v>0.62500519643916608</v>
      </c>
      <c r="J191" s="276">
        <f>IF(J$25=0,0,J$25/NMM_fec!J$25)</f>
        <v>0.63569565897622293</v>
      </c>
      <c r="K191" s="276">
        <f>IF(K$25=0,0,K$25/NMM_fec!K$25)</f>
        <v>0.63354890406822639</v>
      </c>
      <c r="L191" s="276">
        <f>IF(L$25=0,0,L$25/NMM_fec!L$25)</f>
        <v>0.63483532017249333</v>
      </c>
      <c r="M191" s="276">
        <f>IF(M$25=0,0,M$25/NMM_fec!M$25)</f>
        <v>0.6356449986464322</v>
      </c>
      <c r="N191" s="276">
        <f>IF(N$25=0,0,N$25/NMM_fec!N$25)</f>
        <v>0.63691917551918442</v>
      </c>
      <c r="O191" s="276">
        <f>IF(O$25=0,0,O$25/NMM_fec!O$25)</f>
        <v>0.63079719911512788</v>
      </c>
      <c r="P191" s="276">
        <f>IF(P$25=0,0,P$25/NMM_fec!P$25)</f>
        <v>0.63093733621554271</v>
      </c>
      <c r="Q191" s="276">
        <f>IF(Q$25=0,0,Q$25/NMM_fec!Q$25)</f>
        <v>0.63389718470507639</v>
      </c>
      <c r="R191" s="276">
        <f>IF(R$25=0,0,R$25/NMM_fec!R$25)</f>
        <v>0.63387184645589745</v>
      </c>
      <c r="S191" s="276">
        <f>IF(S$25=0,0,S$25/NMM_fec!S$25)</f>
        <v>0.63383624845092668</v>
      </c>
      <c r="T191" s="276">
        <f>IF(T$25=0,0,T$25/NMM_fec!T$25)</f>
        <v>0.64860607493050226</v>
      </c>
      <c r="U191" s="276">
        <f>IF(U$25=0,0,U$25/NMM_fec!U$25)</f>
        <v>0.64996875436478063</v>
      </c>
      <c r="V191" s="276">
        <f>IF(V$25=0,0,V$25/NMM_fec!V$25)</f>
        <v>0.64754985739354443</v>
      </c>
      <c r="W191" s="276">
        <f>IF(W$25=0,0,W$25/NMM_fec!W$25)</f>
        <v>0.64633845546144852</v>
      </c>
      <c r="X191" s="276">
        <f>IF(X$25=0,0,X$25/NMM_fec!X$25)</f>
        <v>0.6644270738411544</v>
      </c>
      <c r="Y191" s="276">
        <f>IF(Y$25=0,0,Y$25/NMM_fec!Y$25)</f>
        <v>0.66552778757248021</v>
      </c>
      <c r="DA191" s="79"/>
    </row>
    <row r="192" spans="1:105" ht="12" customHeight="1" x14ac:dyDescent="0.25">
      <c r="A192" s="41" t="s">
        <v>1470</v>
      </c>
      <c r="B192" s="277">
        <f>IF(B$33=0,0,B$33/NMM_fec!B$33)</f>
        <v>0.68767969582890021</v>
      </c>
      <c r="C192" s="277">
        <f>IF(C$33=0,0,C$33/NMM_fec!C$33)</f>
        <v>0.68751220859150586</v>
      </c>
      <c r="D192" s="277">
        <f>IF(D$33=0,0,D$33/NMM_fec!D$33)</f>
        <v>0.68766028961219294</v>
      </c>
      <c r="E192" s="277">
        <f>IF(E$33=0,0,E$33/NMM_fec!E$33)</f>
        <v>0.69031255439280914</v>
      </c>
      <c r="F192" s="277">
        <f>IF(F$33=0,0,F$33/NMM_fec!F$33)</f>
        <v>0.69006992877024853</v>
      </c>
      <c r="G192" s="277">
        <f>IF(G$33=0,0,G$33/NMM_fec!G$33)</f>
        <v>0.69001959263773049</v>
      </c>
      <c r="H192" s="277">
        <f>IF(H$33=0,0,H$33/NMM_fec!H$33)</f>
        <v>0.68996467204265211</v>
      </c>
      <c r="I192" s="277">
        <f>IF(I$33=0,0,I$33/NMM_fec!I$33)</f>
        <v>0.69646586789236142</v>
      </c>
      <c r="J192" s="277">
        <f>IF(J$33=0,0,J$33/NMM_fec!J$33)</f>
        <v>0.70803842051481503</v>
      </c>
      <c r="K192" s="277">
        <f>IF(K$33=0,0,K$33/NMM_fec!K$33)</f>
        <v>0.70855629010435062</v>
      </c>
      <c r="L192" s="277">
        <f>IF(L$33=0,0,L$33/NMM_fec!L$33)</f>
        <v>0.7085593782591777</v>
      </c>
      <c r="M192" s="277">
        <f>IF(M$33=0,0,M$33/NMM_fec!M$33)</f>
        <v>0.70821832895207948</v>
      </c>
      <c r="N192" s="277">
        <f>IF(N$33=0,0,N$33/NMM_fec!N$33)</f>
        <v>0.70911971649535999</v>
      </c>
      <c r="O192" s="277">
        <f>IF(O$33=0,0,O$33/NMM_fec!O$33)</f>
        <v>0.70828559739362751</v>
      </c>
      <c r="P192" s="277">
        <f>IF(P$33=0,0,P$33/NMM_fec!P$33)</f>
        <v>0.70801596350975771</v>
      </c>
      <c r="Q192" s="277">
        <f>IF(Q$33=0,0,Q$33/NMM_fec!Q$33)</f>
        <v>0.70835525879561301</v>
      </c>
      <c r="R192" s="277">
        <f>IF(R$33=0,0,R$33/NMM_fec!R$33)</f>
        <v>0.70778723209961059</v>
      </c>
      <c r="S192" s="277">
        <f>IF(S$33=0,0,S$33/NMM_fec!S$33)</f>
        <v>0.70770429915522159</v>
      </c>
      <c r="T192" s="277">
        <f>IF(T$33=0,0,T$33/NMM_fec!T$33)</f>
        <v>0.71787857220630957</v>
      </c>
      <c r="U192" s="277">
        <f>IF(U$33=0,0,U$33/NMM_fec!U$33)</f>
        <v>0.72441271741188384</v>
      </c>
      <c r="V192" s="277">
        <f>IF(V$33=0,0,V$33/NMM_fec!V$33)</f>
        <v>0.72429181058597902</v>
      </c>
      <c r="W192" s="277">
        <f>IF(W$33=0,0,W$33/NMM_fec!W$33)</f>
        <v>0.7242966027002502</v>
      </c>
      <c r="X192" s="277">
        <f>IF(X$33=0,0,X$33/NMM_fec!X$33)</f>
        <v>0.73302131213878163</v>
      </c>
      <c r="Y192" s="277">
        <f>IF(Y$33=0,0,Y$33/NMM_fec!Y$33)</f>
        <v>0.74044895870443239</v>
      </c>
      <c r="DA192" s="82"/>
    </row>
    <row r="193" spans="1:105" ht="12" customHeight="1" x14ac:dyDescent="0.25">
      <c r="A193" s="172"/>
      <c r="B193" s="172"/>
      <c r="C193" s="172"/>
      <c r="D193" s="172"/>
      <c r="E193" s="172"/>
      <c r="F193" s="172"/>
      <c r="G193" s="172"/>
      <c r="H193" s="172"/>
      <c r="I193" s="172"/>
      <c r="J193" s="172"/>
      <c r="K193" s="172"/>
      <c r="L193" s="172"/>
      <c r="M193" s="172"/>
      <c r="N193" s="172"/>
      <c r="O193" s="172"/>
      <c r="P193" s="172"/>
      <c r="Q193" s="172"/>
      <c r="R193" s="172"/>
      <c r="S193" s="172"/>
      <c r="T193" s="172"/>
      <c r="U193" s="172"/>
      <c r="V193" s="172"/>
      <c r="W193" s="172"/>
      <c r="X193" s="172"/>
      <c r="Y193" s="172"/>
      <c r="DA193" s="176"/>
    </row>
    <row r="194" spans="1:105" ht="12" customHeight="1" x14ac:dyDescent="0.25">
      <c r="A194" s="35" t="s">
        <v>52</v>
      </c>
      <c r="B194" s="320">
        <f>IF(B$48=0,0,B$48/NMM_fec!B$48)</f>
        <v>0.47837112044470992</v>
      </c>
      <c r="C194" s="320">
        <f>IF(C$48=0,0,C$48/NMM_fec!C$48)</f>
        <v>0.48060466934004292</v>
      </c>
      <c r="D194" s="320">
        <f>IF(D$48=0,0,D$48/NMM_fec!D$48)</f>
        <v>0.48549285919147694</v>
      </c>
      <c r="E194" s="320">
        <f>IF(E$48=0,0,E$48/NMM_fec!E$48)</f>
        <v>0.48365385866756821</v>
      </c>
      <c r="F194" s="320">
        <f>IF(F$48=0,0,F$48/NMM_fec!F$48)</f>
        <v>0.48573168863224891</v>
      </c>
      <c r="G194" s="320">
        <f>IF(G$48=0,0,G$48/NMM_fec!G$48)</f>
        <v>0.49424281769379547</v>
      </c>
      <c r="H194" s="320">
        <f>IF(H$48=0,0,H$48/NMM_fec!H$48)</f>
        <v>0.49293783455289825</v>
      </c>
      <c r="I194" s="320">
        <f>IF(I$48=0,0,I$48/NMM_fec!I$48)</f>
        <v>0.4943427362979797</v>
      </c>
      <c r="J194" s="320">
        <f>IF(J$48=0,0,J$48/NMM_fec!J$48)</f>
        <v>0.49454832835033036</v>
      </c>
      <c r="K194" s="320">
        <f>IF(K$48=0,0,K$48/NMM_fec!K$48)</f>
        <v>0.49356821558887171</v>
      </c>
      <c r="L194" s="320">
        <f>IF(L$48=0,0,L$48/NMM_fec!L$48)</f>
        <v>0.4963551558521842</v>
      </c>
      <c r="M194" s="320">
        <f>IF(M$48=0,0,M$48/NMM_fec!M$48)</f>
        <v>0.49614093925948843</v>
      </c>
      <c r="N194" s="320">
        <f>IF(N$48=0,0,N$48/NMM_fec!N$48)</f>
        <v>0.49740818126173725</v>
      </c>
      <c r="O194" s="320">
        <f>IF(O$48=0,0,O$48/NMM_fec!O$48)</f>
        <v>0.49412717211274065</v>
      </c>
      <c r="P194" s="320">
        <f>IF(P$48=0,0,P$48/NMM_fec!P$48)</f>
        <v>0.49507146212754288</v>
      </c>
      <c r="Q194" s="320">
        <f>IF(Q$48=0,0,Q$48/NMM_fec!Q$48)</f>
        <v>0.4984841447679641</v>
      </c>
      <c r="R194" s="320">
        <f>IF(R$48=0,0,R$48/NMM_fec!R$48)</f>
        <v>0.50190113624863497</v>
      </c>
      <c r="S194" s="320">
        <f>IF(S$48=0,0,S$48/NMM_fec!S$48)</f>
        <v>0.50201216809409588</v>
      </c>
      <c r="T194" s="320">
        <f>IF(T$48=0,0,T$48/NMM_fec!T$48)</f>
        <v>0.50818366656467162</v>
      </c>
      <c r="U194" s="320">
        <f>IF(U$48=0,0,U$48/NMM_fec!U$48)</f>
        <v>0.50928219959086174</v>
      </c>
      <c r="V194" s="320">
        <f>IF(V$48=0,0,V$48/NMM_fec!V$48)</f>
        <v>0.50801654422463627</v>
      </c>
      <c r="W194" s="320">
        <f>IF(W$48=0,0,W$48/NMM_fec!W$48)</f>
        <v>0.51499286123624821</v>
      </c>
      <c r="X194" s="320">
        <f>IF(X$48=0,0,X$48/NMM_fec!X$48)</f>
        <v>0.51528234466586398</v>
      </c>
      <c r="Y194" s="320">
        <f>IF(Y$48=0,0,Y$48/NMM_fec!Y$48)</f>
        <v>0.51563617161016206</v>
      </c>
      <c r="DA194" s="95"/>
    </row>
    <row r="195" spans="1:105" ht="12" customHeight="1" x14ac:dyDescent="0.25">
      <c r="A195" s="55" t="s">
        <v>91</v>
      </c>
      <c r="B195" s="273">
        <f>IF(B$49=0,0,B$49/NMM_fec!B$49)</f>
        <v>0.42563255950097506</v>
      </c>
      <c r="C195" s="273">
        <f>IF(C$49=0,0,C$49/NMM_fec!C$49)</f>
        <v>0.42732058792984362</v>
      </c>
      <c r="D195" s="273">
        <f>IF(D$49=0,0,D$49/NMM_fec!D$49)</f>
        <v>0.42732058792984384</v>
      </c>
      <c r="E195" s="273">
        <f>IF(E$49=0,0,E$49/NMM_fec!E$49)</f>
        <v>0.42732058792984362</v>
      </c>
      <c r="F195" s="273">
        <f>IF(F$49=0,0,F$49/NMM_fec!F$49)</f>
        <v>0.43161289832186467</v>
      </c>
      <c r="G195" s="273">
        <f>IF(G$49=0,0,G$49/NMM_fec!G$49)</f>
        <v>0.43983289933884656</v>
      </c>
      <c r="H195" s="273">
        <f>IF(H$49=0,0,H$49/NMM_fec!H$49)</f>
        <v>0.43983289933884645</v>
      </c>
      <c r="I195" s="273">
        <f>IF(I$49=0,0,I$49/NMM_fec!I$49)</f>
        <v>0.43983289933884656</v>
      </c>
      <c r="J195" s="273">
        <f>IF(J$49=0,0,J$49/NMM_fec!J$49)</f>
        <v>0.43983289933884656</v>
      </c>
      <c r="K195" s="273">
        <f>IF(K$49=0,0,K$49/NMM_fec!K$49)</f>
        <v>0.43983289933884656</v>
      </c>
      <c r="L195" s="273">
        <f>IF(L$49=0,0,L$49/NMM_fec!L$49)</f>
        <v>0.43983289933884662</v>
      </c>
      <c r="M195" s="273">
        <f>IF(M$49=0,0,M$49/NMM_fec!M$49)</f>
        <v>0.43983289933884662</v>
      </c>
      <c r="N195" s="273">
        <f>IF(N$49=0,0,N$49/NMM_fec!N$49)</f>
        <v>0.43983289933884662</v>
      </c>
      <c r="O195" s="273">
        <f>IF(O$49=0,0,O$49/NMM_fec!O$49)</f>
        <v>0.43983289933884651</v>
      </c>
      <c r="P195" s="273">
        <f>IF(P$49=0,0,P$49/NMM_fec!P$49)</f>
        <v>0.43983289933884667</v>
      </c>
      <c r="Q195" s="273">
        <f>IF(Q$49=0,0,Q$49/NMM_fec!Q$49)</f>
        <v>0.43983289933884667</v>
      </c>
      <c r="R195" s="273">
        <f>IF(R$49=0,0,R$49/NMM_fec!R$49)</f>
        <v>0.44485453871730662</v>
      </c>
      <c r="S195" s="273">
        <f>IF(S$49=0,0,S$49/NMM_fec!S$49)</f>
        <v>0.44485453871730674</v>
      </c>
      <c r="T195" s="273">
        <f>IF(T$49=0,0,T$49/NMM_fec!T$49)</f>
        <v>0.45044662176363826</v>
      </c>
      <c r="U195" s="273">
        <f>IF(U$49=0,0,U$49/NMM_fec!U$49)</f>
        <v>0.4504466217636382</v>
      </c>
      <c r="V195" s="273">
        <f>IF(V$49=0,0,V$49/NMM_fec!V$49)</f>
        <v>0.4504466217636382</v>
      </c>
      <c r="W195" s="273">
        <f>IF(W$49=0,0,W$49/NMM_fec!W$49)</f>
        <v>0.45703693352868602</v>
      </c>
      <c r="X195" s="273">
        <f>IF(X$49=0,0,X$49/NMM_fec!X$49)</f>
        <v>0.45703693352868591</v>
      </c>
      <c r="Y195" s="273">
        <f>IF(Y$49=0,0,Y$49/NMM_fec!Y$49)</f>
        <v>0.45703693352868596</v>
      </c>
      <c r="DA195" s="76"/>
    </row>
    <row r="196" spans="1:105" ht="12" customHeight="1" x14ac:dyDescent="0.25">
      <c r="A196" s="173" t="s">
        <v>92</v>
      </c>
      <c r="B196" s="274">
        <f>IF(B$50=0,0,B$50/NMM_fec!B$50)</f>
        <v>0.1104895380380648</v>
      </c>
      <c r="C196" s="274">
        <f>IF(C$50=0,0,C$50/NMM_fec!C$50)</f>
        <v>0.11092773167982822</v>
      </c>
      <c r="D196" s="274">
        <f>IF(D$50=0,0,D$50/NMM_fec!D$50)</f>
        <v>0.11092773167982822</v>
      </c>
      <c r="E196" s="274">
        <f>IF(E$50=0,0,E$50/NMM_fec!E$50)</f>
        <v>0.11092773167982821</v>
      </c>
      <c r="F196" s="274">
        <f>IF(F$50=0,0,F$50/NMM_fec!F$50)</f>
        <v>0.1120419683183185</v>
      </c>
      <c r="G196" s="274">
        <f>IF(G$50=0,0,G$50/NMM_fec!G$50)</f>
        <v>0.1141757903081202</v>
      </c>
      <c r="H196" s="274">
        <f>IF(H$50=0,0,H$50/NMM_fec!H$50)</f>
        <v>0.11417579030812018</v>
      </c>
      <c r="I196" s="274">
        <f>IF(I$50=0,0,I$50/NMM_fec!I$50)</f>
        <v>0.11417579030812021</v>
      </c>
      <c r="J196" s="274">
        <f>IF(J$50=0,0,J$50/NMM_fec!J$50)</f>
        <v>0.11417579030812015</v>
      </c>
      <c r="K196" s="274">
        <f>IF(K$50=0,0,K$50/NMM_fec!K$50)</f>
        <v>0.1141757903081202</v>
      </c>
      <c r="L196" s="274">
        <f>IF(L$50=0,0,L$50/NMM_fec!L$50)</f>
        <v>0.11417579030812021</v>
      </c>
      <c r="M196" s="274">
        <f>IF(M$50=0,0,M$50/NMM_fec!M$50)</f>
        <v>0.1141757903081202</v>
      </c>
      <c r="N196" s="274">
        <f>IF(N$50=0,0,N$50/NMM_fec!N$50)</f>
        <v>0.11417579030812017</v>
      </c>
      <c r="O196" s="274">
        <f>IF(O$50=0,0,O$50/NMM_fec!O$50)</f>
        <v>0.11417579030812022</v>
      </c>
      <c r="P196" s="274">
        <f>IF(P$50=0,0,P$50/NMM_fec!P$50)</f>
        <v>0.11417579030812018</v>
      </c>
      <c r="Q196" s="274">
        <f>IF(Q$50=0,0,Q$50/NMM_fec!Q$50)</f>
        <v>0.11417579030812022</v>
      </c>
      <c r="R196" s="274">
        <f>IF(R$50=0,0,R$50/NMM_fec!R$50)</f>
        <v>0.11547935274180786</v>
      </c>
      <c r="S196" s="274">
        <f>IF(S$50=0,0,S$50/NMM_fec!S$50)</f>
        <v>0.1154793527418078</v>
      </c>
      <c r="T196" s="274">
        <f>IF(T$50=0,0,T$50/NMM_fec!T$50)</f>
        <v>0.11693099608691303</v>
      </c>
      <c r="U196" s="274">
        <f>IF(U$50=0,0,U$50/NMM_fec!U$50)</f>
        <v>0.11693099608691303</v>
      </c>
      <c r="V196" s="274">
        <f>IF(V$50=0,0,V$50/NMM_fec!V$50)</f>
        <v>0.11693099608691301</v>
      </c>
      <c r="W196" s="274">
        <f>IF(W$50=0,0,W$50/NMM_fec!W$50)</f>
        <v>0.11864176864458735</v>
      </c>
      <c r="X196" s="274">
        <f>IF(X$50=0,0,X$50/NMM_fec!X$50)</f>
        <v>0.11864176864458729</v>
      </c>
      <c r="Y196" s="274">
        <f>IF(Y$50=0,0,Y$50/NMM_fec!Y$50)</f>
        <v>0.11864176864458735</v>
      </c>
      <c r="DA196" s="77"/>
    </row>
    <row r="197" spans="1:105" ht="12" customHeight="1" x14ac:dyDescent="0.25">
      <c r="A197" s="173" t="s">
        <v>93</v>
      </c>
      <c r="B197" s="274">
        <f>IF(B$51=0,0,B$51/NMM_fec!B$51)</f>
        <v>0.60344299008885749</v>
      </c>
      <c r="C197" s="274">
        <f>IF(C$51=0,0,C$51/NMM_fec!C$51)</f>
        <v>0.6058362020265573</v>
      </c>
      <c r="D197" s="274">
        <f>IF(D$51=0,0,D$51/NMM_fec!D$51)</f>
        <v>0.60583620202655719</v>
      </c>
      <c r="E197" s="274">
        <f>IF(E$51=0,0,E$51/NMM_fec!E$51)</f>
        <v>0.60583620202655741</v>
      </c>
      <c r="F197" s="274">
        <f>IF(F$51=0,0,F$51/NMM_fec!F$51)</f>
        <v>0.61192164957875428</v>
      </c>
      <c r="G197" s="274">
        <f>IF(G$51=0,0,G$51/NMM_fec!G$51)</f>
        <v>0.62357560292770986</v>
      </c>
      <c r="H197" s="274">
        <f>IF(H$51=0,0,H$51/NMM_fec!H$51)</f>
        <v>0.62357560292771019</v>
      </c>
      <c r="I197" s="274">
        <f>IF(I$51=0,0,I$51/NMM_fec!I$51)</f>
        <v>0.62357560292770986</v>
      </c>
      <c r="J197" s="274">
        <f>IF(J$51=0,0,J$51/NMM_fec!J$51)</f>
        <v>0.62357560292771042</v>
      </c>
      <c r="K197" s="274">
        <f>IF(K$51=0,0,K$51/NMM_fec!K$51)</f>
        <v>0.62357560292771008</v>
      </c>
      <c r="L197" s="274">
        <f>IF(L$51=0,0,L$51/NMM_fec!L$51)</f>
        <v>0.62357560292770997</v>
      </c>
      <c r="M197" s="274">
        <f>IF(M$51=0,0,M$51/NMM_fec!M$51)</f>
        <v>0.62357560292771019</v>
      </c>
      <c r="N197" s="274">
        <f>IF(N$51=0,0,N$51/NMM_fec!N$51)</f>
        <v>0.62357560292771008</v>
      </c>
      <c r="O197" s="274">
        <f>IF(O$51=0,0,O$51/NMM_fec!O$51)</f>
        <v>0.62357560292770997</v>
      </c>
      <c r="P197" s="274">
        <f>IF(P$51=0,0,P$51/NMM_fec!P$51)</f>
        <v>0.6235756029277103</v>
      </c>
      <c r="Q197" s="274">
        <f>IF(Q$51=0,0,Q$51/NMM_fec!Q$51)</f>
        <v>0.62357560292770997</v>
      </c>
      <c r="R197" s="274">
        <f>IF(R$51=0,0,R$51/NMM_fec!R$51)</f>
        <v>0.63069506081232007</v>
      </c>
      <c r="S197" s="274">
        <f>IF(S$51=0,0,S$51/NMM_fec!S$51)</f>
        <v>0.63069506081231974</v>
      </c>
      <c r="T197" s="274">
        <f>IF(T$51=0,0,T$51/NMM_fec!T$51)</f>
        <v>0.63862326846227002</v>
      </c>
      <c r="U197" s="274">
        <f>IF(U$51=0,0,U$51/NMM_fec!U$51)</f>
        <v>0.63862326846227013</v>
      </c>
      <c r="V197" s="274">
        <f>IF(V$51=0,0,V$51/NMM_fec!V$51)</f>
        <v>0.63862326846227035</v>
      </c>
      <c r="W197" s="274">
        <f>IF(W$51=0,0,W$51/NMM_fec!W$51)</f>
        <v>0.6479667205745353</v>
      </c>
      <c r="X197" s="274">
        <f>IF(X$51=0,0,X$51/NMM_fec!X$51)</f>
        <v>0.6479667205745353</v>
      </c>
      <c r="Y197" s="274">
        <f>IF(Y$51=0,0,Y$51/NMM_fec!Y$51)</f>
        <v>0.6479667205745353</v>
      </c>
      <c r="DA197" s="77"/>
    </row>
    <row r="198" spans="1:105" ht="12" customHeight="1" x14ac:dyDescent="0.25">
      <c r="A198" s="173" t="s">
        <v>94</v>
      </c>
      <c r="B198" s="274">
        <f>IF(B$52=0,0,B$52/NMM_fec!B$52)</f>
        <v>0.42156564794929763</v>
      </c>
      <c r="C198" s="274">
        <f>IF(C$52=0,0,C$52/NMM_fec!C$52)</f>
        <v>0.42323754729648816</v>
      </c>
      <c r="D198" s="274">
        <f>IF(D$52=0,0,D$52/NMM_fec!D$52)</f>
        <v>0.42323754729648849</v>
      </c>
      <c r="E198" s="274">
        <f>IF(E$52=0,0,E$52/NMM_fec!E$52)</f>
        <v>0.4232375472964881</v>
      </c>
      <c r="F198" s="274">
        <f>IF(F$52=0,0,F$52/NMM_fec!F$52)</f>
        <v>0.42748884473889581</v>
      </c>
      <c r="G198" s="274">
        <f>IF(G$52=0,0,G$52/NMM_fec!G$52)</f>
        <v>0.43563030379205331</v>
      </c>
      <c r="H198" s="274">
        <f>IF(H$52=0,0,H$52/NMM_fec!H$52)</f>
        <v>0.43563030379205336</v>
      </c>
      <c r="I198" s="274">
        <f>IF(I$52=0,0,I$52/NMM_fec!I$52)</f>
        <v>0.43563030379205336</v>
      </c>
      <c r="J198" s="274">
        <f>IF(J$52=0,0,J$52/NMM_fec!J$52)</f>
        <v>0.43563030379205353</v>
      </c>
      <c r="K198" s="274">
        <f>IF(K$52=0,0,K$52/NMM_fec!K$52)</f>
        <v>0.4356303037920532</v>
      </c>
      <c r="L198" s="274">
        <f>IF(L$52=0,0,L$52/NMM_fec!L$52)</f>
        <v>0.43563030379205336</v>
      </c>
      <c r="M198" s="274">
        <f>IF(M$52=0,0,M$52/NMM_fec!M$52)</f>
        <v>0.43563030379205336</v>
      </c>
      <c r="N198" s="274">
        <f>IF(N$52=0,0,N$52/NMM_fec!N$52)</f>
        <v>0.43563030379205331</v>
      </c>
      <c r="O198" s="274">
        <f>IF(O$52=0,0,O$52/NMM_fec!O$52)</f>
        <v>0.43563030379205342</v>
      </c>
      <c r="P198" s="274">
        <f>IF(P$52=0,0,P$52/NMM_fec!P$52)</f>
        <v>0.43563030379205336</v>
      </c>
      <c r="Q198" s="274">
        <f>IF(Q$52=0,0,Q$52/NMM_fec!Q$52)</f>
        <v>0.43563030379205342</v>
      </c>
      <c r="R198" s="274">
        <f>IF(R$52=0,0,R$52/NMM_fec!R$52)</f>
        <v>0.44060396149537884</v>
      </c>
      <c r="S198" s="274">
        <f>IF(S$52=0,0,S$52/NMM_fec!S$52)</f>
        <v>0.44060396149537906</v>
      </c>
      <c r="T198" s="274">
        <f>IF(T$52=0,0,T$52/NMM_fec!T$52)</f>
        <v>0.44614261228745394</v>
      </c>
      <c r="U198" s="274">
        <f>IF(U$52=0,0,U$52/NMM_fec!U$52)</f>
        <v>0.44614261228745422</v>
      </c>
      <c r="V198" s="274">
        <f>IF(V$52=0,0,V$52/NMM_fec!V$52)</f>
        <v>0.44614261228745405</v>
      </c>
      <c r="W198" s="274">
        <f>IF(W$52=0,0,W$52/NMM_fec!W$52)</f>
        <v>0.45266995374055508</v>
      </c>
      <c r="X198" s="274">
        <f>IF(X$52=0,0,X$52/NMM_fec!X$52)</f>
        <v>0.45266995374055519</v>
      </c>
      <c r="Y198" s="274">
        <f>IF(Y$52=0,0,Y$52/NMM_fec!Y$52)</f>
        <v>0.45266995374055513</v>
      </c>
      <c r="DA198" s="77"/>
    </row>
    <row r="199" spans="1:105" ht="12" customHeight="1" x14ac:dyDescent="0.25">
      <c r="A199" s="56" t="s">
        <v>95</v>
      </c>
      <c r="B199" s="275">
        <f>IF(B$53=0,0,B$53/NMM_fec!B$53)</f>
        <v>0.65622715121577546</v>
      </c>
      <c r="C199" s="275">
        <f>IF(C$53=0,0,C$53/NMM_fec!C$53)</f>
        <v>0.66081234092969054</v>
      </c>
      <c r="D199" s="275">
        <f>IF(D$53=0,0,D$53/NMM_fec!D$53)</f>
        <v>0.68061112266144475</v>
      </c>
      <c r="E199" s="275">
        <f>IF(E$53=0,0,E$53/NMM_fec!E$53)</f>
        <v>0.67688365017158725</v>
      </c>
      <c r="F199" s="275">
        <f>IF(F$53=0,0,F$53/NMM_fec!F$53)</f>
        <v>0.67007810438657511</v>
      </c>
      <c r="G199" s="275">
        <f>IF(G$53=0,0,G$53/NMM_fec!G$53)</f>
        <v>0.67687276125620599</v>
      </c>
      <c r="H199" s="275">
        <f>IF(H$53=0,0,H$53/NMM_fec!H$53)</f>
        <v>0.67197437652799863</v>
      </c>
      <c r="I199" s="275">
        <f>IF(I$53=0,0,I$53/NMM_fec!I$53)</f>
        <v>0.67471929539962872</v>
      </c>
      <c r="J199" s="275">
        <f>IF(J$53=0,0,J$53/NMM_fec!J$53)</f>
        <v>0.67917189122212407</v>
      </c>
      <c r="K199" s="275">
        <f>IF(K$53=0,0,K$53/NMM_fec!K$53)</f>
        <v>0.67077251473260024</v>
      </c>
      <c r="L199" s="275">
        <f>IF(L$53=0,0,L$53/NMM_fec!L$53)</f>
        <v>0.67955524794255884</v>
      </c>
      <c r="M199" s="275">
        <f>IF(M$53=0,0,M$53/NMM_fec!M$53)</f>
        <v>0.68134467995509596</v>
      </c>
      <c r="N199" s="275">
        <f>IF(N$53=0,0,N$53/NMM_fec!N$53)</f>
        <v>0.68660304713718689</v>
      </c>
      <c r="O199" s="275">
        <f>IF(O$53=0,0,O$53/NMM_fec!O$53)</f>
        <v>0.68274074190561607</v>
      </c>
      <c r="P199" s="275">
        <f>IF(P$53=0,0,P$53/NMM_fec!P$53)</f>
        <v>0.69407919894088199</v>
      </c>
      <c r="Q199" s="275">
        <f>IF(Q$53=0,0,Q$53/NMM_fec!Q$53)</f>
        <v>0.7069998917442144</v>
      </c>
      <c r="R199" s="275">
        <f>IF(R$53=0,0,R$53/NMM_fec!R$53)</f>
        <v>0.68628944807603753</v>
      </c>
      <c r="S199" s="275">
        <f>IF(S$53=0,0,S$53/NMM_fec!S$53)</f>
        <v>0.69013013540365642</v>
      </c>
      <c r="T199" s="275">
        <f>IF(T$53=0,0,T$53/NMM_fec!T$53)</f>
        <v>0.69647710771412674</v>
      </c>
      <c r="U199" s="275">
        <f>IF(U$53=0,0,U$53/NMM_fec!U$53)</f>
        <v>0.70355573797960769</v>
      </c>
      <c r="V199" s="275">
        <f>IF(V$53=0,0,V$53/NMM_fec!V$53)</f>
        <v>0.70742582972068435</v>
      </c>
      <c r="W199" s="275">
        <f>IF(W$53=0,0,W$53/NMM_fec!W$53)</f>
        <v>0.71775679466750475</v>
      </c>
      <c r="X199" s="275">
        <f>IF(X$53=0,0,X$53/NMM_fec!X$53)</f>
        <v>0.71969001021077916</v>
      </c>
      <c r="Y199" s="275">
        <f>IF(Y$53=0,0,Y$53/NMM_fec!Y$53)</f>
        <v>0.72146941886971949</v>
      </c>
      <c r="DA199" s="78"/>
    </row>
    <row r="200" spans="1:105" ht="12" customHeight="1" x14ac:dyDescent="0.25">
      <c r="A200" s="174" t="s">
        <v>1496</v>
      </c>
      <c r="B200" s="276">
        <f>IF(B$59=0,0,B$59/NMM_fec!B$59)</f>
        <v>0.51249901630704275</v>
      </c>
      <c r="C200" s="276">
        <f>IF(C$59=0,0,C$59/NMM_fec!C$59)</f>
        <v>0.51453155091930969</v>
      </c>
      <c r="D200" s="276">
        <f>IF(D$59=0,0,D$59/NMM_fec!D$59)</f>
        <v>0.5145315509193098</v>
      </c>
      <c r="E200" s="276">
        <f>IF(E$59=0,0,E$59/NMM_fec!E$59)</f>
        <v>0.51453155091930969</v>
      </c>
      <c r="F200" s="276">
        <f>IF(F$59=0,0,F$59/NMM_fec!F$59)</f>
        <v>0.51969986994117756</v>
      </c>
      <c r="G200" s="276">
        <f>IF(G$59=0,0,G$59/NMM_fec!G$59)</f>
        <v>0.52959747373395438</v>
      </c>
      <c r="H200" s="276">
        <f>IF(H$59=0,0,H$59/NMM_fec!H$59)</f>
        <v>0.52959747373395438</v>
      </c>
      <c r="I200" s="276">
        <f>IF(I$59=0,0,I$59/NMM_fec!I$59)</f>
        <v>0.52959747373395438</v>
      </c>
      <c r="J200" s="276">
        <f>IF(J$59=0,0,J$59/NMM_fec!J$59)</f>
        <v>0.52959747373395427</v>
      </c>
      <c r="K200" s="276">
        <f>IF(K$59=0,0,K$59/NMM_fec!K$59)</f>
        <v>0.5295974737339546</v>
      </c>
      <c r="L200" s="276">
        <f>IF(L$59=0,0,L$59/NMM_fec!L$59)</f>
        <v>0.52959747373395427</v>
      </c>
      <c r="M200" s="276">
        <f>IF(M$59=0,0,M$59/NMM_fec!M$59)</f>
        <v>0.52959747373395449</v>
      </c>
      <c r="N200" s="276">
        <f>IF(N$59=0,0,N$59/NMM_fec!N$59)</f>
        <v>0.52959747373395449</v>
      </c>
      <c r="O200" s="276">
        <f>IF(O$59=0,0,O$59/NMM_fec!O$59)</f>
        <v>0.52959747373395449</v>
      </c>
      <c r="P200" s="276">
        <f>IF(P$59=0,0,P$59/NMM_fec!P$59)</f>
        <v>0.52959747373395449</v>
      </c>
      <c r="Q200" s="276">
        <f>IF(Q$59=0,0,Q$59/NMM_fec!Q$59)</f>
        <v>0.52959747373395438</v>
      </c>
      <c r="R200" s="276">
        <f>IF(R$59=0,0,R$59/NMM_fec!R$59)</f>
        <v>0.53564396896619626</v>
      </c>
      <c r="S200" s="276">
        <f>IF(S$59=0,0,S$59/NMM_fec!S$59)</f>
        <v>0.53564396896619593</v>
      </c>
      <c r="T200" s="276">
        <f>IF(T$59=0,0,T$59/NMM_fec!T$59)</f>
        <v>0.54237732851865206</v>
      </c>
      <c r="U200" s="276">
        <f>IF(U$59=0,0,U$59/NMM_fec!U$59)</f>
        <v>0.54237732851865217</v>
      </c>
      <c r="V200" s="276">
        <f>IF(V$59=0,0,V$59/NMM_fec!V$59)</f>
        <v>0.54237732851865239</v>
      </c>
      <c r="W200" s="276">
        <f>IF(W$59=0,0,W$59/NMM_fec!W$59)</f>
        <v>0.55031264319641926</v>
      </c>
      <c r="X200" s="276">
        <f>IF(X$59=0,0,X$59/NMM_fec!X$59)</f>
        <v>0.55031264319641926</v>
      </c>
      <c r="Y200" s="276">
        <f>IF(Y$59=0,0,Y$59/NMM_fec!Y$59)</f>
        <v>0.55031264319641937</v>
      </c>
      <c r="DA200" s="79"/>
    </row>
    <row r="201" spans="1:105" ht="12" customHeight="1" x14ac:dyDescent="0.25">
      <c r="A201" s="174" t="s">
        <v>1498</v>
      </c>
      <c r="B201" s="276">
        <f>IF(B$60=0,0,B$60/NMM_fec!B$60)</f>
        <v>0.36808169454672285</v>
      </c>
      <c r="C201" s="276">
        <f>IF(C$60=0,0,C$60/NMM_fec!C$60)</f>
        <v>0.36532507735917463</v>
      </c>
      <c r="D201" s="276">
        <f>IF(D$60=0,0,D$60/NMM_fec!D$60)</f>
        <v>0.3649561180901828</v>
      </c>
      <c r="E201" s="276">
        <f>IF(E$60=0,0,E$60/NMM_fec!E$60)</f>
        <v>0.36716123697641295</v>
      </c>
      <c r="F201" s="276">
        <f>IF(F$60=0,0,F$60/NMM_fec!F$60)</f>
        <v>0.37213064639713389</v>
      </c>
      <c r="G201" s="276">
        <f>IF(G$60=0,0,G$60/NMM_fec!G$60)</f>
        <v>0.38208213609332176</v>
      </c>
      <c r="H201" s="276">
        <f>IF(H$60=0,0,H$60/NMM_fec!H$60)</f>
        <v>0.38320874584450026</v>
      </c>
      <c r="I201" s="276">
        <f>IF(I$60=0,0,I$60/NMM_fec!I$60)</f>
        <v>0.38194768940532814</v>
      </c>
      <c r="J201" s="276">
        <f>IF(J$60=0,0,J$60/NMM_fec!J$60)</f>
        <v>0.38243912740940189</v>
      </c>
      <c r="K201" s="276">
        <f>IF(K$60=0,0,K$60/NMM_fec!K$60)</f>
        <v>0.389853848231696</v>
      </c>
      <c r="L201" s="276">
        <f>IF(L$60=0,0,L$60/NMM_fec!L$60)</f>
        <v>0.39244505204812269</v>
      </c>
      <c r="M201" s="276">
        <f>IF(M$60=0,0,M$60/NMM_fec!M$60)</f>
        <v>0.38734438935977999</v>
      </c>
      <c r="N201" s="276">
        <f>IF(N$60=0,0,N$60/NMM_fec!N$60)</f>
        <v>0.39741540535590192</v>
      </c>
      <c r="O201" s="276">
        <f>IF(O$60=0,0,O$60/NMM_fec!O$60)</f>
        <v>0.39142797038833688</v>
      </c>
      <c r="P201" s="276">
        <f>IF(P$60=0,0,P$60/NMM_fec!P$60)</f>
        <v>0.3892059957687346</v>
      </c>
      <c r="Q201" s="276">
        <f>IF(Q$60=0,0,Q$60/NMM_fec!Q$60)</f>
        <v>0.39264869499523603</v>
      </c>
      <c r="R201" s="276">
        <f>IF(R$60=0,0,R$60/NMM_fec!R$60)</f>
        <v>0.3946223035516892</v>
      </c>
      <c r="S201" s="276">
        <f>IF(S$60=0,0,S$60/NMM_fec!S$60)</f>
        <v>0.39373420546452459</v>
      </c>
      <c r="T201" s="276">
        <f>IF(T$60=0,0,T$60/NMM_fec!T$60)</f>
        <v>0.39852669300558657</v>
      </c>
      <c r="U201" s="276">
        <f>IF(U$60=0,0,U$60/NMM_fec!U$60)</f>
        <v>0.39849292447310758</v>
      </c>
      <c r="V201" s="276">
        <f>IF(V$60=0,0,V$60/NMM_fec!V$60)</f>
        <v>0.396737710257418</v>
      </c>
      <c r="W201" s="276">
        <f>IF(W$60=0,0,W$60/NMM_fec!W$60)</f>
        <v>0.40298366125446722</v>
      </c>
      <c r="X201" s="276">
        <f>IF(X$60=0,0,X$60/NMM_fec!X$60)</f>
        <v>0.40270270191461421</v>
      </c>
      <c r="Y201" s="276">
        <f>IF(Y$60=0,0,Y$60/NMM_fec!Y$60)</f>
        <v>0.40269580659982629</v>
      </c>
      <c r="DA201" s="79"/>
    </row>
    <row r="202" spans="1:105" ht="12" customHeight="1" x14ac:dyDescent="0.25">
      <c r="A202" s="174" t="s">
        <v>1520</v>
      </c>
      <c r="B202" s="276">
        <f>IF(B$79=0,0,B$79/NMM_fec!B$79)</f>
        <v>0.51038246189753944</v>
      </c>
      <c r="C202" s="276">
        <f>IF(C$79=0,0,C$79/NMM_fec!C$79)</f>
        <v>0.51466621984306049</v>
      </c>
      <c r="D202" s="276">
        <f>IF(D$79=0,0,D$79/NMM_fec!D$79)</f>
        <v>0.5204388799435673</v>
      </c>
      <c r="E202" s="276">
        <f>IF(E$79=0,0,E$79/NMM_fec!E$79)</f>
        <v>0.51673122689348394</v>
      </c>
      <c r="F202" s="276">
        <f>IF(F$79=0,0,F$79/NMM_fec!F$79)</f>
        <v>0.51876200103749848</v>
      </c>
      <c r="G202" s="276">
        <f>IF(G$79=0,0,G$79/NMM_fec!G$79)</f>
        <v>0.52697879145490178</v>
      </c>
      <c r="H202" s="276">
        <f>IF(H$79=0,0,H$79/NMM_fec!H$79)</f>
        <v>0.52493012186734733</v>
      </c>
      <c r="I202" s="276">
        <f>IF(I$79=0,0,I$79/NMM_fec!I$79)</f>
        <v>0.52765017854796015</v>
      </c>
      <c r="J202" s="276">
        <f>IF(J$79=0,0,J$79/NMM_fec!J$79)</f>
        <v>0.52791860115377642</v>
      </c>
      <c r="K202" s="276">
        <f>IF(K$79=0,0,K$79/NMM_fec!K$79)</f>
        <v>0.52580319446778012</v>
      </c>
      <c r="L202" s="276">
        <f>IF(L$79=0,0,L$79/NMM_fec!L$79)</f>
        <v>0.52729747261668214</v>
      </c>
      <c r="M202" s="276">
        <f>IF(M$79=0,0,M$79/NMM_fec!M$79)</f>
        <v>0.52786857304609525</v>
      </c>
      <c r="N202" s="276">
        <f>IF(N$79=0,0,N$79/NMM_fec!N$79)</f>
        <v>0.52891022436053892</v>
      </c>
      <c r="O202" s="276">
        <f>IF(O$79=0,0,O$79/NMM_fec!O$79)</f>
        <v>0.52378041050840041</v>
      </c>
      <c r="P202" s="276">
        <f>IF(P$79=0,0,P$79/NMM_fec!P$79)</f>
        <v>0.52412419697039359</v>
      </c>
      <c r="Q202" s="276">
        <f>IF(Q$79=0,0,Q$79/NMM_fec!Q$79)</f>
        <v>0.52709012761623608</v>
      </c>
      <c r="R202" s="276">
        <f>IF(R$79=0,0,R$79/NMM_fec!R$79)</f>
        <v>0.53217287241787947</v>
      </c>
      <c r="S202" s="276">
        <f>IF(S$79=0,0,S$79/NMM_fec!S$79)</f>
        <v>0.53215903737492631</v>
      </c>
      <c r="T202" s="276">
        <f>IF(T$79=0,0,T$79/NMM_fec!T$79)</f>
        <v>0.53843308357626041</v>
      </c>
      <c r="U202" s="276">
        <f>IF(U$79=0,0,U$79/NMM_fec!U$79)</f>
        <v>0.53985909128223186</v>
      </c>
      <c r="V202" s="276">
        <f>IF(V$79=0,0,V$79/NMM_fec!V$79)</f>
        <v>0.53795993777742945</v>
      </c>
      <c r="W202" s="276">
        <f>IF(W$79=0,0,W$79/NMM_fec!W$79)</f>
        <v>0.54483615295674204</v>
      </c>
      <c r="X202" s="276">
        <f>IF(X$79=0,0,X$79/NMM_fec!X$79)</f>
        <v>0.54486286771467918</v>
      </c>
      <c r="Y202" s="276">
        <f>IF(Y$79=0,0,Y$79/NMM_fec!Y$79)</f>
        <v>0.54549343997497335</v>
      </c>
      <c r="DA202" s="79"/>
    </row>
    <row r="203" spans="1:105" ht="12" customHeight="1" x14ac:dyDescent="0.25">
      <c r="A203" s="41" t="s">
        <v>1532</v>
      </c>
      <c r="B203" s="277">
        <f>IF(B$89=0,0,B$89/NMM_fec!B$89)</f>
        <v>0.4312331871207048</v>
      </c>
      <c r="C203" s="277">
        <f>IF(C$89=0,0,C$89/NMM_fec!C$89)</f>
        <v>0.42958340489400892</v>
      </c>
      <c r="D203" s="277">
        <f>IF(D$89=0,0,D$89/NMM_fec!D$89)</f>
        <v>0.43494680656994339</v>
      </c>
      <c r="E203" s="277">
        <f>IF(E$89=0,0,E$89/NMM_fec!E$89)</f>
        <v>0.43549768330038052</v>
      </c>
      <c r="F203" s="277">
        <f>IF(F$89=0,0,F$89/NMM_fec!F$89)</f>
        <v>0.4353655555571192</v>
      </c>
      <c r="G203" s="277">
        <f>IF(G$89=0,0,G$89/NMM_fec!G$89)</f>
        <v>0.44363637020390656</v>
      </c>
      <c r="H203" s="277">
        <f>IF(H$89=0,0,H$89/NMM_fec!H$89)</f>
        <v>0.44315729531024489</v>
      </c>
      <c r="I203" s="277">
        <f>IF(I$89=0,0,I$89/NMM_fec!I$89)</f>
        <v>0.44257069763851276</v>
      </c>
      <c r="J203" s="277">
        <f>IF(J$89=0,0,J$89/NMM_fec!J$89)</f>
        <v>0.44248602743406285</v>
      </c>
      <c r="K203" s="277">
        <f>IF(K$89=0,0,K$89/NMM_fec!K$89)</f>
        <v>0.4402695496770187</v>
      </c>
      <c r="L203" s="277">
        <f>IF(L$89=0,0,L$89/NMM_fec!L$89)</f>
        <v>0.44791409631686513</v>
      </c>
      <c r="M203" s="277">
        <f>IF(M$89=0,0,M$89/NMM_fec!M$89)</f>
        <v>0.4465810402772063</v>
      </c>
      <c r="N203" s="277">
        <f>IF(N$89=0,0,N$89/NMM_fec!N$89)</f>
        <v>0.44613866964011462</v>
      </c>
      <c r="O203" s="277">
        <f>IF(O$89=0,0,O$89/NMM_fec!O$89)</f>
        <v>0.44500447664110077</v>
      </c>
      <c r="P203" s="277">
        <f>IF(P$89=0,0,P$89/NMM_fec!P$89)</f>
        <v>0.44793975010347747</v>
      </c>
      <c r="Q203" s="277">
        <f>IF(Q$89=0,0,Q$89/NMM_fec!Q$89)</f>
        <v>0.454216420895864</v>
      </c>
      <c r="R203" s="277">
        <f>IF(R$89=0,0,R$89/NMM_fec!R$89)</f>
        <v>0.45371831379960892</v>
      </c>
      <c r="S203" s="277">
        <f>IF(S$89=0,0,S$89/NMM_fec!S$89)</f>
        <v>0.45382337694422636</v>
      </c>
      <c r="T203" s="277">
        <f>IF(T$89=0,0,T$89/NMM_fec!T$89)</f>
        <v>0.45842033554244932</v>
      </c>
      <c r="U203" s="277">
        <f>IF(U$89=0,0,U$89/NMM_fec!U$89)</f>
        <v>0.46075070393933082</v>
      </c>
      <c r="V203" s="277">
        <f>IF(V$89=0,0,V$89/NMM_fec!V$89)</f>
        <v>0.45995241990254959</v>
      </c>
      <c r="W203" s="277">
        <f>IF(W$89=0,0,W$89/NMM_fec!W$89)</f>
        <v>0.4666853987459329</v>
      </c>
      <c r="X203" s="277">
        <f>IF(X$89=0,0,X$89/NMM_fec!X$89)</f>
        <v>0.466666412866515</v>
      </c>
      <c r="Y203" s="277">
        <f>IF(Y$89=0,0,Y$89/NMM_fec!Y$89)</f>
        <v>0.465513199533722</v>
      </c>
      <c r="DA203" s="82"/>
    </row>
    <row r="204" spans="1:105" ht="12" customHeight="1" x14ac:dyDescent="0.25">
      <c r="A204" s="172"/>
      <c r="B204" s="172"/>
      <c r="C204" s="172"/>
      <c r="D204" s="172"/>
      <c r="E204" s="172"/>
      <c r="F204" s="172"/>
      <c r="G204" s="172"/>
      <c r="H204" s="172"/>
      <c r="I204" s="172"/>
      <c r="J204" s="172"/>
      <c r="K204" s="172"/>
      <c r="L204" s="172"/>
      <c r="M204" s="172"/>
      <c r="N204" s="172"/>
      <c r="O204" s="172"/>
      <c r="P204" s="172"/>
      <c r="Q204" s="172"/>
      <c r="R204" s="172"/>
      <c r="S204" s="172"/>
      <c r="T204" s="172"/>
      <c r="U204" s="172"/>
      <c r="V204" s="172"/>
      <c r="W204" s="172"/>
      <c r="X204" s="172"/>
      <c r="Y204" s="172"/>
      <c r="DA204" s="176"/>
    </row>
    <row r="205" spans="1:105" ht="12" customHeight="1" x14ac:dyDescent="0.25">
      <c r="A205" s="35" t="s">
        <v>53</v>
      </c>
      <c r="B205" s="320">
        <f>IF(B$99=0,0,B$99/NMM_fec!B$99)</f>
        <v>0.41367708394103081</v>
      </c>
      <c r="C205" s="320">
        <f>IF(C$99=0,0,C$99/NMM_fec!C$99)</f>
        <v>0.4101306608967652</v>
      </c>
      <c r="D205" s="320">
        <f>IF(D$99=0,0,D$99/NMM_fec!D$99)</f>
        <v>0.41644313477354267</v>
      </c>
      <c r="E205" s="320">
        <f>IF(E$99=0,0,E$99/NMM_fec!E$99)</f>
        <v>0.41796188013473434</v>
      </c>
      <c r="F205" s="320">
        <f>IF(F$99=0,0,F$99/NMM_fec!F$99)</f>
        <v>0.41658152371877089</v>
      </c>
      <c r="G205" s="320">
        <f>IF(G$99=0,0,G$99/NMM_fec!G$99)</f>
        <v>0.41989052230071772</v>
      </c>
      <c r="H205" s="320">
        <f>IF(H$99=0,0,H$99/NMM_fec!H$99)</f>
        <v>0.42430630830532362</v>
      </c>
      <c r="I205" s="320">
        <f>IF(I$99=0,0,I$99/NMM_fec!I$99)</f>
        <v>0.42580981618402536</v>
      </c>
      <c r="J205" s="320">
        <f>IF(J$99=0,0,J$99/NMM_fec!J$99)</f>
        <v>0.42544850275684198</v>
      </c>
      <c r="K205" s="320">
        <f>IF(K$99=0,0,K$99/NMM_fec!K$99)</f>
        <v>0.42391680857611697</v>
      </c>
      <c r="L205" s="320">
        <f>IF(L$99=0,0,L$99/NMM_fec!L$99)</f>
        <v>0.43188296984696434</v>
      </c>
      <c r="M205" s="320">
        <f>IF(M$99=0,0,M$99/NMM_fec!M$99)</f>
        <v>0.43031555632023466</v>
      </c>
      <c r="N205" s="320">
        <f>IF(N$99=0,0,N$99/NMM_fec!N$99)</f>
        <v>0.42954354058039862</v>
      </c>
      <c r="O205" s="320">
        <f>IF(O$99=0,0,O$99/NMM_fec!O$99)</f>
        <v>0.42897859104900876</v>
      </c>
      <c r="P205" s="320">
        <f>IF(P$99=0,0,P$99/NMM_fec!P$99)</f>
        <v>0.43186181069779389</v>
      </c>
      <c r="Q205" s="320">
        <f>IF(Q$99=0,0,Q$99/NMM_fec!Q$99)</f>
        <v>0.44873676979966703</v>
      </c>
      <c r="R205" s="320">
        <f>IF(R$99=0,0,R$99/NMM_fec!R$99)</f>
        <v>0.44593004087633975</v>
      </c>
      <c r="S205" s="320">
        <f>IF(S$99=0,0,S$99/NMM_fec!S$99)</f>
        <v>0.45131130885929355</v>
      </c>
      <c r="T205" s="320">
        <f>IF(T$99=0,0,T$99/NMM_fec!T$99)</f>
        <v>0.45791164421748171</v>
      </c>
      <c r="U205" s="320">
        <f>IF(U$99=0,0,U$99/NMM_fec!U$99)</f>
        <v>0.47411283324817932</v>
      </c>
      <c r="V205" s="320">
        <f>IF(V$99=0,0,V$99/NMM_fec!V$99)</f>
        <v>0.47314076186574144</v>
      </c>
      <c r="W205" s="320">
        <f>IF(W$99=0,0,W$99/NMM_fec!W$99)</f>
        <v>0.48046355544361186</v>
      </c>
      <c r="X205" s="320">
        <f>IF(X$99=0,0,X$99/NMM_fec!X$99)</f>
        <v>0.4804310695168959</v>
      </c>
      <c r="Y205" s="320">
        <f>IF(Y$99=0,0,Y$99/NMM_fec!Y$99)</f>
        <v>0.48748388866304482</v>
      </c>
      <c r="DA205" s="95"/>
    </row>
    <row r="206" spans="1:105" ht="12" customHeight="1" x14ac:dyDescent="0.25">
      <c r="A206" s="55" t="s">
        <v>91</v>
      </c>
      <c r="B206" s="273">
        <f>IF(B$100=0,0,B$100/NMM_fec!B$100)</f>
        <v>0.39803226855174551</v>
      </c>
      <c r="C206" s="273">
        <f>IF(C$100=0,0,C$100/NMM_fec!C$100)</f>
        <v>0.39821285623362945</v>
      </c>
      <c r="D206" s="273">
        <f>IF(D$100=0,0,D$100/NMM_fec!D$100)</f>
        <v>0.39952936824649221</v>
      </c>
      <c r="E206" s="273">
        <f>IF(E$100=0,0,E$100/NMM_fec!E$100)</f>
        <v>0.40001019552832962</v>
      </c>
      <c r="F206" s="273">
        <f>IF(F$100=0,0,F$100/NMM_fec!F$100)</f>
        <v>0.40233452685426957</v>
      </c>
      <c r="G206" s="273">
        <f>IF(G$100=0,0,G$100/NMM_fec!G$100)</f>
        <v>0.40496283298322477</v>
      </c>
      <c r="H206" s="273">
        <f>IF(H$100=0,0,H$100/NMM_fec!H$100)</f>
        <v>0.4093752449210995</v>
      </c>
      <c r="I206" s="273">
        <f>IF(I$100=0,0,I$100/NMM_fec!I$100)</f>
        <v>0.41177344622348483</v>
      </c>
      <c r="J206" s="273">
        <f>IF(J$100=0,0,J$100/NMM_fec!J$100)</f>
        <v>0.41177344622348455</v>
      </c>
      <c r="K206" s="273">
        <f>IF(K$100=0,0,K$100/NMM_fec!K$100)</f>
        <v>0.41177344622348466</v>
      </c>
      <c r="L206" s="273">
        <f>IF(L$100=0,0,L$100/NMM_fec!L$100)</f>
        <v>0.41177344622348466</v>
      </c>
      <c r="M206" s="273">
        <f>IF(M$100=0,0,M$100/NMM_fec!M$100)</f>
        <v>0.41177344622348483</v>
      </c>
      <c r="N206" s="273">
        <f>IF(N$100=0,0,N$100/NMM_fec!N$100)</f>
        <v>0.4117734462234845</v>
      </c>
      <c r="O206" s="273">
        <f>IF(O$100=0,0,O$100/NMM_fec!O$100)</f>
        <v>0.41177344622348466</v>
      </c>
      <c r="P206" s="273">
        <f>IF(P$100=0,0,P$100/NMM_fec!P$100)</f>
        <v>0.41177344622348461</v>
      </c>
      <c r="Q206" s="273">
        <f>IF(Q$100=0,0,Q$100/NMM_fec!Q$100)</f>
        <v>0.42161870755469333</v>
      </c>
      <c r="R206" s="273">
        <f>IF(R$100=0,0,R$100/NMM_fec!R$100)</f>
        <v>0.42372151931159691</v>
      </c>
      <c r="S206" s="273">
        <f>IF(S$100=0,0,S$100/NMM_fec!S$100)</f>
        <v>0.42883394860840568</v>
      </c>
      <c r="T206" s="273">
        <f>IF(T$100=0,0,T$100/NMM_fec!T$100)</f>
        <v>0.43600480751152682</v>
      </c>
      <c r="U206" s="273">
        <f>IF(U$100=0,0,U$100/NMM_fec!U$100)</f>
        <v>0.44740432676037395</v>
      </c>
      <c r="V206" s="273">
        <f>IF(V$100=0,0,V$100/NMM_fec!V$100)</f>
        <v>0.44943815492787892</v>
      </c>
      <c r="W206" s="273">
        <f>IF(W$100=0,0,W$100/NMM_fec!W$100)</f>
        <v>0.45635719209631953</v>
      </c>
      <c r="X206" s="273">
        <f>IF(X$100=0,0,X$100/NMM_fec!X$100)</f>
        <v>0.45635719209631948</v>
      </c>
      <c r="Y206" s="273">
        <f>IF(Y$100=0,0,Y$100/NMM_fec!Y$100)</f>
        <v>0.46397749320043907</v>
      </c>
      <c r="DA206" s="76"/>
    </row>
    <row r="207" spans="1:105" ht="12" customHeight="1" x14ac:dyDescent="0.25">
      <c r="A207" s="173" t="s">
        <v>92</v>
      </c>
      <c r="B207" s="274">
        <f>IF(B$101=0,0,B$101/NMM_fec!B$101)</f>
        <v>0.10331387370200572</v>
      </c>
      <c r="C207" s="274">
        <f>IF(C$101=0,0,C$101/NMM_fec!C$101)</f>
        <v>0.10336074732113755</v>
      </c>
      <c r="D207" s="274">
        <f>IF(D$101=0,0,D$101/NMM_fec!D$101)</f>
        <v>0.10370246322351641</v>
      </c>
      <c r="E207" s="274">
        <f>IF(E$101=0,0,E$101/NMM_fec!E$101)</f>
        <v>0.10382726749943352</v>
      </c>
      <c r="F207" s="274">
        <f>IF(F$101=0,0,F$101/NMM_fec!F$101)</f>
        <v>0.1044305745476875</v>
      </c>
      <c r="G207" s="274">
        <f>IF(G$101=0,0,G$101/NMM_fec!G$101)</f>
        <v>0.10511278176783338</v>
      </c>
      <c r="H207" s="274">
        <f>IF(H$101=0,0,H$101/NMM_fec!H$101)</f>
        <v>0.10625807426215675</v>
      </c>
      <c r="I207" s="274">
        <f>IF(I$101=0,0,I$101/NMM_fec!I$101)</f>
        <v>0.10688055511620441</v>
      </c>
      <c r="J207" s="274">
        <f>IF(J$101=0,0,J$101/NMM_fec!J$101)</f>
        <v>0.10688055511620444</v>
      </c>
      <c r="K207" s="274">
        <f>IF(K$101=0,0,K$101/NMM_fec!K$101)</f>
        <v>0.10688055511620438</v>
      </c>
      <c r="L207" s="274">
        <f>IF(L$101=0,0,L$101/NMM_fec!L$101)</f>
        <v>0.10688055511620446</v>
      </c>
      <c r="M207" s="274">
        <f>IF(M$101=0,0,M$101/NMM_fec!M$101)</f>
        <v>0.10688055511620445</v>
      </c>
      <c r="N207" s="274">
        <f>IF(N$101=0,0,N$101/NMM_fec!N$101)</f>
        <v>0.10688055511620446</v>
      </c>
      <c r="O207" s="274">
        <f>IF(O$101=0,0,O$101/NMM_fec!O$101)</f>
        <v>0.10688055511620437</v>
      </c>
      <c r="P207" s="274">
        <f>IF(P$101=0,0,P$101/NMM_fec!P$101)</f>
        <v>0.10688055511620445</v>
      </c>
      <c r="Q207" s="274">
        <f>IF(Q$101=0,0,Q$101/NMM_fec!Q$101)</f>
        <v>0.10943600643535677</v>
      </c>
      <c r="R207" s="274">
        <f>IF(R$101=0,0,R$101/NMM_fec!R$101)</f>
        <v>0.10998181552028916</v>
      </c>
      <c r="S207" s="274">
        <f>IF(S$101=0,0,S$101/NMM_fec!S$101)</f>
        <v>0.11130880560730584</v>
      </c>
      <c r="T207" s="274">
        <f>IF(T$101=0,0,T$101/NMM_fec!T$101)</f>
        <v>0.11317008487932963</v>
      </c>
      <c r="U207" s="274">
        <f>IF(U$101=0,0,U$101/NMM_fec!U$101)</f>
        <v>0.11665686539443186</v>
      </c>
      <c r="V207" s="274">
        <f>IF(V$101=0,0,V$101/NMM_fec!V$101)</f>
        <v>0.1166568653944319</v>
      </c>
      <c r="W207" s="274">
        <f>IF(W$101=0,0,W$101/NMM_fec!W$101)</f>
        <v>0.11845278142596542</v>
      </c>
      <c r="X207" s="274">
        <f>IF(X$101=0,0,X$101/NMM_fec!X$101)</f>
        <v>0.11845278142596542</v>
      </c>
      <c r="Y207" s="274">
        <f>IF(Y$101=0,0,Y$101/NMM_fec!Y$101)</f>
        <v>0.12043071861358796</v>
      </c>
      <c r="DA207" s="77"/>
    </row>
    <row r="208" spans="1:105" ht="12" customHeight="1" x14ac:dyDescent="0.25">
      <c r="A208" s="173" t="s">
        <v>93</v>
      </c>
      <c r="B208" s="274">
        <f>IF(B$102=0,0,B$102/NMM_fec!B$102)</f>
        <v>0.56451214541277228</v>
      </c>
      <c r="C208" s="274">
        <f>IF(C$102=0,0,C$102/NMM_fec!C$102)</f>
        <v>0.56476826519950774</v>
      </c>
      <c r="D208" s="274">
        <f>IF(D$102=0,0,D$102/NMM_fec!D$102)</f>
        <v>0.56663541788928096</v>
      </c>
      <c r="E208" s="274">
        <f>IF(E$102=0,0,E$102/NMM_fec!E$102)</f>
        <v>0.56731735466146982</v>
      </c>
      <c r="F208" s="274">
        <f>IF(F$102=0,0,F$102/NMM_fec!F$102)</f>
        <v>0.57061385438555157</v>
      </c>
      <c r="G208" s="274">
        <f>IF(G$102=0,0,G$102/NMM_fec!G$102)</f>
        <v>0.5743414685738597</v>
      </c>
      <c r="H208" s="274">
        <f>IF(H$102=0,0,H$102/NMM_fec!H$102)</f>
        <v>0.58059940373715102</v>
      </c>
      <c r="I208" s="274">
        <f>IF(I$102=0,0,I$102/NMM_fec!I$102)</f>
        <v>0.58400067008991952</v>
      </c>
      <c r="J208" s="274">
        <f>IF(J$102=0,0,J$102/NMM_fec!J$102)</f>
        <v>0.5840006700899194</v>
      </c>
      <c r="K208" s="274">
        <f>IF(K$102=0,0,K$102/NMM_fec!K$102)</f>
        <v>0.58400067008991963</v>
      </c>
      <c r="L208" s="274">
        <f>IF(L$102=0,0,L$102/NMM_fec!L$102)</f>
        <v>0.58400067008991974</v>
      </c>
      <c r="M208" s="274">
        <f>IF(M$102=0,0,M$102/NMM_fec!M$102)</f>
        <v>0.5840006700899194</v>
      </c>
      <c r="N208" s="274">
        <f>IF(N$102=0,0,N$102/NMM_fec!N$102)</f>
        <v>0.58400067008991952</v>
      </c>
      <c r="O208" s="274">
        <f>IF(O$102=0,0,O$102/NMM_fec!O$102)</f>
        <v>0.5840006700899194</v>
      </c>
      <c r="P208" s="274">
        <f>IF(P$102=0,0,P$102/NMM_fec!P$102)</f>
        <v>0.58400067008991929</v>
      </c>
      <c r="Q208" s="274">
        <f>IF(Q$102=0,0,Q$102/NMM_fec!Q$102)</f>
        <v>0.59796378322256116</v>
      </c>
      <c r="R208" s="274">
        <f>IF(R$102=0,0,R$102/NMM_fec!R$102)</f>
        <v>0.60094611121473107</v>
      </c>
      <c r="S208" s="274">
        <f>IF(S$102=0,0,S$102/NMM_fec!S$102)</f>
        <v>0.60819685106332066</v>
      </c>
      <c r="T208" s="274">
        <f>IF(T$102=0,0,T$102/NMM_fec!T$102)</f>
        <v>0.61836697359781267</v>
      </c>
      <c r="U208" s="274">
        <f>IF(U$102=0,0,U$102/NMM_fec!U$102)</f>
        <v>0.63314627815376445</v>
      </c>
      <c r="V208" s="274">
        <f>IF(V$102=0,0,V$102/NMM_fec!V$102)</f>
        <v>0.63741891578750554</v>
      </c>
      <c r="W208" s="274">
        <f>IF(W$102=0,0,W$102/NMM_fec!W$102)</f>
        <v>0.64723189032436623</v>
      </c>
      <c r="X208" s="274">
        <f>IF(X$102=0,0,X$102/NMM_fec!X$102)</f>
        <v>0.64723189032436634</v>
      </c>
      <c r="Y208" s="274">
        <f>IF(Y$102=0,0,Y$102/NMM_fec!Y$102)</f>
        <v>0.65803943751301464</v>
      </c>
      <c r="DA208" s="77"/>
    </row>
    <row r="209" spans="1:105" ht="12" customHeight="1" x14ac:dyDescent="0.25">
      <c r="A209" s="173" t="s">
        <v>94</v>
      </c>
      <c r="B209" s="274">
        <f>IF(B$103=0,0,B$103/NMM_fec!B$103)</f>
        <v>0.39434656025656106</v>
      </c>
      <c r="C209" s="274">
        <f>IF(C$103=0,0,C$103/NMM_fec!C$103)</f>
        <v>0.39452547572850205</v>
      </c>
      <c r="D209" s="274">
        <f>IF(D$103=0,0,D$103/NMM_fec!D$103)</f>
        <v>0.39582979707334665</v>
      </c>
      <c r="E209" s="274">
        <f>IF(E$103=0,0,E$103/NMM_fec!E$103)</f>
        <v>0.39630617197973306</v>
      </c>
      <c r="F209" s="274">
        <f>IF(F$103=0,0,F$103/NMM_fec!F$103)</f>
        <v>0.39860898040935111</v>
      </c>
      <c r="G209" s="274">
        <f>IF(G$103=0,0,G$103/NMM_fec!G$103)</f>
        <v>0.40121294888915782</v>
      </c>
      <c r="H209" s="274">
        <f>IF(H$103=0,0,H$103/NMM_fec!H$103)</f>
        <v>0.40558450267414864</v>
      </c>
      <c r="I209" s="274">
        <f>IF(I$103=0,0,I$103/NMM_fec!I$103)</f>
        <v>0.40796049705731618</v>
      </c>
      <c r="J209" s="274">
        <f>IF(J$103=0,0,J$103/NMM_fec!J$103)</f>
        <v>0.40796049705731618</v>
      </c>
      <c r="K209" s="274">
        <f>IF(K$103=0,0,K$103/NMM_fec!K$103)</f>
        <v>0.40796049705731624</v>
      </c>
      <c r="L209" s="274">
        <f>IF(L$103=0,0,L$103/NMM_fec!L$103)</f>
        <v>0.40796049705731618</v>
      </c>
      <c r="M209" s="274">
        <f>IF(M$103=0,0,M$103/NMM_fec!M$103)</f>
        <v>0.4079604970573163</v>
      </c>
      <c r="N209" s="274">
        <f>IF(N$103=0,0,N$103/NMM_fec!N$103)</f>
        <v>0.40796049705731624</v>
      </c>
      <c r="O209" s="274">
        <f>IF(O$103=0,0,O$103/NMM_fec!O$103)</f>
        <v>0.40796049705731607</v>
      </c>
      <c r="P209" s="274">
        <f>IF(P$103=0,0,P$103/NMM_fec!P$103)</f>
        <v>0.40796049705731624</v>
      </c>
      <c r="Q209" s="274">
        <f>IF(Q$103=0,0,Q$103/NMM_fec!Q$103)</f>
        <v>0.41771459301269059</v>
      </c>
      <c r="R209" s="274">
        <f>IF(R$103=0,0,R$103/NMM_fec!R$103)</f>
        <v>0.41979793310523927</v>
      </c>
      <c r="S209" s="274">
        <f>IF(S$103=0,0,S$103/NMM_fec!S$103)</f>
        <v>0.42486302221242894</v>
      </c>
      <c r="T209" s="274">
        <f>IF(T$103=0,0,T$103/NMM_fec!T$103)</f>
        <v>0.43196748023242793</v>
      </c>
      <c r="U209" s="274">
        <f>IF(U$103=0,0,U$103/NMM_fec!U$103)</f>
        <v>0.44527643723142873</v>
      </c>
      <c r="V209" s="274">
        <f>IF(V$103=0,0,V$103/NMM_fec!V$103)</f>
        <v>0.44527643723142862</v>
      </c>
      <c r="W209" s="274">
        <f>IF(W$103=0,0,W$103/NMM_fec!W$103)</f>
        <v>0.45213140534140028</v>
      </c>
      <c r="X209" s="274">
        <f>IF(X$103=0,0,X$103/NMM_fec!X$103)</f>
        <v>0.45213140534140017</v>
      </c>
      <c r="Y209" s="274">
        <f>IF(Y$103=0,0,Y$103/NMM_fec!Y$103)</f>
        <v>0.45968114380723568</v>
      </c>
      <c r="DA209" s="77"/>
    </row>
    <row r="210" spans="1:105" ht="12" customHeight="1" x14ac:dyDescent="0.25">
      <c r="A210" s="56" t="s">
        <v>95</v>
      </c>
      <c r="B210" s="275">
        <f>IF(B$104=0,0,B$104/NMM_fec!B$104)</f>
        <v>0.61299166831245466</v>
      </c>
      <c r="C210" s="275">
        <f>IF(C$104=0,0,C$104/NMM_fec!C$104)</f>
        <v>0.61511531778875694</v>
      </c>
      <c r="D210" s="275">
        <f>IF(D$104=0,0,D$104/NMM_fec!D$104)</f>
        <v>0.63563949028755828</v>
      </c>
      <c r="E210" s="275">
        <f>IF(E$104=0,0,E$104/NMM_fec!E$104)</f>
        <v>0.63291910446486965</v>
      </c>
      <c r="F210" s="275">
        <f>IF(F$104=0,0,F$104/NMM_fec!F$104)</f>
        <v>0.62392911701885845</v>
      </c>
      <c r="G210" s="275">
        <f>IF(G$104=0,0,G$104/NMM_fec!G$104)</f>
        <v>0.62251730628886848</v>
      </c>
      <c r="H210" s="275">
        <f>IF(H$104=0,0,H$104/NMM_fec!H$104)</f>
        <v>0.62474604599518246</v>
      </c>
      <c r="I210" s="275">
        <f>IF(I$104=0,0,I$104/NMM_fec!I$104)</f>
        <v>0.63097288015609376</v>
      </c>
      <c r="J210" s="275">
        <f>IF(J$104=0,0,J$104/NMM_fec!J$104)</f>
        <v>0.63513678539705243</v>
      </c>
      <c r="K210" s="275">
        <f>IF(K$104=0,0,K$104/NMM_fec!K$104)</f>
        <v>0.6272819948030306</v>
      </c>
      <c r="L210" s="275">
        <f>IF(L$104=0,0,L$104/NMM_fec!L$104)</f>
        <v>0.63549528662218313</v>
      </c>
      <c r="M210" s="275">
        <f>IF(M$104=0,0,M$104/NMM_fec!M$104)</f>
        <v>0.6371686981853214</v>
      </c>
      <c r="N210" s="275">
        <f>IF(N$104=0,0,N$104/NMM_fec!N$104)</f>
        <v>0.64208613141781401</v>
      </c>
      <c r="O210" s="275">
        <f>IF(O$104=0,0,O$104/NMM_fec!O$104)</f>
        <v>0.6384742444114363</v>
      </c>
      <c r="P210" s="275">
        <f>IF(P$104=0,0,P$104/NMM_fec!P$104)</f>
        <v>0.6490775559527644</v>
      </c>
      <c r="Q210" s="275">
        <f>IF(Q$104=0,0,Q$104/NMM_fec!Q$104)</f>
        <v>0.67696847644642844</v>
      </c>
      <c r="R210" s="275">
        <f>IF(R$104=0,0,R$104/NMM_fec!R$104)</f>
        <v>0.65296026509190153</v>
      </c>
      <c r="S210" s="275">
        <f>IF(S$104=0,0,S$104/NMM_fec!S$104)</f>
        <v>0.6645368402835462</v>
      </c>
      <c r="T210" s="275">
        <f>IF(T$104=0,0,T$104/NMM_fec!T$104)</f>
        <v>0.67339785298144927</v>
      </c>
      <c r="U210" s="275">
        <f>IF(U$104=0,0,U$104/NMM_fec!U$104)</f>
        <v>0.7012002325277511</v>
      </c>
      <c r="V210" s="275">
        <f>IF(V$104=0,0,V$104/NMM_fec!V$104)</f>
        <v>0.7050573671970517</v>
      </c>
      <c r="W210" s="275">
        <f>IF(W$104=0,0,W$104/NMM_fec!W$104)</f>
        <v>0.71589256476351892</v>
      </c>
      <c r="X210" s="275">
        <f>IF(X$104=0,0,X$104/NMM_fec!X$104)</f>
        <v>0.71782075916557542</v>
      </c>
      <c r="Y210" s="275">
        <f>IF(Y$104=0,0,Y$104/NMM_fec!Y$104)</f>
        <v>0.73161142940377433</v>
      </c>
      <c r="DA210" s="78"/>
    </row>
    <row r="211" spans="1:105" ht="12" customHeight="1" x14ac:dyDescent="0.25">
      <c r="A211" s="174" t="s">
        <v>1553</v>
      </c>
      <c r="B211" s="276">
        <f>IF(B$110=0,0,B$110/NMM_fec!B$110)</f>
        <v>0.3922866257575508</v>
      </c>
      <c r="C211" s="276">
        <f>IF(C$110=0,0,C$110/NMM_fec!C$110)</f>
        <v>0.38828147757672893</v>
      </c>
      <c r="D211" s="276">
        <f>IF(D$110=0,0,D$110/NMM_fec!D$110)</f>
        <v>0.39228598975146545</v>
      </c>
      <c r="E211" s="276">
        <f>IF(E$110=0,0,E$110/NMM_fec!E$110)</f>
        <v>0.39480053173388191</v>
      </c>
      <c r="F211" s="276">
        <f>IF(F$110=0,0,F$110/NMM_fec!F$110)</f>
        <v>0.39573151395854494</v>
      </c>
      <c r="G211" s="276">
        <f>IF(G$110=0,0,G$110/NMM_fec!G$110)</f>
        <v>0.40023568888598804</v>
      </c>
      <c r="H211" s="276">
        <f>IF(H$110=0,0,H$110/NMM_fec!H$110)</f>
        <v>0.40519310264343539</v>
      </c>
      <c r="I211" s="276">
        <f>IF(I$110=0,0,I$110/NMM_fec!I$110)</f>
        <v>0.40583366160673862</v>
      </c>
      <c r="J211" s="276">
        <f>IF(J$110=0,0,J$110/NMM_fec!J$110)</f>
        <v>0.40484142567241993</v>
      </c>
      <c r="K211" s="276">
        <f>IF(K$110=0,0,K$110/NMM_fec!K$110)</f>
        <v>0.40495031105929513</v>
      </c>
      <c r="L211" s="276">
        <f>IF(L$110=0,0,L$110/NMM_fec!L$110)</f>
        <v>0.41266353915282011</v>
      </c>
      <c r="M211" s="276">
        <f>IF(M$110=0,0,M$110/NMM_fec!M$110)</f>
        <v>0.41072415699668813</v>
      </c>
      <c r="N211" s="276">
        <f>IF(N$110=0,0,N$110/NMM_fec!N$110)</f>
        <v>0.40920650074833809</v>
      </c>
      <c r="O211" s="276">
        <f>IF(O$110=0,0,O$110/NMM_fec!O$110)</f>
        <v>0.40993828992373155</v>
      </c>
      <c r="P211" s="276">
        <f>IF(P$110=0,0,P$110/NMM_fec!P$110)</f>
        <v>0.41210064372939992</v>
      </c>
      <c r="Q211" s="276">
        <f>IF(Q$110=0,0,Q$110/NMM_fec!Q$110)</f>
        <v>0.42741629997597902</v>
      </c>
      <c r="R211" s="276">
        <f>IF(R$110=0,0,R$110/NMM_fec!R$110)</f>
        <v>0.42765414938152685</v>
      </c>
      <c r="S211" s="276">
        <f>IF(S$110=0,0,S$110/NMM_fec!S$110)</f>
        <v>0.43249553906181964</v>
      </c>
      <c r="T211" s="276">
        <f>IF(T$110=0,0,T$110/NMM_fec!T$110)</f>
        <v>0.43931428870750922</v>
      </c>
      <c r="U211" s="276">
        <f>IF(U$110=0,0,U$110/NMM_fec!U$110)</f>
        <v>0.45406801598853541</v>
      </c>
      <c r="V211" s="276">
        <f>IF(V$110=0,0,V$110/NMM_fec!V$110)</f>
        <v>0.45251575059866145</v>
      </c>
      <c r="W211" s="276">
        <f>IF(W$110=0,0,W$110/NMM_fec!W$110)</f>
        <v>0.45959088135148518</v>
      </c>
      <c r="X211" s="276">
        <f>IF(X$110=0,0,X$110/NMM_fec!X$110)</f>
        <v>0.45947052012046374</v>
      </c>
      <c r="Y211" s="276">
        <f>IF(Y$110=0,0,Y$110/NMM_fec!Y$110)</f>
        <v>0.46673920216641102</v>
      </c>
      <c r="DA211" s="79"/>
    </row>
    <row r="212" spans="1:105" ht="12" customHeight="1" x14ac:dyDescent="0.25">
      <c r="A212" s="174" t="s">
        <v>1563</v>
      </c>
      <c r="B212" s="276">
        <f>IF(B$118=0,0,B$118/NMM_fec!B$118)</f>
        <v>0.48132261405228682</v>
      </c>
      <c r="C212" s="276">
        <f>IF(C$118=0,0,C$118/NMM_fec!C$118)</f>
        <v>0.48154099065634026</v>
      </c>
      <c r="D212" s="276">
        <f>IF(D$118=0,0,D$118/NMM_fec!D$118)</f>
        <v>0.48313298973161134</v>
      </c>
      <c r="E212" s="276">
        <f>IF(E$118=0,0,E$118/NMM_fec!E$118)</f>
        <v>0.48371443265090958</v>
      </c>
      <c r="F212" s="276">
        <f>IF(F$118=0,0,F$118/NMM_fec!F$118)</f>
        <v>0.48652514253077861</v>
      </c>
      <c r="G212" s="276">
        <f>IF(G$118=0,0,G$118/NMM_fec!G$118)</f>
        <v>0.48970343553983875</v>
      </c>
      <c r="H212" s="276">
        <f>IF(H$118=0,0,H$118/NMM_fec!H$118)</f>
        <v>0.49503916788119101</v>
      </c>
      <c r="I212" s="276">
        <f>IF(I$118=0,0,I$118/NMM_fec!I$118)</f>
        <v>0.49793920541856873</v>
      </c>
      <c r="J212" s="276">
        <f>IF(J$118=0,0,J$118/NMM_fec!J$118)</f>
        <v>0.49793920541856879</v>
      </c>
      <c r="K212" s="276">
        <f>IF(K$118=0,0,K$118/NMM_fec!K$118)</f>
        <v>0.49793920541856851</v>
      </c>
      <c r="L212" s="276">
        <f>IF(L$118=0,0,L$118/NMM_fec!L$118)</f>
        <v>0.49793920541856856</v>
      </c>
      <c r="M212" s="276">
        <f>IF(M$118=0,0,M$118/NMM_fec!M$118)</f>
        <v>0.49793920541856879</v>
      </c>
      <c r="N212" s="276">
        <f>IF(N$118=0,0,N$118/NMM_fec!N$118)</f>
        <v>0.49793920541856862</v>
      </c>
      <c r="O212" s="276">
        <f>IF(O$118=0,0,O$118/NMM_fec!O$118)</f>
        <v>0.49793920541856851</v>
      </c>
      <c r="P212" s="276">
        <f>IF(P$118=0,0,P$118/NMM_fec!P$118)</f>
        <v>0.49793920541856856</v>
      </c>
      <c r="Q212" s="276">
        <f>IF(Q$118=0,0,Q$118/NMM_fec!Q$118)</f>
        <v>0.50984463946090741</v>
      </c>
      <c r="R212" s="276">
        <f>IF(R$118=0,0,R$118/NMM_fec!R$118)</f>
        <v>0.51238747563691733</v>
      </c>
      <c r="S212" s="276">
        <f>IF(S$118=0,0,S$118/NMM_fec!S$118)</f>
        <v>0.51856970765104748</v>
      </c>
      <c r="T212" s="276">
        <f>IF(T$118=0,0,T$118/NMM_fec!T$118)</f>
        <v>0.52724110649217359</v>
      </c>
      <c r="U212" s="276">
        <f>IF(U$118=0,0,U$118/NMM_fec!U$118)</f>
        <v>0.54348545250320723</v>
      </c>
      <c r="V212" s="276">
        <f>IF(V$118=0,0,V$118/NMM_fec!V$118)</f>
        <v>0.54348545250320712</v>
      </c>
      <c r="W212" s="276">
        <f>IF(W$118=0,0,W$118/NMM_fec!W$118)</f>
        <v>0.55185233458730565</v>
      </c>
      <c r="X212" s="276">
        <f>IF(X$118=0,0,X$118/NMM_fec!X$118)</f>
        <v>0.55185233458730587</v>
      </c>
      <c r="Y212" s="276">
        <f>IF(Y$118=0,0,Y$118/NMM_fec!Y$118)</f>
        <v>0.56106722377366725</v>
      </c>
      <c r="DA212" s="79"/>
    </row>
    <row r="213" spans="1:105" ht="12" customHeight="1" x14ac:dyDescent="0.25">
      <c r="A213" s="174" t="s">
        <v>1565</v>
      </c>
      <c r="B213" s="276">
        <f>IF(B$119=0,0,B$119/NMM_fec!B$119)</f>
        <v>0.4260391348602145</v>
      </c>
      <c r="C213" s="276">
        <f>IF(C$119=0,0,C$119/NMM_fec!C$119)</f>
        <v>0.42228761524240105</v>
      </c>
      <c r="D213" s="276">
        <f>IF(D$119=0,0,D$119/NMM_fec!D$119)</f>
        <v>0.42867187886321856</v>
      </c>
      <c r="E213" s="276">
        <f>IF(E$119=0,0,E$119/NMM_fec!E$119)</f>
        <v>0.43028794747703575</v>
      </c>
      <c r="F213" s="276">
        <f>IF(F$119=0,0,F$119/NMM_fec!F$119)</f>
        <v>0.42894534558854486</v>
      </c>
      <c r="G213" s="276">
        <f>IF(G$119=0,0,G$119/NMM_fec!G$119)</f>
        <v>0.43242168283421079</v>
      </c>
      <c r="H213" s="276">
        <f>IF(H$119=0,0,H$119/NMM_fec!H$119)</f>
        <v>0.43701027274447052</v>
      </c>
      <c r="I213" s="276">
        <f>IF(I$119=0,0,I$119/NMM_fec!I$119)</f>
        <v>0.43851576189872804</v>
      </c>
      <c r="J213" s="276">
        <f>IF(J$119=0,0,J$119/NMM_fec!J$119)</f>
        <v>0.4380942567746548</v>
      </c>
      <c r="K213" s="276">
        <f>IF(K$119=0,0,K$119/NMM_fec!K$119)</f>
        <v>0.436557895489252</v>
      </c>
      <c r="L213" s="276">
        <f>IF(L$119=0,0,L$119/NMM_fec!L$119)</f>
        <v>0.44484561079537605</v>
      </c>
      <c r="M213" s="276">
        <f>IF(M$119=0,0,M$119/NMM_fec!M$119)</f>
        <v>0.44318070536559867</v>
      </c>
      <c r="N213" s="276">
        <f>IF(N$119=0,0,N$119/NMM_fec!N$119)</f>
        <v>0.44231562439878358</v>
      </c>
      <c r="O213" s="276">
        <f>IF(O$119=0,0,O$119/NMM_fec!O$119)</f>
        <v>0.44175936047250713</v>
      </c>
      <c r="P213" s="276">
        <f>IF(P$119=0,0,P$119/NMM_fec!P$119)</f>
        <v>0.44466331295967559</v>
      </c>
      <c r="Q213" s="276">
        <f>IF(Q$119=0,0,Q$119/NMM_fec!Q$119)</f>
        <v>0.46199335526416691</v>
      </c>
      <c r="R213" s="276">
        <f>IF(R$119=0,0,R$119/NMM_fec!R$119)</f>
        <v>0.45935282568129365</v>
      </c>
      <c r="S213" s="276">
        <f>IF(S$119=0,0,S$119/NMM_fec!S$119)</f>
        <v>0.46485638994526579</v>
      </c>
      <c r="T213" s="276">
        <f>IF(T$119=0,0,T$119/NMM_fec!T$119)</f>
        <v>0.47166017743086108</v>
      </c>
      <c r="U213" s="276">
        <f>IF(U$119=0,0,U$119/NMM_fec!U$119)</f>
        <v>0.48841908577245235</v>
      </c>
      <c r="V213" s="276">
        <f>IF(V$119=0,0,V$119/NMM_fec!V$119)</f>
        <v>0.48724368179820421</v>
      </c>
      <c r="W213" s="276">
        <f>IF(W$119=0,0,W$119/NMM_fec!W$119)</f>
        <v>0.4947864989694658</v>
      </c>
      <c r="X213" s="276">
        <f>IF(X$119=0,0,X$119/NMM_fec!X$119)</f>
        <v>0.49472860962640486</v>
      </c>
      <c r="Y213" s="276">
        <f>IF(Y$119=0,0,Y$119/NMM_fec!Y$119)</f>
        <v>0.50193999492319097</v>
      </c>
      <c r="DA213" s="79"/>
    </row>
    <row r="214" spans="1:105" ht="12" customHeight="1" x14ac:dyDescent="0.25">
      <c r="A214" s="41" t="s">
        <v>1575</v>
      </c>
      <c r="B214" s="277">
        <f>IF(B$127=0,0,B$127/NMM_fec!B$127)</f>
        <v>0.49469268666485067</v>
      </c>
      <c r="C214" s="277">
        <f>IF(C$127=0,0,C$127/NMM_fec!C$127)</f>
        <v>0.49491712928568327</v>
      </c>
      <c r="D214" s="277">
        <f>IF(D$127=0,0,D$127/NMM_fec!D$127)</f>
        <v>0.4965533505574895</v>
      </c>
      <c r="E214" s="277">
        <f>IF(E$127=0,0,E$127/NMM_fec!E$127)</f>
        <v>0.49715094466899068</v>
      </c>
      <c r="F214" s="277">
        <f>IF(F$127=0,0,F$127/NMM_fec!F$127)</f>
        <v>0.50003972982330025</v>
      </c>
      <c r="G214" s="277">
        <f>IF(G$127=0,0,G$127/NMM_fec!G$127)</f>
        <v>0.50330630874927895</v>
      </c>
      <c r="H214" s="277">
        <f>IF(H$127=0,0,H$127/NMM_fec!H$127)</f>
        <v>0.50879025587789084</v>
      </c>
      <c r="I214" s="277">
        <f>IF(I$127=0,0,I$127/NMM_fec!I$127)</f>
        <v>0.51177085001352896</v>
      </c>
      <c r="J214" s="277">
        <f>IF(J$127=0,0,J$127/NMM_fec!J$127)</f>
        <v>0.51177085001352918</v>
      </c>
      <c r="K214" s="277">
        <f>IF(K$127=0,0,K$127/NMM_fec!K$127)</f>
        <v>0.51177085001352884</v>
      </c>
      <c r="L214" s="277">
        <f>IF(L$127=0,0,L$127/NMM_fec!L$127)</f>
        <v>0.51177085001352862</v>
      </c>
      <c r="M214" s="277">
        <f>IF(M$127=0,0,M$127/NMM_fec!M$127)</f>
        <v>0.51177085001352896</v>
      </c>
      <c r="N214" s="277">
        <f>IF(N$127=0,0,N$127/NMM_fec!N$127)</f>
        <v>0.51177085001352896</v>
      </c>
      <c r="O214" s="277">
        <f>IF(O$127=0,0,O$127/NMM_fec!O$127)</f>
        <v>0.51177085001352896</v>
      </c>
      <c r="P214" s="277">
        <f>IF(P$127=0,0,P$127/NMM_fec!P$127)</f>
        <v>0.51177085001352896</v>
      </c>
      <c r="Q214" s="277">
        <f>IF(Q$127=0,0,Q$127/NMM_fec!Q$127)</f>
        <v>0.52400699055704381</v>
      </c>
      <c r="R214" s="277">
        <f>IF(R$127=0,0,R$127/NMM_fec!R$127)</f>
        <v>0.52662046107127625</v>
      </c>
      <c r="S214" s="277">
        <f>IF(S$127=0,0,S$127/NMM_fec!S$127)</f>
        <v>0.53297442175246568</v>
      </c>
      <c r="T214" s="277">
        <f>IF(T$127=0,0,T$127/NMM_fec!T$127)</f>
        <v>0.54188669278362278</v>
      </c>
      <c r="U214" s="277">
        <f>IF(U$127=0,0,U$127/NMM_fec!U$127)</f>
        <v>0.55858227062829624</v>
      </c>
      <c r="V214" s="277">
        <f>IF(V$127=0,0,V$127/NMM_fec!V$127)</f>
        <v>0.55858227062829613</v>
      </c>
      <c r="W214" s="277">
        <f>IF(W$127=0,0,W$127/NMM_fec!W$127)</f>
        <v>0.56718156610361992</v>
      </c>
      <c r="X214" s="277">
        <f>IF(X$127=0,0,X$127/NMM_fec!X$127)</f>
        <v>0.56718156610361981</v>
      </c>
      <c r="Y214" s="277">
        <f>IF(Y$127=0,0,Y$127/NMM_fec!Y$127)</f>
        <v>0.57665242443404663</v>
      </c>
      <c r="DA214" s="82"/>
    </row>
  </sheetData>
  <conditionalFormatting sqref="B16:V16">
    <cfRule type="cellIs" dxfId="79" priority="428" operator="lessThan">
      <formula>0</formula>
    </cfRule>
  </conditionalFormatting>
  <conditionalFormatting sqref="B6:Y16">
    <cfRule type="cellIs" dxfId="78" priority="334" operator="lessThan">
      <formula>0</formula>
    </cfRule>
  </conditionalFormatting>
  <conditionalFormatting sqref="B20:Y25">
    <cfRule type="cellIs" dxfId="77" priority="336" operator="lessThan">
      <formula>0</formula>
    </cfRule>
  </conditionalFormatting>
  <conditionalFormatting sqref="B27:Y46">
    <cfRule type="cellIs" dxfId="76" priority="299" operator="lessThan">
      <formula>0</formula>
    </cfRule>
  </conditionalFormatting>
  <conditionalFormatting sqref="B49:Y59 B100:Y110 B147:Y152 B166:Y171">
    <cfRule type="cellIs" dxfId="75" priority="338" operator="lessThan">
      <formula>0</formula>
    </cfRule>
  </conditionalFormatting>
  <conditionalFormatting sqref="B63:Y97">
    <cfRule type="cellIs" dxfId="74" priority="315" operator="lessThan">
      <formula>0</formula>
    </cfRule>
  </conditionalFormatting>
  <conditionalFormatting sqref="B113:Y117">
    <cfRule type="cellIs" dxfId="73" priority="310" operator="lessThan">
      <formula>0</formula>
    </cfRule>
  </conditionalFormatting>
  <conditionalFormatting sqref="B122:Y128">
    <cfRule type="cellIs" dxfId="72" priority="309" operator="lessThan">
      <formula>0</formula>
    </cfRule>
  </conditionalFormatting>
  <conditionalFormatting sqref="B133:Y139">
    <cfRule type="cellIs" dxfId="71" priority="307" operator="lessThan">
      <formula>0</formula>
    </cfRule>
  </conditionalFormatting>
  <conditionalFormatting sqref="B142:Y144">
    <cfRule type="cellIs" dxfId="70" priority="300" operator="lessThan">
      <formula>0</formula>
    </cfRule>
  </conditionalFormatting>
  <conditionalFormatting sqref="B156:Y163">
    <cfRule type="cellIs" dxfId="69" priority="303" operator="lessThan">
      <formula>0</formula>
    </cfRule>
  </conditionalFormatting>
  <conditionalFormatting sqref="B177:Y179">
    <cfRule type="cellIs" dxfId="68" priority="302" operator="lessThan">
      <formula>0</formula>
    </cfRule>
  </conditionalFormatting>
  <conditionalFormatting sqref="B184:Y190">
    <cfRule type="cellIs" dxfId="67" priority="296" operator="lessThan">
      <formula>0</formula>
    </cfRule>
  </conditionalFormatting>
  <conditionalFormatting sqref="B192:Y193">
    <cfRule type="cellIs" dxfId="66" priority="297" operator="lessThan">
      <formula>0</formula>
    </cfRule>
  </conditionalFormatting>
  <conditionalFormatting sqref="B195:Y200 B206:Y211 B214:Y214">
    <cfRule type="cellIs" dxfId="65" priority="298" operator="lessThan">
      <formula>0</formula>
    </cfRule>
  </conditionalFormatting>
  <conditionalFormatting sqref="DA6:DA16">
    <cfRule type="cellIs" dxfId="64" priority="42" operator="lessThan">
      <formula>0</formula>
    </cfRule>
  </conditionalFormatting>
  <conditionalFormatting sqref="DA20:DA25">
    <cfRule type="cellIs" dxfId="63" priority="44" operator="lessThan">
      <formula>0</formula>
    </cfRule>
  </conditionalFormatting>
  <conditionalFormatting sqref="DA27:DA46">
    <cfRule type="cellIs" dxfId="62" priority="9" operator="lessThan">
      <formula>0</formula>
    </cfRule>
  </conditionalFormatting>
  <conditionalFormatting sqref="DA49:DA59 DA100:DA110">
    <cfRule type="cellIs" dxfId="61" priority="45" operator="lessThan">
      <formula>0</formula>
    </cfRule>
  </conditionalFormatting>
  <conditionalFormatting sqref="DA63:DA97">
    <cfRule type="cellIs" dxfId="60" priority="32" operator="lessThan">
      <formula>0</formula>
    </cfRule>
  </conditionalFormatting>
  <conditionalFormatting sqref="DA113:DA117">
    <cfRule type="cellIs" dxfId="59" priority="30" operator="lessThan">
      <formula>0</formula>
    </cfRule>
  </conditionalFormatting>
  <conditionalFormatting sqref="DA122:DA128">
    <cfRule type="cellIs" dxfId="58" priority="29" operator="lessThan">
      <formula>0</formula>
    </cfRule>
  </conditionalFormatting>
  <conditionalFormatting sqref="DA133:DA139">
    <cfRule type="cellIs" dxfId="57" priority="24" operator="lessThan">
      <formula>0</formula>
    </cfRule>
  </conditionalFormatting>
  <conditionalFormatting sqref="DA142:DA144">
    <cfRule type="cellIs" dxfId="56" priority="10" operator="lessThan">
      <formula>0</formula>
    </cfRule>
  </conditionalFormatting>
  <conditionalFormatting sqref="DA147:DA152">
    <cfRule type="cellIs" dxfId="55" priority="15" operator="lessThan">
      <formula>0</formula>
    </cfRule>
  </conditionalFormatting>
  <conditionalFormatting sqref="DA156:DA163">
    <cfRule type="cellIs" dxfId="54" priority="16" operator="lessThan">
      <formula>0</formula>
    </cfRule>
  </conditionalFormatting>
  <conditionalFormatting sqref="DA166:DA171">
    <cfRule type="cellIs" dxfId="53" priority="12" operator="lessThan">
      <formula>0</formula>
    </cfRule>
  </conditionalFormatting>
  <conditionalFormatting sqref="DA177:DA179">
    <cfRule type="cellIs" dxfId="52" priority="13" operator="lessThan">
      <formula>0</formula>
    </cfRule>
  </conditionalFormatting>
  <conditionalFormatting sqref="DA184:DA190">
    <cfRule type="cellIs" dxfId="51" priority="3" operator="lessThan">
      <formula>0</formula>
    </cfRule>
  </conditionalFormatting>
  <conditionalFormatting sqref="DA192:DA193">
    <cfRule type="cellIs" dxfId="50" priority="5" operator="lessThan">
      <formula>0</formula>
    </cfRule>
  </conditionalFormatting>
  <conditionalFormatting sqref="DA195:DA200">
    <cfRule type="cellIs" dxfId="49" priority="2" operator="lessThan">
      <formula>0</formula>
    </cfRule>
  </conditionalFormatting>
  <conditionalFormatting sqref="DA206:DA211">
    <cfRule type="cellIs" dxfId="48" priority="1" operator="lessThan">
      <formula>0</formula>
    </cfRule>
  </conditionalFormatting>
  <conditionalFormatting sqref="DA214">
    <cfRule type="cellIs" dxfId="47" priority="8" operator="lessThan">
      <formula>0</formula>
    </cfRule>
  </conditionalFormatting>
  <pageMargins left="0.39370078740157483" right="0.39370078740157483" top="0.39370078740157483" bottom="0.39370078740157483" header="0.31496062992125978" footer="0.31496062992125978"/>
  <pageSetup paperSize="9" scale="35" orientation="portrait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2">
    <tabColor theme="4" tint="0.79998168889431442"/>
    <pageSetUpPr fitToPage="1"/>
  </sheetPr>
  <dimension ref="A1:DA214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Non-metallic mineral products / CO2 emissions"</f>
        <v>SI: Non-metallic mineral products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342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A4" s="172"/>
      <c r="B4" s="172"/>
      <c r="C4" s="172"/>
      <c r="D4" s="172"/>
      <c r="E4" s="172"/>
      <c r="F4" s="172"/>
      <c r="G4" s="172"/>
      <c r="H4" s="172"/>
      <c r="I4" s="172"/>
      <c r="J4" s="172"/>
      <c r="K4" s="172"/>
      <c r="L4" s="172"/>
      <c r="M4" s="172"/>
      <c r="N4" s="172"/>
      <c r="O4" s="172"/>
      <c r="P4" s="172"/>
      <c r="Q4" s="172"/>
      <c r="R4" s="172"/>
      <c r="S4" s="172"/>
      <c r="T4" s="172"/>
      <c r="U4" s="172"/>
      <c r="V4" s="172"/>
      <c r="W4" s="172"/>
      <c r="X4" s="172"/>
      <c r="Y4" s="172"/>
      <c r="DA4" s="176"/>
    </row>
    <row r="5" spans="1:105" ht="15" customHeight="1" x14ac:dyDescent="0.25">
      <c r="A5" s="34" t="s">
        <v>51</v>
      </c>
      <c r="B5" s="223">
        <f t="shared" ref="B5:Y5" si="0">SUM(B6:B10)+B16+B17+B25+B33+B46</f>
        <v>892.18771238379236</v>
      </c>
      <c r="C5" s="223">
        <f t="shared" si="0"/>
        <v>896.1152331947477</v>
      </c>
      <c r="D5" s="223">
        <f t="shared" si="0"/>
        <v>842.98678022574154</v>
      </c>
      <c r="E5" s="223">
        <f t="shared" si="0"/>
        <v>890.44011218296782</v>
      </c>
      <c r="F5" s="223">
        <f t="shared" si="0"/>
        <v>864.03410867913271</v>
      </c>
      <c r="G5" s="223">
        <f t="shared" si="0"/>
        <v>884.80414149011949</v>
      </c>
      <c r="H5" s="223">
        <f t="shared" si="0"/>
        <v>1022.5694468392649</v>
      </c>
      <c r="I5" s="223">
        <f t="shared" si="0"/>
        <v>997.03504139231143</v>
      </c>
      <c r="J5" s="223">
        <f t="shared" si="0"/>
        <v>1045.7844531154544</v>
      </c>
      <c r="K5" s="223">
        <f t="shared" si="0"/>
        <v>748.13779381296797</v>
      </c>
      <c r="L5" s="223">
        <f t="shared" si="0"/>
        <v>637.31488094298925</v>
      </c>
      <c r="M5" s="223">
        <f t="shared" si="0"/>
        <v>584.52510920849306</v>
      </c>
      <c r="N5" s="223">
        <f t="shared" si="0"/>
        <v>572.83118419844595</v>
      </c>
      <c r="O5" s="223">
        <f t="shared" si="0"/>
        <v>598.22670817407675</v>
      </c>
      <c r="P5" s="223">
        <f t="shared" si="0"/>
        <v>659.5542848202092</v>
      </c>
      <c r="Q5" s="223">
        <f t="shared" si="0"/>
        <v>588.90785491953352</v>
      </c>
      <c r="R5" s="223">
        <f t="shared" si="0"/>
        <v>591.63173046155646</v>
      </c>
      <c r="S5" s="223">
        <f t="shared" si="0"/>
        <v>674.86566184717185</v>
      </c>
      <c r="T5" s="223">
        <f t="shared" si="0"/>
        <v>710.85331029322072</v>
      </c>
      <c r="U5" s="223">
        <f t="shared" si="0"/>
        <v>837.56794767956467</v>
      </c>
      <c r="V5" s="223">
        <f t="shared" si="0"/>
        <v>796.17067952755792</v>
      </c>
      <c r="W5" s="223">
        <f t="shared" si="0"/>
        <v>757.32076757379025</v>
      </c>
      <c r="X5" s="223">
        <f t="shared" si="0"/>
        <v>732.26773866183373</v>
      </c>
      <c r="Y5" s="223">
        <f t="shared" si="0"/>
        <v>680.99695809034779</v>
      </c>
      <c r="DA5" s="89"/>
    </row>
    <row r="6" spans="1:105" ht="12" customHeight="1" x14ac:dyDescent="0.25">
      <c r="A6" s="55" t="s">
        <v>91</v>
      </c>
      <c r="B6" s="259">
        <v>0</v>
      </c>
      <c r="C6" s="259">
        <v>0</v>
      </c>
      <c r="D6" s="259">
        <v>0</v>
      </c>
      <c r="E6" s="259">
        <v>0</v>
      </c>
      <c r="F6" s="259">
        <v>0</v>
      </c>
      <c r="G6" s="259">
        <v>0</v>
      </c>
      <c r="H6" s="259">
        <v>0</v>
      </c>
      <c r="I6" s="259">
        <v>0</v>
      </c>
      <c r="J6" s="259">
        <v>0</v>
      </c>
      <c r="K6" s="259">
        <v>0</v>
      </c>
      <c r="L6" s="259">
        <v>0</v>
      </c>
      <c r="M6" s="259">
        <v>0</v>
      </c>
      <c r="N6" s="259">
        <v>0</v>
      </c>
      <c r="O6" s="259">
        <v>0</v>
      </c>
      <c r="P6" s="259">
        <v>0</v>
      </c>
      <c r="Q6" s="259">
        <v>0</v>
      </c>
      <c r="R6" s="259">
        <v>0</v>
      </c>
      <c r="S6" s="259">
        <v>0</v>
      </c>
      <c r="T6" s="259">
        <v>0</v>
      </c>
      <c r="U6" s="259">
        <v>0</v>
      </c>
      <c r="V6" s="259">
        <v>0</v>
      </c>
      <c r="W6" s="259">
        <v>0</v>
      </c>
      <c r="X6" s="259">
        <v>0</v>
      </c>
      <c r="Y6" s="259">
        <v>0</v>
      </c>
      <c r="DA6" s="67" t="s">
        <v>1692</v>
      </c>
    </row>
    <row r="7" spans="1:105" ht="12" customHeight="1" x14ac:dyDescent="0.25">
      <c r="A7" s="173" t="s">
        <v>92</v>
      </c>
      <c r="B7" s="224">
        <v>0</v>
      </c>
      <c r="C7" s="224">
        <v>0</v>
      </c>
      <c r="D7" s="224">
        <v>0</v>
      </c>
      <c r="E7" s="224">
        <v>0</v>
      </c>
      <c r="F7" s="224">
        <v>0</v>
      </c>
      <c r="G7" s="224">
        <v>0</v>
      </c>
      <c r="H7" s="224">
        <v>0</v>
      </c>
      <c r="I7" s="224">
        <v>0</v>
      </c>
      <c r="J7" s="224">
        <v>0</v>
      </c>
      <c r="K7" s="224">
        <v>0</v>
      </c>
      <c r="L7" s="224">
        <v>0</v>
      </c>
      <c r="M7" s="224">
        <v>0</v>
      </c>
      <c r="N7" s="224">
        <v>0</v>
      </c>
      <c r="O7" s="224">
        <v>0</v>
      </c>
      <c r="P7" s="224">
        <v>0</v>
      </c>
      <c r="Q7" s="224">
        <v>0</v>
      </c>
      <c r="R7" s="224">
        <v>0</v>
      </c>
      <c r="S7" s="224">
        <v>0</v>
      </c>
      <c r="T7" s="224">
        <v>0</v>
      </c>
      <c r="U7" s="224">
        <v>0</v>
      </c>
      <c r="V7" s="224">
        <v>0</v>
      </c>
      <c r="W7" s="224">
        <v>0</v>
      </c>
      <c r="X7" s="224">
        <v>0</v>
      </c>
      <c r="Y7" s="224">
        <v>0</v>
      </c>
      <c r="DA7" s="177" t="s">
        <v>1693</v>
      </c>
    </row>
    <row r="8" spans="1:105" ht="12" customHeight="1" x14ac:dyDescent="0.25">
      <c r="A8" s="173" t="s">
        <v>93</v>
      </c>
      <c r="B8" s="224">
        <v>0</v>
      </c>
      <c r="C8" s="224">
        <v>0</v>
      </c>
      <c r="D8" s="224">
        <v>0</v>
      </c>
      <c r="E8" s="224">
        <v>0</v>
      </c>
      <c r="F8" s="224">
        <v>0</v>
      </c>
      <c r="G8" s="224">
        <v>0</v>
      </c>
      <c r="H8" s="224">
        <v>0</v>
      </c>
      <c r="I8" s="224">
        <v>0</v>
      </c>
      <c r="J8" s="224">
        <v>0</v>
      </c>
      <c r="K8" s="224">
        <v>0</v>
      </c>
      <c r="L8" s="224">
        <v>0</v>
      </c>
      <c r="M8" s="224">
        <v>0</v>
      </c>
      <c r="N8" s="224">
        <v>0</v>
      </c>
      <c r="O8" s="224">
        <v>0</v>
      </c>
      <c r="P8" s="224">
        <v>0</v>
      </c>
      <c r="Q8" s="224">
        <v>0</v>
      </c>
      <c r="R8" s="224">
        <v>0</v>
      </c>
      <c r="S8" s="224">
        <v>0</v>
      </c>
      <c r="T8" s="224">
        <v>0</v>
      </c>
      <c r="U8" s="224">
        <v>0</v>
      </c>
      <c r="V8" s="224">
        <v>0</v>
      </c>
      <c r="W8" s="224">
        <v>0</v>
      </c>
      <c r="X8" s="224">
        <v>0</v>
      </c>
      <c r="Y8" s="224">
        <v>0</v>
      </c>
      <c r="DA8" s="177" t="s">
        <v>1694</v>
      </c>
    </row>
    <row r="9" spans="1:105" ht="12" customHeight="1" x14ac:dyDescent="0.25">
      <c r="A9" s="173" t="s">
        <v>94</v>
      </c>
      <c r="B9" s="224">
        <v>0</v>
      </c>
      <c r="C9" s="224">
        <v>0</v>
      </c>
      <c r="D9" s="224">
        <v>0</v>
      </c>
      <c r="E9" s="224">
        <v>0</v>
      </c>
      <c r="F9" s="224">
        <v>0</v>
      </c>
      <c r="G9" s="224">
        <v>0</v>
      </c>
      <c r="H9" s="224">
        <v>0</v>
      </c>
      <c r="I9" s="224">
        <v>0</v>
      </c>
      <c r="J9" s="224">
        <v>0</v>
      </c>
      <c r="K9" s="224">
        <v>0</v>
      </c>
      <c r="L9" s="224">
        <v>0</v>
      </c>
      <c r="M9" s="224">
        <v>0</v>
      </c>
      <c r="N9" s="224">
        <v>0</v>
      </c>
      <c r="O9" s="224">
        <v>0</v>
      </c>
      <c r="P9" s="224">
        <v>0</v>
      </c>
      <c r="Q9" s="224">
        <v>0</v>
      </c>
      <c r="R9" s="224">
        <v>0</v>
      </c>
      <c r="S9" s="224">
        <v>0</v>
      </c>
      <c r="T9" s="224">
        <v>0</v>
      </c>
      <c r="U9" s="224">
        <v>0</v>
      </c>
      <c r="V9" s="224">
        <v>0</v>
      </c>
      <c r="W9" s="224">
        <v>0</v>
      </c>
      <c r="X9" s="224">
        <v>0</v>
      </c>
      <c r="Y9" s="224">
        <v>0</v>
      </c>
      <c r="DA9" s="177" t="s">
        <v>1695</v>
      </c>
    </row>
    <row r="10" spans="1:105" ht="12" customHeight="1" x14ac:dyDescent="0.25">
      <c r="A10" s="56" t="s">
        <v>95</v>
      </c>
      <c r="B10" s="260">
        <v>0.8475889783927032</v>
      </c>
      <c r="C10" s="260">
        <v>0.74259521322275235</v>
      </c>
      <c r="D10" s="260">
        <v>0.66240044217070992</v>
      </c>
      <c r="E10" s="260">
        <v>0.73498969396719915</v>
      </c>
      <c r="F10" s="260">
        <v>0.66457630106449395</v>
      </c>
      <c r="G10" s="260">
        <v>0.63201064695133946</v>
      </c>
      <c r="H10" s="260">
        <v>0.86719493517189938</v>
      </c>
      <c r="I10" s="260">
        <v>0.76038073888714841</v>
      </c>
      <c r="J10" s="260">
        <v>0.7695384832580795</v>
      </c>
      <c r="K10" s="260">
        <v>0.55377461195038535</v>
      </c>
      <c r="L10" s="260">
        <v>0.41290940268157278</v>
      </c>
      <c r="M10" s="260">
        <v>0.39273287412664232</v>
      </c>
      <c r="N10" s="260">
        <v>0.37115945442429987</v>
      </c>
      <c r="O10" s="260">
        <v>0.27934725864431659</v>
      </c>
      <c r="P10" s="260">
        <v>0.30417087954538669</v>
      </c>
      <c r="Q10" s="260">
        <v>0.23771602649099449</v>
      </c>
      <c r="R10" s="260">
        <v>0.33755679517676201</v>
      </c>
      <c r="S10" s="260">
        <v>0.33982969929807938</v>
      </c>
      <c r="T10" s="260">
        <v>0.30686779271357512</v>
      </c>
      <c r="U10" s="260">
        <v>0.4556006208682713</v>
      </c>
      <c r="V10" s="260">
        <v>0.37134234072533079</v>
      </c>
      <c r="W10" s="260">
        <v>0.31290580226536302</v>
      </c>
      <c r="X10" s="260">
        <v>0.25563620475788729</v>
      </c>
      <c r="Y10" s="260">
        <v>0.24242614925598291</v>
      </c>
      <c r="DA10" s="68" t="s">
        <v>1696</v>
      </c>
    </row>
    <row r="11" spans="1:105" ht="12" customHeight="1" x14ac:dyDescent="0.25">
      <c r="A11" s="37" t="s">
        <v>159</v>
      </c>
      <c r="B11" s="226">
        <v>0.14615241990576969</v>
      </c>
      <c r="C11" s="226">
        <v>0.1238014222576741</v>
      </c>
      <c r="D11" s="226">
        <v>5.9425951233981519E-2</v>
      </c>
      <c r="E11" s="226">
        <v>0.13476519206736889</v>
      </c>
      <c r="F11" s="226">
        <v>6.2921915205433193E-2</v>
      </c>
      <c r="G11" s="226">
        <v>4.6880608461162397E-2</v>
      </c>
      <c r="H11" s="226">
        <v>6.6249682151898387E-2</v>
      </c>
      <c r="I11" s="226">
        <v>4.7673480906592638E-2</v>
      </c>
      <c r="J11" s="226">
        <v>4.3733559864203443E-2</v>
      </c>
      <c r="K11" s="226">
        <v>2.897615105114747E-2</v>
      </c>
      <c r="L11" s="226">
        <v>2.2629556188618179E-2</v>
      </c>
      <c r="M11" s="226">
        <v>2.4316112542432312E-2</v>
      </c>
      <c r="N11" s="226">
        <v>2.034009412920226E-2</v>
      </c>
      <c r="O11" s="226">
        <v>2.2023587847147141E-2</v>
      </c>
      <c r="P11" s="226">
        <v>1.9586792761979579E-2</v>
      </c>
      <c r="Q11" s="226">
        <v>1.3310753743383551E-2</v>
      </c>
      <c r="R11" s="226">
        <v>1.186250845848346E-2</v>
      </c>
      <c r="S11" s="226">
        <v>1.06350107152624E-2</v>
      </c>
      <c r="T11" s="226">
        <v>1.0243825675293279E-2</v>
      </c>
      <c r="U11" s="226">
        <v>1.512984411950951E-2</v>
      </c>
      <c r="V11" s="226">
        <v>1.8822859439468681E-2</v>
      </c>
      <c r="W11" s="226">
        <v>1.3374600181166591E-2</v>
      </c>
      <c r="X11" s="226">
        <v>1.3413488215423959E-2</v>
      </c>
      <c r="Y11" s="226">
        <v>1.2461561976995021E-2</v>
      </c>
      <c r="DA11" s="69" t="s">
        <v>1697</v>
      </c>
    </row>
    <row r="12" spans="1:105" ht="12" customHeight="1" x14ac:dyDescent="0.25">
      <c r="A12" s="37" t="s">
        <v>35</v>
      </c>
      <c r="B12" s="226">
        <v>0.70143655848693343</v>
      </c>
      <c r="C12" s="226">
        <v>0.61879379096507825</v>
      </c>
      <c r="D12" s="226">
        <v>0.60297449093672839</v>
      </c>
      <c r="E12" s="226">
        <v>0.60022450189983023</v>
      </c>
      <c r="F12" s="226">
        <v>0.60165438585906073</v>
      </c>
      <c r="G12" s="226">
        <v>0.58513003849017708</v>
      </c>
      <c r="H12" s="226">
        <v>0.80094525302000097</v>
      </c>
      <c r="I12" s="226">
        <v>0.71270725798055579</v>
      </c>
      <c r="J12" s="226">
        <v>0.72580492339387603</v>
      </c>
      <c r="K12" s="226">
        <v>0.52479846089923787</v>
      </c>
      <c r="L12" s="226">
        <v>0.39027984649295472</v>
      </c>
      <c r="M12" s="226">
        <v>0.36841676158421</v>
      </c>
      <c r="N12" s="226">
        <v>0.35081936029509769</v>
      </c>
      <c r="O12" s="226">
        <v>0.2573236707971695</v>
      </c>
      <c r="P12" s="226">
        <v>0.28458408678340719</v>
      </c>
      <c r="Q12" s="226">
        <v>0.22440527274761099</v>
      </c>
      <c r="R12" s="226">
        <v>0.32569428671827849</v>
      </c>
      <c r="S12" s="226">
        <v>0.32919468858281697</v>
      </c>
      <c r="T12" s="226">
        <v>0.29662396703828181</v>
      </c>
      <c r="U12" s="226">
        <v>0.44047077674876178</v>
      </c>
      <c r="V12" s="226">
        <v>0.35251948128586208</v>
      </c>
      <c r="W12" s="226">
        <v>0.29953120208419642</v>
      </c>
      <c r="X12" s="226">
        <v>0.24222271654246341</v>
      </c>
      <c r="Y12" s="226">
        <v>0.2299645872789878</v>
      </c>
      <c r="DA12" s="69" t="s">
        <v>1698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1699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 t="s">
        <v>1700</v>
      </c>
    </row>
    <row r="15" spans="1:105" ht="12" customHeight="1" x14ac:dyDescent="0.25">
      <c r="A15" s="37" t="s">
        <v>40</v>
      </c>
      <c r="B15" s="226">
        <v>0</v>
      </c>
      <c r="C15" s="226">
        <v>0</v>
      </c>
      <c r="D15" s="226">
        <v>0</v>
      </c>
      <c r="E15" s="226">
        <v>0</v>
      </c>
      <c r="F15" s="226">
        <v>0</v>
      </c>
      <c r="G15" s="226">
        <v>0</v>
      </c>
      <c r="H15" s="226">
        <v>0</v>
      </c>
      <c r="I15" s="226">
        <v>0</v>
      </c>
      <c r="J15" s="226">
        <v>0</v>
      </c>
      <c r="K15" s="226">
        <v>0</v>
      </c>
      <c r="L15" s="226">
        <v>0</v>
      </c>
      <c r="M15" s="226">
        <v>0</v>
      </c>
      <c r="N15" s="226">
        <v>0</v>
      </c>
      <c r="O15" s="226">
        <v>0</v>
      </c>
      <c r="P15" s="226">
        <v>0</v>
      </c>
      <c r="Q15" s="226">
        <v>0</v>
      </c>
      <c r="R15" s="226">
        <v>0</v>
      </c>
      <c r="S15" s="226">
        <v>0</v>
      </c>
      <c r="T15" s="226">
        <v>0</v>
      </c>
      <c r="U15" s="226">
        <v>0</v>
      </c>
      <c r="V15" s="226">
        <v>0</v>
      </c>
      <c r="W15" s="226">
        <v>0</v>
      </c>
      <c r="X15" s="226">
        <v>0</v>
      </c>
      <c r="Y15" s="226">
        <v>0</v>
      </c>
      <c r="DA15" s="69" t="s">
        <v>1701</v>
      </c>
    </row>
    <row r="16" spans="1:105" ht="12" customHeight="1" x14ac:dyDescent="0.25">
      <c r="A16" s="57" t="s">
        <v>1450</v>
      </c>
      <c r="B16" s="261">
        <v>0</v>
      </c>
      <c r="C16" s="261">
        <v>0</v>
      </c>
      <c r="D16" s="261">
        <v>0</v>
      </c>
      <c r="E16" s="261">
        <v>0</v>
      </c>
      <c r="F16" s="261">
        <v>0</v>
      </c>
      <c r="G16" s="261">
        <v>0</v>
      </c>
      <c r="H16" s="261">
        <v>0</v>
      </c>
      <c r="I16" s="261">
        <v>0</v>
      </c>
      <c r="J16" s="261">
        <v>0</v>
      </c>
      <c r="K16" s="261">
        <v>0</v>
      </c>
      <c r="L16" s="261">
        <v>0</v>
      </c>
      <c r="M16" s="261">
        <v>0</v>
      </c>
      <c r="N16" s="261">
        <v>0</v>
      </c>
      <c r="O16" s="261">
        <v>0</v>
      </c>
      <c r="P16" s="261">
        <v>0</v>
      </c>
      <c r="Q16" s="261">
        <v>0</v>
      </c>
      <c r="R16" s="261">
        <v>0</v>
      </c>
      <c r="S16" s="261">
        <v>0</v>
      </c>
      <c r="T16" s="261">
        <v>0</v>
      </c>
      <c r="U16" s="261">
        <v>0</v>
      </c>
      <c r="V16" s="261">
        <v>0</v>
      </c>
      <c r="W16" s="261">
        <v>0</v>
      </c>
      <c r="X16" s="261">
        <v>0</v>
      </c>
      <c r="Y16" s="261">
        <v>0</v>
      </c>
      <c r="DA16" s="70" t="s">
        <v>1702</v>
      </c>
    </row>
    <row r="17" spans="1:105" ht="12" customHeight="1" x14ac:dyDescent="0.25">
      <c r="A17" s="57" t="s">
        <v>1452</v>
      </c>
      <c r="B17" s="261">
        <v>178.5006032355987</v>
      </c>
      <c r="C17" s="261">
        <v>169.3918125404862</v>
      </c>
      <c r="D17" s="261">
        <v>177.71060520212359</v>
      </c>
      <c r="E17" s="261">
        <v>197.67708804868809</v>
      </c>
      <c r="F17" s="261">
        <v>171.32709906768349</v>
      </c>
      <c r="G17" s="261">
        <v>155.3020814158526</v>
      </c>
      <c r="H17" s="261">
        <v>211.31621052166699</v>
      </c>
      <c r="I17" s="261">
        <v>185.59184011814679</v>
      </c>
      <c r="J17" s="261">
        <v>192.3717988664614</v>
      </c>
      <c r="K17" s="261">
        <v>143.4996340426105</v>
      </c>
      <c r="L17" s="261">
        <v>105.9308886694477</v>
      </c>
      <c r="M17" s="261">
        <v>105.5083012995661</v>
      </c>
      <c r="N17" s="261">
        <v>102.7643843571945</v>
      </c>
      <c r="O17" s="261">
        <v>83.445841235509732</v>
      </c>
      <c r="P17" s="261">
        <v>103.9034610972826</v>
      </c>
      <c r="Q17" s="261">
        <v>90.823975228711816</v>
      </c>
      <c r="R17" s="261">
        <v>105.1687541898913</v>
      </c>
      <c r="S17" s="261">
        <v>115.795237102991</v>
      </c>
      <c r="T17" s="261">
        <v>112.0742762408282</v>
      </c>
      <c r="U17" s="261">
        <v>170.29294412728379</v>
      </c>
      <c r="V17" s="261">
        <v>148.69123096022199</v>
      </c>
      <c r="W17" s="261">
        <v>124.4367821112734</v>
      </c>
      <c r="X17" s="261">
        <v>107.06170200320329</v>
      </c>
      <c r="Y17" s="261">
        <v>102.56105893307939</v>
      </c>
      <c r="DA17" s="70" t="s">
        <v>1703</v>
      </c>
    </row>
    <row r="18" spans="1:105" ht="12" customHeight="1" x14ac:dyDescent="0.25">
      <c r="A18" s="18" t="s">
        <v>28</v>
      </c>
      <c r="B18" s="230">
        <v>34.345808891432178</v>
      </c>
      <c r="C18" s="230">
        <v>51.978764259835323</v>
      </c>
      <c r="D18" s="230">
        <v>78.821417078276369</v>
      </c>
      <c r="E18" s="230">
        <v>62.153236695079812</v>
      </c>
      <c r="F18" s="230">
        <v>48.960066158749243</v>
      </c>
      <c r="G18" s="230">
        <v>36.018522056775097</v>
      </c>
      <c r="H18" s="230">
        <v>41.918026066052121</v>
      </c>
      <c r="I18" s="230">
        <v>48.242551369894137</v>
      </c>
      <c r="J18" s="230">
        <v>53.539498685418572</v>
      </c>
      <c r="K18" s="230">
        <v>29.911600414252071</v>
      </c>
      <c r="L18" s="230">
        <v>16.497318149357621</v>
      </c>
      <c r="M18" s="230">
        <v>17.50928930272751</v>
      </c>
      <c r="N18" s="230">
        <v>18.994100035569112</v>
      </c>
      <c r="O18" s="230">
        <v>10.29929130237444</v>
      </c>
      <c r="P18" s="230">
        <v>9.9842220036726061</v>
      </c>
      <c r="Q18" s="230">
        <v>7.2561612809649958</v>
      </c>
      <c r="R18" s="230">
        <v>7.2204650064924616</v>
      </c>
      <c r="S18" s="230">
        <v>7.6669883067326738</v>
      </c>
      <c r="T18" s="230">
        <v>6.1161284678500962</v>
      </c>
      <c r="U18" s="230">
        <v>9.608856396538604</v>
      </c>
      <c r="V18" s="230">
        <v>8.6115212116207633</v>
      </c>
      <c r="W18" s="230">
        <v>7.5772445357913814</v>
      </c>
      <c r="X18" s="230">
        <v>5.9366576720198303</v>
      </c>
      <c r="Y18" s="230">
        <v>5.1365963215197263</v>
      </c>
      <c r="DA18" s="71" t="s">
        <v>1704</v>
      </c>
    </row>
    <row r="19" spans="1:105" ht="12" customHeight="1" x14ac:dyDescent="0.25">
      <c r="A19" s="18" t="s">
        <v>31</v>
      </c>
      <c r="B19" s="230">
        <v>3.0631046247964409</v>
      </c>
      <c r="C19" s="230">
        <v>4.4951424602595944</v>
      </c>
      <c r="D19" s="230">
        <v>4.5200749091925037</v>
      </c>
      <c r="E19" s="230">
        <v>5.0892312488911182</v>
      </c>
      <c r="F19" s="230">
        <v>3.2106493626922279</v>
      </c>
      <c r="G19" s="230">
        <v>2.733049454968842</v>
      </c>
      <c r="H19" s="230">
        <v>4.7556227001770521</v>
      </c>
      <c r="I19" s="230">
        <v>3.4770719499614628</v>
      </c>
      <c r="J19" s="230">
        <v>2.967086920536274</v>
      </c>
      <c r="K19" s="230">
        <v>0.70330617347347057</v>
      </c>
      <c r="L19" s="230">
        <v>0.53932775438044955</v>
      </c>
      <c r="M19" s="230">
        <v>1.0971704575043271</v>
      </c>
      <c r="N19" s="230">
        <v>0.59182335226464367</v>
      </c>
      <c r="O19" s="230">
        <v>0.793562526437671</v>
      </c>
      <c r="P19" s="230">
        <v>0.91177833509676109</v>
      </c>
      <c r="Q19" s="230">
        <v>0.41637362304158487</v>
      </c>
      <c r="R19" s="230">
        <v>0.9341871159410684</v>
      </c>
      <c r="S19" s="230">
        <v>0.81796224252018224</v>
      </c>
      <c r="T19" s="230">
        <v>0.55872918638797031</v>
      </c>
      <c r="U19" s="230">
        <v>0.9707950601593881</v>
      </c>
      <c r="V19" s="230">
        <v>0.78838401491448984</v>
      </c>
      <c r="W19" s="230">
        <v>0.49821286902084422</v>
      </c>
      <c r="X19" s="230">
        <v>0.42788662426878982</v>
      </c>
      <c r="Y19" s="230">
        <v>0.3606718051652914</v>
      </c>
      <c r="DA19" s="71" t="s">
        <v>1705</v>
      </c>
    </row>
    <row r="20" spans="1:105" ht="12" customHeight="1" x14ac:dyDescent="0.25">
      <c r="A20" s="18" t="s">
        <v>159</v>
      </c>
      <c r="B20" s="295">
        <v>17.319614905715849</v>
      </c>
      <c r="C20" s="295">
        <v>13.329015729741901</v>
      </c>
      <c r="D20" s="295">
        <v>7.1916045146786693</v>
      </c>
      <c r="E20" s="295">
        <v>15.10590454787453</v>
      </c>
      <c r="F20" s="295">
        <v>5.9447663785730871</v>
      </c>
      <c r="G20" s="295">
        <v>4.3353299702180417</v>
      </c>
      <c r="H20" s="295">
        <v>5.8128757351827014</v>
      </c>
      <c r="I20" s="295">
        <v>4.4907064426031083</v>
      </c>
      <c r="J20" s="295">
        <v>3.991481931765279</v>
      </c>
      <c r="K20" s="295">
        <v>2.2679475266701248</v>
      </c>
      <c r="L20" s="295">
        <v>2.3229434049077362</v>
      </c>
      <c r="M20" s="295">
        <v>2.3620640774593902</v>
      </c>
      <c r="N20" s="295">
        <v>1.9109576167430611</v>
      </c>
      <c r="O20" s="295">
        <v>1.7052866319715101</v>
      </c>
      <c r="P20" s="295">
        <v>1.469994002507456</v>
      </c>
      <c r="Q20" s="295">
        <v>1.3455491472413219</v>
      </c>
      <c r="R20" s="295">
        <v>1.0047881470242279</v>
      </c>
      <c r="S20" s="295">
        <v>0.86292182027588216</v>
      </c>
      <c r="T20" s="295">
        <v>0.7575093666809587</v>
      </c>
      <c r="U20" s="295">
        <v>1.192474157017875</v>
      </c>
      <c r="V20" s="295">
        <v>1.3684058450108061</v>
      </c>
      <c r="W20" s="295">
        <v>1.0111498864229329</v>
      </c>
      <c r="X20" s="295">
        <v>0.97905398205565375</v>
      </c>
      <c r="Y20" s="295">
        <v>0.85851509592413933</v>
      </c>
      <c r="DA20" s="122" t="s">
        <v>1706</v>
      </c>
    </row>
    <row r="21" spans="1:105" ht="12" customHeight="1" x14ac:dyDescent="0.25">
      <c r="A21" s="18" t="s">
        <v>32</v>
      </c>
      <c r="B21" s="295">
        <v>40.649187887683297</v>
      </c>
      <c r="C21" s="295">
        <v>32.966778463584539</v>
      </c>
      <c r="D21" s="295">
        <v>14.206795043532461</v>
      </c>
      <c r="E21" s="295">
        <v>3.199208164358891</v>
      </c>
      <c r="F21" s="295">
        <v>0.84091566030885612</v>
      </c>
      <c r="G21" s="295">
        <v>0.71582531365390778</v>
      </c>
      <c r="H21" s="295">
        <v>0.83038826517789877</v>
      </c>
      <c r="I21" s="295">
        <v>0.76274697945527314</v>
      </c>
      <c r="J21" s="295">
        <v>0.81244519037012897</v>
      </c>
      <c r="K21" s="295">
        <v>0</v>
      </c>
      <c r="L21" s="295">
        <v>0</v>
      </c>
      <c r="M21" s="295">
        <v>0.60081168063773072</v>
      </c>
      <c r="N21" s="295">
        <v>1.29554390782194</v>
      </c>
      <c r="O21" s="295">
        <v>0</v>
      </c>
      <c r="P21" s="295">
        <v>0</v>
      </c>
      <c r="Q21" s="295">
        <v>0</v>
      </c>
      <c r="R21" s="295">
        <v>0</v>
      </c>
      <c r="S21" s="295">
        <v>0</v>
      </c>
      <c r="T21" s="295">
        <v>0</v>
      </c>
      <c r="U21" s="295">
        <v>0</v>
      </c>
      <c r="V21" s="295">
        <v>0</v>
      </c>
      <c r="W21" s="295">
        <v>0</v>
      </c>
      <c r="X21" s="295">
        <v>0</v>
      </c>
      <c r="Y21" s="295">
        <v>0</v>
      </c>
      <c r="DA21" s="122" t="s">
        <v>1707</v>
      </c>
    </row>
    <row r="22" spans="1:105" ht="12" customHeight="1" x14ac:dyDescent="0.25">
      <c r="A22" s="18" t="s">
        <v>33</v>
      </c>
      <c r="B22" s="295">
        <v>0</v>
      </c>
      <c r="C22" s="295">
        <v>0</v>
      </c>
      <c r="D22" s="295">
        <v>0</v>
      </c>
      <c r="E22" s="295">
        <v>34.30107162351554</v>
      </c>
      <c r="F22" s="295">
        <v>43.395075282470522</v>
      </c>
      <c r="G22" s="295">
        <v>43.548482903054257</v>
      </c>
      <c r="H22" s="295">
        <v>68.764192425223797</v>
      </c>
      <c r="I22" s="295">
        <v>48.177800676763603</v>
      </c>
      <c r="J22" s="295">
        <v>52.206912188814847</v>
      </c>
      <c r="K22" s="295">
        <v>43.972861963032322</v>
      </c>
      <c r="L22" s="295">
        <v>25.138336897011239</v>
      </c>
      <c r="M22" s="295">
        <v>23.462779838434681</v>
      </c>
      <c r="N22" s="295">
        <v>21.066171653260749</v>
      </c>
      <c r="O22" s="295">
        <v>29.526230797514039</v>
      </c>
      <c r="P22" s="295">
        <v>35.724047385528173</v>
      </c>
      <c r="Q22" s="295">
        <v>22.22053112564857</v>
      </c>
      <c r="R22" s="295">
        <v>24.177509758937809</v>
      </c>
      <c r="S22" s="295">
        <v>26.458339191055451</v>
      </c>
      <c r="T22" s="295">
        <v>25.64178076500113</v>
      </c>
      <c r="U22" s="295">
        <v>33.998948593726723</v>
      </c>
      <c r="V22" s="295">
        <v>37.407339528160968</v>
      </c>
      <c r="W22" s="295">
        <v>34.395831553457398</v>
      </c>
      <c r="X22" s="295">
        <v>29.49100214542705</v>
      </c>
      <c r="Y22" s="295">
        <v>26.14589751074217</v>
      </c>
      <c r="DA22" s="122" t="s">
        <v>1708</v>
      </c>
    </row>
    <row r="23" spans="1:105" ht="12" customHeight="1" x14ac:dyDescent="0.25">
      <c r="A23" s="18" t="s">
        <v>35</v>
      </c>
      <c r="B23" s="295">
        <v>83.122886925970917</v>
      </c>
      <c r="C23" s="295">
        <v>66.622111627064797</v>
      </c>
      <c r="D23" s="295">
        <v>72.970713656443635</v>
      </c>
      <c r="E23" s="295">
        <v>67.279494756048138</v>
      </c>
      <c r="F23" s="295">
        <v>56.843386805669631</v>
      </c>
      <c r="G23" s="295">
        <v>54.110470738510607</v>
      </c>
      <c r="H23" s="295">
        <v>70.276491528138152</v>
      </c>
      <c r="I23" s="295">
        <v>67.13499862479479</v>
      </c>
      <c r="J23" s="295">
        <v>66.242886394533116</v>
      </c>
      <c r="K23" s="295">
        <v>41.075689082921933</v>
      </c>
      <c r="L23" s="295">
        <v>40.062561895721053</v>
      </c>
      <c r="M23" s="295">
        <v>35.78795732884592</v>
      </c>
      <c r="N23" s="295">
        <v>32.959578475812023</v>
      </c>
      <c r="O23" s="295">
        <v>19.924574458338881</v>
      </c>
      <c r="P23" s="295">
        <v>21.3581113490267</v>
      </c>
      <c r="Q23" s="295">
        <v>22.68453982420759</v>
      </c>
      <c r="R23" s="295">
        <v>27.587230811540671</v>
      </c>
      <c r="S23" s="295">
        <v>26.7107657436928</v>
      </c>
      <c r="T23" s="295">
        <v>21.934718584239231</v>
      </c>
      <c r="U23" s="295">
        <v>34.716155305076363</v>
      </c>
      <c r="V23" s="295">
        <v>25.62786595857234</v>
      </c>
      <c r="W23" s="295">
        <v>22.6452332679108</v>
      </c>
      <c r="X23" s="295">
        <v>17.679898872430709</v>
      </c>
      <c r="Y23" s="295">
        <v>15.84296335174052</v>
      </c>
      <c r="DA23" s="122" t="s">
        <v>1709</v>
      </c>
    </row>
    <row r="24" spans="1:105" ht="12" customHeight="1" x14ac:dyDescent="0.25">
      <c r="A24" s="18" t="s">
        <v>38</v>
      </c>
      <c r="B24" s="295">
        <v>0</v>
      </c>
      <c r="C24" s="295">
        <v>0</v>
      </c>
      <c r="D24" s="295">
        <v>0</v>
      </c>
      <c r="E24" s="295">
        <v>10.54894101292008</v>
      </c>
      <c r="F24" s="295">
        <v>12.13223941921995</v>
      </c>
      <c r="G24" s="295">
        <v>13.84040097867188</v>
      </c>
      <c r="H24" s="295">
        <v>18.958613801715259</v>
      </c>
      <c r="I24" s="295">
        <v>13.305964074674391</v>
      </c>
      <c r="J24" s="295">
        <v>12.611487555023199</v>
      </c>
      <c r="K24" s="295">
        <v>25.568228882260609</v>
      </c>
      <c r="L24" s="295">
        <v>21.370400568069549</v>
      </c>
      <c r="M24" s="295">
        <v>24.688228613956522</v>
      </c>
      <c r="N24" s="295">
        <v>25.94620931572295</v>
      </c>
      <c r="O24" s="295">
        <v>21.19689551887318</v>
      </c>
      <c r="P24" s="295">
        <v>34.455308021450918</v>
      </c>
      <c r="Q24" s="295">
        <v>36.90082022760776</v>
      </c>
      <c r="R24" s="295">
        <v>44.244573349955111</v>
      </c>
      <c r="S24" s="295">
        <v>53.278259798714039</v>
      </c>
      <c r="T24" s="295">
        <v>57.065409870668823</v>
      </c>
      <c r="U24" s="295">
        <v>89.805714614764824</v>
      </c>
      <c r="V24" s="295">
        <v>74.887714401942674</v>
      </c>
      <c r="W24" s="295">
        <v>58.309109998670053</v>
      </c>
      <c r="X24" s="295">
        <v>52.54720270700124</v>
      </c>
      <c r="Y24" s="295">
        <v>54.216414847987579</v>
      </c>
      <c r="DA24" s="122" t="s">
        <v>1710</v>
      </c>
    </row>
    <row r="25" spans="1:105" ht="12" customHeight="1" x14ac:dyDescent="0.25">
      <c r="A25" s="57" t="s">
        <v>1461</v>
      </c>
      <c r="B25" s="261">
        <v>138.5137657004166</v>
      </c>
      <c r="C25" s="261">
        <v>131.44548202357279</v>
      </c>
      <c r="D25" s="261">
        <v>137.90073918661761</v>
      </c>
      <c r="E25" s="261">
        <v>153.39442759292581</v>
      </c>
      <c r="F25" s="261">
        <v>132.94723506940201</v>
      </c>
      <c r="G25" s="261">
        <v>120.5120639823831</v>
      </c>
      <c r="H25" s="261">
        <v>163.97818014242259</v>
      </c>
      <c r="I25" s="261">
        <v>144.01645816347229</v>
      </c>
      <c r="J25" s="261">
        <v>149.27760350695911</v>
      </c>
      <c r="K25" s="261">
        <v>111.35354350393391</v>
      </c>
      <c r="L25" s="261">
        <v>82.20076586649067</v>
      </c>
      <c r="M25" s="261">
        <v>81.872844465225327</v>
      </c>
      <c r="N25" s="261">
        <v>79.743606459483544</v>
      </c>
      <c r="O25" s="261">
        <v>64.752709470196635</v>
      </c>
      <c r="P25" s="261">
        <v>80.627512764736281</v>
      </c>
      <c r="Q25" s="261">
        <v>70.47802974764015</v>
      </c>
      <c r="R25" s="261">
        <v>81.609361048692165</v>
      </c>
      <c r="S25" s="261">
        <v>89.855350909588168</v>
      </c>
      <c r="T25" s="261">
        <v>86.967941614047788</v>
      </c>
      <c r="U25" s="261">
        <v>132.14474649224351</v>
      </c>
      <c r="V25" s="261">
        <v>115.38214411380361</v>
      </c>
      <c r="W25" s="261">
        <v>96.561059007319216</v>
      </c>
      <c r="X25" s="261">
        <v>83.078259893533215</v>
      </c>
      <c r="Y25" s="261">
        <v>79.585829008616145</v>
      </c>
      <c r="DA25" s="70" t="s">
        <v>1711</v>
      </c>
    </row>
    <row r="26" spans="1:105" ht="12" customHeight="1" x14ac:dyDescent="0.25">
      <c r="A26" s="18" t="s">
        <v>28</v>
      </c>
      <c r="B26" s="230">
        <v>26.65182772127659</v>
      </c>
      <c r="C26" s="230">
        <v>40.334734132977736</v>
      </c>
      <c r="D26" s="230">
        <v>61.164226335666683</v>
      </c>
      <c r="E26" s="230">
        <v>48.229970706272113</v>
      </c>
      <c r="F26" s="230">
        <v>37.992270108123734</v>
      </c>
      <c r="G26" s="230">
        <v>27.94982781353681</v>
      </c>
      <c r="H26" s="230">
        <v>32.527753609177488</v>
      </c>
      <c r="I26" s="230">
        <v>37.435489494789429</v>
      </c>
      <c r="J26" s="230">
        <v>41.545840418486932</v>
      </c>
      <c r="K26" s="230">
        <v>23.210949074697119</v>
      </c>
      <c r="L26" s="230">
        <v>12.801669122704849</v>
      </c>
      <c r="M26" s="230">
        <v>13.586943416979629</v>
      </c>
      <c r="N26" s="230">
        <v>14.73913406636825</v>
      </c>
      <c r="O26" s="230">
        <v>7.9920941244915857</v>
      </c>
      <c r="P26" s="230">
        <v>7.7476051186915376</v>
      </c>
      <c r="Q26" s="230">
        <v>5.6306712993537733</v>
      </c>
      <c r="R26" s="230">
        <v>5.6029715307869399</v>
      </c>
      <c r="S26" s="230">
        <v>5.9494668516325229</v>
      </c>
      <c r="T26" s="230">
        <v>4.7460230959067422</v>
      </c>
      <c r="U26" s="230">
        <v>7.4563270904042671</v>
      </c>
      <c r="V26" s="230">
        <v>6.6824100860669882</v>
      </c>
      <c r="W26" s="230">
        <v>5.8798270440581657</v>
      </c>
      <c r="X26" s="230">
        <v>4.6067564754410943</v>
      </c>
      <c r="Y26" s="230">
        <v>3.9859209799841828</v>
      </c>
      <c r="DA26" s="71" t="s">
        <v>1712</v>
      </c>
    </row>
    <row r="27" spans="1:105" ht="12" customHeight="1" x14ac:dyDescent="0.25">
      <c r="A27" s="18" t="s">
        <v>31</v>
      </c>
      <c r="B27" s="295">
        <v>2.3769228149605568</v>
      </c>
      <c r="C27" s="295">
        <v>3.48816249493894</v>
      </c>
      <c r="D27" s="295">
        <v>3.507509697845995</v>
      </c>
      <c r="E27" s="295">
        <v>3.94916640070804</v>
      </c>
      <c r="F27" s="295">
        <v>2.491415297813695</v>
      </c>
      <c r="G27" s="295">
        <v>2.1208050000455549</v>
      </c>
      <c r="H27" s="295">
        <v>3.690291217573531</v>
      </c>
      <c r="I27" s="295">
        <v>2.6981551920290769</v>
      </c>
      <c r="J27" s="295">
        <v>2.3024145301149841</v>
      </c>
      <c r="K27" s="295">
        <v>0.54575494290953053</v>
      </c>
      <c r="L27" s="295">
        <v>0.41851017224510451</v>
      </c>
      <c r="M27" s="295">
        <v>0.85138766440798785</v>
      </c>
      <c r="N27" s="295">
        <v>0.45924596144598029</v>
      </c>
      <c r="O27" s="295">
        <v>0.61579250637342875</v>
      </c>
      <c r="P27" s="295">
        <v>0.70752618416429969</v>
      </c>
      <c r="Q27" s="295">
        <v>0.32309962779057871</v>
      </c>
      <c r="R27" s="295">
        <v>0.72491505884167851</v>
      </c>
      <c r="S27" s="295">
        <v>0.63472631665388368</v>
      </c>
      <c r="T27" s="295">
        <v>0.43356538975490372</v>
      </c>
      <c r="U27" s="295">
        <v>0.75332226932901514</v>
      </c>
      <c r="V27" s="295">
        <v>0.61177405983152999</v>
      </c>
      <c r="W27" s="295">
        <v>0.3866056436649784</v>
      </c>
      <c r="X27" s="295">
        <v>0.33203354244177369</v>
      </c>
      <c r="Y27" s="295">
        <v>0.27987586041641049</v>
      </c>
      <c r="DA27" s="122" t="s">
        <v>1713</v>
      </c>
    </row>
    <row r="28" spans="1:105" ht="12" customHeight="1" x14ac:dyDescent="0.25">
      <c r="A28" s="18" t="s">
        <v>159</v>
      </c>
      <c r="B28" s="295">
        <v>13.43975895647467</v>
      </c>
      <c r="C28" s="295">
        <v>10.34311441160685</v>
      </c>
      <c r="D28" s="295">
        <v>5.580576226072937</v>
      </c>
      <c r="E28" s="295">
        <v>11.721953233264291</v>
      </c>
      <c r="F28" s="295">
        <v>4.6130487089646364</v>
      </c>
      <c r="G28" s="295">
        <v>3.3641504221483589</v>
      </c>
      <c r="H28" s="295">
        <v>4.5107035664524791</v>
      </c>
      <c r="I28" s="295">
        <v>3.484720212396609</v>
      </c>
      <c r="J28" s="295">
        <v>3.097329549997407</v>
      </c>
      <c r="K28" s="295">
        <v>1.7598929450977641</v>
      </c>
      <c r="L28" s="295">
        <v>1.8025689139998899</v>
      </c>
      <c r="M28" s="295">
        <v>1.832925963632436</v>
      </c>
      <c r="N28" s="295">
        <v>1.482874179644154</v>
      </c>
      <c r="O28" s="295">
        <v>1.3232766092179089</v>
      </c>
      <c r="P28" s="295">
        <v>1.140693090967259</v>
      </c>
      <c r="Q28" s="295">
        <v>1.0441257673139921</v>
      </c>
      <c r="R28" s="295">
        <v>0.77970039009769254</v>
      </c>
      <c r="S28" s="295">
        <v>0.66961426832664717</v>
      </c>
      <c r="T28" s="295">
        <v>0.58781580022913815</v>
      </c>
      <c r="U28" s="295">
        <v>0.92534189237986164</v>
      </c>
      <c r="V28" s="295">
        <v>1.0618622187440681</v>
      </c>
      <c r="W28" s="295">
        <v>0.78463700355751476</v>
      </c>
      <c r="X28" s="295">
        <v>0.75973106768454501</v>
      </c>
      <c r="Y28" s="295">
        <v>0.66619471694531085</v>
      </c>
      <c r="DA28" s="122" t="s">
        <v>1714</v>
      </c>
    </row>
    <row r="29" spans="1:105" ht="12" customHeight="1" x14ac:dyDescent="0.25">
      <c r="A29" s="18" t="s">
        <v>32</v>
      </c>
      <c r="B29" s="295">
        <v>31.543154392342601</v>
      </c>
      <c r="C29" s="295">
        <v>25.581720987102049</v>
      </c>
      <c r="D29" s="295">
        <v>11.024257869965821</v>
      </c>
      <c r="E29" s="295">
        <v>2.4825371011210819</v>
      </c>
      <c r="F29" s="295">
        <v>0.65253782135455884</v>
      </c>
      <c r="G29" s="295">
        <v>0.55546960615599006</v>
      </c>
      <c r="H29" s="295">
        <v>0.64436872211246565</v>
      </c>
      <c r="I29" s="295">
        <v>0.59188010844715211</v>
      </c>
      <c r="J29" s="295">
        <v>0.63044516771086978</v>
      </c>
      <c r="K29" s="295">
        <v>0</v>
      </c>
      <c r="L29" s="295">
        <v>0</v>
      </c>
      <c r="M29" s="295">
        <v>0.46622076818467217</v>
      </c>
      <c r="N29" s="295">
        <v>1.0053224585790199</v>
      </c>
      <c r="O29" s="295">
        <v>0</v>
      </c>
      <c r="P29" s="295">
        <v>0</v>
      </c>
      <c r="Q29" s="295">
        <v>0</v>
      </c>
      <c r="R29" s="295">
        <v>0</v>
      </c>
      <c r="S29" s="295">
        <v>0</v>
      </c>
      <c r="T29" s="295">
        <v>0</v>
      </c>
      <c r="U29" s="295">
        <v>0</v>
      </c>
      <c r="V29" s="295">
        <v>0</v>
      </c>
      <c r="W29" s="295">
        <v>0</v>
      </c>
      <c r="X29" s="295">
        <v>0</v>
      </c>
      <c r="Y29" s="295">
        <v>0</v>
      </c>
      <c r="DA29" s="122" t="s">
        <v>1715</v>
      </c>
    </row>
    <row r="30" spans="1:105" ht="12" customHeight="1" x14ac:dyDescent="0.25">
      <c r="A30" s="18" t="s">
        <v>33</v>
      </c>
      <c r="B30" s="295">
        <v>0</v>
      </c>
      <c r="C30" s="295">
        <v>0</v>
      </c>
      <c r="D30" s="295">
        <v>0</v>
      </c>
      <c r="E30" s="295">
        <v>26.617112278673289</v>
      </c>
      <c r="F30" s="295">
        <v>33.673921439327202</v>
      </c>
      <c r="G30" s="295">
        <v>33.792963430385051</v>
      </c>
      <c r="H30" s="295">
        <v>53.359972266280117</v>
      </c>
      <c r="I30" s="295">
        <v>37.385243937213453</v>
      </c>
      <c r="J30" s="295">
        <v>40.511773471819623</v>
      </c>
      <c r="K30" s="295">
        <v>34.122275156039997</v>
      </c>
      <c r="L30" s="295">
        <v>19.5069688501553</v>
      </c>
      <c r="M30" s="295">
        <v>18.206761939800909</v>
      </c>
      <c r="N30" s="295">
        <v>16.347030271562609</v>
      </c>
      <c r="O30" s="295">
        <v>22.911908086412861</v>
      </c>
      <c r="P30" s="295">
        <v>27.72131992684934</v>
      </c>
      <c r="Q30" s="295">
        <v>17.242795745706928</v>
      </c>
      <c r="R30" s="295">
        <v>18.761381537455598</v>
      </c>
      <c r="S30" s="295">
        <v>20.53127064615499</v>
      </c>
      <c r="T30" s="295">
        <v>19.897633669825531</v>
      </c>
      <c r="U30" s="295">
        <v>26.38266938154965</v>
      </c>
      <c r="V30" s="295">
        <v>29.027529145326039</v>
      </c>
      <c r="W30" s="295">
        <v>26.690644549689921</v>
      </c>
      <c r="X30" s="295">
        <v>22.884571185737631</v>
      </c>
      <c r="Y30" s="295">
        <v>20.28882063244362</v>
      </c>
      <c r="DA30" s="122" t="s">
        <v>1716</v>
      </c>
    </row>
    <row r="31" spans="1:105" ht="12" customHeight="1" x14ac:dyDescent="0.25">
      <c r="A31" s="18" t="s">
        <v>35</v>
      </c>
      <c r="B31" s="295">
        <v>64.502101815362224</v>
      </c>
      <c r="C31" s="295">
        <v>51.697749996947273</v>
      </c>
      <c r="D31" s="295">
        <v>56.624169057066148</v>
      </c>
      <c r="E31" s="295">
        <v>52.207869352584538</v>
      </c>
      <c r="F31" s="295">
        <v>44.109607580577837</v>
      </c>
      <c r="G31" s="295">
        <v>41.988906087453273</v>
      </c>
      <c r="H31" s="295">
        <v>54.533493474684953</v>
      </c>
      <c r="I31" s="295">
        <v>52.095742542331543</v>
      </c>
      <c r="J31" s="295">
        <v>51.4034769577842</v>
      </c>
      <c r="K31" s="295">
        <v>31.874112862831691</v>
      </c>
      <c r="L31" s="295">
        <v>31.08794150380583</v>
      </c>
      <c r="M31" s="295">
        <v>27.770913075299159</v>
      </c>
      <c r="N31" s="295">
        <v>25.576133905594808</v>
      </c>
      <c r="O31" s="295">
        <v>15.46116813151734</v>
      </c>
      <c r="P31" s="295">
        <v>16.573571055655101</v>
      </c>
      <c r="Q31" s="295">
        <v>17.602859470927669</v>
      </c>
      <c r="R31" s="295">
        <v>21.407273452793511</v>
      </c>
      <c r="S31" s="295">
        <v>20.727149829389031</v>
      </c>
      <c r="T31" s="295">
        <v>17.021009540633099</v>
      </c>
      <c r="U31" s="295">
        <v>26.93921093140386</v>
      </c>
      <c r="V31" s="295">
        <v>19.886835990700039</v>
      </c>
      <c r="W31" s="295">
        <v>17.572358178323089</v>
      </c>
      <c r="X31" s="295">
        <v>13.71933386012523</v>
      </c>
      <c r="Y31" s="295">
        <v>12.29389970636036</v>
      </c>
      <c r="DA31" s="122" t="s">
        <v>1717</v>
      </c>
    </row>
    <row r="32" spans="1:105" ht="12" customHeight="1" x14ac:dyDescent="0.25">
      <c r="A32" s="18" t="s">
        <v>38</v>
      </c>
      <c r="B32" s="295">
        <v>0</v>
      </c>
      <c r="C32" s="295">
        <v>0</v>
      </c>
      <c r="D32" s="295">
        <v>0</v>
      </c>
      <c r="E32" s="295">
        <v>8.1858185203024796</v>
      </c>
      <c r="F32" s="295">
        <v>9.4144341132402953</v>
      </c>
      <c r="G32" s="295">
        <v>10.739941622658041</v>
      </c>
      <c r="H32" s="295">
        <v>14.711597286141609</v>
      </c>
      <c r="I32" s="295">
        <v>10.325226676265061</v>
      </c>
      <c r="J32" s="295">
        <v>9.7863234110450517</v>
      </c>
      <c r="K32" s="295">
        <v>19.840558522357831</v>
      </c>
      <c r="L32" s="295">
        <v>16.583107303579691</v>
      </c>
      <c r="M32" s="295">
        <v>19.157691636920521</v>
      </c>
      <c r="N32" s="295">
        <v>20.13386561628872</v>
      </c>
      <c r="O32" s="295">
        <v>16.44847001218352</v>
      </c>
      <c r="P32" s="295">
        <v>26.736797388408739</v>
      </c>
      <c r="Q32" s="295">
        <v>28.634477836547209</v>
      </c>
      <c r="R32" s="295">
        <v>34.333119078716749</v>
      </c>
      <c r="S32" s="295">
        <v>41.343122997431088</v>
      </c>
      <c r="T32" s="295">
        <v>44.281894117698357</v>
      </c>
      <c r="U32" s="295">
        <v>69.687874927176821</v>
      </c>
      <c r="V32" s="295">
        <v>58.111732613134947</v>
      </c>
      <c r="W32" s="295">
        <v>45.24698658802555</v>
      </c>
      <c r="X32" s="295">
        <v>40.775833762102948</v>
      </c>
      <c r="Y32" s="295">
        <v>42.071117112466247</v>
      </c>
      <c r="DA32" s="122" t="s">
        <v>1718</v>
      </c>
    </row>
    <row r="33" spans="1:105" ht="12" customHeight="1" x14ac:dyDescent="0.25">
      <c r="A33" s="57" t="s">
        <v>1470</v>
      </c>
      <c r="B33" s="261">
        <f t="shared" ref="B33:Y33" si="1">B34+B35</f>
        <v>0.35001446938439301</v>
      </c>
      <c r="C33" s="261">
        <f t="shared" si="1"/>
        <v>0.33215341746584393</v>
      </c>
      <c r="D33" s="261">
        <f t="shared" si="1"/>
        <v>0.34846539482952121</v>
      </c>
      <c r="E33" s="261">
        <f t="shared" si="1"/>
        <v>0.38761684738673652</v>
      </c>
      <c r="F33" s="261">
        <f t="shared" si="1"/>
        <v>0.33594824098265702</v>
      </c>
      <c r="G33" s="261">
        <f t="shared" si="1"/>
        <v>0.30452544493261818</v>
      </c>
      <c r="H33" s="261">
        <f t="shared" si="1"/>
        <v>0.41436124000342422</v>
      </c>
      <c r="I33" s="261">
        <f t="shared" si="1"/>
        <v>0.35901237180519802</v>
      </c>
      <c r="J33" s="261">
        <f t="shared" si="1"/>
        <v>0.35169225877570409</v>
      </c>
      <c r="K33" s="261">
        <f t="shared" si="1"/>
        <v>0.22307165447331789</v>
      </c>
      <c r="L33" s="261">
        <f t="shared" si="1"/>
        <v>0.1809070043693834</v>
      </c>
      <c r="M33" s="261">
        <f t="shared" si="1"/>
        <v>0.19581056957499179</v>
      </c>
      <c r="N33" s="261">
        <f t="shared" si="1"/>
        <v>0.13866392734361899</v>
      </c>
      <c r="O33" s="261">
        <f t="shared" si="1"/>
        <v>0.13708020972597321</v>
      </c>
      <c r="P33" s="261">
        <f t="shared" si="1"/>
        <v>0.18340007864496341</v>
      </c>
      <c r="Q33" s="261">
        <f t="shared" si="1"/>
        <v>0.1595439166905013</v>
      </c>
      <c r="R33" s="261">
        <f t="shared" si="1"/>
        <v>0.2052884277962409</v>
      </c>
      <c r="S33" s="261">
        <f t="shared" si="1"/>
        <v>0.22647413529463509</v>
      </c>
      <c r="T33" s="261">
        <f t="shared" si="1"/>
        <v>0.21921464563102239</v>
      </c>
      <c r="U33" s="261">
        <f t="shared" si="1"/>
        <v>0.33331643916914738</v>
      </c>
      <c r="V33" s="261">
        <f t="shared" si="1"/>
        <v>0.29089211280696181</v>
      </c>
      <c r="W33" s="261">
        <f t="shared" si="1"/>
        <v>0.24323065293237739</v>
      </c>
      <c r="X33" s="261">
        <f t="shared" si="1"/>
        <v>0.20929056033937821</v>
      </c>
      <c r="Y33" s="261">
        <f t="shared" si="1"/>
        <v>0.20077399939624219</v>
      </c>
      <c r="DA33" s="70"/>
    </row>
    <row r="34" spans="1:105" ht="12" customHeight="1" x14ac:dyDescent="0.25">
      <c r="A34" s="60" t="s">
        <v>1471</v>
      </c>
      <c r="B34" s="262">
        <v>0</v>
      </c>
      <c r="C34" s="262">
        <v>0</v>
      </c>
      <c r="D34" s="262">
        <v>0</v>
      </c>
      <c r="E34" s="262">
        <v>0</v>
      </c>
      <c r="F34" s="262">
        <v>0</v>
      </c>
      <c r="G34" s="262">
        <v>0</v>
      </c>
      <c r="H34" s="262">
        <v>0</v>
      </c>
      <c r="I34" s="262">
        <v>0</v>
      </c>
      <c r="J34" s="262">
        <v>0</v>
      </c>
      <c r="K34" s="262">
        <v>0</v>
      </c>
      <c r="L34" s="262">
        <v>0</v>
      </c>
      <c r="M34" s="262">
        <v>0</v>
      </c>
      <c r="N34" s="262">
        <v>0</v>
      </c>
      <c r="O34" s="262">
        <v>0</v>
      </c>
      <c r="P34" s="262">
        <v>0</v>
      </c>
      <c r="Q34" s="262">
        <v>0</v>
      </c>
      <c r="R34" s="262">
        <v>0</v>
      </c>
      <c r="S34" s="262">
        <v>0</v>
      </c>
      <c r="T34" s="262">
        <v>0</v>
      </c>
      <c r="U34" s="262">
        <v>0</v>
      </c>
      <c r="V34" s="262">
        <v>0</v>
      </c>
      <c r="W34" s="262">
        <v>0</v>
      </c>
      <c r="X34" s="262">
        <v>0</v>
      </c>
      <c r="Y34" s="262">
        <v>0</v>
      </c>
      <c r="DA34" s="72" t="s">
        <v>1719</v>
      </c>
    </row>
    <row r="35" spans="1:105" ht="12" customHeight="1" x14ac:dyDescent="0.25">
      <c r="A35" s="60" t="s">
        <v>1473</v>
      </c>
      <c r="B35" s="262">
        <v>0.35001446938439301</v>
      </c>
      <c r="C35" s="262">
        <v>0.33215341746584393</v>
      </c>
      <c r="D35" s="262">
        <v>0.34846539482952121</v>
      </c>
      <c r="E35" s="262">
        <v>0.38761684738673652</v>
      </c>
      <c r="F35" s="262">
        <v>0.33594824098265702</v>
      </c>
      <c r="G35" s="262">
        <v>0.30452544493261818</v>
      </c>
      <c r="H35" s="262">
        <v>0.41436124000342422</v>
      </c>
      <c r="I35" s="262">
        <v>0.35901237180519802</v>
      </c>
      <c r="J35" s="262">
        <v>0.35169225877570409</v>
      </c>
      <c r="K35" s="262">
        <v>0.22307165447331789</v>
      </c>
      <c r="L35" s="262">
        <v>0.1809070043693834</v>
      </c>
      <c r="M35" s="262">
        <v>0.19581056957499179</v>
      </c>
      <c r="N35" s="262">
        <v>0.13866392734361899</v>
      </c>
      <c r="O35" s="262">
        <v>0.13708020972597321</v>
      </c>
      <c r="P35" s="262">
        <v>0.18340007864496341</v>
      </c>
      <c r="Q35" s="262">
        <v>0.1595439166905013</v>
      </c>
      <c r="R35" s="262">
        <v>0.2052884277962409</v>
      </c>
      <c r="S35" s="262">
        <v>0.22647413529463509</v>
      </c>
      <c r="T35" s="262">
        <v>0.21921464563102239</v>
      </c>
      <c r="U35" s="262">
        <v>0.33331643916914738</v>
      </c>
      <c r="V35" s="262">
        <v>0.29089211280696181</v>
      </c>
      <c r="W35" s="262">
        <v>0.24323065293237739</v>
      </c>
      <c r="X35" s="262">
        <v>0.20929056033937821</v>
      </c>
      <c r="Y35" s="262">
        <v>0.20077399939624219</v>
      </c>
      <c r="DA35" s="72" t="s">
        <v>1720</v>
      </c>
    </row>
    <row r="36" spans="1:105" ht="12" customHeight="1" x14ac:dyDescent="0.25">
      <c r="A36" s="64" t="s">
        <v>28</v>
      </c>
      <c r="B36" s="229">
        <v>6.7347279823169376E-2</v>
      </c>
      <c r="C36" s="229">
        <v>0.1019230146110473</v>
      </c>
      <c r="D36" s="229">
        <v>0.15455766521060571</v>
      </c>
      <c r="E36" s="229">
        <v>0.12187371789235719</v>
      </c>
      <c r="F36" s="229">
        <v>9.6003774031850286E-2</v>
      </c>
      <c r="G36" s="229">
        <v>7.0627234066388572E-2</v>
      </c>
      <c r="H36" s="229">
        <v>8.2195328112058347E-2</v>
      </c>
      <c r="I36" s="229">
        <v>9.3321305388287451E-2</v>
      </c>
      <c r="J36" s="229">
        <v>9.7880392746467509E-2</v>
      </c>
      <c r="K36" s="229">
        <v>4.649788995538965E-2</v>
      </c>
      <c r="L36" s="229">
        <v>2.8173844702104569E-2</v>
      </c>
      <c r="M36" s="229">
        <v>3.2495110517284813E-2</v>
      </c>
      <c r="N36" s="229">
        <v>2.5629468066824399E-2</v>
      </c>
      <c r="O36" s="229">
        <v>1.6919105743973099E-2</v>
      </c>
      <c r="P36" s="229">
        <v>1.7623157894306359E-2</v>
      </c>
      <c r="Q36" s="229">
        <v>1.274637437953882E-2</v>
      </c>
      <c r="R36" s="229">
        <v>1.409428038354653E-2</v>
      </c>
      <c r="S36" s="229">
        <v>1.4995215610958059E-2</v>
      </c>
      <c r="T36" s="229">
        <v>1.196300328393411E-2</v>
      </c>
      <c r="U36" s="229">
        <v>1.880753084043248E-2</v>
      </c>
      <c r="V36" s="229">
        <v>1.6847150861239928E-2</v>
      </c>
      <c r="W36" s="229">
        <v>1.481087910342112E-2</v>
      </c>
      <c r="X36" s="229">
        <v>1.1605330267240879E-2</v>
      </c>
      <c r="Y36" s="229">
        <v>1.005542451963622E-2</v>
      </c>
      <c r="DA36" s="73" t="s">
        <v>1721</v>
      </c>
    </row>
    <row r="37" spans="1:105" ht="12" customHeight="1" x14ac:dyDescent="0.25">
      <c r="A37" s="64" t="s">
        <v>30</v>
      </c>
      <c r="B37" s="229">
        <v>0</v>
      </c>
      <c r="C37" s="229">
        <v>0</v>
      </c>
      <c r="D37" s="229">
        <v>0</v>
      </c>
      <c r="E37" s="229">
        <v>0</v>
      </c>
      <c r="F37" s="229">
        <v>0</v>
      </c>
      <c r="G37" s="229">
        <v>0</v>
      </c>
      <c r="H37" s="229">
        <v>0</v>
      </c>
      <c r="I37" s="229">
        <v>0</v>
      </c>
      <c r="J37" s="229">
        <v>0</v>
      </c>
      <c r="K37" s="229">
        <v>0</v>
      </c>
      <c r="L37" s="229">
        <v>0</v>
      </c>
      <c r="M37" s="229">
        <v>0</v>
      </c>
      <c r="N37" s="229">
        <v>0</v>
      </c>
      <c r="O37" s="229">
        <v>0</v>
      </c>
      <c r="P37" s="229">
        <v>0</v>
      </c>
      <c r="Q37" s="229">
        <v>0</v>
      </c>
      <c r="R37" s="229">
        <v>0</v>
      </c>
      <c r="S37" s="229">
        <v>0</v>
      </c>
      <c r="T37" s="229">
        <v>0</v>
      </c>
      <c r="U37" s="229">
        <v>0</v>
      </c>
      <c r="V37" s="229">
        <v>0</v>
      </c>
      <c r="W37" s="229">
        <v>0</v>
      </c>
      <c r="X37" s="229">
        <v>0</v>
      </c>
      <c r="Y37" s="229">
        <v>0</v>
      </c>
      <c r="DA37" s="73" t="s">
        <v>1722</v>
      </c>
    </row>
    <row r="38" spans="1:105" ht="12" customHeight="1" x14ac:dyDescent="0.25">
      <c r="A38" s="64" t="s">
        <v>31</v>
      </c>
      <c r="B38" s="229">
        <v>6.0063154996844812E-3</v>
      </c>
      <c r="C38" s="229">
        <v>8.814339416872272E-3</v>
      </c>
      <c r="D38" s="229">
        <v>8.8632284274723517E-3</v>
      </c>
      <c r="E38" s="229">
        <v>9.9792636151710603E-3</v>
      </c>
      <c r="F38" s="229">
        <v>6.295629889714249E-3</v>
      </c>
      <c r="G38" s="229">
        <v>5.3591239325932174E-3</v>
      </c>
      <c r="H38" s="229">
        <v>9.3251043740051782E-3</v>
      </c>
      <c r="I38" s="229">
        <v>6.7261138576907298E-3</v>
      </c>
      <c r="J38" s="229">
        <v>5.4243995596860673E-3</v>
      </c>
      <c r="K38" s="229">
        <v>1.093296667721393E-3</v>
      </c>
      <c r="L38" s="229">
        <v>9.210549410445392E-4</v>
      </c>
      <c r="M38" s="229">
        <v>2.0362148718023189E-3</v>
      </c>
      <c r="N38" s="229">
        <v>7.9856996012778918E-4</v>
      </c>
      <c r="O38" s="229">
        <v>1.303620599230748E-3</v>
      </c>
      <c r="P38" s="229">
        <v>1.609380636579133E-3</v>
      </c>
      <c r="Q38" s="229">
        <v>7.3141346719724496E-4</v>
      </c>
      <c r="R38" s="229">
        <v>1.823524541830885E-3</v>
      </c>
      <c r="S38" s="229">
        <v>1.5997833435381771E-3</v>
      </c>
      <c r="T38" s="229">
        <v>1.0928611337587991E-3</v>
      </c>
      <c r="U38" s="229">
        <v>1.900148912649413E-3</v>
      </c>
      <c r="V38" s="229">
        <v>1.542355190152826E-3</v>
      </c>
      <c r="W38" s="229">
        <v>9.7383297265668002E-4</v>
      </c>
      <c r="X38" s="229">
        <v>8.3645813282755949E-4</v>
      </c>
      <c r="Y38" s="229">
        <v>7.0605278012727309E-4</v>
      </c>
      <c r="DA38" s="73" t="s">
        <v>1723</v>
      </c>
    </row>
    <row r="39" spans="1:105" ht="12" customHeight="1" x14ac:dyDescent="0.25">
      <c r="A39" s="64" t="s">
        <v>159</v>
      </c>
      <c r="B39" s="229">
        <v>3.3961318400503752E-2</v>
      </c>
      <c r="C39" s="229">
        <v>2.6136317096386238E-2</v>
      </c>
      <c r="D39" s="229">
        <v>1.410172062502954E-2</v>
      </c>
      <c r="E39" s="229">
        <v>2.9620545079710622E-2</v>
      </c>
      <c r="F39" s="229">
        <v>1.165684715846086E-2</v>
      </c>
      <c r="G39" s="229">
        <v>8.5009696977287295E-3</v>
      </c>
      <c r="H39" s="229">
        <v>1.1398228236584601E-2</v>
      </c>
      <c r="I39" s="229">
        <v>8.6869076248906989E-3</v>
      </c>
      <c r="J39" s="229">
        <v>7.2971885937366454E-3</v>
      </c>
      <c r="K39" s="229">
        <v>3.5255477159108922E-3</v>
      </c>
      <c r="L39" s="229">
        <v>3.967083992024301E-3</v>
      </c>
      <c r="M39" s="229">
        <v>4.383703525533425E-3</v>
      </c>
      <c r="N39" s="229">
        <v>2.5785284442882382E-3</v>
      </c>
      <c r="O39" s="229">
        <v>2.8013505010250632E-3</v>
      </c>
      <c r="P39" s="229">
        <v>2.5946875380318088E-3</v>
      </c>
      <c r="Q39" s="229">
        <v>2.363628992343208E-3</v>
      </c>
      <c r="R39" s="229">
        <v>1.96133709636287E-3</v>
      </c>
      <c r="S39" s="229">
        <v>1.68771598869851E-3</v>
      </c>
      <c r="T39" s="229">
        <v>1.481670486297128E-3</v>
      </c>
      <c r="U39" s="229">
        <v>2.3340440900554461E-3</v>
      </c>
      <c r="V39" s="229">
        <v>2.6770809876412822E-3</v>
      </c>
      <c r="W39" s="229">
        <v>1.9764465370634798E-3</v>
      </c>
      <c r="X39" s="229">
        <v>1.9139127500588059E-3</v>
      </c>
      <c r="Y39" s="229">
        <v>1.680633089633044E-3</v>
      </c>
      <c r="DA39" s="73" t="s">
        <v>1724</v>
      </c>
    </row>
    <row r="40" spans="1:105" ht="12" customHeight="1" x14ac:dyDescent="0.25">
      <c r="A40" s="64" t="s">
        <v>32</v>
      </c>
      <c r="B40" s="229">
        <v>7.9707315670160664E-2</v>
      </c>
      <c r="C40" s="229">
        <v>6.4643195944915202E-2</v>
      </c>
      <c r="D40" s="229">
        <v>2.78575183426783E-2</v>
      </c>
      <c r="E40" s="229">
        <v>6.2731953158742986E-3</v>
      </c>
      <c r="F40" s="229">
        <v>1.648916828877872E-3</v>
      </c>
      <c r="G40" s="229">
        <v>1.403632328344544E-3</v>
      </c>
      <c r="H40" s="229">
        <v>1.6282740940412931E-3</v>
      </c>
      <c r="I40" s="229">
        <v>1.475472208299492E-3</v>
      </c>
      <c r="J40" s="229">
        <v>1.48530442516199E-3</v>
      </c>
      <c r="K40" s="229">
        <v>0</v>
      </c>
      <c r="L40" s="229">
        <v>0</v>
      </c>
      <c r="M40" s="229">
        <v>1.1150333759895911E-3</v>
      </c>
      <c r="N40" s="229">
        <v>1.748127110656045E-3</v>
      </c>
      <c r="O40" s="229">
        <v>0</v>
      </c>
      <c r="P40" s="229">
        <v>0</v>
      </c>
      <c r="Q40" s="229">
        <v>0</v>
      </c>
      <c r="R40" s="229">
        <v>0</v>
      </c>
      <c r="S40" s="229">
        <v>0</v>
      </c>
      <c r="T40" s="229">
        <v>0</v>
      </c>
      <c r="U40" s="229">
        <v>0</v>
      </c>
      <c r="V40" s="229">
        <v>0</v>
      </c>
      <c r="W40" s="229">
        <v>0</v>
      </c>
      <c r="X40" s="229">
        <v>0</v>
      </c>
      <c r="Y40" s="229">
        <v>0</v>
      </c>
      <c r="DA40" s="73" t="s">
        <v>1725</v>
      </c>
    </row>
    <row r="41" spans="1:105" ht="12" customHeight="1" x14ac:dyDescent="0.25">
      <c r="A41" s="64" t="s">
        <v>33</v>
      </c>
      <c r="B41" s="229">
        <v>0</v>
      </c>
      <c r="C41" s="229">
        <v>0</v>
      </c>
      <c r="D41" s="229">
        <v>0</v>
      </c>
      <c r="E41" s="229">
        <v>6.7259556360011755E-2</v>
      </c>
      <c r="F41" s="229">
        <v>8.5091612989353485E-2</v>
      </c>
      <c r="G41" s="229">
        <v>8.5392423664190628E-2</v>
      </c>
      <c r="H41" s="229">
        <v>0.1348368682686949</v>
      </c>
      <c r="I41" s="229">
        <v>9.319605042070904E-2</v>
      </c>
      <c r="J41" s="229">
        <v>9.5444171024956781E-2</v>
      </c>
      <c r="K41" s="229">
        <v>6.8356265404187405E-2</v>
      </c>
      <c r="L41" s="229">
        <v>4.2930832356722057E-2</v>
      </c>
      <c r="M41" s="229">
        <v>4.3544064565424173E-2</v>
      </c>
      <c r="N41" s="229">
        <v>2.8425393815259589E-2</v>
      </c>
      <c r="O41" s="229">
        <v>4.8504057844147512E-2</v>
      </c>
      <c r="P41" s="229">
        <v>6.3056543360841086E-2</v>
      </c>
      <c r="Q41" s="229">
        <v>3.9033201946972837E-2</v>
      </c>
      <c r="R41" s="229">
        <v>4.7194273666861478E-2</v>
      </c>
      <c r="S41" s="229">
        <v>5.1747633491150399E-2</v>
      </c>
      <c r="T41" s="229">
        <v>5.0154719461845257E-2</v>
      </c>
      <c r="U41" s="229">
        <v>6.6546553286938204E-2</v>
      </c>
      <c r="V41" s="229">
        <v>7.3181854501864638E-2</v>
      </c>
      <c r="W41" s="229">
        <v>6.7231894179153456E-2</v>
      </c>
      <c r="X41" s="229">
        <v>5.7650758847468737E-2</v>
      </c>
      <c r="Y41" s="229">
        <v>5.1183328893485557E-2</v>
      </c>
      <c r="DA41" s="73" t="s">
        <v>1726</v>
      </c>
    </row>
    <row r="42" spans="1:105" ht="12" customHeight="1" x14ac:dyDescent="0.25">
      <c r="A42" s="64" t="s">
        <v>35</v>
      </c>
      <c r="B42" s="229">
        <v>0.1629922399908747</v>
      </c>
      <c r="C42" s="229">
        <v>0.13063655039662281</v>
      </c>
      <c r="D42" s="229">
        <v>0.1430852622237353</v>
      </c>
      <c r="E42" s="229">
        <v>0.13192558585590169</v>
      </c>
      <c r="F42" s="229">
        <v>0.1114618522859443</v>
      </c>
      <c r="G42" s="229">
        <v>0.10610298990800481</v>
      </c>
      <c r="H42" s="229">
        <v>0.13780227319429289</v>
      </c>
      <c r="I42" s="229">
        <v>0.12986721330034171</v>
      </c>
      <c r="J42" s="229">
        <v>0.1211046030717207</v>
      </c>
      <c r="K42" s="229">
        <v>6.3852580415906926E-2</v>
      </c>
      <c r="L42" s="229">
        <v>6.8418174820884289E-2</v>
      </c>
      <c r="M42" s="229">
        <v>6.641809433165087E-2</v>
      </c>
      <c r="N42" s="229">
        <v>4.4473624044304827E-2</v>
      </c>
      <c r="O42" s="229">
        <v>3.273098820756562E-2</v>
      </c>
      <c r="P42" s="229">
        <v>3.7699218676189278E-2</v>
      </c>
      <c r="Q42" s="229">
        <v>3.9848292510451772E-2</v>
      </c>
      <c r="R42" s="229">
        <v>5.3850017376145247E-2</v>
      </c>
      <c r="S42" s="229">
        <v>5.2241333289727618E-2</v>
      </c>
      <c r="T42" s="229">
        <v>4.2903793115984599E-2</v>
      </c>
      <c r="U42" s="229">
        <v>6.7950350657407066E-2</v>
      </c>
      <c r="V42" s="229">
        <v>5.0137079552573419E-2</v>
      </c>
      <c r="W42" s="229">
        <v>4.4263559215430237E-2</v>
      </c>
      <c r="X42" s="229">
        <v>3.4561714156607123E-2</v>
      </c>
      <c r="Y42" s="229">
        <v>3.1014257726146639E-2</v>
      </c>
      <c r="DA42" s="73" t="s">
        <v>1727</v>
      </c>
    </row>
    <row r="43" spans="1:105" ht="12" customHeight="1" x14ac:dyDescent="0.25">
      <c r="A43" s="64" t="s">
        <v>36</v>
      </c>
      <c r="B43" s="229">
        <v>0</v>
      </c>
      <c r="C43" s="229">
        <v>0</v>
      </c>
      <c r="D43" s="229">
        <v>0</v>
      </c>
      <c r="E43" s="229">
        <v>0</v>
      </c>
      <c r="F43" s="229">
        <v>0</v>
      </c>
      <c r="G43" s="229">
        <v>0</v>
      </c>
      <c r="H43" s="229">
        <v>0</v>
      </c>
      <c r="I43" s="229">
        <v>0</v>
      </c>
      <c r="J43" s="229">
        <v>0</v>
      </c>
      <c r="K43" s="229">
        <v>0</v>
      </c>
      <c r="L43" s="229">
        <v>0</v>
      </c>
      <c r="M43" s="229">
        <v>0</v>
      </c>
      <c r="N43" s="229">
        <v>0</v>
      </c>
      <c r="O43" s="229">
        <v>0</v>
      </c>
      <c r="P43" s="229">
        <v>0</v>
      </c>
      <c r="Q43" s="229">
        <v>0</v>
      </c>
      <c r="R43" s="229">
        <v>0</v>
      </c>
      <c r="S43" s="229">
        <v>0</v>
      </c>
      <c r="T43" s="229">
        <v>0</v>
      </c>
      <c r="U43" s="229">
        <v>0</v>
      </c>
      <c r="V43" s="229">
        <v>0</v>
      </c>
      <c r="W43" s="229">
        <v>0</v>
      </c>
      <c r="X43" s="229">
        <v>0</v>
      </c>
      <c r="Y43" s="229">
        <v>0</v>
      </c>
      <c r="DA43" s="73" t="s">
        <v>1728</v>
      </c>
    </row>
    <row r="44" spans="1:105" ht="12" customHeight="1" x14ac:dyDescent="0.25">
      <c r="A44" s="64" t="s">
        <v>38</v>
      </c>
      <c r="B44" s="229">
        <v>0</v>
      </c>
      <c r="C44" s="229">
        <v>0</v>
      </c>
      <c r="D44" s="229">
        <v>0</v>
      </c>
      <c r="E44" s="229">
        <v>2.06849832677099E-2</v>
      </c>
      <c r="F44" s="229">
        <v>2.378960779845592E-2</v>
      </c>
      <c r="G44" s="229">
        <v>2.7139071335367651E-2</v>
      </c>
      <c r="H44" s="229">
        <v>3.7175163723747053E-2</v>
      </c>
      <c r="I44" s="229">
        <v>2.5739309004978849E-2</v>
      </c>
      <c r="J44" s="229">
        <v>2.3056199353974339E-2</v>
      </c>
      <c r="K44" s="229">
        <v>3.9746074314201699E-2</v>
      </c>
      <c r="L44" s="229">
        <v>3.6496013556603653E-2</v>
      </c>
      <c r="M44" s="229">
        <v>4.5818348387306647E-2</v>
      </c>
      <c r="N44" s="229">
        <v>3.5010215902158089E-2</v>
      </c>
      <c r="O44" s="229">
        <v>3.4821086830031149E-2</v>
      </c>
      <c r="P44" s="229">
        <v>6.0817090539015753E-2</v>
      </c>
      <c r="Q44" s="229">
        <v>6.4821005393997433E-2</v>
      </c>
      <c r="R44" s="229">
        <v>8.6364994731493894E-2</v>
      </c>
      <c r="S44" s="229">
        <v>0.1042024535705624</v>
      </c>
      <c r="T44" s="229">
        <v>0.1116185981492025</v>
      </c>
      <c r="U44" s="229">
        <v>0.17577781138166479</v>
      </c>
      <c r="V44" s="229">
        <v>0.1465065917134897</v>
      </c>
      <c r="W44" s="229">
        <v>0.11397404092465251</v>
      </c>
      <c r="X44" s="229">
        <v>0.1027223861851751</v>
      </c>
      <c r="Y44" s="229">
        <v>0.1061343023872135</v>
      </c>
      <c r="DA44" s="73" t="s">
        <v>1729</v>
      </c>
    </row>
    <row r="45" spans="1:105" ht="12" customHeight="1" x14ac:dyDescent="0.25">
      <c r="A45" s="146" t="s">
        <v>39</v>
      </c>
      <c r="B45" s="325">
        <v>0</v>
      </c>
      <c r="C45" s="325">
        <v>0</v>
      </c>
      <c r="D45" s="325">
        <v>0</v>
      </c>
      <c r="E45" s="325">
        <v>0</v>
      </c>
      <c r="F45" s="325">
        <v>0</v>
      </c>
      <c r="G45" s="325">
        <v>0</v>
      </c>
      <c r="H45" s="325">
        <v>0</v>
      </c>
      <c r="I45" s="325">
        <v>0</v>
      </c>
      <c r="J45" s="325">
        <v>0</v>
      </c>
      <c r="K45" s="325">
        <v>0</v>
      </c>
      <c r="L45" s="325">
        <v>0</v>
      </c>
      <c r="M45" s="325">
        <v>0</v>
      </c>
      <c r="N45" s="325">
        <v>0</v>
      </c>
      <c r="O45" s="325">
        <v>0</v>
      </c>
      <c r="P45" s="325">
        <v>0</v>
      </c>
      <c r="Q45" s="325">
        <v>0</v>
      </c>
      <c r="R45" s="325">
        <v>0</v>
      </c>
      <c r="S45" s="325">
        <v>0</v>
      </c>
      <c r="T45" s="325">
        <v>0</v>
      </c>
      <c r="U45" s="325">
        <v>0</v>
      </c>
      <c r="V45" s="325">
        <v>0</v>
      </c>
      <c r="W45" s="325">
        <v>0</v>
      </c>
      <c r="X45" s="325">
        <v>0</v>
      </c>
      <c r="Y45" s="325">
        <v>0</v>
      </c>
      <c r="DA45" s="148" t="s">
        <v>1730</v>
      </c>
    </row>
    <row r="46" spans="1:105" ht="12" customHeight="1" x14ac:dyDescent="0.25">
      <c r="A46" s="100" t="s">
        <v>105</v>
      </c>
      <c r="B46" s="279">
        <v>573.97573999999997</v>
      </c>
      <c r="C46" s="279">
        <v>594.20319000000006</v>
      </c>
      <c r="D46" s="279">
        <v>526.36457000000007</v>
      </c>
      <c r="E46" s="279">
        <v>538.24599000000001</v>
      </c>
      <c r="F46" s="279">
        <v>558.75925000000007</v>
      </c>
      <c r="G46" s="279">
        <v>608.05345999999986</v>
      </c>
      <c r="H46" s="279">
        <v>645.99350000000004</v>
      </c>
      <c r="I46" s="279">
        <v>666.30735000000004</v>
      </c>
      <c r="J46" s="279">
        <v>703.01382000000012</v>
      </c>
      <c r="K46" s="279">
        <v>492.50776999999988</v>
      </c>
      <c r="L46" s="279">
        <v>448.58940999999999</v>
      </c>
      <c r="M46" s="279">
        <v>396.55542000000003</v>
      </c>
      <c r="N46" s="279">
        <v>389.81337000000002</v>
      </c>
      <c r="O46" s="279">
        <v>449.61173000000002</v>
      </c>
      <c r="P46" s="279">
        <v>474.53573999999998</v>
      </c>
      <c r="Q46" s="279">
        <v>427.20859000000002</v>
      </c>
      <c r="R46" s="279">
        <v>404.31076999999999</v>
      </c>
      <c r="S46" s="279">
        <v>468.64877000000001</v>
      </c>
      <c r="T46" s="279">
        <v>511.28501000000011</v>
      </c>
      <c r="U46" s="279">
        <v>534.34133999999995</v>
      </c>
      <c r="V46" s="279">
        <v>531.43507</v>
      </c>
      <c r="W46" s="279">
        <v>535.7667899999999</v>
      </c>
      <c r="X46" s="279">
        <v>541.66284999999993</v>
      </c>
      <c r="Y46" s="279">
        <v>498.40687000000003</v>
      </c>
      <c r="DA46" s="105" t="s">
        <v>1731</v>
      </c>
    </row>
    <row r="47" spans="1:105" ht="12" customHeight="1" x14ac:dyDescent="0.25">
      <c r="A47" s="172"/>
      <c r="B47" s="172"/>
      <c r="C47" s="172"/>
      <c r="D47" s="172"/>
      <c r="E47" s="172"/>
      <c r="F47" s="172"/>
      <c r="G47" s="172"/>
      <c r="H47" s="172"/>
      <c r="I47" s="172"/>
      <c r="J47" s="172"/>
      <c r="K47" s="172"/>
      <c r="L47" s="172"/>
      <c r="M47" s="172"/>
      <c r="N47" s="172"/>
      <c r="O47" s="172"/>
      <c r="P47" s="172"/>
      <c r="Q47" s="172"/>
      <c r="R47" s="172"/>
      <c r="S47" s="172"/>
      <c r="T47" s="172"/>
      <c r="U47" s="172"/>
      <c r="V47" s="172"/>
      <c r="W47" s="172"/>
      <c r="X47" s="172"/>
      <c r="Y47" s="172"/>
      <c r="DA47" s="176"/>
    </row>
    <row r="48" spans="1:105" ht="15" customHeight="1" x14ac:dyDescent="0.25">
      <c r="A48" s="34" t="s">
        <v>52</v>
      </c>
      <c r="B48" s="223">
        <f t="shared" ref="B48:Y48" si="2">SUM(B49:B53)+B59+B60+B79+B89+B97</f>
        <v>189.37316332545703</v>
      </c>
      <c r="C48" s="223">
        <f t="shared" si="2"/>
        <v>250.38322533537234</v>
      </c>
      <c r="D48" s="223">
        <f t="shared" si="2"/>
        <v>141.99980019178543</v>
      </c>
      <c r="E48" s="223">
        <f t="shared" si="2"/>
        <v>202.52489813948944</v>
      </c>
      <c r="F48" s="223">
        <f t="shared" si="2"/>
        <v>285.52786454551978</v>
      </c>
      <c r="G48" s="223">
        <f t="shared" si="2"/>
        <v>343.714918111624</v>
      </c>
      <c r="H48" s="223">
        <f t="shared" si="2"/>
        <v>330.64738378825541</v>
      </c>
      <c r="I48" s="223">
        <f t="shared" si="2"/>
        <v>385.46374332365639</v>
      </c>
      <c r="J48" s="223">
        <f t="shared" si="2"/>
        <v>361.24969863974553</v>
      </c>
      <c r="K48" s="223">
        <f t="shared" si="2"/>
        <v>254.7122151376592</v>
      </c>
      <c r="L48" s="223">
        <f t="shared" si="2"/>
        <v>309.2823689758863</v>
      </c>
      <c r="M48" s="223">
        <f t="shared" si="2"/>
        <v>285.73871697975233</v>
      </c>
      <c r="N48" s="223">
        <f t="shared" si="2"/>
        <v>242.05737207993894</v>
      </c>
      <c r="O48" s="223">
        <f t="shared" si="2"/>
        <v>322.50354685530027</v>
      </c>
      <c r="P48" s="223">
        <f t="shared" si="2"/>
        <v>308.80599146721028</v>
      </c>
      <c r="Q48" s="223">
        <f t="shared" si="2"/>
        <v>315.0746947551736</v>
      </c>
      <c r="R48" s="223">
        <f t="shared" si="2"/>
        <v>311.73689689000486</v>
      </c>
      <c r="S48" s="223">
        <f t="shared" si="2"/>
        <v>360.0862479026934</v>
      </c>
      <c r="T48" s="223">
        <f t="shared" si="2"/>
        <v>421.88304957490095</v>
      </c>
      <c r="U48" s="223">
        <f t="shared" si="2"/>
        <v>346.57563172437983</v>
      </c>
      <c r="V48" s="223">
        <f t="shared" si="2"/>
        <v>329.65859641851591</v>
      </c>
      <c r="W48" s="223">
        <f t="shared" si="2"/>
        <v>389.06475028060567</v>
      </c>
      <c r="X48" s="223">
        <f t="shared" si="2"/>
        <v>395.62145890140516</v>
      </c>
      <c r="Y48" s="223">
        <f t="shared" si="2"/>
        <v>377.42680268760552</v>
      </c>
      <c r="DA48" s="89"/>
    </row>
    <row r="49" spans="1:105" ht="12" customHeight="1" x14ac:dyDescent="0.25">
      <c r="A49" s="55" t="s">
        <v>91</v>
      </c>
      <c r="B49" s="259">
        <v>0</v>
      </c>
      <c r="C49" s="259">
        <v>0</v>
      </c>
      <c r="D49" s="259">
        <v>0</v>
      </c>
      <c r="E49" s="259">
        <v>0</v>
      </c>
      <c r="F49" s="259">
        <v>0</v>
      </c>
      <c r="G49" s="259">
        <v>0</v>
      </c>
      <c r="H49" s="259">
        <v>0</v>
      </c>
      <c r="I49" s="259">
        <v>0</v>
      </c>
      <c r="J49" s="259">
        <v>0</v>
      </c>
      <c r="K49" s="259">
        <v>0</v>
      </c>
      <c r="L49" s="259">
        <v>0</v>
      </c>
      <c r="M49" s="259">
        <v>0</v>
      </c>
      <c r="N49" s="259">
        <v>0</v>
      </c>
      <c r="O49" s="259">
        <v>0</v>
      </c>
      <c r="P49" s="259">
        <v>0</v>
      </c>
      <c r="Q49" s="259">
        <v>0</v>
      </c>
      <c r="R49" s="259">
        <v>0</v>
      </c>
      <c r="S49" s="259">
        <v>0</v>
      </c>
      <c r="T49" s="259">
        <v>0</v>
      </c>
      <c r="U49" s="259">
        <v>0</v>
      </c>
      <c r="V49" s="259">
        <v>0</v>
      </c>
      <c r="W49" s="259">
        <v>0</v>
      </c>
      <c r="X49" s="259">
        <v>0</v>
      </c>
      <c r="Y49" s="259">
        <v>0</v>
      </c>
      <c r="DA49" s="67" t="s">
        <v>1732</v>
      </c>
    </row>
    <row r="50" spans="1:105" ht="12" customHeight="1" x14ac:dyDescent="0.25">
      <c r="A50" s="173" t="s">
        <v>92</v>
      </c>
      <c r="B50" s="224">
        <v>0</v>
      </c>
      <c r="C50" s="224">
        <v>0</v>
      </c>
      <c r="D50" s="224">
        <v>0</v>
      </c>
      <c r="E50" s="224">
        <v>0</v>
      </c>
      <c r="F50" s="224">
        <v>0</v>
      </c>
      <c r="G50" s="224">
        <v>0</v>
      </c>
      <c r="H50" s="224">
        <v>0</v>
      </c>
      <c r="I50" s="224">
        <v>0</v>
      </c>
      <c r="J50" s="224">
        <v>0</v>
      </c>
      <c r="K50" s="224">
        <v>0</v>
      </c>
      <c r="L50" s="224">
        <v>0</v>
      </c>
      <c r="M50" s="224">
        <v>0</v>
      </c>
      <c r="N50" s="224">
        <v>0</v>
      </c>
      <c r="O50" s="224">
        <v>0</v>
      </c>
      <c r="P50" s="224">
        <v>0</v>
      </c>
      <c r="Q50" s="224">
        <v>0</v>
      </c>
      <c r="R50" s="224">
        <v>0</v>
      </c>
      <c r="S50" s="224">
        <v>0</v>
      </c>
      <c r="T50" s="224">
        <v>0</v>
      </c>
      <c r="U50" s="224">
        <v>0</v>
      </c>
      <c r="V50" s="224">
        <v>0</v>
      </c>
      <c r="W50" s="224">
        <v>0</v>
      </c>
      <c r="X50" s="224">
        <v>0</v>
      </c>
      <c r="Y50" s="224">
        <v>0</v>
      </c>
      <c r="DA50" s="177" t="s">
        <v>1733</v>
      </c>
    </row>
    <row r="51" spans="1:105" ht="12" customHeight="1" x14ac:dyDescent="0.25">
      <c r="A51" s="173" t="s">
        <v>93</v>
      </c>
      <c r="B51" s="224">
        <v>0</v>
      </c>
      <c r="C51" s="224">
        <v>0</v>
      </c>
      <c r="D51" s="224">
        <v>0</v>
      </c>
      <c r="E51" s="224">
        <v>0</v>
      </c>
      <c r="F51" s="224">
        <v>0</v>
      </c>
      <c r="G51" s="224">
        <v>0</v>
      </c>
      <c r="H51" s="224">
        <v>0</v>
      </c>
      <c r="I51" s="224">
        <v>0</v>
      </c>
      <c r="J51" s="224">
        <v>0</v>
      </c>
      <c r="K51" s="224">
        <v>0</v>
      </c>
      <c r="L51" s="224">
        <v>0</v>
      </c>
      <c r="M51" s="224">
        <v>0</v>
      </c>
      <c r="N51" s="224">
        <v>0</v>
      </c>
      <c r="O51" s="224">
        <v>0</v>
      </c>
      <c r="P51" s="224">
        <v>0</v>
      </c>
      <c r="Q51" s="224">
        <v>0</v>
      </c>
      <c r="R51" s="224">
        <v>0</v>
      </c>
      <c r="S51" s="224">
        <v>0</v>
      </c>
      <c r="T51" s="224">
        <v>0</v>
      </c>
      <c r="U51" s="224">
        <v>0</v>
      </c>
      <c r="V51" s="224">
        <v>0</v>
      </c>
      <c r="W51" s="224">
        <v>0</v>
      </c>
      <c r="X51" s="224">
        <v>0</v>
      </c>
      <c r="Y51" s="224">
        <v>0</v>
      </c>
      <c r="DA51" s="177" t="s">
        <v>1734</v>
      </c>
    </row>
    <row r="52" spans="1:105" ht="12" customHeight="1" x14ac:dyDescent="0.25">
      <c r="A52" s="173" t="s">
        <v>94</v>
      </c>
      <c r="B52" s="224">
        <v>0</v>
      </c>
      <c r="C52" s="224">
        <v>0</v>
      </c>
      <c r="D52" s="224">
        <v>0</v>
      </c>
      <c r="E52" s="224">
        <v>0</v>
      </c>
      <c r="F52" s="224">
        <v>0</v>
      </c>
      <c r="G52" s="224">
        <v>0</v>
      </c>
      <c r="H52" s="224">
        <v>0</v>
      </c>
      <c r="I52" s="224">
        <v>0</v>
      </c>
      <c r="J52" s="224">
        <v>0</v>
      </c>
      <c r="K52" s="224">
        <v>0</v>
      </c>
      <c r="L52" s="224">
        <v>0</v>
      </c>
      <c r="M52" s="224">
        <v>0</v>
      </c>
      <c r="N52" s="224">
        <v>0</v>
      </c>
      <c r="O52" s="224">
        <v>0</v>
      </c>
      <c r="P52" s="224">
        <v>0</v>
      </c>
      <c r="Q52" s="224">
        <v>0</v>
      </c>
      <c r="R52" s="224">
        <v>0</v>
      </c>
      <c r="S52" s="224">
        <v>0</v>
      </c>
      <c r="T52" s="224">
        <v>0</v>
      </c>
      <c r="U52" s="224">
        <v>0</v>
      </c>
      <c r="V52" s="224">
        <v>0</v>
      </c>
      <c r="W52" s="224">
        <v>0</v>
      </c>
      <c r="X52" s="224">
        <v>0</v>
      </c>
      <c r="Y52" s="224">
        <v>0</v>
      </c>
      <c r="DA52" s="177" t="s">
        <v>1735</v>
      </c>
    </row>
    <row r="53" spans="1:105" ht="12" customHeight="1" x14ac:dyDescent="0.25">
      <c r="A53" s="56" t="s">
        <v>95</v>
      </c>
      <c r="B53" s="260">
        <v>0.98966688378343048</v>
      </c>
      <c r="C53" s="260">
        <v>1.216433082164956</v>
      </c>
      <c r="D53" s="260">
        <v>0.54928644973930063</v>
      </c>
      <c r="E53" s="260">
        <v>0.83335750762045924</v>
      </c>
      <c r="F53" s="260">
        <v>1.2790462874259141</v>
      </c>
      <c r="G53" s="260">
        <v>1.6425686349769051</v>
      </c>
      <c r="H53" s="260">
        <v>1.6077191845693519</v>
      </c>
      <c r="I53" s="260">
        <v>1.8191712601787411</v>
      </c>
      <c r="J53" s="260">
        <v>1.6093179606115791</v>
      </c>
      <c r="K53" s="260">
        <v>1.1673879349650109</v>
      </c>
      <c r="L53" s="260">
        <v>1.421308370072047</v>
      </c>
      <c r="M53" s="260">
        <v>1.2667443576989801</v>
      </c>
      <c r="N53" s="260">
        <v>1.031059201497835</v>
      </c>
      <c r="O53" s="260">
        <v>1.310455257433067</v>
      </c>
      <c r="P53" s="260">
        <v>1.1046679637511809</v>
      </c>
      <c r="Q53" s="260">
        <v>1.0311437610429379</v>
      </c>
      <c r="R53" s="260">
        <v>1.246855588967237</v>
      </c>
      <c r="S53" s="260">
        <v>1.333968091437167</v>
      </c>
      <c r="T53" s="260">
        <v>1.487180063993399</v>
      </c>
      <c r="U53" s="260">
        <v>1.180123224571477</v>
      </c>
      <c r="V53" s="260">
        <v>1.048358985596004</v>
      </c>
      <c r="W53" s="260">
        <v>1.2531302392152821</v>
      </c>
      <c r="X53" s="260">
        <v>1.216621707006571</v>
      </c>
      <c r="Y53" s="260">
        <v>1.1584688077908949</v>
      </c>
      <c r="DA53" s="68" t="s">
        <v>1736</v>
      </c>
    </row>
    <row r="54" spans="1:105" ht="12" customHeight="1" x14ac:dyDescent="0.25">
      <c r="A54" s="37" t="s">
        <v>159</v>
      </c>
      <c r="B54" s="226">
        <v>0.17065135773690451</v>
      </c>
      <c r="C54" s="226">
        <v>0.20279708645002301</v>
      </c>
      <c r="D54" s="226">
        <v>4.9278152153289539E-2</v>
      </c>
      <c r="E54" s="226">
        <v>0.1528015773514603</v>
      </c>
      <c r="F54" s="226">
        <v>0.12109977727512621</v>
      </c>
      <c r="G54" s="226">
        <v>0.12184069590977489</v>
      </c>
      <c r="H54" s="226">
        <v>0.1228223097798832</v>
      </c>
      <c r="I54" s="226">
        <v>0.11405631666167799</v>
      </c>
      <c r="J54" s="226">
        <v>9.1458978208553851E-2</v>
      </c>
      <c r="K54" s="226">
        <v>6.1083351256745438E-2</v>
      </c>
      <c r="L54" s="226">
        <v>7.7894999273490972E-2</v>
      </c>
      <c r="M54" s="226">
        <v>7.8430659599855387E-2</v>
      </c>
      <c r="N54" s="226">
        <v>5.6503588851792033E-2</v>
      </c>
      <c r="O54" s="226">
        <v>0.1033155887116852</v>
      </c>
      <c r="P54" s="226">
        <v>7.1134036595254718E-2</v>
      </c>
      <c r="Q54" s="226">
        <v>5.7738221860227978E-2</v>
      </c>
      <c r="R54" s="226">
        <v>4.3817322542376858E-2</v>
      </c>
      <c r="S54" s="226">
        <v>4.1746689519942683E-2</v>
      </c>
      <c r="T54" s="226">
        <v>4.9644875366700369E-2</v>
      </c>
      <c r="U54" s="226">
        <v>3.919020214579963E-2</v>
      </c>
      <c r="V54" s="226">
        <v>5.3139951101276277E-2</v>
      </c>
      <c r="W54" s="226">
        <v>5.3562816039507181E-2</v>
      </c>
      <c r="X54" s="226">
        <v>6.3837361945728532E-2</v>
      </c>
      <c r="Y54" s="226">
        <v>5.9549396346093603E-2</v>
      </c>
      <c r="DA54" s="69" t="s">
        <v>1737</v>
      </c>
    </row>
    <row r="55" spans="1:105" ht="12" customHeight="1" x14ac:dyDescent="0.25">
      <c r="A55" s="37" t="s">
        <v>35</v>
      </c>
      <c r="B55" s="226">
        <v>0.81901552604652605</v>
      </c>
      <c r="C55" s="226">
        <v>1.013635995714933</v>
      </c>
      <c r="D55" s="226">
        <v>0.50000829758601106</v>
      </c>
      <c r="E55" s="226">
        <v>0.68055593026899897</v>
      </c>
      <c r="F55" s="226">
        <v>1.157946510150788</v>
      </c>
      <c r="G55" s="226">
        <v>1.52072793906713</v>
      </c>
      <c r="H55" s="226">
        <v>1.4848968747894691</v>
      </c>
      <c r="I55" s="226">
        <v>1.7051149435170629</v>
      </c>
      <c r="J55" s="226">
        <v>1.517858982403026</v>
      </c>
      <c r="K55" s="226">
        <v>1.106304583708265</v>
      </c>
      <c r="L55" s="226">
        <v>1.3434133707985561</v>
      </c>
      <c r="M55" s="226">
        <v>1.1883136980991249</v>
      </c>
      <c r="N55" s="226">
        <v>0.97455561264604329</v>
      </c>
      <c r="O55" s="226">
        <v>1.2071396687213809</v>
      </c>
      <c r="P55" s="226">
        <v>1.033533927155927</v>
      </c>
      <c r="Q55" s="226">
        <v>0.97340553918271</v>
      </c>
      <c r="R55" s="226">
        <v>1.20303826642486</v>
      </c>
      <c r="S55" s="226">
        <v>1.2922214019172249</v>
      </c>
      <c r="T55" s="226">
        <v>1.437535188626698</v>
      </c>
      <c r="U55" s="226">
        <v>1.140933022425678</v>
      </c>
      <c r="V55" s="226">
        <v>0.99521903449472793</v>
      </c>
      <c r="W55" s="226">
        <v>1.1995674231757749</v>
      </c>
      <c r="X55" s="226">
        <v>1.152784345060843</v>
      </c>
      <c r="Y55" s="226">
        <v>1.0989194114448011</v>
      </c>
      <c r="DA55" s="69" t="s">
        <v>1738</v>
      </c>
    </row>
    <row r="56" spans="1:105" ht="12" customHeight="1" x14ac:dyDescent="0.25">
      <c r="A56" s="37" t="s">
        <v>96</v>
      </c>
      <c r="B56" s="226">
        <v>0</v>
      </c>
      <c r="C56" s="226">
        <v>0</v>
      </c>
      <c r="D56" s="226">
        <v>0</v>
      </c>
      <c r="E56" s="226">
        <v>0</v>
      </c>
      <c r="F56" s="226">
        <v>0</v>
      </c>
      <c r="G56" s="226">
        <v>0</v>
      </c>
      <c r="H56" s="226">
        <v>0</v>
      </c>
      <c r="I56" s="226">
        <v>0</v>
      </c>
      <c r="J56" s="226">
        <v>0</v>
      </c>
      <c r="K56" s="226">
        <v>0</v>
      </c>
      <c r="L56" s="226">
        <v>0</v>
      </c>
      <c r="M56" s="226">
        <v>0</v>
      </c>
      <c r="N56" s="226">
        <v>0</v>
      </c>
      <c r="O56" s="226">
        <v>0</v>
      </c>
      <c r="P56" s="226">
        <v>0</v>
      </c>
      <c r="Q56" s="226">
        <v>0</v>
      </c>
      <c r="R56" s="226">
        <v>0</v>
      </c>
      <c r="S56" s="226">
        <v>0</v>
      </c>
      <c r="T56" s="226">
        <v>0</v>
      </c>
      <c r="U56" s="226">
        <v>0</v>
      </c>
      <c r="V56" s="226">
        <v>0</v>
      </c>
      <c r="W56" s="226">
        <v>0</v>
      </c>
      <c r="X56" s="226">
        <v>0</v>
      </c>
      <c r="Y56" s="226">
        <v>0</v>
      </c>
      <c r="DA56" s="69" t="s">
        <v>1739</v>
      </c>
    </row>
    <row r="57" spans="1:105" ht="12" customHeight="1" x14ac:dyDescent="0.25">
      <c r="A57" s="37" t="s">
        <v>78</v>
      </c>
      <c r="B57" s="226">
        <v>0</v>
      </c>
      <c r="C57" s="226">
        <v>0</v>
      </c>
      <c r="D57" s="226">
        <v>0</v>
      </c>
      <c r="E57" s="226">
        <v>0</v>
      </c>
      <c r="F57" s="226">
        <v>0</v>
      </c>
      <c r="G57" s="226">
        <v>0</v>
      </c>
      <c r="H57" s="226">
        <v>0</v>
      </c>
      <c r="I57" s="226">
        <v>0</v>
      </c>
      <c r="J57" s="226">
        <v>0</v>
      </c>
      <c r="K57" s="226">
        <v>0</v>
      </c>
      <c r="L57" s="226">
        <v>0</v>
      </c>
      <c r="M57" s="226">
        <v>0</v>
      </c>
      <c r="N57" s="226">
        <v>0</v>
      </c>
      <c r="O57" s="226">
        <v>0</v>
      </c>
      <c r="P57" s="226">
        <v>0</v>
      </c>
      <c r="Q57" s="226">
        <v>0</v>
      </c>
      <c r="R57" s="226">
        <v>0</v>
      </c>
      <c r="S57" s="226">
        <v>0</v>
      </c>
      <c r="T57" s="226">
        <v>0</v>
      </c>
      <c r="U57" s="226">
        <v>0</v>
      </c>
      <c r="V57" s="226">
        <v>0</v>
      </c>
      <c r="W57" s="226">
        <v>0</v>
      </c>
      <c r="X57" s="226">
        <v>0</v>
      </c>
      <c r="Y57" s="226">
        <v>0</v>
      </c>
      <c r="DA57" s="69" t="s">
        <v>1740</v>
      </c>
    </row>
    <row r="58" spans="1:105" ht="12" customHeight="1" x14ac:dyDescent="0.25">
      <c r="A58" s="37" t="s">
        <v>40</v>
      </c>
      <c r="B58" s="226">
        <v>0</v>
      </c>
      <c r="C58" s="226">
        <v>0</v>
      </c>
      <c r="D58" s="226">
        <v>0</v>
      </c>
      <c r="E58" s="226">
        <v>0</v>
      </c>
      <c r="F58" s="226">
        <v>0</v>
      </c>
      <c r="G58" s="226">
        <v>0</v>
      </c>
      <c r="H58" s="226">
        <v>0</v>
      </c>
      <c r="I58" s="226">
        <v>0</v>
      </c>
      <c r="J58" s="226">
        <v>0</v>
      </c>
      <c r="K58" s="226">
        <v>0</v>
      </c>
      <c r="L58" s="226">
        <v>0</v>
      </c>
      <c r="M58" s="226">
        <v>0</v>
      </c>
      <c r="N58" s="226">
        <v>0</v>
      </c>
      <c r="O58" s="226">
        <v>0</v>
      </c>
      <c r="P58" s="226">
        <v>0</v>
      </c>
      <c r="Q58" s="226">
        <v>0</v>
      </c>
      <c r="R58" s="226">
        <v>0</v>
      </c>
      <c r="S58" s="226">
        <v>0</v>
      </c>
      <c r="T58" s="226">
        <v>0</v>
      </c>
      <c r="U58" s="226">
        <v>0</v>
      </c>
      <c r="V58" s="226">
        <v>0</v>
      </c>
      <c r="W58" s="226">
        <v>0</v>
      </c>
      <c r="X58" s="226">
        <v>0</v>
      </c>
      <c r="Y58" s="226">
        <v>0</v>
      </c>
      <c r="DA58" s="69" t="s">
        <v>1741</v>
      </c>
    </row>
    <row r="59" spans="1:105" ht="12" customHeight="1" x14ac:dyDescent="0.25">
      <c r="A59" s="57" t="s">
        <v>1496</v>
      </c>
      <c r="B59" s="261">
        <v>0</v>
      </c>
      <c r="C59" s="261">
        <v>0</v>
      </c>
      <c r="D59" s="261">
        <v>0</v>
      </c>
      <c r="E59" s="261">
        <v>0</v>
      </c>
      <c r="F59" s="261">
        <v>0</v>
      </c>
      <c r="G59" s="261">
        <v>0</v>
      </c>
      <c r="H59" s="261">
        <v>0</v>
      </c>
      <c r="I59" s="261">
        <v>0</v>
      </c>
      <c r="J59" s="261">
        <v>0</v>
      </c>
      <c r="K59" s="261">
        <v>0</v>
      </c>
      <c r="L59" s="261">
        <v>0</v>
      </c>
      <c r="M59" s="261">
        <v>0</v>
      </c>
      <c r="N59" s="261">
        <v>0</v>
      </c>
      <c r="O59" s="261">
        <v>0</v>
      </c>
      <c r="P59" s="261">
        <v>0</v>
      </c>
      <c r="Q59" s="261">
        <v>0</v>
      </c>
      <c r="R59" s="261">
        <v>0</v>
      </c>
      <c r="S59" s="261">
        <v>0</v>
      </c>
      <c r="T59" s="261">
        <v>0</v>
      </c>
      <c r="U59" s="261">
        <v>0</v>
      </c>
      <c r="V59" s="261">
        <v>0</v>
      </c>
      <c r="W59" s="261">
        <v>0</v>
      </c>
      <c r="X59" s="261">
        <v>0</v>
      </c>
      <c r="Y59" s="261">
        <v>0</v>
      </c>
      <c r="DA59" s="70" t="s">
        <v>1742</v>
      </c>
    </row>
    <row r="60" spans="1:105" ht="12" customHeight="1" x14ac:dyDescent="0.25">
      <c r="A60" s="57" t="s">
        <v>1498</v>
      </c>
      <c r="B60" s="261">
        <f t="shared" ref="B60:Y60" si="3">B61+B67+B78</f>
        <v>31.727068249822565</v>
      </c>
      <c r="C60" s="261">
        <f t="shared" si="3"/>
        <v>42.239134400276392</v>
      </c>
      <c r="D60" s="261">
        <f t="shared" si="3"/>
        <v>22.432523691914756</v>
      </c>
      <c r="E60" s="261">
        <f t="shared" si="3"/>
        <v>32.297178416913354</v>
      </c>
      <c r="F60" s="261">
        <f t="shared" si="3"/>
        <v>45.768887150863762</v>
      </c>
      <c r="G60" s="261">
        <f t="shared" si="3"/>
        <v>54.894163281872217</v>
      </c>
      <c r="H60" s="261">
        <f t="shared" si="3"/>
        <v>51.74716728581128</v>
      </c>
      <c r="I60" s="261">
        <f t="shared" si="3"/>
        <v>60.091522468748224</v>
      </c>
      <c r="J60" s="261">
        <f t="shared" si="3"/>
        <v>54.922938768889438</v>
      </c>
      <c r="K60" s="261">
        <f t="shared" si="3"/>
        <v>37.444773461574613</v>
      </c>
      <c r="L60" s="261">
        <f t="shared" si="3"/>
        <v>45.393253641640165</v>
      </c>
      <c r="M60" s="261">
        <f t="shared" si="3"/>
        <v>42.752474459509529</v>
      </c>
      <c r="N60" s="261">
        <f t="shared" si="3"/>
        <v>34.98221299220404</v>
      </c>
      <c r="O60" s="261">
        <f t="shared" si="3"/>
        <v>45.617600039079576</v>
      </c>
      <c r="P60" s="261">
        <f t="shared" si="3"/>
        <v>42.478704469996586</v>
      </c>
      <c r="Q60" s="261">
        <f t="shared" si="3"/>
        <v>42.131421648589658</v>
      </c>
      <c r="R60" s="261">
        <f t="shared" si="3"/>
        <v>41.544778859534858</v>
      </c>
      <c r="S60" s="261">
        <f t="shared" si="3"/>
        <v>46.74510181975694</v>
      </c>
      <c r="T60" s="261">
        <f t="shared" si="3"/>
        <v>52.620506705194686</v>
      </c>
      <c r="U60" s="261">
        <f t="shared" si="3"/>
        <v>43.267075452383921</v>
      </c>
      <c r="V60" s="261">
        <f t="shared" si="3"/>
        <v>40.76356746270416</v>
      </c>
      <c r="W60" s="261">
        <f t="shared" si="3"/>
        <v>48.611577763187171</v>
      </c>
      <c r="X60" s="261">
        <f t="shared" si="3"/>
        <v>48.538939376286933</v>
      </c>
      <c r="Y60" s="261">
        <f t="shared" si="3"/>
        <v>45.781240206673715</v>
      </c>
      <c r="DA60" s="70"/>
    </row>
    <row r="61" spans="1:105" ht="12" customHeight="1" x14ac:dyDescent="0.25">
      <c r="A61" s="60" t="s">
        <v>1499</v>
      </c>
      <c r="B61" s="262">
        <v>26.528105822750359</v>
      </c>
      <c r="C61" s="262">
        <v>35.317610136832407</v>
      </c>
      <c r="D61" s="262">
        <v>18.756613680301118</v>
      </c>
      <c r="E61" s="262">
        <v>26.706304594508559</v>
      </c>
      <c r="F61" s="262">
        <v>37.5437958785582</v>
      </c>
      <c r="G61" s="262">
        <v>44.826013664931267</v>
      </c>
      <c r="H61" s="262">
        <v>41.974805682140698</v>
      </c>
      <c r="I61" s="262">
        <v>49.165078648361472</v>
      </c>
      <c r="J61" s="262">
        <v>45.566700624134747</v>
      </c>
      <c r="K61" s="262">
        <v>31.46267591359727</v>
      </c>
      <c r="L61" s="262">
        <v>37.471599698301233</v>
      </c>
      <c r="M61" s="262">
        <v>34.718049542605712</v>
      </c>
      <c r="N61" s="262">
        <v>30.082016282655822</v>
      </c>
      <c r="O61" s="262">
        <v>37.437106855139177</v>
      </c>
      <c r="P61" s="262">
        <v>34.005638525334909</v>
      </c>
      <c r="Q61" s="262">
        <v>33.327666633235637</v>
      </c>
      <c r="R61" s="262">
        <v>31.898479995117189</v>
      </c>
      <c r="S61" s="262">
        <v>35.435959655842879</v>
      </c>
      <c r="T61" s="262">
        <v>39.105733736549617</v>
      </c>
      <c r="U61" s="262">
        <v>32.28393020965899</v>
      </c>
      <c r="V61" s="262">
        <v>30.316499006035709</v>
      </c>
      <c r="W61" s="262">
        <v>36.219964738778337</v>
      </c>
      <c r="X61" s="262">
        <v>35.867971685014062</v>
      </c>
      <c r="Y61" s="262">
        <v>33.576197736415267</v>
      </c>
      <c r="DA61" s="72" t="s">
        <v>1743</v>
      </c>
    </row>
    <row r="62" spans="1:105" ht="12" customHeight="1" x14ac:dyDescent="0.25">
      <c r="A62" s="59" t="s">
        <v>28</v>
      </c>
      <c r="B62" s="230">
        <v>5.1043483121303241</v>
      </c>
      <c r="C62" s="230">
        <v>10.83739351973944</v>
      </c>
      <c r="D62" s="230">
        <v>8.3192720445107788</v>
      </c>
      <c r="E62" s="230">
        <v>10.861185861443969</v>
      </c>
      <c r="F62" s="230">
        <v>15.87349009437875</v>
      </c>
      <c r="G62" s="230">
        <v>16.489776685567751</v>
      </c>
      <c r="H62" s="230">
        <v>14.23620466433338</v>
      </c>
      <c r="I62" s="230">
        <v>19.11115634732257</v>
      </c>
      <c r="J62" s="230">
        <v>19.126250848238069</v>
      </c>
      <c r="K62" s="230">
        <v>12.72468262902138</v>
      </c>
      <c r="L62" s="230">
        <v>10.40320636764188</v>
      </c>
      <c r="M62" s="230">
        <v>10.59827518512062</v>
      </c>
      <c r="N62" s="230">
        <v>10.24861514958952</v>
      </c>
      <c r="O62" s="230">
        <v>11.783119767787809</v>
      </c>
      <c r="P62" s="230">
        <v>10.0675714733988</v>
      </c>
      <c r="Q62" s="230">
        <v>7.6281043852720849</v>
      </c>
      <c r="R62" s="230">
        <v>6.2678292152603214</v>
      </c>
      <c r="S62" s="230">
        <v>7.5345909478366906</v>
      </c>
      <c r="T62" s="230">
        <v>8.1443454954299774</v>
      </c>
      <c r="U62" s="230">
        <v>6.67289999048102</v>
      </c>
      <c r="V62" s="230">
        <v>7.1730383670932172</v>
      </c>
      <c r="W62" s="230">
        <v>8.6489634722547351</v>
      </c>
      <c r="X62" s="230">
        <v>8.5094368704988987</v>
      </c>
      <c r="Y62" s="230">
        <v>7.7692392769046306</v>
      </c>
      <c r="DA62" s="71" t="s">
        <v>1744</v>
      </c>
    </row>
    <row r="63" spans="1:105" ht="12" customHeight="1" x14ac:dyDescent="0.25">
      <c r="A63" s="59" t="s">
        <v>31</v>
      </c>
      <c r="B63" s="295">
        <v>0.45522738948677399</v>
      </c>
      <c r="C63" s="295">
        <v>0.93722173781584361</v>
      </c>
      <c r="D63" s="295">
        <v>0.47707506696810709</v>
      </c>
      <c r="E63" s="295">
        <v>0.8893356070457189</v>
      </c>
      <c r="F63" s="295">
        <v>1.040934272637031</v>
      </c>
      <c r="G63" s="295">
        <v>1.2512277741993489</v>
      </c>
      <c r="H63" s="295">
        <v>1.615105109181169</v>
      </c>
      <c r="I63" s="295">
        <v>1.3774326560197649</v>
      </c>
      <c r="J63" s="295">
        <v>1.0599510664853979</v>
      </c>
      <c r="K63" s="295">
        <v>0.29919321348707423</v>
      </c>
      <c r="L63" s="295">
        <v>0.34010000157723619</v>
      </c>
      <c r="M63" s="295">
        <v>0.66411116022876882</v>
      </c>
      <c r="N63" s="295">
        <v>0.31932914760594261</v>
      </c>
      <c r="O63" s="295">
        <v>0.907891816797882</v>
      </c>
      <c r="P63" s="295">
        <v>0.91938996880344181</v>
      </c>
      <c r="Q63" s="295">
        <v>0.43771649179946898</v>
      </c>
      <c r="R63" s="295">
        <v>0.81093465483874627</v>
      </c>
      <c r="S63" s="295">
        <v>0.80383726459485949</v>
      </c>
      <c r="T63" s="295">
        <v>0.74401372637021757</v>
      </c>
      <c r="U63" s="295">
        <v>0.67417162671201736</v>
      </c>
      <c r="V63" s="295">
        <v>0.65669103611489432</v>
      </c>
      <c r="W63" s="295">
        <v>0.56867966781521728</v>
      </c>
      <c r="X63" s="295">
        <v>0.61332056151847225</v>
      </c>
      <c r="Y63" s="295">
        <v>0.54552574883541305</v>
      </c>
      <c r="DA63" s="122" t="s">
        <v>1745</v>
      </c>
    </row>
    <row r="64" spans="1:105" ht="12" customHeight="1" x14ac:dyDescent="0.25">
      <c r="A64" s="59" t="s">
        <v>159</v>
      </c>
      <c r="B64" s="295">
        <v>2.5739777272443649</v>
      </c>
      <c r="C64" s="295">
        <v>2.779053922327078</v>
      </c>
      <c r="D64" s="295">
        <v>0.75904388187703553</v>
      </c>
      <c r="E64" s="295">
        <v>2.639734398782887</v>
      </c>
      <c r="F64" s="295">
        <v>1.9273705619127881</v>
      </c>
      <c r="G64" s="295">
        <v>1.9847739158885771</v>
      </c>
      <c r="H64" s="295">
        <v>1.974169502256623</v>
      </c>
      <c r="I64" s="295">
        <v>1.778981220882826</v>
      </c>
      <c r="J64" s="295">
        <v>1.4259021200724149</v>
      </c>
      <c r="K64" s="295">
        <v>0.96480670029280191</v>
      </c>
      <c r="L64" s="295">
        <v>1.4648477651228951</v>
      </c>
      <c r="M64" s="295">
        <v>1.4297442154835509</v>
      </c>
      <c r="N64" s="295">
        <v>1.0310922415119119</v>
      </c>
      <c r="O64" s="295">
        <v>1.9509688611579841</v>
      </c>
      <c r="P64" s="295">
        <v>1.482265686827436</v>
      </c>
      <c r="Q64" s="295">
        <v>1.4145205644196539</v>
      </c>
      <c r="R64" s="295">
        <v>0.87222090231070659</v>
      </c>
      <c r="S64" s="295">
        <v>0.84802045805025905</v>
      </c>
      <c r="T64" s="295">
        <v>1.0087129514535389</v>
      </c>
      <c r="U64" s="295">
        <v>0.82811735992639945</v>
      </c>
      <c r="V64" s="295">
        <v>1.1398250537630319</v>
      </c>
      <c r="W64" s="295">
        <v>1.154166054868266</v>
      </c>
      <c r="X64" s="295">
        <v>1.403348232858207</v>
      </c>
      <c r="Y64" s="295">
        <v>1.2985270372766919</v>
      </c>
      <c r="DA64" s="122" t="s">
        <v>1746</v>
      </c>
    </row>
    <row r="65" spans="1:105" ht="12" customHeight="1" x14ac:dyDescent="0.25">
      <c r="A65" s="59" t="s">
        <v>32</v>
      </c>
      <c r="B65" s="295">
        <v>6.0411334098968918</v>
      </c>
      <c r="C65" s="295">
        <v>6.8734598903115334</v>
      </c>
      <c r="D65" s="295">
        <v>1.4994680028447209</v>
      </c>
      <c r="E65" s="295">
        <v>0.55905687829289763</v>
      </c>
      <c r="F65" s="295">
        <v>0.27263579180714093</v>
      </c>
      <c r="G65" s="295">
        <v>0.32771471159819932</v>
      </c>
      <c r="H65" s="295">
        <v>0.28201655477062582</v>
      </c>
      <c r="I65" s="295">
        <v>0.3021601545500876</v>
      </c>
      <c r="J65" s="295">
        <v>0.29023488999712388</v>
      </c>
      <c r="K65" s="295">
        <v>0</v>
      </c>
      <c r="L65" s="295">
        <v>0</v>
      </c>
      <c r="M65" s="295">
        <v>0.36366796023191922</v>
      </c>
      <c r="N65" s="295">
        <v>0.69903448417131198</v>
      </c>
      <c r="O65" s="295">
        <v>0</v>
      </c>
      <c r="P65" s="295">
        <v>0</v>
      </c>
      <c r="Q65" s="295">
        <v>0</v>
      </c>
      <c r="R65" s="295">
        <v>0</v>
      </c>
      <c r="S65" s="295">
        <v>0</v>
      </c>
      <c r="T65" s="295">
        <v>0</v>
      </c>
      <c r="U65" s="295">
        <v>0</v>
      </c>
      <c r="V65" s="295">
        <v>0</v>
      </c>
      <c r="W65" s="295">
        <v>0</v>
      </c>
      <c r="X65" s="295">
        <v>0</v>
      </c>
      <c r="Y65" s="295">
        <v>0</v>
      </c>
      <c r="DA65" s="122" t="s">
        <v>1747</v>
      </c>
    </row>
    <row r="66" spans="1:105" ht="12" customHeight="1" x14ac:dyDescent="0.25">
      <c r="A66" s="59" t="s">
        <v>35</v>
      </c>
      <c r="B66" s="295">
        <v>12.353418983992</v>
      </c>
      <c r="C66" s="295">
        <v>13.89048106663852</v>
      </c>
      <c r="D66" s="295">
        <v>7.7017546841004778</v>
      </c>
      <c r="E66" s="295">
        <v>11.756991848943089</v>
      </c>
      <c r="F66" s="295">
        <v>18.429365157822492</v>
      </c>
      <c r="G66" s="295">
        <v>24.77252057767739</v>
      </c>
      <c r="H66" s="295">
        <v>23.8673098515989</v>
      </c>
      <c r="I66" s="295">
        <v>26.595348269586221</v>
      </c>
      <c r="J66" s="295">
        <v>23.66436169934174</v>
      </c>
      <c r="K66" s="295">
        <v>17.473993370796009</v>
      </c>
      <c r="L66" s="295">
        <v>25.263445563959209</v>
      </c>
      <c r="M66" s="295">
        <v>21.66225102154085</v>
      </c>
      <c r="N66" s="295">
        <v>17.783945259777131</v>
      </c>
      <c r="O66" s="295">
        <v>22.795126409395511</v>
      </c>
      <c r="P66" s="295">
        <v>21.53641139630524</v>
      </c>
      <c r="Q66" s="295">
        <v>23.847325191744439</v>
      </c>
      <c r="R66" s="295">
        <v>23.94749522270741</v>
      </c>
      <c r="S66" s="295">
        <v>26.24951098536107</v>
      </c>
      <c r="T66" s="295">
        <v>29.208661563295891</v>
      </c>
      <c r="U66" s="295">
        <v>24.108741232539561</v>
      </c>
      <c r="V66" s="295">
        <v>21.34694454906456</v>
      </c>
      <c r="W66" s="295">
        <v>25.848155543840122</v>
      </c>
      <c r="X66" s="295">
        <v>25.34186602013849</v>
      </c>
      <c r="Y66" s="295">
        <v>23.962905673398541</v>
      </c>
      <c r="DA66" s="122" t="s">
        <v>1748</v>
      </c>
    </row>
    <row r="67" spans="1:105" ht="12" customHeight="1" x14ac:dyDescent="0.25">
      <c r="A67" s="60" t="s">
        <v>1506</v>
      </c>
      <c r="B67" s="262">
        <v>5.1989624270722086</v>
      </c>
      <c r="C67" s="262">
        <v>6.9215242634439837</v>
      </c>
      <c r="D67" s="262">
        <v>3.6759100116136381</v>
      </c>
      <c r="E67" s="262">
        <v>5.5908738224047969</v>
      </c>
      <c r="F67" s="262">
        <v>8.2250912723055656</v>
      </c>
      <c r="G67" s="262">
        <v>10.06814961694095</v>
      </c>
      <c r="H67" s="262">
        <v>9.7723616036705803</v>
      </c>
      <c r="I67" s="262">
        <v>10.92644382038675</v>
      </c>
      <c r="J67" s="262">
        <v>9.3562381447546947</v>
      </c>
      <c r="K67" s="262">
        <v>5.9820975479773466</v>
      </c>
      <c r="L67" s="262">
        <v>7.9216539433389341</v>
      </c>
      <c r="M67" s="262">
        <v>8.0344249169038147</v>
      </c>
      <c r="N67" s="262">
        <v>4.900196709548216</v>
      </c>
      <c r="O67" s="262">
        <v>8.1804931839404009</v>
      </c>
      <c r="P67" s="262">
        <v>8.473065944661677</v>
      </c>
      <c r="Q67" s="262">
        <v>8.8037550153540192</v>
      </c>
      <c r="R67" s="262">
        <v>9.6462988644176679</v>
      </c>
      <c r="S67" s="262">
        <v>11.309142163914061</v>
      </c>
      <c r="T67" s="262">
        <v>13.514772968645071</v>
      </c>
      <c r="U67" s="262">
        <v>10.98314524272493</v>
      </c>
      <c r="V67" s="262">
        <v>10.44706845666845</v>
      </c>
      <c r="W67" s="262">
        <v>12.39161302440883</v>
      </c>
      <c r="X67" s="262">
        <v>12.670967691272869</v>
      </c>
      <c r="Y67" s="262">
        <v>12.20504247025845</v>
      </c>
      <c r="DA67" s="72" t="s">
        <v>1749</v>
      </c>
    </row>
    <row r="68" spans="1:105" ht="12" customHeight="1" x14ac:dyDescent="0.25">
      <c r="A68" s="147" t="s">
        <v>28</v>
      </c>
      <c r="B68" s="229">
        <v>1.000347151310621</v>
      </c>
      <c r="C68" s="229">
        <v>2.1239059468845118</v>
      </c>
      <c r="D68" s="229">
        <v>1.6304059953994681</v>
      </c>
      <c r="E68" s="229">
        <v>1.7578714227653109</v>
      </c>
      <c r="F68" s="229">
        <v>2.350480543038568</v>
      </c>
      <c r="G68" s="229">
        <v>2.335061228687966</v>
      </c>
      <c r="H68" s="229">
        <v>1.9385077340649579</v>
      </c>
      <c r="I68" s="229">
        <v>2.8402085294251549</v>
      </c>
      <c r="J68" s="229">
        <v>2.6039591187650428</v>
      </c>
      <c r="K68" s="229">
        <v>1.246930786186139</v>
      </c>
      <c r="L68" s="229">
        <v>1.2336915796125849</v>
      </c>
      <c r="M68" s="229">
        <v>1.3333270322653741</v>
      </c>
      <c r="N68" s="229">
        <v>0.90571093358191512</v>
      </c>
      <c r="O68" s="229">
        <v>1.009676228929159</v>
      </c>
      <c r="P68" s="229">
        <v>0.81418819498278105</v>
      </c>
      <c r="Q68" s="229">
        <v>0.7033546605799591</v>
      </c>
      <c r="R68" s="229">
        <v>0.66227620484060556</v>
      </c>
      <c r="S68" s="229">
        <v>0.74879643497588122</v>
      </c>
      <c r="T68" s="229">
        <v>0.737529524727362</v>
      </c>
      <c r="U68" s="229">
        <v>0.61972893803978479</v>
      </c>
      <c r="V68" s="229">
        <v>0.60504678744587215</v>
      </c>
      <c r="W68" s="229">
        <v>0.75455408349342667</v>
      </c>
      <c r="X68" s="229">
        <v>0.70261537177934863</v>
      </c>
      <c r="Y68" s="229">
        <v>0.61126880815093809</v>
      </c>
      <c r="DA68" s="73" t="s">
        <v>1750</v>
      </c>
    </row>
    <row r="69" spans="1:105" ht="12" customHeight="1" x14ac:dyDescent="0.25">
      <c r="A69" s="147" t="s">
        <v>30</v>
      </c>
      <c r="B69" s="229">
        <v>0</v>
      </c>
      <c r="C69" s="229">
        <v>0</v>
      </c>
      <c r="D69" s="229">
        <v>0</v>
      </c>
      <c r="E69" s="229">
        <v>0</v>
      </c>
      <c r="F69" s="229">
        <v>0</v>
      </c>
      <c r="G69" s="229">
        <v>0</v>
      </c>
      <c r="H69" s="229">
        <v>0</v>
      </c>
      <c r="I69" s="229">
        <v>0</v>
      </c>
      <c r="J69" s="229">
        <v>0</v>
      </c>
      <c r="K69" s="229">
        <v>0</v>
      </c>
      <c r="L69" s="229">
        <v>0</v>
      </c>
      <c r="M69" s="229">
        <v>0</v>
      </c>
      <c r="N69" s="229">
        <v>0</v>
      </c>
      <c r="O69" s="229">
        <v>0</v>
      </c>
      <c r="P69" s="229">
        <v>0</v>
      </c>
      <c r="Q69" s="229">
        <v>0</v>
      </c>
      <c r="R69" s="229">
        <v>0</v>
      </c>
      <c r="S69" s="229">
        <v>0</v>
      </c>
      <c r="T69" s="229">
        <v>0</v>
      </c>
      <c r="U69" s="229">
        <v>0</v>
      </c>
      <c r="V69" s="229">
        <v>0</v>
      </c>
      <c r="W69" s="229">
        <v>0</v>
      </c>
      <c r="X69" s="229">
        <v>0</v>
      </c>
      <c r="Y69" s="229">
        <v>0</v>
      </c>
      <c r="DA69" s="73" t="s">
        <v>1751</v>
      </c>
    </row>
    <row r="70" spans="1:105" ht="12" customHeight="1" x14ac:dyDescent="0.25">
      <c r="A70" s="147" t="s">
        <v>31</v>
      </c>
      <c r="B70" s="229">
        <v>8.9215193483065308E-2</v>
      </c>
      <c r="C70" s="229">
        <v>0.1836761596661452</v>
      </c>
      <c r="D70" s="229">
        <v>9.3496888342968626E-2</v>
      </c>
      <c r="E70" s="229">
        <v>0.14393802562784491</v>
      </c>
      <c r="F70" s="229">
        <v>0.15413722753270179</v>
      </c>
      <c r="G70" s="229">
        <v>0.17718211225671571</v>
      </c>
      <c r="H70" s="229">
        <v>0.21992474955909419</v>
      </c>
      <c r="I70" s="229">
        <v>0.2047074445541949</v>
      </c>
      <c r="J70" s="229">
        <v>0.14430790785501199</v>
      </c>
      <c r="K70" s="229">
        <v>2.931886317259659E-2</v>
      </c>
      <c r="L70" s="229">
        <v>4.0331652890893258E-2</v>
      </c>
      <c r="M70" s="229">
        <v>8.3549195212943572E-2</v>
      </c>
      <c r="N70" s="229">
        <v>2.8220388430692439E-2</v>
      </c>
      <c r="O70" s="229">
        <v>7.7795762406328031E-2</v>
      </c>
      <c r="P70" s="229">
        <v>7.4353230186965741E-2</v>
      </c>
      <c r="Q70" s="229">
        <v>4.0359953006710823E-2</v>
      </c>
      <c r="R70" s="229">
        <v>8.568560296326222E-2</v>
      </c>
      <c r="S70" s="229">
        <v>7.9886284762706844E-2</v>
      </c>
      <c r="T70" s="229">
        <v>6.737583643871313E-2</v>
      </c>
      <c r="U70" s="229">
        <v>6.2612007803922606E-2</v>
      </c>
      <c r="V70" s="229">
        <v>5.5391980554375622E-2</v>
      </c>
      <c r="W70" s="229">
        <v>4.9612831286220467E-2</v>
      </c>
      <c r="X70" s="229">
        <v>5.0641242294797773E-2</v>
      </c>
      <c r="Y70" s="229">
        <v>4.2920917019191998E-2</v>
      </c>
      <c r="DA70" s="73" t="s">
        <v>1752</v>
      </c>
    </row>
    <row r="71" spans="1:105" ht="12" customHeight="1" x14ac:dyDescent="0.25">
      <c r="A71" s="147" t="s">
        <v>159</v>
      </c>
      <c r="B71" s="229">
        <v>0.50444662658831207</v>
      </c>
      <c r="C71" s="229">
        <v>0.54463733752884214</v>
      </c>
      <c r="D71" s="229">
        <v>0.14875696925912699</v>
      </c>
      <c r="E71" s="229">
        <v>0.42723821528398798</v>
      </c>
      <c r="F71" s="229">
        <v>0.28539703480872219</v>
      </c>
      <c r="G71" s="229">
        <v>0.28105708810228408</v>
      </c>
      <c r="H71" s="229">
        <v>0.26881763354157517</v>
      </c>
      <c r="I71" s="229">
        <v>0.26438366917271577</v>
      </c>
      <c r="J71" s="229">
        <v>0.19413061438389631</v>
      </c>
      <c r="K71" s="229">
        <v>9.4544375870715208E-2</v>
      </c>
      <c r="L71" s="229">
        <v>0.1737128236605445</v>
      </c>
      <c r="M71" s="229">
        <v>0.1798704580161902</v>
      </c>
      <c r="N71" s="229">
        <v>9.1121727476148509E-2</v>
      </c>
      <c r="O71" s="229">
        <v>0.16717532549209019</v>
      </c>
      <c r="P71" s="229">
        <v>0.1198743140023137</v>
      </c>
      <c r="Q71" s="229">
        <v>0.13042685065921139</v>
      </c>
      <c r="R71" s="229">
        <v>9.2161277712955653E-2</v>
      </c>
      <c r="S71" s="229">
        <v>8.4277262053219434E-2</v>
      </c>
      <c r="T71" s="229">
        <v>9.1346270131751811E-2</v>
      </c>
      <c r="U71" s="229">
        <v>7.6909333688740422E-2</v>
      </c>
      <c r="V71" s="229">
        <v>9.6144402376745139E-2</v>
      </c>
      <c r="W71" s="229">
        <v>0.1006919167278337</v>
      </c>
      <c r="X71" s="229">
        <v>0.1158730072707798</v>
      </c>
      <c r="Y71" s="229">
        <v>0.1021656105749562</v>
      </c>
      <c r="DA71" s="73" t="s">
        <v>1753</v>
      </c>
    </row>
    <row r="72" spans="1:105" ht="12" customHeight="1" x14ac:dyDescent="0.25">
      <c r="A72" s="147" t="s">
        <v>32</v>
      </c>
      <c r="B72" s="229">
        <v>1.1839377385191809</v>
      </c>
      <c r="C72" s="229">
        <v>1.3470565879253811</v>
      </c>
      <c r="D72" s="229">
        <v>0.29386484883142983</v>
      </c>
      <c r="E72" s="229">
        <v>9.0482763354609877E-2</v>
      </c>
      <c r="F72" s="229">
        <v>4.0370776695512763E-2</v>
      </c>
      <c r="G72" s="229">
        <v>4.6406566426904043E-2</v>
      </c>
      <c r="H72" s="229">
        <v>3.8401476056807667E-2</v>
      </c>
      <c r="I72" s="229">
        <v>4.4905595067554017E-2</v>
      </c>
      <c r="J72" s="229">
        <v>3.9514267296217202E-2</v>
      </c>
      <c r="K72" s="229">
        <v>0</v>
      </c>
      <c r="L72" s="229">
        <v>0</v>
      </c>
      <c r="M72" s="229">
        <v>4.5751625965212032E-2</v>
      </c>
      <c r="N72" s="229">
        <v>6.1776461114369137E-2</v>
      </c>
      <c r="O72" s="229">
        <v>0</v>
      </c>
      <c r="P72" s="229">
        <v>0</v>
      </c>
      <c r="Q72" s="229">
        <v>0</v>
      </c>
      <c r="R72" s="229">
        <v>0</v>
      </c>
      <c r="S72" s="229">
        <v>0</v>
      </c>
      <c r="T72" s="229">
        <v>0</v>
      </c>
      <c r="U72" s="229">
        <v>0</v>
      </c>
      <c r="V72" s="229">
        <v>0</v>
      </c>
      <c r="W72" s="229">
        <v>0</v>
      </c>
      <c r="X72" s="229">
        <v>0</v>
      </c>
      <c r="Y72" s="229">
        <v>0</v>
      </c>
      <c r="DA72" s="73" t="s">
        <v>1754</v>
      </c>
    </row>
    <row r="73" spans="1:105" ht="12" customHeight="1" x14ac:dyDescent="0.25">
      <c r="A73" s="147" t="s">
        <v>33</v>
      </c>
      <c r="B73" s="229">
        <v>0</v>
      </c>
      <c r="C73" s="229">
        <v>0</v>
      </c>
      <c r="D73" s="229">
        <v>0</v>
      </c>
      <c r="E73" s="229">
        <v>0.97013247874792219</v>
      </c>
      <c r="F73" s="229">
        <v>2.0833158146562969</v>
      </c>
      <c r="G73" s="229">
        <v>2.823224501960794</v>
      </c>
      <c r="H73" s="229">
        <v>3.1800142171050858</v>
      </c>
      <c r="I73" s="229">
        <v>2.8363964285786341</v>
      </c>
      <c r="J73" s="229">
        <v>2.5391471417279949</v>
      </c>
      <c r="K73" s="229">
        <v>1.8331053697913431</v>
      </c>
      <c r="L73" s="229">
        <v>1.8798785520490631</v>
      </c>
      <c r="M73" s="229">
        <v>1.7866835180913241</v>
      </c>
      <c r="N73" s="229">
        <v>1.004515189418923</v>
      </c>
      <c r="O73" s="229">
        <v>2.894561624764707</v>
      </c>
      <c r="P73" s="229">
        <v>2.9132062215366852</v>
      </c>
      <c r="Q73" s="229">
        <v>2.153881856069837</v>
      </c>
      <c r="R73" s="229">
        <v>2.2176119392931448</v>
      </c>
      <c r="S73" s="229">
        <v>2.5840537730111541</v>
      </c>
      <c r="T73" s="229">
        <v>3.092081940427613</v>
      </c>
      <c r="U73" s="229">
        <v>2.1927825161430849</v>
      </c>
      <c r="V73" s="229">
        <v>2.6282453531982908</v>
      </c>
      <c r="W73" s="229">
        <v>3.4251917080438652</v>
      </c>
      <c r="X73" s="229">
        <v>3.4903193987779559</v>
      </c>
      <c r="Y73" s="229">
        <v>3.111432281036135</v>
      </c>
      <c r="DA73" s="73" t="s">
        <v>1755</v>
      </c>
    </row>
    <row r="74" spans="1:105" ht="12" customHeight="1" x14ac:dyDescent="0.25">
      <c r="A74" s="147" t="s">
        <v>35</v>
      </c>
      <c r="B74" s="229">
        <v>2.4210157171710298</v>
      </c>
      <c r="C74" s="229">
        <v>2.722248231439103</v>
      </c>
      <c r="D74" s="229">
        <v>1.509385309780644</v>
      </c>
      <c r="E74" s="229">
        <v>1.9028566726132869</v>
      </c>
      <c r="F74" s="229">
        <v>2.7289439163322209</v>
      </c>
      <c r="G74" s="229">
        <v>3.507952438703243</v>
      </c>
      <c r="H74" s="229">
        <v>3.249950800058671</v>
      </c>
      <c r="I74" s="229">
        <v>3.952473289712469</v>
      </c>
      <c r="J74" s="229">
        <v>3.2218039450440319</v>
      </c>
      <c r="K74" s="229">
        <v>1.712330352504341</v>
      </c>
      <c r="L74" s="229">
        <v>2.995932115813841</v>
      </c>
      <c r="M74" s="229">
        <v>2.7252420193135332</v>
      </c>
      <c r="N74" s="229">
        <v>1.571638063182375</v>
      </c>
      <c r="O74" s="229">
        <v>1.953277037370124</v>
      </c>
      <c r="P74" s="229">
        <v>1.741700266791816</v>
      </c>
      <c r="Q74" s="229">
        <v>2.1988591750742068</v>
      </c>
      <c r="R74" s="229">
        <v>2.5303587106233061</v>
      </c>
      <c r="S74" s="229">
        <v>2.608707012998766</v>
      </c>
      <c r="T74" s="229">
        <v>2.645056044440643</v>
      </c>
      <c r="U74" s="229">
        <v>2.2390391917803472</v>
      </c>
      <c r="V74" s="229">
        <v>1.800617752227454</v>
      </c>
      <c r="W74" s="229">
        <v>2.255048408857864</v>
      </c>
      <c r="X74" s="229">
        <v>2.09245157891137</v>
      </c>
      <c r="Y74" s="229">
        <v>1.885355344165375</v>
      </c>
      <c r="DA74" s="73" t="s">
        <v>1756</v>
      </c>
    </row>
    <row r="75" spans="1:105" ht="12" customHeight="1" x14ac:dyDescent="0.25">
      <c r="A75" s="147" t="s">
        <v>36</v>
      </c>
      <c r="B75" s="229">
        <v>0</v>
      </c>
      <c r="C75" s="229">
        <v>0</v>
      </c>
      <c r="D75" s="229">
        <v>0</v>
      </c>
      <c r="E75" s="229">
        <v>0</v>
      </c>
      <c r="F75" s="229">
        <v>0</v>
      </c>
      <c r="G75" s="229">
        <v>0</v>
      </c>
      <c r="H75" s="229">
        <v>0</v>
      </c>
      <c r="I75" s="229">
        <v>0</v>
      </c>
      <c r="J75" s="229">
        <v>0</v>
      </c>
      <c r="K75" s="229">
        <v>0</v>
      </c>
      <c r="L75" s="229">
        <v>0</v>
      </c>
      <c r="M75" s="229">
        <v>0</v>
      </c>
      <c r="N75" s="229">
        <v>0</v>
      </c>
      <c r="O75" s="229">
        <v>0</v>
      </c>
      <c r="P75" s="229">
        <v>0</v>
      </c>
      <c r="Q75" s="229">
        <v>0</v>
      </c>
      <c r="R75" s="229">
        <v>0</v>
      </c>
      <c r="S75" s="229">
        <v>0</v>
      </c>
      <c r="T75" s="229">
        <v>0</v>
      </c>
      <c r="U75" s="229">
        <v>0</v>
      </c>
      <c r="V75" s="229">
        <v>0</v>
      </c>
      <c r="W75" s="229">
        <v>0</v>
      </c>
      <c r="X75" s="229">
        <v>0</v>
      </c>
      <c r="Y75" s="229">
        <v>0</v>
      </c>
      <c r="DA75" s="73" t="s">
        <v>1757</v>
      </c>
    </row>
    <row r="76" spans="1:105" ht="12" customHeight="1" x14ac:dyDescent="0.25">
      <c r="A76" s="147" t="s">
        <v>38</v>
      </c>
      <c r="B76" s="229">
        <v>0</v>
      </c>
      <c r="C76" s="229">
        <v>0</v>
      </c>
      <c r="D76" s="229">
        <v>0</v>
      </c>
      <c r="E76" s="229">
        <v>0.29835424401183469</v>
      </c>
      <c r="F76" s="229">
        <v>0.58244595924154163</v>
      </c>
      <c r="G76" s="229">
        <v>0.89726568080304203</v>
      </c>
      <c r="H76" s="229">
        <v>0.87674499328438849</v>
      </c>
      <c r="I76" s="229">
        <v>0.783368863876028</v>
      </c>
      <c r="J76" s="229">
        <v>0.61337514968249807</v>
      </c>
      <c r="K76" s="229">
        <v>1.0658678004522131</v>
      </c>
      <c r="L76" s="229">
        <v>1.5981072193120069</v>
      </c>
      <c r="M76" s="229">
        <v>1.8800010680392381</v>
      </c>
      <c r="N76" s="229">
        <v>1.2372139463437919</v>
      </c>
      <c r="O76" s="229">
        <v>2.0780072049779932</v>
      </c>
      <c r="P76" s="229">
        <v>2.809743717161115</v>
      </c>
      <c r="Q76" s="229">
        <v>3.5768725199640938</v>
      </c>
      <c r="R76" s="229">
        <v>4.0582051289843948</v>
      </c>
      <c r="S76" s="229">
        <v>5.2034213961123363</v>
      </c>
      <c r="T76" s="229">
        <v>6.8813833524789896</v>
      </c>
      <c r="U76" s="229">
        <v>5.7920732552690488</v>
      </c>
      <c r="V76" s="229">
        <v>5.2616221808657153</v>
      </c>
      <c r="W76" s="229">
        <v>5.8065140759996234</v>
      </c>
      <c r="X76" s="229">
        <v>6.2190670922386229</v>
      </c>
      <c r="Y76" s="229">
        <v>6.4518995093118532</v>
      </c>
      <c r="DA76" s="73" t="s">
        <v>1758</v>
      </c>
    </row>
    <row r="77" spans="1:105" ht="12" customHeight="1" x14ac:dyDescent="0.25">
      <c r="A77" s="147" t="s">
        <v>39</v>
      </c>
      <c r="B77" s="229">
        <v>0</v>
      </c>
      <c r="C77" s="229">
        <v>0</v>
      </c>
      <c r="D77" s="229">
        <v>0</v>
      </c>
      <c r="E77" s="229">
        <v>0</v>
      </c>
      <c r="F77" s="229">
        <v>0</v>
      </c>
      <c r="G77" s="229">
        <v>0</v>
      </c>
      <c r="H77" s="229">
        <v>0</v>
      </c>
      <c r="I77" s="229">
        <v>0</v>
      </c>
      <c r="J77" s="229">
        <v>0</v>
      </c>
      <c r="K77" s="229">
        <v>0</v>
      </c>
      <c r="L77" s="229">
        <v>0</v>
      </c>
      <c r="M77" s="229">
        <v>0</v>
      </c>
      <c r="N77" s="229">
        <v>0</v>
      </c>
      <c r="O77" s="229">
        <v>0</v>
      </c>
      <c r="P77" s="229">
        <v>0</v>
      </c>
      <c r="Q77" s="229">
        <v>0</v>
      </c>
      <c r="R77" s="229">
        <v>0</v>
      </c>
      <c r="S77" s="229">
        <v>0</v>
      </c>
      <c r="T77" s="229">
        <v>0</v>
      </c>
      <c r="U77" s="229">
        <v>0</v>
      </c>
      <c r="V77" s="229">
        <v>0</v>
      </c>
      <c r="W77" s="229">
        <v>0</v>
      </c>
      <c r="X77" s="229">
        <v>0</v>
      </c>
      <c r="Y77" s="229">
        <v>0</v>
      </c>
      <c r="DA77" s="73" t="s">
        <v>1759</v>
      </c>
    </row>
    <row r="78" spans="1:105" ht="12" customHeight="1" x14ac:dyDescent="0.25">
      <c r="A78" s="60" t="s">
        <v>1518</v>
      </c>
      <c r="B78" s="262">
        <v>0</v>
      </c>
      <c r="C78" s="262">
        <v>0</v>
      </c>
      <c r="D78" s="262">
        <v>0</v>
      </c>
      <c r="E78" s="262">
        <v>0</v>
      </c>
      <c r="F78" s="262">
        <v>0</v>
      </c>
      <c r="G78" s="262">
        <v>0</v>
      </c>
      <c r="H78" s="262">
        <v>0</v>
      </c>
      <c r="I78" s="262">
        <v>0</v>
      </c>
      <c r="J78" s="262">
        <v>0</v>
      </c>
      <c r="K78" s="262">
        <v>0</v>
      </c>
      <c r="L78" s="262">
        <v>0</v>
      </c>
      <c r="M78" s="262">
        <v>0</v>
      </c>
      <c r="N78" s="262">
        <v>0</v>
      </c>
      <c r="O78" s="262">
        <v>0</v>
      </c>
      <c r="P78" s="262">
        <v>0</v>
      </c>
      <c r="Q78" s="262">
        <v>0</v>
      </c>
      <c r="R78" s="262">
        <v>0</v>
      </c>
      <c r="S78" s="262">
        <v>0</v>
      </c>
      <c r="T78" s="262">
        <v>0</v>
      </c>
      <c r="U78" s="262">
        <v>0</v>
      </c>
      <c r="V78" s="262">
        <v>0</v>
      </c>
      <c r="W78" s="262">
        <v>0</v>
      </c>
      <c r="X78" s="262">
        <v>0</v>
      </c>
      <c r="Y78" s="262">
        <v>0</v>
      </c>
      <c r="DA78" s="72" t="s">
        <v>1760</v>
      </c>
    </row>
    <row r="79" spans="1:105" ht="12" customHeight="1" x14ac:dyDescent="0.25">
      <c r="A79" s="57" t="s">
        <v>1520</v>
      </c>
      <c r="B79" s="261">
        <f t="shared" ref="B79:Y79" si="4">B80+B88</f>
        <v>126.4765590217547</v>
      </c>
      <c r="C79" s="261">
        <f t="shared" si="4"/>
        <v>168.38178469371391</v>
      </c>
      <c r="D79" s="261">
        <f t="shared" si="4"/>
        <v>89.4248527593858</v>
      </c>
      <c r="E79" s="261">
        <f t="shared" si="4"/>
        <v>136.01069307607489</v>
      </c>
      <c r="F79" s="261">
        <f t="shared" si="4"/>
        <v>200.09401036331539</v>
      </c>
      <c r="G79" s="261">
        <f t="shared" si="4"/>
        <v>244.93058704099809</v>
      </c>
      <c r="H79" s="261">
        <f t="shared" si="4"/>
        <v>237.73487238772171</v>
      </c>
      <c r="I79" s="261">
        <f t="shared" si="4"/>
        <v>269.44366221723828</v>
      </c>
      <c r="J79" s="261">
        <f t="shared" si="4"/>
        <v>244.12909277064011</v>
      </c>
      <c r="K79" s="261">
        <f t="shared" si="4"/>
        <v>183.5690957188344</v>
      </c>
      <c r="L79" s="261">
        <f t="shared" si="4"/>
        <v>221.27012058806801</v>
      </c>
      <c r="M79" s="261">
        <f t="shared" si="4"/>
        <v>206.51184629647531</v>
      </c>
      <c r="N79" s="261">
        <f t="shared" si="4"/>
        <v>173.23367371432099</v>
      </c>
      <c r="O79" s="261">
        <f t="shared" si="4"/>
        <v>237.5467521300688</v>
      </c>
      <c r="P79" s="261">
        <f t="shared" si="4"/>
        <v>228.9869624195093</v>
      </c>
      <c r="Q79" s="261">
        <f t="shared" si="4"/>
        <v>239.0715396559537</v>
      </c>
      <c r="R79" s="261">
        <f t="shared" si="4"/>
        <v>235.7342286107108</v>
      </c>
      <c r="S79" s="261">
        <f t="shared" si="4"/>
        <v>275.82995108881562</v>
      </c>
      <c r="T79" s="261">
        <f t="shared" si="4"/>
        <v>329.59817958380972</v>
      </c>
      <c r="U79" s="261">
        <f t="shared" si="4"/>
        <v>267.67408072299378</v>
      </c>
      <c r="V79" s="261">
        <f t="shared" si="4"/>
        <v>254.73435710986899</v>
      </c>
      <c r="W79" s="261">
        <f t="shared" si="4"/>
        <v>302.4112765475968</v>
      </c>
      <c r="X79" s="261">
        <f t="shared" si="4"/>
        <v>309.19606542012571</v>
      </c>
      <c r="Y79" s="261">
        <f t="shared" si="4"/>
        <v>297.40892266025992</v>
      </c>
      <c r="DA79" s="70"/>
    </row>
    <row r="80" spans="1:105" ht="12" customHeight="1" x14ac:dyDescent="0.25">
      <c r="A80" s="60" t="s">
        <v>1521</v>
      </c>
      <c r="B80" s="262">
        <v>126.4765590217547</v>
      </c>
      <c r="C80" s="262">
        <v>168.38178469371391</v>
      </c>
      <c r="D80" s="262">
        <v>89.4248527593858</v>
      </c>
      <c r="E80" s="262">
        <v>136.01069307607489</v>
      </c>
      <c r="F80" s="262">
        <v>200.09401036331539</v>
      </c>
      <c r="G80" s="262">
        <v>244.93058704099809</v>
      </c>
      <c r="H80" s="262">
        <v>237.73487238772171</v>
      </c>
      <c r="I80" s="262">
        <v>269.44366221723828</v>
      </c>
      <c r="J80" s="262">
        <v>244.12909277064011</v>
      </c>
      <c r="K80" s="262">
        <v>183.5690957188344</v>
      </c>
      <c r="L80" s="262">
        <v>221.27012058806801</v>
      </c>
      <c r="M80" s="262">
        <v>206.51184629647531</v>
      </c>
      <c r="N80" s="262">
        <v>173.23367371432099</v>
      </c>
      <c r="O80" s="262">
        <v>237.5467521300688</v>
      </c>
      <c r="P80" s="262">
        <v>228.9869624195093</v>
      </c>
      <c r="Q80" s="262">
        <v>239.0715396559537</v>
      </c>
      <c r="R80" s="262">
        <v>235.7342286107108</v>
      </c>
      <c r="S80" s="262">
        <v>275.82995108881562</v>
      </c>
      <c r="T80" s="262">
        <v>329.59817958380972</v>
      </c>
      <c r="U80" s="262">
        <v>267.67408072299378</v>
      </c>
      <c r="V80" s="262">
        <v>254.73435710986899</v>
      </c>
      <c r="W80" s="262">
        <v>302.4112765475968</v>
      </c>
      <c r="X80" s="262">
        <v>309.19606542012571</v>
      </c>
      <c r="Y80" s="262">
        <v>297.40892266025992</v>
      </c>
      <c r="DA80" s="72" t="s">
        <v>1761</v>
      </c>
    </row>
    <row r="81" spans="1:105" ht="12" customHeight="1" x14ac:dyDescent="0.25">
      <c r="A81" s="59" t="s">
        <v>28</v>
      </c>
      <c r="B81" s="230">
        <v>24.335714539147329</v>
      </c>
      <c r="C81" s="230">
        <v>51.668831928656687</v>
      </c>
      <c r="D81" s="230">
        <v>39.663325711451527</v>
      </c>
      <c r="E81" s="230">
        <v>42.764211488875347</v>
      </c>
      <c r="F81" s="230">
        <v>57.180773144867082</v>
      </c>
      <c r="G81" s="230">
        <v>56.805663332304484</v>
      </c>
      <c r="H81" s="230">
        <v>47.158599678448738</v>
      </c>
      <c r="I81" s="230">
        <v>70.038907462379029</v>
      </c>
      <c r="J81" s="230">
        <v>67.944206575410206</v>
      </c>
      <c r="K81" s="230">
        <v>38.263828867444531</v>
      </c>
      <c r="L81" s="230">
        <v>34.459859840115861</v>
      </c>
      <c r="M81" s="230">
        <v>34.271006325644016</v>
      </c>
      <c r="N81" s="230">
        <v>32.01904773371605</v>
      </c>
      <c r="O81" s="230">
        <v>29.31917471136234</v>
      </c>
      <c r="P81" s="230">
        <v>22.00366228996398</v>
      </c>
      <c r="Q81" s="230">
        <v>19.100040986576658</v>
      </c>
      <c r="R81" s="230">
        <v>16.184567000221591</v>
      </c>
      <c r="S81" s="230">
        <v>18.2631433084217</v>
      </c>
      <c r="T81" s="230">
        <v>17.986864396718151</v>
      </c>
      <c r="U81" s="230">
        <v>15.10363107481589</v>
      </c>
      <c r="V81" s="230">
        <v>14.753057765505091</v>
      </c>
      <c r="W81" s="230">
        <v>18.41452465986244</v>
      </c>
      <c r="X81" s="230">
        <v>17.14517105173439</v>
      </c>
      <c r="Y81" s="230">
        <v>14.895220408367971</v>
      </c>
      <c r="DA81" s="71" t="s">
        <v>1762</v>
      </c>
    </row>
    <row r="82" spans="1:105" ht="12" customHeight="1" x14ac:dyDescent="0.25">
      <c r="A82" s="59" t="s">
        <v>31</v>
      </c>
      <c r="B82" s="295">
        <v>2.1703620371329628</v>
      </c>
      <c r="C82" s="295">
        <v>4.4683393994033578</v>
      </c>
      <c r="D82" s="295">
        <v>2.274523981031964</v>
      </c>
      <c r="E82" s="295">
        <v>3.501619111343909</v>
      </c>
      <c r="F82" s="295">
        <v>3.7497378426848589</v>
      </c>
      <c r="G82" s="295">
        <v>4.3103569592549444</v>
      </c>
      <c r="H82" s="295">
        <v>5.3501686073195129</v>
      </c>
      <c r="I82" s="295">
        <v>5.0480398243481019</v>
      </c>
      <c r="J82" s="295">
        <v>3.7653764343336822</v>
      </c>
      <c r="K82" s="295">
        <v>0.8996906447835431</v>
      </c>
      <c r="L82" s="295">
        <v>1.1265563684700111</v>
      </c>
      <c r="M82" s="295">
        <v>2.1474963968744971</v>
      </c>
      <c r="N82" s="295">
        <v>0.9976582270601746</v>
      </c>
      <c r="O82" s="295">
        <v>2.2590484795446262</v>
      </c>
      <c r="P82" s="295">
        <v>2.0094167138305781</v>
      </c>
      <c r="Q82" s="295">
        <v>1.096000069166883</v>
      </c>
      <c r="R82" s="295">
        <v>2.0939667950882659</v>
      </c>
      <c r="S82" s="295">
        <v>1.948426299660057</v>
      </c>
      <c r="T82" s="295">
        <v>1.6431613827074689</v>
      </c>
      <c r="U82" s="295">
        <v>1.52593917869175</v>
      </c>
      <c r="V82" s="295">
        <v>1.3506411501069999</v>
      </c>
      <c r="W82" s="295">
        <v>1.2107769676839339</v>
      </c>
      <c r="X82" s="295">
        <v>1.235744044736474</v>
      </c>
      <c r="Y82" s="295">
        <v>1.0458844138702941</v>
      </c>
      <c r="DA82" s="122" t="s">
        <v>1763</v>
      </c>
    </row>
    <row r="83" spans="1:105" ht="12" customHeight="1" x14ac:dyDescent="0.25">
      <c r="A83" s="59" t="s">
        <v>159</v>
      </c>
      <c r="B83" s="295">
        <v>12.27180893033516</v>
      </c>
      <c r="C83" s="295">
        <v>13.24953917857218</v>
      </c>
      <c r="D83" s="295">
        <v>3.618850850783041</v>
      </c>
      <c r="E83" s="295">
        <v>10.39353911663958</v>
      </c>
      <c r="F83" s="295">
        <v>6.942930521993901</v>
      </c>
      <c r="G83" s="295">
        <v>6.8373514697372748</v>
      </c>
      <c r="H83" s="295">
        <v>6.5395989626060906</v>
      </c>
      <c r="I83" s="295">
        <v>6.5196421839842369</v>
      </c>
      <c r="J83" s="295">
        <v>5.0653831203641442</v>
      </c>
      <c r="K83" s="295">
        <v>2.9012274448377982</v>
      </c>
      <c r="L83" s="295">
        <v>4.8522010320058637</v>
      </c>
      <c r="M83" s="295">
        <v>4.6232780520439052</v>
      </c>
      <c r="N83" s="295">
        <v>3.221371006418996</v>
      </c>
      <c r="O83" s="295">
        <v>4.8544696161955061</v>
      </c>
      <c r="P83" s="295">
        <v>3.239636657473024</v>
      </c>
      <c r="Q83" s="295">
        <v>3.5418236815079021</v>
      </c>
      <c r="R83" s="295">
        <v>2.252217976531937</v>
      </c>
      <c r="S83" s="295">
        <v>2.055522225568466</v>
      </c>
      <c r="T83" s="295">
        <v>2.2277521359069321</v>
      </c>
      <c r="U83" s="295">
        <v>1.8743843169867791</v>
      </c>
      <c r="V83" s="295">
        <v>2.3443210533879228</v>
      </c>
      <c r="W83" s="295">
        <v>2.457337153420442</v>
      </c>
      <c r="X83" s="295">
        <v>2.8275250012040458</v>
      </c>
      <c r="Y83" s="295">
        <v>2.4895418633788622</v>
      </c>
      <c r="DA83" s="122" t="s">
        <v>1764</v>
      </c>
    </row>
    <row r="84" spans="1:105" ht="12" customHeight="1" x14ac:dyDescent="0.25">
      <c r="A84" s="59" t="s">
        <v>32</v>
      </c>
      <c r="B84" s="295">
        <v>28.801972194330698</v>
      </c>
      <c r="C84" s="295">
        <v>32.770208371044603</v>
      </c>
      <c r="D84" s="295">
        <v>7.1489293140704468</v>
      </c>
      <c r="E84" s="295">
        <v>2.201198550749178</v>
      </c>
      <c r="F84" s="295">
        <v>0.98211075634941891</v>
      </c>
      <c r="G84" s="295">
        <v>1.1289450385573609</v>
      </c>
      <c r="H84" s="295">
        <v>0.93420304938739229</v>
      </c>
      <c r="I84" s="295">
        <v>1.1073619365955649</v>
      </c>
      <c r="J84" s="295">
        <v>1.0310321389083239</v>
      </c>
      <c r="K84" s="295">
        <v>0</v>
      </c>
      <c r="L84" s="295">
        <v>0</v>
      </c>
      <c r="M84" s="295">
        <v>1.1759712545528049</v>
      </c>
      <c r="N84" s="295">
        <v>2.1839456540712492</v>
      </c>
      <c r="O84" s="295">
        <v>0</v>
      </c>
      <c r="P84" s="295">
        <v>0</v>
      </c>
      <c r="Q84" s="295">
        <v>0</v>
      </c>
      <c r="R84" s="295">
        <v>0</v>
      </c>
      <c r="S84" s="295">
        <v>0</v>
      </c>
      <c r="T84" s="295">
        <v>0</v>
      </c>
      <c r="U84" s="295">
        <v>0</v>
      </c>
      <c r="V84" s="295">
        <v>0</v>
      </c>
      <c r="W84" s="295">
        <v>0</v>
      </c>
      <c r="X84" s="295">
        <v>0</v>
      </c>
      <c r="Y84" s="295">
        <v>0</v>
      </c>
      <c r="DA84" s="122" t="s">
        <v>1765</v>
      </c>
    </row>
    <row r="85" spans="1:105" ht="12" customHeight="1" x14ac:dyDescent="0.25">
      <c r="A85" s="59" t="s">
        <v>33</v>
      </c>
      <c r="B85" s="295">
        <v>0</v>
      </c>
      <c r="C85" s="295">
        <v>0</v>
      </c>
      <c r="D85" s="295">
        <v>0</v>
      </c>
      <c r="E85" s="295">
        <v>23.600674063032329</v>
      </c>
      <c r="F85" s="295">
        <v>50.68138485119168</v>
      </c>
      <c r="G85" s="295">
        <v>68.681342741496394</v>
      </c>
      <c r="H85" s="295">
        <v>77.3610622237575</v>
      </c>
      <c r="I85" s="295">
        <v>69.94490190762464</v>
      </c>
      <c r="J85" s="295">
        <v>66.253090027292345</v>
      </c>
      <c r="K85" s="295">
        <v>56.251422246317851</v>
      </c>
      <c r="L85" s="295">
        <v>52.509356868913358</v>
      </c>
      <c r="M85" s="295">
        <v>45.923798639555862</v>
      </c>
      <c r="N85" s="295">
        <v>35.512014492357153</v>
      </c>
      <c r="O85" s="295">
        <v>84.052843434066503</v>
      </c>
      <c r="P85" s="295">
        <v>78.730207923330184</v>
      </c>
      <c r="Q85" s="295">
        <v>58.490025071072751</v>
      </c>
      <c r="R85" s="295">
        <v>54.193535491161697</v>
      </c>
      <c r="S85" s="295">
        <v>63.025065516892582</v>
      </c>
      <c r="T85" s="295">
        <v>75.409670665824706</v>
      </c>
      <c r="U85" s="295">
        <v>53.441070955775707</v>
      </c>
      <c r="V85" s="295">
        <v>64.085383679726618</v>
      </c>
      <c r="W85" s="295">
        <v>83.590134295628118</v>
      </c>
      <c r="X85" s="295">
        <v>85.170529312056942</v>
      </c>
      <c r="Y85" s="295">
        <v>75.818476247687855</v>
      </c>
      <c r="DA85" s="122" t="s">
        <v>1766</v>
      </c>
    </row>
    <row r="86" spans="1:105" ht="12" customHeight="1" x14ac:dyDescent="0.25">
      <c r="A86" s="59" t="s">
        <v>35</v>
      </c>
      <c r="B86" s="295">
        <v>58.896701320808504</v>
      </c>
      <c r="C86" s="295">
        <v>66.224865816037052</v>
      </c>
      <c r="D86" s="295">
        <v>36.719222902048827</v>
      </c>
      <c r="E86" s="295">
        <v>46.291306705835403</v>
      </c>
      <c r="F86" s="295">
        <v>66.387753545551192</v>
      </c>
      <c r="G86" s="295">
        <v>85.33890365293783</v>
      </c>
      <c r="H86" s="295">
        <v>79.062428310892344</v>
      </c>
      <c r="I86" s="295">
        <v>97.467107825961236</v>
      </c>
      <c r="J86" s="295">
        <v>84.065418389271912</v>
      </c>
      <c r="K86" s="295">
        <v>52.545270594495022</v>
      </c>
      <c r="L86" s="295">
        <v>83.683314782667864</v>
      </c>
      <c r="M86" s="295">
        <v>70.047920894636178</v>
      </c>
      <c r="N86" s="295">
        <v>55.561164494444277</v>
      </c>
      <c r="O86" s="295">
        <v>56.719638511332171</v>
      </c>
      <c r="P86" s="295">
        <v>47.06993385188764</v>
      </c>
      <c r="Q86" s="295">
        <v>59.711412636403551</v>
      </c>
      <c r="R86" s="295">
        <v>61.836375499152354</v>
      </c>
      <c r="S86" s="295">
        <v>63.626357982881913</v>
      </c>
      <c r="T86" s="295">
        <v>64.507606540444286</v>
      </c>
      <c r="U86" s="295">
        <v>54.568408604042467</v>
      </c>
      <c r="V86" s="295">
        <v>43.905063646969722</v>
      </c>
      <c r="W86" s="295">
        <v>55.033357372929032</v>
      </c>
      <c r="X86" s="295">
        <v>51.059856756412607</v>
      </c>
      <c r="Y86" s="295">
        <v>45.941790297442033</v>
      </c>
      <c r="DA86" s="122" t="s">
        <v>1767</v>
      </c>
    </row>
    <row r="87" spans="1:105" ht="12" customHeight="1" x14ac:dyDescent="0.25">
      <c r="A87" s="59" t="s">
        <v>38</v>
      </c>
      <c r="B87" s="295">
        <v>0</v>
      </c>
      <c r="C87" s="295">
        <v>0</v>
      </c>
      <c r="D87" s="295">
        <v>0</v>
      </c>
      <c r="E87" s="295">
        <v>7.2581440395990962</v>
      </c>
      <c r="F87" s="295">
        <v>14.16931970067731</v>
      </c>
      <c r="G87" s="295">
        <v>21.828023846709879</v>
      </c>
      <c r="H87" s="295">
        <v>21.328811555310121</v>
      </c>
      <c r="I87" s="295">
        <v>19.31770107634555</v>
      </c>
      <c r="J87" s="295">
        <v>16.00458608505949</v>
      </c>
      <c r="K87" s="295">
        <v>32.707655920955688</v>
      </c>
      <c r="L87" s="295">
        <v>44.638831695895028</v>
      </c>
      <c r="M87" s="295">
        <v>48.322374733168033</v>
      </c>
      <c r="N87" s="295">
        <v>43.738472106253148</v>
      </c>
      <c r="O87" s="295">
        <v>60.341577377567631</v>
      </c>
      <c r="P87" s="295">
        <v>75.934104983023943</v>
      </c>
      <c r="Q87" s="295">
        <v>97.132237211225956</v>
      </c>
      <c r="R87" s="295">
        <v>99.173565848554958</v>
      </c>
      <c r="S87" s="295">
        <v>126.9114357553909</v>
      </c>
      <c r="T87" s="295">
        <v>167.82312446220811</v>
      </c>
      <c r="U87" s="295">
        <v>141.16064659268119</v>
      </c>
      <c r="V87" s="295">
        <v>128.2958898141726</v>
      </c>
      <c r="W87" s="295">
        <v>141.70514609807279</v>
      </c>
      <c r="X87" s="295">
        <v>151.75723925398131</v>
      </c>
      <c r="Y87" s="295">
        <v>157.21800942951279</v>
      </c>
      <c r="DA87" s="122" t="s">
        <v>1768</v>
      </c>
    </row>
    <row r="88" spans="1:105" ht="12" customHeight="1" x14ac:dyDescent="0.25">
      <c r="A88" s="60" t="s">
        <v>1530</v>
      </c>
      <c r="B88" s="262">
        <v>0</v>
      </c>
      <c r="C88" s="262">
        <v>0</v>
      </c>
      <c r="D88" s="262">
        <v>0</v>
      </c>
      <c r="E88" s="262">
        <v>0</v>
      </c>
      <c r="F88" s="262">
        <v>0</v>
      </c>
      <c r="G88" s="262">
        <v>0</v>
      </c>
      <c r="H88" s="262">
        <v>0</v>
      </c>
      <c r="I88" s="262">
        <v>0</v>
      </c>
      <c r="J88" s="262">
        <v>0</v>
      </c>
      <c r="K88" s="262">
        <v>0</v>
      </c>
      <c r="L88" s="262">
        <v>0</v>
      </c>
      <c r="M88" s="262">
        <v>0</v>
      </c>
      <c r="N88" s="262">
        <v>0</v>
      </c>
      <c r="O88" s="262">
        <v>0</v>
      </c>
      <c r="P88" s="262">
        <v>0</v>
      </c>
      <c r="Q88" s="262">
        <v>0</v>
      </c>
      <c r="R88" s="262">
        <v>0</v>
      </c>
      <c r="S88" s="262">
        <v>0</v>
      </c>
      <c r="T88" s="262">
        <v>0</v>
      </c>
      <c r="U88" s="262">
        <v>0</v>
      </c>
      <c r="V88" s="262">
        <v>0</v>
      </c>
      <c r="W88" s="262">
        <v>0</v>
      </c>
      <c r="X88" s="262">
        <v>0</v>
      </c>
      <c r="Y88" s="262">
        <v>0</v>
      </c>
      <c r="DA88" s="72" t="s">
        <v>1769</v>
      </c>
    </row>
    <row r="89" spans="1:105" ht="12" customHeight="1" x14ac:dyDescent="0.25">
      <c r="A89" s="57" t="s">
        <v>1532</v>
      </c>
      <c r="B89" s="261">
        <f t="shared" ref="B89:Y89" si="5">B90+B96</f>
        <v>14.13352917009637</v>
      </c>
      <c r="C89" s="261">
        <f t="shared" si="5"/>
        <v>18.816363159217101</v>
      </c>
      <c r="D89" s="261">
        <f t="shared" si="5"/>
        <v>9.9930672907456071</v>
      </c>
      <c r="E89" s="261">
        <f t="shared" si="5"/>
        <v>14.228469138880721</v>
      </c>
      <c r="F89" s="261">
        <f t="shared" si="5"/>
        <v>20.002420743914719</v>
      </c>
      <c r="G89" s="261">
        <f t="shared" si="5"/>
        <v>23.882209153776682</v>
      </c>
      <c r="H89" s="261">
        <f t="shared" si="5"/>
        <v>22.36315493015309</v>
      </c>
      <c r="I89" s="261">
        <f t="shared" si="5"/>
        <v>26.193957377491209</v>
      </c>
      <c r="J89" s="261">
        <f t="shared" si="5"/>
        <v>24.27682913960448</v>
      </c>
      <c r="K89" s="261">
        <f t="shared" si="5"/>
        <v>16.762548022285159</v>
      </c>
      <c r="L89" s="261">
        <f t="shared" si="5"/>
        <v>19.963956376106118</v>
      </c>
      <c r="M89" s="261">
        <f t="shared" si="5"/>
        <v>18.496931866068518</v>
      </c>
      <c r="N89" s="261">
        <f t="shared" si="5"/>
        <v>16.02696617191609</v>
      </c>
      <c r="O89" s="261">
        <f t="shared" si="5"/>
        <v>19.945579428718791</v>
      </c>
      <c r="P89" s="261">
        <f t="shared" si="5"/>
        <v>18.11737661395323</v>
      </c>
      <c r="Q89" s="261">
        <f t="shared" si="5"/>
        <v>17.756169689587281</v>
      </c>
      <c r="R89" s="261">
        <f t="shared" si="5"/>
        <v>16.994733830791951</v>
      </c>
      <c r="S89" s="261">
        <f t="shared" si="5"/>
        <v>18.879416902683641</v>
      </c>
      <c r="T89" s="261">
        <f t="shared" si="5"/>
        <v>20.834583221903159</v>
      </c>
      <c r="U89" s="261">
        <f t="shared" si="5"/>
        <v>17.200092324430599</v>
      </c>
      <c r="V89" s="261">
        <f t="shared" si="5"/>
        <v>16.15189286034671</v>
      </c>
      <c r="W89" s="261">
        <f t="shared" si="5"/>
        <v>19.29711573060634</v>
      </c>
      <c r="X89" s="261">
        <f t="shared" si="5"/>
        <v>19.109582397985879</v>
      </c>
      <c r="Y89" s="261">
        <f t="shared" si="5"/>
        <v>17.888581012880969</v>
      </c>
      <c r="DA89" s="70"/>
    </row>
    <row r="90" spans="1:105" ht="12" customHeight="1" x14ac:dyDescent="0.25">
      <c r="A90" s="60" t="s">
        <v>1533</v>
      </c>
      <c r="B90" s="262">
        <v>14.13352917009637</v>
      </c>
      <c r="C90" s="262">
        <v>18.816363159217101</v>
      </c>
      <c r="D90" s="262">
        <v>9.9930672907456071</v>
      </c>
      <c r="E90" s="262">
        <v>14.228469138880721</v>
      </c>
      <c r="F90" s="262">
        <v>20.002420743914719</v>
      </c>
      <c r="G90" s="262">
        <v>23.882209153776682</v>
      </c>
      <c r="H90" s="262">
        <v>22.36315493015309</v>
      </c>
      <c r="I90" s="262">
        <v>26.193957377491209</v>
      </c>
      <c r="J90" s="262">
        <v>24.27682913960448</v>
      </c>
      <c r="K90" s="262">
        <v>16.762548022285159</v>
      </c>
      <c r="L90" s="262">
        <v>19.963956376106118</v>
      </c>
      <c r="M90" s="262">
        <v>18.496931866068518</v>
      </c>
      <c r="N90" s="262">
        <v>16.02696617191609</v>
      </c>
      <c r="O90" s="262">
        <v>19.945579428718791</v>
      </c>
      <c r="P90" s="262">
        <v>18.11737661395323</v>
      </c>
      <c r="Q90" s="262">
        <v>17.756169689587281</v>
      </c>
      <c r="R90" s="262">
        <v>16.994733830791951</v>
      </c>
      <c r="S90" s="262">
        <v>18.879416902683641</v>
      </c>
      <c r="T90" s="262">
        <v>20.834583221903159</v>
      </c>
      <c r="U90" s="262">
        <v>17.200092324430599</v>
      </c>
      <c r="V90" s="262">
        <v>16.15189286034671</v>
      </c>
      <c r="W90" s="262">
        <v>19.29711573060634</v>
      </c>
      <c r="X90" s="262">
        <v>19.109582397985879</v>
      </c>
      <c r="Y90" s="262">
        <v>17.888581012880969</v>
      </c>
      <c r="DA90" s="72" t="s">
        <v>1770</v>
      </c>
    </row>
    <row r="91" spans="1:105" ht="12" customHeight="1" x14ac:dyDescent="0.25">
      <c r="A91" s="59" t="s">
        <v>28</v>
      </c>
      <c r="B91" s="230">
        <v>2.7194725566103992</v>
      </c>
      <c r="C91" s="230">
        <v>5.7738995185887898</v>
      </c>
      <c r="D91" s="230">
        <v>4.4323056798960696</v>
      </c>
      <c r="E91" s="230">
        <v>5.7865754992167568</v>
      </c>
      <c r="F91" s="230">
        <v>8.457009210500738</v>
      </c>
      <c r="G91" s="230">
        <v>8.7853517077716532</v>
      </c>
      <c r="H91" s="230">
        <v>7.584703379849425</v>
      </c>
      <c r="I91" s="230">
        <v>10.181958995259761</v>
      </c>
      <c r="J91" s="230">
        <v>10.190000977993961</v>
      </c>
      <c r="K91" s="230">
        <v>6.779401225218967</v>
      </c>
      <c r="L91" s="230">
        <v>5.5425751707271678</v>
      </c>
      <c r="M91" s="230">
        <v>5.6465030893065453</v>
      </c>
      <c r="N91" s="230">
        <v>5.4602127320222511</v>
      </c>
      <c r="O91" s="230">
        <v>6.2777594474893492</v>
      </c>
      <c r="P91" s="230">
        <v>5.3637570673924477</v>
      </c>
      <c r="Q91" s="230">
        <v>4.0640683719424882</v>
      </c>
      <c r="R91" s="230">
        <v>3.3393468662618471</v>
      </c>
      <c r="S91" s="230">
        <v>4.0142466883055166</v>
      </c>
      <c r="T91" s="230">
        <v>4.33910907171843</v>
      </c>
      <c r="U91" s="230">
        <v>3.5551587171262788</v>
      </c>
      <c r="V91" s="230">
        <v>3.821620272359938</v>
      </c>
      <c r="W91" s="230">
        <v>4.6079572489256906</v>
      </c>
      <c r="X91" s="230">
        <v>4.5336208711572734</v>
      </c>
      <c r="Y91" s="230">
        <v>4.139261607416401</v>
      </c>
      <c r="DA91" s="71" t="s">
        <v>1771</v>
      </c>
    </row>
    <row r="92" spans="1:105" ht="12" customHeight="1" x14ac:dyDescent="0.25">
      <c r="A92" s="59" t="s">
        <v>31</v>
      </c>
      <c r="B92" s="295">
        <v>0.24253407428812379</v>
      </c>
      <c r="C92" s="295">
        <v>0.49932893282221191</v>
      </c>
      <c r="D92" s="295">
        <v>0.25417398514510131</v>
      </c>
      <c r="E92" s="295">
        <v>0.47381636774859898</v>
      </c>
      <c r="F92" s="295">
        <v>0.55458444733176304</v>
      </c>
      <c r="G92" s="295">
        <v>0.66662370706902596</v>
      </c>
      <c r="H92" s="295">
        <v>0.86048869549545137</v>
      </c>
      <c r="I92" s="295">
        <v>0.73386259666542186</v>
      </c>
      <c r="J92" s="295">
        <v>0.56471613228407147</v>
      </c>
      <c r="K92" s="295">
        <v>0.15940286270601209</v>
      </c>
      <c r="L92" s="295">
        <v>0.18119700385541271</v>
      </c>
      <c r="M92" s="295">
        <v>0.35382226375281822</v>
      </c>
      <c r="N92" s="295">
        <v>0.1701307983580217</v>
      </c>
      <c r="O92" s="295">
        <v>0.4837026647036462</v>
      </c>
      <c r="P92" s="295">
        <v>0.48982860026265668</v>
      </c>
      <c r="Q92" s="295">
        <v>0.23320469416156189</v>
      </c>
      <c r="R92" s="295">
        <v>0.43204624845005901</v>
      </c>
      <c r="S92" s="295">
        <v>0.42826493165670132</v>
      </c>
      <c r="T92" s="295">
        <v>0.39639240641099621</v>
      </c>
      <c r="U92" s="295">
        <v>0.35918223545437228</v>
      </c>
      <c r="V92" s="295">
        <v>0.34986900220787809</v>
      </c>
      <c r="W92" s="295">
        <v>0.30297868710302778</v>
      </c>
      <c r="X92" s="295">
        <v>0.32676226884647208</v>
      </c>
      <c r="Y92" s="295">
        <v>0.29064284256555362</v>
      </c>
      <c r="DA92" s="122" t="s">
        <v>1772</v>
      </c>
    </row>
    <row r="93" spans="1:105" ht="12" customHeight="1" x14ac:dyDescent="0.25">
      <c r="A93" s="59" t="s">
        <v>159</v>
      </c>
      <c r="B93" s="295">
        <v>1.371352690397813</v>
      </c>
      <c r="C93" s="295">
        <v>1.480612296215889</v>
      </c>
      <c r="D93" s="295">
        <v>0.40440010747740712</v>
      </c>
      <c r="E93" s="295">
        <v>1.406386244678991</v>
      </c>
      <c r="F93" s="295">
        <v>1.026856129132977</v>
      </c>
      <c r="G93" s="295">
        <v>1.057439239110713</v>
      </c>
      <c r="H93" s="295">
        <v>1.051789465606324</v>
      </c>
      <c r="I93" s="295">
        <v>0.94779789957104033</v>
      </c>
      <c r="J93" s="295">
        <v>0.75968594751543173</v>
      </c>
      <c r="K93" s="295">
        <v>0.51402552949703928</v>
      </c>
      <c r="L93" s="295">
        <v>0.78043523938146186</v>
      </c>
      <c r="M93" s="295">
        <v>0.76173292244573443</v>
      </c>
      <c r="N93" s="295">
        <v>0.5493408526729775</v>
      </c>
      <c r="O93" s="295">
        <v>1.039428728661008</v>
      </c>
      <c r="P93" s="295">
        <v>0.78971508416715552</v>
      </c>
      <c r="Q93" s="295">
        <v>0.75362213165559633</v>
      </c>
      <c r="R93" s="295">
        <v>0.46469806958490451</v>
      </c>
      <c r="S93" s="295">
        <v>0.45180466184710039</v>
      </c>
      <c r="T93" s="295">
        <v>0.53741771157276341</v>
      </c>
      <c r="U93" s="295">
        <v>0.44120077554672182</v>
      </c>
      <c r="V93" s="295">
        <v>0.60727104881913052</v>
      </c>
      <c r="W93" s="295">
        <v>0.61491158519226952</v>
      </c>
      <c r="X93" s="295">
        <v>0.74766978529974459</v>
      </c>
      <c r="Y93" s="295">
        <v>0.69182360331847437</v>
      </c>
      <c r="DA93" s="122" t="s">
        <v>1773</v>
      </c>
    </row>
    <row r="94" spans="1:105" ht="12" customHeight="1" x14ac:dyDescent="0.25">
      <c r="A94" s="59" t="s">
        <v>32</v>
      </c>
      <c r="B94" s="295">
        <v>3.2185688582408289</v>
      </c>
      <c r="C94" s="295">
        <v>3.6620121507466772</v>
      </c>
      <c r="D94" s="295">
        <v>0.79888005948985674</v>
      </c>
      <c r="E94" s="295">
        <v>0.29785189903454962</v>
      </c>
      <c r="F94" s="295">
        <v>0.1452537147606662</v>
      </c>
      <c r="G94" s="295">
        <v>0.17459842277433529</v>
      </c>
      <c r="H94" s="295">
        <v>0.15025155696877701</v>
      </c>
      <c r="I94" s="295">
        <v>0.16098357669819219</v>
      </c>
      <c r="J94" s="295">
        <v>0.15463008596852679</v>
      </c>
      <c r="K94" s="295">
        <v>0</v>
      </c>
      <c r="L94" s="295">
        <v>0</v>
      </c>
      <c r="M94" s="295">
        <v>0.19375343865521369</v>
      </c>
      <c r="N94" s="295">
        <v>0.37242856082342768</v>
      </c>
      <c r="O94" s="295">
        <v>0</v>
      </c>
      <c r="P94" s="295">
        <v>0</v>
      </c>
      <c r="Q94" s="295">
        <v>0</v>
      </c>
      <c r="R94" s="295">
        <v>0</v>
      </c>
      <c r="S94" s="295">
        <v>0</v>
      </c>
      <c r="T94" s="295">
        <v>0</v>
      </c>
      <c r="U94" s="295">
        <v>0</v>
      </c>
      <c r="V94" s="295">
        <v>0</v>
      </c>
      <c r="W94" s="295">
        <v>0</v>
      </c>
      <c r="X94" s="295">
        <v>0</v>
      </c>
      <c r="Y94" s="295">
        <v>0</v>
      </c>
      <c r="DA94" s="122" t="s">
        <v>1774</v>
      </c>
    </row>
    <row r="95" spans="1:105" ht="12" customHeight="1" x14ac:dyDescent="0.25">
      <c r="A95" s="59" t="s">
        <v>35</v>
      </c>
      <c r="B95" s="295">
        <v>6.5816009905592079</v>
      </c>
      <c r="C95" s="295">
        <v>7.4005102608435269</v>
      </c>
      <c r="D95" s="295">
        <v>4.103307458737171</v>
      </c>
      <c r="E95" s="295">
        <v>6.263839128201826</v>
      </c>
      <c r="F95" s="295">
        <v>9.8187172421885709</v>
      </c>
      <c r="G95" s="295">
        <v>13.19819607705095</v>
      </c>
      <c r="H95" s="295">
        <v>12.715921832233111</v>
      </c>
      <c r="I95" s="295">
        <v>14.169354309296789</v>
      </c>
      <c r="J95" s="295">
        <v>12.607795995842491</v>
      </c>
      <c r="K95" s="295">
        <v>9.3097184048631405</v>
      </c>
      <c r="L95" s="295">
        <v>13.459748962142079</v>
      </c>
      <c r="M95" s="295">
        <v>11.54112015190821</v>
      </c>
      <c r="N95" s="295">
        <v>9.4748532280394073</v>
      </c>
      <c r="O95" s="295">
        <v>12.14468858786479</v>
      </c>
      <c r="P95" s="295">
        <v>11.474075862130981</v>
      </c>
      <c r="Q95" s="295">
        <v>12.70527449182763</v>
      </c>
      <c r="R95" s="295">
        <v>12.75864264649514</v>
      </c>
      <c r="S95" s="295">
        <v>13.98510062087432</v>
      </c>
      <c r="T95" s="295">
        <v>15.561664032200969</v>
      </c>
      <c r="U95" s="295">
        <v>12.84455059630322</v>
      </c>
      <c r="V95" s="295">
        <v>11.37313253695976</v>
      </c>
      <c r="W95" s="295">
        <v>13.77126820938536</v>
      </c>
      <c r="X95" s="295">
        <v>13.501529472682391</v>
      </c>
      <c r="Y95" s="295">
        <v>12.76685295958054</v>
      </c>
      <c r="DA95" s="122" t="s">
        <v>1775</v>
      </c>
    </row>
    <row r="96" spans="1:105" ht="12" customHeight="1" x14ac:dyDescent="0.25">
      <c r="A96" s="60" t="s">
        <v>1540</v>
      </c>
      <c r="B96" s="262">
        <v>0</v>
      </c>
      <c r="C96" s="262">
        <v>0</v>
      </c>
      <c r="D96" s="262">
        <v>0</v>
      </c>
      <c r="E96" s="262">
        <v>0</v>
      </c>
      <c r="F96" s="262">
        <v>0</v>
      </c>
      <c r="G96" s="262">
        <v>0</v>
      </c>
      <c r="H96" s="262">
        <v>0</v>
      </c>
      <c r="I96" s="262">
        <v>0</v>
      </c>
      <c r="J96" s="262">
        <v>0</v>
      </c>
      <c r="K96" s="262">
        <v>0</v>
      </c>
      <c r="L96" s="262">
        <v>0</v>
      </c>
      <c r="M96" s="262">
        <v>0</v>
      </c>
      <c r="N96" s="262">
        <v>0</v>
      </c>
      <c r="O96" s="262">
        <v>0</v>
      </c>
      <c r="P96" s="262">
        <v>0</v>
      </c>
      <c r="Q96" s="262">
        <v>0</v>
      </c>
      <c r="R96" s="262">
        <v>0</v>
      </c>
      <c r="S96" s="262">
        <v>0</v>
      </c>
      <c r="T96" s="262">
        <v>0</v>
      </c>
      <c r="U96" s="262">
        <v>0</v>
      </c>
      <c r="V96" s="262">
        <v>0</v>
      </c>
      <c r="W96" s="262">
        <v>0</v>
      </c>
      <c r="X96" s="262">
        <v>0</v>
      </c>
      <c r="Y96" s="262">
        <v>0</v>
      </c>
      <c r="DA96" s="72" t="s">
        <v>1776</v>
      </c>
    </row>
    <row r="97" spans="1:105" ht="12" customHeight="1" x14ac:dyDescent="0.25">
      <c r="A97" s="100" t="s">
        <v>105</v>
      </c>
      <c r="B97" s="279">
        <v>16.046339999999969</v>
      </c>
      <c r="C97" s="279">
        <v>19.729509999999969</v>
      </c>
      <c r="D97" s="279">
        <v>19.600069999999949</v>
      </c>
      <c r="E97" s="279">
        <v>19.15520000000005</v>
      </c>
      <c r="F97" s="279">
        <v>18.38349999999998</v>
      </c>
      <c r="G97" s="279">
        <v>18.365390000000101</v>
      </c>
      <c r="H97" s="279">
        <v>17.194469999999971</v>
      </c>
      <c r="I97" s="279">
        <v>27.915429999999962</v>
      </c>
      <c r="J97" s="279">
        <v>36.311519999999923</v>
      </c>
      <c r="K97" s="279">
        <v>15.76841000000003</v>
      </c>
      <c r="L97" s="279">
        <v>21.233729999999991</v>
      </c>
      <c r="M97" s="279">
        <v>16.710719999999998</v>
      </c>
      <c r="N97" s="279">
        <v>16.783460000000002</v>
      </c>
      <c r="O97" s="279">
        <v>18.08316000000001</v>
      </c>
      <c r="P97" s="279">
        <v>18.11827999999996</v>
      </c>
      <c r="Q97" s="279">
        <v>15.084420000000049</v>
      </c>
      <c r="R97" s="279">
        <v>16.21629999999999</v>
      </c>
      <c r="S97" s="279">
        <v>17.297810000000009</v>
      </c>
      <c r="T97" s="279">
        <v>17.342599999999951</v>
      </c>
      <c r="U97" s="279">
        <v>17.25426000000002</v>
      </c>
      <c r="V97" s="279">
        <v>16.960420000000031</v>
      </c>
      <c r="W97" s="279">
        <v>17.491650000000082</v>
      </c>
      <c r="X97" s="279">
        <v>17.560250000000039</v>
      </c>
      <c r="Y97" s="279">
        <v>15.189590000000001</v>
      </c>
      <c r="DA97" s="105" t="s">
        <v>1777</v>
      </c>
    </row>
    <row r="98" spans="1:105" ht="12" customHeight="1" x14ac:dyDescent="0.25">
      <c r="A98" s="172"/>
      <c r="B98" s="172"/>
      <c r="C98" s="172"/>
      <c r="D98" s="172"/>
      <c r="E98" s="172"/>
      <c r="F98" s="172"/>
      <c r="G98" s="172"/>
      <c r="H98" s="172"/>
      <c r="I98" s="172"/>
      <c r="J98" s="172"/>
      <c r="K98" s="172"/>
      <c r="L98" s="172"/>
      <c r="M98" s="172"/>
      <c r="N98" s="172"/>
      <c r="O98" s="172"/>
      <c r="P98" s="172"/>
      <c r="Q98" s="172"/>
      <c r="R98" s="172"/>
      <c r="S98" s="172"/>
      <c r="T98" s="172"/>
      <c r="U98" s="172"/>
      <c r="V98" s="172"/>
      <c r="W98" s="172"/>
      <c r="X98" s="172"/>
      <c r="Y98" s="172"/>
      <c r="DA98" s="176"/>
    </row>
    <row r="99" spans="1:105" ht="15" customHeight="1" x14ac:dyDescent="0.25">
      <c r="A99" s="34" t="s">
        <v>53</v>
      </c>
      <c r="B99" s="223">
        <f t="shared" ref="B99:Y99" si="6">SUM(B100:B104)+B110+B118+B119+B127+B128</f>
        <v>40.699754532432983</v>
      </c>
      <c r="C99" s="223">
        <f t="shared" si="6"/>
        <v>40.803053152890612</v>
      </c>
      <c r="D99" s="223">
        <f t="shared" si="6"/>
        <v>40.538741224464943</v>
      </c>
      <c r="E99" s="223">
        <f t="shared" si="6"/>
        <v>34.614233999534264</v>
      </c>
      <c r="F99" s="223">
        <f t="shared" si="6"/>
        <v>36.96173501805157</v>
      </c>
      <c r="G99" s="223">
        <f t="shared" si="6"/>
        <v>33.955700360448972</v>
      </c>
      <c r="H99" s="223">
        <f t="shared" si="6"/>
        <v>47.456378254567177</v>
      </c>
      <c r="I99" s="223">
        <f t="shared" si="6"/>
        <v>46.179687566564468</v>
      </c>
      <c r="J99" s="223">
        <f t="shared" si="6"/>
        <v>45.753098447516976</v>
      </c>
      <c r="K99" s="223">
        <f t="shared" si="6"/>
        <v>36.970494451422944</v>
      </c>
      <c r="L99" s="223">
        <f t="shared" si="6"/>
        <v>38.280080683401515</v>
      </c>
      <c r="M99" s="223">
        <f t="shared" si="6"/>
        <v>42.733513813986903</v>
      </c>
      <c r="N99" s="223">
        <f t="shared" si="6"/>
        <v>42.311732243838151</v>
      </c>
      <c r="O99" s="223">
        <f t="shared" si="6"/>
        <v>36.856439412513893</v>
      </c>
      <c r="P99" s="223">
        <f t="shared" si="6"/>
        <v>34.666057594482425</v>
      </c>
      <c r="Q99" s="223">
        <f t="shared" si="6"/>
        <v>37.568808727286239</v>
      </c>
      <c r="R99" s="223">
        <f t="shared" si="6"/>
        <v>39.660712090865907</v>
      </c>
      <c r="S99" s="223">
        <f t="shared" si="6"/>
        <v>40.186990132993131</v>
      </c>
      <c r="T99" s="223">
        <f t="shared" si="6"/>
        <v>45.691391374425649</v>
      </c>
      <c r="U99" s="223">
        <f t="shared" si="6"/>
        <v>47.747627078587826</v>
      </c>
      <c r="V99" s="223">
        <f t="shared" si="6"/>
        <v>41.043921017728842</v>
      </c>
      <c r="W99" s="223">
        <f t="shared" si="6"/>
        <v>51.586143869451845</v>
      </c>
      <c r="X99" s="223">
        <f t="shared" si="6"/>
        <v>52.846501200040137</v>
      </c>
      <c r="Y99" s="223">
        <f t="shared" si="6"/>
        <v>46.226152505391681</v>
      </c>
      <c r="DA99" s="89"/>
    </row>
    <row r="100" spans="1:105" ht="12" customHeight="1" x14ac:dyDescent="0.25">
      <c r="A100" s="55" t="s">
        <v>91</v>
      </c>
      <c r="B100" s="259">
        <v>0</v>
      </c>
      <c r="C100" s="259">
        <v>0</v>
      </c>
      <c r="D100" s="259">
        <v>0</v>
      </c>
      <c r="E100" s="259">
        <v>0</v>
      </c>
      <c r="F100" s="259">
        <v>0</v>
      </c>
      <c r="G100" s="259">
        <v>0</v>
      </c>
      <c r="H100" s="259">
        <v>0</v>
      </c>
      <c r="I100" s="259">
        <v>0</v>
      </c>
      <c r="J100" s="259">
        <v>0</v>
      </c>
      <c r="K100" s="259">
        <v>0</v>
      </c>
      <c r="L100" s="259">
        <v>0</v>
      </c>
      <c r="M100" s="259">
        <v>0</v>
      </c>
      <c r="N100" s="259">
        <v>0</v>
      </c>
      <c r="O100" s="259">
        <v>0</v>
      </c>
      <c r="P100" s="259">
        <v>0</v>
      </c>
      <c r="Q100" s="259">
        <v>0</v>
      </c>
      <c r="R100" s="259">
        <v>0</v>
      </c>
      <c r="S100" s="259">
        <v>0</v>
      </c>
      <c r="T100" s="259">
        <v>0</v>
      </c>
      <c r="U100" s="259">
        <v>0</v>
      </c>
      <c r="V100" s="259">
        <v>0</v>
      </c>
      <c r="W100" s="259">
        <v>0</v>
      </c>
      <c r="X100" s="259">
        <v>0</v>
      </c>
      <c r="Y100" s="259">
        <v>0</v>
      </c>
      <c r="DA100" s="67" t="s">
        <v>1778</v>
      </c>
    </row>
    <row r="101" spans="1:105" ht="12" customHeight="1" x14ac:dyDescent="0.25">
      <c r="A101" s="173" t="s">
        <v>92</v>
      </c>
      <c r="B101" s="224">
        <v>0</v>
      </c>
      <c r="C101" s="224">
        <v>0</v>
      </c>
      <c r="D101" s="224">
        <v>0</v>
      </c>
      <c r="E101" s="224">
        <v>0</v>
      </c>
      <c r="F101" s="224">
        <v>0</v>
      </c>
      <c r="G101" s="224">
        <v>0</v>
      </c>
      <c r="H101" s="224">
        <v>0</v>
      </c>
      <c r="I101" s="224">
        <v>0</v>
      </c>
      <c r="J101" s="224">
        <v>0</v>
      </c>
      <c r="K101" s="224">
        <v>0</v>
      </c>
      <c r="L101" s="224">
        <v>0</v>
      </c>
      <c r="M101" s="224">
        <v>0</v>
      </c>
      <c r="N101" s="224">
        <v>0</v>
      </c>
      <c r="O101" s="224">
        <v>0</v>
      </c>
      <c r="P101" s="224">
        <v>0</v>
      </c>
      <c r="Q101" s="224">
        <v>0</v>
      </c>
      <c r="R101" s="224">
        <v>0</v>
      </c>
      <c r="S101" s="224">
        <v>0</v>
      </c>
      <c r="T101" s="224">
        <v>0</v>
      </c>
      <c r="U101" s="224">
        <v>0</v>
      </c>
      <c r="V101" s="224">
        <v>0</v>
      </c>
      <c r="W101" s="224">
        <v>0</v>
      </c>
      <c r="X101" s="224">
        <v>0</v>
      </c>
      <c r="Y101" s="224">
        <v>0</v>
      </c>
      <c r="DA101" s="177" t="s">
        <v>1779</v>
      </c>
    </row>
    <row r="102" spans="1:105" ht="12" customHeight="1" x14ac:dyDescent="0.25">
      <c r="A102" s="173" t="s">
        <v>93</v>
      </c>
      <c r="B102" s="224">
        <v>0</v>
      </c>
      <c r="C102" s="224">
        <v>0</v>
      </c>
      <c r="D102" s="224">
        <v>0</v>
      </c>
      <c r="E102" s="224">
        <v>0</v>
      </c>
      <c r="F102" s="224">
        <v>0</v>
      </c>
      <c r="G102" s="224">
        <v>0</v>
      </c>
      <c r="H102" s="224">
        <v>0</v>
      </c>
      <c r="I102" s="224">
        <v>0</v>
      </c>
      <c r="J102" s="224">
        <v>0</v>
      </c>
      <c r="K102" s="224">
        <v>0</v>
      </c>
      <c r="L102" s="224">
        <v>0</v>
      </c>
      <c r="M102" s="224">
        <v>0</v>
      </c>
      <c r="N102" s="224">
        <v>0</v>
      </c>
      <c r="O102" s="224">
        <v>0</v>
      </c>
      <c r="P102" s="224">
        <v>0</v>
      </c>
      <c r="Q102" s="224">
        <v>0</v>
      </c>
      <c r="R102" s="224">
        <v>0</v>
      </c>
      <c r="S102" s="224">
        <v>0</v>
      </c>
      <c r="T102" s="224">
        <v>0</v>
      </c>
      <c r="U102" s="224">
        <v>0</v>
      </c>
      <c r="V102" s="224">
        <v>0</v>
      </c>
      <c r="W102" s="224">
        <v>0</v>
      </c>
      <c r="X102" s="224">
        <v>0</v>
      </c>
      <c r="Y102" s="224">
        <v>0</v>
      </c>
      <c r="DA102" s="177" t="s">
        <v>1780</v>
      </c>
    </row>
    <row r="103" spans="1:105" ht="12" customHeight="1" x14ac:dyDescent="0.25">
      <c r="A103" s="173" t="s">
        <v>94</v>
      </c>
      <c r="B103" s="224">
        <v>0</v>
      </c>
      <c r="C103" s="224">
        <v>0</v>
      </c>
      <c r="D103" s="224">
        <v>0</v>
      </c>
      <c r="E103" s="224">
        <v>0</v>
      </c>
      <c r="F103" s="224">
        <v>0</v>
      </c>
      <c r="G103" s="224">
        <v>0</v>
      </c>
      <c r="H103" s="224">
        <v>0</v>
      </c>
      <c r="I103" s="224">
        <v>0</v>
      </c>
      <c r="J103" s="224">
        <v>0</v>
      </c>
      <c r="K103" s="224">
        <v>0</v>
      </c>
      <c r="L103" s="224">
        <v>0</v>
      </c>
      <c r="M103" s="224">
        <v>0</v>
      </c>
      <c r="N103" s="224">
        <v>0</v>
      </c>
      <c r="O103" s="224">
        <v>0</v>
      </c>
      <c r="P103" s="224">
        <v>0</v>
      </c>
      <c r="Q103" s="224">
        <v>0</v>
      </c>
      <c r="R103" s="224">
        <v>0</v>
      </c>
      <c r="S103" s="224">
        <v>0</v>
      </c>
      <c r="T103" s="224">
        <v>0</v>
      </c>
      <c r="U103" s="224">
        <v>0</v>
      </c>
      <c r="V103" s="224">
        <v>0</v>
      </c>
      <c r="W103" s="224">
        <v>0</v>
      </c>
      <c r="X103" s="224">
        <v>0</v>
      </c>
      <c r="Y103" s="224">
        <v>0</v>
      </c>
      <c r="DA103" s="177" t="s">
        <v>1781</v>
      </c>
    </row>
    <row r="104" spans="1:105" ht="12" customHeight="1" x14ac:dyDescent="0.25">
      <c r="A104" s="56" t="s">
        <v>95</v>
      </c>
      <c r="B104" s="260">
        <v>0.20786862578492549</v>
      </c>
      <c r="C104" s="260">
        <v>0.18986408047218239</v>
      </c>
      <c r="D104" s="260">
        <v>0.1605361148017613</v>
      </c>
      <c r="E104" s="260">
        <v>0.14091668152946191</v>
      </c>
      <c r="F104" s="260">
        <v>0.1559547572948459</v>
      </c>
      <c r="G104" s="260">
        <v>0.15365803724811111</v>
      </c>
      <c r="H104" s="260">
        <v>0.243182541484985</v>
      </c>
      <c r="I104" s="260">
        <v>0.2253840130285503</v>
      </c>
      <c r="J104" s="260">
        <v>0.21457587933375971</v>
      </c>
      <c r="K104" s="260">
        <v>0.18163947568988689</v>
      </c>
      <c r="L104" s="260">
        <v>0.18788358177986231</v>
      </c>
      <c r="M104" s="260">
        <v>0.2026741277245189</v>
      </c>
      <c r="N104" s="260">
        <v>0.1898718232731943</v>
      </c>
      <c r="O104" s="260">
        <v>0.16852814378114281</v>
      </c>
      <c r="P104" s="260">
        <v>0.1455437108554101</v>
      </c>
      <c r="Q104" s="260">
        <v>0.1465969264814109</v>
      </c>
      <c r="R104" s="260">
        <v>0.19435005060295729</v>
      </c>
      <c r="S104" s="260">
        <v>0.19213938982504039</v>
      </c>
      <c r="T104" s="260">
        <v>0.22193249927936409</v>
      </c>
      <c r="U104" s="260">
        <v>0.21611331779282811</v>
      </c>
      <c r="V104" s="260">
        <v>0.17751674421726529</v>
      </c>
      <c r="W104" s="260">
        <v>0.22287478826243021</v>
      </c>
      <c r="X104" s="260">
        <v>0.222212253272977</v>
      </c>
      <c r="Y104" s="260">
        <v>0.19703108512599629</v>
      </c>
      <c r="DA104" s="68" t="s">
        <v>1782</v>
      </c>
    </row>
    <row r="105" spans="1:105" ht="12" customHeight="1" x14ac:dyDescent="0.25">
      <c r="A105" s="37" t="s">
        <v>159</v>
      </c>
      <c r="B105" s="226">
        <v>3.5843437627710521E-2</v>
      </c>
      <c r="C105" s="226">
        <v>3.165310357454576E-2</v>
      </c>
      <c r="D105" s="226">
        <v>1.440218140289787E-2</v>
      </c>
      <c r="E105" s="226">
        <v>2.583799991712768E-2</v>
      </c>
      <c r="F105" s="226">
        <v>1.476575676663785E-2</v>
      </c>
      <c r="G105" s="226">
        <v>1.139788121590621E-2</v>
      </c>
      <c r="H105" s="226">
        <v>1.8578021416923461E-2</v>
      </c>
      <c r="I105" s="226">
        <v>1.4130868776993721E-2</v>
      </c>
      <c r="J105" s="226">
        <v>1.2194539023605811E-2</v>
      </c>
      <c r="K105" s="226">
        <v>9.5042509549226918E-3</v>
      </c>
      <c r="L105" s="226">
        <v>1.029698535125167E-2</v>
      </c>
      <c r="M105" s="226">
        <v>1.2548597848214559E-2</v>
      </c>
      <c r="N105" s="226">
        <v>1.040526035865188E-2</v>
      </c>
      <c r="O105" s="226">
        <v>1.328666834710732E-2</v>
      </c>
      <c r="P105" s="226">
        <v>9.3721480063939655E-3</v>
      </c>
      <c r="Q105" s="226">
        <v>8.208599212829619E-3</v>
      </c>
      <c r="R105" s="226">
        <v>6.8298998927780524E-3</v>
      </c>
      <c r="S105" s="226">
        <v>6.013024976433635E-3</v>
      </c>
      <c r="T105" s="226">
        <v>7.4085253919818931E-3</v>
      </c>
      <c r="U105" s="226">
        <v>7.1768137719480894E-3</v>
      </c>
      <c r="V105" s="226">
        <v>8.9980924826054184E-3</v>
      </c>
      <c r="W105" s="226">
        <v>9.5263851353712351E-3</v>
      </c>
      <c r="X105" s="226">
        <v>1.1659699937349799E-2</v>
      </c>
      <c r="Y105" s="226">
        <v>1.0128095035241289E-2</v>
      </c>
      <c r="DA105" s="69" t="s">
        <v>1783</v>
      </c>
    </row>
    <row r="106" spans="1:105" ht="12" customHeight="1" x14ac:dyDescent="0.25">
      <c r="A106" s="37" t="s">
        <v>35</v>
      </c>
      <c r="B106" s="226">
        <v>0.1720251881572149</v>
      </c>
      <c r="C106" s="226">
        <v>0.15821097689763669</v>
      </c>
      <c r="D106" s="226">
        <v>0.14613393339886349</v>
      </c>
      <c r="E106" s="226">
        <v>0.1150786816123342</v>
      </c>
      <c r="F106" s="226">
        <v>0.14118900052820799</v>
      </c>
      <c r="G106" s="226">
        <v>0.14226015603220479</v>
      </c>
      <c r="H106" s="226">
        <v>0.22460452006806161</v>
      </c>
      <c r="I106" s="226">
        <v>0.21125314425155661</v>
      </c>
      <c r="J106" s="226">
        <v>0.2023813403101539</v>
      </c>
      <c r="K106" s="226">
        <v>0.1721352247349642</v>
      </c>
      <c r="L106" s="226">
        <v>0.17758659642861069</v>
      </c>
      <c r="M106" s="226">
        <v>0.19012552987630441</v>
      </c>
      <c r="N106" s="226">
        <v>0.17946656291454241</v>
      </c>
      <c r="O106" s="226">
        <v>0.15524147543403549</v>
      </c>
      <c r="P106" s="226">
        <v>0.1361715628490161</v>
      </c>
      <c r="Q106" s="226">
        <v>0.1383883272685813</v>
      </c>
      <c r="R106" s="226">
        <v>0.1875201507101793</v>
      </c>
      <c r="S106" s="226">
        <v>0.18612636484860681</v>
      </c>
      <c r="T106" s="226">
        <v>0.2145239738873822</v>
      </c>
      <c r="U106" s="226">
        <v>0.20893650402087999</v>
      </c>
      <c r="V106" s="226">
        <v>0.16851865173465991</v>
      </c>
      <c r="W106" s="226">
        <v>0.21334840312705899</v>
      </c>
      <c r="X106" s="226">
        <v>0.2105525533356272</v>
      </c>
      <c r="Y106" s="226">
        <v>0.18690299009075501</v>
      </c>
      <c r="DA106" s="69" t="s">
        <v>1784</v>
      </c>
    </row>
    <row r="107" spans="1:105" ht="12" customHeight="1" x14ac:dyDescent="0.25">
      <c r="A107" s="37" t="s">
        <v>96</v>
      </c>
      <c r="B107" s="226">
        <v>0</v>
      </c>
      <c r="C107" s="226">
        <v>0</v>
      </c>
      <c r="D107" s="226">
        <v>0</v>
      </c>
      <c r="E107" s="226">
        <v>0</v>
      </c>
      <c r="F107" s="226">
        <v>0</v>
      </c>
      <c r="G107" s="226">
        <v>0</v>
      </c>
      <c r="H107" s="226">
        <v>0</v>
      </c>
      <c r="I107" s="226">
        <v>0</v>
      </c>
      <c r="J107" s="226">
        <v>0</v>
      </c>
      <c r="K107" s="226">
        <v>0</v>
      </c>
      <c r="L107" s="226">
        <v>0</v>
      </c>
      <c r="M107" s="226">
        <v>0</v>
      </c>
      <c r="N107" s="226">
        <v>0</v>
      </c>
      <c r="O107" s="226">
        <v>0</v>
      </c>
      <c r="P107" s="226">
        <v>0</v>
      </c>
      <c r="Q107" s="226">
        <v>0</v>
      </c>
      <c r="R107" s="226">
        <v>0</v>
      </c>
      <c r="S107" s="226">
        <v>0</v>
      </c>
      <c r="T107" s="226">
        <v>0</v>
      </c>
      <c r="U107" s="226">
        <v>0</v>
      </c>
      <c r="V107" s="226">
        <v>0</v>
      </c>
      <c r="W107" s="226">
        <v>0</v>
      </c>
      <c r="X107" s="226">
        <v>0</v>
      </c>
      <c r="Y107" s="226">
        <v>0</v>
      </c>
      <c r="DA107" s="69" t="s">
        <v>1785</v>
      </c>
    </row>
    <row r="108" spans="1:105" ht="12" customHeight="1" x14ac:dyDescent="0.25">
      <c r="A108" s="37" t="s">
        <v>78</v>
      </c>
      <c r="B108" s="226">
        <v>0</v>
      </c>
      <c r="C108" s="226">
        <v>0</v>
      </c>
      <c r="D108" s="226">
        <v>0</v>
      </c>
      <c r="E108" s="226">
        <v>0</v>
      </c>
      <c r="F108" s="226">
        <v>0</v>
      </c>
      <c r="G108" s="226">
        <v>0</v>
      </c>
      <c r="H108" s="226">
        <v>0</v>
      </c>
      <c r="I108" s="226">
        <v>0</v>
      </c>
      <c r="J108" s="226">
        <v>0</v>
      </c>
      <c r="K108" s="226">
        <v>0</v>
      </c>
      <c r="L108" s="226">
        <v>0</v>
      </c>
      <c r="M108" s="226">
        <v>0</v>
      </c>
      <c r="N108" s="226">
        <v>0</v>
      </c>
      <c r="O108" s="226">
        <v>0</v>
      </c>
      <c r="P108" s="226">
        <v>0</v>
      </c>
      <c r="Q108" s="226">
        <v>0</v>
      </c>
      <c r="R108" s="226">
        <v>0</v>
      </c>
      <c r="S108" s="226">
        <v>0</v>
      </c>
      <c r="T108" s="226">
        <v>0</v>
      </c>
      <c r="U108" s="226">
        <v>0</v>
      </c>
      <c r="V108" s="226">
        <v>0</v>
      </c>
      <c r="W108" s="226">
        <v>0</v>
      </c>
      <c r="X108" s="226">
        <v>0</v>
      </c>
      <c r="Y108" s="226">
        <v>0</v>
      </c>
      <c r="DA108" s="69" t="s">
        <v>1786</v>
      </c>
    </row>
    <row r="109" spans="1:105" ht="12" customHeight="1" x14ac:dyDescent="0.25">
      <c r="A109" s="37" t="s">
        <v>40</v>
      </c>
      <c r="B109" s="226">
        <v>0</v>
      </c>
      <c r="C109" s="226">
        <v>0</v>
      </c>
      <c r="D109" s="226">
        <v>0</v>
      </c>
      <c r="E109" s="226">
        <v>0</v>
      </c>
      <c r="F109" s="226">
        <v>0</v>
      </c>
      <c r="G109" s="226">
        <v>0</v>
      </c>
      <c r="H109" s="226">
        <v>0</v>
      </c>
      <c r="I109" s="226">
        <v>0</v>
      </c>
      <c r="J109" s="226">
        <v>0</v>
      </c>
      <c r="K109" s="226">
        <v>0</v>
      </c>
      <c r="L109" s="226">
        <v>0</v>
      </c>
      <c r="M109" s="226">
        <v>0</v>
      </c>
      <c r="N109" s="226">
        <v>0</v>
      </c>
      <c r="O109" s="226">
        <v>0</v>
      </c>
      <c r="P109" s="226">
        <v>0</v>
      </c>
      <c r="Q109" s="226">
        <v>0</v>
      </c>
      <c r="R109" s="226">
        <v>0</v>
      </c>
      <c r="S109" s="226">
        <v>0</v>
      </c>
      <c r="T109" s="226">
        <v>0</v>
      </c>
      <c r="U109" s="226">
        <v>0</v>
      </c>
      <c r="V109" s="226">
        <v>0</v>
      </c>
      <c r="W109" s="226">
        <v>0</v>
      </c>
      <c r="X109" s="226">
        <v>0</v>
      </c>
      <c r="Y109" s="226">
        <v>0</v>
      </c>
      <c r="DA109" s="69" t="s">
        <v>1787</v>
      </c>
    </row>
    <row r="110" spans="1:105" ht="12" customHeight="1" x14ac:dyDescent="0.25">
      <c r="A110" s="57" t="s">
        <v>1553</v>
      </c>
      <c r="B110" s="261">
        <f t="shared" ref="B110:Y110" si="7">B111+B117</f>
        <v>29.609396617499019</v>
      </c>
      <c r="C110" s="261">
        <f t="shared" si="7"/>
        <v>29.293367834319849</v>
      </c>
      <c r="D110" s="261">
        <f t="shared" si="7"/>
        <v>29.130752641213849</v>
      </c>
      <c r="E110" s="261">
        <f t="shared" si="7"/>
        <v>23.997624989307369</v>
      </c>
      <c r="F110" s="261">
        <f t="shared" si="7"/>
        <v>24.326182186662471</v>
      </c>
      <c r="G110" s="261">
        <f t="shared" si="7"/>
        <v>22.283596415318151</v>
      </c>
      <c r="H110" s="261">
        <f t="shared" si="7"/>
        <v>33.739162840999363</v>
      </c>
      <c r="I110" s="261">
        <f t="shared" si="7"/>
        <v>32.3690287678738</v>
      </c>
      <c r="J110" s="261">
        <f t="shared" si="7"/>
        <v>32.285687254561829</v>
      </c>
      <c r="K110" s="261">
        <f t="shared" si="7"/>
        <v>26.01441745755319</v>
      </c>
      <c r="L110" s="261">
        <f t="shared" si="7"/>
        <v>26.32244097628022</v>
      </c>
      <c r="M110" s="261">
        <f t="shared" si="7"/>
        <v>29.518077038531221</v>
      </c>
      <c r="N110" s="261">
        <f t="shared" si="7"/>
        <v>29.4379300973259</v>
      </c>
      <c r="O110" s="261">
        <f t="shared" si="7"/>
        <v>25.58444074881935</v>
      </c>
      <c r="P110" s="261">
        <f t="shared" si="7"/>
        <v>23.808718911773429</v>
      </c>
      <c r="Q110" s="261">
        <f t="shared" si="7"/>
        <v>25.178738330552509</v>
      </c>
      <c r="R110" s="261">
        <f t="shared" si="7"/>
        <v>26.421769520161948</v>
      </c>
      <c r="S110" s="261">
        <f t="shared" si="7"/>
        <v>27.123053066808879</v>
      </c>
      <c r="T110" s="261">
        <f t="shared" si="7"/>
        <v>31.011387462506459</v>
      </c>
      <c r="U110" s="261">
        <f t="shared" si="7"/>
        <v>31.416947227905212</v>
      </c>
      <c r="V110" s="261">
        <f t="shared" si="7"/>
        <v>27.27920806430572</v>
      </c>
      <c r="W110" s="261">
        <f t="shared" si="7"/>
        <v>34.23230681914194</v>
      </c>
      <c r="X110" s="261">
        <f t="shared" si="7"/>
        <v>34.813097776191363</v>
      </c>
      <c r="Y110" s="261">
        <f t="shared" si="7"/>
        <v>30.346270700068491</v>
      </c>
      <c r="DA110" s="70"/>
    </row>
    <row r="111" spans="1:105" ht="12" customHeight="1" x14ac:dyDescent="0.25">
      <c r="A111" s="60" t="s">
        <v>1554</v>
      </c>
      <c r="B111" s="262">
        <v>29.609396617499019</v>
      </c>
      <c r="C111" s="262">
        <v>29.293367834319849</v>
      </c>
      <c r="D111" s="262">
        <v>29.130752641213849</v>
      </c>
      <c r="E111" s="262">
        <v>23.997624989307369</v>
      </c>
      <c r="F111" s="262">
        <v>24.326182186662471</v>
      </c>
      <c r="G111" s="262">
        <v>22.283596415318151</v>
      </c>
      <c r="H111" s="262">
        <v>33.739162840999363</v>
      </c>
      <c r="I111" s="262">
        <v>32.3690287678738</v>
      </c>
      <c r="J111" s="262">
        <v>32.285687254561829</v>
      </c>
      <c r="K111" s="262">
        <v>26.01441745755319</v>
      </c>
      <c r="L111" s="262">
        <v>26.32244097628022</v>
      </c>
      <c r="M111" s="262">
        <v>29.518077038531221</v>
      </c>
      <c r="N111" s="262">
        <v>29.4379300973259</v>
      </c>
      <c r="O111" s="262">
        <v>25.58444074881935</v>
      </c>
      <c r="P111" s="262">
        <v>23.808718911773429</v>
      </c>
      <c r="Q111" s="262">
        <v>25.178738330552509</v>
      </c>
      <c r="R111" s="262">
        <v>26.421769520161948</v>
      </c>
      <c r="S111" s="262">
        <v>27.123053066808879</v>
      </c>
      <c r="T111" s="262">
        <v>31.011387462506459</v>
      </c>
      <c r="U111" s="262">
        <v>31.416947227905212</v>
      </c>
      <c r="V111" s="262">
        <v>27.27920806430572</v>
      </c>
      <c r="W111" s="262">
        <v>34.23230681914194</v>
      </c>
      <c r="X111" s="262">
        <v>34.813097776191363</v>
      </c>
      <c r="Y111" s="262">
        <v>30.346270700068491</v>
      </c>
      <c r="DA111" s="72" t="s">
        <v>1788</v>
      </c>
    </row>
    <row r="112" spans="1:105" ht="12" customHeight="1" x14ac:dyDescent="0.25">
      <c r="A112" s="59" t="s">
        <v>28</v>
      </c>
      <c r="B112" s="230">
        <v>5.6972282400243763</v>
      </c>
      <c r="C112" s="230">
        <v>8.9888232388612739</v>
      </c>
      <c r="D112" s="230">
        <v>12.92059751372553</v>
      </c>
      <c r="E112" s="230">
        <v>9.7595930698586386</v>
      </c>
      <c r="F112" s="230">
        <v>10.285092461696729</v>
      </c>
      <c r="G112" s="230">
        <v>8.1972831978004468</v>
      </c>
      <c r="H112" s="230">
        <v>11.44299823672805</v>
      </c>
      <c r="I112" s="230">
        <v>12.582295942578231</v>
      </c>
      <c r="J112" s="230">
        <v>13.551653834498749</v>
      </c>
      <c r="K112" s="230">
        <v>10.521203181677819</v>
      </c>
      <c r="L112" s="230">
        <v>7.3078755052117641</v>
      </c>
      <c r="M112" s="230">
        <v>9.0108951254887906</v>
      </c>
      <c r="N112" s="230">
        <v>10.029182004730171</v>
      </c>
      <c r="O112" s="230">
        <v>8.0525594753277687</v>
      </c>
      <c r="P112" s="230">
        <v>7.0487127937845377</v>
      </c>
      <c r="Q112" s="230">
        <v>5.7629610374033851</v>
      </c>
      <c r="R112" s="230">
        <v>5.1916937403505061</v>
      </c>
      <c r="S112" s="230">
        <v>5.7670544864495081</v>
      </c>
      <c r="T112" s="230">
        <v>6.4585785677571774</v>
      </c>
      <c r="U112" s="230">
        <v>6.4936996671894924</v>
      </c>
      <c r="V112" s="230">
        <v>6.45439983126768</v>
      </c>
      <c r="W112" s="230">
        <v>8.1743307423153944</v>
      </c>
      <c r="X112" s="230">
        <v>8.2591750767099406</v>
      </c>
      <c r="Y112" s="230">
        <v>7.0218623347827522</v>
      </c>
      <c r="DA112" s="71" t="s">
        <v>1789</v>
      </c>
    </row>
    <row r="113" spans="1:105" ht="12" customHeight="1" x14ac:dyDescent="0.25">
      <c r="A113" s="59" t="s">
        <v>31</v>
      </c>
      <c r="B113" s="295">
        <v>0.50810293115247873</v>
      </c>
      <c r="C113" s="295">
        <v>0.77735670680412383</v>
      </c>
      <c r="D113" s="295">
        <v>0.74094162219346527</v>
      </c>
      <c r="E113" s="295">
        <v>0.79913498747069578</v>
      </c>
      <c r="F113" s="295">
        <v>0.67446447989482949</v>
      </c>
      <c r="G113" s="295">
        <v>0.62200165627727744</v>
      </c>
      <c r="H113" s="295">
        <v>1.2982143311548131</v>
      </c>
      <c r="I113" s="295">
        <v>0.90686638757158866</v>
      </c>
      <c r="J113" s="295">
        <v>0.75101440676969444</v>
      </c>
      <c r="K113" s="295">
        <v>0.24738319072078191</v>
      </c>
      <c r="L113" s="295">
        <v>0.23890792732703811</v>
      </c>
      <c r="M113" s="295">
        <v>0.56464244529993413</v>
      </c>
      <c r="N113" s="295">
        <v>0.3124919897966521</v>
      </c>
      <c r="O113" s="295">
        <v>0.62045137416954921</v>
      </c>
      <c r="P113" s="295">
        <v>0.64370199433947262</v>
      </c>
      <c r="Q113" s="295">
        <v>0.330690688048216</v>
      </c>
      <c r="R113" s="295">
        <v>0.67170374730523963</v>
      </c>
      <c r="S113" s="295">
        <v>0.61526542519048</v>
      </c>
      <c r="T113" s="295">
        <v>0.59001317048106738</v>
      </c>
      <c r="U113" s="295">
        <v>0.65606678869060109</v>
      </c>
      <c r="V113" s="295">
        <v>0.59089974091586905</v>
      </c>
      <c r="W113" s="295">
        <v>0.53747199951346081</v>
      </c>
      <c r="X113" s="295">
        <v>0.59528285746952436</v>
      </c>
      <c r="Y113" s="295">
        <v>0.49304784829946813</v>
      </c>
      <c r="DA113" s="122" t="s">
        <v>1790</v>
      </c>
    </row>
    <row r="114" spans="1:105" ht="12" customHeight="1" x14ac:dyDescent="0.25">
      <c r="A114" s="59" t="s">
        <v>159</v>
      </c>
      <c r="B114" s="295">
        <v>2.8729502181503852</v>
      </c>
      <c r="C114" s="295">
        <v>2.305021445752836</v>
      </c>
      <c r="D114" s="295">
        <v>1.1788652228845009</v>
      </c>
      <c r="E114" s="295">
        <v>2.3720000627264679</v>
      </c>
      <c r="F114" s="295">
        <v>1.2488233097676069</v>
      </c>
      <c r="G114" s="295">
        <v>0.98665701679184725</v>
      </c>
      <c r="H114" s="295">
        <v>1.5868286995003409</v>
      </c>
      <c r="I114" s="295">
        <v>1.171235679863649</v>
      </c>
      <c r="J114" s="295">
        <v>1.0103042193906659</v>
      </c>
      <c r="K114" s="295">
        <v>0.79773520650906693</v>
      </c>
      <c r="L114" s="295">
        <v>1.029002475131358</v>
      </c>
      <c r="M114" s="295">
        <v>1.2156011197070931</v>
      </c>
      <c r="N114" s="295">
        <v>1.009015520911851</v>
      </c>
      <c r="O114" s="295">
        <v>1.3332880509230911</v>
      </c>
      <c r="P114" s="295">
        <v>1.037793984193204</v>
      </c>
      <c r="Q114" s="295">
        <v>1.0686569673974839</v>
      </c>
      <c r="R114" s="295">
        <v>0.72246764281711395</v>
      </c>
      <c r="S114" s="295">
        <v>0.64908370222857026</v>
      </c>
      <c r="T114" s="295">
        <v>0.79992331525382587</v>
      </c>
      <c r="U114" s="295">
        <v>0.80587831860496029</v>
      </c>
      <c r="V114" s="295">
        <v>1.025630459253221</v>
      </c>
      <c r="W114" s="295">
        <v>1.090828409012464</v>
      </c>
      <c r="X114" s="295">
        <v>1.3620758841222711</v>
      </c>
      <c r="Y114" s="295">
        <v>1.173612726905614</v>
      </c>
      <c r="DA114" s="122" t="s">
        <v>1791</v>
      </c>
    </row>
    <row r="115" spans="1:105" ht="12" customHeight="1" x14ac:dyDescent="0.25">
      <c r="A115" s="59" t="s">
        <v>32</v>
      </c>
      <c r="B115" s="295">
        <v>6.7428227385710962</v>
      </c>
      <c r="C115" s="295">
        <v>5.7010309610773131</v>
      </c>
      <c r="D115" s="295">
        <v>2.3288122381152152</v>
      </c>
      <c r="E115" s="295">
        <v>0.50235468802840133</v>
      </c>
      <c r="F115" s="295">
        <v>0.17665203496094081</v>
      </c>
      <c r="G115" s="295">
        <v>0.16291126012683449</v>
      </c>
      <c r="H115" s="295">
        <v>0.22668365727091791</v>
      </c>
      <c r="I115" s="295">
        <v>0.19893450807004739</v>
      </c>
      <c r="J115" s="295">
        <v>0.2056421193648191</v>
      </c>
      <c r="K115" s="295">
        <v>0</v>
      </c>
      <c r="L115" s="295">
        <v>0</v>
      </c>
      <c r="M115" s="295">
        <v>0.30919878875677231</v>
      </c>
      <c r="N115" s="295">
        <v>0.68406745370056665</v>
      </c>
      <c r="O115" s="295">
        <v>0</v>
      </c>
      <c r="P115" s="295">
        <v>0</v>
      </c>
      <c r="Q115" s="295">
        <v>0</v>
      </c>
      <c r="R115" s="295">
        <v>0</v>
      </c>
      <c r="S115" s="295">
        <v>0</v>
      </c>
      <c r="T115" s="295">
        <v>0</v>
      </c>
      <c r="U115" s="295">
        <v>0</v>
      </c>
      <c r="V115" s="295">
        <v>0</v>
      </c>
      <c r="W115" s="295">
        <v>0</v>
      </c>
      <c r="X115" s="295">
        <v>0</v>
      </c>
      <c r="Y115" s="295">
        <v>0</v>
      </c>
      <c r="DA115" s="122" t="s">
        <v>1792</v>
      </c>
    </row>
    <row r="116" spans="1:105" ht="12" customHeight="1" x14ac:dyDescent="0.25">
      <c r="A116" s="59" t="s">
        <v>35</v>
      </c>
      <c r="B116" s="295">
        <v>13.788292489600691</v>
      </c>
      <c r="C116" s="295">
        <v>11.521135481824309</v>
      </c>
      <c r="D116" s="295">
        <v>11.961536044295141</v>
      </c>
      <c r="E116" s="295">
        <v>10.56454218122316</v>
      </c>
      <c r="F116" s="295">
        <v>11.941149900342371</v>
      </c>
      <c r="G116" s="295">
        <v>12.314743284321739</v>
      </c>
      <c r="H116" s="295">
        <v>19.184437916345239</v>
      </c>
      <c r="I116" s="295">
        <v>17.509696249790281</v>
      </c>
      <c r="J116" s="295">
        <v>16.7670726745379</v>
      </c>
      <c r="K116" s="295">
        <v>14.44809587864553</v>
      </c>
      <c r="L116" s="295">
        <v>17.74665506861006</v>
      </c>
      <c r="M116" s="295">
        <v>18.41773955927863</v>
      </c>
      <c r="N116" s="295">
        <v>17.403173128186669</v>
      </c>
      <c r="O116" s="295">
        <v>15.578141848398939</v>
      </c>
      <c r="P116" s="295">
        <v>15.07851013945621</v>
      </c>
      <c r="Q116" s="295">
        <v>18.016429637703421</v>
      </c>
      <c r="R116" s="295">
        <v>19.835904389689091</v>
      </c>
      <c r="S116" s="295">
        <v>20.09164945294032</v>
      </c>
      <c r="T116" s="295">
        <v>23.16287240901439</v>
      </c>
      <c r="U116" s="295">
        <v>23.46130245342016</v>
      </c>
      <c r="V116" s="295">
        <v>19.20827803286895</v>
      </c>
      <c r="W116" s="295">
        <v>24.429675668300622</v>
      </c>
      <c r="X116" s="295">
        <v>24.596563957889629</v>
      </c>
      <c r="Y116" s="295">
        <v>21.657747790080659</v>
      </c>
      <c r="DA116" s="122" t="s">
        <v>1793</v>
      </c>
    </row>
    <row r="117" spans="1:105" ht="12" customHeight="1" x14ac:dyDescent="0.25">
      <c r="A117" s="60" t="s">
        <v>1561</v>
      </c>
      <c r="B117" s="262">
        <v>0</v>
      </c>
      <c r="C117" s="262">
        <v>0</v>
      </c>
      <c r="D117" s="262">
        <v>0</v>
      </c>
      <c r="E117" s="262">
        <v>0</v>
      </c>
      <c r="F117" s="262">
        <v>0</v>
      </c>
      <c r="G117" s="262">
        <v>0</v>
      </c>
      <c r="H117" s="262">
        <v>0</v>
      </c>
      <c r="I117" s="262">
        <v>0</v>
      </c>
      <c r="J117" s="262">
        <v>0</v>
      </c>
      <c r="K117" s="262">
        <v>0</v>
      </c>
      <c r="L117" s="262">
        <v>0</v>
      </c>
      <c r="M117" s="262">
        <v>0</v>
      </c>
      <c r="N117" s="262">
        <v>0</v>
      </c>
      <c r="O117" s="262">
        <v>0</v>
      </c>
      <c r="P117" s="262">
        <v>0</v>
      </c>
      <c r="Q117" s="262">
        <v>0</v>
      </c>
      <c r="R117" s="262">
        <v>0</v>
      </c>
      <c r="S117" s="262">
        <v>0</v>
      </c>
      <c r="T117" s="262">
        <v>0</v>
      </c>
      <c r="U117" s="262">
        <v>0</v>
      </c>
      <c r="V117" s="262">
        <v>0</v>
      </c>
      <c r="W117" s="262">
        <v>0</v>
      </c>
      <c r="X117" s="262">
        <v>0</v>
      </c>
      <c r="Y117" s="262">
        <v>0</v>
      </c>
      <c r="DA117" s="72" t="s">
        <v>1794</v>
      </c>
    </row>
    <row r="118" spans="1:105" ht="12" customHeight="1" x14ac:dyDescent="0.25">
      <c r="A118" s="57" t="s">
        <v>1563</v>
      </c>
      <c r="B118" s="261">
        <v>0</v>
      </c>
      <c r="C118" s="261">
        <v>0</v>
      </c>
      <c r="D118" s="261">
        <v>0</v>
      </c>
      <c r="E118" s="261">
        <v>0</v>
      </c>
      <c r="F118" s="261">
        <v>0</v>
      </c>
      <c r="G118" s="261">
        <v>0</v>
      </c>
      <c r="H118" s="261">
        <v>0</v>
      </c>
      <c r="I118" s="261">
        <v>0</v>
      </c>
      <c r="J118" s="261">
        <v>0</v>
      </c>
      <c r="K118" s="261">
        <v>0</v>
      </c>
      <c r="L118" s="261">
        <v>0</v>
      </c>
      <c r="M118" s="261">
        <v>0</v>
      </c>
      <c r="N118" s="261">
        <v>0</v>
      </c>
      <c r="O118" s="261">
        <v>0</v>
      </c>
      <c r="P118" s="261">
        <v>0</v>
      </c>
      <c r="Q118" s="261">
        <v>0</v>
      </c>
      <c r="R118" s="261">
        <v>0</v>
      </c>
      <c r="S118" s="261">
        <v>0</v>
      </c>
      <c r="T118" s="261">
        <v>0</v>
      </c>
      <c r="U118" s="261">
        <v>0</v>
      </c>
      <c r="V118" s="261">
        <v>0</v>
      </c>
      <c r="W118" s="261">
        <v>0</v>
      </c>
      <c r="X118" s="261">
        <v>0</v>
      </c>
      <c r="Y118" s="261">
        <v>0</v>
      </c>
      <c r="DA118" s="70" t="s">
        <v>1795</v>
      </c>
    </row>
    <row r="119" spans="1:105" ht="12" customHeight="1" x14ac:dyDescent="0.25">
      <c r="A119" s="57" t="s">
        <v>1565</v>
      </c>
      <c r="B119" s="261">
        <f t="shared" ref="B119:Y119" si="8">B120+B126</f>
        <v>2.4760992891490399</v>
      </c>
      <c r="C119" s="261">
        <f t="shared" si="8"/>
        <v>2.4496712380985799</v>
      </c>
      <c r="D119" s="261">
        <f t="shared" si="8"/>
        <v>2.4360724684493311</v>
      </c>
      <c r="E119" s="261">
        <f t="shared" si="8"/>
        <v>2.006812328697436</v>
      </c>
      <c r="F119" s="261">
        <f t="shared" si="8"/>
        <v>2.0342880740942531</v>
      </c>
      <c r="G119" s="261">
        <f t="shared" si="8"/>
        <v>1.8634759078827141</v>
      </c>
      <c r="H119" s="261">
        <f t="shared" si="8"/>
        <v>2.8214528720828289</v>
      </c>
      <c r="I119" s="261">
        <f t="shared" si="8"/>
        <v>2.7068747856621131</v>
      </c>
      <c r="J119" s="261">
        <f t="shared" si="8"/>
        <v>2.6999053136213882</v>
      </c>
      <c r="K119" s="261">
        <f t="shared" si="8"/>
        <v>2.1754675181798642</v>
      </c>
      <c r="L119" s="261">
        <f t="shared" si="8"/>
        <v>2.2012261253414311</v>
      </c>
      <c r="M119" s="261">
        <f t="shared" si="8"/>
        <v>2.4684626477311622</v>
      </c>
      <c r="N119" s="261">
        <f t="shared" si="8"/>
        <v>2.4617603232390559</v>
      </c>
      <c r="O119" s="261">
        <f t="shared" si="8"/>
        <v>2.1395105199133968</v>
      </c>
      <c r="P119" s="261">
        <f t="shared" si="8"/>
        <v>1.991014971853585</v>
      </c>
      <c r="Q119" s="261">
        <f t="shared" si="8"/>
        <v>2.1055834702523151</v>
      </c>
      <c r="R119" s="261">
        <f t="shared" si="8"/>
        <v>2.2095325201010052</v>
      </c>
      <c r="S119" s="261">
        <f t="shared" si="8"/>
        <v>2.2681776763592092</v>
      </c>
      <c r="T119" s="261">
        <f t="shared" si="8"/>
        <v>2.5933414126398229</v>
      </c>
      <c r="U119" s="261">
        <f t="shared" si="8"/>
        <v>2.6272565328897839</v>
      </c>
      <c r="V119" s="261">
        <f t="shared" si="8"/>
        <v>2.281236209205856</v>
      </c>
      <c r="W119" s="261">
        <f t="shared" si="8"/>
        <v>2.862692262047478</v>
      </c>
      <c r="X119" s="261">
        <f t="shared" si="8"/>
        <v>2.911261170575802</v>
      </c>
      <c r="Y119" s="261">
        <f t="shared" si="8"/>
        <v>2.5377207201971932</v>
      </c>
      <c r="DA119" s="70"/>
    </row>
    <row r="120" spans="1:105" ht="12" customHeight="1" x14ac:dyDescent="0.25">
      <c r="A120" s="60" t="s">
        <v>1566</v>
      </c>
      <c r="B120" s="262">
        <v>2.4760992891490399</v>
      </c>
      <c r="C120" s="262">
        <v>2.4496712380985799</v>
      </c>
      <c r="D120" s="262">
        <v>2.4360724684493311</v>
      </c>
      <c r="E120" s="262">
        <v>2.006812328697436</v>
      </c>
      <c r="F120" s="262">
        <v>2.0342880740942531</v>
      </c>
      <c r="G120" s="262">
        <v>1.8634759078827141</v>
      </c>
      <c r="H120" s="262">
        <v>2.8214528720828289</v>
      </c>
      <c r="I120" s="262">
        <v>2.7068747856621131</v>
      </c>
      <c r="J120" s="262">
        <v>2.6999053136213882</v>
      </c>
      <c r="K120" s="262">
        <v>2.1754675181798642</v>
      </c>
      <c r="L120" s="262">
        <v>2.2012261253414311</v>
      </c>
      <c r="M120" s="262">
        <v>2.4684626477311622</v>
      </c>
      <c r="N120" s="262">
        <v>2.4617603232390559</v>
      </c>
      <c r="O120" s="262">
        <v>2.1395105199133968</v>
      </c>
      <c r="P120" s="262">
        <v>1.991014971853585</v>
      </c>
      <c r="Q120" s="262">
        <v>2.1055834702523151</v>
      </c>
      <c r="R120" s="262">
        <v>2.2095325201010052</v>
      </c>
      <c r="S120" s="262">
        <v>2.2681776763592092</v>
      </c>
      <c r="T120" s="262">
        <v>2.5933414126398229</v>
      </c>
      <c r="U120" s="262">
        <v>2.6272565328897839</v>
      </c>
      <c r="V120" s="262">
        <v>2.281236209205856</v>
      </c>
      <c r="W120" s="262">
        <v>2.862692262047478</v>
      </c>
      <c r="X120" s="262">
        <v>2.911261170575802</v>
      </c>
      <c r="Y120" s="262">
        <v>2.5377207201971932</v>
      </c>
      <c r="DA120" s="72" t="s">
        <v>1796</v>
      </c>
    </row>
    <row r="121" spans="1:105" ht="12" customHeight="1" x14ac:dyDescent="0.25">
      <c r="A121" s="59" t="s">
        <v>28</v>
      </c>
      <c r="B121" s="230">
        <v>0.47643330857026261</v>
      </c>
      <c r="C121" s="230">
        <v>0.7516944407734687</v>
      </c>
      <c r="D121" s="230">
        <v>1.0804908567508289</v>
      </c>
      <c r="E121" s="230">
        <v>0.8161504192347856</v>
      </c>
      <c r="F121" s="230">
        <v>0.86009554541846323</v>
      </c>
      <c r="G121" s="230">
        <v>0.6855015440277985</v>
      </c>
      <c r="H121" s="230">
        <v>0.95692594366988093</v>
      </c>
      <c r="I121" s="230">
        <v>1.052200233653811</v>
      </c>
      <c r="J121" s="230">
        <v>1.13326322923329</v>
      </c>
      <c r="K121" s="230">
        <v>0.87984041200450291</v>
      </c>
      <c r="L121" s="230">
        <v>0.61112442031157277</v>
      </c>
      <c r="M121" s="230">
        <v>0.75354021235384205</v>
      </c>
      <c r="N121" s="230">
        <v>0.83869491680159303</v>
      </c>
      <c r="O121" s="230">
        <v>0.67339895676582728</v>
      </c>
      <c r="P121" s="230">
        <v>0.58945182043293654</v>
      </c>
      <c r="Q121" s="230">
        <v>0.48193024371441701</v>
      </c>
      <c r="R121" s="230">
        <v>0.43415775559452219</v>
      </c>
      <c r="S121" s="230">
        <v>0.48227256025683779</v>
      </c>
      <c r="T121" s="230">
        <v>0.54010157677733706</v>
      </c>
      <c r="U121" s="230">
        <v>0.54303859472680416</v>
      </c>
      <c r="V121" s="230">
        <v>0.53975212803358696</v>
      </c>
      <c r="W121" s="230">
        <v>0.6835821344753199</v>
      </c>
      <c r="X121" s="230">
        <v>0.69067728061411304</v>
      </c>
      <c r="Y121" s="230">
        <v>0.58720643855952315</v>
      </c>
      <c r="DA121" s="71" t="s">
        <v>1797</v>
      </c>
    </row>
    <row r="122" spans="1:105" ht="12" customHeight="1" x14ac:dyDescent="0.25">
      <c r="A122" s="59" t="s">
        <v>31</v>
      </c>
      <c r="B122" s="295">
        <v>4.2490339228920898E-2</v>
      </c>
      <c r="C122" s="295">
        <v>6.5006808953188E-2</v>
      </c>
      <c r="D122" s="295">
        <v>6.1961580903337588E-2</v>
      </c>
      <c r="E122" s="295">
        <v>6.6828027601241E-2</v>
      </c>
      <c r="F122" s="295">
        <v>5.6402399575980457E-2</v>
      </c>
      <c r="G122" s="295">
        <v>5.2015172036551309E-2</v>
      </c>
      <c r="H122" s="295">
        <v>0.1085637652148497</v>
      </c>
      <c r="I122" s="295">
        <v>7.5837115042462364E-2</v>
      </c>
      <c r="J122" s="295">
        <v>6.2803922105056378E-2</v>
      </c>
      <c r="K122" s="295">
        <v>2.0687532090037191E-2</v>
      </c>
      <c r="L122" s="295">
        <v>1.997878432541041E-2</v>
      </c>
      <c r="M122" s="295">
        <v>4.7218481872213003E-2</v>
      </c>
      <c r="N122" s="295">
        <v>2.6132285091651272E-2</v>
      </c>
      <c r="O122" s="295">
        <v>5.1885528988619103E-2</v>
      </c>
      <c r="P122" s="295">
        <v>5.3829872698784323E-2</v>
      </c>
      <c r="Q122" s="295">
        <v>2.76541595285489E-2</v>
      </c>
      <c r="R122" s="295">
        <v>5.6171532054736413E-2</v>
      </c>
      <c r="S122" s="295">
        <v>5.1451851641305398E-2</v>
      </c>
      <c r="T122" s="295">
        <v>4.9340120330359533E-2</v>
      </c>
      <c r="U122" s="295">
        <v>5.4863884262708218E-2</v>
      </c>
      <c r="V122" s="295">
        <v>4.9414260187099997E-2</v>
      </c>
      <c r="W122" s="295">
        <v>4.4946340958068577E-2</v>
      </c>
      <c r="X122" s="295">
        <v>4.9780800306879022E-2</v>
      </c>
      <c r="Y122" s="295">
        <v>4.1231351062698388E-2</v>
      </c>
      <c r="DA122" s="122" t="s">
        <v>1798</v>
      </c>
    </row>
    <row r="123" spans="1:105" ht="12" customHeight="1" x14ac:dyDescent="0.25">
      <c r="A123" s="59" t="s">
        <v>159</v>
      </c>
      <c r="B123" s="295">
        <v>0.24025177158519251</v>
      </c>
      <c r="C123" s="295">
        <v>0.19275846911141731</v>
      </c>
      <c r="D123" s="295">
        <v>9.8583141632198237E-2</v>
      </c>
      <c r="E123" s="295">
        <v>0.1983595864870609</v>
      </c>
      <c r="F123" s="295">
        <v>0.10443341853716941</v>
      </c>
      <c r="G123" s="295">
        <v>8.2509642782398585E-2</v>
      </c>
      <c r="H123" s="295">
        <v>0.13269927332838599</v>
      </c>
      <c r="I123" s="295">
        <v>9.7945117619263888E-2</v>
      </c>
      <c r="J123" s="295">
        <v>8.448715087895653E-2</v>
      </c>
      <c r="K123" s="295">
        <v>6.6710970280255119E-2</v>
      </c>
      <c r="L123" s="295">
        <v>8.6050801038598468E-2</v>
      </c>
      <c r="M123" s="295">
        <v>0.10165519774950919</v>
      </c>
      <c r="N123" s="295">
        <v>8.4379382881231188E-2</v>
      </c>
      <c r="O123" s="295">
        <v>0.1114968210183144</v>
      </c>
      <c r="P123" s="295">
        <v>8.6785994991376153E-2</v>
      </c>
      <c r="Q123" s="295">
        <v>8.9366926030273908E-2</v>
      </c>
      <c r="R123" s="295">
        <v>6.0416685956896733E-2</v>
      </c>
      <c r="S123" s="295">
        <v>5.4279920474182987E-2</v>
      </c>
      <c r="T123" s="295">
        <v>6.6893951871452972E-2</v>
      </c>
      <c r="U123" s="295">
        <v>6.7391941741192812E-2</v>
      </c>
      <c r="V123" s="295">
        <v>8.576881467370509E-2</v>
      </c>
      <c r="W123" s="295">
        <v>9.1221022941854246E-2</v>
      </c>
      <c r="X123" s="295">
        <v>0.1139042166921089</v>
      </c>
      <c r="Y123" s="295">
        <v>9.8143899261690315E-2</v>
      </c>
      <c r="DA123" s="122" t="s">
        <v>1799</v>
      </c>
    </row>
    <row r="124" spans="1:105" ht="12" customHeight="1" x14ac:dyDescent="0.25">
      <c r="A124" s="59" t="s">
        <v>32</v>
      </c>
      <c r="B124" s="295">
        <v>0.56387162513020173</v>
      </c>
      <c r="C124" s="295">
        <v>0.476751312851729</v>
      </c>
      <c r="D124" s="295">
        <v>0.1947479849674062</v>
      </c>
      <c r="E124" s="295">
        <v>4.2009639777417312E-2</v>
      </c>
      <c r="F124" s="295">
        <v>1.477260694785691E-2</v>
      </c>
      <c r="G124" s="295">
        <v>1.3623528388823389E-2</v>
      </c>
      <c r="H124" s="295">
        <v>1.8956524169712521E-2</v>
      </c>
      <c r="I124" s="295">
        <v>1.6635988918745639E-2</v>
      </c>
      <c r="J124" s="295">
        <v>1.7196915970837501E-2</v>
      </c>
      <c r="K124" s="295">
        <v>0</v>
      </c>
      <c r="L124" s="295">
        <v>0</v>
      </c>
      <c r="M124" s="295">
        <v>2.585688965353377E-2</v>
      </c>
      <c r="N124" s="295">
        <v>5.7205452637860477E-2</v>
      </c>
      <c r="O124" s="295">
        <v>0</v>
      </c>
      <c r="P124" s="295">
        <v>0</v>
      </c>
      <c r="Q124" s="295">
        <v>0</v>
      </c>
      <c r="R124" s="295">
        <v>0</v>
      </c>
      <c r="S124" s="295">
        <v>0</v>
      </c>
      <c r="T124" s="295">
        <v>0</v>
      </c>
      <c r="U124" s="295">
        <v>0</v>
      </c>
      <c r="V124" s="295">
        <v>0</v>
      </c>
      <c r="W124" s="295">
        <v>0</v>
      </c>
      <c r="X124" s="295">
        <v>0</v>
      </c>
      <c r="Y124" s="295">
        <v>0</v>
      </c>
      <c r="DA124" s="122" t="s">
        <v>1800</v>
      </c>
    </row>
    <row r="125" spans="1:105" ht="12" customHeight="1" x14ac:dyDescent="0.25">
      <c r="A125" s="59" t="s">
        <v>35</v>
      </c>
      <c r="B125" s="295">
        <v>1.153052244634462</v>
      </c>
      <c r="C125" s="295">
        <v>0.96346020640877694</v>
      </c>
      <c r="D125" s="295">
        <v>1.00028890419556</v>
      </c>
      <c r="E125" s="295">
        <v>0.88346465559693144</v>
      </c>
      <c r="F125" s="295">
        <v>0.99858410361478367</v>
      </c>
      <c r="G125" s="295">
        <v>1.029826020647143</v>
      </c>
      <c r="H125" s="295">
        <v>1.6043073657</v>
      </c>
      <c r="I125" s="295">
        <v>1.4642563304278311</v>
      </c>
      <c r="J125" s="295">
        <v>1.402154095433247</v>
      </c>
      <c r="K125" s="295">
        <v>1.2082286038050689</v>
      </c>
      <c r="L125" s="295">
        <v>1.4840721196658491</v>
      </c>
      <c r="M125" s="295">
        <v>1.5401918661020639</v>
      </c>
      <c r="N125" s="295">
        <v>1.4553482858267199</v>
      </c>
      <c r="O125" s="295">
        <v>1.3027292131406361</v>
      </c>
      <c r="P125" s="295">
        <v>1.260947283730488</v>
      </c>
      <c r="Q125" s="295">
        <v>1.5066321409790751</v>
      </c>
      <c r="R125" s="295">
        <v>1.658786546494849</v>
      </c>
      <c r="S125" s="295">
        <v>1.680173343986882</v>
      </c>
      <c r="T125" s="295">
        <v>1.937005763660673</v>
      </c>
      <c r="U125" s="295">
        <v>1.9619621121590789</v>
      </c>
      <c r="V125" s="295">
        <v>1.606301006311464</v>
      </c>
      <c r="W125" s="295">
        <v>2.0429427636722348</v>
      </c>
      <c r="X125" s="295">
        <v>2.056898872962702</v>
      </c>
      <c r="Y125" s="295">
        <v>1.8111390313132809</v>
      </c>
      <c r="DA125" s="122" t="s">
        <v>1801</v>
      </c>
    </row>
    <row r="126" spans="1:105" ht="12" customHeight="1" x14ac:dyDescent="0.25">
      <c r="A126" s="60" t="s">
        <v>1573</v>
      </c>
      <c r="B126" s="262">
        <v>0</v>
      </c>
      <c r="C126" s="262">
        <v>0</v>
      </c>
      <c r="D126" s="262">
        <v>0</v>
      </c>
      <c r="E126" s="262">
        <v>0</v>
      </c>
      <c r="F126" s="262">
        <v>0</v>
      </c>
      <c r="G126" s="262">
        <v>0</v>
      </c>
      <c r="H126" s="262">
        <v>0</v>
      </c>
      <c r="I126" s="262">
        <v>0</v>
      </c>
      <c r="J126" s="262">
        <v>0</v>
      </c>
      <c r="K126" s="262">
        <v>0</v>
      </c>
      <c r="L126" s="262">
        <v>0</v>
      </c>
      <c r="M126" s="262">
        <v>0</v>
      </c>
      <c r="N126" s="262">
        <v>0</v>
      </c>
      <c r="O126" s="262">
        <v>0</v>
      </c>
      <c r="P126" s="262">
        <v>0</v>
      </c>
      <c r="Q126" s="262">
        <v>0</v>
      </c>
      <c r="R126" s="262">
        <v>0</v>
      </c>
      <c r="S126" s="262">
        <v>0</v>
      </c>
      <c r="T126" s="262">
        <v>0</v>
      </c>
      <c r="U126" s="262">
        <v>0</v>
      </c>
      <c r="V126" s="262">
        <v>0</v>
      </c>
      <c r="W126" s="262">
        <v>0</v>
      </c>
      <c r="X126" s="262">
        <v>0</v>
      </c>
      <c r="Y126" s="262">
        <v>0</v>
      </c>
      <c r="DA126" s="72" t="s">
        <v>1802</v>
      </c>
    </row>
    <row r="127" spans="1:105" ht="12" customHeight="1" x14ac:dyDescent="0.25">
      <c r="A127" s="133" t="s">
        <v>1575</v>
      </c>
      <c r="B127" s="261">
        <v>0</v>
      </c>
      <c r="C127" s="261">
        <v>0</v>
      </c>
      <c r="D127" s="261">
        <v>0</v>
      </c>
      <c r="E127" s="261">
        <v>0</v>
      </c>
      <c r="F127" s="261">
        <v>0</v>
      </c>
      <c r="G127" s="261">
        <v>0</v>
      </c>
      <c r="H127" s="261">
        <v>0</v>
      </c>
      <c r="I127" s="261">
        <v>0</v>
      </c>
      <c r="J127" s="261">
        <v>0</v>
      </c>
      <c r="K127" s="261">
        <v>0</v>
      </c>
      <c r="L127" s="261">
        <v>0</v>
      </c>
      <c r="M127" s="261">
        <v>0</v>
      </c>
      <c r="N127" s="261">
        <v>0</v>
      </c>
      <c r="O127" s="261">
        <v>0</v>
      </c>
      <c r="P127" s="261">
        <v>0</v>
      </c>
      <c r="Q127" s="261">
        <v>0</v>
      </c>
      <c r="R127" s="261">
        <v>0</v>
      </c>
      <c r="S127" s="261">
        <v>0</v>
      </c>
      <c r="T127" s="261">
        <v>0</v>
      </c>
      <c r="U127" s="261">
        <v>0</v>
      </c>
      <c r="V127" s="261">
        <v>0</v>
      </c>
      <c r="W127" s="261">
        <v>0</v>
      </c>
      <c r="X127" s="261">
        <v>0</v>
      </c>
      <c r="Y127" s="261">
        <v>0</v>
      </c>
      <c r="DA127" s="70" t="s">
        <v>1803</v>
      </c>
    </row>
    <row r="128" spans="1:105" ht="12" customHeight="1" x14ac:dyDescent="0.25">
      <c r="A128" s="100" t="s">
        <v>105</v>
      </c>
      <c r="B128" s="279">
        <v>8.40639</v>
      </c>
      <c r="C128" s="279">
        <v>8.8701500000000006</v>
      </c>
      <c r="D128" s="279">
        <v>8.8113799999999998</v>
      </c>
      <c r="E128" s="279">
        <v>8.4688800000000004</v>
      </c>
      <c r="F128" s="279">
        <v>10.445309999999999</v>
      </c>
      <c r="G128" s="279">
        <v>9.6549700000000005</v>
      </c>
      <c r="H128" s="279">
        <v>10.65258</v>
      </c>
      <c r="I128" s="279">
        <v>10.878399999999999</v>
      </c>
      <c r="J128" s="279">
        <v>10.55293</v>
      </c>
      <c r="K128" s="279">
        <v>8.5989699999999996</v>
      </c>
      <c r="L128" s="279">
        <v>9.5685300000000009</v>
      </c>
      <c r="M128" s="279">
        <v>10.5443</v>
      </c>
      <c r="N128" s="279">
        <v>10.22217</v>
      </c>
      <c r="O128" s="279">
        <v>8.9639600000000002</v>
      </c>
      <c r="P128" s="279">
        <v>8.7207799999999995</v>
      </c>
      <c r="Q128" s="279">
        <v>10.137890000000001</v>
      </c>
      <c r="R128" s="279">
        <v>10.83506</v>
      </c>
      <c r="S128" s="279">
        <v>10.603619999999999</v>
      </c>
      <c r="T128" s="279">
        <v>11.86473</v>
      </c>
      <c r="U128" s="279">
        <v>13.487310000000001</v>
      </c>
      <c r="V128" s="279">
        <v>11.305960000000001</v>
      </c>
      <c r="W128" s="279">
        <v>14.268269999999999</v>
      </c>
      <c r="X128" s="279">
        <v>14.899929999999999</v>
      </c>
      <c r="Y128" s="279">
        <v>13.14513</v>
      </c>
      <c r="DA128" s="105" t="s">
        <v>1804</v>
      </c>
    </row>
    <row r="129" spans="1:105" ht="12" customHeight="1" x14ac:dyDescent="0.25">
      <c r="A129" s="172"/>
      <c r="B129" s="172"/>
      <c r="C129" s="172"/>
      <c r="D129" s="172"/>
      <c r="E129" s="172"/>
      <c r="F129" s="172"/>
      <c r="G129" s="172"/>
      <c r="H129" s="172"/>
      <c r="I129" s="172"/>
      <c r="J129" s="172"/>
      <c r="K129" s="172"/>
      <c r="L129" s="172"/>
      <c r="M129" s="172"/>
      <c r="N129" s="172"/>
      <c r="O129" s="172"/>
      <c r="P129" s="172"/>
      <c r="Q129" s="172"/>
      <c r="R129" s="172"/>
      <c r="S129" s="172"/>
      <c r="T129" s="172"/>
      <c r="U129" s="172"/>
      <c r="V129" s="172"/>
      <c r="W129" s="172"/>
      <c r="X129" s="172"/>
      <c r="Y129" s="172"/>
      <c r="DA129" s="176"/>
    </row>
    <row r="130" spans="1:105" ht="15" customHeight="1" x14ac:dyDescent="0.25">
      <c r="A130" s="32" t="s">
        <v>429</v>
      </c>
      <c r="B130" s="33"/>
      <c r="C130" s="33"/>
      <c r="D130" s="33"/>
      <c r="E130" s="33"/>
      <c r="F130" s="33"/>
      <c r="G130" s="33"/>
      <c r="H130" s="33"/>
      <c r="I130" s="33"/>
      <c r="J130" s="33"/>
      <c r="K130" s="33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X130" s="33"/>
      <c r="Y130" s="33"/>
      <c r="DA130" s="88"/>
    </row>
    <row r="131" spans="1:105" ht="12" customHeight="1" x14ac:dyDescent="0.25">
      <c r="A131" s="172"/>
      <c r="B131" s="172"/>
      <c r="C131" s="172"/>
      <c r="D131" s="172"/>
      <c r="E131" s="172"/>
      <c r="F131" s="172"/>
      <c r="G131" s="172"/>
      <c r="H131" s="172"/>
      <c r="I131" s="172"/>
      <c r="J131" s="172"/>
      <c r="K131" s="172"/>
      <c r="L131" s="172"/>
      <c r="M131" s="172"/>
      <c r="N131" s="172"/>
      <c r="O131" s="172"/>
      <c r="P131" s="172"/>
      <c r="Q131" s="172"/>
      <c r="R131" s="172"/>
      <c r="S131" s="172"/>
      <c r="T131" s="172"/>
      <c r="U131" s="172"/>
      <c r="V131" s="172"/>
      <c r="W131" s="172"/>
      <c r="X131" s="172"/>
      <c r="Y131" s="172"/>
      <c r="DA131" s="176"/>
    </row>
    <row r="132" spans="1:105" ht="12" customHeight="1" x14ac:dyDescent="0.25">
      <c r="A132" s="35" t="s">
        <v>51</v>
      </c>
      <c r="B132" s="232">
        <f t="shared" ref="B132:Y132" si="9">SUM(B133:B138,B140:B141,B139,B144)</f>
        <v>1</v>
      </c>
      <c r="C132" s="232">
        <f t="shared" si="9"/>
        <v>1</v>
      </c>
      <c r="D132" s="232">
        <f t="shared" si="9"/>
        <v>1</v>
      </c>
      <c r="E132" s="232">
        <f t="shared" si="9"/>
        <v>1</v>
      </c>
      <c r="F132" s="232">
        <f t="shared" si="9"/>
        <v>1</v>
      </c>
      <c r="G132" s="232">
        <f t="shared" si="9"/>
        <v>1</v>
      </c>
      <c r="H132" s="232">
        <f t="shared" si="9"/>
        <v>1</v>
      </c>
      <c r="I132" s="232">
        <f t="shared" si="9"/>
        <v>1</v>
      </c>
      <c r="J132" s="232">
        <f t="shared" si="9"/>
        <v>1</v>
      </c>
      <c r="K132" s="232">
        <f t="shared" si="9"/>
        <v>1</v>
      </c>
      <c r="L132" s="232">
        <f t="shared" si="9"/>
        <v>1</v>
      </c>
      <c r="M132" s="232">
        <f t="shared" si="9"/>
        <v>1</v>
      </c>
      <c r="N132" s="232">
        <f t="shared" si="9"/>
        <v>1</v>
      </c>
      <c r="O132" s="232">
        <f t="shared" si="9"/>
        <v>0.99999999999999989</v>
      </c>
      <c r="P132" s="232">
        <f t="shared" si="9"/>
        <v>1</v>
      </c>
      <c r="Q132" s="232">
        <f t="shared" si="9"/>
        <v>0.99999999999999989</v>
      </c>
      <c r="R132" s="232">
        <f t="shared" si="9"/>
        <v>1</v>
      </c>
      <c r="S132" s="232">
        <f t="shared" si="9"/>
        <v>1</v>
      </c>
      <c r="T132" s="232">
        <f t="shared" si="9"/>
        <v>1</v>
      </c>
      <c r="U132" s="232">
        <f t="shared" si="9"/>
        <v>1</v>
      </c>
      <c r="V132" s="232">
        <f t="shared" si="9"/>
        <v>1</v>
      </c>
      <c r="W132" s="232">
        <f t="shared" si="9"/>
        <v>1</v>
      </c>
      <c r="X132" s="232">
        <f t="shared" si="9"/>
        <v>1</v>
      </c>
      <c r="Y132" s="232">
        <f t="shared" si="9"/>
        <v>1</v>
      </c>
      <c r="DA132" s="95"/>
    </row>
    <row r="133" spans="1:105" ht="12" customHeight="1" x14ac:dyDescent="0.25">
      <c r="A133" s="55" t="s">
        <v>91</v>
      </c>
      <c r="B133" s="266">
        <f t="shared" ref="B133:Y133" si="10">IF(B$6=0,0,B$6/B$5)</f>
        <v>0</v>
      </c>
      <c r="C133" s="266">
        <f t="shared" si="10"/>
        <v>0</v>
      </c>
      <c r="D133" s="266">
        <f t="shared" si="10"/>
        <v>0</v>
      </c>
      <c r="E133" s="266">
        <f t="shared" si="10"/>
        <v>0</v>
      </c>
      <c r="F133" s="266">
        <f t="shared" si="10"/>
        <v>0</v>
      </c>
      <c r="G133" s="266">
        <f t="shared" si="10"/>
        <v>0</v>
      </c>
      <c r="H133" s="266">
        <f t="shared" si="10"/>
        <v>0</v>
      </c>
      <c r="I133" s="266">
        <f t="shared" si="10"/>
        <v>0</v>
      </c>
      <c r="J133" s="266">
        <f t="shared" si="10"/>
        <v>0</v>
      </c>
      <c r="K133" s="266">
        <f t="shared" si="10"/>
        <v>0</v>
      </c>
      <c r="L133" s="266">
        <f t="shared" si="10"/>
        <v>0</v>
      </c>
      <c r="M133" s="266">
        <f t="shared" si="10"/>
        <v>0</v>
      </c>
      <c r="N133" s="266">
        <f t="shared" si="10"/>
        <v>0</v>
      </c>
      <c r="O133" s="266">
        <f t="shared" si="10"/>
        <v>0</v>
      </c>
      <c r="P133" s="266">
        <f t="shared" si="10"/>
        <v>0</v>
      </c>
      <c r="Q133" s="266">
        <f t="shared" si="10"/>
        <v>0</v>
      </c>
      <c r="R133" s="266">
        <f t="shared" si="10"/>
        <v>0</v>
      </c>
      <c r="S133" s="266">
        <f t="shared" si="10"/>
        <v>0</v>
      </c>
      <c r="T133" s="266">
        <f t="shared" si="10"/>
        <v>0</v>
      </c>
      <c r="U133" s="266">
        <f t="shared" si="10"/>
        <v>0</v>
      </c>
      <c r="V133" s="266">
        <f t="shared" si="10"/>
        <v>0</v>
      </c>
      <c r="W133" s="266">
        <f t="shared" si="10"/>
        <v>0</v>
      </c>
      <c r="X133" s="266">
        <f t="shared" si="10"/>
        <v>0</v>
      </c>
      <c r="Y133" s="266">
        <f t="shared" si="10"/>
        <v>0</v>
      </c>
      <c r="DA133" s="76"/>
    </row>
    <row r="134" spans="1:105" ht="12" customHeight="1" x14ac:dyDescent="0.25">
      <c r="A134" s="173" t="s">
        <v>92</v>
      </c>
      <c r="B134" s="267">
        <f t="shared" ref="B134:Y134" si="11">IF(B$7=0,0,B$7/B$5)</f>
        <v>0</v>
      </c>
      <c r="C134" s="267">
        <f t="shared" si="11"/>
        <v>0</v>
      </c>
      <c r="D134" s="267">
        <f t="shared" si="11"/>
        <v>0</v>
      </c>
      <c r="E134" s="267">
        <f t="shared" si="11"/>
        <v>0</v>
      </c>
      <c r="F134" s="267">
        <f t="shared" si="11"/>
        <v>0</v>
      </c>
      <c r="G134" s="267">
        <f t="shared" si="11"/>
        <v>0</v>
      </c>
      <c r="H134" s="267">
        <f t="shared" si="11"/>
        <v>0</v>
      </c>
      <c r="I134" s="267">
        <f t="shared" si="11"/>
        <v>0</v>
      </c>
      <c r="J134" s="267">
        <f t="shared" si="11"/>
        <v>0</v>
      </c>
      <c r="K134" s="267">
        <f t="shared" si="11"/>
        <v>0</v>
      </c>
      <c r="L134" s="267">
        <f t="shared" si="11"/>
        <v>0</v>
      </c>
      <c r="M134" s="267">
        <f t="shared" si="11"/>
        <v>0</v>
      </c>
      <c r="N134" s="267">
        <f t="shared" si="11"/>
        <v>0</v>
      </c>
      <c r="O134" s="267">
        <f t="shared" si="11"/>
        <v>0</v>
      </c>
      <c r="P134" s="267">
        <f t="shared" si="11"/>
        <v>0</v>
      </c>
      <c r="Q134" s="267">
        <f t="shared" si="11"/>
        <v>0</v>
      </c>
      <c r="R134" s="267">
        <f t="shared" si="11"/>
        <v>0</v>
      </c>
      <c r="S134" s="267">
        <f t="shared" si="11"/>
        <v>0</v>
      </c>
      <c r="T134" s="267">
        <f t="shared" si="11"/>
        <v>0</v>
      </c>
      <c r="U134" s="267">
        <f t="shared" si="11"/>
        <v>0</v>
      </c>
      <c r="V134" s="267">
        <f t="shared" si="11"/>
        <v>0</v>
      </c>
      <c r="W134" s="267">
        <f t="shared" si="11"/>
        <v>0</v>
      </c>
      <c r="X134" s="267">
        <f t="shared" si="11"/>
        <v>0</v>
      </c>
      <c r="Y134" s="267">
        <f t="shared" si="11"/>
        <v>0</v>
      </c>
      <c r="DA134" s="77"/>
    </row>
    <row r="135" spans="1:105" ht="12" customHeight="1" x14ac:dyDescent="0.25">
      <c r="A135" s="173" t="s">
        <v>93</v>
      </c>
      <c r="B135" s="267">
        <f t="shared" ref="B135:Y135" si="12">IF(B$8=0,0,B$8/B$5)</f>
        <v>0</v>
      </c>
      <c r="C135" s="267">
        <f t="shared" si="12"/>
        <v>0</v>
      </c>
      <c r="D135" s="267">
        <f t="shared" si="12"/>
        <v>0</v>
      </c>
      <c r="E135" s="267">
        <f t="shared" si="12"/>
        <v>0</v>
      </c>
      <c r="F135" s="267">
        <f t="shared" si="12"/>
        <v>0</v>
      </c>
      <c r="G135" s="267">
        <f t="shared" si="12"/>
        <v>0</v>
      </c>
      <c r="H135" s="267">
        <f t="shared" si="12"/>
        <v>0</v>
      </c>
      <c r="I135" s="267">
        <f t="shared" si="12"/>
        <v>0</v>
      </c>
      <c r="J135" s="267">
        <f t="shared" si="12"/>
        <v>0</v>
      </c>
      <c r="K135" s="267">
        <f t="shared" si="12"/>
        <v>0</v>
      </c>
      <c r="L135" s="267">
        <f t="shared" si="12"/>
        <v>0</v>
      </c>
      <c r="M135" s="267">
        <f t="shared" si="12"/>
        <v>0</v>
      </c>
      <c r="N135" s="267">
        <f t="shared" si="12"/>
        <v>0</v>
      </c>
      <c r="O135" s="267">
        <f t="shared" si="12"/>
        <v>0</v>
      </c>
      <c r="P135" s="267">
        <f t="shared" si="12"/>
        <v>0</v>
      </c>
      <c r="Q135" s="267">
        <f t="shared" si="12"/>
        <v>0</v>
      </c>
      <c r="R135" s="267">
        <f t="shared" si="12"/>
        <v>0</v>
      </c>
      <c r="S135" s="267">
        <f t="shared" si="12"/>
        <v>0</v>
      </c>
      <c r="T135" s="267">
        <f t="shared" si="12"/>
        <v>0</v>
      </c>
      <c r="U135" s="267">
        <f t="shared" si="12"/>
        <v>0</v>
      </c>
      <c r="V135" s="267">
        <f t="shared" si="12"/>
        <v>0</v>
      </c>
      <c r="W135" s="267">
        <f t="shared" si="12"/>
        <v>0</v>
      </c>
      <c r="X135" s="267">
        <f t="shared" si="12"/>
        <v>0</v>
      </c>
      <c r="Y135" s="267">
        <f t="shared" si="12"/>
        <v>0</v>
      </c>
      <c r="DA135" s="77"/>
    </row>
    <row r="136" spans="1:105" ht="12" customHeight="1" x14ac:dyDescent="0.25">
      <c r="A136" s="173" t="s">
        <v>94</v>
      </c>
      <c r="B136" s="267">
        <f t="shared" ref="B136:Y136" si="13">IF(B$9=0,0,B$9/B$5)</f>
        <v>0</v>
      </c>
      <c r="C136" s="267">
        <f t="shared" si="13"/>
        <v>0</v>
      </c>
      <c r="D136" s="267">
        <f t="shared" si="13"/>
        <v>0</v>
      </c>
      <c r="E136" s="267">
        <f t="shared" si="13"/>
        <v>0</v>
      </c>
      <c r="F136" s="267">
        <f t="shared" si="13"/>
        <v>0</v>
      </c>
      <c r="G136" s="267">
        <f t="shared" si="13"/>
        <v>0</v>
      </c>
      <c r="H136" s="267">
        <f t="shared" si="13"/>
        <v>0</v>
      </c>
      <c r="I136" s="267">
        <f t="shared" si="13"/>
        <v>0</v>
      </c>
      <c r="J136" s="267">
        <f t="shared" si="13"/>
        <v>0</v>
      </c>
      <c r="K136" s="267">
        <f t="shared" si="13"/>
        <v>0</v>
      </c>
      <c r="L136" s="267">
        <f t="shared" si="13"/>
        <v>0</v>
      </c>
      <c r="M136" s="267">
        <f t="shared" si="13"/>
        <v>0</v>
      </c>
      <c r="N136" s="267">
        <f t="shared" si="13"/>
        <v>0</v>
      </c>
      <c r="O136" s="267">
        <f t="shared" si="13"/>
        <v>0</v>
      </c>
      <c r="P136" s="267">
        <f t="shared" si="13"/>
        <v>0</v>
      </c>
      <c r="Q136" s="267">
        <f t="shared" si="13"/>
        <v>0</v>
      </c>
      <c r="R136" s="267">
        <f t="shared" si="13"/>
        <v>0</v>
      </c>
      <c r="S136" s="267">
        <f t="shared" si="13"/>
        <v>0</v>
      </c>
      <c r="T136" s="267">
        <f t="shared" si="13"/>
        <v>0</v>
      </c>
      <c r="U136" s="267">
        <f t="shared" si="13"/>
        <v>0</v>
      </c>
      <c r="V136" s="267">
        <f t="shared" si="13"/>
        <v>0</v>
      </c>
      <c r="W136" s="267">
        <f t="shared" si="13"/>
        <v>0</v>
      </c>
      <c r="X136" s="267">
        <f t="shared" si="13"/>
        <v>0</v>
      </c>
      <c r="Y136" s="267">
        <f t="shared" si="13"/>
        <v>0</v>
      </c>
      <c r="DA136" s="77"/>
    </row>
    <row r="137" spans="1:105" ht="12" customHeight="1" x14ac:dyDescent="0.25">
      <c r="A137" s="56" t="s">
        <v>95</v>
      </c>
      <c r="B137" s="268">
        <f t="shared" ref="B137:Y137" si="14">IF(B$10=0,0,B$10/B$5)</f>
        <v>9.5001193877471363E-4</v>
      </c>
      <c r="C137" s="268">
        <f t="shared" si="14"/>
        <v>8.286827248492586E-4</v>
      </c>
      <c r="D137" s="268">
        <f t="shared" si="14"/>
        <v>7.8577797150428293E-4</v>
      </c>
      <c r="E137" s="268">
        <f t="shared" si="14"/>
        <v>8.2542293851220092E-4</v>
      </c>
      <c r="F137" s="268">
        <f t="shared" si="14"/>
        <v>7.6915516921021311E-4</v>
      </c>
      <c r="G137" s="268">
        <f t="shared" si="14"/>
        <v>7.1429440405529235E-4</v>
      </c>
      <c r="H137" s="268">
        <f t="shared" si="14"/>
        <v>8.4805480728216169E-4</v>
      </c>
      <c r="I137" s="268">
        <f t="shared" si="14"/>
        <v>7.6264194067373334E-4</v>
      </c>
      <c r="J137" s="268">
        <f t="shared" si="14"/>
        <v>7.3584808128059119E-4</v>
      </c>
      <c r="K137" s="268">
        <f t="shared" si="14"/>
        <v>7.4020403263951029E-4</v>
      </c>
      <c r="L137" s="268">
        <f t="shared" si="14"/>
        <v>6.4788915970488605E-4</v>
      </c>
      <c r="M137" s="268">
        <f t="shared" si="14"/>
        <v>6.7188366750992599E-4</v>
      </c>
      <c r="N137" s="268">
        <f t="shared" si="14"/>
        <v>6.4793863299124983E-4</v>
      </c>
      <c r="O137" s="268">
        <f t="shared" si="14"/>
        <v>4.6695885494137769E-4</v>
      </c>
      <c r="P137" s="268">
        <f t="shared" si="14"/>
        <v>4.6117641344457636E-4</v>
      </c>
      <c r="Q137" s="268">
        <f t="shared" si="14"/>
        <v>4.036557239051859E-4</v>
      </c>
      <c r="R137" s="268">
        <f t="shared" si="14"/>
        <v>5.7055221651722428E-4</v>
      </c>
      <c r="S137" s="268">
        <f t="shared" si="14"/>
        <v>5.0355162295253394E-4</v>
      </c>
      <c r="T137" s="268">
        <f t="shared" si="14"/>
        <v>4.3168933487415973E-4</v>
      </c>
      <c r="U137" s="268">
        <f t="shared" si="14"/>
        <v>5.4395660928822248E-4</v>
      </c>
      <c r="V137" s="268">
        <f t="shared" si="14"/>
        <v>4.6641046985764753E-4</v>
      </c>
      <c r="W137" s="268">
        <f t="shared" si="14"/>
        <v>4.1317472815094133E-4</v>
      </c>
      <c r="X137" s="268">
        <f t="shared" si="14"/>
        <v>3.4910209921994368E-4</v>
      </c>
      <c r="Y137" s="268">
        <f t="shared" si="14"/>
        <v>3.5598712501711389E-4</v>
      </c>
      <c r="DA137" s="78"/>
    </row>
    <row r="138" spans="1:105" ht="12" customHeight="1" x14ac:dyDescent="0.25">
      <c r="A138" s="174" t="s">
        <v>1450</v>
      </c>
      <c r="B138" s="269">
        <f t="shared" ref="B138:Y138" si="15">IF(B$16=0,0,B$16/B$5)</f>
        <v>0</v>
      </c>
      <c r="C138" s="269">
        <f t="shared" si="15"/>
        <v>0</v>
      </c>
      <c r="D138" s="269">
        <f t="shared" si="15"/>
        <v>0</v>
      </c>
      <c r="E138" s="269">
        <f t="shared" si="15"/>
        <v>0</v>
      </c>
      <c r="F138" s="269">
        <f t="shared" si="15"/>
        <v>0</v>
      </c>
      <c r="G138" s="269">
        <f t="shared" si="15"/>
        <v>0</v>
      </c>
      <c r="H138" s="269">
        <f t="shared" si="15"/>
        <v>0</v>
      </c>
      <c r="I138" s="269">
        <f t="shared" si="15"/>
        <v>0</v>
      </c>
      <c r="J138" s="269">
        <f t="shared" si="15"/>
        <v>0</v>
      </c>
      <c r="K138" s="269">
        <f t="shared" si="15"/>
        <v>0</v>
      </c>
      <c r="L138" s="269">
        <f t="shared" si="15"/>
        <v>0</v>
      </c>
      <c r="M138" s="269">
        <f t="shared" si="15"/>
        <v>0</v>
      </c>
      <c r="N138" s="269">
        <f t="shared" si="15"/>
        <v>0</v>
      </c>
      <c r="O138" s="269">
        <f t="shared" si="15"/>
        <v>0</v>
      </c>
      <c r="P138" s="269">
        <f t="shared" si="15"/>
        <v>0</v>
      </c>
      <c r="Q138" s="269">
        <f t="shared" si="15"/>
        <v>0</v>
      </c>
      <c r="R138" s="269">
        <f t="shared" si="15"/>
        <v>0</v>
      </c>
      <c r="S138" s="269">
        <f t="shared" si="15"/>
        <v>0</v>
      </c>
      <c r="T138" s="269">
        <f t="shared" si="15"/>
        <v>0</v>
      </c>
      <c r="U138" s="269">
        <f t="shared" si="15"/>
        <v>0</v>
      </c>
      <c r="V138" s="269">
        <f t="shared" si="15"/>
        <v>0</v>
      </c>
      <c r="W138" s="269">
        <f t="shared" si="15"/>
        <v>0</v>
      </c>
      <c r="X138" s="269">
        <f t="shared" si="15"/>
        <v>0</v>
      </c>
      <c r="Y138" s="269">
        <f t="shared" si="15"/>
        <v>0</v>
      </c>
      <c r="DA138" s="79"/>
    </row>
    <row r="139" spans="1:105" ht="12" customHeight="1" x14ac:dyDescent="0.25">
      <c r="A139" s="174" t="s">
        <v>1452</v>
      </c>
      <c r="B139" s="269">
        <f t="shared" ref="B139:Y139" si="16">IF(B$17=0,0,B$17/B$5)</f>
        <v>0.20007068104387107</v>
      </c>
      <c r="C139" s="269">
        <f t="shared" si="16"/>
        <v>0.18902905147208141</v>
      </c>
      <c r="D139" s="269">
        <f t="shared" si="16"/>
        <v>0.21081066675154131</v>
      </c>
      <c r="E139" s="269">
        <f t="shared" si="16"/>
        <v>0.22199930724602102</v>
      </c>
      <c r="F139" s="269">
        <f t="shared" si="16"/>
        <v>0.19828742563137336</v>
      </c>
      <c r="G139" s="269">
        <f t="shared" si="16"/>
        <v>0.17552142235037996</v>
      </c>
      <c r="H139" s="269">
        <f t="shared" si="16"/>
        <v>0.20665218501769225</v>
      </c>
      <c r="I139" s="269">
        <f t="shared" si="16"/>
        <v>0.18614374862790853</v>
      </c>
      <c r="J139" s="269">
        <f t="shared" si="16"/>
        <v>0.18394975971709496</v>
      </c>
      <c r="K139" s="269">
        <f t="shared" si="16"/>
        <v>0.19180909617097214</v>
      </c>
      <c r="L139" s="269">
        <f t="shared" si="16"/>
        <v>0.16621436567228642</v>
      </c>
      <c r="M139" s="269">
        <f t="shared" si="16"/>
        <v>0.18050259884033923</v>
      </c>
      <c r="N139" s="269">
        <f t="shared" si="16"/>
        <v>0.1793973289023906</v>
      </c>
      <c r="O139" s="269">
        <f t="shared" si="16"/>
        <v>0.13948865889021458</v>
      </c>
      <c r="P139" s="269">
        <f t="shared" si="16"/>
        <v>0.1575358745878</v>
      </c>
      <c r="Q139" s="269">
        <f t="shared" si="16"/>
        <v>0.15422442487394181</v>
      </c>
      <c r="R139" s="269">
        <f t="shared" si="16"/>
        <v>0.17776050332500726</v>
      </c>
      <c r="S139" s="269">
        <f t="shared" si="16"/>
        <v>0.17158264770213433</v>
      </c>
      <c r="T139" s="269">
        <f t="shared" si="16"/>
        <v>0.15766160840497254</v>
      </c>
      <c r="U139" s="269">
        <f t="shared" si="16"/>
        <v>0.20331836312393628</v>
      </c>
      <c r="V139" s="269">
        <f t="shared" si="16"/>
        <v>0.18675798391427115</v>
      </c>
      <c r="W139" s="269">
        <f t="shared" si="16"/>
        <v>0.16431185758965575</v>
      </c>
      <c r="X139" s="269">
        <f t="shared" si="16"/>
        <v>0.14620567908515375</v>
      </c>
      <c r="Y139" s="269">
        <f t="shared" si="16"/>
        <v>0.15060428349148752</v>
      </c>
      <c r="DA139" s="79"/>
    </row>
    <row r="140" spans="1:105" ht="12" customHeight="1" x14ac:dyDescent="0.25">
      <c r="A140" s="174" t="s">
        <v>1461</v>
      </c>
      <c r="B140" s="269">
        <f t="shared" ref="B140:Y140" si="17">IF(B$25=0,0,B$25/B$5)</f>
        <v>0.1552518195193795</v>
      </c>
      <c r="C140" s="269">
        <f t="shared" si="17"/>
        <v>0.14668368213645408</v>
      </c>
      <c r="D140" s="269">
        <f t="shared" si="17"/>
        <v>0.16358588583048655</v>
      </c>
      <c r="E140" s="269">
        <f t="shared" si="17"/>
        <v>0.17226810146374705</v>
      </c>
      <c r="F140" s="269">
        <f t="shared" si="17"/>
        <v>0.15386804031688203</v>
      </c>
      <c r="G140" s="269">
        <f t="shared" si="17"/>
        <v>0.13620196643680474</v>
      </c>
      <c r="H140" s="269">
        <f t="shared" si="17"/>
        <v>0.16035896696236604</v>
      </c>
      <c r="I140" s="269">
        <f t="shared" si="17"/>
        <v>0.14444473081142689</v>
      </c>
      <c r="J140" s="269">
        <f t="shared" si="17"/>
        <v>0.14274222863253724</v>
      </c>
      <c r="K140" s="269">
        <f t="shared" si="17"/>
        <v>0.14884095473429851</v>
      </c>
      <c r="L140" s="269">
        <f t="shared" si="17"/>
        <v>0.12897983135881602</v>
      </c>
      <c r="M140" s="269">
        <f t="shared" si="17"/>
        <v>0.14006728398047699</v>
      </c>
      <c r="N140" s="269">
        <f t="shared" si="17"/>
        <v>0.13920961124186626</v>
      </c>
      <c r="O140" s="269">
        <f t="shared" si="17"/>
        <v>0.1082410875098448</v>
      </c>
      <c r="P140" s="269">
        <f t="shared" si="17"/>
        <v>0.12224545366529593</v>
      </c>
      <c r="Q140" s="269">
        <f t="shared" si="17"/>
        <v>0.11967581882104467</v>
      </c>
      <c r="R140" s="269">
        <f t="shared" si="17"/>
        <v>0.13793945937454252</v>
      </c>
      <c r="S140" s="269">
        <f t="shared" si="17"/>
        <v>0.13314553694085646</v>
      </c>
      <c r="T140" s="269">
        <f t="shared" si="17"/>
        <v>0.12234302120387437</v>
      </c>
      <c r="U140" s="269">
        <f t="shared" si="17"/>
        <v>0.15777197164521775</v>
      </c>
      <c r="V140" s="269">
        <f t="shared" si="17"/>
        <v>0.14492136809442738</v>
      </c>
      <c r="W140" s="269">
        <f t="shared" si="17"/>
        <v>0.12750351388972136</v>
      </c>
      <c r="X140" s="269">
        <f t="shared" si="17"/>
        <v>0.11345339348877054</v>
      </c>
      <c r="Y140" s="269">
        <f t="shared" si="17"/>
        <v>0.11686664391540132</v>
      </c>
      <c r="DA140" s="79"/>
    </row>
    <row r="141" spans="1:105" ht="12" customHeight="1" x14ac:dyDescent="0.25">
      <c r="A141" s="174" t="s">
        <v>1470</v>
      </c>
      <c r="B141" s="269">
        <f t="shared" ref="B141:Y141" si="18">IF(B$33=0,0,B$33/B$5)</f>
        <v>3.9231034515058117E-4</v>
      </c>
      <c r="C141" s="269">
        <f t="shared" si="18"/>
        <v>3.7065926921215373E-4</v>
      </c>
      <c r="D141" s="269">
        <f t="shared" si="18"/>
        <v>4.1336994007925778E-4</v>
      </c>
      <c r="E141" s="269">
        <f t="shared" si="18"/>
        <v>4.3530928367149855E-4</v>
      </c>
      <c r="F141" s="269">
        <f t="shared" si="18"/>
        <v>3.8881363317500072E-4</v>
      </c>
      <c r="G141" s="269">
        <f t="shared" si="18"/>
        <v>3.4417271648362732E-4</v>
      </c>
      <c r="H141" s="269">
        <f t="shared" si="18"/>
        <v>4.0521574479288801E-4</v>
      </c>
      <c r="I141" s="269">
        <f t="shared" si="18"/>
        <v>3.600799940831112E-4</v>
      </c>
      <c r="J141" s="269">
        <f t="shared" si="18"/>
        <v>3.3629516840491541E-4</v>
      </c>
      <c r="K141" s="269">
        <f t="shared" si="18"/>
        <v>2.981692093596933E-4</v>
      </c>
      <c r="L141" s="269">
        <f t="shared" si="18"/>
        <v>2.8385812065412352E-4</v>
      </c>
      <c r="M141" s="269">
        <f t="shared" si="18"/>
        <v>3.3499086094032708E-4</v>
      </c>
      <c r="N141" s="269">
        <f t="shared" si="18"/>
        <v>2.4206770016833027E-4</v>
      </c>
      <c r="O141" s="269">
        <f t="shared" si="18"/>
        <v>2.2914424891588847E-4</v>
      </c>
      <c r="P141" s="269">
        <f t="shared" si="18"/>
        <v>2.7806669271348493E-4</v>
      </c>
      <c r="Q141" s="269">
        <f t="shared" si="18"/>
        <v>2.7091490690390075E-4</v>
      </c>
      <c r="R141" s="269">
        <f t="shared" si="18"/>
        <v>3.4698684540818473E-4</v>
      </c>
      <c r="S141" s="269">
        <f t="shared" si="18"/>
        <v>3.35584025233635E-4</v>
      </c>
      <c r="T141" s="269">
        <f t="shared" si="18"/>
        <v>3.0838239402809883E-4</v>
      </c>
      <c r="U141" s="269">
        <f t="shared" si="18"/>
        <v>3.9795749120125957E-4</v>
      </c>
      <c r="V141" s="269">
        <f t="shared" si="18"/>
        <v>3.6536401086708584E-4</v>
      </c>
      <c r="W141" s="269">
        <f t="shared" si="18"/>
        <v>3.2117256431724354E-4</v>
      </c>
      <c r="X141" s="269">
        <f t="shared" si="18"/>
        <v>2.8581152669902068E-4</v>
      </c>
      <c r="Y141" s="269">
        <f t="shared" si="18"/>
        <v>2.9482363615727859E-4</v>
      </c>
      <c r="DA141" s="79"/>
    </row>
    <row r="142" spans="1:105" ht="12" customHeight="1" x14ac:dyDescent="0.25">
      <c r="A142" s="62" t="s">
        <v>1577</v>
      </c>
      <c r="B142" s="318">
        <f t="shared" ref="B142:Y142" si="19">IF(B$34=0,0,B$34/B$5)</f>
        <v>0</v>
      </c>
      <c r="C142" s="318">
        <f t="shared" si="19"/>
        <v>0</v>
      </c>
      <c r="D142" s="318">
        <f t="shared" si="19"/>
        <v>0</v>
      </c>
      <c r="E142" s="318">
        <f t="shared" si="19"/>
        <v>0</v>
      </c>
      <c r="F142" s="318">
        <f t="shared" si="19"/>
        <v>0</v>
      </c>
      <c r="G142" s="318">
        <f t="shared" si="19"/>
        <v>0</v>
      </c>
      <c r="H142" s="318">
        <f t="shared" si="19"/>
        <v>0</v>
      </c>
      <c r="I142" s="318">
        <f t="shared" si="19"/>
        <v>0</v>
      </c>
      <c r="J142" s="318">
        <f t="shared" si="19"/>
        <v>0</v>
      </c>
      <c r="K142" s="318">
        <f t="shared" si="19"/>
        <v>0</v>
      </c>
      <c r="L142" s="318">
        <f t="shared" si="19"/>
        <v>0</v>
      </c>
      <c r="M142" s="318">
        <f t="shared" si="19"/>
        <v>0</v>
      </c>
      <c r="N142" s="318">
        <f t="shared" si="19"/>
        <v>0</v>
      </c>
      <c r="O142" s="318">
        <f t="shared" si="19"/>
        <v>0</v>
      </c>
      <c r="P142" s="318">
        <f t="shared" si="19"/>
        <v>0</v>
      </c>
      <c r="Q142" s="318">
        <f t="shared" si="19"/>
        <v>0</v>
      </c>
      <c r="R142" s="318">
        <f t="shared" si="19"/>
        <v>0</v>
      </c>
      <c r="S142" s="318">
        <f t="shared" si="19"/>
        <v>0</v>
      </c>
      <c r="T142" s="318">
        <f t="shared" si="19"/>
        <v>0</v>
      </c>
      <c r="U142" s="318">
        <f t="shared" si="19"/>
        <v>0</v>
      </c>
      <c r="V142" s="318">
        <f t="shared" si="19"/>
        <v>0</v>
      </c>
      <c r="W142" s="318">
        <f t="shared" si="19"/>
        <v>0</v>
      </c>
      <c r="X142" s="318">
        <f t="shared" si="19"/>
        <v>0</v>
      </c>
      <c r="Y142" s="318">
        <f t="shared" si="19"/>
        <v>0</v>
      </c>
      <c r="DA142" s="141"/>
    </row>
    <row r="143" spans="1:105" ht="12" customHeight="1" x14ac:dyDescent="0.25">
      <c r="A143" s="62" t="s">
        <v>1578</v>
      </c>
      <c r="B143" s="327">
        <f t="shared" ref="B143:Y143" si="20">IF(B$35=0,0,B$35/B$5)</f>
        <v>3.9231034515058117E-4</v>
      </c>
      <c r="C143" s="327">
        <f t="shared" si="20"/>
        <v>3.7065926921215373E-4</v>
      </c>
      <c r="D143" s="327">
        <f t="shared" si="20"/>
        <v>4.1336994007925778E-4</v>
      </c>
      <c r="E143" s="327">
        <f t="shared" si="20"/>
        <v>4.3530928367149855E-4</v>
      </c>
      <c r="F143" s="327">
        <f t="shared" si="20"/>
        <v>3.8881363317500072E-4</v>
      </c>
      <c r="G143" s="327">
        <f t="shared" si="20"/>
        <v>3.4417271648362732E-4</v>
      </c>
      <c r="H143" s="327">
        <f t="shared" si="20"/>
        <v>4.0521574479288801E-4</v>
      </c>
      <c r="I143" s="327">
        <f t="shared" si="20"/>
        <v>3.600799940831112E-4</v>
      </c>
      <c r="J143" s="327">
        <f t="shared" si="20"/>
        <v>3.3629516840491541E-4</v>
      </c>
      <c r="K143" s="327">
        <f t="shared" si="20"/>
        <v>2.981692093596933E-4</v>
      </c>
      <c r="L143" s="327">
        <f t="shared" si="20"/>
        <v>2.8385812065412352E-4</v>
      </c>
      <c r="M143" s="327">
        <f t="shared" si="20"/>
        <v>3.3499086094032708E-4</v>
      </c>
      <c r="N143" s="327">
        <f t="shared" si="20"/>
        <v>2.4206770016833027E-4</v>
      </c>
      <c r="O143" s="327">
        <f t="shared" si="20"/>
        <v>2.2914424891588847E-4</v>
      </c>
      <c r="P143" s="327">
        <f t="shared" si="20"/>
        <v>2.7806669271348493E-4</v>
      </c>
      <c r="Q143" s="327">
        <f t="shared" si="20"/>
        <v>2.7091490690390075E-4</v>
      </c>
      <c r="R143" s="327">
        <f t="shared" si="20"/>
        <v>3.4698684540818473E-4</v>
      </c>
      <c r="S143" s="327">
        <f t="shared" si="20"/>
        <v>3.35584025233635E-4</v>
      </c>
      <c r="T143" s="327">
        <f t="shared" si="20"/>
        <v>3.0838239402809883E-4</v>
      </c>
      <c r="U143" s="327">
        <f t="shared" si="20"/>
        <v>3.9795749120125957E-4</v>
      </c>
      <c r="V143" s="327">
        <f t="shared" si="20"/>
        <v>3.6536401086708584E-4</v>
      </c>
      <c r="W143" s="327">
        <f t="shared" si="20"/>
        <v>3.2117256431724354E-4</v>
      </c>
      <c r="X143" s="327">
        <f t="shared" si="20"/>
        <v>2.8581152669902068E-4</v>
      </c>
      <c r="Y143" s="327">
        <f t="shared" si="20"/>
        <v>2.9482363615727859E-4</v>
      </c>
      <c r="DA143" s="151"/>
    </row>
    <row r="144" spans="1:105" ht="12" customHeight="1" x14ac:dyDescent="0.25">
      <c r="A144" s="100" t="s">
        <v>105</v>
      </c>
      <c r="B144" s="310">
        <f t="shared" ref="B144:Y144" si="21">IF(B$5=0,0,B$46/B$5)</f>
        <v>0.64333517715282418</v>
      </c>
      <c r="C144" s="310">
        <f t="shared" si="21"/>
        <v>0.66308792439740305</v>
      </c>
      <c r="D144" s="310">
        <f t="shared" si="21"/>
        <v>0.62440429950638854</v>
      </c>
      <c r="E144" s="310">
        <f t="shared" si="21"/>
        <v>0.60447185906804823</v>
      </c>
      <c r="F144" s="310">
        <f t="shared" si="21"/>
        <v>0.64668656524935941</v>
      </c>
      <c r="G144" s="310">
        <f t="shared" si="21"/>
        <v>0.68721814409227644</v>
      </c>
      <c r="H144" s="310">
        <f t="shared" si="21"/>
        <v>0.63173557746786668</v>
      </c>
      <c r="I144" s="310">
        <f t="shared" si="21"/>
        <v>0.66828879862590773</v>
      </c>
      <c r="J144" s="310">
        <f t="shared" si="21"/>
        <v>0.67223586840068228</v>
      </c>
      <c r="K144" s="310">
        <f t="shared" si="21"/>
        <v>0.65831157585273015</v>
      </c>
      <c r="L144" s="310">
        <f t="shared" si="21"/>
        <v>0.70387405568853867</v>
      </c>
      <c r="M144" s="310">
        <f t="shared" si="21"/>
        <v>0.67842324265073362</v>
      </c>
      <c r="N144" s="310">
        <f t="shared" si="21"/>
        <v>0.68050305352258367</v>
      </c>
      <c r="O144" s="310">
        <f t="shared" si="21"/>
        <v>0.75157415049608323</v>
      </c>
      <c r="P144" s="310">
        <f t="shared" si="21"/>
        <v>0.71947942864074599</v>
      </c>
      <c r="Q144" s="310">
        <f t="shared" si="21"/>
        <v>0.72542518567420433</v>
      </c>
      <c r="R144" s="310">
        <f t="shared" si="21"/>
        <v>0.68338249823852482</v>
      </c>
      <c r="S144" s="310">
        <f t="shared" si="21"/>
        <v>0.69443267970882316</v>
      </c>
      <c r="T144" s="310">
        <f t="shared" si="21"/>
        <v>0.7192552986622508</v>
      </c>
      <c r="U144" s="310">
        <f t="shared" si="21"/>
        <v>0.63796775113035653</v>
      </c>
      <c r="V144" s="310">
        <f t="shared" si="21"/>
        <v>0.66748887351057673</v>
      </c>
      <c r="W144" s="310">
        <f t="shared" si="21"/>
        <v>0.70745028122815468</v>
      </c>
      <c r="X144" s="310">
        <f t="shared" si="21"/>
        <v>0.73970601380015677</v>
      </c>
      <c r="Y144" s="310">
        <f t="shared" si="21"/>
        <v>0.73187826183193672</v>
      </c>
      <c r="DA144" s="127"/>
    </row>
    <row r="145" spans="1:105" ht="12" customHeight="1" x14ac:dyDescent="0.25">
      <c r="A145" s="172"/>
      <c r="B145" s="172"/>
      <c r="C145" s="172"/>
      <c r="D145" s="172"/>
      <c r="E145" s="172"/>
      <c r="F145" s="172"/>
      <c r="G145" s="172"/>
      <c r="H145" s="172"/>
      <c r="I145" s="172"/>
      <c r="J145" s="172"/>
      <c r="K145" s="172"/>
      <c r="L145" s="172"/>
      <c r="M145" s="172"/>
      <c r="N145" s="172"/>
      <c r="O145" s="172"/>
      <c r="P145" s="172"/>
      <c r="Q145" s="172"/>
      <c r="R145" s="172"/>
      <c r="S145" s="172"/>
      <c r="T145" s="172"/>
      <c r="U145" s="172"/>
      <c r="V145" s="172"/>
      <c r="W145" s="172"/>
      <c r="X145" s="172"/>
      <c r="Y145" s="172"/>
      <c r="DA145" s="176"/>
    </row>
    <row r="146" spans="1:105" ht="12" customHeight="1" x14ac:dyDescent="0.25">
      <c r="A146" s="35" t="s">
        <v>52</v>
      </c>
      <c r="B146" s="232">
        <f t="shared" ref="B146:Y146" si="22">SUM(B147:B152,B154:B156,B158:B159,B161:B162,B163)</f>
        <v>1</v>
      </c>
      <c r="C146" s="232">
        <f t="shared" si="22"/>
        <v>1</v>
      </c>
      <c r="D146" s="232">
        <f t="shared" si="22"/>
        <v>0.99999999999999989</v>
      </c>
      <c r="E146" s="232">
        <f t="shared" si="22"/>
        <v>1</v>
      </c>
      <c r="F146" s="232">
        <f t="shared" si="22"/>
        <v>0.99999999999999989</v>
      </c>
      <c r="G146" s="232">
        <f t="shared" si="22"/>
        <v>1</v>
      </c>
      <c r="H146" s="232">
        <f t="shared" si="22"/>
        <v>0.99999999999999989</v>
      </c>
      <c r="I146" s="232">
        <f t="shared" si="22"/>
        <v>1.0000000000000002</v>
      </c>
      <c r="J146" s="232">
        <f t="shared" si="22"/>
        <v>1</v>
      </c>
      <c r="K146" s="232">
        <f t="shared" si="22"/>
        <v>1</v>
      </c>
      <c r="L146" s="232">
        <f t="shared" si="22"/>
        <v>1.0000000000000002</v>
      </c>
      <c r="M146" s="232">
        <f t="shared" si="22"/>
        <v>1.0000000000000002</v>
      </c>
      <c r="N146" s="232">
        <f t="shared" si="22"/>
        <v>1</v>
      </c>
      <c r="O146" s="232">
        <f t="shared" si="22"/>
        <v>0.99999999999999989</v>
      </c>
      <c r="P146" s="232">
        <f t="shared" si="22"/>
        <v>0.99999999999999989</v>
      </c>
      <c r="Q146" s="232">
        <f t="shared" si="22"/>
        <v>1.0000000000000002</v>
      </c>
      <c r="R146" s="232">
        <f t="shared" si="22"/>
        <v>1</v>
      </c>
      <c r="S146" s="232">
        <f t="shared" si="22"/>
        <v>1</v>
      </c>
      <c r="T146" s="232">
        <f t="shared" si="22"/>
        <v>1</v>
      </c>
      <c r="U146" s="232">
        <f t="shared" si="22"/>
        <v>0.99999999999999989</v>
      </c>
      <c r="V146" s="232">
        <f t="shared" si="22"/>
        <v>1</v>
      </c>
      <c r="W146" s="232">
        <f t="shared" si="22"/>
        <v>1</v>
      </c>
      <c r="X146" s="232">
        <f t="shared" si="22"/>
        <v>0.99999999999999989</v>
      </c>
      <c r="Y146" s="232">
        <f t="shared" si="22"/>
        <v>0.99999999999999989</v>
      </c>
      <c r="DA146" s="95"/>
    </row>
    <row r="147" spans="1:105" ht="12" customHeight="1" x14ac:dyDescent="0.25">
      <c r="A147" s="55" t="s">
        <v>91</v>
      </c>
      <c r="B147" s="266">
        <f t="shared" ref="B147:Y147" si="23">IF(B$49=0,0,B$49/B$48)</f>
        <v>0</v>
      </c>
      <c r="C147" s="266">
        <f t="shared" si="23"/>
        <v>0</v>
      </c>
      <c r="D147" s="266">
        <f t="shared" si="23"/>
        <v>0</v>
      </c>
      <c r="E147" s="266">
        <f t="shared" si="23"/>
        <v>0</v>
      </c>
      <c r="F147" s="266">
        <f t="shared" si="23"/>
        <v>0</v>
      </c>
      <c r="G147" s="266">
        <f t="shared" si="23"/>
        <v>0</v>
      </c>
      <c r="H147" s="266">
        <f t="shared" si="23"/>
        <v>0</v>
      </c>
      <c r="I147" s="266">
        <f t="shared" si="23"/>
        <v>0</v>
      </c>
      <c r="J147" s="266">
        <f t="shared" si="23"/>
        <v>0</v>
      </c>
      <c r="K147" s="266">
        <f t="shared" si="23"/>
        <v>0</v>
      </c>
      <c r="L147" s="266">
        <f t="shared" si="23"/>
        <v>0</v>
      </c>
      <c r="M147" s="266">
        <f t="shared" si="23"/>
        <v>0</v>
      </c>
      <c r="N147" s="266">
        <f t="shared" si="23"/>
        <v>0</v>
      </c>
      <c r="O147" s="266">
        <f t="shared" si="23"/>
        <v>0</v>
      </c>
      <c r="P147" s="266">
        <f t="shared" si="23"/>
        <v>0</v>
      </c>
      <c r="Q147" s="266">
        <f t="shared" si="23"/>
        <v>0</v>
      </c>
      <c r="R147" s="266">
        <f t="shared" si="23"/>
        <v>0</v>
      </c>
      <c r="S147" s="266">
        <f t="shared" si="23"/>
        <v>0</v>
      </c>
      <c r="T147" s="266">
        <f t="shared" si="23"/>
        <v>0</v>
      </c>
      <c r="U147" s="266">
        <f t="shared" si="23"/>
        <v>0</v>
      </c>
      <c r="V147" s="266">
        <f t="shared" si="23"/>
        <v>0</v>
      </c>
      <c r="W147" s="266">
        <f t="shared" si="23"/>
        <v>0</v>
      </c>
      <c r="X147" s="266">
        <f t="shared" si="23"/>
        <v>0</v>
      </c>
      <c r="Y147" s="266">
        <f t="shared" si="23"/>
        <v>0</v>
      </c>
      <c r="DA147" s="76"/>
    </row>
    <row r="148" spans="1:105" ht="12" customHeight="1" x14ac:dyDescent="0.25">
      <c r="A148" s="173" t="s">
        <v>92</v>
      </c>
      <c r="B148" s="267">
        <f t="shared" ref="B148:Y148" si="24">IF(B$50=0,0,B$50/B$48)</f>
        <v>0</v>
      </c>
      <c r="C148" s="267">
        <f t="shared" si="24"/>
        <v>0</v>
      </c>
      <c r="D148" s="267">
        <f t="shared" si="24"/>
        <v>0</v>
      </c>
      <c r="E148" s="267">
        <f t="shared" si="24"/>
        <v>0</v>
      </c>
      <c r="F148" s="267">
        <f t="shared" si="24"/>
        <v>0</v>
      </c>
      <c r="G148" s="267">
        <f t="shared" si="24"/>
        <v>0</v>
      </c>
      <c r="H148" s="267">
        <f t="shared" si="24"/>
        <v>0</v>
      </c>
      <c r="I148" s="267">
        <f t="shared" si="24"/>
        <v>0</v>
      </c>
      <c r="J148" s="267">
        <f t="shared" si="24"/>
        <v>0</v>
      </c>
      <c r="K148" s="267">
        <f t="shared" si="24"/>
        <v>0</v>
      </c>
      <c r="L148" s="267">
        <f t="shared" si="24"/>
        <v>0</v>
      </c>
      <c r="M148" s="267">
        <f t="shared" si="24"/>
        <v>0</v>
      </c>
      <c r="N148" s="267">
        <f t="shared" si="24"/>
        <v>0</v>
      </c>
      <c r="O148" s="267">
        <f t="shared" si="24"/>
        <v>0</v>
      </c>
      <c r="P148" s="267">
        <f t="shared" si="24"/>
        <v>0</v>
      </c>
      <c r="Q148" s="267">
        <f t="shared" si="24"/>
        <v>0</v>
      </c>
      <c r="R148" s="267">
        <f t="shared" si="24"/>
        <v>0</v>
      </c>
      <c r="S148" s="267">
        <f t="shared" si="24"/>
        <v>0</v>
      </c>
      <c r="T148" s="267">
        <f t="shared" si="24"/>
        <v>0</v>
      </c>
      <c r="U148" s="267">
        <f t="shared" si="24"/>
        <v>0</v>
      </c>
      <c r="V148" s="267">
        <f t="shared" si="24"/>
        <v>0</v>
      </c>
      <c r="W148" s="267">
        <f t="shared" si="24"/>
        <v>0</v>
      </c>
      <c r="X148" s="267">
        <f t="shared" si="24"/>
        <v>0</v>
      </c>
      <c r="Y148" s="267">
        <f t="shared" si="24"/>
        <v>0</v>
      </c>
      <c r="DA148" s="77"/>
    </row>
    <row r="149" spans="1:105" ht="12" customHeight="1" x14ac:dyDescent="0.25">
      <c r="A149" s="173" t="s">
        <v>93</v>
      </c>
      <c r="B149" s="267">
        <f t="shared" ref="B149:Y149" si="25">IF(B$51=0,0,B$51/B$48)</f>
        <v>0</v>
      </c>
      <c r="C149" s="267">
        <f t="shared" si="25"/>
        <v>0</v>
      </c>
      <c r="D149" s="267">
        <f t="shared" si="25"/>
        <v>0</v>
      </c>
      <c r="E149" s="267">
        <f t="shared" si="25"/>
        <v>0</v>
      </c>
      <c r="F149" s="267">
        <f t="shared" si="25"/>
        <v>0</v>
      </c>
      <c r="G149" s="267">
        <f t="shared" si="25"/>
        <v>0</v>
      </c>
      <c r="H149" s="267">
        <f t="shared" si="25"/>
        <v>0</v>
      </c>
      <c r="I149" s="267">
        <f t="shared" si="25"/>
        <v>0</v>
      </c>
      <c r="J149" s="267">
        <f t="shared" si="25"/>
        <v>0</v>
      </c>
      <c r="K149" s="267">
        <f t="shared" si="25"/>
        <v>0</v>
      </c>
      <c r="L149" s="267">
        <f t="shared" si="25"/>
        <v>0</v>
      </c>
      <c r="M149" s="267">
        <f t="shared" si="25"/>
        <v>0</v>
      </c>
      <c r="N149" s="267">
        <f t="shared" si="25"/>
        <v>0</v>
      </c>
      <c r="O149" s="267">
        <f t="shared" si="25"/>
        <v>0</v>
      </c>
      <c r="P149" s="267">
        <f t="shared" si="25"/>
        <v>0</v>
      </c>
      <c r="Q149" s="267">
        <f t="shared" si="25"/>
        <v>0</v>
      </c>
      <c r="R149" s="267">
        <f t="shared" si="25"/>
        <v>0</v>
      </c>
      <c r="S149" s="267">
        <f t="shared" si="25"/>
        <v>0</v>
      </c>
      <c r="T149" s="267">
        <f t="shared" si="25"/>
        <v>0</v>
      </c>
      <c r="U149" s="267">
        <f t="shared" si="25"/>
        <v>0</v>
      </c>
      <c r="V149" s="267">
        <f t="shared" si="25"/>
        <v>0</v>
      </c>
      <c r="W149" s="267">
        <f t="shared" si="25"/>
        <v>0</v>
      </c>
      <c r="X149" s="267">
        <f t="shared" si="25"/>
        <v>0</v>
      </c>
      <c r="Y149" s="267">
        <f t="shared" si="25"/>
        <v>0</v>
      </c>
      <c r="DA149" s="77"/>
    </row>
    <row r="150" spans="1:105" ht="12" customHeight="1" x14ac:dyDescent="0.25">
      <c r="A150" s="173" t="s">
        <v>94</v>
      </c>
      <c r="B150" s="267">
        <f t="shared" ref="B150:Y150" si="26">IF(B$52=0,0,B$52/B$48)</f>
        <v>0</v>
      </c>
      <c r="C150" s="267">
        <f t="shared" si="26"/>
        <v>0</v>
      </c>
      <c r="D150" s="267">
        <f t="shared" si="26"/>
        <v>0</v>
      </c>
      <c r="E150" s="267">
        <f t="shared" si="26"/>
        <v>0</v>
      </c>
      <c r="F150" s="267">
        <f t="shared" si="26"/>
        <v>0</v>
      </c>
      <c r="G150" s="267">
        <f t="shared" si="26"/>
        <v>0</v>
      </c>
      <c r="H150" s="267">
        <f t="shared" si="26"/>
        <v>0</v>
      </c>
      <c r="I150" s="267">
        <f t="shared" si="26"/>
        <v>0</v>
      </c>
      <c r="J150" s="267">
        <f t="shared" si="26"/>
        <v>0</v>
      </c>
      <c r="K150" s="267">
        <f t="shared" si="26"/>
        <v>0</v>
      </c>
      <c r="L150" s="267">
        <f t="shared" si="26"/>
        <v>0</v>
      </c>
      <c r="M150" s="267">
        <f t="shared" si="26"/>
        <v>0</v>
      </c>
      <c r="N150" s="267">
        <f t="shared" si="26"/>
        <v>0</v>
      </c>
      <c r="O150" s="267">
        <f t="shared" si="26"/>
        <v>0</v>
      </c>
      <c r="P150" s="267">
        <f t="shared" si="26"/>
        <v>0</v>
      </c>
      <c r="Q150" s="267">
        <f t="shared" si="26"/>
        <v>0</v>
      </c>
      <c r="R150" s="267">
        <f t="shared" si="26"/>
        <v>0</v>
      </c>
      <c r="S150" s="267">
        <f t="shared" si="26"/>
        <v>0</v>
      </c>
      <c r="T150" s="267">
        <f t="shared" si="26"/>
        <v>0</v>
      </c>
      <c r="U150" s="267">
        <f t="shared" si="26"/>
        <v>0</v>
      </c>
      <c r="V150" s="267">
        <f t="shared" si="26"/>
        <v>0</v>
      </c>
      <c r="W150" s="267">
        <f t="shared" si="26"/>
        <v>0</v>
      </c>
      <c r="X150" s="267">
        <f t="shared" si="26"/>
        <v>0</v>
      </c>
      <c r="Y150" s="267">
        <f t="shared" si="26"/>
        <v>0</v>
      </c>
      <c r="DA150" s="77"/>
    </row>
    <row r="151" spans="1:105" ht="12" customHeight="1" x14ac:dyDescent="0.25">
      <c r="A151" s="56" t="s">
        <v>95</v>
      </c>
      <c r="B151" s="268">
        <f t="shared" ref="B151:Y151" si="27">IF(B$53=0,0,B$53/B$48)</f>
        <v>5.226014427834145E-3</v>
      </c>
      <c r="C151" s="268">
        <f t="shared" si="27"/>
        <v>4.8582850569786435E-3</v>
      </c>
      <c r="D151" s="268">
        <f t="shared" si="27"/>
        <v>3.8682198777563945E-3</v>
      </c>
      <c r="E151" s="268">
        <f t="shared" si="27"/>
        <v>4.1148397815585248E-3</v>
      </c>
      <c r="F151" s="268">
        <f t="shared" si="27"/>
        <v>4.4795848190221184E-3</v>
      </c>
      <c r="G151" s="268">
        <f t="shared" si="27"/>
        <v>4.7788691977677517E-3</v>
      </c>
      <c r="H151" s="268">
        <f t="shared" si="27"/>
        <v>4.8623375335669541E-3</v>
      </c>
      <c r="I151" s="268">
        <f t="shared" si="27"/>
        <v>4.7194354636131515E-3</v>
      </c>
      <c r="J151" s="268">
        <f t="shared" si="27"/>
        <v>4.4548631228519403E-3</v>
      </c>
      <c r="K151" s="268">
        <f t="shared" si="27"/>
        <v>4.5831643148095437E-3</v>
      </c>
      <c r="L151" s="268">
        <f t="shared" si="27"/>
        <v>4.595504020414632E-3</v>
      </c>
      <c r="M151" s="268">
        <f t="shared" si="27"/>
        <v>4.4332261693074745E-3</v>
      </c>
      <c r="N151" s="268">
        <f t="shared" si="27"/>
        <v>4.2595653775722633E-3</v>
      </c>
      <c r="O151" s="268">
        <f t="shared" si="27"/>
        <v>4.0633824657470737E-3</v>
      </c>
      <c r="P151" s="268">
        <f t="shared" si="27"/>
        <v>3.5772232219415247E-3</v>
      </c>
      <c r="Q151" s="268">
        <f t="shared" si="27"/>
        <v>3.2726962152393115E-3</v>
      </c>
      <c r="R151" s="268">
        <f t="shared" si="27"/>
        <v>3.9997048838501309E-3</v>
      </c>
      <c r="S151" s="268">
        <f t="shared" si="27"/>
        <v>3.7045793867630486E-3</v>
      </c>
      <c r="T151" s="268">
        <f t="shared" si="27"/>
        <v>3.5251002985114376E-3</v>
      </c>
      <c r="U151" s="268">
        <f t="shared" si="27"/>
        <v>3.4050957902025556E-3</v>
      </c>
      <c r="V151" s="268">
        <f t="shared" si="27"/>
        <v>3.1801354400753036E-3</v>
      </c>
      <c r="W151" s="268">
        <f t="shared" si="27"/>
        <v>3.2208783713031965E-3</v>
      </c>
      <c r="X151" s="268">
        <f t="shared" si="27"/>
        <v>3.0752166740019315E-3</v>
      </c>
      <c r="Y151" s="268">
        <f t="shared" si="27"/>
        <v>3.0693866984050793E-3</v>
      </c>
      <c r="DA151" s="78"/>
    </row>
    <row r="152" spans="1:105" ht="12" customHeight="1" x14ac:dyDescent="0.25">
      <c r="A152" s="174" t="s">
        <v>1496</v>
      </c>
      <c r="B152" s="269">
        <f t="shared" ref="B152:Y152" si="28">IF(B$59=0,0,B$59/B$48)</f>
        <v>0</v>
      </c>
      <c r="C152" s="269">
        <f t="shared" si="28"/>
        <v>0</v>
      </c>
      <c r="D152" s="269">
        <f t="shared" si="28"/>
        <v>0</v>
      </c>
      <c r="E152" s="269">
        <f t="shared" si="28"/>
        <v>0</v>
      </c>
      <c r="F152" s="269">
        <f t="shared" si="28"/>
        <v>0</v>
      </c>
      <c r="G152" s="269">
        <f t="shared" si="28"/>
        <v>0</v>
      </c>
      <c r="H152" s="269">
        <f t="shared" si="28"/>
        <v>0</v>
      </c>
      <c r="I152" s="269">
        <f t="shared" si="28"/>
        <v>0</v>
      </c>
      <c r="J152" s="269">
        <f t="shared" si="28"/>
        <v>0</v>
      </c>
      <c r="K152" s="269">
        <f t="shared" si="28"/>
        <v>0</v>
      </c>
      <c r="L152" s="269">
        <f t="shared" si="28"/>
        <v>0</v>
      </c>
      <c r="M152" s="269">
        <f t="shared" si="28"/>
        <v>0</v>
      </c>
      <c r="N152" s="269">
        <f t="shared" si="28"/>
        <v>0</v>
      </c>
      <c r="O152" s="269">
        <f t="shared" si="28"/>
        <v>0</v>
      </c>
      <c r="P152" s="269">
        <f t="shared" si="28"/>
        <v>0</v>
      </c>
      <c r="Q152" s="269">
        <f t="shared" si="28"/>
        <v>0</v>
      </c>
      <c r="R152" s="269">
        <f t="shared" si="28"/>
        <v>0</v>
      </c>
      <c r="S152" s="269">
        <f t="shared" si="28"/>
        <v>0</v>
      </c>
      <c r="T152" s="269">
        <f t="shared" si="28"/>
        <v>0</v>
      </c>
      <c r="U152" s="269">
        <f t="shared" si="28"/>
        <v>0</v>
      </c>
      <c r="V152" s="269">
        <f t="shared" si="28"/>
        <v>0</v>
      </c>
      <c r="W152" s="269">
        <f t="shared" si="28"/>
        <v>0</v>
      </c>
      <c r="X152" s="269">
        <f t="shared" si="28"/>
        <v>0</v>
      </c>
      <c r="Y152" s="269">
        <f t="shared" si="28"/>
        <v>0</v>
      </c>
      <c r="DA152" s="79"/>
    </row>
    <row r="153" spans="1:105" ht="12" customHeight="1" x14ac:dyDescent="0.25">
      <c r="A153" s="174" t="s">
        <v>1498</v>
      </c>
      <c r="B153" s="269">
        <f t="shared" ref="B153:Y153" si="29">IF(B$60=0,0,B$60/B$48)</f>
        <v>0.16753729880561996</v>
      </c>
      <c r="C153" s="269">
        <f t="shared" si="29"/>
        <v>0.16869794030210997</v>
      </c>
      <c r="D153" s="269">
        <f t="shared" si="29"/>
        <v>0.15797574124482788</v>
      </c>
      <c r="E153" s="269">
        <f t="shared" si="29"/>
        <v>0.15947263133379583</v>
      </c>
      <c r="F153" s="269">
        <f t="shared" si="29"/>
        <v>0.16029569381508521</v>
      </c>
      <c r="G153" s="269">
        <f t="shared" si="29"/>
        <v>0.15970841063129221</v>
      </c>
      <c r="H153" s="269">
        <f t="shared" si="29"/>
        <v>0.15650257592526379</v>
      </c>
      <c r="I153" s="269">
        <f t="shared" si="29"/>
        <v>0.15589409771878882</v>
      </c>
      <c r="J153" s="269">
        <f t="shared" si="29"/>
        <v>0.15203594349198632</v>
      </c>
      <c r="K153" s="269">
        <f t="shared" si="29"/>
        <v>0.14700815758418806</v>
      </c>
      <c r="L153" s="269">
        <f t="shared" si="29"/>
        <v>0.14676961312715281</v>
      </c>
      <c r="M153" s="269">
        <f t="shared" si="29"/>
        <v>0.14962086661339283</v>
      </c>
      <c r="N153" s="269">
        <f t="shared" si="29"/>
        <v>0.14452033702427886</v>
      </c>
      <c r="O153" s="269">
        <f t="shared" si="29"/>
        <v>0.14144836695252569</v>
      </c>
      <c r="P153" s="269">
        <f t="shared" si="29"/>
        <v>0.13755790251403549</v>
      </c>
      <c r="Q153" s="269">
        <f t="shared" si="29"/>
        <v>0.13371883667562562</v>
      </c>
      <c r="R153" s="269">
        <f t="shared" si="29"/>
        <v>0.13326872524234362</v>
      </c>
      <c r="S153" s="269">
        <f t="shared" si="29"/>
        <v>0.12981640396438837</v>
      </c>
      <c r="T153" s="269">
        <f t="shared" si="29"/>
        <v>0.12472771010405921</v>
      </c>
      <c r="U153" s="269">
        <f t="shared" si="29"/>
        <v>0.12484165501512466</v>
      </c>
      <c r="V153" s="269">
        <f t="shared" si="29"/>
        <v>0.1236538889189258</v>
      </c>
      <c r="W153" s="269">
        <f t="shared" si="29"/>
        <v>0.12494469809492374</v>
      </c>
      <c r="X153" s="269">
        <f t="shared" si="29"/>
        <v>0.1226903604042964</v>
      </c>
      <c r="Y153" s="269">
        <f t="shared" si="29"/>
        <v>0.1212983282603982</v>
      </c>
      <c r="DA153" s="79"/>
    </row>
    <row r="154" spans="1:105" ht="12" customHeight="1" x14ac:dyDescent="0.25">
      <c r="A154" s="62" t="s">
        <v>1499</v>
      </c>
      <c r="B154" s="318">
        <f t="shared" ref="B154:Y154" si="30">IF(B$61=0,0,B$61/B$48)</f>
        <v>0.14008376560283314</v>
      </c>
      <c r="C154" s="318">
        <f t="shared" si="30"/>
        <v>0.14105421834680307</v>
      </c>
      <c r="D154" s="318">
        <f t="shared" si="30"/>
        <v>0.13208901459698091</v>
      </c>
      <c r="E154" s="318">
        <f t="shared" si="30"/>
        <v>0.13186677213442929</v>
      </c>
      <c r="F154" s="318">
        <f t="shared" si="30"/>
        <v>0.131489078792073</v>
      </c>
      <c r="G154" s="318">
        <f t="shared" si="30"/>
        <v>0.13041625865762882</v>
      </c>
      <c r="H154" s="318">
        <f t="shared" si="30"/>
        <v>0.1269473394926999</v>
      </c>
      <c r="I154" s="318">
        <f t="shared" si="30"/>
        <v>0.12754786798995979</v>
      </c>
      <c r="J154" s="318">
        <f t="shared" si="30"/>
        <v>0.12613630072415899</v>
      </c>
      <c r="K154" s="318">
        <f t="shared" si="30"/>
        <v>0.12352244628940653</v>
      </c>
      <c r="L154" s="318">
        <f t="shared" si="30"/>
        <v>0.1211565981674913</v>
      </c>
      <c r="M154" s="318">
        <f t="shared" si="30"/>
        <v>0.12150278376544212</v>
      </c>
      <c r="N154" s="318">
        <f t="shared" si="30"/>
        <v>0.12427638961857893</v>
      </c>
      <c r="O154" s="318">
        <f t="shared" si="30"/>
        <v>0.11608277558552348</v>
      </c>
      <c r="P154" s="318">
        <f t="shared" si="30"/>
        <v>0.11011974982663413</v>
      </c>
      <c r="Q154" s="318">
        <f t="shared" si="30"/>
        <v>0.10577703378918656</v>
      </c>
      <c r="R154" s="318">
        <f t="shared" si="30"/>
        <v>0.10232500648254172</v>
      </c>
      <c r="S154" s="318">
        <f t="shared" si="30"/>
        <v>9.8409644528881832E-2</v>
      </c>
      <c r="T154" s="318">
        <f t="shared" si="30"/>
        <v>9.269330392854952E-2</v>
      </c>
      <c r="U154" s="318">
        <f t="shared" si="30"/>
        <v>9.3151183333435666E-2</v>
      </c>
      <c r="V154" s="318">
        <f t="shared" si="30"/>
        <v>9.1963320038976309E-2</v>
      </c>
      <c r="W154" s="318">
        <f t="shared" si="30"/>
        <v>9.309495325046889E-2</v>
      </c>
      <c r="X154" s="318">
        <f t="shared" si="30"/>
        <v>9.0662351290587861E-2</v>
      </c>
      <c r="Y154" s="318">
        <f t="shared" si="30"/>
        <v>8.8960819680329206E-2</v>
      </c>
      <c r="DA154" s="141"/>
    </row>
    <row r="155" spans="1:105" ht="12" customHeight="1" x14ac:dyDescent="0.25">
      <c r="A155" s="62" t="s">
        <v>1506</v>
      </c>
      <c r="B155" s="318">
        <f t="shared" ref="B155:Y155" si="31">IF(B$67=0,0,B$67/B$48)</f>
        <v>2.7453533202786835E-2</v>
      </c>
      <c r="C155" s="318">
        <f t="shared" si="31"/>
        <v>2.7643721955306885E-2</v>
      </c>
      <c r="D155" s="318">
        <f t="shared" si="31"/>
        <v>2.5886726647846976E-2</v>
      </c>
      <c r="E155" s="318">
        <f t="shared" si="31"/>
        <v>2.7605859199366544E-2</v>
      </c>
      <c r="F155" s="318">
        <f t="shared" si="31"/>
        <v>2.8806615023012211E-2</v>
      </c>
      <c r="G155" s="318">
        <f t="shared" si="31"/>
        <v>2.9292151973663368E-2</v>
      </c>
      <c r="H155" s="318">
        <f t="shared" si="31"/>
        <v>2.9555236432563886E-2</v>
      </c>
      <c r="I155" s="318">
        <f t="shared" si="31"/>
        <v>2.8346229728829025E-2</v>
      </c>
      <c r="J155" s="318">
        <f t="shared" si="31"/>
        <v>2.5899642767827351E-2</v>
      </c>
      <c r="K155" s="318">
        <f t="shared" si="31"/>
        <v>2.3485711294781535E-2</v>
      </c>
      <c r="L155" s="318">
        <f t="shared" si="31"/>
        <v>2.5613014959661534E-2</v>
      </c>
      <c r="M155" s="318">
        <f t="shared" si="31"/>
        <v>2.8118082847950705E-2</v>
      </c>
      <c r="N155" s="318">
        <f t="shared" si="31"/>
        <v>2.0243947405699902E-2</v>
      </c>
      <c r="O155" s="318">
        <f t="shared" si="31"/>
        <v>2.536559136700222E-2</v>
      </c>
      <c r="P155" s="318">
        <f t="shared" si="31"/>
        <v>2.7438152687401358E-2</v>
      </c>
      <c r="Q155" s="318">
        <f t="shared" si="31"/>
        <v>2.7941802886439073E-2</v>
      </c>
      <c r="R155" s="318">
        <f t="shared" si="31"/>
        <v>3.094371875980188E-2</v>
      </c>
      <c r="S155" s="318">
        <f t="shared" si="31"/>
        <v>3.1406759435506533E-2</v>
      </c>
      <c r="T155" s="318">
        <f t="shared" si="31"/>
        <v>3.2034406175509698E-2</v>
      </c>
      <c r="U155" s="318">
        <f t="shared" si="31"/>
        <v>3.1690471681688988E-2</v>
      </c>
      <c r="V155" s="318">
        <f t="shared" si="31"/>
        <v>3.1690568879949498E-2</v>
      </c>
      <c r="W155" s="318">
        <f t="shared" si="31"/>
        <v>3.1849744844454839E-2</v>
      </c>
      <c r="X155" s="318">
        <f t="shared" si="31"/>
        <v>3.2028009113708532E-2</v>
      </c>
      <c r="Y155" s="318">
        <f t="shared" si="31"/>
        <v>3.2337508580068994E-2</v>
      </c>
      <c r="DA155" s="141"/>
    </row>
    <row r="156" spans="1:105" ht="12" customHeight="1" x14ac:dyDescent="0.25">
      <c r="A156" s="62" t="s">
        <v>1518</v>
      </c>
      <c r="B156" s="318">
        <f t="shared" ref="B156:Y156" si="32">IF(B$78=0,0,B$78/B$48)</f>
        <v>0</v>
      </c>
      <c r="C156" s="318">
        <f t="shared" si="32"/>
        <v>0</v>
      </c>
      <c r="D156" s="318">
        <f t="shared" si="32"/>
        <v>0</v>
      </c>
      <c r="E156" s="318">
        <f t="shared" si="32"/>
        <v>0</v>
      </c>
      <c r="F156" s="318">
        <f t="shared" si="32"/>
        <v>0</v>
      </c>
      <c r="G156" s="318">
        <f t="shared" si="32"/>
        <v>0</v>
      </c>
      <c r="H156" s="318">
        <f t="shared" si="32"/>
        <v>0</v>
      </c>
      <c r="I156" s="318">
        <f t="shared" si="32"/>
        <v>0</v>
      </c>
      <c r="J156" s="318">
        <f t="shared" si="32"/>
        <v>0</v>
      </c>
      <c r="K156" s="318">
        <f t="shared" si="32"/>
        <v>0</v>
      </c>
      <c r="L156" s="318">
        <f t="shared" si="32"/>
        <v>0</v>
      </c>
      <c r="M156" s="318">
        <f t="shared" si="32"/>
        <v>0</v>
      </c>
      <c r="N156" s="318">
        <f t="shared" si="32"/>
        <v>0</v>
      </c>
      <c r="O156" s="318">
        <f t="shared" si="32"/>
        <v>0</v>
      </c>
      <c r="P156" s="318">
        <f t="shared" si="32"/>
        <v>0</v>
      </c>
      <c r="Q156" s="318">
        <f t="shared" si="32"/>
        <v>0</v>
      </c>
      <c r="R156" s="318">
        <f t="shared" si="32"/>
        <v>0</v>
      </c>
      <c r="S156" s="318">
        <f t="shared" si="32"/>
        <v>0</v>
      </c>
      <c r="T156" s="318">
        <f t="shared" si="32"/>
        <v>0</v>
      </c>
      <c r="U156" s="318">
        <f t="shared" si="32"/>
        <v>0</v>
      </c>
      <c r="V156" s="318">
        <f t="shared" si="32"/>
        <v>0</v>
      </c>
      <c r="W156" s="318">
        <f t="shared" si="32"/>
        <v>0</v>
      </c>
      <c r="X156" s="318">
        <f t="shared" si="32"/>
        <v>0</v>
      </c>
      <c r="Y156" s="318">
        <f t="shared" si="32"/>
        <v>0</v>
      </c>
      <c r="DA156" s="141"/>
    </row>
    <row r="157" spans="1:105" ht="12" customHeight="1" x14ac:dyDescent="0.25">
      <c r="A157" s="174" t="s">
        <v>1520</v>
      </c>
      <c r="B157" s="269">
        <f t="shared" ref="B157:Y157" si="33">IF(B$79=0,0,B$79/B$48)</f>
        <v>0.66786949534339179</v>
      </c>
      <c r="C157" s="269">
        <f t="shared" si="33"/>
        <v>0.67249626834296616</v>
      </c>
      <c r="D157" s="269">
        <f t="shared" si="33"/>
        <v>0.62975337034705881</v>
      </c>
      <c r="E157" s="269">
        <f t="shared" si="33"/>
        <v>0.6715751708829264</v>
      </c>
      <c r="F157" s="269">
        <f t="shared" si="33"/>
        <v>0.70078628116316732</v>
      </c>
      <c r="G157" s="269">
        <f t="shared" si="33"/>
        <v>0.71259806931468439</v>
      </c>
      <c r="H157" s="269">
        <f t="shared" si="33"/>
        <v>0.71899819579387836</v>
      </c>
      <c r="I157" s="269">
        <f t="shared" si="33"/>
        <v>0.69901168886589338</v>
      </c>
      <c r="J157" s="269">
        <f t="shared" si="33"/>
        <v>0.67579043993638499</v>
      </c>
      <c r="K157" s="269">
        <f t="shared" si="33"/>
        <v>0.72069215690980704</v>
      </c>
      <c r="L157" s="269">
        <f t="shared" si="33"/>
        <v>0.71543076096044678</v>
      </c>
      <c r="M157" s="269">
        <f t="shared" si="33"/>
        <v>0.72272966183686238</v>
      </c>
      <c r="N157" s="269">
        <f t="shared" si="33"/>
        <v>0.71567195919614846</v>
      </c>
      <c r="O157" s="269">
        <f t="shared" si="33"/>
        <v>0.73657097556403128</v>
      </c>
      <c r="P157" s="269">
        <f t="shared" si="33"/>
        <v>0.74152370338262574</v>
      </c>
      <c r="Q157" s="269">
        <f t="shared" si="33"/>
        <v>0.75877734275588982</v>
      </c>
      <c r="R157" s="269">
        <f t="shared" si="33"/>
        <v>0.75619610948359672</v>
      </c>
      <c r="S157" s="269">
        <f t="shared" si="33"/>
        <v>0.76601078962436109</v>
      </c>
      <c r="T157" s="269">
        <f t="shared" si="33"/>
        <v>0.78125485230070379</v>
      </c>
      <c r="U157" s="269">
        <f t="shared" si="33"/>
        <v>0.77233958830627236</v>
      </c>
      <c r="V157" s="269">
        <f t="shared" si="33"/>
        <v>0.77272171840006454</v>
      </c>
      <c r="W157" s="269">
        <f t="shared" si="33"/>
        <v>0.77727750028623344</v>
      </c>
      <c r="X157" s="269">
        <f t="shared" si="33"/>
        <v>0.78154523336203063</v>
      </c>
      <c r="Y157" s="269">
        <f t="shared" si="33"/>
        <v>0.78799099730716249</v>
      </c>
      <c r="DA157" s="79"/>
    </row>
    <row r="158" spans="1:105" ht="12" customHeight="1" x14ac:dyDescent="0.25">
      <c r="A158" s="62" t="s">
        <v>1521</v>
      </c>
      <c r="B158" s="318">
        <f t="shared" ref="B158:Y158" si="34">IF(B$80=0,0,B$80/B$48)</f>
        <v>0.66786949534339179</v>
      </c>
      <c r="C158" s="318">
        <f t="shared" si="34"/>
        <v>0.67249626834296616</v>
      </c>
      <c r="D158" s="318">
        <f t="shared" si="34"/>
        <v>0.62975337034705881</v>
      </c>
      <c r="E158" s="318">
        <f t="shared" si="34"/>
        <v>0.6715751708829264</v>
      </c>
      <c r="F158" s="318">
        <f t="shared" si="34"/>
        <v>0.70078628116316732</v>
      </c>
      <c r="G158" s="318">
        <f t="shared" si="34"/>
        <v>0.71259806931468439</v>
      </c>
      <c r="H158" s="318">
        <f t="shared" si="34"/>
        <v>0.71899819579387836</v>
      </c>
      <c r="I158" s="318">
        <f t="shared" si="34"/>
        <v>0.69901168886589338</v>
      </c>
      <c r="J158" s="318">
        <f t="shared" si="34"/>
        <v>0.67579043993638499</v>
      </c>
      <c r="K158" s="318">
        <f t="shared" si="34"/>
        <v>0.72069215690980704</v>
      </c>
      <c r="L158" s="318">
        <f t="shared" si="34"/>
        <v>0.71543076096044678</v>
      </c>
      <c r="M158" s="318">
        <f t="shared" si="34"/>
        <v>0.72272966183686238</v>
      </c>
      <c r="N158" s="318">
        <f t="shared" si="34"/>
        <v>0.71567195919614846</v>
      </c>
      <c r="O158" s="318">
        <f t="shared" si="34"/>
        <v>0.73657097556403128</v>
      </c>
      <c r="P158" s="318">
        <f t="shared" si="34"/>
        <v>0.74152370338262574</v>
      </c>
      <c r="Q158" s="318">
        <f t="shared" si="34"/>
        <v>0.75877734275588982</v>
      </c>
      <c r="R158" s="318">
        <f t="shared" si="34"/>
        <v>0.75619610948359672</v>
      </c>
      <c r="S158" s="318">
        <f t="shared" si="34"/>
        <v>0.76601078962436109</v>
      </c>
      <c r="T158" s="318">
        <f t="shared" si="34"/>
        <v>0.78125485230070379</v>
      </c>
      <c r="U158" s="318">
        <f t="shared" si="34"/>
        <v>0.77233958830627236</v>
      </c>
      <c r="V158" s="318">
        <f t="shared" si="34"/>
        <v>0.77272171840006454</v>
      </c>
      <c r="W158" s="318">
        <f t="shared" si="34"/>
        <v>0.77727750028623344</v>
      </c>
      <c r="X158" s="318">
        <f t="shared" si="34"/>
        <v>0.78154523336203063</v>
      </c>
      <c r="Y158" s="318">
        <f t="shared" si="34"/>
        <v>0.78799099730716249</v>
      </c>
      <c r="DA158" s="141"/>
    </row>
    <row r="159" spans="1:105" ht="12" customHeight="1" x14ac:dyDescent="0.25">
      <c r="A159" s="62" t="s">
        <v>1530</v>
      </c>
      <c r="B159" s="318">
        <f t="shared" ref="B159:Y159" si="35">IF(B$88=0,0,B$88/B$48)</f>
        <v>0</v>
      </c>
      <c r="C159" s="318">
        <f t="shared" si="35"/>
        <v>0</v>
      </c>
      <c r="D159" s="318">
        <f t="shared" si="35"/>
        <v>0</v>
      </c>
      <c r="E159" s="318">
        <f t="shared" si="35"/>
        <v>0</v>
      </c>
      <c r="F159" s="318">
        <f t="shared" si="35"/>
        <v>0</v>
      </c>
      <c r="G159" s="318">
        <f t="shared" si="35"/>
        <v>0</v>
      </c>
      <c r="H159" s="318">
        <f t="shared" si="35"/>
        <v>0</v>
      </c>
      <c r="I159" s="318">
        <f t="shared" si="35"/>
        <v>0</v>
      </c>
      <c r="J159" s="318">
        <f t="shared" si="35"/>
        <v>0</v>
      </c>
      <c r="K159" s="318">
        <f t="shared" si="35"/>
        <v>0</v>
      </c>
      <c r="L159" s="318">
        <f t="shared" si="35"/>
        <v>0</v>
      </c>
      <c r="M159" s="318">
        <f t="shared" si="35"/>
        <v>0</v>
      </c>
      <c r="N159" s="318">
        <f t="shared" si="35"/>
        <v>0</v>
      </c>
      <c r="O159" s="318">
        <f t="shared" si="35"/>
        <v>0</v>
      </c>
      <c r="P159" s="318">
        <f t="shared" si="35"/>
        <v>0</v>
      </c>
      <c r="Q159" s="318">
        <f t="shared" si="35"/>
        <v>0</v>
      </c>
      <c r="R159" s="318">
        <f t="shared" si="35"/>
        <v>0</v>
      </c>
      <c r="S159" s="318">
        <f t="shared" si="35"/>
        <v>0</v>
      </c>
      <c r="T159" s="318">
        <f t="shared" si="35"/>
        <v>0</v>
      </c>
      <c r="U159" s="318">
        <f t="shared" si="35"/>
        <v>0</v>
      </c>
      <c r="V159" s="318">
        <f t="shared" si="35"/>
        <v>0</v>
      </c>
      <c r="W159" s="318">
        <f t="shared" si="35"/>
        <v>0</v>
      </c>
      <c r="X159" s="318">
        <f t="shared" si="35"/>
        <v>0</v>
      </c>
      <c r="Y159" s="318">
        <f t="shared" si="35"/>
        <v>0</v>
      </c>
      <c r="DA159" s="141"/>
    </row>
    <row r="160" spans="1:105" ht="12" customHeight="1" x14ac:dyDescent="0.25">
      <c r="A160" s="174" t="s">
        <v>1532</v>
      </c>
      <c r="B160" s="269">
        <f t="shared" ref="B160:Y160" si="36">IF(B$89=0,0,B$89/B$48)</f>
        <v>7.4633221106448239E-2</v>
      </c>
      <c r="C160" s="269">
        <f t="shared" si="36"/>
        <v>7.5150254710609238E-2</v>
      </c>
      <c r="D160" s="269">
        <f t="shared" si="36"/>
        <v>7.037381233810848E-2</v>
      </c>
      <c r="E160" s="269">
        <f t="shared" si="36"/>
        <v>7.0255406962756908E-2</v>
      </c>
      <c r="F160" s="269">
        <f t="shared" si="36"/>
        <v>7.0054181141840421E-2</v>
      </c>
      <c r="G160" s="269">
        <f t="shared" si="36"/>
        <v>6.9482608683341329E-2</v>
      </c>
      <c r="H160" s="269">
        <f t="shared" si="36"/>
        <v>6.7634452975059128E-2</v>
      </c>
      <c r="I160" s="269">
        <f t="shared" si="36"/>
        <v>6.7954399943388019E-2</v>
      </c>
      <c r="J160" s="269">
        <f t="shared" si="36"/>
        <v>6.7202351257362375E-2</v>
      </c>
      <c r="K160" s="269">
        <f t="shared" si="36"/>
        <v>6.5809753227680276E-2</v>
      </c>
      <c r="L160" s="269">
        <f t="shared" si="36"/>
        <v>6.454928692576925E-2</v>
      </c>
      <c r="M160" s="269">
        <f t="shared" si="36"/>
        <v>6.4733726187267873E-2</v>
      </c>
      <c r="N160" s="269">
        <f t="shared" si="36"/>
        <v>6.6211435884808406E-2</v>
      </c>
      <c r="O160" s="269">
        <f t="shared" si="36"/>
        <v>6.1846077735287365E-2</v>
      </c>
      <c r="P160" s="269">
        <f t="shared" si="36"/>
        <v>5.8669122732604023E-2</v>
      </c>
      <c r="Q160" s="269">
        <f t="shared" si="36"/>
        <v>5.6355429316164468E-2</v>
      </c>
      <c r="R160" s="269">
        <f t="shared" si="36"/>
        <v>5.4516273178880317E-2</v>
      </c>
      <c r="S160" s="269">
        <f t="shared" si="36"/>
        <v>5.2430263617802619E-2</v>
      </c>
      <c r="T160" s="269">
        <f t="shared" si="36"/>
        <v>4.9384736464042733E-2</v>
      </c>
      <c r="U160" s="269">
        <f t="shared" si="36"/>
        <v>4.9628683467593776E-2</v>
      </c>
      <c r="V160" s="269">
        <f t="shared" si="36"/>
        <v>4.899581881323422E-2</v>
      </c>
      <c r="W160" s="269">
        <f t="shared" si="36"/>
        <v>4.9598725447855804E-2</v>
      </c>
      <c r="X160" s="269">
        <f t="shared" si="36"/>
        <v>4.8302694325659104E-2</v>
      </c>
      <c r="Y160" s="269">
        <f t="shared" si="36"/>
        <v>4.7396159693744028E-2</v>
      </c>
      <c r="DA160" s="79"/>
    </row>
    <row r="161" spans="1:105" ht="12" customHeight="1" x14ac:dyDescent="0.25">
      <c r="A161" s="62" t="s">
        <v>1533</v>
      </c>
      <c r="B161" s="318">
        <f t="shared" ref="B161:Y161" si="37">IF(B$90=0,0,B$90/B$48)</f>
        <v>7.4633221106448239E-2</v>
      </c>
      <c r="C161" s="318">
        <f t="shared" si="37"/>
        <v>7.5150254710609238E-2</v>
      </c>
      <c r="D161" s="318">
        <f t="shared" si="37"/>
        <v>7.037381233810848E-2</v>
      </c>
      <c r="E161" s="318">
        <f t="shared" si="37"/>
        <v>7.0255406962756908E-2</v>
      </c>
      <c r="F161" s="318">
        <f t="shared" si="37"/>
        <v>7.0054181141840421E-2</v>
      </c>
      <c r="G161" s="318">
        <f t="shared" si="37"/>
        <v>6.9482608683341329E-2</v>
      </c>
      <c r="H161" s="318">
        <f t="shared" si="37"/>
        <v>6.7634452975059128E-2</v>
      </c>
      <c r="I161" s="318">
        <f t="shared" si="37"/>
        <v>6.7954399943388019E-2</v>
      </c>
      <c r="J161" s="318">
        <f t="shared" si="37"/>
        <v>6.7202351257362375E-2</v>
      </c>
      <c r="K161" s="318">
        <f t="shared" si="37"/>
        <v>6.5809753227680276E-2</v>
      </c>
      <c r="L161" s="318">
        <f t="shared" si="37"/>
        <v>6.454928692576925E-2</v>
      </c>
      <c r="M161" s="318">
        <f t="shared" si="37"/>
        <v>6.4733726187267873E-2</v>
      </c>
      <c r="N161" s="318">
        <f t="shared" si="37"/>
        <v>6.6211435884808406E-2</v>
      </c>
      <c r="O161" s="318">
        <f t="shared" si="37"/>
        <v>6.1846077735287365E-2</v>
      </c>
      <c r="P161" s="318">
        <f t="shared" si="37"/>
        <v>5.8669122732604023E-2</v>
      </c>
      <c r="Q161" s="318">
        <f t="shared" si="37"/>
        <v>5.6355429316164468E-2</v>
      </c>
      <c r="R161" s="318">
        <f t="shared" si="37"/>
        <v>5.4516273178880317E-2</v>
      </c>
      <c r="S161" s="318">
        <f t="shared" si="37"/>
        <v>5.2430263617802619E-2</v>
      </c>
      <c r="T161" s="318">
        <f t="shared" si="37"/>
        <v>4.9384736464042733E-2</v>
      </c>
      <c r="U161" s="318">
        <f t="shared" si="37"/>
        <v>4.9628683467593776E-2</v>
      </c>
      <c r="V161" s="318">
        <f t="shared" si="37"/>
        <v>4.899581881323422E-2</v>
      </c>
      <c r="W161" s="318">
        <f t="shared" si="37"/>
        <v>4.9598725447855804E-2</v>
      </c>
      <c r="X161" s="318">
        <f t="shared" si="37"/>
        <v>4.8302694325659104E-2</v>
      </c>
      <c r="Y161" s="318">
        <f t="shared" si="37"/>
        <v>4.7396159693744028E-2</v>
      </c>
      <c r="DA161" s="141"/>
    </row>
    <row r="162" spans="1:105" ht="12" customHeight="1" x14ac:dyDescent="0.25">
      <c r="A162" s="62" t="s">
        <v>1540</v>
      </c>
      <c r="B162" s="327">
        <f t="shared" ref="B162:Y162" si="38">IF(B$96=0,0,B$96/B$48)</f>
        <v>0</v>
      </c>
      <c r="C162" s="327">
        <f t="shared" si="38"/>
        <v>0</v>
      </c>
      <c r="D162" s="327">
        <f t="shared" si="38"/>
        <v>0</v>
      </c>
      <c r="E162" s="327">
        <f t="shared" si="38"/>
        <v>0</v>
      </c>
      <c r="F162" s="327">
        <f t="shared" si="38"/>
        <v>0</v>
      </c>
      <c r="G162" s="327">
        <f t="shared" si="38"/>
        <v>0</v>
      </c>
      <c r="H162" s="327">
        <f t="shared" si="38"/>
        <v>0</v>
      </c>
      <c r="I162" s="327">
        <f t="shared" si="38"/>
        <v>0</v>
      </c>
      <c r="J162" s="327">
        <f t="shared" si="38"/>
        <v>0</v>
      </c>
      <c r="K162" s="327">
        <f t="shared" si="38"/>
        <v>0</v>
      </c>
      <c r="L162" s="327">
        <f t="shared" si="38"/>
        <v>0</v>
      </c>
      <c r="M162" s="327">
        <f t="shared" si="38"/>
        <v>0</v>
      </c>
      <c r="N162" s="327">
        <f t="shared" si="38"/>
        <v>0</v>
      </c>
      <c r="O162" s="327">
        <f t="shared" si="38"/>
        <v>0</v>
      </c>
      <c r="P162" s="327">
        <f t="shared" si="38"/>
        <v>0</v>
      </c>
      <c r="Q162" s="327">
        <f t="shared" si="38"/>
        <v>0</v>
      </c>
      <c r="R162" s="327">
        <f t="shared" si="38"/>
        <v>0</v>
      </c>
      <c r="S162" s="327">
        <f t="shared" si="38"/>
        <v>0</v>
      </c>
      <c r="T162" s="327">
        <f t="shared" si="38"/>
        <v>0</v>
      </c>
      <c r="U162" s="327">
        <f t="shared" si="38"/>
        <v>0</v>
      </c>
      <c r="V162" s="327">
        <f t="shared" si="38"/>
        <v>0</v>
      </c>
      <c r="W162" s="327">
        <f t="shared" si="38"/>
        <v>0</v>
      </c>
      <c r="X162" s="327">
        <f t="shared" si="38"/>
        <v>0</v>
      </c>
      <c r="Y162" s="327">
        <f t="shared" si="38"/>
        <v>0</v>
      </c>
      <c r="DA162" s="151"/>
    </row>
    <row r="163" spans="1:105" ht="12" customHeight="1" x14ac:dyDescent="0.25">
      <c r="A163" s="100" t="s">
        <v>105</v>
      </c>
      <c r="B163" s="310">
        <f t="shared" ref="B163:Y163" si="39">IF(B$48=0,0,B$97/B$48)</f>
        <v>8.4733970316705876E-2</v>
      </c>
      <c r="C163" s="310">
        <f t="shared" si="39"/>
        <v>7.879725158733597E-2</v>
      </c>
      <c r="D163" s="310">
        <f t="shared" si="39"/>
        <v>0.13802885619224833</v>
      </c>
      <c r="E163" s="310">
        <f t="shared" si="39"/>
        <v>9.458195103896247E-2</v>
      </c>
      <c r="F163" s="310">
        <f t="shared" si="39"/>
        <v>6.4384259060884838E-2</v>
      </c>
      <c r="G163" s="310">
        <f t="shared" si="39"/>
        <v>5.3432042172914362E-2</v>
      </c>
      <c r="H163" s="310">
        <f t="shared" si="39"/>
        <v>5.2002437772231715E-2</v>
      </c>
      <c r="I163" s="310">
        <f t="shared" si="39"/>
        <v>7.2420378008316702E-2</v>
      </c>
      <c r="J163" s="310">
        <f t="shared" si="39"/>
        <v>0.10051640219141444</v>
      </c>
      <c r="K163" s="310">
        <f t="shared" si="39"/>
        <v>6.1906767963515193E-2</v>
      </c>
      <c r="L163" s="310">
        <f t="shared" si="39"/>
        <v>6.8654834966216619E-2</v>
      </c>
      <c r="M163" s="310">
        <f t="shared" si="39"/>
        <v>5.8482519193169519E-2</v>
      </c>
      <c r="N163" s="310">
        <f t="shared" si="39"/>
        <v>6.9336702517192081E-2</v>
      </c>
      <c r="O163" s="310">
        <f t="shared" si="39"/>
        <v>5.6071197282408482E-2</v>
      </c>
      <c r="P163" s="310">
        <f t="shared" si="39"/>
        <v>5.8672048148793121E-2</v>
      </c>
      <c r="Q163" s="310">
        <f t="shared" si="39"/>
        <v>4.7875695037080918E-2</v>
      </c>
      <c r="R163" s="310">
        <f t="shared" si="39"/>
        <v>5.2019187211329199E-2</v>
      </c>
      <c r="S163" s="310">
        <f t="shared" si="39"/>
        <v>4.8037963406684779E-2</v>
      </c>
      <c r="T163" s="310">
        <f t="shared" si="39"/>
        <v>4.1107600832682785E-2</v>
      </c>
      <c r="U163" s="310">
        <f t="shared" si="39"/>
        <v>4.9784977420806557E-2</v>
      </c>
      <c r="V163" s="310">
        <f t="shared" si="39"/>
        <v>5.1448438427700034E-2</v>
      </c>
      <c r="W163" s="310">
        <f t="shared" si="39"/>
        <v>4.4958197799683873E-2</v>
      </c>
      <c r="X163" s="310">
        <f t="shared" si="39"/>
        <v>4.4386495234011857E-2</v>
      </c>
      <c r="Y163" s="310">
        <f t="shared" si="39"/>
        <v>4.0245128040290123E-2</v>
      </c>
      <c r="DA163" s="127"/>
    </row>
    <row r="164" spans="1:105" ht="12" customHeight="1" x14ac:dyDescent="0.25">
      <c r="A164" s="172"/>
      <c r="B164" s="172"/>
      <c r="C164" s="172"/>
      <c r="D164" s="172"/>
      <c r="E164" s="172"/>
      <c r="F164" s="172"/>
      <c r="G164" s="172"/>
      <c r="H164" s="172"/>
      <c r="I164" s="172"/>
      <c r="J164" s="172"/>
      <c r="K164" s="172"/>
      <c r="L164" s="172"/>
      <c r="M164" s="172"/>
      <c r="N164" s="172"/>
      <c r="O164" s="172"/>
      <c r="P164" s="172"/>
      <c r="Q164" s="172"/>
      <c r="R164" s="172"/>
      <c r="S164" s="172"/>
      <c r="T164" s="172"/>
      <c r="U164" s="172"/>
      <c r="V164" s="172"/>
      <c r="W164" s="172"/>
      <c r="X164" s="172"/>
      <c r="Y164" s="172"/>
      <c r="DA164" s="176"/>
    </row>
    <row r="165" spans="1:105" ht="12" customHeight="1" x14ac:dyDescent="0.25">
      <c r="A165" s="35" t="s">
        <v>53</v>
      </c>
      <c r="B165" s="232">
        <f t="shared" ref="B165:Y165" si="40">SUM(B166:B170,B172:B174,B176:B178,B179)</f>
        <v>1</v>
      </c>
      <c r="C165" s="232">
        <f t="shared" si="40"/>
        <v>0.99999999999999989</v>
      </c>
      <c r="D165" s="232">
        <f t="shared" si="40"/>
        <v>1</v>
      </c>
      <c r="E165" s="232">
        <f t="shared" si="40"/>
        <v>1</v>
      </c>
      <c r="F165" s="232">
        <f t="shared" si="40"/>
        <v>1</v>
      </c>
      <c r="G165" s="232">
        <f t="shared" si="40"/>
        <v>1</v>
      </c>
      <c r="H165" s="232">
        <f t="shared" si="40"/>
        <v>1</v>
      </c>
      <c r="I165" s="232">
        <f t="shared" si="40"/>
        <v>0.99999999999999989</v>
      </c>
      <c r="J165" s="232">
        <f t="shared" si="40"/>
        <v>1</v>
      </c>
      <c r="K165" s="232">
        <f t="shared" si="40"/>
        <v>1</v>
      </c>
      <c r="L165" s="232">
        <f t="shared" si="40"/>
        <v>1</v>
      </c>
      <c r="M165" s="232">
        <f t="shared" si="40"/>
        <v>0.99999999999999989</v>
      </c>
      <c r="N165" s="232">
        <f t="shared" si="40"/>
        <v>1</v>
      </c>
      <c r="O165" s="232">
        <f t="shared" si="40"/>
        <v>1</v>
      </c>
      <c r="P165" s="232">
        <f t="shared" si="40"/>
        <v>1</v>
      </c>
      <c r="Q165" s="232">
        <f t="shared" si="40"/>
        <v>0.99999999999999978</v>
      </c>
      <c r="R165" s="232">
        <f t="shared" si="40"/>
        <v>1</v>
      </c>
      <c r="S165" s="232">
        <f t="shared" si="40"/>
        <v>0.99999999999999989</v>
      </c>
      <c r="T165" s="232">
        <f t="shared" si="40"/>
        <v>1</v>
      </c>
      <c r="U165" s="232">
        <f t="shared" si="40"/>
        <v>1</v>
      </c>
      <c r="V165" s="232">
        <f t="shared" si="40"/>
        <v>1</v>
      </c>
      <c r="W165" s="232">
        <f t="shared" si="40"/>
        <v>1</v>
      </c>
      <c r="X165" s="232">
        <f t="shared" si="40"/>
        <v>1</v>
      </c>
      <c r="Y165" s="232">
        <f t="shared" si="40"/>
        <v>1</v>
      </c>
      <c r="DA165" s="95"/>
    </row>
    <row r="166" spans="1:105" ht="12" customHeight="1" x14ac:dyDescent="0.25">
      <c r="A166" s="55" t="s">
        <v>91</v>
      </c>
      <c r="B166" s="266">
        <f t="shared" ref="B166:Y166" si="41">IF(B$100=0,0,B$100/B$99)</f>
        <v>0</v>
      </c>
      <c r="C166" s="266">
        <f t="shared" si="41"/>
        <v>0</v>
      </c>
      <c r="D166" s="266">
        <f t="shared" si="41"/>
        <v>0</v>
      </c>
      <c r="E166" s="266">
        <f t="shared" si="41"/>
        <v>0</v>
      </c>
      <c r="F166" s="266">
        <f t="shared" si="41"/>
        <v>0</v>
      </c>
      <c r="G166" s="266">
        <f t="shared" si="41"/>
        <v>0</v>
      </c>
      <c r="H166" s="266">
        <f t="shared" si="41"/>
        <v>0</v>
      </c>
      <c r="I166" s="266">
        <f t="shared" si="41"/>
        <v>0</v>
      </c>
      <c r="J166" s="266">
        <f t="shared" si="41"/>
        <v>0</v>
      </c>
      <c r="K166" s="266">
        <f t="shared" si="41"/>
        <v>0</v>
      </c>
      <c r="L166" s="266">
        <f t="shared" si="41"/>
        <v>0</v>
      </c>
      <c r="M166" s="266">
        <f t="shared" si="41"/>
        <v>0</v>
      </c>
      <c r="N166" s="266">
        <f t="shared" si="41"/>
        <v>0</v>
      </c>
      <c r="O166" s="266">
        <f t="shared" si="41"/>
        <v>0</v>
      </c>
      <c r="P166" s="266">
        <f t="shared" si="41"/>
        <v>0</v>
      </c>
      <c r="Q166" s="266">
        <f t="shared" si="41"/>
        <v>0</v>
      </c>
      <c r="R166" s="266">
        <f t="shared" si="41"/>
        <v>0</v>
      </c>
      <c r="S166" s="266">
        <f t="shared" si="41"/>
        <v>0</v>
      </c>
      <c r="T166" s="266">
        <f t="shared" si="41"/>
        <v>0</v>
      </c>
      <c r="U166" s="266">
        <f t="shared" si="41"/>
        <v>0</v>
      </c>
      <c r="V166" s="266">
        <f t="shared" si="41"/>
        <v>0</v>
      </c>
      <c r="W166" s="266">
        <f t="shared" si="41"/>
        <v>0</v>
      </c>
      <c r="X166" s="266">
        <f t="shared" si="41"/>
        <v>0</v>
      </c>
      <c r="Y166" s="266">
        <f t="shared" si="41"/>
        <v>0</v>
      </c>
      <c r="DA166" s="76"/>
    </row>
    <row r="167" spans="1:105" ht="12" customHeight="1" x14ac:dyDescent="0.25">
      <c r="A167" s="173" t="s">
        <v>92</v>
      </c>
      <c r="B167" s="267">
        <f t="shared" ref="B167:Y167" si="42">IF(B$101=0,0,B$101/B$99)</f>
        <v>0</v>
      </c>
      <c r="C167" s="267">
        <f t="shared" si="42"/>
        <v>0</v>
      </c>
      <c r="D167" s="267">
        <f t="shared" si="42"/>
        <v>0</v>
      </c>
      <c r="E167" s="267">
        <f t="shared" si="42"/>
        <v>0</v>
      </c>
      <c r="F167" s="267">
        <f t="shared" si="42"/>
        <v>0</v>
      </c>
      <c r="G167" s="267">
        <f t="shared" si="42"/>
        <v>0</v>
      </c>
      <c r="H167" s="267">
        <f t="shared" si="42"/>
        <v>0</v>
      </c>
      <c r="I167" s="267">
        <f t="shared" si="42"/>
        <v>0</v>
      </c>
      <c r="J167" s="267">
        <f t="shared" si="42"/>
        <v>0</v>
      </c>
      <c r="K167" s="267">
        <f t="shared" si="42"/>
        <v>0</v>
      </c>
      <c r="L167" s="267">
        <f t="shared" si="42"/>
        <v>0</v>
      </c>
      <c r="M167" s="267">
        <f t="shared" si="42"/>
        <v>0</v>
      </c>
      <c r="N167" s="267">
        <f t="shared" si="42"/>
        <v>0</v>
      </c>
      <c r="O167" s="267">
        <f t="shared" si="42"/>
        <v>0</v>
      </c>
      <c r="P167" s="267">
        <f t="shared" si="42"/>
        <v>0</v>
      </c>
      <c r="Q167" s="267">
        <f t="shared" si="42"/>
        <v>0</v>
      </c>
      <c r="R167" s="267">
        <f t="shared" si="42"/>
        <v>0</v>
      </c>
      <c r="S167" s="267">
        <f t="shared" si="42"/>
        <v>0</v>
      </c>
      <c r="T167" s="267">
        <f t="shared" si="42"/>
        <v>0</v>
      </c>
      <c r="U167" s="267">
        <f t="shared" si="42"/>
        <v>0</v>
      </c>
      <c r="V167" s="267">
        <f t="shared" si="42"/>
        <v>0</v>
      </c>
      <c r="W167" s="267">
        <f t="shared" si="42"/>
        <v>0</v>
      </c>
      <c r="X167" s="267">
        <f t="shared" si="42"/>
        <v>0</v>
      </c>
      <c r="Y167" s="267">
        <f t="shared" si="42"/>
        <v>0</v>
      </c>
      <c r="DA167" s="77"/>
    </row>
    <row r="168" spans="1:105" ht="12" customHeight="1" x14ac:dyDescent="0.25">
      <c r="A168" s="173" t="s">
        <v>93</v>
      </c>
      <c r="B168" s="267">
        <f t="shared" ref="B168:Y168" si="43">IF(B$102=0,0,B$102/B$99)</f>
        <v>0</v>
      </c>
      <c r="C168" s="267">
        <f t="shared" si="43"/>
        <v>0</v>
      </c>
      <c r="D168" s="267">
        <f t="shared" si="43"/>
        <v>0</v>
      </c>
      <c r="E168" s="267">
        <f t="shared" si="43"/>
        <v>0</v>
      </c>
      <c r="F168" s="267">
        <f t="shared" si="43"/>
        <v>0</v>
      </c>
      <c r="G168" s="267">
        <f t="shared" si="43"/>
        <v>0</v>
      </c>
      <c r="H168" s="267">
        <f t="shared" si="43"/>
        <v>0</v>
      </c>
      <c r="I168" s="267">
        <f t="shared" si="43"/>
        <v>0</v>
      </c>
      <c r="J168" s="267">
        <f t="shared" si="43"/>
        <v>0</v>
      </c>
      <c r="K168" s="267">
        <f t="shared" si="43"/>
        <v>0</v>
      </c>
      <c r="L168" s="267">
        <f t="shared" si="43"/>
        <v>0</v>
      </c>
      <c r="M168" s="267">
        <f t="shared" si="43"/>
        <v>0</v>
      </c>
      <c r="N168" s="267">
        <f t="shared" si="43"/>
        <v>0</v>
      </c>
      <c r="O168" s="267">
        <f t="shared" si="43"/>
        <v>0</v>
      </c>
      <c r="P168" s="267">
        <f t="shared" si="43"/>
        <v>0</v>
      </c>
      <c r="Q168" s="267">
        <f t="shared" si="43"/>
        <v>0</v>
      </c>
      <c r="R168" s="267">
        <f t="shared" si="43"/>
        <v>0</v>
      </c>
      <c r="S168" s="267">
        <f t="shared" si="43"/>
        <v>0</v>
      </c>
      <c r="T168" s="267">
        <f t="shared" si="43"/>
        <v>0</v>
      </c>
      <c r="U168" s="267">
        <f t="shared" si="43"/>
        <v>0</v>
      </c>
      <c r="V168" s="267">
        <f t="shared" si="43"/>
        <v>0</v>
      </c>
      <c r="W168" s="267">
        <f t="shared" si="43"/>
        <v>0</v>
      </c>
      <c r="X168" s="267">
        <f t="shared" si="43"/>
        <v>0</v>
      </c>
      <c r="Y168" s="267">
        <f t="shared" si="43"/>
        <v>0</v>
      </c>
      <c r="DA168" s="77"/>
    </row>
    <row r="169" spans="1:105" ht="12" customHeight="1" x14ac:dyDescent="0.25">
      <c r="A169" s="173" t="s">
        <v>94</v>
      </c>
      <c r="B169" s="267">
        <f t="shared" ref="B169:Y169" si="44">IF(B$103=0,0,B$103/B$99)</f>
        <v>0</v>
      </c>
      <c r="C169" s="267">
        <f t="shared" si="44"/>
        <v>0</v>
      </c>
      <c r="D169" s="267">
        <f t="shared" si="44"/>
        <v>0</v>
      </c>
      <c r="E169" s="267">
        <f t="shared" si="44"/>
        <v>0</v>
      </c>
      <c r="F169" s="267">
        <f t="shared" si="44"/>
        <v>0</v>
      </c>
      <c r="G169" s="267">
        <f t="shared" si="44"/>
        <v>0</v>
      </c>
      <c r="H169" s="267">
        <f t="shared" si="44"/>
        <v>0</v>
      </c>
      <c r="I169" s="267">
        <f t="shared" si="44"/>
        <v>0</v>
      </c>
      <c r="J169" s="267">
        <f t="shared" si="44"/>
        <v>0</v>
      </c>
      <c r="K169" s="267">
        <f t="shared" si="44"/>
        <v>0</v>
      </c>
      <c r="L169" s="267">
        <f t="shared" si="44"/>
        <v>0</v>
      </c>
      <c r="M169" s="267">
        <f t="shared" si="44"/>
        <v>0</v>
      </c>
      <c r="N169" s="267">
        <f t="shared" si="44"/>
        <v>0</v>
      </c>
      <c r="O169" s="267">
        <f t="shared" si="44"/>
        <v>0</v>
      </c>
      <c r="P169" s="267">
        <f t="shared" si="44"/>
        <v>0</v>
      </c>
      <c r="Q169" s="267">
        <f t="shared" si="44"/>
        <v>0</v>
      </c>
      <c r="R169" s="267">
        <f t="shared" si="44"/>
        <v>0</v>
      </c>
      <c r="S169" s="267">
        <f t="shared" si="44"/>
        <v>0</v>
      </c>
      <c r="T169" s="267">
        <f t="shared" si="44"/>
        <v>0</v>
      </c>
      <c r="U169" s="267">
        <f t="shared" si="44"/>
        <v>0</v>
      </c>
      <c r="V169" s="267">
        <f t="shared" si="44"/>
        <v>0</v>
      </c>
      <c r="W169" s="267">
        <f t="shared" si="44"/>
        <v>0</v>
      </c>
      <c r="X169" s="267">
        <f t="shared" si="44"/>
        <v>0</v>
      </c>
      <c r="Y169" s="267">
        <f t="shared" si="44"/>
        <v>0</v>
      </c>
      <c r="DA169" s="77"/>
    </row>
    <row r="170" spans="1:105" ht="12" customHeight="1" x14ac:dyDescent="0.25">
      <c r="A170" s="56" t="s">
        <v>95</v>
      </c>
      <c r="B170" s="268">
        <f t="shared" ref="B170:Y170" si="45">IF(B$104=0,0,B$104/B$99)</f>
        <v>5.1073680461457896E-3</v>
      </c>
      <c r="C170" s="268">
        <f t="shared" si="45"/>
        <v>4.6531831762871853E-3</v>
      </c>
      <c r="D170" s="268">
        <f t="shared" si="45"/>
        <v>3.9600665919266014E-3</v>
      </c>
      <c r="E170" s="268">
        <f t="shared" si="45"/>
        <v>4.0710616774404986E-3</v>
      </c>
      <c r="F170" s="268">
        <f t="shared" si="45"/>
        <v>4.2193570517909907E-3</v>
      </c>
      <c r="G170" s="268">
        <f t="shared" si="45"/>
        <v>4.5252501234546586E-3</v>
      </c>
      <c r="H170" s="268">
        <f t="shared" si="45"/>
        <v>5.1243384014788623E-3</v>
      </c>
      <c r="I170" s="268">
        <f t="shared" si="45"/>
        <v>4.8805876545543227E-3</v>
      </c>
      <c r="J170" s="268">
        <f t="shared" si="45"/>
        <v>4.689865530744285E-3</v>
      </c>
      <c r="K170" s="268">
        <f t="shared" si="45"/>
        <v>4.9130929511519107E-3</v>
      </c>
      <c r="L170" s="268">
        <f t="shared" si="45"/>
        <v>4.9081291999818017E-3</v>
      </c>
      <c r="M170" s="268">
        <f t="shared" si="45"/>
        <v>4.7427442687425951E-3</v>
      </c>
      <c r="N170" s="268">
        <f t="shared" si="45"/>
        <v>4.4874509551862014E-3</v>
      </c>
      <c r="O170" s="268">
        <f t="shared" si="45"/>
        <v>4.5725562877873202E-3</v>
      </c>
      <c r="P170" s="268">
        <f t="shared" si="45"/>
        <v>4.198450038881126E-3</v>
      </c>
      <c r="Q170" s="268">
        <f t="shared" si="45"/>
        <v>3.9020914276405444E-3</v>
      </c>
      <c r="R170" s="268">
        <f t="shared" si="45"/>
        <v>4.9003167204281547E-3</v>
      </c>
      <c r="S170" s="268">
        <f t="shared" si="45"/>
        <v>4.7811341229881208E-3</v>
      </c>
      <c r="T170" s="268">
        <f t="shared" si="45"/>
        <v>4.8572059769574887E-3</v>
      </c>
      <c r="U170" s="268">
        <f t="shared" si="45"/>
        <v>4.5261582829472799E-3</v>
      </c>
      <c r="V170" s="268">
        <f t="shared" si="45"/>
        <v>4.3250435098680581E-3</v>
      </c>
      <c r="W170" s="268">
        <f t="shared" si="45"/>
        <v>4.3204390083208298E-3</v>
      </c>
      <c r="X170" s="268">
        <f t="shared" si="45"/>
        <v>4.2048621616752983E-3</v>
      </c>
      <c r="Y170" s="268">
        <f t="shared" si="45"/>
        <v>4.2623293189502452E-3</v>
      </c>
      <c r="DA170" s="78"/>
    </row>
    <row r="171" spans="1:105" ht="12" customHeight="1" x14ac:dyDescent="0.25">
      <c r="A171" s="174" t="s">
        <v>1553</v>
      </c>
      <c r="B171" s="269">
        <f t="shared" ref="B171:Y171" si="46">IF(B$110=0,0,B$110/B$99)</f>
        <v>0.72750799010111389</v>
      </c>
      <c r="C171" s="269">
        <f t="shared" si="46"/>
        <v>0.71792097823063561</v>
      </c>
      <c r="D171" s="269">
        <f t="shared" si="46"/>
        <v>0.71859045844357827</v>
      </c>
      <c r="E171" s="269">
        <f t="shared" si="46"/>
        <v>0.69328776680802062</v>
      </c>
      <c r="F171" s="269">
        <f t="shared" si="46"/>
        <v>0.65814502957672094</v>
      </c>
      <c r="G171" s="269">
        <f t="shared" si="46"/>
        <v>0.65625494920651695</v>
      </c>
      <c r="H171" s="269">
        <f t="shared" si="46"/>
        <v>0.71095106879025949</v>
      </c>
      <c r="I171" s="269">
        <f t="shared" si="46"/>
        <v>0.70093650419822207</v>
      </c>
      <c r="J171" s="269">
        <f t="shared" si="46"/>
        <v>0.70565029145723301</v>
      </c>
      <c r="K171" s="269">
        <f t="shared" si="46"/>
        <v>0.70365349026463808</v>
      </c>
      <c r="L171" s="269">
        <f t="shared" si="46"/>
        <v>0.68762762529112942</v>
      </c>
      <c r="M171" s="269">
        <f t="shared" si="46"/>
        <v>0.69074771541182745</v>
      </c>
      <c r="N171" s="269">
        <f t="shared" si="46"/>
        <v>0.69573918476507046</v>
      </c>
      <c r="O171" s="269">
        <f t="shared" si="46"/>
        <v>0.6941647418098843</v>
      </c>
      <c r="P171" s="269">
        <f t="shared" si="46"/>
        <v>0.68680203530161188</v>
      </c>
      <c r="Q171" s="269">
        <f t="shared" si="46"/>
        <v>0.67020326658016127</v>
      </c>
      <c r="R171" s="269">
        <f t="shared" si="46"/>
        <v>0.66619503602526176</v>
      </c>
      <c r="S171" s="269">
        <f t="shared" si="46"/>
        <v>0.67492123637647383</v>
      </c>
      <c r="T171" s="269">
        <f t="shared" si="46"/>
        <v>0.67871401000636045</v>
      </c>
      <c r="U171" s="269">
        <f t="shared" si="46"/>
        <v>0.65797923687801396</v>
      </c>
      <c r="V171" s="269">
        <f t="shared" si="46"/>
        <v>0.66463455215505651</v>
      </c>
      <c r="W171" s="269">
        <f t="shared" si="46"/>
        <v>0.66359499375981734</v>
      </c>
      <c r="X171" s="269">
        <f t="shared" si="46"/>
        <v>0.65875880116288421</v>
      </c>
      <c r="Y171" s="269">
        <f t="shared" si="46"/>
        <v>0.65647407485468301</v>
      </c>
      <c r="DA171" s="79"/>
    </row>
    <row r="172" spans="1:105" ht="12" customHeight="1" x14ac:dyDescent="0.25">
      <c r="A172" s="62" t="s">
        <v>1554</v>
      </c>
      <c r="B172" s="318">
        <f t="shared" ref="B172:Y172" si="47">IF(B$111=0,0,B$111/B$99)</f>
        <v>0.72750799010111389</v>
      </c>
      <c r="C172" s="318">
        <f t="shared" si="47"/>
        <v>0.71792097823063561</v>
      </c>
      <c r="D172" s="318">
        <f t="shared" si="47"/>
        <v>0.71859045844357827</v>
      </c>
      <c r="E172" s="318">
        <f t="shared" si="47"/>
        <v>0.69328776680802062</v>
      </c>
      <c r="F172" s="318">
        <f t="shared" si="47"/>
        <v>0.65814502957672094</v>
      </c>
      <c r="G172" s="318">
        <f t="shared" si="47"/>
        <v>0.65625494920651695</v>
      </c>
      <c r="H172" s="318">
        <f t="shared" si="47"/>
        <v>0.71095106879025949</v>
      </c>
      <c r="I172" s="318">
        <f t="shared" si="47"/>
        <v>0.70093650419822207</v>
      </c>
      <c r="J172" s="318">
        <f t="shared" si="47"/>
        <v>0.70565029145723301</v>
      </c>
      <c r="K172" s="318">
        <f t="shared" si="47"/>
        <v>0.70365349026463808</v>
      </c>
      <c r="L172" s="318">
        <f t="shared" si="47"/>
        <v>0.68762762529112942</v>
      </c>
      <c r="M172" s="318">
        <f t="shared" si="47"/>
        <v>0.69074771541182745</v>
      </c>
      <c r="N172" s="318">
        <f t="shared" si="47"/>
        <v>0.69573918476507046</v>
      </c>
      <c r="O172" s="318">
        <f t="shared" si="47"/>
        <v>0.6941647418098843</v>
      </c>
      <c r="P172" s="318">
        <f t="shared" si="47"/>
        <v>0.68680203530161188</v>
      </c>
      <c r="Q172" s="318">
        <f t="shared" si="47"/>
        <v>0.67020326658016127</v>
      </c>
      <c r="R172" s="318">
        <f t="shared" si="47"/>
        <v>0.66619503602526176</v>
      </c>
      <c r="S172" s="318">
        <f t="shared" si="47"/>
        <v>0.67492123637647383</v>
      </c>
      <c r="T172" s="318">
        <f t="shared" si="47"/>
        <v>0.67871401000636045</v>
      </c>
      <c r="U172" s="318">
        <f t="shared" si="47"/>
        <v>0.65797923687801396</v>
      </c>
      <c r="V172" s="318">
        <f t="shared" si="47"/>
        <v>0.66463455215505651</v>
      </c>
      <c r="W172" s="318">
        <f t="shared" si="47"/>
        <v>0.66359499375981734</v>
      </c>
      <c r="X172" s="318">
        <f t="shared" si="47"/>
        <v>0.65875880116288421</v>
      </c>
      <c r="Y172" s="318">
        <f t="shared" si="47"/>
        <v>0.65647407485468301</v>
      </c>
      <c r="DA172" s="141"/>
    </row>
    <row r="173" spans="1:105" ht="12" customHeight="1" x14ac:dyDescent="0.25">
      <c r="A173" s="62" t="s">
        <v>1561</v>
      </c>
      <c r="B173" s="318">
        <f t="shared" ref="B173:Y173" si="48">IF(B$117=0,0,B$117/B$99)</f>
        <v>0</v>
      </c>
      <c r="C173" s="318">
        <f t="shared" si="48"/>
        <v>0</v>
      </c>
      <c r="D173" s="318">
        <f t="shared" si="48"/>
        <v>0</v>
      </c>
      <c r="E173" s="318">
        <f t="shared" si="48"/>
        <v>0</v>
      </c>
      <c r="F173" s="318">
        <f t="shared" si="48"/>
        <v>0</v>
      </c>
      <c r="G173" s="318">
        <f t="shared" si="48"/>
        <v>0</v>
      </c>
      <c r="H173" s="318">
        <f t="shared" si="48"/>
        <v>0</v>
      </c>
      <c r="I173" s="318">
        <f t="shared" si="48"/>
        <v>0</v>
      </c>
      <c r="J173" s="318">
        <f t="shared" si="48"/>
        <v>0</v>
      </c>
      <c r="K173" s="318">
        <f t="shared" si="48"/>
        <v>0</v>
      </c>
      <c r="L173" s="318">
        <f t="shared" si="48"/>
        <v>0</v>
      </c>
      <c r="M173" s="318">
        <f t="shared" si="48"/>
        <v>0</v>
      </c>
      <c r="N173" s="318">
        <f t="shared" si="48"/>
        <v>0</v>
      </c>
      <c r="O173" s="318">
        <f t="shared" si="48"/>
        <v>0</v>
      </c>
      <c r="P173" s="318">
        <f t="shared" si="48"/>
        <v>0</v>
      </c>
      <c r="Q173" s="318">
        <f t="shared" si="48"/>
        <v>0</v>
      </c>
      <c r="R173" s="318">
        <f t="shared" si="48"/>
        <v>0</v>
      </c>
      <c r="S173" s="318">
        <f t="shared" si="48"/>
        <v>0</v>
      </c>
      <c r="T173" s="318">
        <f t="shared" si="48"/>
        <v>0</v>
      </c>
      <c r="U173" s="318">
        <f t="shared" si="48"/>
        <v>0</v>
      </c>
      <c r="V173" s="318">
        <f t="shared" si="48"/>
        <v>0</v>
      </c>
      <c r="W173" s="318">
        <f t="shared" si="48"/>
        <v>0</v>
      </c>
      <c r="X173" s="318">
        <f t="shared" si="48"/>
        <v>0</v>
      </c>
      <c r="Y173" s="318">
        <f t="shared" si="48"/>
        <v>0</v>
      </c>
      <c r="DA173" s="141"/>
    </row>
    <row r="174" spans="1:105" ht="12" customHeight="1" x14ac:dyDescent="0.25">
      <c r="A174" s="174" t="s">
        <v>1563</v>
      </c>
      <c r="B174" s="269">
        <f t="shared" ref="B174:Y174" si="49">IF(B$118=0,0,B$118/B$99)</f>
        <v>0</v>
      </c>
      <c r="C174" s="269">
        <f t="shared" si="49"/>
        <v>0</v>
      </c>
      <c r="D174" s="269">
        <f t="shared" si="49"/>
        <v>0</v>
      </c>
      <c r="E174" s="269">
        <f t="shared" si="49"/>
        <v>0</v>
      </c>
      <c r="F174" s="269">
        <f t="shared" si="49"/>
        <v>0</v>
      </c>
      <c r="G174" s="269">
        <f t="shared" si="49"/>
        <v>0</v>
      </c>
      <c r="H174" s="269">
        <f t="shared" si="49"/>
        <v>0</v>
      </c>
      <c r="I174" s="269">
        <f t="shared" si="49"/>
        <v>0</v>
      </c>
      <c r="J174" s="269">
        <f t="shared" si="49"/>
        <v>0</v>
      </c>
      <c r="K174" s="269">
        <f t="shared" si="49"/>
        <v>0</v>
      </c>
      <c r="L174" s="269">
        <f t="shared" si="49"/>
        <v>0</v>
      </c>
      <c r="M174" s="269">
        <f t="shared" si="49"/>
        <v>0</v>
      </c>
      <c r="N174" s="269">
        <f t="shared" si="49"/>
        <v>0</v>
      </c>
      <c r="O174" s="269">
        <f t="shared" si="49"/>
        <v>0</v>
      </c>
      <c r="P174" s="269">
        <f t="shared" si="49"/>
        <v>0</v>
      </c>
      <c r="Q174" s="269">
        <f t="shared" si="49"/>
        <v>0</v>
      </c>
      <c r="R174" s="269">
        <f t="shared" si="49"/>
        <v>0</v>
      </c>
      <c r="S174" s="269">
        <f t="shared" si="49"/>
        <v>0</v>
      </c>
      <c r="T174" s="269">
        <f t="shared" si="49"/>
        <v>0</v>
      </c>
      <c r="U174" s="269">
        <f t="shared" si="49"/>
        <v>0</v>
      </c>
      <c r="V174" s="269">
        <f t="shared" si="49"/>
        <v>0</v>
      </c>
      <c r="W174" s="269">
        <f t="shared" si="49"/>
        <v>0</v>
      </c>
      <c r="X174" s="269">
        <f t="shared" si="49"/>
        <v>0</v>
      </c>
      <c r="Y174" s="269">
        <f t="shared" si="49"/>
        <v>0</v>
      </c>
      <c r="DA174" s="79"/>
    </row>
    <row r="175" spans="1:105" ht="12" customHeight="1" x14ac:dyDescent="0.25">
      <c r="A175" s="174" t="s">
        <v>1565</v>
      </c>
      <c r="B175" s="269">
        <f t="shared" ref="B175:Y175" si="50">IF(B$119=0,0,B$119/B$99)</f>
        <v>6.0838187296089856E-2</v>
      </c>
      <c r="C175" s="269">
        <f t="shared" si="50"/>
        <v>6.003646905832187E-2</v>
      </c>
      <c r="D175" s="269">
        <f t="shared" si="50"/>
        <v>6.009245464630196E-2</v>
      </c>
      <c r="E175" s="269">
        <f t="shared" si="50"/>
        <v>5.7976505524416279E-2</v>
      </c>
      <c r="F175" s="269">
        <f t="shared" si="50"/>
        <v>5.5037678104145719E-2</v>
      </c>
      <c r="G175" s="269">
        <f t="shared" si="50"/>
        <v>5.4879619271621903E-2</v>
      </c>
      <c r="H175" s="269">
        <f t="shared" si="50"/>
        <v>5.9453607204239062E-2</v>
      </c>
      <c r="I175" s="269">
        <f t="shared" si="50"/>
        <v>5.8616134675237061E-2</v>
      </c>
      <c r="J175" s="269">
        <f t="shared" si="50"/>
        <v>5.9010327283482857E-2</v>
      </c>
      <c r="K175" s="269">
        <f t="shared" si="50"/>
        <v>5.8843343873539497E-2</v>
      </c>
      <c r="L175" s="269">
        <f t="shared" si="50"/>
        <v>5.7503173609973521E-2</v>
      </c>
      <c r="M175" s="269">
        <f t="shared" si="50"/>
        <v>5.7764092568564337E-2</v>
      </c>
      <c r="N175" s="269">
        <f t="shared" si="50"/>
        <v>5.8181506468517642E-2</v>
      </c>
      <c r="O175" s="269">
        <f t="shared" si="50"/>
        <v>5.8049842958703364E-2</v>
      </c>
      <c r="P175" s="269">
        <f t="shared" si="50"/>
        <v>5.7434133270766914E-2</v>
      </c>
      <c r="Q175" s="269">
        <f t="shared" si="50"/>
        <v>5.6046053670129527E-2</v>
      </c>
      <c r="R175" s="269">
        <f t="shared" si="50"/>
        <v>5.5710863562882761E-2</v>
      </c>
      <c r="S175" s="269">
        <f t="shared" si="50"/>
        <v>5.6440596044963744E-2</v>
      </c>
      <c r="T175" s="269">
        <f t="shared" si="50"/>
        <v>5.6757768468643437E-2</v>
      </c>
      <c r="U175" s="269">
        <f t="shared" si="50"/>
        <v>5.5023813614142165E-2</v>
      </c>
      <c r="V175" s="269">
        <f t="shared" si="50"/>
        <v>5.5580367387913075E-2</v>
      </c>
      <c r="W175" s="269">
        <f t="shared" si="50"/>
        <v>5.5493433843243706E-2</v>
      </c>
      <c r="X175" s="269">
        <f t="shared" si="50"/>
        <v>5.5089005032817405E-2</v>
      </c>
      <c r="Y175" s="269">
        <f t="shared" si="50"/>
        <v>5.4897943753835041E-2</v>
      </c>
      <c r="DA175" s="79"/>
    </row>
    <row r="176" spans="1:105" ht="12" customHeight="1" x14ac:dyDescent="0.25">
      <c r="A176" s="62" t="s">
        <v>1566</v>
      </c>
      <c r="B176" s="318">
        <f t="shared" ref="B176:Y176" si="51">IF(B$120=0,0,B$120/B$99)</f>
        <v>6.0838187296089856E-2</v>
      </c>
      <c r="C176" s="318">
        <f t="shared" si="51"/>
        <v>6.003646905832187E-2</v>
      </c>
      <c r="D176" s="318">
        <f t="shared" si="51"/>
        <v>6.009245464630196E-2</v>
      </c>
      <c r="E176" s="318">
        <f t="shared" si="51"/>
        <v>5.7976505524416279E-2</v>
      </c>
      <c r="F176" s="318">
        <f t="shared" si="51"/>
        <v>5.5037678104145719E-2</v>
      </c>
      <c r="G176" s="318">
        <f t="shared" si="51"/>
        <v>5.4879619271621903E-2</v>
      </c>
      <c r="H176" s="318">
        <f t="shared" si="51"/>
        <v>5.9453607204239062E-2</v>
      </c>
      <c r="I176" s="318">
        <f t="shared" si="51"/>
        <v>5.8616134675237061E-2</v>
      </c>
      <c r="J176" s="318">
        <f t="shared" si="51"/>
        <v>5.9010327283482857E-2</v>
      </c>
      <c r="K176" s="318">
        <f t="shared" si="51"/>
        <v>5.8843343873539497E-2</v>
      </c>
      <c r="L176" s="318">
        <f t="shared" si="51"/>
        <v>5.7503173609973521E-2</v>
      </c>
      <c r="M176" s="318">
        <f t="shared" si="51"/>
        <v>5.7764092568564337E-2</v>
      </c>
      <c r="N176" s="318">
        <f t="shared" si="51"/>
        <v>5.8181506468517642E-2</v>
      </c>
      <c r="O176" s="318">
        <f t="shared" si="51"/>
        <v>5.8049842958703364E-2</v>
      </c>
      <c r="P176" s="318">
        <f t="shared" si="51"/>
        <v>5.7434133270766914E-2</v>
      </c>
      <c r="Q176" s="318">
        <f t="shared" si="51"/>
        <v>5.6046053670129527E-2</v>
      </c>
      <c r="R176" s="318">
        <f t="shared" si="51"/>
        <v>5.5710863562882761E-2</v>
      </c>
      <c r="S176" s="318">
        <f t="shared" si="51"/>
        <v>5.6440596044963744E-2</v>
      </c>
      <c r="T176" s="318">
        <f t="shared" si="51"/>
        <v>5.6757768468643437E-2</v>
      </c>
      <c r="U176" s="318">
        <f t="shared" si="51"/>
        <v>5.5023813614142165E-2</v>
      </c>
      <c r="V176" s="318">
        <f t="shared" si="51"/>
        <v>5.5580367387913075E-2</v>
      </c>
      <c r="W176" s="318">
        <f t="shared" si="51"/>
        <v>5.5493433843243706E-2</v>
      </c>
      <c r="X176" s="318">
        <f t="shared" si="51"/>
        <v>5.5089005032817405E-2</v>
      </c>
      <c r="Y176" s="318">
        <f t="shared" si="51"/>
        <v>5.4897943753835041E-2</v>
      </c>
      <c r="DA176" s="141"/>
    </row>
    <row r="177" spans="1:105" ht="12" customHeight="1" x14ac:dyDescent="0.25">
      <c r="A177" s="62" t="s">
        <v>1573</v>
      </c>
      <c r="B177" s="318">
        <f t="shared" ref="B177:Y177" si="52">IF(B$126=0,0,B$126/B$99)</f>
        <v>0</v>
      </c>
      <c r="C177" s="318">
        <f t="shared" si="52"/>
        <v>0</v>
      </c>
      <c r="D177" s="318">
        <f t="shared" si="52"/>
        <v>0</v>
      </c>
      <c r="E177" s="318">
        <f t="shared" si="52"/>
        <v>0</v>
      </c>
      <c r="F177" s="318">
        <f t="shared" si="52"/>
        <v>0</v>
      </c>
      <c r="G177" s="318">
        <f t="shared" si="52"/>
        <v>0</v>
      </c>
      <c r="H177" s="318">
        <f t="shared" si="52"/>
        <v>0</v>
      </c>
      <c r="I177" s="318">
        <f t="shared" si="52"/>
        <v>0</v>
      </c>
      <c r="J177" s="318">
        <f t="shared" si="52"/>
        <v>0</v>
      </c>
      <c r="K177" s="318">
        <f t="shared" si="52"/>
        <v>0</v>
      </c>
      <c r="L177" s="318">
        <f t="shared" si="52"/>
        <v>0</v>
      </c>
      <c r="M177" s="318">
        <f t="shared" si="52"/>
        <v>0</v>
      </c>
      <c r="N177" s="318">
        <f t="shared" si="52"/>
        <v>0</v>
      </c>
      <c r="O177" s="318">
        <f t="shared" si="52"/>
        <v>0</v>
      </c>
      <c r="P177" s="318">
        <f t="shared" si="52"/>
        <v>0</v>
      </c>
      <c r="Q177" s="318">
        <f t="shared" si="52"/>
        <v>0</v>
      </c>
      <c r="R177" s="318">
        <f t="shared" si="52"/>
        <v>0</v>
      </c>
      <c r="S177" s="318">
        <f t="shared" si="52"/>
        <v>0</v>
      </c>
      <c r="T177" s="318">
        <f t="shared" si="52"/>
        <v>0</v>
      </c>
      <c r="U177" s="318">
        <f t="shared" si="52"/>
        <v>0</v>
      </c>
      <c r="V177" s="318">
        <f t="shared" si="52"/>
        <v>0</v>
      </c>
      <c r="W177" s="318">
        <f t="shared" si="52"/>
        <v>0</v>
      </c>
      <c r="X177" s="318">
        <f t="shared" si="52"/>
        <v>0</v>
      </c>
      <c r="Y177" s="318">
        <f t="shared" si="52"/>
        <v>0</v>
      </c>
      <c r="DA177" s="141"/>
    </row>
    <row r="178" spans="1:105" ht="12" customHeight="1" x14ac:dyDescent="0.25">
      <c r="A178" s="174" t="s">
        <v>1575</v>
      </c>
      <c r="B178" s="269">
        <f t="shared" ref="B178:Y178" si="53">IF(B$127=0,0,B$127/B$99)</f>
        <v>0</v>
      </c>
      <c r="C178" s="269">
        <f t="shared" si="53"/>
        <v>0</v>
      </c>
      <c r="D178" s="269">
        <f t="shared" si="53"/>
        <v>0</v>
      </c>
      <c r="E178" s="269">
        <f t="shared" si="53"/>
        <v>0</v>
      </c>
      <c r="F178" s="269">
        <f t="shared" si="53"/>
        <v>0</v>
      </c>
      <c r="G178" s="269">
        <f t="shared" si="53"/>
        <v>0</v>
      </c>
      <c r="H178" s="269">
        <f t="shared" si="53"/>
        <v>0</v>
      </c>
      <c r="I178" s="269">
        <f t="shared" si="53"/>
        <v>0</v>
      </c>
      <c r="J178" s="269">
        <f t="shared" si="53"/>
        <v>0</v>
      </c>
      <c r="K178" s="269">
        <f t="shared" si="53"/>
        <v>0</v>
      </c>
      <c r="L178" s="269">
        <f t="shared" si="53"/>
        <v>0</v>
      </c>
      <c r="M178" s="269">
        <f t="shared" si="53"/>
        <v>0</v>
      </c>
      <c r="N178" s="269">
        <f t="shared" si="53"/>
        <v>0</v>
      </c>
      <c r="O178" s="269">
        <f t="shared" si="53"/>
        <v>0</v>
      </c>
      <c r="P178" s="269">
        <f t="shared" si="53"/>
        <v>0</v>
      </c>
      <c r="Q178" s="269">
        <f t="shared" si="53"/>
        <v>0</v>
      </c>
      <c r="R178" s="269">
        <f t="shared" si="53"/>
        <v>0</v>
      </c>
      <c r="S178" s="269">
        <f t="shared" si="53"/>
        <v>0</v>
      </c>
      <c r="T178" s="269">
        <f t="shared" si="53"/>
        <v>0</v>
      </c>
      <c r="U178" s="269">
        <f t="shared" si="53"/>
        <v>0</v>
      </c>
      <c r="V178" s="269">
        <f t="shared" si="53"/>
        <v>0</v>
      </c>
      <c r="W178" s="269">
        <f t="shared" si="53"/>
        <v>0</v>
      </c>
      <c r="X178" s="269">
        <f t="shared" si="53"/>
        <v>0</v>
      </c>
      <c r="Y178" s="269">
        <f t="shared" si="53"/>
        <v>0</v>
      </c>
      <c r="DA178" s="79"/>
    </row>
    <row r="179" spans="1:105" ht="12" customHeight="1" x14ac:dyDescent="0.25">
      <c r="A179" s="100" t="s">
        <v>105</v>
      </c>
      <c r="B179" s="310">
        <f t="shared" ref="B179:Y179" si="54">IF(B$99=0,0,B$128/B$99)</f>
        <v>0.20654645455665052</v>
      </c>
      <c r="C179" s="310">
        <f t="shared" si="54"/>
        <v>0.21738936953475532</v>
      </c>
      <c r="D179" s="310">
        <f t="shared" si="54"/>
        <v>0.21735702031819312</v>
      </c>
      <c r="E179" s="310">
        <f t="shared" si="54"/>
        <v>0.24466466599012271</v>
      </c>
      <c r="F179" s="310">
        <f t="shared" si="54"/>
        <v>0.28259793526734239</v>
      </c>
      <c r="G179" s="310">
        <f t="shared" si="54"/>
        <v>0.28434018139840656</v>
      </c>
      <c r="H179" s="310">
        <f t="shared" si="54"/>
        <v>0.22447098560402262</v>
      </c>
      <c r="I179" s="310">
        <f t="shared" si="54"/>
        <v>0.2355667734719864</v>
      </c>
      <c r="J179" s="310">
        <f t="shared" si="54"/>
        <v>0.23064951572853987</v>
      </c>
      <c r="K179" s="310">
        <f t="shared" si="54"/>
        <v>0.23259007291067044</v>
      </c>
      <c r="L179" s="310">
        <f t="shared" si="54"/>
        <v>0.2499610718989152</v>
      </c>
      <c r="M179" s="310">
        <f t="shared" si="54"/>
        <v>0.24674544775086563</v>
      </c>
      <c r="N179" s="310">
        <f t="shared" si="54"/>
        <v>0.24159185781122569</v>
      </c>
      <c r="O179" s="310">
        <f t="shared" si="54"/>
        <v>0.24321285894362493</v>
      </c>
      <c r="P179" s="310">
        <f t="shared" si="54"/>
        <v>0.25156538138874007</v>
      </c>
      <c r="Q179" s="310">
        <f t="shared" si="54"/>
        <v>0.26984858832206854</v>
      </c>
      <c r="R179" s="310">
        <f t="shared" si="54"/>
        <v>0.27319378369142744</v>
      </c>
      <c r="S179" s="310">
        <f t="shared" si="54"/>
        <v>0.26385703345557421</v>
      </c>
      <c r="T179" s="310">
        <f t="shared" si="54"/>
        <v>0.25967101554803862</v>
      </c>
      <c r="U179" s="310">
        <f t="shared" si="54"/>
        <v>0.2824707912248966</v>
      </c>
      <c r="V179" s="310">
        <f t="shared" si="54"/>
        <v>0.27546003694716237</v>
      </c>
      <c r="W179" s="310">
        <f t="shared" si="54"/>
        <v>0.27659113338861813</v>
      </c>
      <c r="X179" s="310">
        <f t="shared" si="54"/>
        <v>0.28194733164262314</v>
      </c>
      <c r="Y179" s="310">
        <f t="shared" si="54"/>
        <v>0.28436565207253167</v>
      </c>
      <c r="DA179" s="127"/>
    </row>
    <row r="180" spans="1:105" ht="12" customHeight="1" x14ac:dyDescent="0.25">
      <c r="A180" s="172"/>
      <c r="B180" s="172"/>
      <c r="C180" s="172"/>
      <c r="D180" s="172"/>
      <c r="E180" s="172"/>
      <c r="F180" s="172"/>
      <c r="G180" s="172"/>
      <c r="H180" s="172"/>
      <c r="I180" s="172"/>
      <c r="J180" s="172"/>
      <c r="K180" s="172"/>
      <c r="L180" s="172"/>
      <c r="M180" s="172"/>
      <c r="N180" s="172"/>
      <c r="O180" s="172"/>
      <c r="P180" s="172"/>
      <c r="Q180" s="172"/>
      <c r="R180" s="172"/>
      <c r="S180" s="172"/>
      <c r="T180" s="172"/>
      <c r="U180" s="172"/>
      <c r="V180" s="172"/>
      <c r="W180" s="172"/>
      <c r="X180" s="172"/>
      <c r="Y180" s="172"/>
      <c r="DA180" s="176"/>
    </row>
    <row r="181" spans="1:105" ht="15" customHeight="1" x14ac:dyDescent="0.25">
      <c r="A181" s="32" t="s">
        <v>430</v>
      </c>
      <c r="B181" s="33"/>
      <c r="C181" s="33"/>
      <c r="D181" s="33"/>
      <c r="E181" s="33"/>
      <c r="F181" s="33"/>
      <c r="G181" s="33"/>
      <c r="H181" s="33"/>
      <c r="I181" s="33"/>
      <c r="J181" s="33"/>
      <c r="K181" s="33"/>
      <c r="L181" s="33"/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X181" s="33"/>
      <c r="Y181" s="33"/>
      <c r="DA181" s="88"/>
    </row>
    <row r="182" spans="1:105" ht="12" customHeight="1" x14ac:dyDescent="0.25">
      <c r="A182" s="172"/>
      <c r="B182" s="172"/>
      <c r="C182" s="172"/>
      <c r="D182" s="172"/>
      <c r="E182" s="172"/>
      <c r="F182" s="172"/>
      <c r="G182" s="172"/>
      <c r="H182" s="172"/>
      <c r="I182" s="172"/>
      <c r="J182" s="172"/>
      <c r="K182" s="172"/>
      <c r="L182" s="172"/>
      <c r="M182" s="172"/>
      <c r="N182" s="172"/>
      <c r="O182" s="172"/>
      <c r="P182" s="172"/>
      <c r="Q182" s="172"/>
      <c r="R182" s="172"/>
      <c r="S182" s="172"/>
      <c r="T182" s="172"/>
      <c r="U182" s="172"/>
      <c r="V182" s="172"/>
      <c r="W182" s="172"/>
      <c r="X182" s="172"/>
      <c r="Y182" s="172"/>
      <c r="DA182" s="176"/>
    </row>
    <row r="183" spans="1:105" ht="12" customHeight="1" x14ac:dyDescent="0.25">
      <c r="A183" s="35" t="s">
        <v>1805</v>
      </c>
      <c r="B183" s="320">
        <f t="shared" ref="B183:Y183" si="55">SUM(B184:B190,B191:B192)</f>
        <v>244.7784402952249</v>
      </c>
      <c r="C183" s="320">
        <f t="shared" si="55"/>
        <v>244.06794114369245</v>
      </c>
      <c r="D183" s="320">
        <f t="shared" si="55"/>
        <v>268.77946538687729</v>
      </c>
      <c r="E183" s="320">
        <f t="shared" si="55"/>
        <v>257.07600159340717</v>
      </c>
      <c r="F183" s="320">
        <f t="shared" si="55"/>
        <v>257.3987004039904</v>
      </c>
      <c r="G183" s="320">
        <f t="shared" si="55"/>
        <v>248.42969613116665</v>
      </c>
      <c r="H183" s="320">
        <f t="shared" si="55"/>
        <v>296.75015511368395</v>
      </c>
      <c r="I183" s="320">
        <f t="shared" si="55"/>
        <v>254.40591645562418</v>
      </c>
      <c r="J183" s="320">
        <f t="shared" si="55"/>
        <v>224.76762827242905</v>
      </c>
      <c r="K183" s="320">
        <f t="shared" si="55"/>
        <v>236.2569536164215</v>
      </c>
      <c r="L183" s="320">
        <f t="shared" si="55"/>
        <v>236.20209129285271</v>
      </c>
      <c r="M183" s="320">
        <f t="shared" si="55"/>
        <v>247.32853843222773</v>
      </c>
      <c r="N183" s="320">
        <f t="shared" si="55"/>
        <v>245.66149556838383</v>
      </c>
      <c r="O183" s="320">
        <f t="shared" si="55"/>
        <v>242.04393839426163</v>
      </c>
      <c r="P183" s="320">
        <f t="shared" si="55"/>
        <v>262.06592750737855</v>
      </c>
      <c r="Q183" s="320">
        <f t="shared" si="55"/>
        <v>269.49877486588912</v>
      </c>
      <c r="R183" s="320">
        <f t="shared" si="55"/>
        <v>267.60137208793782</v>
      </c>
      <c r="S183" s="320">
        <f t="shared" si="55"/>
        <v>312.44983613207864</v>
      </c>
      <c r="T183" s="320">
        <f t="shared" si="55"/>
        <v>293.4827945488538</v>
      </c>
      <c r="U183" s="320">
        <f t="shared" si="55"/>
        <v>292.97256780634268</v>
      </c>
      <c r="V183" s="320">
        <f t="shared" si="55"/>
        <v>287.75609731256287</v>
      </c>
      <c r="W183" s="320">
        <f t="shared" si="55"/>
        <v>316.50568224827197</v>
      </c>
      <c r="X183" s="320">
        <f t="shared" si="55"/>
        <v>272.29269808833396</v>
      </c>
      <c r="Y183" s="320">
        <f t="shared" si="55"/>
        <v>279.05499305957267</v>
      </c>
      <c r="DA183" s="95"/>
    </row>
    <row r="184" spans="1:105" ht="12" customHeight="1" x14ac:dyDescent="0.25">
      <c r="A184" s="55" t="s">
        <v>91</v>
      </c>
      <c r="B184" s="273">
        <f>IF(B$6=0,0,B$6/NMM!B$9*1000)</f>
        <v>0</v>
      </c>
      <c r="C184" s="273">
        <f>IF(C$6=0,0,C$6/NMM!C$9*1000)</f>
        <v>0</v>
      </c>
      <c r="D184" s="273">
        <f>IF(D$6=0,0,D$6/NMM!D$9*1000)</f>
        <v>0</v>
      </c>
      <c r="E184" s="273">
        <f>IF(E$6=0,0,E$6/NMM!E$9*1000)</f>
        <v>0</v>
      </c>
      <c r="F184" s="273">
        <f>IF(F$6=0,0,F$6/NMM!F$9*1000)</f>
        <v>0</v>
      </c>
      <c r="G184" s="273">
        <f>IF(G$6=0,0,G$6/NMM!G$9*1000)</f>
        <v>0</v>
      </c>
      <c r="H184" s="273">
        <f>IF(H$6=0,0,H$6/NMM!H$9*1000)</f>
        <v>0</v>
      </c>
      <c r="I184" s="273">
        <f>IF(I$6=0,0,I$6/NMM!I$9*1000)</f>
        <v>0</v>
      </c>
      <c r="J184" s="273">
        <f>IF(J$6=0,0,J$6/NMM!J$9*1000)</f>
        <v>0</v>
      </c>
      <c r="K184" s="273">
        <f>IF(K$6=0,0,K$6/NMM!K$9*1000)</f>
        <v>0</v>
      </c>
      <c r="L184" s="273">
        <f>IF(L$6=0,0,L$6/NMM!L$9*1000)</f>
        <v>0</v>
      </c>
      <c r="M184" s="273">
        <f>IF(M$6=0,0,M$6/NMM!M$9*1000)</f>
        <v>0</v>
      </c>
      <c r="N184" s="273">
        <f>IF(N$6=0,0,N$6/NMM!N$9*1000)</f>
        <v>0</v>
      </c>
      <c r="O184" s="273">
        <f>IF(O$6=0,0,O$6/NMM!O$9*1000)</f>
        <v>0</v>
      </c>
      <c r="P184" s="273">
        <f>IF(P$6=0,0,P$6/NMM!P$9*1000)</f>
        <v>0</v>
      </c>
      <c r="Q184" s="273">
        <f>IF(Q$6=0,0,Q$6/NMM!Q$9*1000)</f>
        <v>0</v>
      </c>
      <c r="R184" s="273">
        <f>IF(R$6=0,0,R$6/NMM!R$9*1000)</f>
        <v>0</v>
      </c>
      <c r="S184" s="273">
        <f>IF(S$6=0,0,S$6/NMM!S$9*1000)</f>
        <v>0</v>
      </c>
      <c r="T184" s="273">
        <f>IF(T$6=0,0,T$6/NMM!T$9*1000)</f>
        <v>0</v>
      </c>
      <c r="U184" s="273">
        <f>IF(U$6=0,0,U$6/NMM!U$9*1000)</f>
        <v>0</v>
      </c>
      <c r="V184" s="273">
        <f>IF(V$6=0,0,V$6/NMM!V$9*1000)</f>
        <v>0</v>
      </c>
      <c r="W184" s="273">
        <f>IF(W$6=0,0,W$6/NMM!W$9*1000)</f>
        <v>0</v>
      </c>
      <c r="X184" s="273">
        <f>IF(X$6=0,0,X$6/NMM!X$9*1000)</f>
        <v>0</v>
      </c>
      <c r="Y184" s="273">
        <f>IF(Y$6=0,0,Y$6/NMM!Y$9*1000)</f>
        <v>0</v>
      </c>
      <c r="DA184" s="76"/>
    </row>
    <row r="185" spans="1:105" ht="12" customHeight="1" x14ac:dyDescent="0.25">
      <c r="A185" s="173" t="s">
        <v>92</v>
      </c>
      <c r="B185" s="274">
        <f>IF(B$7=0,0,B$7/NMM!B$9*1000)</f>
        <v>0</v>
      </c>
      <c r="C185" s="274">
        <f>IF(C$7=0,0,C$7/NMM!C$9*1000)</f>
        <v>0</v>
      </c>
      <c r="D185" s="274">
        <f>IF(D$7=0,0,D$7/NMM!D$9*1000)</f>
        <v>0</v>
      </c>
      <c r="E185" s="274">
        <f>IF(E$7=0,0,E$7/NMM!E$9*1000)</f>
        <v>0</v>
      </c>
      <c r="F185" s="274">
        <f>IF(F$7=0,0,F$7/NMM!F$9*1000)</f>
        <v>0</v>
      </c>
      <c r="G185" s="274">
        <f>IF(G$7=0,0,G$7/NMM!G$9*1000)</f>
        <v>0</v>
      </c>
      <c r="H185" s="274">
        <f>IF(H$7=0,0,H$7/NMM!H$9*1000)</f>
        <v>0</v>
      </c>
      <c r="I185" s="274">
        <f>IF(I$7=0,0,I$7/NMM!I$9*1000)</f>
        <v>0</v>
      </c>
      <c r="J185" s="274">
        <f>IF(J$7=0,0,J$7/NMM!J$9*1000)</f>
        <v>0</v>
      </c>
      <c r="K185" s="274">
        <f>IF(K$7=0,0,K$7/NMM!K$9*1000)</f>
        <v>0</v>
      </c>
      <c r="L185" s="274">
        <f>IF(L$7=0,0,L$7/NMM!L$9*1000)</f>
        <v>0</v>
      </c>
      <c r="M185" s="274">
        <f>IF(M$7=0,0,M$7/NMM!M$9*1000)</f>
        <v>0</v>
      </c>
      <c r="N185" s="274">
        <f>IF(N$7=0,0,N$7/NMM!N$9*1000)</f>
        <v>0</v>
      </c>
      <c r="O185" s="274">
        <f>IF(O$7=0,0,O$7/NMM!O$9*1000)</f>
        <v>0</v>
      </c>
      <c r="P185" s="274">
        <f>IF(P$7=0,0,P$7/NMM!P$9*1000)</f>
        <v>0</v>
      </c>
      <c r="Q185" s="274">
        <f>IF(Q$7=0,0,Q$7/NMM!Q$9*1000)</f>
        <v>0</v>
      </c>
      <c r="R185" s="274">
        <f>IF(R$7=0,0,R$7/NMM!R$9*1000)</f>
        <v>0</v>
      </c>
      <c r="S185" s="274">
        <f>IF(S$7=0,0,S$7/NMM!S$9*1000)</f>
        <v>0</v>
      </c>
      <c r="T185" s="274">
        <f>IF(T$7=0,0,T$7/NMM!T$9*1000)</f>
        <v>0</v>
      </c>
      <c r="U185" s="274">
        <f>IF(U$7=0,0,U$7/NMM!U$9*1000)</f>
        <v>0</v>
      </c>
      <c r="V185" s="274">
        <f>IF(V$7=0,0,V$7/NMM!V$9*1000)</f>
        <v>0</v>
      </c>
      <c r="W185" s="274">
        <f>IF(W$7=0,0,W$7/NMM!W$9*1000)</f>
        <v>0</v>
      </c>
      <c r="X185" s="274">
        <f>IF(X$7=0,0,X$7/NMM!X$9*1000)</f>
        <v>0</v>
      </c>
      <c r="Y185" s="274">
        <f>IF(Y$7=0,0,Y$7/NMM!Y$9*1000)</f>
        <v>0</v>
      </c>
      <c r="DA185" s="77"/>
    </row>
    <row r="186" spans="1:105" ht="12" customHeight="1" x14ac:dyDescent="0.25">
      <c r="A186" s="173" t="s">
        <v>93</v>
      </c>
      <c r="B186" s="274">
        <f>IF(B$8=0,0,B$8/NMM!B$9*1000)</f>
        <v>0</v>
      </c>
      <c r="C186" s="274">
        <f>IF(C$8=0,0,C$8/NMM!C$9*1000)</f>
        <v>0</v>
      </c>
      <c r="D186" s="274">
        <f>IF(D$8=0,0,D$8/NMM!D$9*1000)</f>
        <v>0</v>
      </c>
      <c r="E186" s="274">
        <f>IF(E$8=0,0,E$8/NMM!E$9*1000)</f>
        <v>0</v>
      </c>
      <c r="F186" s="274">
        <f>IF(F$8=0,0,F$8/NMM!F$9*1000)</f>
        <v>0</v>
      </c>
      <c r="G186" s="274">
        <f>IF(G$8=0,0,G$8/NMM!G$9*1000)</f>
        <v>0</v>
      </c>
      <c r="H186" s="274">
        <f>IF(H$8=0,0,H$8/NMM!H$9*1000)</f>
        <v>0</v>
      </c>
      <c r="I186" s="274">
        <f>IF(I$8=0,0,I$8/NMM!I$9*1000)</f>
        <v>0</v>
      </c>
      <c r="J186" s="274">
        <f>IF(J$8=0,0,J$8/NMM!J$9*1000)</f>
        <v>0</v>
      </c>
      <c r="K186" s="274">
        <f>IF(K$8=0,0,K$8/NMM!K$9*1000)</f>
        <v>0</v>
      </c>
      <c r="L186" s="274">
        <f>IF(L$8=0,0,L$8/NMM!L$9*1000)</f>
        <v>0</v>
      </c>
      <c r="M186" s="274">
        <f>IF(M$8=0,0,M$8/NMM!M$9*1000)</f>
        <v>0</v>
      </c>
      <c r="N186" s="274">
        <f>IF(N$8=0,0,N$8/NMM!N$9*1000)</f>
        <v>0</v>
      </c>
      <c r="O186" s="274">
        <f>IF(O$8=0,0,O$8/NMM!O$9*1000)</f>
        <v>0</v>
      </c>
      <c r="P186" s="274">
        <f>IF(P$8=0,0,P$8/NMM!P$9*1000)</f>
        <v>0</v>
      </c>
      <c r="Q186" s="274">
        <f>IF(Q$8=0,0,Q$8/NMM!Q$9*1000)</f>
        <v>0</v>
      </c>
      <c r="R186" s="274">
        <f>IF(R$8=0,0,R$8/NMM!R$9*1000)</f>
        <v>0</v>
      </c>
      <c r="S186" s="274">
        <f>IF(S$8=0,0,S$8/NMM!S$9*1000)</f>
        <v>0</v>
      </c>
      <c r="T186" s="274">
        <f>IF(T$8=0,0,T$8/NMM!T$9*1000)</f>
        <v>0</v>
      </c>
      <c r="U186" s="274">
        <f>IF(U$8=0,0,U$8/NMM!U$9*1000)</f>
        <v>0</v>
      </c>
      <c r="V186" s="274">
        <f>IF(V$8=0,0,V$8/NMM!V$9*1000)</f>
        <v>0</v>
      </c>
      <c r="W186" s="274">
        <f>IF(W$8=0,0,W$8/NMM!W$9*1000)</f>
        <v>0</v>
      </c>
      <c r="X186" s="274">
        <f>IF(X$8=0,0,X$8/NMM!X$9*1000)</f>
        <v>0</v>
      </c>
      <c r="Y186" s="274">
        <f>IF(Y$8=0,0,Y$8/NMM!Y$9*1000)</f>
        <v>0</v>
      </c>
      <c r="DA186" s="77"/>
    </row>
    <row r="187" spans="1:105" ht="12" customHeight="1" x14ac:dyDescent="0.25">
      <c r="A187" s="173" t="s">
        <v>94</v>
      </c>
      <c r="B187" s="274">
        <f>IF(B$9=0,0,B$9/NMM!B$9*1000)</f>
        <v>0</v>
      </c>
      <c r="C187" s="274">
        <f>IF(C$9=0,0,C$9/NMM!C$9*1000)</f>
        <v>0</v>
      </c>
      <c r="D187" s="274">
        <f>IF(D$9=0,0,D$9/NMM!D$9*1000)</f>
        <v>0</v>
      </c>
      <c r="E187" s="274">
        <f>IF(E$9=0,0,E$9/NMM!E$9*1000)</f>
        <v>0</v>
      </c>
      <c r="F187" s="274">
        <f>IF(F$9=0,0,F$9/NMM!F$9*1000)</f>
        <v>0</v>
      </c>
      <c r="G187" s="274">
        <f>IF(G$9=0,0,G$9/NMM!G$9*1000)</f>
        <v>0</v>
      </c>
      <c r="H187" s="274">
        <f>IF(H$9=0,0,H$9/NMM!H$9*1000)</f>
        <v>0</v>
      </c>
      <c r="I187" s="274">
        <f>IF(I$9=0,0,I$9/NMM!I$9*1000)</f>
        <v>0</v>
      </c>
      <c r="J187" s="274">
        <f>IF(J$9=0,0,J$9/NMM!J$9*1000)</f>
        <v>0</v>
      </c>
      <c r="K187" s="274">
        <f>IF(K$9=0,0,K$9/NMM!K$9*1000)</f>
        <v>0</v>
      </c>
      <c r="L187" s="274">
        <f>IF(L$9=0,0,L$9/NMM!L$9*1000)</f>
        <v>0</v>
      </c>
      <c r="M187" s="274">
        <f>IF(M$9=0,0,M$9/NMM!M$9*1000)</f>
        <v>0</v>
      </c>
      <c r="N187" s="274">
        <f>IF(N$9=0,0,N$9/NMM!N$9*1000)</f>
        <v>0</v>
      </c>
      <c r="O187" s="274">
        <f>IF(O$9=0,0,O$9/NMM!O$9*1000)</f>
        <v>0</v>
      </c>
      <c r="P187" s="274">
        <f>IF(P$9=0,0,P$9/NMM!P$9*1000)</f>
        <v>0</v>
      </c>
      <c r="Q187" s="274">
        <f>IF(Q$9=0,0,Q$9/NMM!Q$9*1000)</f>
        <v>0</v>
      </c>
      <c r="R187" s="274">
        <f>IF(R$9=0,0,R$9/NMM!R$9*1000)</f>
        <v>0</v>
      </c>
      <c r="S187" s="274">
        <f>IF(S$9=0,0,S$9/NMM!S$9*1000)</f>
        <v>0</v>
      </c>
      <c r="T187" s="274">
        <f>IF(T$9=0,0,T$9/NMM!T$9*1000)</f>
        <v>0</v>
      </c>
      <c r="U187" s="274">
        <f>IF(U$9=0,0,U$9/NMM!U$9*1000)</f>
        <v>0</v>
      </c>
      <c r="V187" s="274">
        <f>IF(V$9=0,0,V$9/NMM!V$9*1000)</f>
        <v>0</v>
      </c>
      <c r="W187" s="274">
        <f>IF(W$9=0,0,W$9/NMM!W$9*1000)</f>
        <v>0</v>
      </c>
      <c r="X187" s="274">
        <f>IF(X$9=0,0,X$9/NMM!X$9*1000)</f>
        <v>0</v>
      </c>
      <c r="Y187" s="274">
        <f>IF(Y$9=0,0,Y$9/NMM!Y$9*1000)</f>
        <v>0</v>
      </c>
      <c r="DA187" s="77"/>
    </row>
    <row r="188" spans="1:105" ht="12" customHeight="1" x14ac:dyDescent="0.25">
      <c r="A188" s="56" t="s">
        <v>95</v>
      </c>
      <c r="B188" s="275">
        <f>IF(B$10=0,0,B$10/NMM!B$9*1000)</f>
        <v>0.65199152184054088</v>
      </c>
      <c r="C188" s="275">
        <f>IF(C$10=0,0,C$10/NMM!C$9*1000)</f>
        <v>0.60031949330861134</v>
      </c>
      <c r="D188" s="275">
        <f>IF(D$10=0,0,D$10/NMM!D$9*1000)</f>
        <v>0.5623093736593463</v>
      </c>
      <c r="E188" s="275">
        <f>IF(E$10=0,0,E$10/NMM!E$9*1000)</f>
        <v>0.5364888277132841</v>
      </c>
      <c r="F188" s="275">
        <f>IF(F$10=0,0,F$10/NMM!F$9*1000)</f>
        <v>0.56035101270193421</v>
      </c>
      <c r="G188" s="275">
        <f>IF(G$10=0,0,G$10/NMM!G$9*1000)</f>
        <v>0.56733451252364409</v>
      </c>
      <c r="H188" s="275">
        <f>IF(H$10=0,0,H$10/NMM!H$9*1000)</f>
        <v>0.68336874324026742</v>
      </c>
      <c r="I188" s="275">
        <f>IF(I$10=0,0,I$10/NMM!I$9*1000)</f>
        <v>0.58490826068242185</v>
      </c>
      <c r="J188" s="275">
        <f>IF(J$10=0,0,J$10/NMM!J$9*1000)</f>
        <v>0.50461539885775708</v>
      </c>
      <c r="K188" s="275">
        <f>IF(K$10=0,0,K$10/NMM!K$9*1000)</f>
        <v>0.51180648054564259</v>
      </c>
      <c r="L188" s="275">
        <f>IF(L$10=0,0,L$10/NMM!L$9*1000)</f>
        <v>0.51678273176667433</v>
      </c>
      <c r="M188" s="275">
        <f>IF(M$10=0,0,M$10/NMM!M$9*1000)</f>
        <v>0.51675378174558206</v>
      </c>
      <c r="N188" s="275">
        <f>IF(N$10=0,0,N$10/NMM!N$9*1000)</f>
        <v>0.49820060996550319</v>
      </c>
      <c r="O188" s="275">
        <f>IF(O$10=0,0,O$10/NMM!O$9*1000)</f>
        <v>0.45496296196142766</v>
      </c>
      <c r="P188" s="275">
        <f>IF(P$10=0,0,P$10/NMM!P$9*1000)</f>
        <v>0.43083693986598681</v>
      </c>
      <c r="Q188" s="275">
        <f>IF(Q$10=0,0,Q$10/NMM!Q$9*1000)</f>
        <v>0.39619337748499084</v>
      </c>
      <c r="R188" s="275">
        <f>IF(R$10=0,0,R$10/NMM!R$9*1000)</f>
        <v>0.48222399310966002</v>
      </c>
      <c r="S188" s="275">
        <f>IF(S$10=0,0,S$10/NMM!S$9*1000)</f>
        <v>0.5148934837849688</v>
      </c>
      <c r="T188" s="275">
        <f>IF(T$10=0,0,T$10/NMM!T$9*1000)</f>
        <v>0.45127616575525753</v>
      </c>
      <c r="U188" s="275">
        <f>IF(U$10=0,0,U$10/NMM!U$9*1000)</f>
        <v>0.44019383658770173</v>
      </c>
      <c r="V188" s="275">
        <f>IF(V$10=0,0,V$10/NMM!V$9*1000)</f>
        <v>0.40363297904927259</v>
      </c>
      <c r="W188" s="275">
        <f>IF(W$10=0,0,W$10/NMM!W$9*1000)</f>
        <v>0.44700828895051858</v>
      </c>
      <c r="X188" s="275">
        <f>IF(X$10=0,0,X$10/NMM!X$9*1000)</f>
        <v>0.36519457822555329</v>
      </c>
      <c r="Y188" s="275">
        <f>IF(Y$10=0,0,Y$10/NMM!Y$9*1000)</f>
        <v>0.37050328473806915</v>
      </c>
      <c r="DA188" s="78"/>
    </row>
    <row r="189" spans="1:105" ht="12" customHeight="1" x14ac:dyDescent="0.25">
      <c r="A189" s="174" t="s">
        <v>1450</v>
      </c>
      <c r="B189" s="276">
        <f>IF(B$16=0,0,B$16/NMM!B$9*1000)</f>
        <v>0</v>
      </c>
      <c r="C189" s="276">
        <f>IF(C$16=0,0,C$16/NMM!C$9*1000)</f>
        <v>0</v>
      </c>
      <c r="D189" s="276">
        <f>IF(D$16=0,0,D$16/NMM!D$9*1000)</f>
        <v>0</v>
      </c>
      <c r="E189" s="276">
        <f>IF(E$16=0,0,E$16/NMM!E$9*1000)</f>
        <v>0</v>
      </c>
      <c r="F189" s="276">
        <f>IF(F$16=0,0,F$16/NMM!F$9*1000)</f>
        <v>0</v>
      </c>
      <c r="G189" s="276">
        <f>IF(G$16=0,0,G$16/NMM!G$9*1000)</f>
        <v>0</v>
      </c>
      <c r="H189" s="276">
        <f>IF(H$16=0,0,H$16/NMM!H$9*1000)</f>
        <v>0</v>
      </c>
      <c r="I189" s="276">
        <f>IF(I$16=0,0,I$16/NMM!I$9*1000)</f>
        <v>0</v>
      </c>
      <c r="J189" s="276">
        <f>IF(J$16=0,0,J$16/NMM!J$9*1000)</f>
        <v>0</v>
      </c>
      <c r="K189" s="276">
        <f>IF(K$16=0,0,K$16/NMM!K$9*1000)</f>
        <v>0</v>
      </c>
      <c r="L189" s="276">
        <f>IF(L$16=0,0,L$16/NMM!L$9*1000)</f>
        <v>0</v>
      </c>
      <c r="M189" s="276">
        <f>IF(M$16=0,0,M$16/NMM!M$9*1000)</f>
        <v>0</v>
      </c>
      <c r="N189" s="276">
        <f>IF(N$16=0,0,N$16/NMM!N$9*1000)</f>
        <v>0</v>
      </c>
      <c r="O189" s="276">
        <f>IF(O$16=0,0,O$16/NMM!O$9*1000)</f>
        <v>0</v>
      </c>
      <c r="P189" s="276">
        <f>IF(P$16=0,0,P$16/NMM!P$9*1000)</f>
        <v>0</v>
      </c>
      <c r="Q189" s="276">
        <f>IF(Q$16=0,0,Q$16/NMM!Q$9*1000)</f>
        <v>0</v>
      </c>
      <c r="R189" s="276">
        <f>IF(R$16=0,0,R$16/NMM!R$9*1000)</f>
        <v>0</v>
      </c>
      <c r="S189" s="276">
        <f>IF(S$16=0,0,S$16/NMM!S$9*1000)</f>
        <v>0</v>
      </c>
      <c r="T189" s="276">
        <f>IF(T$16=0,0,T$16/NMM!T$9*1000)</f>
        <v>0</v>
      </c>
      <c r="U189" s="276">
        <f>IF(U$16=0,0,U$16/NMM!U$9*1000)</f>
        <v>0</v>
      </c>
      <c r="V189" s="276">
        <f>IF(V$16=0,0,V$16/NMM!V$9*1000)</f>
        <v>0</v>
      </c>
      <c r="W189" s="276">
        <f>IF(W$16=0,0,W$16/NMM!W$9*1000)</f>
        <v>0</v>
      </c>
      <c r="X189" s="276">
        <f>IF(X$16=0,0,X$16/NMM!X$9*1000)</f>
        <v>0</v>
      </c>
      <c r="Y189" s="276">
        <f>IF(Y$16=0,0,Y$16/NMM!Y$9*1000)</f>
        <v>0</v>
      </c>
      <c r="DA189" s="79"/>
    </row>
    <row r="190" spans="1:105" ht="12" customHeight="1" x14ac:dyDescent="0.25">
      <c r="A190" s="174" t="s">
        <v>1452</v>
      </c>
      <c r="B190" s="276">
        <f>IF(B$17=0,0,B$17/NMM!B$9*1000)</f>
        <v>137.30815633507592</v>
      </c>
      <c r="C190" s="276">
        <f>IF(C$17=0,0,C$17/NMM!C$9*1000)</f>
        <v>136.93760108365902</v>
      </c>
      <c r="D190" s="276">
        <f>IF(D$17=0,0,D$17/NMM!D$9*1000)</f>
        <v>150.85789915290627</v>
      </c>
      <c r="E190" s="276">
        <f>IF(E$17=0,0,E$17/NMM!E$9*1000)</f>
        <v>144.28984529101322</v>
      </c>
      <c r="F190" s="276">
        <f>IF(F$17=0,0,F$17/NMM!F$9*1000)</f>
        <v>144.45792501491019</v>
      </c>
      <c r="G190" s="276">
        <f>IF(G$17=0,0,G$17/NMM!G$9*1000)</f>
        <v>139.40940881135779</v>
      </c>
      <c r="H190" s="276">
        <f>IF(H$17=0,0,H$17/NMM!H$9*1000)</f>
        <v>166.52183650249566</v>
      </c>
      <c r="I190" s="276">
        <f>IF(I$17=0,0,I$17/NMM!I$9*1000)</f>
        <v>142.762953937036</v>
      </c>
      <c r="J190" s="276">
        <f>IF(J$17=0,0,J$17/NMM!J$9*1000)</f>
        <v>126.14544187964682</v>
      </c>
      <c r="K190" s="276">
        <f>IF(K$17=0,0,K$17/NMM!K$9*1000)</f>
        <v>132.62443072329989</v>
      </c>
      <c r="L190" s="276">
        <f>IF(L$17=0,0,L$17/NMM!L$9*1000)</f>
        <v>132.57933500556658</v>
      </c>
      <c r="M190" s="276">
        <f>IF(M$17=0,0,M$17/NMM!M$9*1000)</f>
        <v>138.82671223627119</v>
      </c>
      <c r="N190" s="276">
        <f>IF(N$17=0,0,N$17/NMM!N$9*1000)</f>
        <v>137.93877094925435</v>
      </c>
      <c r="O190" s="276">
        <f>IF(O$17=0,0,O$17/NMM!O$9*1000)</f>
        <v>135.905278885195</v>
      </c>
      <c r="P190" s="276">
        <f>IF(P$17=0,0,P$17/NMM!P$9*1000)</f>
        <v>147.17204121428131</v>
      </c>
      <c r="Q190" s="276">
        <f>IF(Q$17=0,0,Q$17/NMM!Q$9*1000)</f>
        <v>151.37329204785303</v>
      </c>
      <c r="R190" s="276">
        <f>IF(R$17=0,0,R$17/NMM!R$9*1000)</f>
        <v>150.24107741413042</v>
      </c>
      <c r="S190" s="276">
        <f>IF(S$17=0,0,S$17/NMM!S$9*1000)</f>
        <v>175.44732894392575</v>
      </c>
      <c r="T190" s="276">
        <f>IF(T$17=0,0,T$17/NMM!T$9*1000)</f>
        <v>164.81511211886499</v>
      </c>
      <c r="U190" s="276">
        <f>IF(U$17=0,0,U$17/NMM!U$9*1000)</f>
        <v>164.5342455336075</v>
      </c>
      <c r="V190" s="276">
        <f>IF(V$17=0,0,V$17/NMM!V$9*1000)</f>
        <v>161.62090321763259</v>
      </c>
      <c r="W190" s="276">
        <f>IF(W$17=0,0,W$17/NMM!W$9*1000)</f>
        <v>177.76683158753343</v>
      </c>
      <c r="X190" s="276">
        <f>IF(X$17=0,0,X$17/NMM!X$9*1000)</f>
        <v>152.94528857600471</v>
      </c>
      <c r="Y190" s="276">
        <f>IF(Y$17=0,0,Y$17/NMM!Y$9*1000)</f>
        <v>156.74550512616702</v>
      </c>
      <c r="DA190" s="79"/>
    </row>
    <row r="191" spans="1:105" ht="12" customHeight="1" x14ac:dyDescent="0.25">
      <c r="A191" s="174" t="s">
        <v>1461</v>
      </c>
      <c r="B191" s="276">
        <f>IF(B$25=0,0,B$25/NMM!B$9*1000)</f>
        <v>106.549050538782</v>
      </c>
      <c r="C191" s="276">
        <f>IF(C$25=0,0,C$25/NMM!C$9*1000)</f>
        <v>106.26150527370476</v>
      </c>
      <c r="D191" s="276">
        <f>IF(D$25=0,0,D$25/NMM!D$9*1000)</f>
        <v>117.06344582904721</v>
      </c>
      <c r="E191" s="276">
        <f>IF(E$25=0,0,E$25/NMM!E$9*1000)</f>
        <v>111.96673546928891</v>
      </c>
      <c r="F191" s="276">
        <f>IF(F$25=0,0,F$25/NMM!F$9*1000)</f>
        <v>112.09716279038956</v>
      </c>
      <c r="G191" s="276">
        <f>IF(G$25=0,0,G$25/NMM!G$9*1000)</f>
        <v>108.1795906484588</v>
      </c>
      <c r="H191" s="276">
        <f>IF(H$25=0,0,H$25/NMM!H$9*1000)</f>
        <v>129.21842406810291</v>
      </c>
      <c r="I191" s="276">
        <f>IF(I$25=0,0,I$25/NMM!I$9*1000)</f>
        <v>110.78189089497869</v>
      </c>
      <c r="J191" s="276">
        <f>IF(J$25=0,0,J$25/NMM!J$9*1000)</f>
        <v>97.88695311931744</v>
      </c>
      <c r="K191" s="276">
        <f>IF(K$25=0,0,K$25/NMM!K$9*1000)</f>
        <v>102.91455037332153</v>
      </c>
      <c r="L191" s="276">
        <f>IF(L$25=0,0,L$25/NMM!L$9*1000)</f>
        <v>102.8795567790872</v>
      </c>
      <c r="M191" s="276">
        <f>IF(M$25=0,0,M$25/NMM!M$9*1000)</f>
        <v>107.72742692792806</v>
      </c>
      <c r="N191" s="276">
        <f>IF(N$25=0,0,N$25/NMM!N$9*1000)</f>
        <v>107.03839793219268</v>
      </c>
      <c r="O191" s="276">
        <f>IF(O$25=0,0,O$25/NMM!O$9*1000)</f>
        <v>105.46043887654174</v>
      </c>
      <c r="P191" s="276">
        <f>IF(P$25=0,0,P$25/NMM!P$9*1000)</f>
        <v>114.20327587073128</v>
      </c>
      <c r="Q191" s="276">
        <f>IF(Q$25=0,0,Q$25/NMM!Q$9*1000)</f>
        <v>117.46338291273359</v>
      </c>
      <c r="R191" s="276">
        <f>IF(R$25=0,0,R$25/NMM!R$9*1000)</f>
        <v>116.58480149813167</v>
      </c>
      <c r="S191" s="276">
        <f>IF(S$25=0,0,S$25/NMM!S$9*1000)</f>
        <v>136.14447107513359</v>
      </c>
      <c r="T191" s="276">
        <f>IF(T$25=0,0,T$25/NMM!T$9*1000)</f>
        <v>127.8940317853644</v>
      </c>
      <c r="U191" s="276">
        <f>IF(U$25=0,0,U$25/NMM!U$9*1000)</f>
        <v>127.67608356738502</v>
      </c>
      <c r="V191" s="276">
        <f>IF(V$25=0,0,V$25/NMM!V$9*1000)</f>
        <v>125.41537403674305</v>
      </c>
      <c r="W191" s="276">
        <f>IF(W$25=0,0,W$25/NMM!W$9*1000)</f>
        <v>137.94437001045603</v>
      </c>
      <c r="X191" s="276">
        <f>IF(X$25=0,0,X$25/NMM!X$9*1000)</f>
        <v>118.68322841933316</v>
      </c>
      <c r="Y191" s="276">
        <f>IF(Y$25=0,0,Y$25/NMM!Y$9*1000)</f>
        <v>121.63213892886959</v>
      </c>
      <c r="DA191" s="79"/>
    </row>
    <row r="192" spans="1:105" ht="12" customHeight="1" x14ac:dyDescent="0.25">
      <c r="A192" s="41" t="s">
        <v>1806</v>
      </c>
      <c r="B192" s="277">
        <f>IF(B$33=0,0,B$33/NMM!B$9*1000)</f>
        <v>0.26924189952645616</v>
      </c>
      <c r="C192" s="277">
        <f>IF(C$33=0,0,C$33/NMM!C$9*1000)</f>
        <v>0.26851529302008403</v>
      </c>
      <c r="D192" s="277">
        <f>IF(D$33=0,0,D$33/NMM!D$9*1000)</f>
        <v>0.29581103126444924</v>
      </c>
      <c r="E192" s="277">
        <f>IF(E$33=0,0,E$33/NMM!E$9*1000)</f>
        <v>0.28293200539177848</v>
      </c>
      <c r="F192" s="277">
        <f>IF(F$33=0,0,F$33/NMM!F$9*1000)</f>
        <v>0.28326158598874956</v>
      </c>
      <c r="G192" s="277">
        <f>IF(G$33=0,0,G$33/NMM!G$9*1000)</f>
        <v>0.27336215882640774</v>
      </c>
      <c r="H192" s="277">
        <f>IF(H$33=0,0,H$33/NMM!H$9*1000)</f>
        <v>0.32652579984509394</v>
      </c>
      <c r="I192" s="277">
        <f>IF(I$33=0,0,I$33/NMM!I$9*1000)</f>
        <v>0.27616336292707538</v>
      </c>
      <c r="J192" s="277">
        <f>IF(J$33=0,0,J$33/NMM!J$9*1000)</f>
        <v>0.23061787460701907</v>
      </c>
      <c r="K192" s="277">
        <f>IF(K$33=0,0,K$33/NMM!K$9*1000)</f>
        <v>0.20616603925445279</v>
      </c>
      <c r="L192" s="277">
        <f>IF(L$33=0,0,L$33/NMM!L$9*1000)</f>
        <v>0.2264167764322696</v>
      </c>
      <c r="M192" s="277">
        <f>IF(M$33=0,0,M$33/NMM!M$9*1000)</f>
        <v>0.25764548628288397</v>
      </c>
      <c r="N192" s="277">
        <f>IF(N$33=0,0,N$33/NMM!N$9*1000)</f>
        <v>0.18612607697130065</v>
      </c>
      <c r="O192" s="277">
        <f>IF(O$33=0,0,O$33/NMM!O$9*1000)</f>
        <v>0.22325767056347429</v>
      </c>
      <c r="P192" s="277">
        <f>IF(P$33=0,0,P$33/NMM!P$9*1000)</f>
        <v>0.25977348249994819</v>
      </c>
      <c r="Q192" s="277">
        <f>IF(Q$33=0,0,Q$33/NMM!Q$9*1000)</f>
        <v>0.26590652781750218</v>
      </c>
      <c r="R192" s="277">
        <f>IF(R$33=0,0,R$33/NMM!R$9*1000)</f>
        <v>0.29326918256605844</v>
      </c>
      <c r="S192" s="277">
        <f>IF(S$33=0,0,S$33/NMM!S$9*1000)</f>
        <v>0.34314262923429556</v>
      </c>
      <c r="T192" s="277">
        <f>IF(T$33=0,0,T$33/NMM!T$9*1000)</f>
        <v>0.32237447886915055</v>
      </c>
      <c r="U192" s="277">
        <f>IF(U$33=0,0,U$33/NMM!U$9*1000)</f>
        <v>0.32204486876246124</v>
      </c>
      <c r="V192" s="277">
        <f>IF(V$33=0,0,V$33/NMM!V$9*1000)</f>
        <v>0.31618707913800198</v>
      </c>
      <c r="W192" s="277">
        <f>IF(W$33=0,0,W$33/NMM!W$9*1000)</f>
        <v>0.34747236133196768</v>
      </c>
      <c r="X192" s="277">
        <f>IF(X$33=0,0,X$33/NMM!X$9*1000)</f>
        <v>0.29898651477054033</v>
      </c>
      <c r="Y192" s="277">
        <f>IF(Y$33=0,0,Y$33/NMM!Y$9*1000)</f>
        <v>0.30684571979798919</v>
      </c>
      <c r="DA192" s="82"/>
    </row>
    <row r="193" spans="1:105" ht="12" customHeight="1" x14ac:dyDescent="0.25">
      <c r="A193" s="172"/>
      <c r="B193" s="172"/>
      <c r="C193" s="172"/>
      <c r="D193" s="172"/>
      <c r="E193" s="172"/>
      <c r="F193" s="172"/>
      <c r="G193" s="172"/>
      <c r="H193" s="172"/>
      <c r="I193" s="172"/>
      <c r="J193" s="172"/>
      <c r="K193" s="172"/>
      <c r="L193" s="172"/>
      <c r="M193" s="172"/>
      <c r="N193" s="172"/>
      <c r="O193" s="172"/>
      <c r="P193" s="172"/>
      <c r="Q193" s="172"/>
      <c r="R193" s="172"/>
      <c r="S193" s="172"/>
      <c r="T193" s="172"/>
      <c r="U193" s="172"/>
      <c r="V193" s="172"/>
      <c r="W193" s="172"/>
      <c r="X193" s="172"/>
      <c r="Y193" s="172"/>
      <c r="DA193" s="176"/>
    </row>
    <row r="194" spans="1:105" ht="12" customHeight="1" x14ac:dyDescent="0.25">
      <c r="A194" s="35" t="s">
        <v>1807</v>
      </c>
      <c r="B194" s="320">
        <f t="shared" ref="B194:Y194" si="56">SUM(B195:B201,B202,B203)</f>
        <v>130.7140447401637</v>
      </c>
      <c r="C194" s="320">
        <f t="shared" si="56"/>
        <v>123.01531484553192</v>
      </c>
      <c r="D194" s="320">
        <f t="shared" si="56"/>
        <v>133.3330394246029</v>
      </c>
      <c r="E194" s="320">
        <f t="shared" si="56"/>
        <v>131.44781228637234</v>
      </c>
      <c r="F194" s="320">
        <f t="shared" si="56"/>
        <v>126.84917594754026</v>
      </c>
      <c r="G194" s="320">
        <f t="shared" si="56"/>
        <v>114.88330794901975</v>
      </c>
      <c r="H194" s="320">
        <f t="shared" si="56"/>
        <v>136.75956098964022</v>
      </c>
      <c r="I194" s="320">
        <f t="shared" si="56"/>
        <v>124.66817061494297</v>
      </c>
      <c r="J194" s="320">
        <f t="shared" si="56"/>
        <v>121.97379078068528</v>
      </c>
      <c r="K194" s="320">
        <f t="shared" si="56"/>
        <v>126.62628783129792</v>
      </c>
      <c r="L194" s="320">
        <f t="shared" si="56"/>
        <v>125.51138953197662</v>
      </c>
      <c r="M194" s="320">
        <f t="shared" si="56"/>
        <v>132.03828072625882</v>
      </c>
      <c r="N194" s="320">
        <f t="shared" si="56"/>
        <v>129.69137137590036</v>
      </c>
      <c r="O194" s="320">
        <f t="shared" si="56"/>
        <v>128.9916893454662</v>
      </c>
      <c r="P194" s="320">
        <f t="shared" si="56"/>
        <v>138.42271974629062</v>
      </c>
      <c r="Q194" s="320">
        <f t="shared" si="56"/>
        <v>138.2443662466238</v>
      </c>
      <c r="R194" s="320">
        <f t="shared" si="56"/>
        <v>136.18460686175337</v>
      </c>
      <c r="S194" s="320">
        <f t="shared" si="56"/>
        <v>157.9670220749739</v>
      </c>
      <c r="T194" s="320">
        <f t="shared" si="56"/>
        <v>169.97497881298361</v>
      </c>
      <c r="U194" s="320">
        <f t="shared" si="56"/>
        <v>168.02110802264275</v>
      </c>
      <c r="V194" s="320">
        <f t="shared" si="56"/>
        <v>165.44877059180732</v>
      </c>
      <c r="W194" s="320">
        <f t="shared" si="56"/>
        <v>176.93957156219312</v>
      </c>
      <c r="X194" s="320">
        <f t="shared" si="56"/>
        <v>180.02914709590718</v>
      </c>
      <c r="Y194" s="320">
        <f t="shared" si="56"/>
        <v>184.81490443245178</v>
      </c>
      <c r="DA194" s="95"/>
    </row>
    <row r="195" spans="1:105" ht="12" customHeight="1" x14ac:dyDescent="0.25">
      <c r="A195" s="55" t="s">
        <v>91</v>
      </c>
      <c r="B195" s="273">
        <f>IF(B$49=0,0,B$49/NMM!B$10*1000)</f>
        <v>0</v>
      </c>
      <c r="C195" s="273">
        <f>IF(C$49=0,0,C$49/NMM!C$10*1000)</f>
        <v>0</v>
      </c>
      <c r="D195" s="273">
        <f>IF(D$49=0,0,D$49/NMM!D$10*1000)</f>
        <v>0</v>
      </c>
      <c r="E195" s="273">
        <f>IF(E$49=0,0,E$49/NMM!E$10*1000)</f>
        <v>0</v>
      </c>
      <c r="F195" s="273">
        <f>IF(F$49=0,0,F$49/NMM!F$10*1000)</f>
        <v>0</v>
      </c>
      <c r="G195" s="273">
        <f>IF(G$49=0,0,G$49/NMM!G$10*1000)</f>
        <v>0</v>
      </c>
      <c r="H195" s="273">
        <f>IF(H$49=0,0,H$49/NMM!H$10*1000)</f>
        <v>0</v>
      </c>
      <c r="I195" s="273">
        <f>IF(I$49=0,0,I$49/NMM!I$10*1000)</f>
        <v>0</v>
      </c>
      <c r="J195" s="273">
        <f>IF(J$49=0,0,J$49/NMM!J$10*1000)</f>
        <v>0</v>
      </c>
      <c r="K195" s="273">
        <f>IF(K$49=0,0,K$49/NMM!K$10*1000)</f>
        <v>0</v>
      </c>
      <c r="L195" s="273">
        <f>IF(L$49=0,0,L$49/NMM!L$10*1000)</f>
        <v>0</v>
      </c>
      <c r="M195" s="273">
        <f>IF(M$49=0,0,M$49/NMM!M$10*1000)</f>
        <v>0</v>
      </c>
      <c r="N195" s="273">
        <f>IF(N$49=0,0,N$49/NMM!N$10*1000)</f>
        <v>0</v>
      </c>
      <c r="O195" s="273">
        <f>IF(O$49=0,0,O$49/NMM!O$10*1000)</f>
        <v>0</v>
      </c>
      <c r="P195" s="273">
        <f>IF(P$49=0,0,P$49/NMM!P$10*1000)</f>
        <v>0</v>
      </c>
      <c r="Q195" s="273">
        <f>IF(Q$49=0,0,Q$49/NMM!Q$10*1000)</f>
        <v>0</v>
      </c>
      <c r="R195" s="273">
        <f>IF(R$49=0,0,R$49/NMM!R$10*1000)</f>
        <v>0</v>
      </c>
      <c r="S195" s="273">
        <f>IF(S$49=0,0,S$49/NMM!S$10*1000)</f>
        <v>0</v>
      </c>
      <c r="T195" s="273">
        <f>IF(T$49=0,0,T$49/NMM!T$10*1000)</f>
        <v>0</v>
      </c>
      <c r="U195" s="273">
        <f>IF(U$49=0,0,U$49/NMM!U$10*1000)</f>
        <v>0</v>
      </c>
      <c r="V195" s="273">
        <f>IF(V$49=0,0,V$49/NMM!V$10*1000)</f>
        <v>0</v>
      </c>
      <c r="W195" s="273">
        <f>IF(W$49=0,0,W$49/NMM!W$10*1000)</f>
        <v>0</v>
      </c>
      <c r="X195" s="273">
        <f>IF(X$49=0,0,X$49/NMM!X$10*1000)</f>
        <v>0</v>
      </c>
      <c r="Y195" s="273">
        <f>IF(Y$49=0,0,Y$49/NMM!Y$10*1000)</f>
        <v>0</v>
      </c>
      <c r="DA195" s="76"/>
    </row>
    <row r="196" spans="1:105" ht="12" customHeight="1" x14ac:dyDescent="0.25">
      <c r="A196" s="173" t="s">
        <v>92</v>
      </c>
      <c r="B196" s="274">
        <f>IF(B$50=0,0,B$50/NMM!B$10*1000)</f>
        <v>0</v>
      </c>
      <c r="C196" s="274">
        <f>IF(C$50=0,0,C$50/NMM!C$10*1000)</f>
        <v>0</v>
      </c>
      <c r="D196" s="274">
        <f>IF(D$50=0,0,D$50/NMM!D$10*1000)</f>
        <v>0</v>
      </c>
      <c r="E196" s="274">
        <f>IF(E$50=0,0,E$50/NMM!E$10*1000)</f>
        <v>0</v>
      </c>
      <c r="F196" s="274">
        <f>IF(F$50=0,0,F$50/NMM!F$10*1000)</f>
        <v>0</v>
      </c>
      <c r="G196" s="274">
        <f>IF(G$50=0,0,G$50/NMM!G$10*1000)</f>
        <v>0</v>
      </c>
      <c r="H196" s="274">
        <f>IF(H$50=0,0,H$50/NMM!H$10*1000)</f>
        <v>0</v>
      </c>
      <c r="I196" s="274">
        <f>IF(I$50=0,0,I$50/NMM!I$10*1000)</f>
        <v>0</v>
      </c>
      <c r="J196" s="274">
        <f>IF(J$50=0,0,J$50/NMM!J$10*1000)</f>
        <v>0</v>
      </c>
      <c r="K196" s="274">
        <f>IF(K$50=0,0,K$50/NMM!K$10*1000)</f>
        <v>0</v>
      </c>
      <c r="L196" s="274">
        <f>IF(L$50=0,0,L$50/NMM!L$10*1000)</f>
        <v>0</v>
      </c>
      <c r="M196" s="274">
        <f>IF(M$50=0,0,M$50/NMM!M$10*1000)</f>
        <v>0</v>
      </c>
      <c r="N196" s="274">
        <f>IF(N$50=0,0,N$50/NMM!N$10*1000)</f>
        <v>0</v>
      </c>
      <c r="O196" s="274">
        <f>IF(O$50=0,0,O$50/NMM!O$10*1000)</f>
        <v>0</v>
      </c>
      <c r="P196" s="274">
        <f>IF(P$50=0,0,P$50/NMM!P$10*1000)</f>
        <v>0</v>
      </c>
      <c r="Q196" s="274">
        <f>IF(Q$50=0,0,Q$50/NMM!Q$10*1000)</f>
        <v>0</v>
      </c>
      <c r="R196" s="274">
        <f>IF(R$50=0,0,R$50/NMM!R$10*1000)</f>
        <v>0</v>
      </c>
      <c r="S196" s="274">
        <f>IF(S$50=0,0,S$50/NMM!S$10*1000)</f>
        <v>0</v>
      </c>
      <c r="T196" s="274">
        <f>IF(T$50=0,0,T$50/NMM!T$10*1000)</f>
        <v>0</v>
      </c>
      <c r="U196" s="274">
        <f>IF(U$50=0,0,U$50/NMM!U$10*1000)</f>
        <v>0</v>
      </c>
      <c r="V196" s="274">
        <f>IF(V$50=0,0,V$50/NMM!V$10*1000)</f>
        <v>0</v>
      </c>
      <c r="W196" s="274">
        <f>IF(W$50=0,0,W$50/NMM!W$10*1000)</f>
        <v>0</v>
      </c>
      <c r="X196" s="274">
        <f>IF(X$50=0,0,X$50/NMM!X$10*1000)</f>
        <v>0</v>
      </c>
      <c r="Y196" s="274">
        <f>IF(Y$50=0,0,Y$50/NMM!Y$10*1000)</f>
        <v>0</v>
      </c>
      <c r="DA196" s="77"/>
    </row>
    <row r="197" spans="1:105" ht="12" customHeight="1" x14ac:dyDescent="0.25">
      <c r="A197" s="173" t="s">
        <v>93</v>
      </c>
      <c r="B197" s="274">
        <f>IF(B$51=0,0,B$51/NMM!B$10*1000)</f>
        <v>0</v>
      </c>
      <c r="C197" s="274">
        <f>IF(C$51=0,0,C$51/NMM!C$10*1000)</f>
        <v>0</v>
      </c>
      <c r="D197" s="274">
        <f>IF(D$51=0,0,D$51/NMM!D$10*1000)</f>
        <v>0</v>
      </c>
      <c r="E197" s="274">
        <f>IF(E$51=0,0,E$51/NMM!E$10*1000)</f>
        <v>0</v>
      </c>
      <c r="F197" s="274">
        <f>IF(F$51=0,0,F$51/NMM!F$10*1000)</f>
        <v>0</v>
      </c>
      <c r="G197" s="274">
        <f>IF(G$51=0,0,G$51/NMM!G$10*1000)</f>
        <v>0</v>
      </c>
      <c r="H197" s="274">
        <f>IF(H$51=0,0,H$51/NMM!H$10*1000)</f>
        <v>0</v>
      </c>
      <c r="I197" s="274">
        <f>IF(I$51=0,0,I$51/NMM!I$10*1000)</f>
        <v>0</v>
      </c>
      <c r="J197" s="274">
        <f>IF(J$51=0,0,J$51/NMM!J$10*1000)</f>
        <v>0</v>
      </c>
      <c r="K197" s="274">
        <f>IF(K$51=0,0,K$51/NMM!K$10*1000)</f>
        <v>0</v>
      </c>
      <c r="L197" s="274">
        <f>IF(L$51=0,0,L$51/NMM!L$10*1000)</f>
        <v>0</v>
      </c>
      <c r="M197" s="274">
        <f>IF(M$51=0,0,M$51/NMM!M$10*1000)</f>
        <v>0</v>
      </c>
      <c r="N197" s="274">
        <f>IF(N$51=0,0,N$51/NMM!N$10*1000)</f>
        <v>0</v>
      </c>
      <c r="O197" s="274">
        <f>IF(O$51=0,0,O$51/NMM!O$10*1000)</f>
        <v>0</v>
      </c>
      <c r="P197" s="274">
        <f>IF(P$51=0,0,P$51/NMM!P$10*1000)</f>
        <v>0</v>
      </c>
      <c r="Q197" s="274">
        <f>IF(Q$51=0,0,Q$51/NMM!Q$10*1000)</f>
        <v>0</v>
      </c>
      <c r="R197" s="274">
        <f>IF(R$51=0,0,R$51/NMM!R$10*1000)</f>
        <v>0</v>
      </c>
      <c r="S197" s="274">
        <f>IF(S$51=0,0,S$51/NMM!S$10*1000)</f>
        <v>0</v>
      </c>
      <c r="T197" s="274">
        <f>IF(T$51=0,0,T$51/NMM!T$10*1000)</f>
        <v>0</v>
      </c>
      <c r="U197" s="274">
        <f>IF(U$51=0,0,U$51/NMM!U$10*1000)</f>
        <v>0</v>
      </c>
      <c r="V197" s="274">
        <f>IF(V$51=0,0,V$51/NMM!V$10*1000)</f>
        <v>0</v>
      </c>
      <c r="W197" s="274">
        <f>IF(W$51=0,0,W$51/NMM!W$10*1000)</f>
        <v>0</v>
      </c>
      <c r="X197" s="274">
        <f>IF(X$51=0,0,X$51/NMM!X$10*1000)</f>
        <v>0</v>
      </c>
      <c r="Y197" s="274">
        <f>IF(Y$51=0,0,Y$51/NMM!Y$10*1000)</f>
        <v>0</v>
      </c>
      <c r="DA197" s="77"/>
    </row>
    <row r="198" spans="1:105" ht="12" customHeight="1" x14ac:dyDescent="0.25">
      <c r="A198" s="173" t="s">
        <v>94</v>
      </c>
      <c r="B198" s="274">
        <f>IF(B$52=0,0,B$52/NMM!B$10*1000)</f>
        <v>0</v>
      </c>
      <c r="C198" s="274">
        <f>IF(C$52=0,0,C$52/NMM!C$10*1000)</f>
        <v>0</v>
      </c>
      <c r="D198" s="274">
        <f>IF(D$52=0,0,D$52/NMM!D$10*1000)</f>
        <v>0</v>
      </c>
      <c r="E198" s="274">
        <f>IF(E$52=0,0,E$52/NMM!E$10*1000)</f>
        <v>0</v>
      </c>
      <c r="F198" s="274">
        <f>IF(F$52=0,0,F$52/NMM!F$10*1000)</f>
        <v>0</v>
      </c>
      <c r="G198" s="274">
        <f>IF(G$52=0,0,G$52/NMM!G$10*1000)</f>
        <v>0</v>
      </c>
      <c r="H198" s="274">
        <f>IF(H$52=0,0,H$52/NMM!H$10*1000)</f>
        <v>0</v>
      </c>
      <c r="I198" s="274">
        <f>IF(I$52=0,0,I$52/NMM!I$10*1000)</f>
        <v>0</v>
      </c>
      <c r="J198" s="274">
        <f>IF(J$52=0,0,J$52/NMM!J$10*1000)</f>
        <v>0</v>
      </c>
      <c r="K198" s="274">
        <f>IF(K$52=0,0,K$52/NMM!K$10*1000)</f>
        <v>0</v>
      </c>
      <c r="L198" s="274">
        <f>IF(L$52=0,0,L$52/NMM!L$10*1000)</f>
        <v>0</v>
      </c>
      <c r="M198" s="274">
        <f>IF(M$52=0,0,M$52/NMM!M$10*1000)</f>
        <v>0</v>
      </c>
      <c r="N198" s="274">
        <f>IF(N$52=0,0,N$52/NMM!N$10*1000)</f>
        <v>0</v>
      </c>
      <c r="O198" s="274">
        <f>IF(O$52=0,0,O$52/NMM!O$10*1000)</f>
        <v>0</v>
      </c>
      <c r="P198" s="274">
        <f>IF(P$52=0,0,P$52/NMM!P$10*1000)</f>
        <v>0</v>
      </c>
      <c r="Q198" s="274">
        <f>IF(Q$52=0,0,Q$52/NMM!Q$10*1000)</f>
        <v>0</v>
      </c>
      <c r="R198" s="274">
        <f>IF(R$52=0,0,R$52/NMM!R$10*1000)</f>
        <v>0</v>
      </c>
      <c r="S198" s="274">
        <f>IF(S$52=0,0,S$52/NMM!S$10*1000)</f>
        <v>0</v>
      </c>
      <c r="T198" s="274">
        <f>IF(T$52=0,0,T$52/NMM!T$10*1000)</f>
        <v>0</v>
      </c>
      <c r="U198" s="274">
        <f>IF(U$52=0,0,U$52/NMM!U$10*1000)</f>
        <v>0</v>
      </c>
      <c r="V198" s="274">
        <f>IF(V$52=0,0,V$52/NMM!V$10*1000)</f>
        <v>0</v>
      </c>
      <c r="W198" s="274">
        <f>IF(W$52=0,0,W$52/NMM!W$10*1000)</f>
        <v>0</v>
      </c>
      <c r="X198" s="274">
        <f>IF(X$52=0,0,X$52/NMM!X$10*1000)</f>
        <v>0</v>
      </c>
      <c r="Y198" s="274">
        <f>IF(Y$52=0,0,Y$52/NMM!Y$10*1000)</f>
        <v>0</v>
      </c>
      <c r="DA198" s="77"/>
    </row>
    <row r="199" spans="1:105" ht="12" customHeight="1" x14ac:dyDescent="0.25">
      <c r="A199" s="56" t="s">
        <v>95</v>
      </c>
      <c r="B199" s="275">
        <f>IF(B$53=0,0,B$53/NMM!B$10*1000)</f>
        <v>0.7463551159754378</v>
      </c>
      <c r="C199" s="275">
        <f>IF(C$53=0,0,C$53/NMM!C$10*1000)</f>
        <v>0.64876431048797656</v>
      </c>
      <c r="D199" s="275">
        <f>IF(D$53=0,0,D$53/NMM!D$10*1000)</f>
        <v>0.5983512524393253</v>
      </c>
      <c r="E199" s="275">
        <f>IF(E$53=0,0,E$53/NMM!E$10*1000)</f>
        <v>0.59738889435158371</v>
      </c>
      <c r="F199" s="275">
        <f>IF(F$53=0,0,F$53/NMM!F$10*1000)</f>
        <v>0.60733441948049094</v>
      </c>
      <c r="G199" s="275">
        <f>IF(G$53=0,0,G$53/NMM!G$10*1000)</f>
        <v>0.58000304907376599</v>
      </c>
      <c r="H199" s="275">
        <f>IF(H$53=0,0,H$53/NMM!H$10*1000)</f>
        <v>0.70144816080687267</v>
      </c>
      <c r="I199" s="275">
        <f>IF(I$53=0,0,I$53/NMM!I$10*1000)</f>
        <v>0.63429960257278284</v>
      </c>
      <c r="J199" s="275">
        <f>IF(J$53=0,0,J$53/NMM!J$10*1000)</f>
        <v>0.60409833356290499</v>
      </c>
      <c r="K199" s="275">
        <f>IF(K$53=0,0,K$53/NMM!K$10*1000)</f>
        <v>0.61864755430048279</v>
      </c>
      <c r="L199" s="275">
        <f>IF(L$53=0,0,L$53/NMM!L$10*1000)</f>
        <v>0.61930647933422533</v>
      </c>
      <c r="M199" s="275">
        <f>IF(M$53=0,0,M$53/NMM!M$10*1000)</f>
        <v>0.62171502218354857</v>
      </c>
      <c r="N199" s="275">
        <f>IF(N$53=0,0,N$53/NMM!N$10*1000)</f>
        <v>0.59358618393657747</v>
      </c>
      <c r="O199" s="275">
        <f>IF(O$53=0,0,O$53/NMM!O$10*1000)</f>
        <v>0.55527765145468944</v>
      </c>
      <c r="P199" s="275">
        <f>IF(P$53=0,0,P$53/NMM!P$10*1000)</f>
        <v>0.52603236369103845</v>
      </c>
      <c r="Q199" s="275">
        <f>IF(Q$53=0,0,Q$53/NMM!Q$10*1000)</f>
        <v>0.47518145670181466</v>
      </c>
      <c r="R199" s="275">
        <f>IF(R$53=0,0,R$53/NMM!R$10*1000)</f>
        <v>0.57458782901715988</v>
      </c>
      <c r="S199" s="275">
        <f>IF(S$53=0,0,S$53/NMM!S$10*1000)</f>
        <v>0.61473183937196629</v>
      </c>
      <c r="T199" s="275">
        <f>IF(T$53=0,0,T$53/NMM!T$10*1000)</f>
        <v>0.62486557310647006</v>
      </c>
      <c r="U199" s="275">
        <f>IF(U$53=0,0,U$53/NMM!U$10*1000)</f>
        <v>0.60210368600585562</v>
      </c>
      <c r="V199" s="275">
        <f>IF(V$53=0,0,V$53/NMM!V$10*1000)</f>
        <v>0.55468729396613969</v>
      </c>
      <c r="W199" s="275">
        <f>IF(W$53=0,0,W$53/NMM!W$10*1000)</f>
        <v>0.59672868534061063</v>
      </c>
      <c r="X199" s="275">
        <f>IF(X$53=0,0,X$53/NMM!X$10*1000)</f>
        <v>0.57934367000312914</v>
      </c>
      <c r="Y199" s="275">
        <f>IF(Y$53=0,0,Y$53/NMM!Y$10*1000)</f>
        <v>0.59105551417902802</v>
      </c>
      <c r="DA199" s="78"/>
    </row>
    <row r="200" spans="1:105" ht="12" customHeight="1" x14ac:dyDescent="0.25">
      <c r="A200" s="174" t="s">
        <v>1496</v>
      </c>
      <c r="B200" s="276">
        <f>IF(B$59=0,0,B$59/NMM!B$10*1000)</f>
        <v>0</v>
      </c>
      <c r="C200" s="276">
        <f>IF(C$59=0,0,C$59/NMM!C$10*1000)</f>
        <v>0</v>
      </c>
      <c r="D200" s="276">
        <f>IF(D$59=0,0,D$59/NMM!D$10*1000)</f>
        <v>0</v>
      </c>
      <c r="E200" s="276">
        <f>IF(E$59=0,0,E$59/NMM!E$10*1000)</f>
        <v>0</v>
      </c>
      <c r="F200" s="276">
        <f>IF(F$59=0,0,F$59/NMM!F$10*1000)</f>
        <v>0</v>
      </c>
      <c r="G200" s="276">
        <f>IF(G$59=0,0,G$59/NMM!G$10*1000)</f>
        <v>0</v>
      </c>
      <c r="H200" s="276">
        <f>IF(H$59=0,0,H$59/NMM!H$10*1000)</f>
        <v>0</v>
      </c>
      <c r="I200" s="276">
        <f>IF(I$59=0,0,I$59/NMM!I$10*1000)</f>
        <v>0</v>
      </c>
      <c r="J200" s="276">
        <f>IF(J$59=0,0,J$59/NMM!J$10*1000)</f>
        <v>0</v>
      </c>
      <c r="K200" s="276">
        <f>IF(K$59=0,0,K$59/NMM!K$10*1000)</f>
        <v>0</v>
      </c>
      <c r="L200" s="276">
        <f>IF(L$59=0,0,L$59/NMM!L$10*1000)</f>
        <v>0</v>
      </c>
      <c r="M200" s="276">
        <f>IF(M$59=0,0,M$59/NMM!M$10*1000)</f>
        <v>0</v>
      </c>
      <c r="N200" s="276">
        <f>IF(N$59=0,0,N$59/NMM!N$10*1000)</f>
        <v>0</v>
      </c>
      <c r="O200" s="276">
        <f>IF(O$59=0,0,O$59/NMM!O$10*1000)</f>
        <v>0</v>
      </c>
      <c r="P200" s="276">
        <f>IF(P$59=0,0,P$59/NMM!P$10*1000)</f>
        <v>0</v>
      </c>
      <c r="Q200" s="276">
        <f>IF(Q$59=0,0,Q$59/NMM!Q$10*1000)</f>
        <v>0</v>
      </c>
      <c r="R200" s="276">
        <f>IF(R$59=0,0,R$59/NMM!R$10*1000)</f>
        <v>0</v>
      </c>
      <c r="S200" s="276">
        <f>IF(S$59=0,0,S$59/NMM!S$10*1000)</f>
        <v>0</v>
      </c>
      <c r="T200" s="276">
        <f>IF(T$59=0,0,T$59/NMM!T$10*1000)</f>
        <v>0</v>
      </c>
      <c r="U200" s="276">
        <f>IF(U$59=0,0,U$59/NMM!U$10*1000)</f>
        <v>0</v>
      </c>
      <c r="V200" s="276">
        <f>IF(V$59=0,0,V$59/NMM!V$10*1000)</f>
        <v>0</v>
      </c>
      <c r="W200" s="276">
        <f>IF(W$59=0,0,W$59/NMM!W$10*1000)</f>
        <v>0</v>
      </c>
      <c r="X200" s="276">
        <f>IF(X$59=0,0,X$59/NMM!X$10*1000)</f>
        <v>0</v>
      </c>
      <c r="Y200" s="276">
        <f>IF(Y$59=0,0,Y$59/NMM!Y$10*1000)</f>
        <v>0</v>
      </c>
      <c r="DA200" s="79"/>
    </row>
    <row r="201" spans="1:105" ht="12" customHeight="1" x14ac:dyDescent="0.25">
      <c r="A201" s="174" t="s">
        <v>1498</v>
      </c>
      <c r="B201" s="276">
        <f>IF(B$60=0,0,B$60/NMM!B$10*1000)</f>
        <v>23.926899132596201</v>
      </c>
      <c r="C201" s="276">
        <f>IF(C$60=0,0,C$60/NMM!C$10*1000)</f>
        <v>22.527538346814076</v>
      </c>
      <c r="D201" s="276">
        <f>IF(D$60=0,0,D$60/NMM!D$10*1000)</f>
        <v>24.436300317989932</v>
      </c>
      <c r="E201" s="276">
        <f>IF(E$60=0,0,E$60/NMM!E$10*1000)</f>
        <v>23.152099223593801</v>
      </c>
      <c r="F201" s="276">
        <f>IF(F$60=0,0,F$60/NMM!F$10*1000)</f>
        <v>21.732614981416791</v>
      </c>
      <c r="G201" s="276">
        <f>IF(G$60=0,0,G$60/NMM!G$10*1000)</f>
        <v>19.383532232299512</v>
      </c>
      <c r="H201" s="276">
        <f>IF(H$60=0,0,H$60/NMM!H$10*1000)</f>
        <v>22.577298117718708</v>
      </c>
      <c r="I201" s="276">
        <f>IF(I$60=0,0,I$60/NMM!I$10*1000)</f>
        <v>20.952413692032156</v>
      </c>
      <c r="J201" s="276">
        <f>IF(J$60=0,0,J$60/NMM!J$10*1000)</f>
        <v>20.616718757090627</v>
      </c>
      <c r="K201" s="276">
        <f>IF(K$60=0,0,K$60/NMM!K$10*1000)</f>
        <v>19.843547144448653</v>
      </c>
      <c r="L201" s="276">
        <f>IF(L$60=0,0,L$60/NMM!L$10*1000)</f>
        <v>19.779195486553451</v>
      </c>
      <c r="M201" s="276">
        <f>IF(M$60=0,0,M$60/NMM!M$10*1000)</f>
        <v>20.982809550679523</v>
      </c>
      <c r="N201" s="276">
        <f>IF(N$60=0,0,N$60/NMM!N$10*1000)</f>
        <v>20.139443288545792</v>
      </c>
      <c r="O201" s="276">
        <f>IF(O$60=0,0,O$60/NMM!O$10*1000)</f>
        <v>19.329491541982872</v>
      </c>
      <c r="P201" s="276">
        <f>IF(P$60=0,0,P$60/NMM!P$10*1000)</f>
        <v>20.227954509522185</v>
      </c>
      <c r="Q201" s="276">
        <f>IF(Q$60=0,0,Q$60/NMM!Q$10*1000)</f>
        <v>19.415401681377723</v>
      </c>
      <c r="R201" s="276">
        <f>IF(R$60=0,0,R$60/NMM!R$10*1000)</f>
        <v>19.145059382274127</v>
      </c>
      <c r="S201" s="276">
        <f>IF(S$60=0,0,S$60/NMM!S$10*1000)</f>
        <v>21.541521575924858</v>
      </c>
      <c r="T201" s="276">
        <f>IF(T$60=0,0,T$60/NMM!T$10*1000)</f>
        <v>22.109456598821296</v>
      </c>
      <c r="U201" s="276">
        <f>IF(U$60=0,0,U$60/NMM!U$10*1000)</f>
        <v>22.075038496114246</v>
      </c>
      <c r="V201" s="276">
        <f>IF(V$60=0,0,V$60/NMM!V$10*1000)</f>
        <v>21.568025112541882</v>
      </c>
      <c r="W201" s="276">
        <f>IF(W$60=0,0,W$60/NMM!W$10*1000)</f>
        <v>23.148370363422465</v>
      </c>
      <c r="X201" s="276">
        <f>IF(X$60=0,0,X$60/NMM!X$10*1000)</f>
        <v>23.113780655374729</v>
      </c>
      <c r="Y201" s="276">
        <f>IF(Y$60=0,0,Y$60/NMM!Y$10*1000)</f>
        <v>23.357775615649853</v>
      </c>
      <c r="DA201" s="79"/>
    </row>
    <row r="202" spans="1:105" ht="12" customHeight="1" x14ac:dyDescent="0.25">
      <c r="A202" s="174" t="s">
        <v>1520</v>
      </c>
      <c r="B202" s="276">
        <f>IF(B$79=0,0,B$79/NMM!B$10*1000)</f>
        <v>95.3820203783972</v>
      </c>
      <c r="C202" s="276">
        <f>IF(C$79=0,0,C$79/NMM!C$10*1000)</f>
        <v>89.803618503314084</v>
      </c>
      <c r="D202" s="276">
        <f>IF(D$79=0,0,D$79/NMM!D$10*1000)</f>
        <v>97.412693637675162</v>
      </c>
      <c r="E202" s="276">
        <f>IF(E$79=0,0,E$79/NMM!E$10*1000)</f>
        <v>97.498704714032172</v>
      </c>
      <c r="F202" s="276">
        <f>IF(F$79=0,0,F$79/NMM!F$10*1000)</f>
        <v>95.01140093224852</v>
      </c>
      <c r="G202" s="276">
        <f>IF(G$79=0,0,G$79/NMM!G$10*1000)</f>
        <v>86.486789209391986</v>
      </c>
      <c r="H202" s="276">
        <f>IF(H$79=0,0,H$79/NMM!H$10*1000)</f>
        <v>103.7237663122695</v>
      </c>
      <c r="I202" s="276">
        <f>IF(I$79=0,0,I$79/NMM!I$10*1000)</f>
        <v>93.948278318423391</v>
      </c>
      <c r="J202" s="276">
        <f>IF(J$79=0,0,J$79/NMM!J$10*1000)</f>
        <v>91.640049838828872</v>
      </c>
      <c r="K202" s="276">
        <f>IF(K$79=0,0,K$79/NMM!K$10*1000)</f>
        <v>97.280919829800951</v>
      </c>
      <c r="L202" s="276">
        <f>IF(L$79=0,0,L$79/NMM!L$10*1000)</f>
        <v>96.413995898940314</v>
      </c>
      <c r="M202" s="276">
        <f>IF(M$79=0,0,M$79/NMM!M$10*1000)</f>
        <v>101.35550738477316</v>
      </c>
      <c r="N202" s="276">
        <f>IF(N$79=0,0,N$79/NMM!N$10*1000)</f>
        <v>99.731533514289566</v>
      </c>
      <c r="O202" s="276">
        <f>IF(O$79=0,0,O$79/NMM!O$10*1000)</f>
        <v>100.65540344494441</v>
      </c>
      <c r="P202" s="276">
        <f>IF(P$79=0,0,P$79/NMM!P$10*1000)</f>
        <v>109.04141067595681</v>
      </c>
      <c r="Q202" s="276">
        <f>IF(Q$79=0,0,Q$79/NMM!Q$10*1000)</f>
        <v>110.17121643131507</v>
      </c>
      <c r="R202" s="276">
        <f>IF(R$79=0,0,R$79/NMM!R$10*1000)</f>
        <v>108.63328507406028</v>
      </c>
      <c r="S202" s="276">
        <f>IF(S$79=0,0,S$79/NMM!S$10*1000)</f>
        <v>127.1105765386247</v>
      </c>
      <c r="T202" s="276">
        <f>IF(T$79=0,0,T$79/NMM!T$10*1000)</f>
        <v>138.48663007723098</v>
      </c>
      <c r="U202" s="276">
        <f>IF(U$79=0,0,U$79/NMM!U$10*1000)</f>
        <v>136.5684085321397</v>
      </c>
      <c r="V202" s="276">
        <f>IF(V$79=0,0,V$79/NMM!V$10*1000)</f>
        <v>134.7800831269148</v>
      </c>
      <c r="W202" s="276">
        <f>IF(W$79=0,0,W$79/NMM!W$10*1000)</f>
        <v>144.00536978456989</v>
      </c>
      <c r="X202" s="276">
        <f>IF(X$79=0,0,X$79/NMM!X$10*1000)</f>
        <v>147.23622162863128</v>
      </c>
      <c r="Y202" s="276">
        <f>IF(Y$79=0,0,Y$79/NMM!Y$10*1000)</f>
        <v>151.73924625523466</v>
      </c>
      <c r="DA202" s="79"/>
    </row>
    <row r="203" spans="1:105" ht="12" customHeight="1" x14ac:dyDescent="0.25">
      <c r="A203" s="41" t="s">
        <v>1532</v>
      </c>
      <c r="B203" s="277">
        <f>IF(B$89=0,0,B$89/NMM!B$10*1000)</f>
        <v>10.65877011319485</v>
      </c>
      <c r="C203" s="277">
        <f>IF(C$89=0,0,C$89/NMM!C$10*1000)</f>
        <v>10.035393684915787</v>
      </c>
      <c r="D203" s="277">
        <f>IF(D$89=0,0,D$89/NMM!D$10*1000)</f>
        <v>10.885694216498482</v>
      </c>
      <c r="E203" s="277">
        <f>IF(E$89=0,0,E$89/NMM!E$10*1000)</f>
        <v>10.199619454394782</v>
      </c>
      <c r="F203" s="277">
        <f>IF(F$89=0,0,F$89/NMM!F$10*1000)</f>
        <v>9.4978256143944542</v>
      </c>
      <c r="G203" s="277">
        <f>IF(G$89=0,0,G$89/NMM!G$10*1000)</f>
        <v>8.432983458254478</v>
      </c>
      <c r="H203" s="277">
        <f>IF(H$89=0,0,H$89/NMM!H$10*1000)</f>
        <v>9.7570483988451517</v>
      </c>
      <c r="I203" s="277">
        <f>IF(I$89=0,0,I$89/NMM!I$10*1000)</f>
        <v>9.1331790019146464</v>
      </c>
      <c r="J203" s="277">
        <f>IF(J$89=0,0,J$89/NMM!J$10*1000)</f>
        <v>9.1129238512028827</v>
      </c>
      <c r="K203" s="277">
        <f>IF(K$89=0,0,K$89/NMM!K$10*1000)</f>
        <v>8.8831733027478315</v>
      </c>
      <c r="L203" s="277">
        <f>IF(L$89=0,0,L$89/NMM!L$10*1000)</f>
        <v>8.6988916671486347</v>
      </c>
      <c r="M203" s="277">
        <f>IF(M$89=0,0,M$89/NMM!M$10*1000)</f>
        <v>9.0782487686225863</v>
      </c>
      <c r="N203" s="277">
        <f>IF(N$89=0,0,N$89/NMM!N$10*1000)</f>
        <v>9.2268083891284345</v>
      </c>
      <c r="O203" s="277">
        <f>IF(O$89=0,0,O$89/NMM!O$10*1000)</f>
        <v>8.4515167070842345</v>
      </c>
      <c r="P203" s="277">
        <f>IF(P$89=0,0,P$89/NMM!P$10*1000)</f>
        <v>8.627322197120586</v>
      </c>
      <c r="Q203" s="277">
        <f>IF(Q$89=0,0,Q$89/NMM!Q$10*1000)</f>
        <v>8.182566677229163</v>
      </c>
      <c r="R203" s="277">
        <f>IF(R$89=0,0,R$89/NMM!R$10*1000)</f>
        <v>7.831674576401821</v>
      </c>
      <c r="S203" s="277">
        <f>IF(S$89=0,0,S$89/NMM!S$10*1000)</f>
        <v>8.7001921210523676</v>
      </c>
      <c r="T203" s="277">
        <f>IF(T$89=0,0,T$89/NMM!T$10*1000)</f>
        <v>8.7540265638248567</v>
      </c>
      <c r="U203" s="277">
        <f>IF(U$89=0,0,U$89/NMM!U$10*1000)</f>
        <v>8.7755573083829592</v>
      </c>
      <c r="V203" s="277">
        <f>IF(V$89=0,0,V$89/NMM!V$10*1000)</f>
        <v>8.5459750583845029</v>
      </c>
      <c r="W203" s="277">
        <f>IF(W$89=0,0,W$89/NMM!W$10*1000)</f>
        <v>9.1891027288601617</v>
      </c>
      <c r="X203" s="277">
        <f>IF(X$89=0,0,X$89/NMM!X$10*1000)</f>
        <v>9.0998011418980376</v>
      </c>
      <c r="Y203" s="277">
        <f>IF(Y$89=0,0,Y$89/NMM!Y$10*1000)</f>
        <v>9.1268270473882502</v>
      </c>
      <c r="DA203" s="82"/>
    </row>
    <row r="204" spans="1:105" ht="12" customHeight="1" x14ac:dyDescent="0.25">
      <c r="A204" s="172"/>
      <c r="B204" s="172"/>
      <c r="C204" s="172"/>
      <c r="D204" s="172"/>
      <c r="E204" s="172"/>
      <c r="F204" s="172"/>
      <c r="G204" s="172"/>
      <c r="H204" s="172"/>
      <c r="I204" s="172"/>
      <c r="J204" s="172"/>
      <c r="K204" s="172"/>
      <c r="L204" s="172"/>
      <c r="M204" s="172"/>
      <c r="N204" s="172"/>
      <c r="O204" s="172"/>
      <c r="P204" s="172"/>
      <c r="Q204" s="172"/>
      <c r="R204" s="172"/>
      <c r="S204" s="172"/>
      <c r="T204" s="172"/>
      <c r="U204" s="172"/>
      <c r="V204" s="172"/>
      <c r="W204" s="172"/>
      <c r="X204" s="172"/>
      <c r="Y204" s="172"/>
      <c r="DA204" s="176"/>
    </row>
    <row r="205" spans="1:105" ht="12" customHeight="1" x14ac:dyDescent="0.25">
      <c r="A205" s="35" t="s">
        <v>1808</v>
      </c>
      <c r="B205" s="320">
        <f t="shared" ref="B205:Y205" si="57">SUM(B206:B211,B212:B213,B214)</f>
        <v>480.80373391828425</v>
      </c>
      <c r="C205" s="320">
        <f t="shared" si="57"/>
        <v>465.51144440886247</v>
      </c>
      <c r="D205" s="320">
        <f t="shared" si="57"/>
        <v>465.80492036121376</v>
      </c>
      <c r="E205" s="320">
        <f t="shared" si="57"/>
        <v>418.74917686004432</v>
      </c>
      <c r="F205" s="320">
        <f t="shared" si="57"/>
        <v>393.52621781955651</v>
      </c>
      <c r="G205" s="320">
        <f t="shared" si="57"/>
        <v>349.9881952450416</v>
      </c>
      <c r="H205" s="320">
        <f t="shared" si="57"/>
        <v>470.61961847745272</v>
      </c>
      <c r="I205" s="320">
        <f t="shared" si="57"/>
        <v>415.57733242498819</v>
      </c>
      <c r="J205" s="320">
        <f t="shared" si="57"/>
        <v>414.84890388389323</v>
      </c>
      <c r="K205" s="320">
        <f t="shared" si="57"/>
        <v>413.29290649461348</v>
      </c>
      <c r="L205" s="320">
        <f t="shared" si="57"/>
        <v>397.75769709487025</v>
      </c>
      <c r="M205" s="320">
        <f t="shared" si="57"/>
        <v>414.01985221570084</v>
      </c>
      <c r="N205" s="320">
        <f t="shared" si="57"/>
        <v>422.39772361559619</v>
      </c>
      <c r="O205" s="320">
        <f t="shared" si="57"/>
        <v>400.10344404814595</v>
      </c>
      <c r="P205" s="320">
        <f t="shared" si="57"/>
        <v>387.88748501607085</v>
      </c>
      <c r="Q205" s="320">
        <f t="shared" si="57"/>
        <v>345.14110541943899</v>
      </c>
      <c r="R205" s="320">
        <f t="shared" si="57"/>
        <v>345.49385159346082</v>
      </c>
      <c r="S205" s="320">
        <f t="shared" si="57"/>
        <v>375.07579120239797</v>
      </c>
      <c r="T205" s="320">
        <f t="shared" si="57"/>
        <v>381.93668525009076</v>
      </c>
      <c r="U205" s="320">
        <f t="shared" si="57"/>
        <v>345.42879769851902</v>
      </c>
      <c r="V205" s="320">
        <f t="shared" si="57"/>
        <v>340.44900721604296</v>
      </c>
      <c r="W205" s="320">
        <f t="shared" si="57"/>
        <v>368.45494002858561</v>
      </c>
      <c r="X205" s="320">
        <f t="shared" si="57"/>
        <v>370.03946390023918</v>
      </c>
      <c r="Y205" s="320">
        <f t="shared" si="57"/>
        <v>360.02768782829162</v>
      </c>
      <c r="DA205" s="95"/>
    </row>
    <row r="206" spans="1:105" ht="12" customHeight="1" x14ac:dyDescent="0.25">
      <c r="A206" s="55" t="s">
        <v>91</v>
      </c>
      <c r="B206" s="273">
        <f>IF(B$100=0,0,B$100/NMM!B$11*1000)</f>
        <v>0</v>
      </c>
      <c r="C206" s="273">
        <f>IF(C$100=0,0,C$100/NMM!C$11*1000)</f>
        <v>0</v>
      </c>
      <c r="D206" s="273">
        <f>IF(D$100=0,0,D$100/NMM!D$11*1000)</f>
        <v>0</v>
      </c>
      <c r="E206" s="273">
        <f>IF(E$100=0,0,E$100/NMM!E$11*1000)</f>
        <v>0</v>
      </c>
      <c r="F206" s="273">
        <f>IF(F$100=0,0,F$100/NMM!F$11*1000)</f>
        <v>0</v>
      </c>
      <c r="G206" s="273">
        <f>IF(G$100=0,0,G$100/NMM!G$11*1000)</f>
        <v>0</v>
      </c>
      <c r="H206" s="273">
        <f>IF(H$100=0,0,H$100/NMM!H$11*1000)</f>
        <v>0</v>
      </c>
      <c r="I206" s="273">
        <f>IF(I$100=0,0,I$100/NMM!I$11*1000)</f>
        <v>0</v>
      </c>
      <c r="J206" s="273">
        <f>IF(J$100=0,0,J$100/NMM!J$11*1000)</f>
        <v>0</v>
      </c>
      <c r="K206" s="273">
        <f>IF(K$100=0,0,K$100/NMM!K$11*1000)</f>
        <v>0</v>
      </c>
      <c r="L206" s="273">
        <f>IF(L$100=0,0,L$100/NMM!L$11*1000)</f>
        <v>0</v>
      </c>
      <c r="M206" s="273">
        <f>IF(M$100=0,0,M$100/NMM!M$11*1000)</f>
        <v>0</v>
      </c>
      <c r="N206" s="273">
        <f>IF(N$100=0,0,N$100/NMM!N$11*1000)</f>
        <v>0</v>
      </c>
      <c r="O206" s="273">
        <f>IF(O$100=0,0,O$100/NMM!O$11*1000)</f>
        <v>0</v>
      </c>
      <c r="P206" s="273">
        <f>IF(P$100=0,0,P$100/NMM!P$11*1000)</f>
        <v>0</v>
      </c>
      <c r="Q206" s="273">
        <f>IF(Q$100=0,0,Q$100/NMM!Q$11*1000)</f>
        <v>0</v>
      </c>
      <c r="R206" s="273">
        <f>IF(R$100=0,0,R$100/NMM!R$11*1000)</f>
        <v>0</v>
      </c>
      <c r="S206" s="273">
        <f>IF(S$100=0,0,S$100/NMM!S$11*1000)</f>
        <v>0</v>
      </c>
      <c r="T206" s="273">
        <f>IF(T$100=0,0,T$100/NMM!T$11*1000)</f>
        <v>0</v>
      </c>
      <c r="U206" s="273">
        <f>IF(U$100=0,0,U$100/NMM!U$11*1000)</f>
        <v>0</v>
      </c>
      <c r="V206" s="273">
        <f>IF(V$100=0,0,V$100/NMM!V$11*1000)</f>
        <v>0</v>
      </c>
      <c r="W206" s="273">
        <f>IF(W$100=0,0,W$100/NMM!W$11*1000)</f>
        <v>0</v>
      </c>
      <c r="X206" s="273">
        <f>IF(X$100=0,0,X$100/NMM!X$11*1000)</f>
        <v>0</v>
      </c>
      <c r="Y206" s="273">
        <f>IF(Y$100=0,0,Y$100/NMM!Y$11*1000)</f>
        <v>0</v>
      </c>
      <c r="DA206" s="76"/>
    </row>
    <row r="207" spans="1:105" ht="12" customHeight="1" x14ac:dyDescent="0.25">
      <c r="A207" s="173" t="s">
        <v>92</v>
      </c>
      <c r="B207" s="274">
        <f>IF(B$101=0,0,B$101/NMM!B$11*1000)</f>
        <v>0</v>
      </c>
      <c r="C207" s="274">
        <f>IF(C$101=0,0,C$101/NMM!C$11*1000)</f>
        <v>0</v>
      </c>
      <c r="D207" s="274">
        <f>IF(D$101=0,0,D$101/NMM!D$11*1000)</f>
        <v>0</v>
      </c>
      <c r="E207" s="274">
        <f>IF(E$101=0,0,E$101/NMM!E$11*1000)</f>
        <v>0</v>
      </c>
      <c r="F207" s="274">
        <f>IF(F$101=0,0,F$101/NMM!F$11*1000)</f>
        <v>0</v>
      </c>
      <c r="G207" s="274">
        <f>IF(G$101=0,0,G$101/NMM!G$11*1000)</f>
        <v>0</v>
      </c>
      <c r="H207" s="274">
        <f>IF(H$101=0,0,H$101/NMM!H$11*1000)</f>
        <v>0</v>
      </c>
      <c r="I207" s="274">
        <f>IF(I$101=0,0,I$101/NMM!I$11*1000)</f>
        <v>0</v>
      </c>
      <c r="J207" s="274">
        <f>IF(J$101=0,0,J$101/NMM!J$11*1000)</f>
        <v>0</v>
      </c>
      <c r="K207" s="274">
        <f>IF(K$101=0,0,K$101/NMM!K$11*1000)</f>
        <v>0</v>
      </c>
      <c r="L207" s="274">
        <f>IF(L$101=0,0,L$101/NMM!L$11*1000)</f>
        <v>0</v>
      </c>
      <c r="M207" s="274">
        <f>IF(M$101=0,0,M$101/NMM!M$11*1000)</f>
        <v>0</v>
      </c>
      <c r="N207" s="274">
        <f>IF(N$101=0,0,N$101/NMM!N$11*1000)</f>
        <v>0</v>
      </c>
      <c r="O207" s="274">
        <f>IF(O$101=0,0,O$101/NMM!O$11*1000)</f>
        <v>0</v>
      </c>
      <c r="P207" s="274">
        <f>IF(P$101=0,0,P$101/NMM!P$11*1000)</f>
        <v>0</v>
      </c>
      <c r="Q207" s="274">
        <f>IF(Q$101=0,0,Q$101/NMM!Q$11*1000)</f>
        <v>0</v>
      </c>
      <c r="R207" s="274">
        <f>IF(R$101=0,0,R$101/NMM!R$11*1000)</f>
        <v>0</v>
      </c>
      <c r="S207" s="274">
        <f>IF(S$101=0,0,S$101/NMM!S$11*1000)</f>
        <v>0</v>
      </c>
      <c r="T207" s="274">
        <f>IF(T$101=0,0,T$101/NMM!T$11*1000)</f>
        <v>0</v>
      </c>
      <c r="U207" s="274">
        <f>IF(U$101=0,0,U$101/NMM!U$11*1000)</f>
        <v>0</v>
      </c>
      <c r="V207" s="274">
        <f>IF(V$101=0,0,V$101/NMM!V$11*1000)</f>
        <v>0</v>
      </c>
      <c r="W207" s="274">
        <f>IF(W$101=0,0,W$101/NMM!W$11*1000)</f>
        <v>0</v>
      </c>
      <c r="X207" s="274">
        <f>IF(X$101=0,0,X$101/NMM!X$11*1000)</f>
        <v>0</v>
      </c>
      <c r="Y207" s="274">
        <f>IF(Y$101=0,0,Y$101/NMM!Y$11*1000)</f>
        <v>0</v>
      </c>
      <c r="DA207" s="77"/>
    </row>
    <row r="208" spans="1:105" ht="12" customHeight="1" x14ac:dyDescent="0.25">
      <c r="A208" s="173" t="s">
        <v>93</v>
      </c>
      <c r="B208" s="274">
        <f>IF(B$102=0,0,B$102/NMM!B$11*1000)</f>
        <v>0</v>
      </c>
      <c r="C208" s="274">
        <f>IF(C$102=0,0,C$102/NMM!C$11*1000)</f>
        <v>0</v>
      </c>
      <c r="D208" s="274">
        <f>IF(D$102=0,0,D$102/NMM!D$11*1000)</f>
        <v>0</v>
      </c>
      <c r="E208" s="274">
        <f>IF(E$102=0,0,E$102/NMM!E$11*1000)</f>
        <v>0</v>
      </c>
      <c r="F208" s="274">
        <f>IF(F$102=0,0,F$102/NMM!F$11*1000)</f>
        <v>0</v>
      </c>
      <c r="G208" s="274">
        <f>IF(G$102=0,0,G$102/NMM!G$11*1000)</f>
        <v>0</v>
      </c>
      <c r="H208" s="274">
        <f>IF(H$102=0,0,H$102/NMM!H$11*1000)</f>
        <v>0</v>
      </c>
      <c r="I208" s="274">
        <f>IF(I$102=0,0,I$102/NMM!I$11*1000)</f>
        <v>0</v>
      </c>
      <c r="J208" s="274">
        <f>IF(J$102=0,0,J$102/NMM!J$11*1000)</f>
        <v>0</v>
      </c>
      <c r="K208" s="274">
        <f>IF(K$102=0,0,K$102/NMM!K$11*1000)</f>
        <v>0</v>
      </c>
      <c r="L208" s="274">
        <f>IF(L$102=0,0,L$102/NMM!L$11*1000)</f>
        <v>0</v>
      </c>
      <c r="M208" s="274">
        <f>IF(M$102=0,0,M$102/NMM!M$11*1000)</f>
        <v>0</v>
      </c>
      <c r="N208" s="274">
        <f>IF(N$102=0,0,N$102/NMM!N$11*1000)</f>
        <v>0</v>
      </c>
      <c r="O208" s="274">
        <f>IF(O$102=0,0,O$102/NMM!O$11*1000)</f>
        <v>0</v>
      </c>
      <c r="P208" s="274">
        <f>IF(P$102=0,0,P$102/NMM!P$11*1000)</f>
        <v>0</v>
      </c>
      <c r="Q208" s="274">
        <f>IF(Q$102=0,0,Q$102/NMM!Q$11*1000)</f>
        <v>0</v>
      </c>
      <c r="R208" s="274">
        <f>IF(R$102=0,0,R$102/NMM!R$11*1000)</f>
        <v>0</v>
      </c>
      <c r="S208" s="274">
        <f>IF(S$102=0,0,S$102/NMM!S$11*1000)</f>
        <v>0</v>
      </c>
      <c r="T208" s="274">
        <f>IF(T$102=0,0,T$102/NMM!T$11*1000)</f>
        <v>0</v>
      </c>
      <c r="U208" s="274">
        <f>IF(U$102=0,0,U$102/NMM!U$11*1000)</f>
        <v>0</v>
      </c>
      <c r="V208" s="274">
        <f>IF(V$102=0,0,V$102/NMM!V$11*1000)</f>
        <v>0</v>
      </c>
      <c r="W208" s="274">
        <f>IF(W$102=0,0,W$102/NMM!W$11*1000)</f>
        <v>0</v>
      </c>
      <c r="X208" s="274">
        <f>IF(X$102=0,0,X$102/NMM!X$11*1000)</f>
        <v>0</v>
      </c>
      <c r="Y208" s="274">
        <f>IF(Y$102=0,0,Y$102/NMM!Y$11*1000)</f>
        <v>0</v>
      </c>
      <c r="DA208" s="77"/>
    </row>
    <row r="209" spans="1:105" ht="12" customHeight="1" x14ac:dyDescent="0.25">
      <c r="A209" s="173" t="s">
        <v>94</v>
      </c>
      <c r="B209" s="274">
        <f>IF(B$103=0,0,B$103/NMM!B$11*1000)</f>
        <v>0</v>
      </c>
      <c r="C209" s="274">
        <f>IF(C$103=0,0,C$103/NMM!C$11*1000)</f>
        <v>0</v>
      </c>
      <c r="D209" s="274">
        <f>IF(D$103=0,0,D$103/NMM!D$11*1000)</f>
        <v>0</v>
      </c>
      <c r="E209" s="274">
        <f>IF(E$103=0,0,E$103/NMM!E$11*1000)</f>
        <v>0</v>
      </c>
      <c r="F209" s="274">
        <f>IF(F$103=0,0,F$103/NMM!F$11*1000)</f>
        <v>0</v>
      </c>
      <c r="G209" s="274">
        <f>IF(G$103=0,0,G$103/NMM!G$11*1000)</f>
        <v>0</v>
      </c>
      <c r="H209" s="274">
        <f>IF(H$103=0,0,H$103/NMM!H$11*1000)</f>
        <v>0</v>
      </c>
      <c r="I209" s="274">
        <f>IF(I$103=0,0,I$103/NMM!I$11*1000)</f>
        <v>0</v>
      </c>
      <c r="J209" s="274">
        <f>IF(J$103=0,0,J$103/NMM!J$11*1000)</f>
        <v>0</v>
      </c>
      <c r="K209" s="274">
        <f>IF(K$103=0,0,K$103/NMM!K$11*1000)</f>
        <v>0</v>
      </c>
      <c r="L209" s="274">
        <f>IF(L$103=0,0,L$103/NMM!L$11*1000)</f>
        <v>0</v>
      </c>
      <c r="M209" s="274">
        <f>IF(M$103=0,0,M$103/NMM!M$11*1000)</f>
        <v>0</v>
      </c>
      <c r="N209" s="274">
        <f>IF(N$103=0,0,N$103/NMM!N$11*1000)</f>
        <v>0</v>
      </c>
      <c r="O209" s="274">
        <f>IF(O$103=0,0,O$103/NMM!O$11*1000)</f>
        <v>0</v>
      </c>
      <c r="P209" s="274">
        <f>IF(P$103=0,0,P$103/NMM!P$11*1000)</f>
        <v>0</v>
      </c>
      <c r="Q209" s="274">
        <f>IF(Q$103=0,0,Q$103/NMM!Q$11*1000)</f>
        <v>0</v>
      </c>
      <c r="R209" s="274">
        <f>IF(R$103=0,0,R$103/NMM!R$11*1000)</f>
        <v>0</v>
      </c>
      <c r="S209" s="274">
        <f>IF(S$103=0,0,S$103/NMM!S$11*1000)</f>
        <v>0</v>
      </c>
      <c r="T209" s="274">
        <f>IF(T$103=0,0,T$103/NMM!T$11*1000)</f>
        <v>0</v>
      </c>
      <c r="U209" s="274">
        <f>IF(U$103=0,0,U$103/NMM!U$11*1000)</f>
        <v>0</v>
      </c>
      <c r="V209" s="274">
        <f>IF(V$103=0,0,V$103/NMM!V$11*1000)</f>
        <v>0</v>
      </c>
      <c r="W209" s="274">
        <f>IF(W$103=0,0,W$103/NMM!W$11*1000)</f>
        <v>0</v>
      </c>
      <c r="X209" s="274">
        <f>IF(X$103=0,0,X$103/NMM!X$11*1000)</f>
        <v>0</v>
      </c>
      <c r="Y209" s="274">
        <f>IF(Y$103=0,0,Y$103/NMM!Y$11*1000)</f>
        <v>0</v>
      </c>
      <c r="DA209" s="77"/>
    </row>
    <row r="210" spans="1:105" ht="12" customHeight="1" x14ac:dyDescent="0.25">
      <c r="A210" s="56" t="s">
        <v>95</v>
      </c>
      <c r="B210" s="275">
        <f>IF(B$104=0,0,B$104/NMM!B$11*1000)</f>
        <v>3.0948776285443591</v>
      </c>
      <c r="C210" s="275">
        <f>IF(C$104=0,0,C$104/NMM!C$11*1000)</f>
        <v>2.7678004069594122</v>
      </c>
      <c r="D210" s="275">
        <f>IF(D$104=0,0,D$104/NMM!D$11*1000)</f>
        <v>2.3569092822214111</v>
      </c>
      <c r="E210" s="275">
        <f>IF(E$104=0,0,E$104/NMM!E$11*1000)</f>
        <v>2.2569495290582915</v>
      </c>
      <c r="F210" s="275">
        <f>IF(F$104=0,0,F$104/NMM!F$11*1000)</f>
        <v>2.3145007574523042</v>
      </c>
      <c r="G210" s="275">
        <f>IF(G$104=0,0,G$104/NMM!G$11*1000)</f>
        <v>2.213040445438208</v>
      </c>
      <c r="H210" s="275">
        <f>IF(H$104=0,0,H$104/NMM!H$11*1000)</f>
        <v>3.1096376005114825</v>
      </c>
      <c r="I210" s="275">
        <f>IF(I$104=0,0,I$104/NMM!I$11*1000)</f>
        <v>2.6532881195630331</v>
      </c>
      <c r="J210" s="275">
        <f>IF(J$104=0,0,J$104/NMM!J$11*1000)</f>
        <v>2.5288676806832719</v>
      </c>
      <c r="K210" s="275">
        <f>IF(K$104=0,0,K$104/NMM!K$11*1000)</f>
        <v>2.6459736758440551</v>
      </c>
      <c r="L210" s="275">
        <f>IF(L$104=0,0,L$104/NMM!L$11*1000)</f>
        <v>2.6028597909863955</v>
      </c>
      <c r="M210" s="275">
        <f>IF(M$104=0,0,M$104/NMM!M$11*1000)</f>
        <v>2.6068083828748319</v>
      </c>
      <c r="N210" s="275">
        <f>IF(N$104=0,0,N$104/NMM!N$11*1000)</f>
        <v>2.4992994706476672</v>
      </c>
      <c r="O210" s="275">
        <f>IF(O$104=0,0,O$104/NMM!O$11*1000)</f>
        <v>2.4174505876169854</v>
      </c>
      <c r="P210" s="275">
        <f>IF(P$104=0,0,P$104/NMM!P$11*1000)</f>
        <v>2.1759098070169416</v>
      </c>
      <c r="Q210" s="275">
        <f>IF(Q$104=0,0,Q$104/NMM!Q$11*1000)</f>
        <v>1.8445107785090928</v>
      </c>
      <c r="R210" s="275">
        <f>IF(R$104=0,0,R$104/NMM!R$11*1000)</f>
        <v>2.3294094901491151</v>
      </c>
      <c r="S210" s="275">
        <f>IF(S$104=0,0,S$104/NMM!S$11*1000)</f>
        <v>2.4360589525734859</v>
      </c>
      <c r="T210" s="275">
        <f>IF(T$104=0,0,T$104/NMM!T$11*1000)</f>
        <v>2.5058388761982195</v>
      </c>
      <c r="U210" s="275">
        <f>IF(U$104=0,0,U$104/NMM!U$11*1000)</f>
        <v>2.178957169619157</v>
      </c>
      <c r="V210" s="275">
        <f>IF(V$104=0,0,V$104/NMM!V$11*1000)</f>
        <v>2.0322643942186382</v>
      </c>
      <c r="W210" s="275">
        <f>IF(W$104=0,0,W$104/NMM!W$11*1000)</f>
        <v>2.2005357816041</v>
      </c>
      <c r="X210" s="275">
        <f>IF(X$104=0,0,X$104/NMM!X$11*1000)</f>
        <v>2.1669231362097241</v>
      </c>
      <c r="Y210" s="275">
        <f>IF(Y$104=0,0,Y$104/NMM!Y$11*1000)</f>
        <v>2.1443305144709539</v>
      </c>
      <c r="DA210" s="78"/>
    </row>
    <row r="211" spans="1:105" ht="12" customHeight="1" x14ac:dyDescent="0.25">
      <c r="A211" s="174" t="s">
        <v>1553</v>
      </c>
      <c r="B211" s="276">
        <f>IF(B$110=0,0,B$110/NMM!B$11*1000)</f>
        <v>440.84314715684349</v>
      </c>
      <c r="C211" s="276">
        <f>IF(C$110=0,0,C$110/NMM!C$11*1000)</f>
        <v>427.03282901855289</v>
      </c>
      <c r="D211" s="276">
        <f>IF(D$110=0,0,D$110/NMM!D$11*1000)</f>
        <v>427.68283873666741</v>
      </c>
      <c r="E211" s="276">
        <f>IF(E$110=0,0,E$110/NMM!E$11*1000)</f>
        <v>384.35072292566758</v>
      </c>
      <c r="F211" s="276">
        <f>IF(F$110=0,0,F$110/NMM!F$11*1000)</f>
        <v>361.02115814593225</v>
      </c>
      <c r="G211" s="276">
        <f>IF(G$110=0,0,G$110/NMM!G$11*1000)</f>
        <v>320.93667874523857</v>
      </c>
      <c r="H211" s="276">
        <f>IF(H$110=0,0,H$110/NMM!H$11*1000)</f>
        <v>431.43133853064603</v>
      </c>
      <c r="I211" s="276">
        <f>IF(I$110=0,0,I$110/NMM!I$11*1000)</f>
        <v>381.05790343130627</v>
      </c>
      <c r="J211" s="276">
        <f>IF(J$110=0,0,J$110/NMM!J$11*1000)</f>
        <v>380.50050779339233</v>
      </c>
      <c r="K211" s="276">
        <f>IF(K$110=0,0,K$110/NMM!K$11*1000)</f>
        <v>378.95652100770843</v>
      </c>
      <c r="L211" s="276">
        <f>IF(L$110=0,0,L$110/NMM!L$11*1000)</f>
        <v>364.659980232056</v>
      </c>
      <c r="M211" s="276">
        <f>IF(M$110=0,0,M$110/NMM!M$11*1000)</f>
        <v>379.66350976469181</v>
      </c>
      <c r="N211" s="276">
        <f>IF(N$110=0,0,N$110/NMM!N$11*1000)</f>
        <v>387.49405699522083</v>
      </c>
      <c r="O211" s="276">
        <f>IF(O$110=0,0,O$110/NMM!O$11*1000)</f>
        <v>366.99580221096454</v>
      </c>
      <c r="P211" s="276">
        <f>IF(P$110=0,0,P$110/NMM!P$11*1000)</f>
        <v>355.94547279410551</v>
      </c>
      <c r="Q211" s="276">
        <f>IF(Q$110=0,0,Q$110/NMM!Q$11*1000)</f>
        <v>316.80373766808293</v>
      </c>
      <c r="R211" s="276">
        <f>IF(R$110=0,0,R$110/NMM!R$11*1000)</f>
        <v>316.68178359538513</v>
      </c>
      <c r="S211" s="276">
        <f>IF(S$110=0,0,S$110/NMM!S$11*1000)</f>
        <v>343.8824090400779</v>
      </c>
      <c r="T211" s="276">
        <f>IF(T$110=0,0,T$110/NMM!T$11*1000)</f>
        <v>350.1494398554741</v>
      </c>
      <c r="U211" s="276">
        <f>IF(U$110=0,0,U$110/NMM!U$11*1000)</f>
        <v>316.7605916605965</v>
      </c>
      <c r="V211" s="276">
        <f>IF(V$110=0,0,V$110/NMM!V$11*1000)</f>
        <v>312.30047337798408</v>
      </c>
      <c r="W211" s="276">
        <f>IF(W$110=0,0,W$110/NMM!W$11*1000)</f>
        <v>337.98984905225404</v>
      </c>
      <c r="X211" s="276">
        <f>IF(X$110=0,0,X$110/NMM!X$11*1000)</f>
        <v>339.48311086918</v>
      </c>
      <c r="Y211" s="276">
        <f>IF(Y$110=0,0,Y$110/NMM!Y$11*1000)</f>
        <v>330.26481187443375</v>
      </c>
      <c r="DA211" s="79"/>
    </row>
    <row r="212" spans="1:105" ht="12" customHeight="1" x14ac:dyDescent="0.25">
      <c r="A212" s="174" t="s">
        <v>1563</v>
      </c>
      <c r="B212" s="276">
        <f>IF(B$118=0,0,B$118/NMM!B$11*1000)</f>
        <v>0</v>
      </c>
      <c r="C212" s="276">
        <f>IF(C$118=0,0,C$118/NMM!C$11*1000)</f>
        <v>0</v>
      </c>
      <c r="D212" s="276">
        <f>IF(D$118=0,0,D$118/NMM!D$11*1000)</f>
        <v>0</v>
      </c>
      <c r="E212" s="276">
        <f>IF(E$118=0,0,E$118/NMM!E$11*1000)</f>
        <v>0</v>
      </c>
      <c r="F212" s="276">
        <f>IF(F$118=0,0,F$118/NMM!F$11*1000)</f>
        <v>0</v>
      </c>
      <c r="G212" s="276">
        <f>IF(G$118=0,0,G$118/NMM!G$11*1000)</f>
        <v>0</v>
      </c>
      <c r="H212" s="276">
        <f>IF(H$118=0,0,H$118/NMM!H$11*1000)</f>
        <v>0</v>
      </c>
      <c r="I212" s="276">
        <f>IF(I$118=0,0,I$118/NMM!I$11*1000)</f>
        <v>0</v>
      </c>
      <c r="J212" s="276">
        <f>IF(J$118=0,0,J$118/NMM!J$11*1000)</f>
        <v>0</v>
      </c>
      <c r="K212" s="276">
        <f>IF(K$118=0,0,K$118/NMM!K$11*1000)</f>
        <v>0</v>
      </c>
      <c r="L212" s="276">
        <f>IF(L$118=0,0,L$118/NMM!L$11*1000)</f>
        <v>0</v>
      </c>
      <c r="M212" s="276">
        <f>IF(M$118=0,0,M$118/NMM!M$11*1000)</f>
        <v>0</v>
      </c>
      <c r="N212" s="276">
        <f>IF(N$118=0,0,N$118/NMM!N$11*1000)</f>
        <v>0</v>
      </c>
      <c r="O212" s="276">
        <f>IF(O$118=0,0,O$118/NMM!O$11*1000)</f>
        <v>0</v>
      </c>
      <c r="P212" s="276">
        <f>IF(P$118=0,0,P$118/NMM!P$11*1000)</f>
        <v>0</v>
      </c>
      <c r="Q212" s="276">
        <f>IF(Q$118=0,0,Q$118/NMM!Q$11*1000)</f>
        <v>0</v>
      </c>
      <c r="R212" s="276">
        <f>IF(R$118=0,0,R$118/NMM!R$11*1000)</f>
        <v>0</v>
      </c>
      <c r="S212" s="276">
        <f>IF(S$118=0,0,S$118/NMM!S$11*1000)</f>
        <v>0</v>
      </c>
      <c r="T212" s="276">
        <f>IF(T$118=0,0,T$118/NMM!T$11*1000)</f>
        <v>0</v>
      </c>
      <c r="U212" s="276">
        <f>IF(U$118=0,0,U$118/NMM!U$11*1000)</f>
        <v>0</v>
      </c>
      <c r="V212" s="276">
        <f>IF(V$118=0,0,V$118/NMM!V$11*1000)</f>
        <v>0</v>
      </c>
      <c r="W212" s="276">
        <f>IF(W$118=0,0,W$118/NMM!W$11*1000)</f>
        <v>0</v>
      </c>
      <c r="X212" s="276">
        <f>IF(X$118=0,0,X$118/NMM!X$11*1000)</f>
        <v>0</v>
      </c>
      <c r="Y212" s="276">
        <f>IF(Y$118=0,0,Y$118/NMM!Y$11*1000)</f>
        <v>0</v>
      </c>
      <c r="DA212" s="79"/>
    </row>
    <row r="213" spans="1:105" ht="12" customHeight="1" x14ac:dyDescent="0.25">
      <c r="A213" s="174" t="s">
        <v>1565</v>
      </c>
      <c r="B213" s="276">
        <f>IF(B$119=0,0,B$119/NMM!B$11*1000)</f>
        <v>36.865709132896413</v>
      </c>
      <c r="C213" s="276">
        <f>IF(C$119=0,0,C$119/NMM!C$11*1000)</f>
        <v>35.71081498335019</v>
      </c>
      <c r="D213" s="276">
        <f>IF(D$119=0,0,D$119/NMM!D$11*1000)</f>
        <v>35.765172342324938</v>
      </c>
      <c r="E213" s="276">
        <f>IF(E$119=0,0,E$119/NMM!E$11*1000)</f>
        <v>32.141504405318415</v>
      </c>
      <c r="F213" s="276">
        <f>IF(F$119=0,0,F$119/NMM!F$11*1000)</f>
        <v>30.19055891617192</v>
      </c>
      <c r="G213" s="276">
        <f>IF(G$119=0,0,G$119/NMM!G$11*1000)</f>
        <v>26.83847605436484</v>
      </c>
      <c r="H213" s="276">
        <f>IF(H$119=0,0,H$119/NMM!H$11*1000)</f>
        <v>36.078642346295247</v>
      </c>
      <c r="I213" s="276">
        <f>IF(I$119=0,0,I$119/NMM!I$11*1000)</f>
        <v>31.866140874118827</v>
      </c>
      <c r="J213" s="276">
        <f>IF(J$119=0,0,J$119/NMM!J$11*1000)</f>
        <v>31.819528409817611</v>
      </c>
      <c r="K213" s="276">
        <f>IF(K$119=0,0,K$119/NMM!K$11*1000)</f>
        <v>31.690411811060997</v>
      </c>
      <c r="L213" s="276">
        <f>IF(L$119=0,0,L$119/NMM!L$11*1000)</f>
        <v>30.494857071827905</v>
      </c>
      <c r="M213" s="276">
        <f>IF(M$119=0,0,M$119/NMM!M$11*1000)</f>
        <v>31.74953406813421</v>
      </c>
      <c r="N213" s="276">
        <f>IF(N$119=0,0,N$119/NMM!N$11*1000)</f>
        <v>32.404367149727705</v>
      </c>
      <c r="O213" s="276">
        <f>IF(O$119=0,0,O$119/NMM!O$11*1000)</f>
        <v>30.690191249564418</v>
      </c>
      <c r="P213" s="276">
        <f>IF(P$119=0,0,P$119/NMM!P$11*1000)</f>
        <v>29.766102414948406</v>
      </c>
      <c r="Q213" s="276">
        <f>IF(Q$119=0,0,Q$119/NMM!Q$11*1000)</f>
        <v>26.492856972846926</v>
      </c>
      <c r="R213" s="276">
        <f>IF(R$119=0,0,R$119/NMM!R$11*1000)</f>
        <v>26.482658507926601</v>
      </c>
      <c r="S213" s="276">
        <f>IF(S$119=0,0,S$119/NMM!S$11*1000)</f>
        <v>28.757323209746573</v>
      </c>
      <c r="T213" s="276">
        <f>IF(T$119=0,0,T$119/NMM!T$11*1000)</f>
        <v>29.281406518418482</v>
      </c>
      <c r="U213" s="276">
        <f>IF(U$119=0,0,U$119/NMM!U$11*1000)</f>
        <v>26.489248868303388</v>
      </c>
      <c r="V213" s="276">
        <f>IF(V$119=0,0,V$119/NMM!V$11*1000)</f>
        <v>26.116269443840203</v>
      </c>
      <c r="W213" s="276">
        <f>IF(W$119=0,0,W$119/NMM!W$11*1000)</f>
        <v>28.264555194727464</v>
      </c>
      <c r="X213" s="276">
        <f>IF(X$119=0,0,X$119/NMM!X$11*1000)</f>
        <v>28.389429894849442</v>
      </c>
      <c r="Y213" s="276">
        <f>IF(Y$119=0,0,Y$119/NMM!Y$11*1000)</f>
        <v>27.618545439386953</v>
      </c>
      <c r="DA213" s="79"/>
    </row>
    <row r="214" spans="1:105" ht="12" customHeight="1" x14ac:dyDescent="0.25">
      <c r="A214" s="41" t="s">
        <v>1575</v>
      </c>
      <c r="B214" s="277">
        <f>IF(B$127=0,0,B$127/NMM!B$11*1000)</f>
        <v>0</v>
      </c>
      <c r="C214" s="277">
        <f>IF(C$127=0,0,C$127/NMM!C$11*1000)</f>
        <v>0</v>
      </c>
      <c r="D214" s="277">
        <f>IF(D$127=0,0,D$127/NMM!D$11*1000)</f>
        <v>0</v>
      </c>
      <c r="E214" s="277">
        <f>IF(E$127=0,0,E$127/NMM!E$11*1000)</f>
        <v>0</v>
      </c>
      <c r="F214" s="277">
        <f>IF(F$127=0,0,F$127/NMM!F$11*1000)</f>
        <v>0</v>
      </c>
      <c r="G214" s="277">
        <f>IF(G$127=0,0,G$127/NMM!G$11*1000)</f>
        <v>0</v>
      </c>
      <c r="H214" s="277">
        <f>IF(H$127=0,0,H$127/NMM!H$11*1000)</f>
        <v>0</v>
      </c>
      <c r="I214" s="277">
        <f>IF(I$127=0,0,I$127/NMM!I$11*1000)</f>
        <v>0</v>
      </c>
      <c r="J214" s="277">
        <f>IF(J$127=0,0,J$127/NMM!J$11*1000)</f>
        <v>0</v>
      </c>
      <c r="K214" s="277">
        <f>IF(K$127=0,0,K$127/NMM!K$11*1000)</f>
        <v>0</v>
      </c>
      <c r="L214" s="277">
        <f>IF(L$127=0,0,L$127/NMM!L$11*1000)</f>
        <v>0</v>
      </c>
      <c r="M214" s="277">
        <f>IF(M$127=0,0,M$127/NMM!M$11*1000)</f>
        <v>0</v>
      </c>
      <c r="N214" s="277">
        <f>IF(N$127=0,0,N$127/NMM!N$11*1000)</f>
        <v>0</v>
      </c>
      <c r="O214" s="277">
        <f>IF(O$127=0,0,O$127/NMM!O$11*1000)</f>
        <v>0</v>
      </c>
      <c r="P214" s="277">
        <f>IF(P$127=0,0,P$127/NMM!P$11*1000)</f>
        <v>0</v>
      </c>
      <c r="Q214" s="277">
        <f>IF(Q$127=0,0,Q$127/NMM!Q$11*1000)</f>
        <v>0</v>
      </c>
      <c r="R214" s="277">
        <f>IF(R$127=0,0,R$127/NMM!R$11*1000)</f>
        <v>0</v>
      </c>
      <c r="S214" s="277">
        <f>IF(S$127=0,0,S$127/NMM!S$11*1000)</f>
        <v>0</v>
      </c>
      <c r="T214" s="277">
        <f>IF(T$127=0,0,T$127/NMM!T$11*1000)</f>
        <v>0</v>
      </c>
      <c r="U214" s="277">
        <f>IF(U$127=0,0,U$127/NMM!U$11*1000)</f>
        <v>0</v>
      </c>
      <c r="V214" s="277">
        <f>IF(V$127=0,0,V$127/NMM!V$11*1000)</f>
        <v>0</v>
      </c>
      <c r="W214" s="277">
        <f>IF(W$127=0,0,W$127/NMM!W$11*1000)</f>
        <v>0</v>
      </c>
      <c r="X214" s="277">
        <f>IF(X$127=0,0,X$127/NMM!X$11*1000)</f>
        <v>0</v>
      </c>
      <c r="Y214" s="277">
        <f>IF(Y$127=0,0,Y$127/NMM!Y$11*1000)</f>
        <v>0</v>
      </c>
      <c r="DA214" s="82"/>
    </row>
  </sheetData>
  <conditionalFormatting sqref="B156:B163">
    <cfRule type="cellIs" dxfId="46" priority="315" operator="lessThan">
      <formula>0</formula>
    </cfRule>
  </conditionalFormatting>
  <conditionalFormatting sqref="B16:V16">
    <cfRule type="cellIs" dxfId="45" priority="434" operator="lessThan">
      <formula>0</formula>
    </cfRule>
  </conditionalFormatting>
  <conditionalFormatting sqref="B49:V59 B100:V110 B147:V152 B166:V171 B195:V200 B206:V211 B214:Y214">
    <cfRule type="cellIs" dxfId="44" priority="349" operator="lessThan">
      <formula>0</formula>
    </cfRule>
  </conditionalFormatting>
  <conditionalFormatting sqref="B133:V139">
    <cfRule type="cellIs" dxfId="43" priority="319" operator="lessThan">
      <formula>0</formula>
    </cfRule>
  </conditionalFormatting>
  <conditionalFormatting sqref="B157:V163">
    <cfRule type="cellIs" dxfId="42" priority="403" operator="lessThan">
      <formula>0</formula>
    </cfRule>
  </conditionalFormatting>
  <conditionalFormatting sqref="B177:V179">
    <cfRule type="cellIs" dxfId="41" priority="314" operator="lessThan">
      <formula>0</formula>
    </cfRule>
  </conditionalFormatting>
  <conditionalFormatting sqref="B184:V190">
    <cfRule type="cellIs" dxfId="40" priority="312" operator="lessThan">
      <formula>0</formula>
    </cfRule>
  </conditionalFormatting>
  <conditionalFormatting sqref="B6:Y16">
    <cfRule type="cellIs" dxfId="39" priority="345" operator="lessThan">
      <formula>0</formula>
    </cfRule>
  </conditionalFormatting>
  <conditionalFormatting sqref="B20:Y25">
    <cfRule type="cellIs" dxfId="38" priority="347" operator="lessThan">
      <formula>0</formula>
    </cfRule>
  </conditionalFormatting>
  <conditionalFormatting sqref="B27:Y46">
    <cfRule type="cellIs" dxfId="37" priority="311" operator="lessThan">
      <formula>0</formula>
    </cfRule>
  </conditionalFormatting>
  <conditionalFormatting sqref="B49:Y58 B100:Y109 B133:Y138 B147:Y151 B156:Y156 B158:Y159 B161:Y162 B166:Y170 B177:Y178 B184:Y189 B195:Y199 B206:Y210">
    <cfRule type="cellIs" dxfId="36" priority="438" operator="lessThan">
      <formula>0</formula>
    </cfRule>
  </conditionalFormatting>
  <conditionalFormatting sqref="B63:Y97">
    <cfRule type="cellIs" dxfId="35" priority="308" operator="lessThan">
      <formula>0</formula>
    </cfRule>
  </conditionalFormatting>
  <conditionalFormatting sqref="B113:Y117">
    <cfRule type="cellIs" dxfId="34" priority="322" operator="lessThan">
      <formula>0</formula>
    </cfRule>
  </conditionalFormatting>
  <conditionalFormatting sqref="B122:Y126">
    <cfRule type="cellIs" dxfId="33" priority="321" operator="lessThan">
      <formula>0</formula>
    </cfRule>
  </conditionalFormatting>
  <conditionalFormatting sqref="B128:Y128">
    <cfRule type="cellIs" dxfId="32" priority="323" operator="lessThan">
      <formula>0</formula>
    </cfRule>
  </conditionalFormatting>
  <conditionalFormatting sqref="B142:Y144">
    <cfRule type="cellIs" dxfId="31" priority="306" operator="lessThan">
      <formula>0</formula>
    </cfRule>
  </conditionalFormatting>
  <conditionalFormatting sqref="B192:Y193">
    <cfRule type="cellIs" dxfId="30" priority="313" operator="lessThan">
      <formula>0</formula>
    </cfRule>
  </conditionalFormatting>
  <conditionalFormatting sqref="W50:Y59 W101:Y110">
    <cfRule type="cellIs" dxfId="29" priority="399" operator="lessThan">
      <formula>0</formula>
    </cfRule>
  </conditionalFormatting>
  <conditionalFormatting sqref="W134:Y139">
    <cfRule type="cellIs" dxfId="28" priority="378" operator="lessThan">
      <formula>0</formula>
    </cfRule>
  </conditionalFormatting>
  <conditionalFormatting sqref="W148:Y152">
    <cfRule type="cellIs" dxfId="27" priority="369" operator="lessThan">
      <formula>0</formula>
    </cfRule>
  </conditionalFormatting>
  <conditionalFormatting sqref="W157:Y157">
    <cfRule type="cellIs" dxfId="26" priority="373" operator="lessThan">
      <formula>0</formula>
    </cfRule>
  </conditionalFormatting>
  <conditionalFormatting sqref="W159:Y160">
    <cfRule type="cellIs" dxfId="25" priority="372" operator="lessThan">
      <formula>0</formula>
    </cfRule>
  </conditionalFormatting>
  <conditionalFormatting sqref="W162:Y163">
    <cfRule type="cellIs" dxfId="24" priority="370" operator="lessThan">
      <formula>0</formula>
    </cfRule>
  </conditionalFormatting>
  <conditionalFormatting sqref="W167:Y171">
    <cfRule type="cellIs" dxfId="23" priority="366" operator="lessThan">
      <formula>0</formula>
    </cfRule>
  </conditionalFormatting>
  <conditionalFormatting sqref="W178:Y179">
    <cfRule type="cellIs" dxfId="22" priority="367" operator="lessThan">
      <formula>0</formula>
    </cfRule>
  </conditionalFormatting>
  <conditionalFormatting sqref="W185:Y190">
    <cfRule type="cellIs" dxfId="21" priority="361" operator="lessThan">
      <formula>0</formula>
    </cfRule>
  </conditionalFormatting>
  <conditionalFormatting sqref="W196:Y200">
    <cfRule type="cellIs" dxfId="20" priority="360" operator="lessThan">
      <formula>0</formula>
    </cfRule>
  </conditionalFormatting>
  <conditionalFormatting sqref="W207:Y211">
    <cfRule type="cellIs" dxfId="19" priority="359" operator="lessThan">
      <formula>0</formula>
    </cfRule>
  </conditionalFormatting>
  <conditionalFormatting sqref="DA6:DA16">
    <cfRule type="cellIs" dxfId="18" priority="45" operator="lessThan">
      <formula>0</formula>
    </cfRule>
  </conditionalFormatting>
  <conditionalFormatting sqref="DA20:DA25">
    <cfRule type="cellIs" dxfId="17" priority="47" operator="lessThan">
      <formula>0</formula>
    </cfRule>
  </conditionalFormatting>
  <conditionalFormatting sqref="DA27:DA46">
    <cfRule type="cellIs" dxfId="16" priority="7" operator="lessThan">
      <formula>0</formula>
    </cfRule>
  </conditionalFormatting>
  <conditionalFormatting sqref="DA49:DA59 DA100:DA110">
    <cfRule type="cellIs" dxfId="15" priority="48" operator="lessThan">
      <formula>0</formula>
    </cfRule>
  </conditionalFormatting>
  <conditionalFormatting sqref="DA63:DA97">
    <cfRule type="cellIs" dxfId="14" priority="4" operator="lessThan">
      <formula>0</formula>
    </cfRule>
  </conditionalFormatting>
  <conditionalFormatting sqref="DA113:DA117">
    <cfRule type="cellIs" dxfId="13" priority="33" operator="lessThan">
      <formula>0</formula>
    </cfRule>
  </conditionalFormatting>
  <conditionalFormatting sqref="DA122:DA126">
    <cfRule type="cellIs" dxfId="12" priority="32" operator="lessThan">
      <formula>0</formula>
    </cfRule>
  </conditionalFormatting>
  <conditionalFormatting sqref="DA128">
    <cfRule type="cellIs" dxfId="11" priority="34" operator="lessThan">
      <formula>0</formula>
    </cfRule>
  </conditionalFormatting>
  <conditionalFormatting sqref="DA133:DA139">
    <cfRule type="cellIs" dxfId="10" priority="27" operator="lessThan">
      <formula>0</formula>
    </cfRule>
  </conditionalFormatting>
  <conditionalFormatting sqref="DA142:DA144">
    <cfRule type="cellIs" dxfId="9" priority="1" operator="lessThan">
      <formula>0</formula>
    </cfRule>
  </conditionalFormatting>
  <conditionalFormatting sqref="DA147:DA152">
    <cfRule type="cellIs" dxfId="8" priority="18" operator="lessThan">
      <formula>0</formula>
    </cfRule>
  </conditionalFormatting>
  <conditionalFormatting sqref="DA156:DA163">
    <cfRule type="cellIs" dxfId="7" priority="19" operator="lessThan">
      <formula>0</formula>
    </cfRule>
  </conditionalFormatting>
  <conditionalFormatting sqref="DA166:DA171">
    <cfRule type="cellIs" dxfId="6" priority="15" operator="lessThan">
      <formula>0</formula>
    </cfRule>
  </conditionalFormatting>
  <conditionalFormatting sqref="DA177:DA179">
    <cfRule type="cellIs" dxfId="5" priority="16" operator="lessThan">
      <formula>0</formula>
    </cfRule>
  </conditionalFormatting>
  <conditionalFormatting sqref="DA184:DA190">
    <cfRule type="cellIs" dxfId="4" priority="10" operator="lessThan">
      <formula>0</formula>
    </cfRule>
  </conditionalFormatting>
  <conditionalFormatting sqref="DA192:DA193">
    <cfRule type="cellIs" dxfId="3" priority="12" operator="lessThan">
      <formula>0</formula>
    </cfRule>
  </conditionalFormatting>
  <conditionalFormatting sqref="DA195:DA200">
    <cfRule type="cellIs" dxfId="2" priority="9" operator="lessThan">
      <formula>0</formula>
    </cfRule>
  </conditionalFormatting>
  <conditionalFormatting sqref="DA206:DA211">
    <cfRule type="cellIs" dxfId="1" priority="8" operator="lessThan">
      <formula>0</formula>
    </cfRule>
  </conditionalFormatting>
  <conditionalFormatting sqref="DA214">
    <cfRule type="cellIs" dxfId="0" priority="61" operator="lessThan">
      <formula>0</formula>
    </cfRule>
  </conditionalFormatting>
  <pageMargins left="0.39370078740157483" right="0.39370078740157483" top="0.39370078740157483" bottom="0.39370078740157483" header="0.31496062992125978" footer="0.31496062992125978"/>
  <pageSetup paperSize="9" scale="34" orientation="portrait"/>
  <ignoredErrors>
    <ignoredError sqref="B99:Y99" formulaRange="1"/>
  </ignoredError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tabColor theme="4" tint="0.39997558519241921"/>
    <pageSetUpPr fitToPage="1"/>
  </sheetPr>
  <dimension ref="A1:DA77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Pulp, paper and printing"</f>
        <v>SI: Pulp, paper and printing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2" customHeight="1" x14ac:dyDescent="0.25">
      <c r="A3" s="30" t="s">
        <v>57</v>
      </c>
      <c r="B3" s="203">
        <f t="shared" ref="B3:Y3" si="0">SUM(B4,B7)</f>
        <v>486.40285754414646</v>
      </c>
      <c r="C3" s="203">
        <f t="shared" si="0"/>
        <v>531.38564336159061</v>
      </c>
      <c r="D3" s="203">
        <f t="shared" si="0"/>
        <v>564.33092399493717</v>
      </c>
      <c r="E3" s="203">
        <f t="shared" si="0"/>
        <v>489.4061146241329</v>
      </c>
      <c r="F3" s="203">
        <f t="shared" si="0"/>
        <v>512.26828811211612</v>
      </c>
      <c r="G3" s="203">
        <f t="shared" si="0"/>
        <v>488.93702630252494</v>
      </c>
      <c r="H3" s="203">
        <f t="shared" si="0"/>
        <v>476.19235320534415</v>
      </c>
      <c r="I3" s="203">
        <f t="shared" si="0"/>
        <v>501.73587906080513</v>
      </c>
      <c r="J3" s="203">
        <f t="shared" si="0"/>
        <v>456.53276622558303</v>
      </c>
      <c r="K3" s="203">
        <f t="shared" si="0"/>
        <v>463.93102165362319</v>
      </c>
      <c r="L3" s="203">
        <f t="shared" si="0"/>
        <v>385.40079841751412</v>
      </c>
      <c r="M3" s="203">
        <f t="shared" si="0"/>
        <v>397.97552566028992</v>
      </c>
      <c r="N3" s="203">
        <f t="shared" si="0"/>
        <v>395.83944228327255</v>
      </c>
      <c r="O3" s="203">
        <f t="shared" si="0"/>
        <v>398.17039175382394</v>
      </c>
      <c r="P3" s="203">
        <f t="shared" si="0"/>
        <v>442.6838262709731</v>
      </c>
      <c r="Q3" s="203">
        <f t="shared" si="0"/>
        <v>438.36686199999997</v>
      </c>
      <c r="R3" s="203">
        <f t="shared" si="0"/>
        <v>445.27456974234053</v>
      </c>
      <c r="S3" s="203">
        <f t="shared" si="0"/>
        <v>446.9186947594838</v>
      </c>
      <c r="T3" s="203">
        <f t="shared" si="0"/>
        <v>429.41325077044905</v>
      </c>
      <c r="U3" s="203">
        <f t="shared" si="0"/>
        <v>465.47317202549897</v>
      </c>
      <c r="V3" s="203">
        <f t="shared" si="0"/>
        <v>451.03569397824606</v>
      </c>
      <c r="W3" s="203">
        <f t="shared" si="0"/>
        <v>406.43906666189963</v>
      </c>
      <c r="X3" s="203">
        <f t="shared" si="0"/>
        <v>443.70477166790806</v>
      </c>
      <c r="Y3" s="203">
        <f t="shared" si="0"/>
        <v>461.49999999999989</v>
      </c>
      <c r="DA3" s="112"/>
    </row>
    <row r="4" spans="1:105" ht="12" customHeight="1" x14ac:dyDescent="0.25">
      <c r="A4" s="50" t="s">
        <v>1809</v>
      </c>
      <c r="B4" s="241">
        <f t="shared" ref="B4:Y4" si="1">SUM(B5:B6)</f>
        <v>260.68206182407846</v>
      </c>
      <c r="C4" s="241">
        <f t="shared" si="1"/>
        <v>292.83126885030225</v>
      </c>
      <c r="D4" s="241">
        <f t="shared" si="1"/>
        <v>301.55332168042918</v>
      </c>
      <c r="E4" s="241">
        <f t="shared" si="1"/>
        <v>256.69907389929688</v>
      </c>
      <c r="F4" s="241">
        <f t="shared" si="1"/>
        <v>270.90962624111</v>
      </c>
      <c r="G4" s="241">
        <f t="shared" si="1"/>
        <v>259.16250973743303</v>
      </c>
      <c r="H4" s="241">
        <f t="shared" si="1"/>
        <v>235.48465476591451</v>
      </c>
      <c r="I4" s="241">
        <f t="shared" si="1"/>
        <v>256.11983502386965</v>
      </c>
      <c r="J4" s="241">
        <f t="shared" si="1"/>
        <v>214.74202898550729</v>
      </c>
      <c r="K4" s="241">
        <f t="shared" si="1"/>
        <v>258.71262317018778</v>
      </c>
      <c r="L4" s="241">
        <f t="shared" si="1"/>
        <v>197.53664111184003</v>
      </c>
      <c r="M4" s="241">
        <f t="shared" si="1"/>
        <v>206.02505319631709</v>
      </c>
      <c r="N4" s="241">
        <f t="shared" si="1"/>
        <v>210.57854594561911</v>
      </c>
      <c r="O4" s="241">
        <f t="shared" si="1"/>
        <v>217.50040908449714</v>
      </c>
      <c r="P4" s="241">
        <f t="shared" si="1"/>
        <v>251.94804151760974</v>
      </c>
      <c r="Q4" s="241">
        <f t="shared" si="1"/>
        <v>241.24798500000003</v>
      </c>
      <c r="R4" s="241">
        <f t="shared" si="1"/>
        <v>247.05302022062463</v>
      </c>
      <c r="S4" s="241">
        <f t="shared" si="1"/>
        <v>246.91640594446619</v>
      </c>
      <c r="T4" s="241">
        <f t="shared" si="1"/>
        <v>234.36375883750446</v>
      </c>
      <c r="U4" s="241">
        <f t="shared" si="1"/>
        <v>269.53655111441998</v>
      </c>
      <c r="V4" s="241">
        <f t="shared" si="1"/>
        <v>277.44790256607786</v>
      </c>
      <c r="W4" s="241">
        <f t="shared" si="1"/>
        <v>219.91192995942012</v>
      </c>
      <c r="X4" s="241">
        <f t="shared" si="1"/>
        <v>239.70513485694204</v>
      </c>
      <c r="Y4" s="241">
        <f t="shared" si="1"/>
        <v>256.8</v>
      </c>
      <c r="DA4" s="83"/>
    </row>
    <row r="5" spans="1:105" ht="12" customHeight="1" x14ac:dyDescent="0.25">
      <c r="A5" s="99" t="s">
        <v>54</v>
      </c>
      <c r="B5" s="282">
        <v>14.55987389500994</v>
      </c>
      <c r="C5" s="282">
        <v>10.61945007112905</v>
      </c>
      <c r="D5" s="282">
        <v>9.8328575067676613</v>
      </c>
      <c r="E5" s="282">
        <v>16.650105028939041</v>
      </c>
      <c r="F5" s="282">
        <v>15.714333641739129</v>
      </c>
      <c r="G5" s="282">
        <v>8.2140179531483923</v>
      </c>
      <c r="H5" s="282">
        <v>7.9030512478753199</v>
      </c>
      <c r="I5" s="282">
        <v>3.530068552807744</v>
      </c>
      <c r="J5" s="282">
        <v>8.3415051246004968</v>
      </c>
      <c r="K5" s="282">
        <v>9.2840940510946623</v>
      </c>
      <c r="L5" s="282">
        <v>1.661757912121514</v>
      </c>
      <c r="M5" s="282">
        <v>1.874804069434576</v>
      </c>
      <c r="N5" s="282">
        <v>2.496766119455391</v>
      </c>
      <c r="O5" s="282">
        <v>3.295334877045347</v>
      </c>
      <c r="P5" s="282">
        <v>3.955822120355347</v>
      </c>
      <c r="Q5" s="282">
        <v>4.1885148660966198</v>
      </c>
      <c r="R5" s="282">
        <v>3.7529846702618301</v>
      </c>
      <c r="S5" s="282">
        <v>4.1093149257654096</v>
      </c>
      <c r="T5" s="282">
        <v>4.1010871731907574</v>
      </c>
      <c r="U5" s="282">
        <v>4.4700349984230003</v>
      </c>
      <c r="V5" s="282">
        <v>4.9607543242976888</v>
      </c>
      <c r="W5" s="282">
        <v>4.0025408909453084</v>
      </c>
      <c r="X5" s="282">
        <v>4.1251551121743404</v>
      </c>
      <c r="Y5" s="282">
        <v>3.323717294201904</v>
      </c>
      <c r="DA5" s="94" t="s">
        <v>1810</v>
      </c>
    </row>
    <row r="6" spans="1:105" ht="12" customHeight="1" x14ac:dyDescent="0.25">
      <c r="A6" s="99" t="s">
        <v>61</v>
      </c>
      <c r="B6" s="282">
        <v>246.1221879290685</v>
      </c>
      <c r="C6" s="282">
        <v>282.2118187791732</v>
      </c>
      <c r="D6" s="282">
        <v>291.72046417366153</v>
      </c>
      <c r="E6" s="282">
        <v>240.04896887035781</v>
      </c>
      <c r="F6" s="282">
        <v>255.1952925993709</v>
      </c>
      <c r="G6" s="282">
        <v>250.94849178428461</v>
      </c>
      <c r="H6" s="282">
        <v>227.5816035180392</v>
      </c>
      <c r="I6" s="282">
        <v>252.58976647106189</v>
      </c>
      <c r="J6" s="282">
        <v>206.40052386090679</v>
      </c>
      <c r="K6" s="282">
        <v>249.4285291190931</v>
      </c>
      <c r="L6" s="282">
        <v>195.87488319971851</v>
      </c>
      <c r="M6" s="282">
        <v>204.1502491268825</v>
      </c>
      <c r="N6" s="282">
        <v>208.08177982616371</v>
      </c>
      <c r="O6" s="282">
        <v>214.20507420745179</v>
      </c>
      <c r="P6" s="282">
        <v>247.99221939725439</v>
      </c>
      <c r="Q6" s="282">
        <v>237.0594701339034</v>
      </c>
      <c r="R6" s="282">
        <v>243.30003555036279</v>
      </c>
      <c r="S6" s="282">
        <v>242.80709101870079</v>
      </c>
      <c r="T6" s="282">
        <v>230.2626716643137</v>
      </c>
      <c r="U6" s="282">
        <v>265.06651611599699</v>
      </c>
      <c r="V6" s="282">
        <v>272.48714824178018</v>
      </c>
      <c r="W6" s="282">
        <v>215.90938906847481</v>
      </c>
      <c r="X6" s="282">
        <v>235.57997974476771</v>
      </c>
      <c r="Y6" s="282">
        <v>253.4762827057981</v>
      </c>
      <c r="DA6" s="94" t="s">
        <v>1811</v>
      </c>
    </row>
    <row r="7" spans="1:105" ht="12" customHeight="1" x14ac:dyDescent="0.25">
      <c r="A7" s="49" t="s">
        <v>62</v>
      </c>
      <c r="B7" s="242">
        <v>225.720795720068</v>
      </c>
      <c r="C7" s="242">
        <v>238.55437451128839</v>
      </c>
      <c r="D7" s="242">
        <v>262.77760231450799</v>
      </c>
      <c r="E7" s="242">
        <v>232.70704072483599</v>
      </c>
      <c r="F7" s="242">
        <v>241.35866187100609</v>
      </c>
      <c r="G7" s="242">
        <v>229.77451656509189</v>
      </c>
      <c r="H7" s="242">
        <v>240.70769843942961</v>
      </c>
      <c r="I7" s="242">
        <v>245.61604403693551</v>
      </c>
      <c r="J7" s="242">
        <v>241.79073724007571</v>
      </c>
      <c r="K7" s="242">
        <v>205.21839848343541</v>
      </c>
      <c r="L7" s="242">
        <v>187.8641573056741</v>
      </c>
      <c r="M7" s="242">
        <v>191.9504724639728</v>
      </c>
      <c r="N7" s="242">
        <v>185.26089633765341</v>
      </c>
      <c r="O7" s="242">
        <v>180.6699826693268</v>
      </c>
      <c r="P7" s="242">
        <v>190.73578475336339</v>
      </c>
      <c r="Q7" s="242">
        <v>197.11887699999991</v>
      </c>
      <c r="R7" s="242">
        <v>198.2215495217159</v>
      </c>
      <c r="S7" s="242">
        <v>200.00228881501761</v>
      </c>
      <c r="T7" s="242">
        <v>195.04949193294459</v>
      </c>
      <c r="U7" s="242">
        <v>195.93662091107899</v>
      </c>
      <c r="V7" s="242">
        <v>173.5877914121682</v>
      </c>
      <c r="W7" s="242">
        <v>186.52713670247951</v>
      </c>
      <c r="X7" s="242">
        <v>203.999636810966</v>
      </c>
      <c r="Y7" s="242">
        <v>204.6999999999999</v>
      </c>
      <c r="DA7" s="84" t="s">
        <v>1812</v>
      </c>
    </row>
    <row r="8" spans="1:105" ht="12" customHeight="1" x14ac:dyDescent="0.25">
      <c r="A8" s="152"/>
      <c r="B8" s="328"/>
      <c r="C8" s="328"/>
      <c r="D8" s="328"/>
      <c r="E8" s="328"/>
      <c r="F8" s="328"/>
      <c r="G8" s="328"/>
      <c r="H8" s="328"/>
      <c r="I8" s="328"/>
      <c r="J8" s="328"/>
      <c r="K8" s="328"/>
      <c r="L8" s="328"/>
      <c r="M8" s="328"/>
      <c r="N8" s="328"/>
      <c r="O8" s="328"/>
      <c r="P8" s="328"/>
      <c r="Q8" s="328"/>
      <c r="R8" s="328"/>
      <c r="S8" s="328"/>
      <c r="T8" s="328"/>
      <c r="U8" s="328"/>
      <c r="V8" s="328"/>
      <c r="W8" s="328"/>
      <c r="X8" s="328"/>
      <c r="Y8" s="328"/>
      <c r="DA8" s="153"/>
    </row>
    <row r="9" spans="1:105" ht="12" customHeight="1" x14ac:dyDescent="0.25">
      <c r="A9" s="30" t="s">
        <v>437</v>
      </c>
      <c r="B9" s="203"/>
      <c r="C9" s="203"/>
      <c r="D9" s="203"/>
      <c r="E9" s="203"/>
      <c r="F9" s="203"/>
      <c r="G9" s="203"/>
      <c r="H9" s="203"/>
      <c r="I9" s="203"/>
      <c r="J9" s="203"/>
      <c r="K9" s="203"/>
      <c r="L9" s="203"/>
      <c r="M9" s="203"/>
      <c r="N9" s="203"/>
      <c r="O9" s="203"/>
      <c r="P9" s="203"/>
      <c r="Q9" s="203"/>
      <c r="R9" s="203"/>
      <c r="S9" s="203"/>
      <c r="T9" s="203"/>
      <c r="U9" s="203"/>
      <c r="V9" s="203"/>
      <c r="W9" s="203"/>
      <c r="X9" s="203"/>
      <c r="Y9" s="203"/>
      <c r="DA9" s="112"/>
    </row>
    <row r="10" spans="1:105" ht="12" customHeight="1" x14ac:dyDescent="0.25">
      <c r="A10" s="50" t="s">
        <v>1813</v>
      </c>
      <c r="B10" s="241">
        <v>153</v>
      </c>
      <c r="C10" s="241">
        <v>153</v>
      </c>
      <c r="D10" s="241">
        <v>153</v>
      </c>
      <c r="E10" s="241">
        <v>180.2</v>
      </c>
      <c r="F10" s="241">
        <v>192.2</v>
      </c>
      <c r="G10" s="241">
        <v>161.18</v>
      </c>
      <c r="H10" s="241">
        <v>170</v>
      </c>
      <c r="I10" s="241">
        <v>70</v>
      </c>
      <c r="J10" s="241">
        <v>197.54</v>
      </c>
      <c r="K10" s="241">
        <v>172.3</v>
      </c>
      <c r="L10" s="241">
        <v>43</v>
      </c>
      <c r="M10" s="241">
        <v>43</v>
      </c>
      <c r="N10" s="241">
        <v>58</v>
      </c>
      <c r="O10" s="241">
        <v>75.37</v>
      </c>
      <c r="P10" s="241">
        <v>80</v>
      </c>
      <c r="Q10" s="241">
        <v>90</v>
      </c>
      <c r="R10" s="241">
        <v>85</v>
      </c>
      <c r="S10" s="241">
        <v>95</v>
      </c>
      <c r="T10" s="241">
        <v>92</v>
      </c>
      <c r="U10" s="241">
        <v>92</v>
      </c>
      <c r="V10" s="241">
        <v>91</v>
      </c>
      <c r="W10" s="241">
        <v>86</v>
      </c>
      <c r="X10" s="241">
        <v>73</v>
      </c>
      <c r="Y10" s="241">
        <v>45</v>
      </c>
      <c r="DA10" s="83" t="s">
        <v>1814</v>
      </c>
    </row>
    <row r="11" spans="1:105" ht="12" customHeight="1" x14ac:dyDescent="0.25">
      <c r="A11" s="107" t="s">
        <v>1815</v>
      </c>
      <c r="B11" s="282">
        <v>411</v>
      </c>
      <c r="C11" s="282">
        <v>633</v>
      </c>
      <c r="D11" s="282">
        <v>704</v>
      </c>
      <c r="E11" s="282">
        <v>416.83</v>
      </c>
      <c r="F11" s="282">
        <v>497.14</v>
      </c>
      <c r="G11" s="282">
        <v>763</v>
      </c>
      <c r="H11" s="282">
        <v>760</v>
      </c>
      <c r="I11" s="282">
        <v>762</v>
      </c>
      <c r="J11" s="282">
        <v>763</v>
      </c>
      <c r="K11" s="282">
        <v>732</v>
      </c>
      <c r="L11" s="282">
        <v>750</v>
      </c>
      <c r="M11" s="282">
        <v>690.59</v>
      </c>
      <c r="N11" s="282">
        <v>703.5</v>
      </c>
      <c r="O11" s="282">
        <v>701.55</v>
      </c>
      <c r="P11" s="282">
        <v>716.19</v>
      </c>
      <c r="Q11" s="282">
        <v>721.35</v>
      </c>
      <c r="R11" s="282">
        <v>788.91</v>
      </c>
      <c r="S11" s="282">
        <v>797.81</v>
      </c>
      <c r="T11" s="282">
        <v>731</v>
      </c>
      <c r="U11" s="282">
        <v>775.61</v>
      </c>
      <c r="V11" s="282">
        <v>706</v>
      </c>
      <c r="W11" s="282">
        <v>654.16999999999996</v>
      </c>
      <c r="X11" s="282">
        <v>590.83000000000004</v>
      </c>
      <c r="Y11" s="282">
        <v>496.82</v>
      </c>
      <c r="DA11" s="94" t="s">
        <v>1816</v>
      </c>
    </row>
    <row r="12" spans="1:105" ht="12" customHeight="1" x14ac:dyDescent="0.25">
      <c r="A12" s="49" t="s">
        <v>1817</v>
      </c>
      <c r="B12" s="242">
        <v>23.010824313072451</v>
      </c>
      <c r="C12" s="242">
        <v>27.664596273291959</v>
      </c>
      <c r="D12" s="242">
        <v>28.330578512396709</v>
      </c>
      <c r="E12" s="242">
        <v>27.151913225300561</v>
      </c>
      <c r="F12" s="242">
        <v>31.726945606694581</v>
      </c>
      <c r="G12" s="242">
        <v>32.528074534161519</v>
      </c>
      <c r="H12" s="242">
        <v>34.730290456431568</v>
      </c>
      <c r="I12" s="242">
        <v>36.475991649269339</v>
      </c>
      <c r="J12" s="242">
        <v>37.94232848232852</v>
      </c>
      <c r="K12" s="242">
        <v>34.744652128764308</v>
      </c>
      <c r="L12" s="242">
        <v>33.0416666666667</v>
      </c>
      <c r="M12" s="242">
        <v>38.610000000000028</v>
      </c>
      <c r="N12" s="242">
        <v>31.7291666666667</v>
      </c>
      <c r="O12" s="242">
        <v>36.608795811518362</v>
      </c>
      <c r="P12" s="242">
        <v>37.516806282722563</v>
      </c>
      <c r="Q12" s="242">
        <v>38.231151832460768</v>
      </c>
      <c r="R12" s="242">
        <v>36.412916666666703</v>
      </c>
      <c r="S12" s="242">
        <v>46.990000000000038</v>
      </c>
      <c r="T12" s="242">
        <v>38.780104712041933</v>
      </c>
      <c r="U12" s="242">
        <v>26.833298969072189</v>
      </c>
      <c r="V12" s="242">
        <v>37.55497382198957</v>
      </c>
      <c r="W12" s="242">
        <v>38.956315789473713</v>
      </c>
      <c r="X12" s="242">
        <v>34.938421052631611</v>
      </c>
      <c r="Y12" s="242">
        <v>28.51684210526318</v>
      </c>
      <c r="DA12" s="84" t="s">
        <v>1818</v>
      </c>
    </row>
    <row r="13" spans="1:105" ht="12" customHeight="1" x14ac:dyDescent="0.25">
      <c r="A13" s="142"/>
      <c r="B13" s="244"/>
      <c r="C13" s="244"/>
      <c r="D13" s="244"/>
      <c r="E13" s="244"/>
      <c r="F13" s="244"/>
      <c r="G13" s="244"/>
      <c r="H13" s="244"/>
      <c r="I13" s="244"/>
      <c r="J13" s="244"/>
      <c r="K13" s="244"/>
      <c r="L13" s="244"/>
      <c r="M13" s="244"/>
      <c r="N13" s="244"/>
      <c r="O13" s="244"/>
      <c r="P13" s="244"/>
      <c r="Q13" s="244"/>
      <c r="R13" s="244"/>
      <c r="S13" s="244"/>
      <c r="T13" s="244"/>
      <c r="U13" s="244"/>
      <c r="V13" s="244"/>
      <c r="W13" s="244"/>
      <c r="X13" s="244"/>
      <c r="Y13" s="244"/>
      <c r="DA13" s="176"/>
    </row>
    <row r="14" spans="1:105" ht="12" customHeight="1" x14ac:dyDescent="0.25">
      <c r="A14" s="30" t="s">
        <v>445</v>
      </c>
      <c r="B14" s="203"/>
      <c r="C14" s="203"/>
      <c r="D14" s="203"/>
      <c r="E14" s="203"/>
      <c r="F14" s="203"/>
      <c r="G14" s="203"/>
      <c r="H14" s="203"/>
      <c r="I14" s="203"/>
      <c r="J14" s="203"/>
      <c r="K14" s="203"/>
      <c r="L14" s="203"/>
      <c r="M14" s="203"/>
      <c r="N14" s="203"/>
      <c r="O14" s="203"/>
      <c r="P14" s="203"/>
      <c r="Q14" s="203"/>
      <c r="R14" s="203"/>
      <c r="S14" s="203"/>
      <c r="T14" s="203"/>
      <c r="U14" s="203"/>
      <c r="V14" s="203"/>
      <c r="W14" s="203"/>
      <c r="X14" s="203"/>
      <c r="Y14" s="203"/>
      <c r="DA14" s="112"/>
    </row>
    <row r="15" spans="1:105" ht="12" customHeight="1" x14ac:dyDescent="0.25">
      <c r="A15" s="50" t="s">
        <v>1813</v>
      </c>
      <c r="B15" s="241">
        <v>170</v>
      </c>
      <c r="C15" s="241">
        <v>170</v>
      </c>
      <c r="D15" s="241">
        <v>170</v>
      </c>
      <c r="E15" s="241">
        <v>199.2795369000558</v>
      </c>
      <c r="F15" s="241">
        <v>213.91930535008379</v>
      </c>
      <c r="G15" s="241">
        <v>213.91930535008379</v>
      </c>
      <c r="H15" s="241">
        <v>213.91930535008379</v>
      </c>
      <c r="I15" s="241">
        <v>213.91930535008379</v>
      </c>
      <c r="J15" s="241">
        <v>213.91930535008379</v>
      </c>
      <c r="K15" s="241">
        <v>213.91930535008379</v>
      </c>
      <c r="L15" s="241">
        <v>213.91930535008379</v>
      </c>
      <c r="M15" s="241">
        <v>199.2795369000558</v>
      </c>
      <c r="N15" s="241">
        <v>199.2795369000558</v>
      </c>
      <c r="O15" s="241">
        <v>199.2795369000558</v>
      </c>
      <c r="P15" s="241">
        <v>199.2795369000558</v>
      </c>
      <c r="Q15" s="241">
        <v>184.6397684500279</v>
      </c>
      <c r="R15" s="241">
        <v>184.6397684500279</v>
      </c>
      <c r="S15" s="241">
        <v>184.6397684500279</v>
      </c>
      <c r="T15" s="241">
        <v>170</v>
      </c>
      <c r="U15" s="241">
        <v>170</v>
      </c>
      <c r="V15" s="241">
        <v>170</v>
      </c>
      <c r="W15" s="241">
        <v>170</v>
      </c>
      <c r="X15" s="241">
        <v>155.36023154997201</v>
      </c>
      <c r="Y15" s="241">
        <v>155.36023154997201</v>
      </c>
      <c r="DA15" s="83" t="s">
        <v>1819</v>
      </c>
    </row>
    <row r="16" spans="1:105" ht="12" customHeight="1" x14ac:dyDescent="0.25">
      <c r="A16" s="107" t="s">
        <v>1815</v>
      </c>
      <c r="B16" s="282">
        <v>666.66666666666663</v>
      </c>
      <c r="C16" s="282">
        <v>666.66666666666663</v>
      </c>
      <c r="D16" s="282">
        <v>773.63668489720055</v>
      </c>
      <c r="E16" s="282">
        <v>720.15167578193359</v>
      </c>
      <c r="F16" s="282">
        <v>720.15167578193359</v>
      </c>
      <c r="G16" s="282">
        <v>827.12169401246751</v>
      </c>
      <c r="H16" s="282">
        <v>827.12169401246751</v>
      </c>
      <c r="I16" s="282">
        <v>827.12169401246751</v>
      </c>
      <c r="J16" s="282">
        <v>827.12169401246751</v>
      </c>
      <c r="K16" s="282">
        <v>773.63668489720055</v>
      </c>
      <c r="L16" s="282">
        <v>827.12169401246751</v>
      </c>
      <c r="M16" s="282">
        <v>773.63668489720055</v>
      </c>
      <c r="N16" s="282">
        <v>773.63668489720055</v>
      </c>
      <c r="O16" s="282">
        <v>773.63668489720055</v>
      </c>
      <c r="P16" s="282">
        <v>773.63668489720055</v>
      </c>
      <c r="Q16" s="282">
        <v>773.63668489720055</v>
      </c>
      <c r="R16" s="282">
        <v>880.60670312773448</v>
      </c>
      <c r="S16" s="282">
        <v>880.60670312773448</v>
      </c>
      <c r="T16" s="282">
        <v>880.60670312773448</v>
      </c>
      <c r="U16" s="282">
        <v>827.12169401246751</v>
      </c>
      <c r="V16" s="282">
        <v>827.12169401246751</v>
      </c>
      <c r="W16" s="282">
        <v>773.63668489720055</v>
      </c>
      <c r="X16" s="282">
        <v>773.63668489720055</v>
      </c>
      <c r="Y16" s="282">
        <v>720.15167578193359</v>
      </c>
      <c r="DA16" s="94" t="s">
        <v>1820</v>
      </c>
    </row>
    <row r="17" spans="1:105" ht="12" customHeight="1" x14ac:dyDescent="0.25">
      <c r="A17" s="49" t="s">
        <v>1817</v>
      </c>
      <c r="B17" s="242">
        <v>25.5675825700805</v>
      </c>
      <c r="C17" s="242">
        <v>31.084385631182911</v>
      </c>
      <c r="D17" s="242">
        <v>31.084385631182911</v>
      </c>
      <c r="E17" s="242">
        <v>31.084385631182911</v>
      </c>
      <c r="F17" s="242">
        <v>33.842787161734122</v>
      </c>
      <c r="G17" s="242">
        <v>36.601188692285326</v>
      </c>
      <c r="H17" s="242">
        <v>36.601188692285326</v>
      </c>
      <c r="I17" s="242">
        <v>39.359590222836538</v>
      </c>
      <c r="J17" s="242">
        <v>42.117991753387763</v>
      </c>
      <c r="K17" s="242">
        <v>39.359590222836538</v>
      </c>
      <c r="L17" s="242">
        <v>39.359590222836538</v>
      </c>
      <c r="M17" s="242">
        <v>42.117991753387763</v>
      </c>
      <c r="N17" s="242">
        <v>42.117991753387763</v>
      </c>
      <c r="O17" s="242">
        <v>42.117991753387763</v>
      </c>
      <c r="P17" s="242">
        <v>42.117991753387763</v>
      </c>
      <c r="Q17" s="242">
        <v>42.117991753387763</v>
      </c>
      <c r="R17" s="242">
        <v>39.359590222836538</v>
      </c>
      <c r="S17" s="242">
        <v>50.393196345041368</v>
      </c>
      <c r="T17" s="242">
        <v>47.634794814490157</v>
      </c>
      <c r="U17" s="242">
        <v>47.634794814490157</v>
      </c>
      <c r="V17" s="242">
        <v>44.876393283938953</v>
      </c>
      <c r="W17" s="242">
        <v>44.876393283938953</v>
      </c>
      <c r="X17" s="242">
        <v>42.117991753387741</v>
      </c>
      <c r="Y17" s="242">
        <v>42.117991753387741</v>
      </c>
      <c r="DA17" s="84" t="s">
        <v>1821</v>
      </c>
    </row>
    <row r="18" spans="1:105" ht="12" customHeight="1" x14ac:dyDescent="0.25">
      <c r="A18" s="108" t="s">
        <v>450</v>
      </c>
      <c r="B18" s="210"/>
      <c r="C18" s="210"/>
      <c r="D18" s="210"/>
      <c r="E18" s="210"/>
      <c r="F18" s="210"/>
      <c r="G18" s="210"/>
      <c r="H18" s="210"/>
      <c r="I18" s="210"/>
      <c r="J18" s="210"/>
      <c r="K18" s="210"/>
      <c r="L18" s="210"/>
      <c r="M18" s="210"/>
      <c r="N18" s="210"/>
      <c r="O18" s="210"/>
      <c r="P18" s="210"/>
      <c r="Q18" s="210"/>
      <c r="R18" s="210"/>
      <c r="S18" s="210"/>
      <c r="T18" s="210"/>
      <c r="U18" s="210"/>
      <c r="V18" s="210"/>
      <c r="W18" s="210"/>
      <c r="X18" s="210"/>
      <c r="Y18" s="210"/>
      <c r="DA18" s="109"/>
    </row>
    <row r="19" spans="1:105" ht="12" customHeight="1" x14ac:dyDescent="0.25">
      <c r="A19" s="51" t="s">
        <v>1813</v>
      </c>
      <c r="B19" s="246">
        <v>0</v>
      </c>
      <c r="C19" s="241">
        <v>14.639768450027921</v>
      </c>
      <c r="D19" s="241">
        <v>0</v>
      </c>
      <c r="E19" s="241">
        <v>29.279536900055831</v>
      </c>
      <c r="F19" s="241">
        <v>29.279536900055831</v>
      </c>
      <c r="G19" s="241">
        <v>0</v>
      </c>
      <c r="H19" s="241">
        <v>0</v>
      </c>
      <c r="I19" s="241">
        <v>0</v>
      </c>
      <c r="J19" s="241">
        <v>14.639768450027921</v>
      </c>
      <c r="K19" s="241">
        <v>0</v>
      </c>
      <c r="L19" s="241">
        <v>0</v>
      </c>
      <c r="M19" s="241">
        <v>0</v>
      </c>
      <c r="N19" s="241">
        <v>0</v>
      </c>
      <c r="O19" s="241">
        <v>0</v>
      </c>
      <c r="P19" s="241">
        <v>0</v>
      </c>
      <c r="Q19" s="241">
        <v>0</v>
      </c>
      <c r="R19" s="241">
        <v>0</v>
      </c>
      <c r="S19" s="241">
        <v>0</v>
      </c>
      <c r="T19" s="241">
        <v>0</v>
      </c>
      <c r="U19" s="241">
        <v>0</v>
      </c>
      <c r="V19" s="241">
        <v>0</v>
      </c>
      <c r="W19" s="241">
        <v>0</v>
      </c>
      <c r="X19" s="241">
        <v>0</v>
      </c>
      <c r="Y19" s="241">
        <v>0</v>
      </c>
      <c r="DA19" s="83" t="s">
        <v>1822</v>
      </c>
    </row>
    <row r="20" spans="1:105" ht="12" customHeight="1" x14ac:dyDescent="0.25">
      <c r="A20" s="99" t="s">
        <v>1815</v>
      </c>
      <c r="B20" s="283">
        <v>0</v>
      </c>
      <c r="C20" s="282">
        <v>53.485009115266983</v>
      </c>
      <c r="D20" s="282">
        <v>106.970018230534</v>
      </c>
      <c r="E20" s="282">
        <v>0</v>
      </c>
      <c r="F20" s="282">
        <v>0</v>
      </c>
      <c r="G20" s="282">
        <v>160.45502734580089</v>
      </c>
      <c r="H20" s="282">
        <v>0</v>
      </c>
      <c r="I20" s="282">
        <v>53.485009115266983</v>
      </c>
      <c r="J20" s="282">
        <v>0</v>
      </c>
      <c r="K20" s="282">
        <v>0</v>
      </c>
      <c r="L20" s="282">
        <v>53.485009115266983</v>
      </c>
      <c r="M20" s="282">
        <v>0</v>
      </c>
      <c r="N20" s="282">
        <v>0</v>
      </c>
      <c r="O20" s="282">
        <v>53.485009115266983</v>
      </c>
      <c r="P20" s="282">
        <v>0</v>
      </c>
      <c r="Q20" s="282">
        <v>53.485009115266983</v>
      </c>
      <c r="R20" s="282">
        <v>106.970018230534</v>
      </c>
      <c r="S20" s="282">
        <v>53.485009115266983</v>
      </c>
      <c r="T20" s="282">
        <v>0</v>
      </c>
      <c r="U20" s="282">
        <v>0</v>
      </c>
      <c r="V20" s="282">
        <v>0</v>
      </c>
      <c r="W20" s="282">
        <v>0</v>
      </c>
      <c r="X20" s="282">
        <v>0</v>
      </c>
      <c r="Y20" s="282">
        <v>0</v>
      </c>
      <c r="DA20" s="94" t="s">
        <v>1823</v>
      </c>
    </row>
    <row r="21" spans="1:105" ht="12" customHeight="1" x14ac:dyDescent="0.25">
      <c r="A21" s="52" t="s">
        <v>1817</v>
      </c>
      <c r="B21" s="247">
        <v>0</v>
      </c>
      <c r="C21" s="242">
        <v>8.2752045916536261</v>
      </c>
      <c r="D21" s="242">
        <v>0</v>
      </c>
      <c r="E21" s="242">
        <v>2.758401530551208</v>
      </c>
      <c r="F21" s="242">
        <v>2.758401530551208</v>
      </c>
      <c r="G21" s="242">
        <v>5.5168030611024168</v>
      </c>
      <c r="H21" s="242">
        <v>0</v>
      </c>
      <c r="I21" s="242">
        <v>5.5168030611024168</v>
      </c>
      <c r="J21" s="242">
        <v>2.758401530551208</v>
      </c>
      <c r="K21" s="242">
        <v>0</v>
      </c>
      <c r="L21" s="242">
        <v>0</v>
      </c>
      <c r="M21" s="242">
        <v>5.5168030611024168</v>
      </c>
      <c r="N21" s="242">
        <v>0</v>
      </c>
      <c r="O21" s="242">
        <v>0</v>
      </c>
      <c r="P21" s="242">
        <v>2.758401530551208</v>
      </c>
      <c r="Q21" s="242">
        <v>0</v>
      </c>
      <c r="R21" s="242">
        <v>0</v>
      </c>
      <c r="S21" s="242">
        <v>11.03360612220483</v>
      </c>
      <c r="T21" s="242">
        <v>0</v>
      </c>
      <c r="U21" s="242">
        <v>0</v>
      </c>
      <c r="V21" s="242">
        <v>0</v>
      </c>
      <c r="W21" s="242">
        <v>0</v>
      </c>
      <c r="X21" s="242">
        <v>0</v>
      </c>
      <c r="Y21" s="242">
        <v>0</v>
      </c>
      <c r="DA21" s="84" t="s">
        <v>1824</v>
      </c>
    </row>
    <row r="22" spans="1:105" ht="12" customHeight="1" x14ac:dyDescent="0.25">
      <c r="A22" s="108" t="s">
        <v>455</v>
      </c>
      <c r="B22" s="245"/>
      <c r="C22" s="210"/>
      <c r="D22" s="210"/>
      <c r="E22" s="210"/>
      <c r="F22" s="210"/>
      <c r="G22" s="210"/>
      <c r="H22" s="210"/>
      <c r="I22" s="210"/>
      <c r="J22" s="210"/>
      <c r="K22" s="210"/>
      <c r="L22" s="210"/>
      <c r="M22" s="210"/>
      <c r="N22" s="210"/>
      <c r="O22" s="210"/>
      <c r="P22" s="210"/>
      <c r="Q22" s="210"/>
      <c r="R22" s="210"/>
      <c r="S22" s="210"/>
      <c r="T22" s="210"/>
      <c r="U22" s="210"/>
      <c r="V22" s="210"/>
      <c r="W22" s="210"/>
      <c r="X22" s="210"/>
      <c r="Y22" s="210"/>
      <c r="DA22" s="109"/>
    </row>
    <row r="23" spans="1:105" ht="12" customHeight="1" x14ac:dyDescent="0.25">
      <c r="A23" s="51" t="s">
        <v>1813</v>
      </c>
      <c r="B23" s="246"/>
      <c r="C23" s="241">
        <f t="shared" ref="C23:Y23" si="2">B15+C19-C15</f>
        <v>14.63976845002793</v>
      </c>
      <c r="D23" s="241">
        <f t="shared" si="2"/>
        <v>0</v>
      </c>
      <c r="E23" s="241">
        <f t="shared" si="2"/>
        <v>0</v>
      </c>
      <c r="F23" s="241">
        <f t="shared" si="2"/>
        <v>14.639768450027844</v>
      </c>
      <c r="G23" s="241">
        <f t="shared" si="2"/>
        <v>0</v>
      </c>
      <c r="H23" s="241">
        <f t="shared" si="2"/>
        <v>0</v>
      </c>
      <c r="I23" s="241">
        <f t="shared" si="2"/>
        <v>0</v>
      </c>
      <c r="J23" s="241">
        <f t="shared" si="2"/>
        <v>14.63976845002793</v>
      </c>
      <c r="K23" s="241">
        <f t="shared" si="2"/>
        <v>0</v>
      </c>
      <c r="L23" s="241">
        <f t="shared" si="2"/>
        <v>0</v>
      </c>
      <c r="M23" s="241">
        <f t="shared" si="2"/>
        <v>14.639768450027987</v>
      </c>
      <c r="N23" s="241">
        <f t="shared" si="2"/>
        <v>0</v>
      </c>
      <c r="O23" s="241">
        <f t="shared" si="2"/>
        <v>0</v>
      </c>
      <c r="P23" s="241">
        <f t="shared" si="2"/>
        <v>0</v>
      </c>
      <c r="Q23" s="241">
        <f t="shared" si="2"/>
        <v>14.639768450027901</v>
      </c>
      <c r="R23" s="241">
        <f t="shared" si="2"/>
        <v>0</v>
      </c>
      <c r="S23" s="241">
        <f t="shared" si="2"/>
        <v>0</v>
      </c>
      <c r="T23" s="241">
        <f t="shared" si="2"/>
        <v>14.639768450027901</v>
      </c>
      <c r="U23" s="241">
        <f t="shared" si="2"/>
        <v>0</v>
      </c>
      <c r="V23" s="241">
        <f t="shared" si="2"/>
        <v>0</v>
      </c>
      <c r="W23" s="241">
        <f t="shared" si="2"/>
        <v>0</v>
      </c>
      <c r="X23" s="241">
        <f t="shared" si="2"/>
        <v>14.639768450027987</v>
      </c>
      <c r="Y23" s="241">
        <f t="shared" si="2"/>
        <v>0</v>
      </c>
      <c r="DA23" s="83"/>
    </row>
    <row r="24" spans="1:105" ht="12" customHeight="1" x14ac:dyDescent="0.25">
      <c r="A24" s="99" t="s">
        <v>1815</v>
      </c>
      <c r="B24" s="283"/>
      <c r="C24" s="282">
        <f t="shared" ref="C24:Y24" si="3">B16+C20-C16</f>
        <v>53.485009115266962</v>
      </c>
      <c r="D24" s="282">
        <f t="shared" si="3"/>
        <v>0</v>
      </c>
      <c r="E24" s="282">
        <f t="shared" si="3"/>
        <v>53.485009115266962</v>
      </c>
      <c r="F24" s="282">
        <f t="shared" si="3"/>
        <v>0</v>
      </c>
      <c r="G24" s="282">
        <f t="shared" si="3"/>
        <v>53.485009115266962</v>
      </c>
      <c r="H24" s="282">
        <f t="shared" si="3"/>
        <v>0</v>
      </c>
      <c r="I24" s="282">
        <f t="shared" si="3"/>
        <v>53.485009115266962</v>
      </c>
      <c r="J24" s="282">
        <f t="shared" si="3"/>
        <v>0</v>
      </c>
      <c r="K24" s="282">
        <f t="shared" si="3"/>
        <v>53.485009115266962</v>
      </c>
      <c r="L24" s="282">
        <f t="shared" si="3"/>
        <v>0</v>
      </c>
      <c r="M24" s="282">
        <f t="shared" si="3"/>
        <v>53.485009115266962</v>
      </c>
      <c r="N24" s="282">
        <f t="shared" si="3"/>
        <v>0</v>
      </c>
      <c r="O24" s="282">
        <f t="shared" si="3"/>
        <v>53.485009115266962</v>
      </c>
      <c r="P24" s="282">
        <f t="shared" si="3"/>
        <v>0</v>
      </c>
      <c r="Q24" s="282">
        <f t="shared" si="3"/>
        <v>53.485009115266962</v>
      </c>
      <c r="R24" s="282">
        <f t="shared" si="3"/>
        <v>0</v>
      </c>
      <c r="S24" s="282">
        <f t="shared" si="3"/>
        <v>53.485009115266962</v>
      </c>
      <c r="T24" s="282">
        <f t="shared" si="3"/>
        <v>0</v>
      </c>
      <c r="U24" s="282">
        <f t="shared" si="3"/>
        <v>53.485009115266962</v>
      </c>
      <c r="V24" s="282">
        <f t="shared" si="3"/>
        <v>0</v>
      </c>
      <c r="W24" s="282">
        <f t="shared" si="3"/>
        <v>53.485009115266962</v>
      </c>
      <c r="X24" s="282">
        <f t="shared" si="3"/>
        <v>0</v>
      </c>
      <c r="Y24" s="282">
        <f t="shared" si="3"/>
        <v>53.485009115266962</v>
      </c>
      <c r="DA24" s="94"/>
    </row>
    <row r="25" spans="1:105" ht="12" customHeight="1" x14ac:dyDescent="0.25">
      <c r="A25" s="52" t="s">
        <v>1817</v>
      </c>
      <c r="B25" s="247"/>
      <c r="C25" s="242">
        <f t="shared" ref="C25:Y25" si="4">B17+C21-C17</f>
        <v>2.7584015305512111</v>
      </c>
      <c r="D25" s="242">
        <f t="shared" si="4"/>
        <v>0</v>
      </c>
      <c r="E25" s="242">
        <f t="shared" si="4"/>
        <v>2.7584015305512111</v>
      </c>
      <c r="F25" s="242">
        <f t="shared" si="4"/>
        <v>0</v>
      </c>
      <c r="G25" s="242">
        <f t="shared" si="4"/>
        <v>2.7584015305512111</v>
      </c>
      <c r="H25" s="242">
        <f t="shared" si="4"/>
        <v>0</v>
      </c>
      <c r="I25" s="242">
        <f t="shared" si="4"/>
        <v>2.758401530551204</v>
      </c>
      <c r="J25" s="242">
        <f t="shared" si="4"/>
        <v>0</v>
      </c>
      <c r="K25" s="242">
        <f t="shared" si="4"/>
        <v>2.7584015305512253</v>
      </c>
      <c r="L25" s="242">
        <f t="shared" si="4"/>
        <v>0</v>
      </c>
      <c r="M25" s="242">
        <f t="shared" si="4"/>
        <v>2.7584015305511898</v>
      </c>
      <c r="N25" s="242">
        <f t="shared" si="4"/>
        <v>0</v>
      </c>
      <c r="O25" s="242">
        <f t="shared" si="4"/>
        <v>0</v>
      </c>
      <c r="P25" s="242">
        <f t="shared" si="4"/>
        <v>2.7584015305512111</v>
      </c>
      <c r="Q25" s="242">
        <f t="shared" si="4"/>
        <v>0</v>
      </c>
      <c r="R25" s="242">
        <f t="shared" si="4"/>
        <v>2.7584015305512253</v>
      </c>
      <c r="S25" s="242">
        <f t="shared" si="4"/>
        <v>0</v>
      </c>
      <c r="T25" s="242">
        <f t="shared" si="4"/>
        <v>2.7584015305512111</v>
      </c>
      <c r="U25" s="242">
        <f t="shared" si="4"/>
        <v>0</v>
      </c>
      <c r="V25" s="242">
        <f t="shared" si="4"/>
        <v>2.758401530551204</v>
      </c>
      <c r="W25" s="242">
        <f t="shared" si="4"/>
        <v>0</v>
      </c>
      <c r="X25" s="242">
        <f t="shared" si="4"/>
        <v>2.7584015305512111</v>
      </c>
      <c r="Y25" s="242">
        <f t="shared" si="4"/>
        <v>0</v>
      </c>
      <c r="DA25" s="84"/>
    </row>
    <row r="26" spans="1:105" ht="12" customHeight="1" x14ac:dyDescent="0.25">
      <c r="A26" s="30" t="s">
        <v>456</v>
      </c>
      <c r="B26" s="203"/>
      <c r="C26" s="203"/>
      <c r="D26" s="203"/>
      <c r="E26" s="203"/>
      <c r="F26" s="203"/>
      <c r="G26" s="203"/>
      <c r="H26" s="203"/>
      <c r="I26" s="203"/>
      <c r="J26" s="203"/>
      <c r="K26" s="203"/>
      <c r="L26" s="203"/>
      <c r="M26" s="203"/>
      <c r="N26" s="203"/>
      <c r="O26" s="203"/>
      <c r="P26" s="203"/>
      <c r="Q26" s="203"/>
      <c r="R26" s="203"/>
      <c r="S26" s="203"/>
      <c r="T26" s="203"/>
      <c r="U26" s="203"/>
      <c r="V26" s="203"/>
      <c r="W26" s="203"/>
      <c r="X26" s="203"/>
      <c r="Y26" s="203"/>
      <c r="DA26" s="112"/>
    </row>
    <row r="27" spans="1:105" ht="12" customHeight="1" x14ac:dyDescent="0.25">
      <c r="A27" s="50" t="s">
        <v>1813</v>
      </c>
      <c r="B27" s="241">
        <f t="shared" ref="B27:Y27" si="5">B15-B10</f>
        <v>17</v>
      </c>
      <c r="C27" s="241">
        <f t="shared" si="5"/>
        <v>17</v>
      </c>
      <c r="D27" s="241">
        <f t="shared" si="5"/>
        <v>17</v>
      </c>
      <c r="E27" s="241">
        <f t="shared" si="5"/>
        <v>19.079536900055814</v>
      </c>
      <c r="F27" s="241">
        <f t="shared" si="5"/>
        <v>21.7193053500838</v>
      </c>
      <c r="G27" s="241">
        <f t="shared" si="5"/>
        <v>52.739305350083782</v>
      </c>
      <c r="H27" s="241">
        <f t="shared" si="5"/>
        <v>43.919305350083789</v>
      </c>
      <c r="I27" s="241">
        <f t="shared" si="5"/>
        <v>143.91930535008379</v>
      </c>
      <c r="J27" s="241">
        <f t="shared" si="5"/>
        <v>16.379305350083797</v>
      </c>
      <c r="K27" s="241">
        <f t="shared" si="5"/>
        <v>41.619305350083778</v>
      </c>
      <c r="L27" s="241">
        <f t="shared" si="5"/>
        <v>170.91930535008379</v>
      </c>
      <c r="M27" s="241">
        <f t="shared" si="5"/>
        <v>156.2795369000558</v>
      </c>
      <c r="N27" s="241">
        <f t="shared" si="5"/>
        <v>141.2795369000558</v>
      </c>
      <c r="O27" s="241">
        <f t="shared" si="5"/>
        <v>123.9095369000558</v>
      </c>
      <c r="P27" s="241">
        <f t="shared" si="5"/>
        <v>119.2795369000558</v>
      </c>
      <c r="Q27" s="241">
        <f t="shared" si="5"/>
        <v>94.639768450027901</v>
      </c>
      <c r="R27" s="241">
        <f t="shared" si="5"/>
        <v>99.639768450027901</v>
      </c>
      <c r="S27" s="241">
        <f t="shared" si="5"/>
        <v>89.639768450027901</v>
      </c>
      <c r="T27" s="241">
        <f t="shared" si="5"/>
        <v>78</v>
      </c>
      <c r="U27" s="241">
        <f t="shared" si="5"/>
        <v>78</v>
      </c>
      <c r="V27" s="241">
        <f t="shared" si="5"/>
        <v>79</v>
      </c>
      <c r="W27" s="241">
        <f t="shared" si="5"/>
        <v>84</v>
      </c>
      <c r="X27" s="241">
        <f t="shared" si="5"/>
        <v>82.360231549972013</v>
      </c>
      <c r="Y27" s="241">
        <f t="shared" si="5"/>
        <v>110.36023154997201</v>
      </c>
      <c r="DA27" s="83"/>
    </row>
    <row r="28" spans="1:105" ht="12" customHeight="1" x14ac:dyDescent="0.25">
      <c r="A28" s="107" t="s">
        <v>1815</v>
      </c>
      <c r="B28" s="282">
        <f t="shared" ref="B28:Y28" si="6">B16-B11</f>
        <v>255.66666666666663</v>
      </c>
      <c r="C28" s="282">
        <f t="shared" si="6"/>
        <v>33.666666666666629</v>
      </c>
      <c r="D28" s="282">
        <f t="shared" si="6"/>
        <v>69.636684897200553</v>
      </c>
      <c r="E28" s="282">
        <f t="shared" si="6"/>
        <v>303.32167578193361</v>
      </c>
      <c r="F28" s="282">
        <f t="shared" si="6"/>
        <v>223.0116757819336</v>
      </c>
      <c r="G28" s="282">
        <f t="shared" si="6"/>
        <v>64.121694012467515</v>
      </c>
      <c r="H28" s="282">
        <f t="shared" si="6"/>
        <v>67.121694012467515</v>
      </c>
      <c r="I28" s="282">
        <f t="shared" si="6"/>
        <v>65.121694012467515</v>
      </c>
      <c r="J28" s="282">
        <f t="shared" si="6"/>
        <v>64.121694012467515</v>
      </c>
      <c r="K28" s="282">
        <f t="shared" si="6"/>
        <v>41.636684897200553</v>
      </c>
      <c r="L28" s="282">
        <f t="shared" si="6"/>
        <v>77.121694012467515</v>
      </c>
      <c r="M28" s="282">
        <f t="shared" si="6"/>
        <v>83.046684897200521</v>
      </c>
      <c r="N28" s="282">
        <f t="shared" si="6"/>
        <v>70.136684897200553</v>
      </c>
      <c r="O28" s="282">
        <f t="shared" si="6"/>
        <v>72.086684897200598</v>
      </c>
      <c r="P28" s="282">
        <f t="shared" si="6"/>
        <v>57.446684897200498</v>
      </c>
      <c r="Q28" s="282">
        <f t="shared" si="6"/>
        <v>52.28668489720053</v>
      </c>
      <c r="R28" s="282">
        <f t="shared" si="6"/>
        <v>91.696703127734509</v>
      </c>
      <c r="S28" s="282">
        <f t="shared" si="6"/>
        <v>82.796703127734531</v>
      </c>
      <c r="T28" s="282">
        <f t="shared" si="6"/>
        <v>149.60670312773448</v>
      </c>
      <c r="U28" s="282">
        <f t="shared" si="6"/>
        <v>51.511694012467501</v>
      </c>
      <c r="V28" s="282">
        <f t="shared" si="6"/>
        <v>121.12169401246751</v>
      </c>
      <c r="W28" s="282">
        <f t="shared" si="6"/>
        <v>119.46668489720059</v>
      </c>
      <c r="X28" s="282">
        <f t="shared" si="6"/>
        <v>182.80668489720051</v>
      </c>
      <c r="Y28" s="282">
        <f t="shared" si="6"/>
        <v>223.3316757819336</v>
      </c>
      <c r="DA28" s="94"/>
    </row>
    <row r="29" spans="1:105" ht="12" customHeight="1" x14ac:dyDescent="0.25">
      <c r="A29" s="49" t="s">
        <v>1817</v>
      </c>
      <c r="B29" s="242">
        <f t="shared" ref="B29:Y29" si="7">B17-B12</f>
        <v>2.5567582570080489</v>
      </c>
      <c r="C29" s="242">
        <f t="shared" si="7"/>
        <v>3.4197893578909522</v>
      </c>
      <c r="D29" s="242">
        <f t="shared" si="7"/>
        <v>2.7538071187862023</v>
      </c>
      <c r="E29" s="242">
        <f t="shared" si="7"/>
        <v>3.9324724058823506</v>
      </c>
      <c r="F29" s="242">
        <f t="shared" si="7"/>
        <v>2.1158415550395411</v>
      </c>
      <c r="G29" s="242">
        <f t="shared" si="7"/>
        <v>4.0731141581238077</v>
      </c>
      <c r="H29" s="242">
        <f t="shared" si="7"/>
        <v>1.8708982358537583</v>
      </c>
      <c r="I29" s="242">
        <f t="shared" si="7"/>
        <v>2.8835985735671983</v>
      </c>
      <c r="J29" s="242">
        <f t="shared" si="7"/>
        <v>4.1756632710592427</v>
      </c>
      <c r="K29" s="242">
        <f t="shared" si="7"/>
        <v>4.6149380940722295</v>
      </c>
      <c r="L29" s="242">
        <f t="shared" si="7"/>
        <v>6.3179235561698377</v>
      </c>
      <c r="M29" s="242">
        <f t="shared" si="7"/>
        <v>3.5079917533877349</v>
      </c>
      <c r="N29" s="242">
        <f t="shared" si="7"/>
        <v>10.388825086721063</v>
      </c>
      <c r="O29" s="242">
        <f t="shared" si="7"/>
        <v>5.5091959418694003</v>
      </c>
      <c r="P29" s="242">
        <f t="shared" si="7"/>
        <v>4.6011854706652002</v>
      </c>
      <c r="Q29" s="242">
        <f t="shared" si="7"/>
        <v>3.8868399209269953</v>
      </c>
      <c r="R29" s="242">
        <f t="shared" si="7"/>
        <v>2.9466735561698343</v>
      </c>
      <c r="S29" s="242">
        <f t="shared" si="7"/>
        <v>3.4031963450413301</v>
      </c>
      <c r="T29" s="242">
        <f t="shared" si="7"/>
        <v>8.8546901024482239</v>
      </c>
      <c r="U29" s="242">
        <f t="shared" si="7"/>
        <v>20.801495845417968</v>
      </c>
      <c r="V29" s="242">
        <f t="shared" si="7"/>
        <v>7.3214194619493824</v>
      </c>
      <c r="W29" s="242">
        <f t="shared" si="7"/>
        <v>5.9200774944652395</v>
      </c>
      <c r="X29" s="242">
        <f t="shared" si="7"/>
        <v>7.1795707007561305</v>
      </c>
      <c r="Y29" s="242">
        <f t="shared" si="7"/>
        <v>13.601149648124562</v>
      </c>
      <c r="DA29" s="84"/>
    </row>
    <row r="30" spans="1:105" ht="12" customHeight="1" x14ac:dyDescent="0.25">
      <c r="A30" s="142"/>
      <c r="B30" s="244"/>
      <c r="C30" s="244"/>
      <c r="D30" s="244"/>
      <c r="E30" s="244"/>
      <c r="F30" s="244"/>
      <c r="G30" s="244"/>
      <c r="H30" s="244"/>
      <c r="I30" s="244"/>
      <c r="J30" s="244"/>
      <c r="K30" s="244"/>
      <c r="L30" s="244"/>
      <c r="M30" s="244"/>
      <c r="N30" s="244"/>
      <c r="O30" s="244"/>
      <c r="P30" s="244"/>
      <c r="Q30" s="244"/>
      <c r="R30" s="244"/>
      <c r="S30" s="244"/>
      <c r="T30" s="244"/>
      <c r="U30" s="244"/>
      <c r="V30" s="244"/>
      <c r="W30" s="244"/>
      <c r="X30" s="244"/>
      <c r="Y30" s="244"/>
      <c r="DA30" s="176"/>
    </row>
    <row r="31" spans="1:105" ht="12" customHeight="1" x14ac:dyDescent="0.25">
      <c r="A31" s="30" t="s">
        <v>69</v>
      </c>
      <c r="B31" s="113"/>
      <c r="C31" s="113"/>
      <c r="D31" s="113"/>
      <c r="E31" s="113"/>
      <c r="F31" s="113"/>
      <c r="G31" s="113"/>
      <c r="H31" s="113"/>
      <c r="I31" s="113"/>
      <c r="J31" s="113"/>
      <c r="K31" s="113"/>
      <c r="L31" s="113"/>
      <c r="M31" s="113"/>
      <c r="N31" s="113"/>
      <c r="O31" s="113"/>
      <c r="P31" s="113"/>
      <c r="Q31" s="113"/>
      <c r="R31" s="113"/>
      <c r="S31" s="113"/>
      <c r="T31" s="113"/>
      <c r="U31" s="113"/>
      <c r="V31" s="113"/>
      <c r="W31" s="113"/>
      <c r="X31" s="113"/>
      <c r="Y31" s="113"/>
      <c r="DA31" s="112"/>
    </row>
    <row r="32" spans="1:105" ht="12" customHeight="1" x14ac:dyDescent="0.25">
      <c r="A32" s="31" t="s">
        <v>70</v>
      </c>
      <c r="B32" s="210">
        <v>212.82785898538259</v>
      </c>
      <c r="C32" s="210">
        <v>197.4453998280309</v>
      </c>
      <c r="D32" s="210">
        <v>217.46913155631981</v>
      </c>
      <c r="E32" s="210">
        <v>229.41582115219259</v>
      </c>
      <c r="F32" s="210">
        <v>259.58056749785038</v>
      </c>
      <c r="G32" s="210">
        <v>277.88073946689599</v>
      </c>
      <c r="H32" s="210">
        <v>233.96612209802231</v>
      </c>
      <c r="I32" s="210">
        <v>206.3727429062769</v>
      </c>
      <c r="J32" s="210">
        <v>193.86113499570081</v>
      </c>
      <c r="K32" s="210">
        <v>191.17059329320719</v>
      </c>
      <c r="L32" s="210">
        <v>178.80335339638859</v>
      </c>
      <c r="M32" s="210">
        <v>170.43327601031811</v>
      </c>
      <c r="N32" s="210">
        <v>169.2794496990542</v>
      </c>
      <c r="O32" s="210">
        <v>164.6595872742906</v>
      </c>
      <c r="P32" s="210">
        <v>166.98073946689601</v>
      </c>
      <c r="Q32" s="210">
        <v>165.6890799656062</v>
      </c>
      <c r="R32" s="210">
        <v>167.19638865004299</v>
      </c>
      <c r="S32" s="210">
        <v>170.22450558899399</v>
      </c>
      <c r="T32" s="210">
        <v>169.70223559759239</v>
      </c>
      <c r="U32" s="210">
        <v>172.5615649183147</v>
      </c>
      <c r="V32" s="210">
        <v>157.30077386070511</v>
      </c>
      <c r="W32" s="210">
        <v>142.4417884780739</v>
      </c>
      <c r="X32" s="210">
        <v>132.41410146173689</v>
      </c>
      <c r="Y32" s="210">
        <v>115.2282007910871</v>
      </c>
      <c r="DA32" s="109" t="s">
        <v>1825</v>
      </c>
    </row>
    <row r="33" spans="1:105" ht="12" customHeight="1" x14ac:dyDescent="0.25">
      <c r="A33" s="24" t="s">
        <v>28</v>
      </c>
      <c r="B33" s="213">
        <v>27.507394668959581</v>
      </c>
      <c r="C33" s="213">
        <v>32.187962166809967</v>
      </c>
      <c r="D33" s="213">
        <v>34.608770421324159</v>
      </c>
      <c r="E33" s="213">
        <v>32.554342218400691</v>
      </c>
      <c r="F33" s="213">
        <v>34.083748925193461</v>
      </c>
      <c r="G33" s="213">
        <v>35.535769561478929</v>
      </c>
      <c r="H33" s="213">
        <v>31.708942390369732</v>
      </c>
      <c r="I33" s="213">
        <v>26.782717110920029</v>
      </c>
      <c r="J33" s="213">
        <v>21.328718830610491</v>
      </c>
      <c r="K33" s="213">
        <v>20.174892519346511</v>
      </c>
      <c r="L33" s="213">
        <v>19.77368873602752</v>
      </c>
      <c r="M33" s="213">
        <v>23.766294067067921</v>
      </c>
      <c r="N33" s="213">
        <v>22.306792777300089</v>
      </c>
      <c r="O33" s="213">
        <v>23.517110920034401</v>
      </c>
      <c r="P33" s="213">
        <v>23.110748065348229</v>
      </c>
      <c r="Q33" s="213">
        <v>20.985468615649179</v>
      </c>
      <c r="R33" s="213">
        <v>19.211092003439379</v>
      </c>
      <c r="S33" s="213">
        <v>19.201633705932931</v>
      </c>
      <c r="T33" s="213">
        <v>21.96672398968186</v>
      </c>
      <c r="U33" s="213">
        <v>21.361994840928631</v>
      </c>
      <c r="V33" s="213">
        <v>11.405674978503869</v>
      </c>
      <c r="W33" s="213">
        <v>3.140584694754943</v>
      </c>
      <c r="X33" s="213">
        <v>11.44032674118659</v>
      </c>
      <c r="Y33" s="213">
        <v>5.5918314703353396</v>
      </c>
      <c r="DA33" s="85" t="s">
        <v>1826</v>
      </c>
    </row>
    <row r="34" spans="1:105" ht="12" customHeight="1" x14ac:dyDescent="0.25">
      <c r="A34" s="14" t="s">
        <v>29</v>
      </c>
      <c r="B34" s="204">
        <f t="shared" ref="B34:Y34" si="8">B35+B36+B37+B38+B39</f>
        <v>3.0810834049871021</v>
      </c>
      <c r="C34" s="204">
        <f t="shared" si="8"/>
        <v>1.026999140154772</v>
      </c>
      <c r="D34" s="204">
        <f t="shared" si="8"/>
        <v>1.026999140154772</v>
      </c>
      <c r="E34" s="204">
        <f t="shared" si="8"/>
        <v>1.026999140154772</v>
      </c>
      <c r="F34" s="204">
        <f t="shared" si="8"/>
        <v>12.606276870163372</v>
      </c>
      <c r="G34" s="204">
        <f t="shared" si="8"/>
        <v>22.420464316423043</v>
      </c>
      <c r="H34" s="204">
        <f t="shared" si="8"/>
        <v>11.849183147033534</v>
      </c>
      <c r="I34" s="204">
        <f t="shared" si="8"/>
        <v>2.0009458297506444</v>
      </c>
      <c r="J34" s="204">
        <f t="shared" si="8"/>
        <v>4.0815993121238172</v>
      </c>
      <c r="K34" s="204">
        <f t="shared" si="8"/>
        <v>9.0367153912295777</v>
      </c>
      <c r="L34" s="204">
        <f t="shared" si="8"/>
        <v>3.1349097162510748</v>
      </c>
      <c r="M34" s="204">
        <f t="shared" si="8"/>
        <v>3.1349097162510748</v>
      </c>
      <c r="N34" s="204">
        <f t="shared" si="8"/>
        <v>3.1349097162510748</v>
      </c>
      <c r="O34" s="204">
        <f t="shared" si="8"/>
        <v>3.1349097162510748</v>
      </c>
      <c r="P34" s="204">
        <f t="shared" si="8"/>
        <v>2.1173688736027509</v>
      </c>
      <c r="Q34" s="204">
        <f t="shared" si="8"/>
        <v>2.1173688736027509</v>
      </c>
      <c r="R34" s="204">
        <f t="shared" si="8"/>
        <v>2.1173688736027509</v>
      </c>
      <c r="S34" s="204">
        <f t="shared" si="8"/>
        <v>1.1574376612209802</v>
      </c>
      <c r="T34" s="204">
        <f t="shared" si="8"/>
        <v>1.9562338779019774</v>
      </c>
      <c r="U34" s="204">
        <f t="shared" si="8"/>
        <v>1.1513327601031813</v>
      </c>
      <c r="V34" s="204">
        <f t="shared" si="8"/>
        <v>1.1950128976784173</v>
      </c>
      <c r="W34" s="204">
        <f t="shared" si="8"/>
        <v>1.3932072226999139</v>
      </c>
      <c r="X34" s="204">
        <f t="shared" si="8"/>
        <v>2.8458297506448837</v>
      </c>
      <c r="Y34" s="204">
        <f t="shared" si="8"/>
        <v>1.4487532244196044</v>
      </c>
      <c r="DA34" s="71"/>
    </row>
    <row r="35" spans="1:105" ht="12" customHeight="1" x14ac:dyDescent="0.25">
      <c r="A35" s="18" t="s">
        <v>30</v>
      </c>
      <c r="B35" s="204">
        <v>0</v>
      </c>
      <c r="C35" s="204">
        <v>0</v>
      </c>
      <c r="D35" s="204">
        <v>0</v>
      </c>
      <c r="E35" s="204">
        <v>0</v>
      </c>
      <c r="F35" s="204">
        <v>0</v>
      </c>
      <c r="G35" s="204">
        <v>0</v>
      </c>
      <c r="H35" s="204">
        <v>0</v>
      </c>
      <c r="I35" s="204">
        <v>0</v>
      </c>
      <c r="J35" s="204">
        <v>0</v>
      </c>
      <c r="K35" s="204">
        <v>0</v>
      </c>
      <c r="L35" s="204">
        <v>0</v>
      </c>
      <c r="M35" s="204">
        <v>0</v>
      </c>
      <c r="N35" s="204">
        <v>0</v>
      </c>
      <c r="O35" s="204">
        <v>0</v>
      </c>
      <c r="P35" s="204">
        <v>0</v>
      </c>
      <c r="Q35" s="204">
        <v>0</v>
      </c>
      <c r="R35" s="204">
        <v>0</v>
      </c>
      <c r="S35" s="204">
        <v>0</v>
      </c>
      <c r="T35" s="204">
        <v>0</v>
      </c>
      <c r="U35" s="204">
        <v>0</v>
      </c>
      <c r="V35" s="204">
        <v>0</v>
      </c>
      <c r="W35" s="204">
        <v>0</v>
      </c>
      <c r="X35" s="204">
        <v>0</v>
      </c>
      <c r="Y35" s="204">
        <v>0</v>
      </c>
      <c r="DA35" s="71" t="s">
        <v>1827</v>
      </c>
    </row>
    <row r="36" spans="1:105" ht="12" customHeight="1" x14ac:dyDescent="0.25">
      <c r="A36" s="18" t="s">
        <v>31</v>
      </c>
      <c r="B36" s="204">
        <v>0</v>
      </c>
      <c r="C36" s="204">
        <v>0</v>
      </c>
      <c r="D36" s="204">
        <v>0</v>
      </c>
      <c r="E36" s="204">
        <v>0</v>
      </c>
      <c r="F36" s="204">
        <v>0</v>
      </c>
      <c r="G36" s="204">
        <v>1.129750644883921</v>
      </c>
      <c r="H36" s="204">
        <v>1.129750644883921</v>
      </c>
      <c r="I36" s="204">
        <v>0</v>
      </c>
      <c r="J36" s="204">
        <v>1.099914015477214</v>
      </c>
      <c r="K36" s="204">
        <v>1.099914015477214</v>
      </c>
      <c r="L36" s="204">
        <v>1.099914015477214</v>
      </c>
      <c r="M36" s="204">
        <v>1.099914015477214</v>
      </c>
      <c r="N36" s="204">
        <v>1.099914015477214</v>
      </c>
      <c r="O36" s="204">
        <v>1.099914015477214</v>
      </c>
      <c r="P36" s="204">
        <v>1.099914015477214</v>
      </c>
      <c r="Q36" s="204">
        <v>1.099914015477214</v>
      </c>
      <c r="R36" s="204">
        <v>1.099914015477214</v>
      </c>
      <c r="S36" s="204">
        <v>0.38718830610490113</v>
      </c>
      <c r="T36" s="204">
        <v>0.37506448839208939</v>
      </c>
      <c r="U36" s="204">
        <v>0.33327601031814269</v>
      </c>
      <c r="V36" s="204">
        <v>0.11220980223559759</v>
      </c>
      <c r="W36" s="204">
        <v>0.16612209802235589</v>
      </c>
      <c r="X36" s="204">
        <v>0.17704213241616509</v>
      </c>
      <c r="Y36" s="204">
        <v>0.64127257093723122</v>
      </c>
      <c r="DA36" s="71" t="s">
        <v>1828</v>
      </c>
    </row>
    <row r="37" spans="1:105" ht="12" customHeight="1" x14ac:dyDescent="0.25">
      <c r="A37" s="18" t="s">
        <v>71</v>
      </c>
      <c r="B37" s="204">
        <v>3.0810834049871021</v>
      </c>
      <c r="C37" s="204">
        <v>1.026999140154772</v>
      </c>
      <c r="D37" s="204">
        <v>1.026999140154772</v>
      </c>
      <c r="E37" s="204">
        <v>1.026999140154772</v>
      </c>
      <c r="F37" s="204">
        <v>1.026999140154772</v>
      </c>
      <c r="G37" s="204">
        <v>1.026999140154772</v>
      </c>
      <c r="H37" s="204">
        <v>2.034995700773861</v>
      </c>
      <c r="I37" s="204">
        <v>1.0174548581255369</v>
      </c>
      <c r="J37" s="204">
        <v>1.0174548581255369</v>
      </c>
      <c r="K37" s="204">
        <v>2.034995700773861</v>
      </c>
      <c r="L37" s="204">
        <v>2.034995700773861</v>
      </c>
      <c r="M37" s="204">
        <v>2.034995700773861</v>
      </c>
      <c r="N37" s="204">
        <v>2.034995700773861</v>
      </c>
      <c r="O37" s="204">
        <v>2.034995700773861</v>
      </c>
      <c r="P37" s="204">
        <v>1.0174548581255369</v>
      </c>
      <c r="Q37" s="204">
        <v>1.0174548581255369</v>
      </c>
      <c r="R37" s="204">
        <v>1.0174548581255369</v>
      </c>
      <c r="S37" s="204">
        <v>0.77024935511607906</v>
      </c>
      <c r="T37" s="204">
        <v>1.5811693895098879</v>
      </c>
      <c r="U37" s="204">
        <v>0.81805674978503862</v>
      </c>
      <c r="V37" s="204">
        <v>1.0775580395528801</v>
      </c>
      <c r="W37" s="204">
        <v>1.227085124677558</v>
      </c>
      <c r="X37" s="204">
        <v>2.639380911435941</v>
      </c>
      <c r="Y37" s="204">
        <v>0.79673258813413583</v>
      </c>
      <c r="DA37" s="71" t="s">
        <v>1829</v>
      </c>
    </row>
    <row r="38" spans="1:105" ht="12" customHeight="1" x14ac:dyDescent="0.25">
      <c r="A38" s="18" t="s">
        <v>32</v>
      </c>
      <c r="B38" s="204">
        <v>0</v>
      </c>
      <c r="C38" s="204">
        <v>0</v>
      </c>
      <c r="D38" s="204">
        <v>0</v>
      </c>
      <c r="E38" s="204">
        <v>0</v>
      </c>
      <c r="F38" s="204">
        <v>11.5792777300086</v>
      </c>
      <c r="G38" s="204">
        <v>20.263714531384348</v>
      </c>
      <c r="H38" s="204">
        <v>8.6844368013757514</v>
      </c>
      <c r="I38" s="204">
        <v>0.98349097162510746</v>
      </c>
      <c r="J38" s="204">
        <v>1.964230438521066</v>
      </c>
      <c r="K38" s="204">
        <v>5.9018056749785037</v>
      </c>
      <c r="L38" s="204">
        <v>0</v>
      </c>
      <c r="M38" s="204">
        <v>0</v>
      </c>
      <c r="N38" s="204">
        <v>0</v>
      </c>
      <c r="O38" s="204">
        <v>0</v>
      </c>
      <c r="P38" s="204">
        <v>0</v>
      </c>
      <c r="Q38" s="204">
        <v>0</v>
      </c>
      <c r="R38" s="204">
        <v>0</v>
      </c>
      <c r="S38" s="204">
        <v>0</v>
      </c>
      <c r="T38" s="204">
        <v>0</v>
      </c>
      <c r="U38" s="204">
        <v>0</v>
      </c>
      <c r="V38" s="204">
        <v>0</v>
      </c>
      <c r="W38" s="204">
        <v>0</v>
      </c>
      <c r="X38" s="204">
        <v>0</v>
      </c>
      <c r="Y38" s="204">
        <v>0</v>
      </c>
      <c r="DA38" s="71" t="s">
        <v>1830</v>
      </c>
    </row>
    <row r="39" spans="1:105" ht="12" customHeight="1" x14ac:dyDescent="0.25">
      <c r="A39" s="18" t="s">
        <v>33</v>
      </c>
      <c r="B39" s="204">
        <v>0</v>
      </c>
      <c r="C39" s="204">
        <v>0</v>
      </c>
      <c r="D39" s="204">
        <v>0</v>
      </c>
      <c r="E39" s="204">
        <v>0</v>
      </c>
      <c r="F39" s="204">
        <v>0</v>
      </c>
      <c r="G39" s="204">
        <v>0</v>
      </c>
      <c r="H39" s="204">
        <v>0</v>
      </c>
      <c r="I39" s="204">
        <v>0</v>
      </c>
      <c r="J39" s="204">
        <v>0</v>
      </c>
      <c r="K39" s="204">
        <v>0</v>
      </c>
      <c r="L39" s="204">
        <v>0</v>
      </c>
      <c r="M39" s="204">
        <v>0</v>
      </c>
      <c r="N39" s="204">
        <v>0</v>
      </c>
      <c r="O39" s="204">
        <v>0</v>
      </c>
      <c r="P39" s="204">
        <v>0</v>
      </c>
      <c r="Q39" s="204">
        <v>0</v>
      </c>
      <c r="R39" s="204">
        <v>0</v>
      </c>
      <c r="S39" s="204">
        <v>0</v>
      </c>
      <c r="T39" s="204">
        <v>0</v>
      </c>
      <c r="U39" s="204">
        <v>0</v>
      </c>
      <c r="V39" s="204">
        <v>5.2450558899398104E-3</v>
      </c>
      <c r="W39" s="204">
        <v>0</v>
      </c>
      <c r="X39" s="204">
        <v>2.94067067927773E-2</v>
      </c>
      <c r="Y39" s="204">
        <v>1.074806534823732E-2</v>
      </c>
      <c r="DA39" s="71" t="s">
        <v>1831</v>
      </c>
    </row>
    <row r="40" spans="1:105" ht="12" customHeight="1" x14ac:dyDescent="0.25">
      <c r="A40" s="14" t="s">
        <v>34</v>
      </c>
      <c r="B40" s="204">
        <f t="shared" ref="B40:Y40" si="9">B41+B42</f>
        <v>79.750644883920884</v>
      </c>
      <c r="C40" s="204">
        <f t="shared" si="9"/>
        <v>63.929492691315559</v>
      </c>
      <c r="D40" s="204">
        <f t="shared" si="9"/>
        <v>79.4067067927773</v>
      </c>
      <c r="E40" s="204">
        <f t="shared" si="9"/>
        <v>95.055889939810825</v>
      </c>
      <c r="F40" s="204">
        <f t="shared" si="9"/>
        <v>104.0627687016337</v>
      </c>
      <c r="G40" s="204">
        <f t="shared" si="9"/>
        <v>107.91057609630271</v>
      </c>
      <c r="H40" s="204">
        <f t="shared" si="9"/>
        <v>97.678417884780728</v>
      </c>
      <c r="I40" s="204">
        <f t="shared" si="9"/>
        <v>106.8572656921754</v>
      </c>
      <c r="J40" s="204">
        <f t="shared" si="9"/>
        <v>103.1169389509888</v>
      </c>
      <c r="K40" s="204">
        <f t="shared" si="9"/>
        <v>98.129836629406697</v>
      </c>
      <c r="L40" s="204">
        <f t="shared" si="9"/>
        <v>92.261392949269123</v>
      </c>
      <c r="M40" s="204">
        <f t="shared" si="9"/>
        <v>79.965606190885637</v>
      </c>
      <c r="N40" s="204">
        <f t="shared" si="9"/>
        <v>80.309544282029236</v>
      </c>
      <c r="O40" s="204">
        <f t="shared" si="9"/>
        <v>75.515907136715384</v>
      </c>
      <c r="P40" s="204">
        <f t="shared" si="9"/>
        <v>74.226139294926909</v>
      </c>
      <c r="Q40" s="204">
        <f t="shared" si="9"/>
        <v>73.731728288907988</v>
      </c>
      <c r="R40" s="204">
        <f t="shared" si="9"/>
        <v>76.096302665520199</v>
      </c>
      <c r="S40" s="204">
        <f t="shared" si="9"/>
        <v>76.837059329320724</v>
      </c>
      <c r="T40" s="204">
        <f t="shared" si="9"/>
        <v>75.249785038693034</v>
      </c>
      <c r="U40" s="204">
        <f t="shared" si="9"/>
        <v>77.502751504729147</v>
      </c>
      <c r="V40" s="204">
        <f t="shared" si="9"/>
        <v>77.481083404987103</v>
      </c>
      <c r="W40" s="204">
        <f t="shared" si="9"/>
        <v>78.23740326741185</v>
      </c>
      <c r="X40" s="204">
        <f t="shared" si="9"/>
        <v>63.442476354256229</v>
      </c>
      <c r="Y40" s="204">
        <f t="shared" si="9"/>
        <v>60.529148753224412</v>
      </c>
      <c r="DA40" s="71"/>
    </row>
    <row r="41" spans="1:105" ht="12" customHeight="1" x14ac:dyDescent="0.25">
      <c r="A41" s="18" t="s">
        <v>73</v>
      </c>
      <c r="B41" s="204">
        <v>79.750644883920884</v>
      </c>
      <c r="C41" s="204">
        <v>63.929492691315559</v>
      </c>
      <c r="D41" s="204">
        <v>79.4067067927773</v>
      </c>
      <c r="E41" s="204">
        <v>95.055889939810825</v>
      </c>
      <c r="F41" s="204">
        <v>104.0627687016337</v>
      </c>
      <c r="G41" s="204">
        <v>107.91057609630271</v>
      </c>
      <c r="H41" s="204">
        <v>97.678417884780728</v>
      </c>
      <c r="I41" s="204">
        <v>106.8572656921754</v>
      </c>
      <c r="J41" s="204">
        <v>103.1169389509888</v>
      </c>
      <c r="K41" s="204">
        <v>98.129836629406697</v>
      </c>
      <c r="L41" s="204">
        <v>92.261392949269123</v>
      </c>
      <c r="M41" s="204">
        <v>79.965606190885637</v>
      </c>
      <c r="N41" s="204">
        <v>80.309544282029236</v>
      </c>
      <c r="O41" s="204">
        <v>75.515907136715384</v>
      </c>
      <c r="P41" s="204">
        <v>74.226139294926909</v>
      </c>
      <c r="Q41" s="204">
        <v>73.731728288907988</v>
      </c>
      <c r="R41" s="204">
        <v>76.096302665520199</v>
      </c>
      <c r="S41" s="204">
        <v>76.837059329320724</v>
      </c>
      <c r="T41" s="204">
        <v>75.249785038693034</v>
      </c>
      <c r="U41" s="204">
        <v>77.502751504729147</v>
      </c>
      <c r="V41" s="204">
        <v>77.481083404987103</v>
      </c>
      <c r="W41" s="204">
        <v>78.23740326741185</v>
      </c>
      <c r="X41" s="204">
        <v>63.442476354256229</v>
      </c>
      <c r="Y41" s="204">
        <v>60.529148753224412</v>
      </c>
      <c r="DA41" s="71" t="s">
        <v>1832</v>
      </c>
    </row>
    <row r="42" spans="1:105" ht="12" customHeight="1" x14ac:dyDescent="0.25">
      <c r="A42" s="18" t="s">
        <v>36</v>
      </c>
      <c r="B42" s="204">
        <v>0</v>
      </c>
      <c r="C42" s="204">
        <v>0</v>
      </c>
      <c r="D42" s="204">
        <v>0</v>
      </c>
      <c r="E42" s="204">
        <v>0</v>
      </c>
      <c r="F42" s="204">
        <v>0</v>
      </c>
      <c r="G42" s="204">
        <v>0</v>
      </c>
      <c r="H42" s="204">
        <v>0</v>
      </c>
      <c r="I42" s="204">
        <v>0</v>
      </c>
      <c r="J42" s="204">
        <v>0</v>
      </c>
      <c r="K42" s="204">
        <v>0</v>
      </c>
      <c r="L42" s="204">
        <v>0</v>
      </c>
      <c r="M42" s="204">
        <v>0</v>
      </c>
      <c r="N42" s="204">
        <v>0</v>
      </c>
      <c r="O42" s="204">
        <v>0</v>
      </c>
      <c r="P42" s="204">
        <v>0</v>
      </c>
      <c r="Q42" s="204">
        <v>0</v>
      </c>
      <c r="R42" s="204">
        <v>0</v>
      </c>
      <c r="S42" s="204">
        <v>0</v>
      </c>
      <c r="T42" s="204">
        <v>0</v>
      </c>
      <c r="U42" s="204">
        <v>0</v>
      </c>
      <c r="V42" s="204">
        <v>0</v>
      </c>
      <c r="W42" s="204">
        <v>0</v>
      </c>
      <c r="X42" s="204">
        <v>0</v>
      </c>
      <c r="Y42" s="204">
        <v>0</v>
      </c>
      <c r="DA42" s="71" t="s">
        <v>1833</v>
      </c>
    </row>
    <row r="43" spans="1:105" ht="12" customHeight="1" x14ac:dyDescent="0.25">
      <c r="A43" s="14" t="s">
        <v>37</v>
      </c>
      <c r="B43" s="204">
        <f t="shared" ref="B43:Y43" si="10">B44+B45+B46+B47+B48+B49</f>
        <v>44.879105760963022</v>
      </c>
      <c r="C43" s="204">
        <f t="shared" si="10"/>
        <v>41.917454858125538</v>
      </c>
      <c r="D43" s="204">
        <f t="shared" si="10"/>
        <v>44.903009458297497</v>
      </c>
      <c r="E43" s="204">
        <f t="shared" si="10"/>
        <v>40.818744625967319</v>
      </c>
      <c r="F43" s="204">
        <f t="shared" si="10"/>
        <v>44.711951848667233</v>
      </c>
      <c r="G43" s="204">
        <f t="shared" si="10"/>
        <v>46.192777300085979</v>
      </c>
      <c r="H43" s="204">
        <f t="shared" si="10"/>
        <v>27.84944110060189</v>
      </c>
      <c r="I43" s="204">
        <f t="shared" si="10"/>
        <v>7.3325881341358556</v>
      </c>
      <c r="J43" s="204">
        <f t="shared" si="10"/>
        <v>7.1892519346517627</v>
      </c>
      <c r="K43" s="204">
        <f t="shared" si="10"/>
        <v>6.6398968185726561</v>
      </c>
      <c r="L43" s="204">
        <f t="shared" si="10"/>
        <v>7.2370593293207222</v>
      </c>
      <c r="M43" s="204">
        <f t="shared" si="10"/>
        <v>8.0730008598452265</v>
      </c>
      <c r="N43" s="204">
        <f t="shared" si="10"/>
        <v>8.1207222699914006</v>
      </c>
      <c r="O43" s="204">
        <f t="shared" si="10"/>
        <v>7.786414445399827</v>
      </c>
      <c r="P43" s="204">
        <f t="shared" si="10"/>
        <v>8.2879621668099741</v>
      </c>
      <c r="Q43" s="204">
        <f t="shared" si="10"/>
        <v>8.622355975924334</v>
      </c>
      <c r="R43" s="204">
        <f t="shared" si="10"/>
        <v>10.05537403267412</v>
      </c>
      <c r="S43" s="204">
        <f t="shared" si="10"/>
        <v>11.818916595012899</v>
      </c>
      <c r="T43" s="204">
        <f t="shared" si="10"/>
        <v>10.707738607050731</v>
      </c>
      <c r="U43" s="204">
        <f t="shared" si="10"/>
        <v>10.744368013757519</v>
      </c>
      <c r="V43" s="204">
        <f t="shared" si="10"/>
        <v>9.8311263972484948</v>
      </c>
      <c r="W43" s="204">
        <f t="shared" si="10"/>
        <v>7.1501289767841776</v>
      </c>
      <c r="X43" s="204">
        <f t="shared" si="10"/>
        <v>7.1469475494410997</v>
      </c>
      <c r="Y43" s="204">
        <f t="shared" si="10"/>
        <v>6.902491418774134</v>
      </c>
      <c r="DA43" s="71"/>
    </row>
    <row r="44" spans="1:105" ht="12" customHeight="1" x14ac:dyDescent="0.25">
      <c r="A44" s="18" t="s">
        <v>38</v>
      </c>
      <c r="B44" s="204">
        <v>44.879105760963022</v>
      </c>
      <c r="C44" s="204">
        <v>41.917454858125538</v>
      </c>
      <c r="D44" s="204">
        <v>44.903009458297497</v>
      </c>
      <c r="E44" s="204">
        <v>40.818744625967319</v>
      </c>
      <c r="F44" s="204">
        <v>44.711951848667233</v>
      </c>
      <c r="G44" s="204">
        <v>46.192777300085979</v>
      </c>
      <c r="H44" s="204">
        <v>27.84944110060189</v>
      </c>
      <c r="I44" s="204">
        <v>7.3325881341358556</v>
      </c>
      <c r="J44" s="204">
        <v>7.1892519346517627</v>
      </c>
      <c r="K44" s="204">
        <v>6.6398968185726561</v>
      </c>
      <c r="L44" s="204">
        <v>7.2370593293207222</v>
      </c>
      <c r="M44" s="204">
        <v>8.0730008598452265</v>
      </c>
      <c r="N44" s="204">
        <v>8.1207222699914006</v>
      </c>
      <c r="O44" s="204">
        <v>7.786414445399827</v>
      </c>
      <c r="P44" s="204">
        <v>8.2879621668099741</v>
      </c>
      <c r="Q44" s="204">
        <v>8.622355975924334</v>
      </c>
      <c r="R44" s="204">
        <v>10.05537403267412</v>
      </c>
      <c r="S44" s="204">
        <v>11.818916595012899</v>
      </c>
      <c r="T44" s="204">
        <v>10.707738607050731</v>
      </c>
      <c r="U44" s="204">
        <v>10.744368013757519</v>
      </c>
      <c r="V44" s="204">
        <v>9.8311263972484948</v>
      </c>
      <c r="W44" s="204">
        <v>7.1501289767841776</v>
      </c>
      <c r="X44" s="204">
        <v>7.1469475494410997</v>
      </c>
      <c r="Y44" s="204">
        <v>6.7962166809974196</v>
      </c>
      <c r="DA44" s="71" t="s">
        <v>1834</v>
      </c>
    </row>
    <row r="45" spans="1:105" ht="12" customHeight="1" x14ac:dyDescent="0.25">
      <c r="A45" s="18" t="s">
        <v>74</v>
      </c>
      <c r="B45" s="204">
        <v>0</v>
      </c>
      <c r="C45" s="204">
        <v>0</v>
      </c>
      <c r="D45" s="204">
        <v>0</v>
      </c>
      <c r="E45" s="204">
        <v>0</v>
      </c>
      <c r="F45" s="204">
        <v>0</v>
      </c>
      <c r="G45" s="204">
        <v>0</v>
      </c>
      <c r="H45" s="204">
        <v>0</v>
      </c>
      <c r="I45" s="204">
        <v>0</v>
      </c>
      <c r="J45" s="204">
        <v>0</v>
      </c>
      <c r="K45" s="204">
        <v>0</v>
      </c>
      <c r="L45" s="204">
        <v>0</v>
      </c>
      <c r="M45" s="204">
        <v>0</v>
      </c>
      <c r="N45" s="204">
        <v>0</v>
      </c>
      <c r="O45" s="204">
        <v>0</v>
      </c>
      <c r="P45" s="204">
        <v>0</v>
      </c>
      <c r="Q45" s="204">
        <v>0</v>
      </c>
      <c r="R45" s="204">
        <v>0</v>
      </c>
      <c r="S45" s="204">
        <v>0</v>
      </c>
      <c r="T45" s="204">
        <v>0</v>
      </c>
      <c r="U45" s="204">
        <v>0</v>
      </c>
      <c r="V45" s="204">
        <v>0</v>
      </c>
      <c r="W45" s="204">
        <v>0</v>
      </c>
      <c r="X45" s="204">
        <v>0</v>
      </c>
      <c r="Y45" s="204">
        <v>8.1255374032674105E-2</v>
      </c>
      <c r="DA45" s="71" t="s">
        <v>1835</v>
      </c>
    </row>
    <row r="46" spans="1:105" ht="12" customHeight="1" x14ac:dyDescent="0.25">
      <c r="A46" s="18" t="s">
        <v>75</v>
      </c>
      <c r="B46" s="204">
        <v>0</v>
      </c>
      <c r="C46" s="204">
        <v>0</v>
      </c>
      <c r="D46" s="204">
        <v>0</v>
      </c>
      <c r="E46" s="204">
        <v>0</v>
      </c>
      <c r="F46" s="204">
        <v>0</v>
      </c>
      <c r="G46" s="204">
        <v>0</v>
      </c>
      <c r="H46" s="204">
        <v>0</v>
      </c>
      <c r="I46" s="204">
        <v>0</v>
      </c>
      <c r="J46" s="204">
        <v>0</v>
      </c>
      <c r="K46" s="204">
        <v>0</v>
      </c>
      <c r="L46" s="204">
        <v>0</v>
      </c>
      <c r="M46" s="204">
        <v>0</v>
      </c>
      <c r="N46" s="204">
        <v>0</v>
      </c>
      <c r="O46" s="204">
        <v>0</v>
      </c>
      <c r="P46" s="204">
        <v>0</v>
      </c>
      <c r="Q46" s="204">
        <v>0</v>
      </c>
      <c r="R46" s="204">
        <v>0</v>
      </c>
      <c r="S46" s="204">
        <v>0</v>
      </c>
      <c r="T46" s="204">
        <v>0</v>
      </c>
      <c r="U46" s="204">
        <v>0</v>
      </c>
      <c r="V46" s="204">
        <v>0</v>
      </c>
      <c r="W46" s="204">
        <v>0</v>
      </c>
      <c r="X46" s="204">
        <v>0</v>
      </c>
      <c r="Y46" s="204">
        <v>0</v>
      </c>
      <c r="DA46" s="71" t="s">
        <v>1836</v>
      </c>
    </row>
    <row r="47" spans="1:105" ht="12" customHeight="1" x14ac:dyDescent="0.25">
      <c r="A47" s="18" t="s">
        <v>76</v>
      </c>
      <c r="B47" s="204">
        <v>0</v>
      </c>
      <c r="C47" s="204">
        <v>0</v>
      </c>
      <c r="D47" s="204">
        <v>0</v>
      </c>
      <c r="E47" s="204">
        <v>0</v>
      </c>
      <c r="F47" s="204">
        <v>0</v>
      </c>
      <c r="G47" s="204">
        <v>0</v>
      </c>
      <c r="H47" s="204">
        <v>0</v>
      </c>
      <c r="I47" s="204">
        <v>0</v>
      </c>
      <c r="J47" s="204">
        <v>0</v>
      </c>
      <c r="K47" s="204">
        <v>0</v>
      </c>
      <c r="L47" s="204">
        <v>0</v>
      </c>
      <c r="M47" s="204">
        <v>0</v>
      </c>
      <c r="N47" s="204">
        <v>0</v>
      </c>
      <c r="O47" s="204">
        <v>0</v>
      </c>
      <c r="P47" s="204">
        <v>0</v>
      </c>
      <c r="Q47" s="204">
        <v>0</v>
      </c>
      <c r="R47" s="204">
        <v>0</v>
      </c>
      <c r="S47" s="204">
        <v>0</v>
      </c>
      <c r="T47" s="204">
        <v>0</v>
      </c>
      <c r="U47" s="204">
        <v>0</v>
      </c>
      <c r="V47" s="204">
        <v>0</v>
      </c>
      <c r="W47" s="204">
        <v>0</v>
      </c>
      <c r="X47" s="204">
        <v>0</v>
      </c>
      <c r="Y47" s="204">
        <v>0</v>
      </c>
      <c r="DA47" s="71" t="s">
        <v>1837</v>
      </c>
    </row>
    <row r="48" spans="1:105" ht="12" customHeight="1" x14ac:dyDescent="0.25">
      <c r="A48" s="18" t="s">
        <v>77</v>
      </c>
      <c r="B48" s="204">
        <v>0</v>
      </c>
      <c r="C48" s="204">
        <v>0</v>
      </c>
      <c r="D48" s="204">
        <v>0</v>
      </c>
      <c r="E48" s="204">
        <v>0</v>
      </c>
      <c r="F48" s="204">
        <v>0</v>
      </c>
      <c r="G48" s="204">
        <v>0</v>
      </c>
      <c r="H48" s="204">
        <v>0</v>
      </c>
      <c r="I48" s="204">
        <v>0</v>
      </c>
      <c r="J48" s="204">
        <v>0</v>
      </c>
      <c r="K48" s="204">
        <v>0</v>
      </c>
      <c r="L48" s="204">
        <v>0</v>
      </c>
      <c r="M48" s="204">
        <v>0</v>
      </c>
      <c r="N48" s="204">
        <v>0</v>
      </c>
      <c r="O48" s="204">
        <v>0</v>
      </c>
      <c r="P48" s="204">
        <v>0</v>
      </c>
      <c r="Q48" s="204">
        <v>0</v>
      </c>
      <c r="R48" s="204">
        <v>0</v>
      </c>
      <c r="S48" s="204">
        <v>0</v>
      </c>
      <c r="T48" s="204">
        <v>0</v>
      </c>
      <c r="U48" s="204">
        <v>0</v>
      </c>
      <c r="V48" s="204">
        <v>0</v>
      </c>
      <c r="W48" s="204">
        <v>0</v>
      </c>
      <c r="X48" s="204">
        <v>0</v>
      </c>
      <c r="Y48" s="204">
        <v>0</v>
      </c>
      <c r="DA48" s="71" t="s">
        <v>1838</v>
      </c>
    </row>
    <row r="49" spans="1:105" ht="12" customHeight="1" x14ac:dyDescent="0.25">
      <c r="A49" s="18" t="s">
        <v>78</v>
      </c>
      <c r="B49" s="204">
        <v>0</v>
      </c>
      <c r="C49" s="204">
        <v>0</v>
      </c>
      <c r="D49" s="204">
        <v>0</v>
      </c>
      <c r="E49" s="204">
        <v>0</v>
      </c>
      <c r="F49" s="204">
        <v>0</v>
      </c>
      <c r="G49" s="204">
        <v>0</v>
      </c>
      <c r="H49" s="204">
        <v>0</v>
      </c>
      <c r="I49" s="204">
        <v>0</v>
      </c>
      <c r="J49" s="204">
        <v>0</v>
      </c>
      <c r="K49" s="204">
        <v>0</v>
      </c>
      <c r="L49" s="204">
        <v>0</v>
      </c>
      <c r="M49" s="204">
        <v>0</v>
      </c>
      <c r="N49" s="204">
        <v>0</v>
      </c>
      <c r="O49" s="204">
        <v>0</v>
      </c>
      <c r="P49" s="204">
        <v>0</v>
      </c>
      <c r="Q49" s="204">
        <v>0</v>
      </c>
      <c r="R49" s="204">
        <v>0</v>
      </c>
      <c r="S49" s="204">
        <v>0</v>
      </c>
      <c r="T49" s="204">
        <v>0</v>
      </c>
      <c r="U49" s="204">
        <v>0</v>
      </c>
      <c r="V49" s="204">
        <v>0</v>
      </c>
      <c r="W49" s="204">
        <v>0</v>
      </c>
      <c r="X49" s="204">
        <v>0</v>
      </c>
      <c r="Y49" s="204">
        <v>2.5019363744040238E-2</v>
      </c>
      <c r="DA49" s="71" t="s">
        <v>1839</v>
      </c>
    </row>
    <row r="50" spans="1:105" ht="12" customHeight="1" x14ac:dyDescent="0.25">
      <c r="A50" s="14" t="s">
        <v>39</v>
      </c>
      <c r="B50" s="204">
        <v>0</v>
      </c>
      <c r="C50" s="204">
        <v>0</v>
      </c>
      <c r="D50" s="204">
        <v>0</v>
      </c>
      <c r="E50" s="204">
        <v>1.146431642304385</v>
      </c>
      <c r="F50" s="204">
        <v>1.0031814273430779</v>
      </c>
      <c r="G50" s="204">
        <v>1.0748065348237319</v>
      </c>
      <c r="H50" s="204">
        <v>0.90765262252794487</v>
      </c>
      <c r="I50" s="204">
        <v>0.7165090283748925</v>
      </c>
      <c r="J50" s="204">
        <v>0.62098022355975924</v>
      </c>
      <c r="K50" s="204">
        <v>0.95537403267411869</v>
      </c>
      <c r="L50" s="204">
        <v>0.76431642304385194</v>
      </c>
      <c r="M50" s="204">
        <v>0.9792777300085983</v>
      </c>
      <c r="N50" s="204">
        <v>0.1194325021496131</v>
      </c>
      <c r="O50" s="204">
        <v>1.050902837489252</v>
      </c>
      <c r="P50" s="204">
        <v>1.026999140154772</v>
      </c>
      <c r="Q50" s="204">
        <v>1.0748065348237319</v>
      </c>
      <c r="R50" s="204">
        <v>1.0748065348237319</v>
      </c>
      <c r="S50" s="204">
        <v>1.0884780739466891</v>
      </c>
      <c r="T50" s="204">
        <v>0.90206362854686151</v>
      </c>
      <c r="U50" s="204">
        <v>0.96981943250214953</v>
      </c>
      <c r="V50" s="204">
        <v>0.72226999140154768</v>
      </c>
      <c r="W50" s="204">
        <v>0.29286328460877042</v>
      </c>
      <c r="X50" s="204">
        <v>0.22089423903697331</v>
      </c>
      <c r="Y50" s="204">
        <v>0.16870163370593291</v>
      </c>
      <c r="DA50" s="71" t="s">
        <v>1840</v>
      </c>
    </row>
    <row r="51" spans="1:105" ht="12" customHeight="1" x14ac:dyDescent="0.25">
      <c r="A51" s="21" t="s">
        <v>40</v>
      </c>
      <c r="B51" s="207">
        <v>57.609630266552017</v>
      </c>
      <c r="C51" s="207">
        <v>58.3834909716251</v>
      </c>
      <c r="D51" s="207">
        <v>57.523645743766117</v>
      </c>
      <c r="E51" s="207">
        <v>58.813413585554599</v>
      </c>
      <c r="F51" s="207">
        <v>63.112639724849522</v>
      </c>
      <c r="G51" s="207">
        <v>64.746345657781589</v>
      </c>
      <c r="H51" s="207">
        <v>63.972484952708513</v>
      </c>
      <c r="I51" s="207">
        <v>62.682717110920031</v>
      </c>
      <c r="J51" s="207">
        <v>57.523645743766117</v>
      </c>
      <c r="K51" s="207">
        <v>56.233877901977642</v>
      </c>
      <c r="L51" s="207">
        <v>55.631986242476351</v>
      </c>
      <c r="M51" s="207">
        <v>54.514187446259669</v>
      </c>
      <c r="N51" s="207">
        <v>55.28804815133276</v>
      </c>
      <c r="O51" s="207">
        <v>53.654342218400693</v>
      </c>
      <c r="P51" s="207">
        <v>58.211521926053308</v>
      </c>
      <c r="Q51" s="207">
        <v>59.157351676698191</v>
      </c>
      <c r="R51" s="207">
        <v>58.6414445399828</v>
      </c>
      <c r="S51" s="207">
        <v>60.120980223559762</v>
      </c>
      <c r="T51" s="207">
        <v>58.919690455717969</v>
      </c>
      <c r="U51" s="207">
        <v>60.831298366294057</v>
      </c>
      <c r="V51" s="207">
        <v>56.665606190885633</v>
      </c>
      <c r="W51" s="207">
        <v>52.227601031814267</v>
      </c>
      <c r="X51" s="207">
        <v>47.317626827171097</v>
      </c>
      <c r="Y51" s="207">
        <v>40.587274290627683</v>
      </c>
      <c r="DA51" s="86" t="s">
        <v>1841</v>
      </c>
    </row>
    <row r="52" spans="1:105" ht="12" customHeight="1" x14ac:dyDescent="0.25">
      <c r="A52" s="114" t="s">
        <v>144</v>
      </c>
      <c r="B52" s="284">
        <f t="shared" ref="B52:Y52" si="11">SUM(B53:B55)</f>
        <v>212.82785898538262</v>
      </c>
      <c r="C52" s="284">
        <f t="shared" si="11"/>
        <v>197.44539982803101</v>
      </c>
      <c r="D52" s="284">
        <f t="shared" si="11"/>
        <v>217.46913155631989</v>
      </c>
      <c r="E52" s="284">
        <f t="shared" si="11"/>
        <v>229.41582115219262</v>
      </c>
      <c r="F52" s="284">
        <f t="shared" si="11"/>
        <v>259.58056749785032</v>
      </c>
      <c r="G52" s="284">
        <f t="shared" si="11"/>
        <v>277.88073946689599</v>
      </c>
      <c r="H52" s="284">
        <f t="shared" si="11"/>
        <v>233.96612209802231</v>
      </c>
      <c r="I52" s="284">
        <f t="shared" si="11"/>
        <v>206.37274290627693</v>
      </c>
      <c r="J52" s="284">
        <f t="shared" si="11"/>
        <v>193.86113499570075</v>
      </c>
      <c r="K52" s="284">
        <f t="shared" si="11"/>
        <v>191.17059329320725</v>
      </c>
      <c r="L52" s="284">
        <f t="shared" si="11"/>
        <v>178.80335339638864</v>
      </c>
      <c r="M52" s="284">
        <f t="shared" si="11"/>
        <v>170.43327601031814</v>
      </c>
      <c r="N52" s="284">
        <f t="shared" si="11"/>
        <v>169.2794496990542</v>
      </c>
      <c r="O52" s="284">
        <f t="shared" si="11"/>
        <v>164.65958727429066</v>
      </c>
      <c r="P52" s="284">
        <f t="shared" si="11"/>
        <v>166.98073946689595</v>
      </c>
      <c r="Q52" s="284">
        <f t="shared" si="11"/>
        <v>165.68907996560631</v>
      </c>
      <c r="R52" s="284">
        <f t="shared" si="11"/>
        <v>167.19638865004299</v>
      </c>
      <c r="S52" s="284">
        <f t="shared" si="11"/>
        <v>170.22450558899405</v>
      </c>
      <c r="T52" s="284">
        <f t="shared" si="11"/>
        <v>169.70223559759239</v>
      </c>
      <c r="U52" s="284">
        <f t="shared" si="11"/>
        <v>172.56156491831467</v>
      </c>
      <c r="V52" s="284">
        <f t="shared" si="11"/>
        <v>157.30077386070505</v>
      </c>
      <c r="W52" s="284">
        <f t="shared" si="11"/>
        <v>142.44178847807387</v>
      </c>
      <c r="X52" s="284">
        <f t="shared" si="11"/>
        <v>132.41410146173695</v>
      </c>
      <c r="Y52" s="284">
        <f t="shared" si="11"/>
        <v>115.22820079108716</v>
      </c>
      <c r="DA52" s="118"/>
    </row>
    <row r="53" spans="1:105" ht="12" customHeight="1" x14ac:dyDescent="0.25">
      <c r="A53" s="51" t="s">
        <v>54</v>
      </c>
      <c r="B53" s="241">
        <f>PPA_fec!B5</f>
        <v>63.653621230058377</v>
      </c>
      <c r="C53" s="241">
        <f>PPA_fec!C5</f>
        <v>43.050545538194612</v>
      </c>
      <c r="D53" s="241">
        <f>PPA_fec!D5</f>
        <v>43.01796579291581</v>
      </c>
      <c r="E53" s="241">
        <f>PPA_fec!E5</f>
        <v>75.62899126374549</v>
      </c>
      <c r="F53" s="241">
        <f>PPA_fec!F5</f>
        <v>77.204779578627338</v>
      </c>
      <c r="G53" s="241">
        <f>PPA_fec!G5</f>
        <v>55.226062799415658</v>
      </c>
      <c r="H53" s="241">
        <f>PPA_fec!H5</f>
        <v>48.597678003854227</v>
      </c>
      <c r="I53" s="241">
        <f>PPA_fec!I5</f>
        <v>20.001374368998661</v>
      </c>
      <c r="J53" s="241">
        <f>PPA_fec!J5</f>
        <v>44.955905332100393</v>
      </c>
      <c r="K53" s="241">
        <f>PPA_fec!K5</f>
        <v>41.215728939888713</v>
      </c>
      <c r="L53" s="241">
        <f>PPA_fec!L5</f>
        <v>11.1367500606971</v>
      </c>
      <c r="M53" s="241">
        <f>PPA_fec!M5</f>
        <v>11.38935111732687</v>
      </c>
      <c r="N53" s="241">
        <f>PPA_fec!N5</f>
        <v>14.7467530026069</v>
      </c>
      <c r="O53" s="241">
        <f>PPA_fec!O5</f>
        <v>18.13330333583761</v>
      </c>
      <c r="P53" s="241">
        <f>PPA_fec!P5</f>
        <v>19.03125243852428</v>
      </c>
      <c r="Q53" s="241">
        <f>PPA_fec!Q5</f>
        <v>20.765315449043172</v>
      </c>
      <c r="R53" s="241">
        <f>PPA_fec!R5</f>
        <v>18.38855467283021</v>
      </c>
      <c r="S53" s="241">
        <f>PPA_fec!S5</f>
        <v>20.20972599490629</v>
      </c>
      <c r="T53" s="241">
        <f>PPA_fec!T5</f>
        <v>21.216975831487741</v>
      </c>
      <c r="U53" s="241">
        <f>PPA_fec!U5</f>
        <v>20.68353327217077</v>
      </c>
      <c r="V53" s="241">
        <f>PPA_fec!V5</f>
        <v>20.079397178604971</v>
      </c>
      <c r="W53" s="241">
        <f>PPA_fec!W5</f>
        <v>18.436567830795411</v>
      </c>
      <c r="X53" s="241">
        <f>PPA_fec!X5</f>
        <v>16.237520075721129</v>
      </c>
      <c r="Y53" s="241">
        <f>PPA_fec!Y5</f>
        <v>10.71916162677674</v>
      </c>
      <c r="DA53" s="83"/>
    </row>
    <row r="54" spans="1:105" ht="12" customHeight="1" x14ac:dyDescent="0.25">
      <c r="A54" s="99" t="s">
        <v>61</v>
      </c>
      <c r="B54" s="282">
        <f>PPA_fec!B32</f>
        <v>143.62058999925191</v>
      </c>
      <c r="C54" s="282">
        <f>PPA_fec!C32</f>
        <v>149.24260492300391</v>
      </c>
      <c r="D54" s="282">
        <f>PPA_fec!D32</f>
        <v>168.7764060762068</v>
      </c>
      <c r="E54" s="282">
        <f>PPA_fec!E32</f>
        <v>147.80032668147331</v>
      </c>
      <c r="F54" s="282">
        <f>PPA_fec!F32</f>
        <v>175.60214915277069</v>
      </c>
      <c r="G54" s="282">
        <f>PPA_fec!G32</f>
        <v>215.40350310141989</v>
      </c>
      <c r="H54" s="282">
        <f>PPA_fec!H32</f>
        <v>179.26320281992369</v>
      </c>
      <c r="I54" s="282">
        <f>PPA_fec!I32</f>
        <v>180.9861641471206</v>
      </c>
      <c r="J54" s="282">
        <f>PPA_fec!J32</f>
        <v>143.8465100838838</v>
      </c>
      <c r="K54" s="282">
        <f>PPA_fec!K32</f>
        <v>144.96635325551739</v>
      </c>
      <c r="L54" s="282">
        <f>PPA_fec!L32</f>
        <v>163.00080982960611</v>
      </c>
      <c r="M54" s="282">
        <f>PPA_fec!M32</f>
        <v>154.59654481132739</v>
      </c>
      <c r="N54" s="282">
        <f>PPA_fec!N32</f>
        <v>150.11542519612701</v>
      </c>
      <c r="O54" s="282">
        <f>PPA_fec!O32</f>
        <v>142.2295656810727</v>
      </c>
      <c r="P54" s="282">
        <f>PPA_fec!P32</f>
        <v>143.8516079799337</v>
      </c>
      <c r="Q54" s="282">
        <f>PPA_fec!Q32</f>
        <v>140.96955127494661</v>
      </c>
      <c r="R54" s="282">
        <f>PPA_fec!R32</f>
        <v>144.76369525551601</v>
      </c>
      <c r="S54" s="282">
        <f>PPA_fec!S32</f>
        <v>144.43044310798859</v>
      </c>
      <c r="T54" s="282">
        <f>PPA_fec!T32</f>
        <v>144.53319613755781</v>
      </c>
      <c r="U54" s="282">
        <f>PPA_fec!U32</f>
        <v>147.59994336870051</v>
      </c>
      <c r="V54" s="282">
        <f>PPA_fec!V32</f>
        <v>133.2553405686005</v>
      </c>
      <c r="W54" s="282">
        <f>PPA_fec!W32</f>
        <v>120.27635850913001</v>
      </c>
      <c r="X54" s="282">
        <f>PPA_fec!X32</f>
        <v>112.7167791504182</v>
      </c>
      <c r="Y54" s="282">
        <f>PPA_fec!Y32</f>
        <v>101.4982813802077</v>
      </c>
      <c r="DA54" s="94"/>
    </row>
    <row r="55" spans="1:105" ht="12" customHeight="1" x14ac:dyDescent="0.25">
      <c r="A55" s="52" t="s">
        <v>62</v>
      </c>
      <c r="B55" s="242">
        <f>PPA_fec!B83</f>
        <v>5.5536477560723387</v>
      </c>
      <c r="C55" s="242">
        <f>PPA_fec!C83</f>
        <v>5.1522493668324767</v>
      </c>
      <c r="D55" s="242">
        <f>PPA_fec!D83</f>
        <v>5.6747596871972759</v>
      </c>
      <c r="E55" s="242">
        <f>PPA_fec!E83</f>
        <v>5.98650320697383</v>
      </c>
      <c r="F55" s="242">
        <f>PPA_fec!F83</f>
        <v>6.773638766452251</v>
      </c>
      <c r="G55" s="242">
        <f>PPA_fec!G83</f>
        <v>7.251173566060455</v>
      </c>
      <c r="H55" s="242">
        <f>PPA_fec!H83</f>
        <v>6.105241274244416</v>
      </c>
      <c r="I55" s="242">
        <f>PPA_fec!I83</f>
        <v>5.3852043901576607</v>
      </c>
      <c r="J55" s="242">
        <f>PPA_fec!J83</f>
        <v>5.0587195797165609</v>
      </c>
      <c r="K55" s="242">
        <f>PPA_fec!K83</f>
        <v>4.9885110978011422</v>
      </c>
      <c r="L55" s="242">
        <f>PPA_fec!L83</f>
        <v>4.665793506085425</v>
      </c>
      <c r="M55" s="242">
        <f>PPA_fec!M83</f>
        <v>4.4473800816638844</v>
      </c>
      <c r="N55" s="242">
        <f>PPA_fec!N83</f>
        <v>4.4172715003202727</v>
      </c>
      <c r="O55" s="242">
        <f>PPA_fec!O83</f>
        <v>4.2967182573803377</v>
      </c>
      <c r="P55" s="242">
        <f>PPA_fec!P83</f>
        <v>4.0978790484379486</v>
      </c>
      <c r="Q55" s="242">
        <f>PPA_fec!Q83</f>
        <v>3.9542132416165088</v>
      </c>
      <c r="R55" s="242">
        <f>PPA_fec!R83</f>
        <v>4.0441387216967613</v>
      </c>
      <c r="S55" s="242">
        <f>PPA_fec!S83</f>
        <v>5.5843364860991702</v>
      </c>
      <c r="T55" s="242">
        <f>PPA_fec!T83</f>
        <v>3.9520636285468611</v>
      </c>
      <c r="U55" s="242">
        <f>PPA_fec!U83</f>
        <v>4.278088277443393</v>
      </c>
      <c r="V55" s="242">
        <f>PPA_fec!V83</f>
        <v>3.9660361134995701</v>
      </c>
      <c r="W55" s="242">
        <f>PPA_fec!W83</f>
        <v>3.7288621381484659</v>
      </c>
      <c r="X55" s="242">
        <f>PPA_fec!X83</f>
        <v>3.4598022355975928</v>
      </c>
      <c r="Y55" s="242">
        <f>PPA_fec!Y83</f>
        <v>3.0107577841027191</v>
      </c>
      <c r="DA55" s="84"/>
    </row>
    <row r="56" spans="1:105" ht="12" customHeight="1" x14ac:dyDescent="0.25">
      <c r="A56" s="172"/>
      <c r="B56" s="172"/>
      <c r="C56" s="172"/>
      <c r="D56" s="172"/>
      <c r="E56" s="172"/>
      <c r="F56" s="172"/>
      <c r="G56" s="172"/>
      <c r="H56" s="172"/>
      <c r="I56" s="172"/>
      <c r="J56" s="172"/>
      <c r="K56" s="172"/>
      <c r="L56" s="172"/>
      <c r="M56" s="172"/>
      <c r="N56" s="172"/>
      <c r="O56" s="172"/>
      <c r="P56" s="172"/>
      <c r="Q56" s="172"/>
      <c r="R56" s="172"/>
      <c r="S56" s="172"/>
      <c r="T56" s="172"/>
      <c r="U56" s="172"/>
      <c r="V56" s="172"/>
      <c r="W56" s="172"/>
      <c r="X56" s="172"/>
      <c r="Y56" s="172"/>
      <c r="DA56" s="176"/>
    </row>
    <row r="57" spans="1:105" ht="12" customHeight="1" x14ac:dyDescent="0.25">
      <c r="A57" s="30" t="s">
        <v>84</v>
      </c>
      <c r="B57" s="203">
        <f t="shared" ref="B57:Y57" si="12">SUM(B58:B60)</f>
        <v>307.51473131810155</v>
      </c>
      <c r="C57" s="203">
        <f t="shared" si="12"/>
        <v>282.80726208146052</v>
      </c>
      <c r="D57" s="203">
        <f t="shared" si="12"/>
        <v>328.89684143837133</v>
      </c>
      <c r="E57" s="203">
        <f t="shared" si="12"/>
        <v>357.39040631834479</v>
      </c>
      <c r="F57" s="203">
        <f t="shared" si="12"/>
        <v>422.22078527800181</v>
      </c>
      <c r="G57" s="203">
        <f t="shared" si="12"/>
        <v>468.22599059828207</v>
      </c>
      <c r="H57" s="203">
        <f t="shared" si="12"/>
        <v>394.40441015788059</v>
      </c>
      <c r="I57" s="203">
        <f t="shared" si="12"/>
        <v>365.05272612163748</v>
      </c>
      <c r="J57" s="203">
        <f t="shared" si="12"/>
        <v>340.41483348164149</v>
      </c>
      <c r="K57" s="203">
        <f t="shared" si="12"/>
        <v>339.97720452217277</v>
      </c>
      <c r="L57" s="203">
        <f t="shared" si="12"/>
        <v>306.75284770217189</v>
      </c>
      <c r="M57" s="203">
        <f t="shared" si="12"/>
        <v>294.77039528953401</v>
      </c>
      <c r="N57" s="203">
        <f t="shared" si="12"/>
        <v>289.55328025047078</v>
      </c>
      <c r="O57" s="203">
        <f t="shared" si="12"/>
        <v>282.93776541896568</v>
      </c>
      <c r="P57" s="203">
        <f t="shared" si="12"/>
        <v>275.45451787154957</v>
      </c>
      <c r="Q57" s="203">
        <f t="shared" si="12"/>
        <v>265.05447346755739</v>
      </c>
      <c r="R57" s="203">
        <f t="shared" si="12"/>
        <v>262.60513947516807</v>
      </c>
      <c r="S57" s="203">
        <f t="shared" si="12"/>
        <v>261.11828256157361</v>
      </c>
      <c r="T57" s="203">
        <f t="shared" si="12"/>
        <v>270.99540768174404</v>
      </c>
      <c r="U57" s="203">
        <f t="shared" si="12"/>
        <v>271.34224428172678</v>
      </c>
      <c r="V57" s="203">
        <f t="shared" si="12"/>
        <v>231.39955332224076</v>
      </c>
      <c r="W57" s="203">
        <f t="shared" si="12"/>
        <v>200.6407788018476</v>
      </c>
      <c r="X57" s="203">
        <f t="shared" si="12"/>
        <v>203.78916180209927</v>
      </c>
      <c r="Y57" s="203">
        <f t="shared" si="12"/>
        <v>168.8701767615656</v>
      </c>
      <c r="DA57" s="112"/>
    </row>
    <row r="58" spans="1:105" ht="12" customHeight="1" x14ac:dyDescent="0.25">
      <c r="A58" s="51" t="s">
        <v>54</v>
      </c>
      <c r="B58" s="241">
        <f>PPA_emi!B5</f>
        <v>76.801688393853283</v>
      </c>
      <c r="C58" s="241">
        <f>PPA_emi!C5</f>
        <v>47.756184531230247</v>
      </c>
      <c r="D58" s="241">
        <f>PPA_emi!D5</f>
        <v>51.89913261737118</v>
      </c>
      <c r="E58" s="241">
        <f>PPA_emi!E5</f>
        <v>101.34029119005559</v>
      </c>
      <c r="F58" s="241">
        <f>PPA_emi!F5</f>
        <v>108.0950213876195</v>
      </c>
      <c r="G58" s="241">
        <f>PPA_emi!G5</f>
        <v>77.568609580370548</v>
      </c>
      <c r="H58" s="241">
        <f>PPA_emi!H5</f>
        <v>64.880385367379105</v>
      </c>
      <c r="I58" s="241">
        <f>PPA_emi!I5</f>
        <v>24.806307975374239</v>
      </c>
      <c r="J58" s="241">
        <f>PPA_emi!J5</f>
        <v>61.405076853749108</v>
      </c>
      <c r="K58" s="241">
        <f>PPA_emi!K5</f>
        <v>56.637434942497741</v>
      </c>
      <c r="L58" s="241">
        <f>PPA_emi!L5</f>
        <v>12.88121324644532</v>
      </c>
      <c r="M58" s="241">
        <f>PPA_emi!M5</f>
        <v>13.15168366163163</v>
      </c>
      <c r="N58" s="241">
        <f>PPA_emi!N5</f>
        <v>16.934819084744088</v>
      </c>
      <c r="O58" s="241">
        <f>PPA_emi!O5</f>
        <v>21.337048861202081</v>
      </c>
      <c r="P58" s="241">
        <f>PPA_emi!P5</f>
        <v>20.770756318451699</v>
      </c>
      <c r="Q58" s="241">
        <f>PPA_emi!Q5</f>
        <v>21.87568444393186</v>
      </c>
      <c r="R58" s="241">
        <f>PPA_emi!R5</f>
        <v>18.96831443637554</v>
      </c>
      <c r="S58" s="241">
        <f>PPA_emi!S5</f>
        <v>20.789464893391941</v>
      </c>
      <c r="T58" s="241">
        <f>PPA_emi!T5</f>
        <v>22.609330917933111</v>
      </c>
      <c r="U58" s="241">
        <f>PPA_emi!U5</f>
        <v>21.505058427547119</v>
      </c>
      <c r="V58" s="241">
        <f>PPA_emi!V5</f>
        <v>19.43443123890771</v>
      </c>
      <c r="W58" s="241">
        <f>PPA_emi!W5</f>
        <v>16.96842915392028</v>
      </c>
      <c r="X58" s="241">
        <f>PPA_emi!X5</f>
        <v>16.474369098918508</v>
      </c>
      <c r="Y58" s="241">
        <f>PPA_emi!Y5</f>
        <v>10.17590528280755</v>
      </c>
      <c r="DA58" s="83"/>
    </row>
    <row r="59" spans="1:105" ht="12" customHeight="1" x14ac:dyDescent="0.25">
      <c r="A59" s="99" t="s">
        <v>61</v>
      </c>
      <c r="B59" s="282">
        <f>PPA_emi!B32</f>
        <v>228.86421375227681</v>
      </c>
      <c r="C59" s="282">
        <f>PPA_emi!C32</f>
        <v>233.99407208738219</v>
      </c>
      <c r="D59" s="282">
        <f>PPA_emi!D32</f>
        <v>275.35861207741829</v>
      </c>
      <c r="E59" s="282">
        <f>PPA_emi!E32</f>
        <v>253.6353228920585</v>
      </c>
      <c r="F59" s="282">
        <f>PPA_emi!F32</f>
        <v>311.21446648995362</v>
      </c>
      <c r="G59" s="282">
        <f>PPA_emi!G32</f>
        <v>387.72025388647808</v>
      </c>
      <c r="H59" s="282">
        <f>PPA_emi!H32</f>
        <v>327.79202727030491</v>
      </c>
      <c r="I59" s="282">
        <f>PPA_emi!I32</f>
        <v>339.28946083899069</v>
      </c>
      <c r="J59" s="282">
        <f>PPA_emi!J32</f>
        <v>277.71391715508622</v>
      </c>
      <c r="K59" s="282">
        <f>PPA_emi!K32</f>
        <v>282.07737287989971</v>
      </c>
      <c r="L59" s="282">
        <f>PPA_emi!L32</f>
        <v>293.1599190576398</v>
      </c>
      <c r="M59" s="282">
        <f>PPA_emi!M32</f>
        <v>281.02199277207052</v>
      </c>
      <c r="N59" s="282">
        <f>PPA_emi!N32</f>
        <v>272.03668415867168</v>
      </c>
      <c r="O59" s="282">
        <f>PPA_emi!O32</f>
        <v>261.0069263136042</v>
      </c>
      <c r="P59" s="282">
        <f>PPA_emi!P32</f>
        <v>254.2547256629461</v>
      </c>
      <c r="Q59" s="282">
        <f>PPA_emi!Q32</f>
        <v>242.79178599132811</v>
      </c>
      <c r="R59" s="282">
        <f>PPA_emi!R32</f>
        <v>243.22273637274401</v>
      </c>
      <c r="S59" s="282">
        <f>PPA_emi!S32</f>
        <v>239.73363272941199</v>
      </c>
      <c r="T59" s="282">
        <f>PPA_emi!T32</f>
        <v>247.95522994274091</v>
      </c>
      <c r="U59" s="282">
        <f>PPA_emi!U32</f>
        <v>249.39967145085541</v>
      </c>
      <c r="V59" s="282">
        <f>PPA_emi!V32</f>
        <v>211.56202736728619</v>
      </c>
      <c r="W59" s="282">
        <f>PPA_emi!W32</f>
        <v>183.29178844647399</v>
      </c>
      <c r="X59" s="282">
        <f>PPA_emi!X32</f>
        <v>186.9516861607967</v>
      </c>
      <c r="Y59" s="282">
        <f>PPA_emi!Y32</f>
        <v>158.37831067319189</v>
      </c>
      <c r="DA59" s="94"/>
    </row>
    <row r="60" spans="1:105" ht="12" customHeight="1" x14ac:dyDescent="0.25">
      <c r="A60" s="52" t="s">
        <v>62</v>
      </c>
      <c r="B60" s="242">
        <f>PPA_emi!B83</f>
        <v>1.848829171971478</v>
      </c>
      <c r="C60" s="242">
        <f>PPA_emi!C83</f>
        <v>1.0570054628481289</v>
      </c>
      <c r="D60" s="242">
        <f>PPA_emi!D83</f>
        <v>1.6390967435818531</v>
      </c>
      <c r="E60" s="242">
        <f>PPA_emi!E83</f>
        <v>2.4147922362307339</v>
      </c>
      <c r="F60" s="242">
        <f>PPA_emi!F83</f>
        <v>2.9112974004286891</v>
      </c>
      <c r="G60" s="242">
        <f>PPA_emi!G83</f>
        <v>2.9371271314334551</v>
      </c>
      <c r="H60" s="242">
        <f>PPA_emi!H83</f>
        <v>1.7319975201965641</v>
      </c>
      <c r="I60" s="242">
        <f>PPA_emi!I83</f>
        <v>0.95695730727255124</v>
      </c>
      <c r="J60" s="242">
        <f>PPA_emi!J83</f>
        <v>1.2958394728061471</v>
      </c>
      <c r="K60" s="242">
        <f>PPA_emi!K83</f>
        <v>1.2623966997753351</v>
      </c>
      <c r="L60" s="242">
        <f>PPA_emi!L83</f>
        <v>0.7117153980867571</v>
      </c>
      <c r="M60" s="242">
        <f>PPA_emi!M83</f>
        <v>0.59671885583183915</v>
      </c>
      <c r="N60" s="242">
        <f>PPA_emi!N83</f>
        <v>0.58177700705499957</v>
      </c>
      <c r="O60" s="242">
        <f>PPA_emi!O83</f>
        <v>0.59379024415937021</v>
      </c>
      <c r="P60" s="242">
        <f>PPA_emi!P83</f>
        <v>0.42903589015180887</v>
      </c>
      <c r="Q60" s="242">
        <f>PPA_emi!Q83</f>
        <v>0.38700303229740179</v>
      </c>
      <c r="R60" s="242">
        <f>PPA_emi!R83</f>
        <v>0.41408866604856343</v>
      </c>
      <c r="S60" s="242">
        <f>PPA_emi!S83</f>
        <v>0.59518493876962508</v>
      </c>
      <c r="T60" s="242">
        <f>PPA_emi!T83</f>
        <v>0.43084682107001321</v>
      </c>
      <c r="U60" s="242">
        <f>PPA_emi!U83</f>
        <v>0.43751440332426372</v>
      </c>
      <c r="V60" s="242">
        <f>PPA_emi!V83</f>
        <v>0.40309471604687902</v>
      </c>
      <c r="W60" s="242">
        <f>PPA_emi!W83</f>
        <v>0.38056120145332611</v>
      </c>
      <c r="X60" s="242">
        <f>PPA_emi!X83</f>
        <v>0.3631065423840707</v>
      </c>
      <c r="Y60" s="242">
        <f>PPA_emi!Y83</f>
        <v>0.31596080556615891</v>
      </c>
      <c r="DA60" s="84"/>
    </row>
    <row r="61" spans="1:105" ht="12" customHeight="1" x14ac:dyDescent="0.25">
      <c r="A61" s="143"/>
      <c r="B61" s="249"/>
      <c r="C61" s="249"/>
      <c r="D61" s="249"/>
      <c r="E61" s="249"/>
      <c r="F61" s="249"/>
      <c r="G61" s="249"/>
      <c r="H61" s="249"/>
      <c r="I61" s="249"/>
      <c r="J61" s="249"/>
      <c r="K61" s="249"/>
      <c r="L61" s="249"/>
      <c r="M61" s="249"/>
      <c r="N61" s="249"/>
      <c r="O61" s="249"/>
      <c r="P61" s="249"/>
      <c r="Q61" s="249"/>
      <c r="R61" s="249"/>
      <c r="S61" s="249"/>
      <c r="T61" s="249"/>
      <c r="U61" s="249"/>
      <c r="V61" s="249"/>
      <c r="W61" s="249"/>
      <c r="X61" s="249"/>
      <c r="Y61" s="249"/>
      <c r="DA61" s="145"/>
    </row>
    <row r="62" spans="1:105" ht="12" customHeight="1" x14ac:dyDescent="0.25">
      <c r="A62" s="115" t="s">
        <v>147</v>
      </c>
      <c r="B62" s="312"/>
      <c r="C62" s="312"/>
      <c r="D62" s="312"/>
      <c r="E62" s="312"/>
      <c r="F62" s="312"/>
      <c r="G62" s="312"/>
      <c r="H62" s="312"/>
      <c r="I62" s="312"/>
      <c r="J62" s="312"/>
      <c r="K62" s="312"/>
      <c r="L62" s="312"/>
      <c r="M62" s="312"/>
      <c r="N62" s="312"/>
      <c r="O62" s="312"/>
      <c r="P62" s="312"/>
      <c r="Q62" s="312"/>
      <c r="R62" s="312"/>
      <c r="S62" s="312"/>
      <c r="T62" s="312"/>
      <c r="U62" s="312"/>
      <c r="V62" s="312"/>
      <c r="W62" s="312"/>
      <c r="X62" s="312"/>
      <c r="Y62" s="312"/>
      <c r="DA62" s="118"/>
    </row>
    <row r="63" spans="1:105" ht="12" customHeight="1" x14ac:dyDescent="0.25">
      <c r="A63" s="50" t="s">
        <v>54</v>
      </c>
      <c r="B63" s="287">
        <f t="shared" ref="B63:Y63" si="13">IF(B$10=0,"",B$5/B$10*1000)</f>
        <v>95.162574477189153</v>
      </c>
      <c r="C63" s="287">
        <f t="shared" si="13"/>
        <v>69.408170399536274</v>
      </c>
      <c r="D63" s="287">
        <f t="shared" si="13"/>
        <v>64.26704252789321</v>
      </c>
      <c r="E63" s="287">
        <f t="shared" si="13"/>
        <v>92.397919139506342</v>
      </c>
      <c r="F63" s="287">
        <f t="shared" si="13"/>
        <v>81.760320716644799</v>
      </c>
      <c r="G63" s="287">
        <f t="shared" si="13"/>
        <v>50.961769159625213</v>
      </c>
      <c r="H63" s="287">
        <f t="shared" si="13"/>
        <v>46.488536752207764</v>
      </c>
      <c r="I63" s="287">
        <f t="shared" si="13"/>
        <v>50.429550754396338</v>
      </c>
      <c r="J63" s="287">
        <f t="shared" si="13"/>
        <v>42.226916698392714</v>
      </c>
      <c r="K63" s="287">
        <f t="shared" si="13"/>
        <v>53.883308479945804</v>
      </c>
      <c r="L63" s="287">
        <f t="shared" si="13"/>
        <v>38.645532840035209</v>
      </c>
      <c r="M63" s="287">
        <f t="shared" si="13"/>
        <v>43.600094638013395</v>
      </c>
      <c r="N63" s="287">
        <f t="shared" si="13"/>
        <v>43.047691714748119</v>
      </c>
      <c r="O63" s="287">
        <f t="shared" si="13"/>
        <v>43.722102654177348</v>
      </c>
      <c r="P63" s="287">
        <f t="shared" si="13"/>
        <v>49.447776504441833</v>
      </c>
      <c r="Q63" s="287">
        <f t="shared" si="13"/>
        <v>46.539054067740217</v>
      </c>
      <c r="R63" s="287">
        <f t="shared" si="13"/>
        <v>44.152760826609764</v>
      </c>
      <c r="S63" s="287">
        <f t="shared" si="13"/>
        <v>43.25594658700431</v>
      </c>
      <c r="T63" s="287">
        <f t="shared" si="13"/>
        <v>44.577034491203882</v>
      </c>
      <c r="U63" s="287">
        <f t="shared" si="13"/>
        <v>48.587336939380435</v>
      </c>
      <c r="V63" s="287">
        <f t="shared" si="13"/>
        <v>54.513783783491085</v>
      </c>
      <c r="W63" s="287">
        <f t="shared" si="13"/>
        <v>46.541173150526838</v>
      </c>
      <c r="X63" s="287">
        <f t="shared" si="13"/>
        <v>56.50897413937453</v>
      </c>
      <c r="Y63" s="287">
        <f t="shared" si="13"/>
        <v>73.860384315597869</v>
      </c>
      <c r="DA63" s="83"/>
    </row>
    <row r="64" spans="1:105" ht="12" customHeight="1" x14ac:dyDescent="0.25">
      <c r="A64" s="107" t="s">
        <v>61</v>
      </c>
      <c r="B64" s="288">
        <f t="shared" ref="B64:Y64" si="14">IF(B$11=0,"",B$6/B$11*1000)</f>
        <v>598.83744021671168</v>
      </c>
      <c r="C64" s="288">
        <f t="shared" si="14"/>
        <v>445.83225715509195</v>
      </c>
      <c r="D64" s="288">
        <f t="shared" si="14"/>
        <v>414.37565933758742</v>
      </c>
      <c r="E64" s="288">
        <f t="shared" si="14"/>
        <v>575.89177571277935</v>
      </c>
      <c r="F64" s="288">
        <f t="shared" si="14"/>
        <v>513.32681457812873</v>
      </c>
      <c r="G64" s="288">
        <f t="shared" si="14"/>
        <v>328.89710587717514</v>
      </c>
      <c r="H64" s="288">
        <f t="shared" si="14"/>
        <v>299.44947831320945</v>
      </c>
      <c r="I64" s="288">
        <f t="shared" si="14"/>
        <v>331.48263316412323</v>
      </c>
      <c r="J64" s="288">
        <f t="shared" si="14"/>
        <v>270.51182681639159</v>
      </c>
      <c r="K64" s="288">
        <f t="shared" si="14"/>
        <v>340.74935672007257</v>
      </c>
      <c r="L64" s="288">
        <f t="shared" si="14"/>
        <v>261.16651093295803</v>
      </c>
      <c r="M64" s="288">
        <f t="shared" si="14"/>
        <v>295.61715218419391</v>
      </c>
      <c r="N64" s="288">
        <f t="shared" si="14"/>
        <v>295.78078155815734</v>
      </c>
      <c r="O64" s="288">
        <f t="shared" si="14"/>
        <v>305.33115844551605</v>
      </c>
      <c r="P64" s="288">
        <f t="shared" si="14"/>
        <v>346.2659621011943</v>
      </c>
      <c r="Q64" s="288">
        <f t="shared" si="14"/>
        <v>328.63307705538699</v>
      </c>
      <c r="R64" s="288">
        <f t="shared" si="14"/>
        <v>308.40024280382153</v>
      </c>
      <c r="S64" s="288">
        <f t="shared" si="14"/>
        <v>304.34199999837153</v>
      </c>
      <c r="T64" s="288">
        <f t="shared" si="14"/>
        <v>314.99681486226223</v>
      </c>
      <c r="U64" s="288">
        <f t="shared" si="14"/>
        <v>341.75231896958138</v>
      </c>
      <c r="V64" s="288">
        <f t="shared" si="14"/>
        <v>385.9591334869408</v>
      </c>
      <c r="W64" s="288">
        <f t="shared" si="14"/>
        <v>330.05088748868764</v>
      </c>
      <c r="X64" s="288">
        <f t="shared" si="14"/>
        <v>398.72717997523432</v>
      </c>
      <c r="Y64" s="288">
        <f t="shared" si="14"/>
        <v>510.19742100921485</v>
      </c>
      <c r="DA64" s="94"/>
    </row>
    <row r="65" spans="1:105" ht="12" customHeight="1" x14ac:dyDescent="0.25">
      <c r="A65" s="49" t="s">
        <v>62</v>
      </c>
      <c r="B65" s="289">
        <f t="shared" ref="B65:Y65" si="15">IF(B$12=0,"",B$7/B$12*1000)</f>
        <v>9809.3311499421598</v>
      </c>
      <c r="C65" s="289">
        <f t="shared" si="15"/>
        <v>8623.0925676509632</v>
      </c>
      <c r="D65" s="289">
        <f t="shared" si="15"/>
        <v>9275.4054492577161</v>
      </c>
      <c r="E65" s="289">
        <f t="shared" si="15"/>
        <v>8570.5577648943017</v>
      </c>
      <c r="F65" s="289">
        <f t="shared" si="15"/>
        <v>7607.3715025400343</v>
      </c>
      <c r="G65" s="289">
        <f t="shared" si="15"/>
        <v>7063.8831180670995</v>
      </c>
      <c r="H65" s="289">
        <f t="shared" si="15"/>
        <v>6930.7712453885879</v>
      </c>
      <c r="I65" s="289">
        <f t="shared" si="15"/>
        <v>6733.6358226701013</v>
      </c>
      <c r="J65" s="289">
        <f t="shared" si="15"/>
        <v>6372.5856296006905</v>
      </c>
      <c r="K65" s="289">
        <f t="shared" si="15"/>
        <v>5906.4744042591738</v>
      </c>
      <c r="L65" s="289">
        <f t="shared" si="15"/>
        <v>5685.6743699069029</v>
      </c>
      <c r="M65" s="289">
        <f t="shared" si="15"/>
        <v>4971.5222083391</v>
      </c>
      <c r="N65" s="289">
        <f t="shared" si="15"/>
        <v>5838.8201078183547</v>
      </c>
      <c r="O65" s="289">
        <f t="shared" si="15"/>
        <v>4935.1522950799144</v>
      </c>
      <c r="P65" s="289">
        <f t="shared" si="15"/>
        <v>5084.0091055725616</v>
      </c>
      <c r="Q65" s="289">
        <f t="shared" si="15"/>
        <v>5155.9753643789772</v>
      </c>
      <c r="R65" s="289">
        <f t="shared" si="15"/>
        <v>5443.715243584782</v>
      </c>
      <c r="S65" s="289">
        <f t="shared" si="15"/>
        <v>4256.2734372210571</v>
      </c>
      <c r="T65" s="289">
        <f t="shared" si="15"/>
        <v>5029.627779018816</v>
      </c>
      <c r="U65" s="289">
        <f t="shared" si="15"/>
        <v>7301.9952238043388</v>
      </c>
      <c r="V65" s="289">
        <f t="shared" si="15"/>
        <v>4622.2317244840497</v>
      </c>
      <c r="W65" s="289">
        <f t="shared" si="15"/>
        <v>4788.1102954012031</v>
      </c>
      <c r="X65" s="289">
        <f t="shared" si="15"/>
        <v>5838.8338873029998</v>
      </c>
      <c r="Y65" s="289">
        <f t="shared" si="15"/>
        <v>7178.2141670665442</v>
      </c>
      <c r="DA65" s="84"/>
    </row>
    <row r="66" spans="1:105" ht="12" customHeight="1" x14ac:dyDescent="0.25">
      <c r="A66" s="115" t="s">
        <v>148</v>
      </c>
      <c r="B66" s="286"/>
      <c r="C66" s="286"/>
      <c r="D66" s="286"/>
      <c r="E66" s="286"/>
      <c r="F66" s="286"/>
      <c r="G66" s="286"/>
      <c r="H66" s="286"/>
      <c r="I66" s="286"/>
      <c r="J66" s="286"/>
      <c r="K66" s="286"/>
      <c r="L66" s="286"/>
      <c r="M66" s="286"/>
      <c r="N66" s="286"/>
      <c r="O66" s="286"/>
      <c r="P66" s="286"/>
      <c r="Q66" s="286"/>
      <c r="R66" s="286"/>
      <c r="S66" s="286"/>
      <c r="T66" s="286"/>
      <c r="U66" s="286"/>
      <c r="V66" s="286"/>
      <c r="W66" s="286"/>
      <c r="X66" s="286"/>
      <c r="Y66" s="286"/>
      <c r="DA66" s="118"/>
    </row>
    <row r="67" spans="1:105" ht="12" customHeight="1" x14ac:dyDescent="0.25">
      <c r="A67" s="50" t="s">
        <v>54</v>
      </c>
      <c r="B67" s="252">
        <f t="shared" ref="B67:Y67" si="16">IF(B$53=0,"",B$53/B$10)</f>
        <v>0.41603674006574104</v>
      </c>
      <c r="C67" s="252">
        <f t="shared" si="16"/>
        <v>0.28137611462872297</v>
      </c>
      <c r="D67" s="252">
        <f t="shared" si="16"/>
        <v>0.28116317511709682</v>
      </c>
      <c r="E67" s="252">
        <f t="shared" si="16"/>
        <v>0.41969473509292726</v>
      </c>
      <c r="F67" s="252">
        <f t="shared" si="16"/>
        <v>0.40168980009691646</v>
      </c>
      <c r="G67" s="252">
        <f t="shared" si="16"/>
        <v>0.34263595234778293</v>
      </c>
      <c r="H67" s="252">
        <f t="shared" si="16"/>
        <v>0.28586869414031896</v>
      </c>
      <c r="I67" s="252">
        <f t="shared" si="16"/>
        <v>0.28573391955712374</v>
      </c>
      <c r="J67" s="252">
        <f t="shared" si="16"/>
        <v>0.2275787452267915</v>
      </c>
      <c r="K67" s="252">
        <f t="shared" si="16"/>
        <v>0.23920910586122293</v>
      </c>
      <c r="L67" s="252">
        <f t="shared" si="16"/>
        <v>0.25899418745807207</v>
      </c>
      <c r="M67" s="252">
        <f t="shared" si="16"/>
        <v>0.26486863063550858</v>
      </c>
      <c r="N67" s="252">
        <f t="shared" si="16"/>
        <v>0.25425436211391206</v>
      </c>
      <c r="O67" s="252">
        <f t="shared" si="16"/>
        <v>0.24059046485123536</v>
      </c>
      <c r="P67" s="252">
        <f t="shared" si="16"/>
        <v>0.2378906554815535</v>
      </c>
      <c r="Q67" s="252">
        <f t="shared" si="16"/>
        <v>0.23072572721159079</v>
      </c>
      <c r="R67" s="252">
        <f t="shared" si="16"/>
        <v>0.21633593732741424</v>
      </c>
      <c r="S67" s="252">
        <f t="shared" si="16"/>
        <v>0.21273395784111884</v>
      </c>
      <c r="T67" s="252">
        <f t="shared" si="16"/>
        <v>0.2306193025161711</v>
      </c>
      <c r="U67" s="252">
        <f t="shared" si="16"/>
        <v>0.22482101382794314</v>
      </c>
      <c r="V67" s="252">
        <f t="shared" si="16"/>
        <v>0.22065271624840627</v>
      </c>
      <c r="W67" s="252">
        <f t="shared" si="16"/>
        <v>0.21437869570692339</v>
      </c>
      <c r="X67" s="252">
        <f t="shared" si="16"/>
        <v>0.22243178185919354</v>
      </c>
      <c r="Y67" s="252">
        <f t="shared" si="16"/>
        <v>0.2382035917061498</v>
      </c>
      <c r="DA67" s="83"/>
    </row>
    <row r="68" spans="1:105" ht="12" customHeight="1" x14ac:dyDescent="0.25">
      <c r="A68" s="107" t="s">
        <v>61</v>
      </c>
      <c r="B68" s="291">
        <f t="shared" ref="B68:Y68" si="17">IF(B$54=0,"",B$54/B$11)</f>
        <v>0.34944182481569808</v>
      </c>
      <c r="C68" s="291">
        <f t="shared" si="17"/>
        <v>0.23577030793523523</v>
      </c>
      <c r="D68" s="291">
        <f t="shared" si="17"/>
        <v>0.2397392131764301</v>
      </c>
      <c r="E68" s="291">
        <f t="shared" si="17"/>
        <v>0.3545817879746499</v>
      </c>
      <c r="F68" s="291">
        <f t="shared" si="17"/>
        <v>0.35322474384030794</v>
      </c>
      <c r="G68" s="291">
        <f t="shared" si="17"/>
        <v>0.28231127536228035</v>
      </c>
      <c r="H68" s="291">
        <f t="shared" si="17"/>
        <v>0.23587263528937327</v>
      </c>
      <c r="I68" s="291">
        <f t="shared" si="17"/>
        <v>0.23751465111170683</v>
      </c>
      <c r="J68" s="291">
        <f t="shared" si="17"/>
        <v>0.18852753615187917</v>
      </c>
      <c r="K68" s="291">
        <f t="shared" si="17"/>
        <v>0.198041466196062</v>
      </c>
      <c r="L68" s="291">
        <f t="shared" si="17"/>
        <v>0.21733441310614149</v>
      </c>
      <c r="M68" s="291">
        <f t="shared" si="17"/>
        <v>0.22386154565129437</v>
      </c>
      <c r="N68" s="291">
        <f t="shared" si="17"/>
        <v>0.21338368897814783</v>
      </c>
      <c r="O68" s="291">
        <f t="shared" si="17"/>
        <v>0.20273617800737326</v>
      </c>
      <c r="P68" s="291">
        <f t="shared" si="17"/>
        <v>0.20085676703100253</v>
      </c>
      <c r="Q68" s="291">
        <f t="shared" si="17"/>
        <v>0.19542462227066834</v>
      </c>
      <c r="R68" s="291">
        <f t="shared" si="17"/>
        <v>0.18349836515637527</v>
      </c>
      <c r="S68" s="291">
        <f t="shared" si="17"/>
        <v>0.18103363345657311</v>
      </c>
      <c r="T68" s="291">
        <f t="shared" si="17"/>
        <v>0.19771983055753461</v>
      </c>
      <c r="U68" s="291">
        <f t="shared" si="17"/>
        <v>0.19030175393393653</v>
      </c>
      <c r="V68" s="291">
        <f t="shared" si="17"/>
        <v>0.18874694131529815</v>
      </c>
      <c r="W68" s="291">
        <f t="shared" si="17"/>
        <v>0.1838610124419188</v>
      </c>
      <c r="X68" s="291">
        <f t="shared" si="17"/>
        <v>0.19077700717705295</v>
      </c>
      <c r="Y68" s="291">
        <f t="shared" si="17"/>
        <v>0.20429588458638481</v>
      </c>
      <c r="DA68" s="94"/>
    </row>
    <row r="69" spans="1:105" ht="12" customHeight="1" x14ac:dyDescent="0.25">
      <c r="A69" s="49" t="s">
        <v>62</v>
      </c>
      <c r="B69" s="253">
        <f t="shared" ref="B69:Y69" si="18">IF(B$55=0,"",B$55/B$12)</f>
        <v>0.24134936152275566</v>
      </c>
      <c r="C69" s="253">
        <f t="shared" si="18"/>
        <v>0.18623981770543954</v>
      </c>
      <c r="D69" s="253">
        <f t="shared" si="18"/>
        <v>0.20030511147925029</v>
      </c>
      <c r="E69" s="253">
        <f t="shared" si="18"/>
        <v>0.22048181862173588</v>
      </c>
      <c r="F69" s="253">
        <f t="shared" si="18"/>
        <v>0.21349797898676295</v>
      </c>
      <c r="G69" s="253">
        <f t="shared" si="18"/>
        <v>0.22292046700904947</v>
      </c>
      <c r="H69" s="253">
        <f t="shared" si="18"/>
        <v>0.17579010120584262</v>
      </c>
      <c r="I69" s="253">
        <f t="shared" si="18"/>
        <v>0.14763695643804473</v>
      </c>
      <c r="J69" s="253">
        <f t="shared" si="18"/>
        <v>0.13332654536667771</v>
      </c>
      <c r="K69" s="253">
        <f t="shared" si="18"/>
        <v>0.14357637196405451</v>
      </c>
      <c r="L69" s="253">
        <f t="shared" si="18"/>
        <v>0.14120938732162686</v>
      </c>
      <c r="M69" s="253">
        <f t="shared" si="18"/>
        <v>0.11518725930235382</v>
      </c>
      <c r="N69" s="253">
        <f t="shared" si="18"/>
        <v>0.13921801182887253</v>
      </c>
      <c r="O69" s="253">
        <f t="shared" si="18"/>
        <v>0.11736846738969887</v>
      </c>
      <c r="P69" s="253">
        <f t="shared" si="18"/>
        <v>0.10922782226068975</v>
      </c>
      <c r="Q69" s="253">
        <f t="shared" si="18"/>
        <v>0.10342908994594092</v>
      </c>
      <c r="R69" s="253">
        <f t="shared" si="18"/>
        <v>0.11106330093570525</v>
      </c>
      <c r="S69" s="253">
        <f t="shared" si="18"/>
        <v>0.11884095522662622</v>
      </c>
      <c r="T69" s="253">
        <f t="shared" si="18"/>
        <v>0.10190956568819354</v>
      </c>
      <c r="U69" s="253">
        <f t="shared" si="18"/>
        <v>0.1594320654487649</v>
      </c>
      <c r="V69" s="253">
        <f t="shared" si="18"/>
        <v>0.10560614773155125</v>
      </c>
      <c r="W69" s="253">
        <f t="shared" si="18"/>
        <v>9.5719065383385982E-2</v>
      </c>
      <c r="X69" s="253">
        <f t="shared" si="18"/>
        <v>9.9025718145239292E-2</v>
      </c>
      <c r="Y69" s="253">
        <f t="shared" si="18"/>
        <v>0.10557823243503676</v>
      </c>
      <c r="DA69" s="84"/>
    </row>
    <row r="70" spans="1:105" ht="12" customHeight="1" x14ac:dyDescent="0.25">
      <c r="A70" s="115" t="s">
        <v>149</v>
      </c>
      <c r="B70" s="286"/>
      <c r="C70" s="286"/>
      <c r="D70" s="286"/>
      <c r="E70" s="286"/>
      <c r="F70" s="286"/>
      <c r="G70" s="286"/>
      <c r="H70" s="286"/>
      <c r="I70" s="286"/>
      <c r="J70" s="286"/>
      <c r="K70" s="286"/>
      <c r="L70" s="286"/>
      <c r="M70" s="286"/>
      <c r="N70" s="286"/>
      <c r="O70" s="286"/>
      <c r="P70" s="286"/>
      <c r="Q70" s="286"/>
      <c r="R70" s="286"/>
      <c r="S70" s="286"/>
      <c r="T70" s="286"/>
      <c r="U70" s="286"/>
      <c r="V70" s="286"/>
      <c r="W70" s="286"/>
      <c r="X70" s="286"/>
      <c r="Y70" s="286"/>
      <c r="DA70" s="118"/>
    </row>
    <row r="71" spans="1:105" ht="12" customHeight="1" x14ac:dyDescent="0.25">
      <c r="A71" s="50" t="s">
        <v>54</v>
      </c>
      <c r="B71" s="252">
        <f>IF(PPA_ued!B$5=0,"",PPA_ued!B$5/B$10)</f>
        <v>0.28545762171927402</v>
      </c>
      <c r="C71" s="252">
        <f>IF(PPA_ued!C$5=0,"",PPA_ued!C$5/C$10)</f>
        <v>0.19199579270421413</v>
      </c>
      <c r="D71" s="252">
        <f>IF(PPA_ued!D$5=0,"",PPA_ued!D$5/D$10)</f>
        <v>0.19253929248195223</v>
      </c>
      <c r="E71" s="252">
        <f>IF(PPA_ued!E$5=0,"",PPA_ued!E$5/E$10)</f>
        <v>0.29161319836167943</v>
      </c>
      <c r="F71" s="252">
        <f>IF(PPA_ued!F$5=0,"",PPA_ued!F$5/F$10)</f>
        <v>0.2804348054277076</v>
      </c>
      <c r="G71" s="252">
        <f>IF(PPA_ued!G$5=0,"",PPA_ued!G$5/G$10)</f>
        <v>0.23875763962962868</v>
      </c>
      <c r="H71" s="252">
        <f>IF(PPA_ued!H$5=0,"",PPA_ued!H$5/H$10)</f>
        <v>0.20045308298508244</v>
      </c>
      <c r="I71" s="252">
        <f>IF(PPA_ued!I$5=0,"",PPA_ued!I$5/I$10)</f>
        <v>0.20259997031497887</v>
      </c>
      <c r="J71" s="252">
        <f>IF(PPA_ued!J$5=0,"",PPA_ued!J$5/J$10)</f>
        <v>0.16337102656699304</v>
      </c>
      <c r="K71" s="252">
        <f>IF(PPA_ued!K$5=0,"",PPA_ued!K$5/K$10)</f>
        <v>0.17144217605191409</v>
      </c>
      <c r="L71" s="252">
        <f>IF(PPA_ued!L$5=0,"",PPA_ued!L$5/L$10)</f>
        <v>0.18514705666583361</v>
      </c>
      <c r="M71" s="252">
        <f>IF(PPA_ued!M$5=0,"",PPA_ued!M$5/M$10)</f>
        <v>0.18838165211044777</v>
      </c>
      <c r="N71" s="252">
        <f>IF(PPA_ued!N$5=0,"",PPA_ued!N$5/N$10)</f>
        <v>0.18093822834359585</v>
      </c>
      <c r="O71" s="252">
        <f>IF(PPA_ued!O$5=0,"",PPA_ued!O$5/O$10)</f>
        <v>0.17106470630585616</v>
      </c>
      <c r="P71" s="252">
        <f>IF(PPA_ued!P$5=0,"",PPA_ued!P$5/P$10)</f>
        <v>0.16890701043873024</v>
      </c>
      <c r="Q71" s="252">
        <f>IF(PPA_ued!Q$5=0,"",PPA_ued!Q$5/Q$10)</f>
        <v>0.16391893842023855</v>
      </c>
      <c r="R71" s="252">
        <f>IF(PPA_ued!R$5=0,"",PPA_ued!R$5/R$10)</f>
        <v>0.15382577480474613</v>
      </c>
      <c r="S71" s="252">
        <f>IF(PPA_ued!S$5=0,"",PPA_ued!S$5/S$10)</f>
        <v>0.15120683276320873</v>
      </c>
      <c r="T71" s="252">
        <f>IF(PPA_ued!T$5=0,"",PPA_ued!T$5/T$10)</f>
        <v>0.16370921439490252</v>
      </c>
      <c r="U71" s="252">
        <f>IF(PPA_ued!U$5=0,"",PPA_ued!U$5/U$10)</f>
        <v>0.15967511869604772</v>
      </c>
      <c r="V71" s="252">
        <f>IF(PPA_ued!V$5=0,"",PPA_ued!V$5/V$10)</f>
        <v>0.15759782438320363</v>
      </c>
      <c r="W71" s="252">
        <f>IF(PPA_ued!W$5=0,"",PPA_ued!W$5/W$10)</f>
        <v>0.15416215485451013</v>
      </c>
      <c r="X71" s="252">
        <f>IF(PPA_ued!X$5=0,"",PPA_ued!X$5/X$10)</f>
        <v>0.1586917522232611</v>
      </c>
      <c r="Y71" s="252">
        <f>IF(PPA_ued!Y$5=0,"",PPA_ued!Y$5/Y$10)</f>
        <v>0.17068698214832551</v>
      </c>
      <c r="DA71" s="83"/>
    </row>
    <row r="72" spans="1:105" ht="12" customHeight="1" x14ac:dyDescent="0.25">
      <c r="A72" s="107" t="s">
        <v>61</v>
      </c>
      <c r="B72" s="291">
        <f>IF(PPA_ued!B$32=0,"",PPA_ued!B$32/B$11)</f>
        <v>0.24015940827559931</v>
      </c>
      <c r="C72" s="291">
        <f>IF(PPA_ued!C$32=0,"",PPA_ued!C$32/C$11)</f>
        <v>0.16018847100501471</v>
      </c>
      <c r="D72" s="291">
        <f>IF(PPA_ued!D$32=0,"",PPA_ued!D$32/D$11)</f>
        <v>0.16474007081301165</v>
      </c>
      <c r="E72" s="291">
        <f>IF(PPA_ued!E$32=0,"",PPA_ued!E$32/E$11)</f>
        <v>0.24675078524122163</v>
      </c>
      <c r="F72" s="291">
        <f>IF(PPA_ued!F$32=0,"",PPA_ued!F$32/F$11)</f>
        <v>0.24510118893778493</v>
      </c>
      <c r="G72" s="291">
        <f>IF(PPA_ued!G$32=0,"",PPA_ued!G$32/G$11)</f>
        <v>0.19806582470387787</v>
      </c>
      <c r="H72" s="291">
        <f>IF(PPA_ued!H$32=0,"",PPA_ued!H$32/H$11)</f>
        <v>0.16653365217843041</v>
      </c>
      <c r="I72" s="291">
        <f>IF(PPA_ued!I$32=0,"",PPA_ued!I$32/I$11)</f>
        <v>0.17106876510932598</v>
      </c>
      <c r="J72" s="291">
        <f>IF(PPA_ued!J$32=0,"",PPA_ued!J$32/J$11)</f>
        <v>0.13690352242093012</v>
      </c>
      <c r="K72" s="291">
        <f>IF(PPA_ued!K$32=0,"",PPA_ued!K$32/K$11)</f>
        <v>0.14342567125780054</v>
      </c>
      <c r="L72" s="291">
        <f>IF(PPA_ued!L$32=0,"",PPA_ued!L$32/L$11)</f>
        <v>0.15796075913824828</v>
      </c>
      <c r="M72" s="291">
        <f>IF(PPA_ued!M$32=0,"",PPA_ued!M$32/M$11)</f>
        <v>0.16132674071455466</v>
      </c>
      <c r="N72" s="291">
        <f>IF(PPA_ued!N$32=0,"",PPA_ued!N$32/N$11)</f>
        <v>0.15392369463805913</v>
      </c>
      <c r="O72" s="291">
        <f>IF(PPA_ued!O$32=0,"",PPA_ued!O$32/O$11)</f>
        <v>0.14784693222691184</v>
      </c>
      <c r="P72" s="291">
        <f>IF(PPA_ued!P$32=0,"",PPA_ued!P$32/P$11)</f>
        <v>0.14598091146540762</v>
      </c>
      <c r="Q72" s="291">
        <f>IF(PPA_ued!Q$32=0,"",PPA_ued!Q$32/Q$11)</f>
        <v>0.1440780342968746</v>
      </c>
      <c r="R72" s="291">
        <f>IF(PPA_ued!R$32=0,"",PPA_ued!R$32/R$11)</f>
        <v>0.13813820039198463</v>
      </c>
      <c r="S72" s="291">
        <f>IF(PPA_ued!S$32=0,"",PPA_ued!S$32/S$11)</f>
        <v>0.13816635943739</v>
      </c>
      <c r="T72" s="291">
        <f>IF(PPA_ued!T$32=0,"",PPA_ued!T$32/T$11)</f>
        <v>0.15087730429961929</v>
      </c>
      <c r="U72" s="291">
        <f>IF(PPA_ued!U$32=0,"",PPA_ued!U$32/U$11)</f>
        <v>0.14531737375799281</v>
      </c>
      <c r="V72" s="291">
        <f>IF(PPA_ued!V$32=0,"",PPA_ued!V$32/V$11)</f>
        <v>0.14546770478653143</v>
      </c>
      <c r="W72" s="291">
        <f>IF(PPA_ued!W$32=0,"",PPA_ued!W$32/W$11)</f>
        <v>0.14332727075630378</v>
      </c>
      <c r="X72" s="291">
        <f>IF(PPA_ued!X$32=0,"",PPA_ued!X$32/X$11)</f>
        <v>0.14677880497792803</v>
      </c>
      <c r="Y72" s="291">
        <f>IF(PPA_ued!Y$32=0,"",PPA_ued!Y$32/Y$11)</f>
        <v>0.15831818933908112</v>
      </c>
      <c r="DA72" s="94"/>
    </row>
    <row r="73" spans="1:105" ht="12" customHeight="1" x14ac:dyDescent="0.25">
      <c r="A73" s="49" t="s">
        <v>62</v>
      </c>
      <c r="B73" s="253">
        <f>IF(PPA_ued!B$83=0,"",PPA_ued!B$83/B$12)</f>
        <v>0.13786865568866566</v>
      </c>
      <c r="C73" s="253">
        <f>IF(PPA_ued!C$83=0,"",PPA_ued!C$83/C$12)</f>
        <v>0.10747128184053509</v>
      </c>
      <c r="D73" s="253">
        <f>IF(PPA_ued!D$83=0,"",PPA_ued!D$83/D$12)</f>
        <v>0.11506104856548841</v>
      </c>
      <c r="E73" s="253">
        <f>IF(PPA_ued!E$83=0,"",PPA_ued!E$83/E$12)</f>
        <v>0.1266988364835841</v>
      </c>
      <c r="F73" s="253">
        <f>IF(PPA_ued!F$83=0,"",PPA_ued!F$83/F$12)</f>
        <v>0.12317683443963696</v>
      </c>
      <c r="G73" s="253">
        <f>IF(PPA_ued!G$83=0,"",PPA_ued!G$83/G$12)</f>
        <v>0.12990277705730757</v>
      </c>
      <c r="H73" s="253">
        <f>IF(PPA_ued!H$83=0,"",PPA_ued!H$83/H$12)</f>
        <v>0.1027060737469345</v>
      </c>
      <c r="I73" s="253">
        <f>IF(PPA_ued!I$83=0,"",PPA_ued!I$83/I$12)</f>
        <v>8.7495191133931338E-2</v>
      </c>
      <c r="J73" s="253">
        <f>IF(PPA_ued!J$83=0,"",PPA_ued!J$83/J$12)</f>
        <v>7.9262924998094286E-2</v>
      </c>
      <c r="K73" s="253">
        <f>IF(PPA_ued!K$83=0,"",PPA_ued!K$83/K$12)</f>
        <v>8.5368480200343197E-2</v>
      </c>
      <c r="L73" s="253">
        <f>IF(PPA_ued!L$83=0,"",PPA_ued!L$83/L$12)</f>
        <v>8.4263981554809603E-2</v>
      </c>
      <c r="M73" s="253">
        <f>IF(PPA_ued!M$83=0,"",PPA_ued!M$83/M$12)</f>
        <v>7.0084654303833566E-2</v>
      </c>
      <c r="N73" s="253">
        <f>IF(PPA_ued!N$83=0,"",PPA_ued!N$83/N$12)</f>
        <v>8.472324958513501E-2</v>
      </c>
      <c r="O73" s="253">
        <f>IF(PPA_ued!O$83=0,"",PPA_ued!O$83/O$12)</f>
        <v>7.1430838402933808E-2</v>
      </c>
      <c r="P73" s="253">
        <f>IF(PPA_ued!P$83=0,"",PPA_ued!P$83/P$12)</f>
        <v>6.73765111314195E-2</v>
      </c>
      <c r="Q73" s="253">
        <f>IF(PPA_ued!Q$83=0,"",PPA_ued!Q$83/Q$12)</f>
        <v>6.3833541727869703E-2</v>
      </c>
      <c r="R73" s="253">
        <f>IF(PPA_ued!R$83=0,"",PPA_ued!R$83/R$12)</f>
        <v>6.8502937170937056E-2</v>
      </c>
      <c r="S73" s="253">
        <f>IF(PPA_ued!S$83=0,"",PPA_ued!S$83/S$12)</f>
        <v>7.5185486323116668E-2</v>
      </c>
      <c r="T73" s="253">
        <f>IF(PPA_ued!T$83=0,"",PPA_ued!T$83/T$12)</f>
        <v>6.5302683245027693E-2</v>
      </c>
      <c r="U73" s="253">
        <f>IF(PPA_ued!U$83=0,"",PPA_ued!U$83/U$12)</f>
        <v>0.10282816887441402</v>
      </c>
      <c r="V73" s="253">
        <f>IF(PPA_ued!V$83=0,"",PPA_ued!V$83/V$12)</f>
        <v>6.8059442455171523E-2</v>
      </c>
      <c r="W73" s="253">
        <f>IF(PPA_ued!W$83=0,"",PPA_ued!W$83/W$12)</f>
        <v>6.1623426226189021E-2</v>
      </c>
      <c r="X73" s="253">
        <f>IF(PPA_ued!X$83=0,"",PPA_ued!X$83/X$12)</f>
        <v>6.3799210109378432E-2</v>
      </c>
      <c r="Y73" s="253">
        <f>IF(PPA_ued!Y$83=0,"",PPA_ued!Y$83/Y$12)</f>
        <v>6.8007850617357285E-2</v>
      </c>
      <c r="DA73" s="84"/>
    </row>
    <row r="74" spans="1:105" ht="12" customHeight="1" x14ac:dyDescent="0.25">
      <c r="A74" s="110" t="s">
        <v>87</v>
      </c>
      <c r="B74" s="254">
        <f t="shared" ref="B74:Y74" si="19">IF(B$52=0,"",B$57/B$52)</f>
        <v>1.4448988623205676</v>
      </c>
      <c r="C74" s="254">
        <f t="shared" si="19"/>
        <v>1.4323314816540529</v>
      </c>
      <c r="D74" s="254">
        <f t="shared" si="19"/>
        <v>1.5123840293315101</v>
      </c>
      <c r="E74" s="254">
        <f t="shared" si="19"/>
        <v>1.5578280718540978</v>
      </c>
      <c r="F74" s="254">
        <f t="shared" si="19"/>
        <v>1.6265500509066357</v>
      </c>
      <c r="G74" s="254">
        <f t="shared" si="19"/>
        <v>1.6849890046231937</v>
      </c>
      <c r="H74" s="254">
        <f t="shared" si="19"/>
        <v>1.6857329882684517</v>
      </c>
      <c r="I74" s="254">
        <f t="shared" si="19"/>
        <v>1.768899908877134</v>
      </c>
      <c r="J74" s="254">
        <f t="shared" si="19"/>
        <v>1.7559725598903093</v>
      </c>
      <c r="K74" s="254">
        <f t="shared" si="19"/>
        <v>1.778396973433743</v>
      </c>
      <c r="L74" s="254">
        <f t="shared" si="19"/>
        <v>1.7155877777198751</v>
      </c>
      <c r="M74" s="254">
        <f t="shared" si="19"/>
        <v>1.7295354650795332</v>
      </c>
      <c r="N74" s="254">
        <f t="shared" si="19"/>
        <v>1.7105046168642442</v>
      </c>
      <c r="O74" s="254">
        <f t="shared" si="19"/>
        <v>1.718319413418951</v>
      </c>
      <c r="P74" s="254">
        <f t="shared" si="19"/>
        <v>1.6496185054094734</v>
      </c>
      <c r="Q74" s="254">
        <f t="shared" si="19"/>
        <v>1.5997099719702548</v>
      </c>
      <c r="R74" s="254">
        <f t="shared" si="19"/>
        <v>1.5706388253685559</v>
      </c>
      <c r="S74" s="254">
        <f t="shared" si="19"/>
        <v>1.5339641120300387</v>
      </c>
      <c r="T74" s="254">
        <f t="shared" si="19"/>
        <v>1.5968876704980115</v>
      </c>
      <c r="U74" s="254">
        <f t="shared" si="19"/>
        <v>1.572437317720037</v>
      </c>
      <c r="V74" s="254">
        <f t="shared" si="19"/>
        <v>1.4710643033908568</v>
      </c>
      <c r="W74" s="254">
        <f t="shared" si="19"/>
        <v>1.4085808732507759</v>
      </c>
      <c r="X74" s="254">
        <f t="shared" si="19"/>
        <v>1.5390291483493337</v>
      </c>
      <c r="Y74" s="254">
        <f t="shared" si="19"/>
        <v>1.4655281919027205</v>
      </c>
      <c r="DA74" s="109"/>
    </row>
    <row r="75" spans="1:105" ht="12" customHeight="1" x14ac:dyDescent="0.25">
      <c r="A75" s="50" t="s">
        <v>54</v>
      </c>
      <c r="B75" s="255">
        <f t="shared" ref="B75:Y75" si="20">IF(B$53=0,"",B$58/B$53)</f>
        <v>1.2065564677974072</v>
      </c>
      <c r="C75" s="255">
        <f t="shared" si="20"/>
        <v>1.1093049793959235</v>
      </c>
      <c r="D75" s="255">
        <f t="shared" si="20"/>
        <v>1.2064525056161051</v>
      </c>
      <c r="E75" s="255">
        <f t="shared" si="20"/>
        <v>1.3399661888474164</v>
      </c>
      <c r="F75" s="255">
        <f t="shared" si="20"/>
        <v>1.4001078945835568</v>
      </c>
      <c r="G75" s="255">
        <f t="shared" si="20"/>
        <v>1.4045652658981747</v>
      </c>
      <c r="H75" s="255">
        <f t="shared" si="20"/>
        <v>1.3350511389090136</v>
      </c>
      <c r="I75" s="255">
        <f t="shared" si="20"/>
        <v>1.2402301720737268</v>
      </c>
      <c r="J75" s="255">
        <f t="shared" si="20"/>
        <v>1.3658956793358874</v>
      </c>
      <c r="K75" s="255">
        <f t="shared" si="20"/>
        <v>1.3741704053105768</v>
      </c>
      <c r="L75" s="255">
        <f t="shared" si="20"/>
        <v>1.1566402385112902</v>
      </c>
      <c r="M75" s="255">
        <f t="shared" si="20"/>
        <v>1.1547351140684112</v>
      </c>
      <c r="N75" s="255">
        <f t="shared" si="20"/>
        <v>1.1483761260360423</v>
      </c>
      <c r="O75" s="255">
        <f t="shared" si="20"/>
        <v>1.1766774352157212</v>
      </c>
      <c r="P75" s="255">
        <f t="shared" si="20"/>
        <v>1.0914024910103239</v>
      </c>
      <c r="Q75" s="255">
        <f t="shared" si="20"/>
        <v>1.0534722912162575</v>
      </c>
      <c r="R75" s="255">
        <f t="shared" si="20"/>
        <v>1.0315282943037358</v>
      </c>
      <c r="S75" s="255">
        <f t="shared" si="20"/>
        <v>1.0286861335295574</v>
      </c>
      <c r="T75" s="255">
        <f t="shared" si="20"/>
        <v>1.0656245780503271</v>
      </c>
      <c r="U75" s="255">
        <f t="shared" si="20"/>
        <v>1.039718801646027</v>
      </c>
      <c r="V75" s="255">
        <f t="shared" si="20"/>
        <v>0.967879217988452</v>
      </c>
      <c r="W75" s="255">
        <f t="shared" si="20"/>
        <v>0.92036811350413961</v>
      </c>
      <c r="X75" s="255">
        <f t="shared" si="20"/>
        <v>1.0145865268891352</v>
      </c>
      <c r="Y75" s="255">
        <f t="shared" si="20"/>
        <v>0.94931913867105777</v>
      </c>
      <c r="DA75" s="83"/>
    </row>
    <row r="76" spans="1:105" ht="12" customHeight="1" x14ac:dyDescent="0.25">
      <c r="A76" s="107" t="s">
        <v>61</v>
      </c>
      <c r="B76" s="293">
        <f t="shared" ref="B76:Y76" si="21">IF(B$54=0,"",B$59/B$54)</f>
        <v>1.5935334463774931</v>
      </c>
      <c r="C76" s="293">
        <f t="shared" si="21"/>
        <v>1.5678771635492599</v>
      </c>
      <c r="D76" s="293">
        <f t="shared" si="21"/>
        <v>1.6314994404673302</v>
      </c>
      <c r="E76" s="293">
        <f t="shared" si="21"/>
        <v>1.7160674038202348</v>
      </c>
      <c r="F76" s="293">
        <f t="shared" si="21"/>
        <v>1.7722702597404014</v>
      </c>
      <c r="G76" s="293">
        <f t="shared" si="21"/>
        <v>1.7999719053033465</v>
      </c>
      <c r="H76" s="293">
        <f t="shared" si="21"/>
        <v>1.8285516609874686</v>
      </c>
      <c r="I76" s="293">
        <f t="shared" si="21"/>
        <v>1.8746707099841511</v>
      </c>
      <c r="J76" s="293">
        <f t="shared" si="21"/>
        <v>1.9306267284005563</v>
      </c>
      <c r="K76" s="293">
        <f t="shared" si="21"/>
        <v>1.9458127113310957</v>
      </c>
      <c r="L76" s="293">
        <f t="shared" si="21"/>
        <v>1.7985181752415604</v>
      </c>
      <c r="M76" s="293">
        <f t="shared" si="21"/>
        <v>1.8177766722732076</v>
      </c>
      <c r="N76" s="293">
        <f t="shared" si="21"/>
        <v>1.8121834168823994</v>
      </c>
      <c r="O76" s="293">
        <f t="shared" si="21"/>
        <v>1.8351101971222421</v>
      </c>
      <c r="P76" s="293">
        <f t="shared" si="21"/>
        <v>1.7674792046705023</v>
      </c>
      <c r="Q76" s="293">
        <f t="shared" si="21"/>
        <v>1.7222994880489313</v>
      </c>
      <c r="R76" s="293">
        <f t="shared" si="21"/>
        <v>1.6801362796344919</v>
      </c>
      <c r="S76" s="293">
        <f t="shared" si="21"/>
        <v>1.6598552740724235</v>
      </c>
      <c r="T76" s="293">
        <f t="shared" si="21"/>
        <v>1.7155590312052076</v>
      </c>
      <c r="U76" s="293">
        <f t="shared" si="21"/>
        <v>1.68970031938198</v>
      </c>
      <c r="V76" s="293">
        <f t="shared" si="21"/>
        <v>1.5876438907780437</v>
      </c>
      <c r="W76" s="293">
        <f t="shared" si="21"/>
        <v>1.5239219969613611</v>
      </c>
      <c r="X76" s="293">
        <f t="shared" si="21"/>
        <v>1.6585967729907678</v>
      </c>
      <c r="Y76" s="293">
        <f t="shared" si="21"/>
        <v>1.560403866149362</v>
      </c>
      <c r="DA76" s="94"/>
    </row>
    <row r="77" spans="1:105" ht="12" customHeight="1" x14ac:dyDescent="0.25">
      <c r="A77" s="49" t="s">
        <v>62</v>
      </c>
      <c r="B77" s="256">
        <f t="shared" ref="B77:Y77" si="22">IF(B$55=0,"",B$60/B$55)</f>
        <v>0.33290357134191212</v>
      </c>
      <c r="C77" s="256">
        <f t="shared" si="22"/>
        <v>0.20515417395217411</v>
      </c>
      <c r="D77" s="256">
        <f t="shared" si="22"/>
        <v>0.28883985118872785</v>
      </c>
      <c r="E77" s="256">
        <f t="shared" si="22"/>
        <v>0.40337274578215893</v>
      </c>
      <c r="F77" s="256">
        <f t="shared" si="22"/>
        <v>0.4297981484999539</v>
      </c>
      <c r="G77" s="256">
        <f t="shared" si="22"/>
        <v>0.40505541684739854</v>
      </c>
      <c r="H77" s="256">
        <f t="shared" si="22"/>
        <v>0.28369026585454904</v>
      </c>
      <c r="I77" s="256">
        <f t="shared" si="22"/>
        <v>0.17770120462308669</v>
      </c>
      <c r="J77" s="256">
        <f t="shared" si="22"/>
        <v>0.25615957800901717</v>
      </c>
      <c r="K77" s="256">
        <f t="shared" si="22"/>
        <v>0.25306081815309178</v>
      </c>
      <c r="L77" s="256">
        <f t="shared" si="22"/>
        <v>0.15253898338160327</v>
      </c>
      <c r="M77" s="256">
        <f t="shared" si="22"/>
        <v>0.13417311875188112</v>
      </c>
      <c r="N77" s="256">
        <f t="shared" si="22"/>
        <v>0.13170505978924277</v>
      </c>
      <c r="O77" s="256">
        <f t="shared" si="22"/>
        <v>0.13819622525620232</v>
      </c>
      <c r="P77" s="256">
        <f t="shared" si="22"/>
        <v>0.10469706037696526</v>
      </c>
      <c r="Q77" s="256">
        <f t="shared" si="22"/>
        <v>9.7871057692172511E-2</v>
      </c>
      <c r="R77" s="256">
        <f t="shared" si="22"/>
        <v>0.10239230020151933</v>
      </c>
      <c r="S77" s="256">
        <f t="shared" si="22"/>
        <v>0.10658113819809951</v>
      </c>
      <c r="T77" s="256">
        <f t="shared" si="22"/>
        <v>0.1090181893727333</v>
      </c>
      <c r="U77" s="256">
        <f t="shared" si="22"/>
        <v>0.10226867117985805</v>
      </c>
      <c r="V77" s="256">
        <f t="shared" si="22"/>
        <v>0.1016366731192456</v>
      </c>
      <c r="W77" s="256">
        <f t="shared" si="22"/>
        <v>0.10205826532441623</v>
      </c>
      <c r="X77" s="256">
        <f t="shared" si="22"/>
        <v>0.10495008606217439</v>
      </c>
      <c r="Y77" s="256">
        <f t="shared" si="22"/>
        <v>0.10494394708019433</v>
      </c>
      <c r="DA77" s="84"/>
    </row>
  </sheetData>
  <pageMargins left="0.39370078740157483" right="0.39370078740157483" top="0.39370078740157483" bottom="0.39370078740157483" header="0.31496062992125978" footer="0.31496062992125978"/>
  <pageSetup paperSize="9" scale="46" orientation="portrait"/>
  <ignoredErrors>
    <ignoredError sqref="B4:Y4" formulaRange="1"/>
  </ignoredError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2">
    <tabColor theme="4" tint="0.39997558519241921"/>
    <pageSetUpPr fitToPage="1"/>
  </sheetPr>
  <dimension ref="A1:DA162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Pulp, paper and printing / final energy consumption"</f>
        <v>SI: Pulp, paper and printing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152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54</v>
      </c>
      <c r="B5" s="223">
        <v>63.653621230058377</v>
      </c>
      <c r="C5" s="223">
        <v>43.050545538194612</v>
      </c>
      <c r="D5" s="223">
        <v>43.01796579291581</v>
      </c>
      <c r="E5" s="223">
        <v>75.62899126374549</v>
      </c>
      <c r="F5" s="223">
        <v>77.204779578627338</v>
      </c>
      <c r="G5" s="223">
        <v>55.226062799415658</v>
      </c>
      <c r="H5" s="223">
        <v>48.597678003854227</v>
      </c>
      <c r="I5" s="223">
        <v>20.001374368998661</v>
      </c>
      <c r="J5" s="223">
        <v>44.955905332100393</v>
      </c>
      <c r="K5" s="223">
        <v>41.215728939888713</v>
      </c>
      <c r="L5" s="223">
        <v>11.1367500606971</v>
      </c>
      <c r="M5" s="223">
        <v>11.38935111732687</v>
      </c>
      <c r="N5" s="223">
        <v>14.7467530026069</v>
      </c>
      <c r="O5" s="223">
        <v>18.13330333583761</v>
      </c>
      <c r="P5" s="223">
        <v>19.03125243852428</v>
      </c>
      <c r="Q5" s="223">
        <v>20.765315449043172</v>
      </c>
      <c r="R5" s="223">
        <v>18.38855467283021</v>
      </c>
      <c r="S5" s="223">
        <v>20.20972599490629</v>
      </c>
      <c r="T5" s="223">
        <v>21.216975831487741</v>
      </c>
      <c r="U5" s="223">
        <v>20.68353327217077</v>
      </c>
      <c r="V5" s="223">
        <v>20.079397178604971</v>
      </c>
      <c r="W5" s="223">
        <v>18.436567830795411</v>
      </c>
      <c r="X5" s="223">
        <v>16.237520075721129</v>
      </c>
      <c r="Y5" s="223">
        <v>10.71916162677674</v>
      </c>
      <c r="DA5" s="89" t="s">
        <v>1842</v>
      </c>
    </row>
    <row r="6" spans="1:105" ht="12" customHeight="1" x14ac:dyDescent="0.25">
      <c r="A6" s="55" t="s">
        <v>91</v>
      </c>
      <c r="B6" s="259">
        <v>0.31826810615068712</v>
      </c>
      <c r="C6" s="259">
        <v>0.21525272769063949</v>
      </c>
      <c r="D6" s="259">
        <v>0.2150898289648879</v>
      </c>
      <c r="E6" s="259">
        <v>0.37814495631900052</v>
      </c>
      <c r="F6" s="259">
        <v>0.38602389789343527</v>
      </c>
      <c r="G6" s="259">
        <v>0.27613031399732169</v>
      </c>
      <c r="H6" s="259">
        <v>0.24298839001965139</v>
      </c>
      <c r="I6" s="259">
        <v>0.1000068718447988</v>
      </c>
      <c r="J6" s="259">
        <v>0.22477952666018591</v>
      </c>
      <c r="K6" s="259">
        <v>0.20607864469904211</v>
      </c>
      <c r="L6" s="259">
        <v>5.568375030333457E-2</v>
      </c>
      <c r="M6" s="259">
        <v>5.6946755586412649E-2</v>
      </c>
      <c r="N6" s="259">
        <v>7.3733765012760785E-2</v>
      </c>
      <c r="O6" s="259">
        <v>9.0666516678966025E-2</v>
      </c>
      <c r="P6" s="259">
        <v>9.5156262192359148E-2</v>
      </c>
      <c r="Q6" s="259">
        <v>0.1038265772449609</v>
      </c>
      <c r="R6" s="259">
        <v>9.1942773363913349E-2</v>
      </c>
      <c r="S6" s="259">
        <v>0.1010486299742868</v>
      </c>
      <c r="T6" s="259">
        <v>0.1060848791571513</v>
      </c>
      <c r="U6" s="259">
        <v>0.1034176663605762</v>
      </c>
      <c r="V6" s="259">
        <v>0.10039698589262171</v>
      </c>
      <c r="W6" s="259">
        <v>9.2182839153627738E-2</v>
      </c>
      <c r="X6" s="259">
        <v>8.1187600378257105E-2</v>
      </c>
      <c r="Y6" s="259">
        <v>5.3595808133662243E-2</v>
      </c>
      <c r="DA6" s="67" t="s">
        <v>1843</v>
      </c>
    </row>
    <row r="7" spans="1:105" ht="12" customHeight="1" x14ac:dyDescent="0.25">
      <c r="A7" s="173" t="s">
        <v>92</v>
      </c>
      <c r="B7" s="224">
        <v>0.44557534861096199</v>
      </c>
      <c r="C7" s="224">
        <v>0.30135381876689521</v>
      </c>
      <c r="D7" s="224">
        <v>0.30112576055084311</v>
      </c>
      <c r="E7" s="224">
        <v>0.52940293884660061</v>
      </c>
      <c r="F7" s="224">
        <v>0.54043345705080936</v>
      </c>
      <c r="G7" s="224">
        <v>0.38658243959625038</v>
      </c>
      <c r="H7" s="224">
        <v>0.34018374602751178</v>
      </c>
      <c r="I7" s="224">
        <v>0.1400096205827184</v>
      </c>
      <c r="J7" s="224">
        <v>0.31469133732426041</v>
      </c>
      <c r="K7" s="224">
        <v>0.28851010257865889</v>
      </c>
      <c r="L7" s="224">
        <v>7.7957250424668376E-2</v>
      </c>
      <c r="M7" s="224">
        <v>7.9725457820977702E-2</v>
      </c>
      <c r="N7" s="224">
        <v>0.10322727101786509</v>
      </c>
      <c r="O7" s="224">
        <v>0.12693312335055251</v>
      </c>
      <c r="P7" s="224">
        <v>0.1332187670693028</v>
      </c>
      <c r="Q7" s="224">
        <v>0.14535720814294531</v>
      </c>
      <c r="R7" s="224">
        <v>0.12871988270947871</v>
      </c>
      <c r="S7" s="224">
        <v>0.14146808196400151</v>
      </c>
      <c r="T7" s="224">
        <v>0.1485188308200118</v>
      </c>
      <c r="U7" s="224">
        <v>0.14478473290480659</v>
      </c>
      <c r="V7" s="224">
        <v>0.1405557802496705</v>
      </c>
      <c r="W7" s="224">
        <v>0.12905597481507891</v>
      </c>
      <c r="X7" s="224">
        <v>0.11366264052956</v>
      </c>
      <c r="Y7" s="224">
        <v>7.5034131387127112E-2</v>
      </c>
      <c r="DA7" s="177" t="s">
        <v>1844</v>
      </c>
    </row>
    <row r="8" spans="1:105" ht="12" customHeight="1" x14ac:dyDescent="0.25">
      <c r="A8" s="173" t="s">
        <v>93</v>
      </c>
      <c r="B8" s="224">
        <v>2.546144849205497</v>
      </c>
      <c r="C8" s="224">
        <v>1.722021821525116</v>
      </c>
      <c r="D8" s="224">
        <v>1.720718631719103</v>
      </c>
      <c r="E8" s="224">
        <v>3.0251596505520042</v>
      </c>
      <c r="F8" s="224">
        <v>3.0881911831474831</v>
      </c>
      <c r="G8" s="224">
        <v>2.2090425119785739</v>
      </c>
      <c r="H8" s="224">
        <v>1.9439071201572109</v>
      </c>
      <c r="I8" s="224">
        <v>0.8000549747583906</v>
      </c>
      <c r="J8" s="224">
        <v>1.7982362132814871</v>
      </c>
      <c r="K8" s="224">
        <v>1.648629157592336</v>
      </c>
      <c r="L8" s="224">
        <v>0.44547000242667661</v>
      </c>
      <c r="M8" s="224">
        <v>0.45557404469130119</v>
      </c>
      <c r="N8" s="224">
        <v>0.58987012010208628</v>
      </c>
      <c r="O8" s="224">
        <v>0.7253321334317282</v>
      </c>
      <c r="P8" s="224">
        <v>0.76125009753887318</v>
      </c>
      <c r="Q8" s="224">
        <v>0.83061261795968722</v>
      </c>
      <c r="R8" s="224">
        <v>0.73554218691130679</v>
      </c>
      <c r="S8" s="224">
        <v>0.80838903979429411</v>
      </c>
      <c r="T8" s="224">
        <v>0.84867903325721006</v>
      </c>
      <c r="U8" s="224">
        <v>0.82734133088460948</v>
      </c>
      <c r="V8" s="224">
        <v>0.80317588714097388</v>
      </c>
      <c r="W8" s="224">
        <v>0.7374627132290219</v>
      </c>
      <c r="X8" s="224">
        <v>0.64950080302605684</v>
      </c>
      <c r="Y8" s="224">
        <v>0.42876646506929789</v>
      </c>
      <c r="DA8" s="177" t="s">
        <v>1845</v>
      </c>
    </row>
    <row r="9" spans="1:105" ht="12" customHeight="1" x14ac:dyDescent="0.25">
      <c r="A9" s="173" t="s">
        <v>94</v>
      </c>
      <c r="B9" s="224">
        <v>1.2730724246027481</v>
      </c>
      <c r="C9" s="224">
        <v>0.86101091076255809</v>
      </c>
      <c r="D9" s="224">
        <v>0.86035931585955161</v>
      </c>
      <c r="E9" s="224">
        <v>1.5125798252760021</v>
      </c>
      <c r="F9" s="224">
        <v>1.5440955915737411</v>
      </c>
      <c r="G9" s="224">
        <v>1.104521255989287</v>
      </c>
      <c r="H9" s="224">
        <v>0.97195356007860556</v>
      </c>
      <c r="I9" s="224">
        <v>0.4000274873791953</v>
      </c>
      <c r="J9" s="224">
        <v>0.89911810664074365</v>
      </c>
      <c r="K9" s="224">
        <v>0.82431457879616821</v>
      </c>
      <c r="L9" s="224">
        <v>0.22273500121333831</v>
      </c>
      <c r="M9" s="224">
        <v>0.2277870223456506</v>
      </c>
      <c r="N9" s="224">
        <v>0.29493506005104309</v>
      </c>
      <c r="O9" s="224">
        <v>0.3626660667158641</v>
      </c>
      <c r="P9" s="224">
        <v>0.38062504876943659</v>
      </c>
      <c r="Q9" s="224">
        <v>0.41530630897984361</v>
      </c>
      <c r="R9" s="224">
        <v>0.3677710934556534</v>
      </c>
      <c r="S9" s="224">
        <v>0.40419451989714711</v>
      </c>
      <c r="T9" s="224">
        <v>0.42433951662860497</v>
      </c>
      <c r="U9" s="224">
        <v>0.41367066544230469</v>
      </c>
      <c r="V9" s="224">
        <v>0.40158794357048688</v>
      </c>
      <c r="W9" s="224">
        <v>0.36873135661451101</v>
      </c>
      <c r="X9" s="224">
        <v>0.32475040151302842</v>
      </c>
      <c r="Y9" s="224">
        <v>0.21438323253464889</v>
      </c>
      <c r="DA9" s="177" t="s">
        <v>1846</v>
      </c>
    </row>
    <row r="10" spans="1:105" ht="12" customHeight="1" x14ac:dyDescent="0.25">
      <c r="A10" s="56" t="s">
        <v>95</v>
      </c>
      <c r="B10" s="260">
        <v>0.75964118630487487</v>
      </c>
      <c r="C10" s="260">
        <v>0.52078577219469424</v>
      </c>
      <c r="D10" s="260">
        <v>0.51307750378313732</v>
      </c>
      <c r="E10" s="260">
        <v>0.91395286513575191</v>
      </c>
      <c r="F10" s="260">
        <v>0.93744009961623087</v>
      </c>
      <c r="G10" s="260">
        <v>0.66785324443861638</v>
      </c>
      <c r="H10" s="260">
        <v>0.58126824331184124</v>
      </c>
      <c r="I10" s="260">
        <v>0.24217746516780181</v>
      </c>
      <c r="J10" s="260">
        <v>0.53782750683766345</v>
      </c>
      <c r="K10" s="260">
        <v>0.49323221633405517</v>
      </c>
      <c r="L10" s="260">
        <v>0.1362534442428793</v>
      </c>
      <c r="M10" s="260">
        <v>0.14201101888257861</v>
      </c>
      <c r="N10" s="260">
        <v>0.1843246091009107</v>
      </c>
      <c r="O10" s="260">
        <v>0.22614125555735839</v>
      </c>
      <c r="P10" s="260">
        <v>0.24594966179251829</v>
      </c>
      <c r="Q10" s="260">
        <v>0.27090277299136278</v>
      </c>
      <c r="R10" s="260">
        <v>0.23794439866608141</v>
      </c>
      <c r="S10" s="260">
        <v>0.26064747521270759</v>
      </c>
      <c r="T10" s="260">
        <v>0.27286395421729109</v>
      </c>
      <c r="U10" s="260">
        <v>0.26806887239915711</v>
      </c>
      <c r="V10" s="260">
        <v>0.25897495003349752</v>
      </c>
      <c r="W10" s="260">
        <v>0.23570433900925719</v>
      </c>
      <c r="X10" s="260">
        <v>0.20875918234069851</v>
      </c>
      <c r="Y10" s="260">
        <v>0.13733768678285491</v>
      </c>
      <c r="DA10" s="68" t="s">
        <v>1847</v>
      </c>
    </row>
    <row r="11" spans="1:105" ht="12" customHeight="1" x14ac:dyDescent="0.25">
      <c r="A11" s="37" t="s">
        <v>159</v>
      </c>
      <c r="B11" s="226">
        <v>1.8889463225168691E-2</v>
      </c>
      <c r="C11" s="226">
        <v>3.8581717537836632E-3</v>
      </c>
      <c r="D11" s="226">
        <v>4.0239164046862739E-3</v>
      </c>
      <c r="E11" s="226">
        <v>7.3698110693310179E-3</v>
      </c>
      <c r="F11" s="226">
        <v>7.133341069333052E-3</v>
      </c>
      <c r="G11" s="226">
        <v>4.7749764066044526E-3</v>
      </c>
      <c r="H11" s="226">
        <v>7.3029846329297982E-3</v>
      </c>
      <c r="I11" s="226">
        <v>1.03528910455897E-3</v>
      </c>
      <c r="J11" s="226">
        <v>3.1071618919940301E-3</v>
      </c>
      <c r="K11" s="226">
        <v>5.850702364054031E-3</v>
      </c>
      <c r="L11" s="226">
        <v>1.177253363950227E-3</v>
      </c>
      <c r="M11" s="226">
        <v>1.2416183758153529E-3</v>
      </c>
      <c r="N11" s="226">
        <v>1.577429131917104E-3</v>
      </c>
      <c r="O11" s="226">
        <v>2.1247808904878941E-3</v>
      </c>
      <c r="P11" s="226">
        <v>9.2492287113735432E-4</v>
      </c>
      <c r="Q11" s="226">
        <v>9.6264239961697047E-4</v>
      </c>
      <c r="R11" s="226">
        <v>8.5934105739282911E-4</v>
      </c>
      <c r="S11" s="226">
        <v>7.3118566447614693E-4</v>
      </c>
      <c r="T11" s="226">
        <v>1.616911962759141E-3</v>
      </c>
      <c r="U11" s="226">
        <v>7.6303799836647201E-4</v>
      </c>
      <c r="V11" s="226">
        <v>9.7611270277772209E-4</v>
      </c>
      <c r="W11" s="226">
        <v>1.0225386716909361E-3</v>
      </c>
      <c r="X11" s="226">
        <v>2.3422963762443219E-3</v>
      </c>
      <c r="Y11" s="226">
        <v>5.1040653346214602E-4</v>
      </c>
      <c r="DA11" s="69" t="s">
        <v>1848</v>
      </c>
    </row>
    <row r="12" spans="1:105" ht="12" customHeight="1" x14ac:dyDescent="0.25">
      <c r="A12" s="37" t="s">
        <v>35</v>
      </c>
      <c r="B12" s="226">
        <v>0.48893414286674158</v>
      </c>
      <c r="C12" s="226">
        <v>0.24016666936856609</v>
      </c>
      <c r="D12" s="226">
        <v>0.31112582047285459</v>
      </c>
      <c r="E12" s="226">
        <v>0.68212710458350978</v>
      </c>
      <c r="F12" s="226">
        <v>0.72280023686874795</v>
      </c>
      <c r="G12" s="226">
        <v>0.50172432939455713</v>
      </c>
      <c r="H12" s="226">
        <v>0.35053832522111977</v>
      </c>
      <c r="I12" s="226">
        <v>0.1087302911088194</v>
      </c>
      <c r="J12" s="226">
        <v>0.31490441130515018</v>
      </c>
      <c r="K12" s="226">
        <v>0.28212760692004302</v>
      </c>
      <c r="L12" s="226">
        <v>5.3373594436075221E-2</v>
      </c>
      <c r="M12" s="226">
        <v>4.8789668716283353E-2</v>
      </c>
      <c r="N12" s="226">
        <v>6.2252030642268773E-2</v>
      </c>
      <c r="O12" s="226">
        <v>7.8847712725355637E-2</v>
      </c>
      <c r="P12" s="226">
        <v>6.7475675526858916E-2</v>
      </c>
      <c r="Q12" s="226">
        <v>6.9759643173460034E-2</v>
      </c>
      <c r="R12" s="226">
        <v>6.4270838823008006E-2</v>
      </c>
      <c r="S12" s="226">
        <v>7.2940218526551928E-2</v>
      </c>
      <c r="T12" s="226">
        <v>7.6950817813283834E-2</v>
      </c>
      <c r="U12" s="226">
        <v>7.2290271294261951E-2</v>
      </c>
      <c r="V12" s="226">
        <v>7.0186724947057078E-2</v>
      </c>
      <c r="W12" s="226">
        <v>6.5195778845929128E-2</v>
      </c>
      <c r="X12" s="226">
        <v>5.630149169476821E-2</v>
      </c>
      <c r="Y12" s="226">
        <v>3.8828518781667737E-2</v>
      </c>
      <c r="DA12" s="69" t="s">
        <v>1849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1850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1.531076756468039E-3</v>
      </c>
      <c r="DA14" s="69" t="s">
        <v>1851</v>
      </c>
    </row>
    <row r="15" spans="1:105" ht="12" customHeight="1" x14ac:dyDescent="0.25">
      <c r="A15" s="37" t="s">
        <v>40</v>
      </c>
      <c r="B15" s="226">
        <v>0.25181758021296458</v>
      </c>
      <c r="C15" s="226">
        <v>0.27676093107234451</v>
      </c>
      <c r="D15" s="226">
        <v>0.19792776690559641</v>
      </c>
      <c r="E15" s="226">
        <v>0.22445594948291109</v>
      </c>
      <c r="F15" s="226">
        <v>0.20750652167814981</v>
      </c>
      <c r="G15" s="226">
        <v>0.16135393863745481</v>
      </c>
      <c r="H15" s="226">
        <v>0.22342693345779169</v>
      </c>
      <c r="I15" s="226">
        <v>0.13241188495442341</v>
      </c>
      <c r="J15" s="226">
        <v>0.21981593364051921</v>
      </c>
      <c r="K15" s="226">
        <v>0.20525390704995819</v>
      </c>
      <c r="L15" s="226">
        <v>8.1702596442853839E-2</v>
      </c>
      <c r="M15" s="226">
        <v>9.1979731790479941E-2</v>
      </c>
      <c r="N15" s="226">
        <v>0.1204951493267248</v>
      </c>
      <c r="O15" s="226">
        <v>0.1451687619415149</v>
      </c>
      <c r="P15" s="226">
        <v>0.17754906339452201</v>
      </c>
      <c r="Q15" s="226">
        <v>0.20018048741828581</v>
      </c>
      <c r="R15" s="226">
        <v>0.1728142187856806</v>
      </c>
      <c r="S15" s="226">
        <v>0.18697607102167951</v>
      </c>
      <c r="T15" s="226">
        <v>0.19429622444124811</v>
      </c>
      <c r="U15" s="226">
        <v>0.19501556310652871</v>
      </c>
      <c r="V15" s="226">
        <v>0.18781211238366269</v>
      </c>
      <c r="W15" s="226">
        <v>0.16948602149163711</v>
      </c>
      <c r="X15" s="226">
        <v>0.15011539426968601</v>
      </c>
      <c r="Y15" s="226">
        <v>9.6467684711256954E-2</v>
      </c>
      <c r="DA15" s="69" t="s">
        <v>1852</v>
      </c>
    </row>
    <row r="16" spans="1:105" ht="12" customHeight="1" x14ac:dyDescent="0.25">
      <c r="A16" s="57" t="s">
        <v>1853</v>
      </c>
      <c r="B16" s="261">
        <v>1.7335376553325501</v>
      </c>
      <c r="C16" s="261">
        <v>1.4007960123587651</v>
      </c>
      <c r="D16" s="261">
        <v>1.2527952835531799</v>
      </c>
      <c r="E16" s="261">
        <v>1.865932074527022</v>
      </c>
      <c r="F16" s="261">
        <v>1.8278123519970531</v>
      </c>
      <c r="G16" s="261">
        <v>1.364861300946943</v>
      </c>
      <c r="H16" s="261">
        <v>1.4633598041147899</v>
      </c>
      <c r="I16" s="261">
        <v>0.74985589685252296</v>
      </c>
      <c r="J16" s="261">
        <v>1.463229944057471</v>
      </c>
      <c r="K16" s="261">
        <v>1.3470230856848899</v>
      </c>
      <c r="L16" s="261">
        <v>0.4397008908079284</v>
      </c>
      <c r="M16" s="261">
        <v>0.45912211145333143</v>
      </c>
      <c r="N16" s="261">
        <v>0.59690812439029273</v>
      </c>
      <c r="O16" s="261">
        <v>0.71925962921713837</v>
      </c>
      <c r="P16" s="261">
        <v>0.80321439327345223</v>
      </c>
      <c r="Q16" s="261">
        <v>0.88940621199508541</v>
      </c>
      <c r="R16" s="261">
        <v>0.78323020447457325</v>
      </c>
      <c r="S16" s="261">
        <v>0.84821190464469254</v>
      </c>
      <c r="T16" s="261">
        <v>0.88722143409640797</v>
      </c>
      <c r="U16" s="261">
        <v>0.87785991179259215</v>
      </c>
      <c r="V16" s="261">
        <v>0.86485685663227807</v>
      </c>
      <c r="W16" s="261">
        <v>0.80568740463740474</v>
      </c>
      <c r="X16" s="261">
        <v>0.69568959673817521</v>
      </c>
      <c r="Y16" s="261">
        <v>0.46325309924207131</v>
      </c>
      <c r="DA16" s="70" t="s">
        <v>1854</v>
      </c>
    </row>
    <row r="17" spans="1:105" ht="12" customHeight="1" x14ac:dyDescent="0.25">
      <c r="A17" s="57" t="s">
        <v>1855</v>
      </c>
      <c r="B17" s="294">
        <f t="shared" ref="B17:Y17" si="0">B18+B29</f>
        <v>52.72507575911208</v>
      </c>
      <c r="C17" s="294">
        <f t="shared" si="0"/>
        <v>34.916444447432042</v>
      </c>
      <c r="D17" s="294">
        <f t="shared" si="0"/>
        <v>35.370809949478044</v>
      </c>
      <c r="E17" s="294">
        <f t="shared" si="0"/>
        <v>63.25730323191798</v>
      </c>
      <c r="F17" s="294">
        <f t="shared" si="0"/>
        <v>64.818977770688491</v>
      </c>
      <c r="G17" s="294">
        <f t="shared" si="0"/>
        <v>46.184046619253252</v>
      </c>
      <c r="H17" s="294">
        <f t="shared" si="0"/>
        <v>39.802106464333988</v>
      </c>
      <c r="I17" s="294">
        <f t="shared" si="0"/>
        <v>15.902895614963192</v>
      </c>
      <c r="J17" s="294">
        <f t="shared" si="0"/>
        <v>36.466400599393097</v>
      </c>
      <c r="K17" s="294">
        <f t="shared" si="0"/>
        <v>33.414556519348253</v>
      </c>
      <c r="L17" s="294">
        <f t="shared" si="0"/>
        <v>8.7818366305939968</v>
      </c>
      <c r="M17" s="294">
        <f t="shared" si="0"/>
        <v>8.9479133477614461</v>
      </c>
      <c r="N17" s="294">
        <f t="shared" si="0"/>
        <v>11.577291554286854</v>
      </c>
      <c r="O17" s="294">
        <f t="shared" si="0"/>
        <v>14.283949879292372</v>
      </c>
      <c r="P17" s="294">
        <f t="shared" si="0"/>
        <v>14.826917333947341</v>
      </c>
      <c r="Q17" s="294">
        <f t="shared" si="0"/>
        <v>16.133445502851323</v>
      </c>
      <c r="R17" s="294">
        <f t="shared" si="0"/>
        <v>14.302892567750156</v>
      </c>
      <c r="S17" s="294">
        <f t="shared" si="0"/>
        <v>15.760850999764285</v>
      </c>
      <c r="T17" s="294">
        <f t="shared" si="0"/>
        <v>16.557664996430162</v>
      </c>
      <c r="U17" s="294">
        <f t="shared" si="0"/>
        <v>16.09759028840319</v>
      </c>
      <c r="V17" s="294">
        <f t="shared" si="0"/>
        <v>15.58794464923594</v>
      </c>
      <c r="W17" s="294">
        <f t="shared" si="0"/>
        <v>14.277326748586727</v>
      </c>
      <c r="X17" s="294">
        <f t="shared" si="0"/>
        <v>12.617992969554969</v>
      </c>
      <c r="Y17" s="294">
        <f t="shared" si="0"/>
        <v>8.3173398719780316</v>
      </c>
      <c r="DA17" s="70"/>
    </row>
    <row r="18" spans="1:105" ht="12" customHeight="1" x14ac:dyDescent="0.25">
      <c r="A18" s="60" t="s">
        <v>1856</v>
      </c>
      <c r="B18" s="329">
        <v>38.278928631340889</v>
      </c>
      <c r="C18" s="329">
        <v>23.243144344442381</v>
      </c>
      <c r="D18" s="329">
        <v>24.93084925320159</v>
      </c>
      <c r="E18" s="329">
        <v>47.707869277526193</v>
      </c>
      <c r="F18" s="329">
        <v>49.587208170713112</v>
      </c>
      <c r="G18" s="329">
        <v>34.810202444695442</v>
      </c>
      <c r="H18" s="329">
        <v>27.607441430044119</v>
      </c>
      <c r="I18" s="329">
        <v>9.6540964745255256</v>
      </c>
      <c r="J18" s="329">
        <v>24.27281773224756</v>
      </c>
      <c r="K18" s="329">
        <v>22.18936413864088</v>
      </c>
      <c r="L18" s="329">
        <v>5.1176625405279417</v>
      </c>
      <c r="M18" s="329">
        <v>5.1218957523170339</v>
      </c>
      <c r="N18" s="329">
        <v>6.6030571843677688</v>
      </c>
      <c r="O18" s="329">
        <v>8.2901196358162466</v>
      </c>
      <c r="P18" s="329">
        <v>8.1334640566685987</v>
      </c>
      <c r="Q18" s="329">
        <v>8.7217270695589786</v>
      </c>
      <c r="R18" s="329">
        <v>7.7759741971287406</v>
      </c>
      <c r="S18" s="329">
        <v>8.6924184610585424</v>
      </c>
      <c r="T18" s="329">
        <v>9.1641530456267919</v>
      </c>
      <c r="U18" s="329">
        <v>8.7820910234649521</v>
      </c>
      <c r="V18" s="329">
        <v>8.3808041773003179</v>
      </c>
      <c r="W18" s="329">
        <v>7.5632650432750488</v>
      </c>
      <c r="X18" s="329">
        <v>6.8205796634035334</v>
      </c>
      <c r="Y18" s="329">
        <v>4.456897378294121</v>
      </c>
      <c r="DA18" s="72" t="s">
        <v>1857</v>
      </c>
    </row>
    <row r="19" spans="1:105" ht="12" customHeight="1" x14ac:dyDescent="0.25">
      <c r="A19" s="64" t="s">
        <v>28</v>
      </c>
      <c r="B19" s="229">
        <v>6.8923801673983043</v>
      </c>
      <c r="C19" s="229">
        <v>5.4429507145367388</v>
      </c>
      <c r="D19" s="229">
        <v>5.4729796652175002</v>
      </c>
      <c r="E19" s="229">
        <v>9.268726918830243</v>
      </c>
      <c r="F19" s="229">
        <v>8.7621369095709429</v>
      </c>
      <c r="G19" s="229">
        <v>5.9063303094135149</v>
      </c>
      <c r="H19" s="229">
        <v>5.225786165697297</v>
      </c>
      <c r="I19" s="229">
        <v>1.820573253620688</v>
      </c>
      <c r="J19" s="229">
        <v>3.852965352780767</v>
      </c>
      <c r="K19" s="229">
        <v>3.365557611973454</v>
      </c>
      <c r="L19" s="229">
        <v>0.83039370724199635</v>
      </c>
      <c r="M19" s="229">
        <v>1.060375650392839</v>
      </c>
      <c r="N19" s="229">
        <v>1.3046806130276749</v>
      </c>
      <c r="O19" s="229">
        <v>1.773742588838821</v>
      </c>
      <c r="P19" s="229">
        <v>1.7424467969563751</v>
      </c>
      <c r="Q19" s="229">
        <v>1.7316689205292399</v>
      </c>
      <c r="R19" s="229">
        <v>1.387379214732464</v>
      </c>
      <c r="S19" s="229">
        <v>1.5295020460681681</v>
      </c>
      <c r="T19" s="229">
        <v>1.832367837486585</v>
      </c>
      <c r="U19" s="229">
        <v>1.6928275269088171</v>
      </c>
      <c r="V19" s="229">
        <v>0.95780912862394285</v>
      </c>
      <c r="W19" s="229">
        <v>0.26558026337639468</v>
      </c>
      <c r="X19" s="229">
        <v>0.92479471700812899</v>
      </c>
      <c r="Y19" s="229">
        <v>0.33690935680333373</v>
      </c>
      <c r="DA19" s="73" t="s">
        <v>1858</v>
      </c>
    </row>
    <row r="20" spans="1:105" ht="12" customHeight="1" x14ac:dyDescent="0.25">
      <c r="A20" s="64" t="s">
        <v>30</v>
      </c>
      <c r="B20" s="229">
        <v>0</v>
      </c>
      <c r="C20" s="229">
        <v>0</v>
      </c>
      <c r="D20" s="229">
        <v>0</v>
      </c>
      <c r="E20" s="229">
        <v>0</v>
      </c>
      <c r="F20" s="229">
        <v>0</v>
      </c>
      <c r="G20" s="229">
        <v>0</v>
      </c>
      <c r="H20" s="229">
        <v>0</v>
      </c>
      <c r="I20" s="229">
        <v>0</v>
      </c>
      <c r="J20" s="229">
        <v>0</v>
      </c>
      <c r="K20" s="229">
        <v>0</v>
      </c>
      <c r="L20" s="229">
        <v>0</v>
      </c>
      <c r="M20" s="229">
        <v>0</v>
      </c>
      <c r="N20" s="229">
        <v>0</v>
      </c>
      <c r="O20" s="229">
        <v>0</v>
      </c>
      <c r="P20" s="229">
        <v>0</v>
      </c>
      <c r="Q20" s="229">
        <v>0</v>
      </c>
      <c r="R20" s="229">
        <v>0</v>
      </c>
      <c r="S20" s="229">
        <v>0</v>
      </c>
      <c r="T20" s="229">
        <v>0</v>
      </c>
      <c r="U20" s="229">
        <v>0</v>
      </c>
      <c r="V20" s="229">
        <v>0</v>
      </c>
      <c r="W20" s="229">
        <v>0</v>
      </c>
      <c r="X20" s="229">
        <v>0</v>
      </c>
      <c r="Y20" s="229">
        <v>0</v>
      </c>
      <c r="DA20" s="73" t="s">
        <v>1859</v>
      </c>
    </row>
    <row r="21" spans="1:105" ht="12" customHeight="1" x14ac:dyDescent="0.25">
      <c r="A21" s="64" t="s">
        <v>31</v>
      </c>
      <c r="B21" s="229">
        <v>0</v>
      </c>
      <c r="C21" s="229">
        <v>0</v>
      </c>
      <c r="D21" s="229">
        <v>0</v>
      </c>
      <c r="E21" s="229">
        <v>0</v>
      </c>
      <c r="F21" s="229">
        <v>0</v>
      </c>
      <c r="G21" s="229">
        <v>0.18777363085983681</v>
      </c>
      <c r="H21" s="229">
        <v>0.18618833823089101</v>
      </c>
      <c r="I21" s="229">
        <v>0</v>
      </c>
      <c r="J21" s="229">
        <v>0.1986959754277173</v>
      </c>
      <c r="K21" s="229">
        <v>0.18348667700488611</v>
      </c>
      <c r="L21" s="229">
        <v>4.6190758292630328E-2</v>
      </c>
      <c r="M21" s="229">
        <v>4.9074627968774473E-2</v>
      </c>
      <c r="N21" s="229">
        <v>6.4331816156505933E-2</v>
      </c>
      <c r="O21" s="229">
        <v>8.2959354146287398E-2</v>
      </c>
      <c r="P21" s="229">
        <v>8.2928585772146346E-2</v>
      </c>
      <c r="Q21" s="229">
        <v>9.0762181714448581E-2</v>
      </c>
      <c r="R21" s="229">
        <v>7.9433165110697909E-2</v>
      </c>
      <c r="S21" s="229">
        <v>3.0841402115598882E-2</v>
      </c>
      <c r="T21" s="229">
        <v>3.1286235755310671E-2</v>
      </c>
      <c r="U21" s="229">
        <v>2.641039886611889E-2</v>
      </c>
      <c r="V21" s="229">
        <v>9.4229910202509298E-3</v>
      </c>
      <c r="W21" s="229">
        <v>1.404794165210662E-2</v>
      </c>
      <c r="X21" s="229">
        <v>1.4311446906221961E-2</v>
      </c>
      <c r="Y21" s="229">
        <v>3.8636845648198019E-2</v>
      </c>
      <c r="DA21" s="73" t="s">
        <v>1860</v>
      </c>
    </row>
    <row r="22" spans="1:105" ht="12" customHeight="1" x14ac:dyDescent="0.25">
      <c r="A22" s="64" t="s">
        <v>159</v>
      </c>
      <c r="B22" s="229">
        <v>0.74919880301435771</v>
      </c>
      <c r="C22" s="229">
        <v>0.16936275731908559</v>
      </c>
      <c r="D22" s="229">
        <v>0.15777716255657701</v>
      </c>
      <c r="E22" s="229">
        <v>0.28315384157161633</v>
      </c>
      <c r="F22" s="229">
        <v>0.25502563168772241</v>
      </c>
      <c r="G22" s="229">
        <v>0.16490287507119891</v>
      </c>
      <c r="H22" s="229">
        <v>0.32704375040699118</v>
      </c>
      <c r="I22" s="229">
        <v>6.8093272766414706E-2</v>
      </c>
      <c r="J22" s="229">
        <v>0.18032051661194451</v>
      </c>
      <c r="K22" s="229">
        <v>0.33296152067451151</v>
      </c>
      <c r="L22" s="229">
        <v>8.4274519652527816E-2</v>
      </c>
      <c r="M22" s="229">
        <v>8.9553098175327778E-2</v>
      </c>
      <c r="N22" s="229">
        <v>0.11743937556083291</v>
      </c>
      <c r="O22" s="229">
        <v>0.15132729867165229</v>
      </c>
      <c r="P22" s="229">
        <v>7.5802206830590788E-2</v>
      </c>
      <c r="Q22" s="229">
        <v>8.3018555694096635E-2</v>
      </c>
      <c r="R22" s="229">
        <v>7.2638946869890447E-2</v>
      </c>
      <c r="S22" s="229">
        <v>6.0581346540373601E-2</v>
      </c>
      <c r="T22" s="229">
        <v>0.13031283762055981</v>
      </c>
      <c r="U22" s="229">
        <v>6.4075204323437926E-2</v>
      </c>
      <c r="V22" s="229">
        <v>8.9526840574543298E-2</v>
      </c>
      <c r="W22" s="229">
        <v>0.1027541273920491</v>
      </c>
      <c r="X22" s="229">
        <v>0.21102897422343189</v>
      </c>
      <c r="Y22" s="229">
        <v>4.7500832330099413E-2</v>
      </c>
      <c r="DA22" s="73" t="s">
        <v>1861</v>
      </c>
    </row>
    <row r="23" spans="1:105" ht="12" customHeight="1" x14ac:dyDescent="0.25">
      <c r="A23" s="64" t="s">
        <v>32</v>
      </c>
      <c r="B23" s="229">
        <v>0</v>
      </c>
      <c r="C23" s="229">
        <v>0</v>
      </c>
      <c r="D23" s="229">
        <v>0</v>
      </c>
      <c r="E23" s="229">
        <v>0</v>
      </c>
      <c r="F23" s="229">
        <v>2.976762239592905</v>
      </c>
      <c r="G23" s="229">
        <v>3.3679921047146011</v>
      </c>
      <c r="H23" s="229">
        <v>1.4312369405068861</v>
      </c>
      <c r="I23" s="229">
        <v>6.6853461906150352E-2</v>
      </c>
      <c r="J23" s="229">
        <v>0.3548319936421806</v>
      </c>
      <c r="K23" s="229">
        <v>0.98453396937627968</v>
      </c>
      <c r="L23" s="229">
        <v>0</v>
      </c>
      <c r="M23" s="229">
        <v>0</v>
      </c>
      <c r="N23" s="229">
        <v>0</v>
      </c>
      <c r="O23" s="229">
        <v>0</v>
      </c>
      <c r="P23" s="229">
        <v>0</v>
      </c>
      <c r="Q23" s="229">
        <v>0</v>
      </c>
      <c r="R23" s="229">
        <v>0</v>
      </c>
      <c r="S23" s="229">
        <v>0</v>
      </c>
      <c r="T23" s="229">
        <v>0</v>
      </c>
      <c r="U23" s="229">
        <v>0</v>
      </c>
      <c r="V23" s="229">
        <v>0</v>
      </c>
      <c r="W23" s="229">
        <v>0</v>
      </c>
      <c r="X23" s="229">
        <v>0</v>
      </c>
      <c r="Y23" s="229">
        <v>0</v>
      </c>
      <c r="DA23" s="73" t="s">
        <v>1862</v>
      </c>
    </row>
    <row r="24" spans="1:105" ht="12" customHeight="1" x14ac:dyDescent="0.25">
      <c r="A24" s="64" t="s">
        <v>33</v>
      </c>
      <c r="B24" s="229">
        <v>0</v>
      </c>
      <c r="C24" s="229">
        <v>0</v>
      </c>
      <c r="D24" s="229">
        <v>0</v>
      </c>
      <c r="E24" s="229">
        <v>0</v>
      </c>
      <c r="F24" s="229">
        <v>0</v>
      </c>
      <c r="G24" s="229">
        <v>0</v>
      </c>
      <c r="H24" s="229">
        <v>0</v>
      </c>
      <c r="I24" s="229">
        <v>0</v>
      </c>
      <c r="J24" s="229">
        <v>0</v>
      </c>
      <c r="K24" s="229">
        <v>0</v>
      </c>
      <c r="L24" s="229">
        <v>0</v>
      </c>
      <c r="M24" s="229">
        <v>0</v>
      </c>
      <c r="N24" s="229">
        <v>0</v>
      </c>
      <c r="O24" s="229">
        <v>0</v>
      </c>
      <c r="P24" s="229">
        <v>0</v>
      </c>
      <c r="Q24" s="229">
        <v>0</v>
      </c>
      <c r="R24" s="229">
        <v>0</v>
      </c>
      <c r="S24" s="229">
        <v>0</v>
      </c>
      <c r="T24" s="229">
        <v>0</v>
      </c>
      <c r="U24" s="229">
        <v>0</v>
      </c>
      <c r="V24" s="229">
        <v>4.4046164922245722E-4</v>
      </c>
      <c r="W24" s="229">
        <v>0</v>
      </c>
      <c r="X24" s="229">
        <v>2.377132026191311E-3</v>
      </c>
      <c r="Y24" s="229">
        <v>6.4757384097945212E-4</v>
      </c>
      <c r="DA24" s="73" t="s">
        <v>1863</v>
      </c>
    </row>
    <row r="25" spans="1:105" ht="12" customHeight="1" x14ac:dyDescent="0.25">
      <c r="A25" s="64" t="s">
        <v>35</v>
      </c>
      <c r="B25" s="229">
        <v>19.392233131354249</v>
      </c>
      <c r="C25" s="229">
        <v>10.542633126820171</v>
      </c>
      <c r="D25" s="229">
        <v>12.199197054671711</v>
      </c>
      <c r="E25" s="229">
        <v>26.207850959261709</v>
      </c>
      <c r="F25" s="229">
        <v>25.840988843776451</v>
      </c>
      <c r="G25" s="229">
        <v>17.326951458000231</v>
      </c>
      <c r="H25" s="229">
        <v>15.69787892264933</v>
      </c>
      <c r="I25" s="229">
        <v>7.1514336795793039</v>
      </c>
      <c r="J25" s="229">
        <v>18.275110246503381</v>
      </c>
      <c r="K25" s="229">
        <v>16.055788036920021</v>
      </c>
      <c r="L25" s="229">
        <v>3.8207867320388011</v>
      </c>
      <c r="M25" s="229">
        <v>3.519008801413563</v>
      </c>
      <c r="N25" s="229">
        <v>4.6346548685434534</v>
      </c>
      <c r="O25" s="229">
        <v>5.6155490792402309</v>
      </c>
      <c r="P25" s="229">
        <v>5.5299801442159646</v>
      </c>
      <c r="Q25" s="229">
        <v>6.0160915666093038</v>
      </c>
      <c r="R25" s="229">
        <v>5.4327277934465537</v>
      </c>
      <c r="S25" s="229">
        <v>6.0433578911225672</v>
      </c>
      <c r="T25" s="229">
        <v>6.2017473167557249</v>
      </c>
      <c r="U25" s="229">
        <v>6.0704891678958424</v>
      </c>
      <c r="V25" s="229">
        <v>6.4373670344656784</v>
      </c>
      <c r="W25" s="229">
        <v>6.5514738468329394</v>
      </c>
      <c r="X25" s="229">
        <v>5.0724776591451706</v>
      </c>
      <c r="Y25" s="229">
        <v>3.6135645595353698</v>
      </c>
      <c r="DA25" s="73" t="s">
        <v>1864</v>
      </c>
    </row>
    <row r="26" spans="1:105" ht="12" customHeight="1" x14ac:dyDescent="0.25">
      <c r="A26" s="64" t="s">
        <v>36</v>
      </c>
      <c r="B26" s="229">
        <v>0</v>
      </c>
      <c r="C26" s="229">
        <v>0</v>
      </c>
      <c r="D26" s="229">
        <v>0</v>
      </c>
      <c r="E26" s="229">
        <v>0</v>
      </c>
      <c r="F26" s="229">
        <v>0</v>
      </c>
      <c r="G26" s="229">
        <v>0</v>
      </c>
      <c r="H26" s="229">
        <v>0</v>
      </c>
      <c r="I26" s="229">
        <v>0</v>
      </c>
      <c r="J26" s="229">
        <v>0</v>
      </c>
      <c r="K26" s="229">
        <v>0</v>
      </c>
      <c r="L26" s="229">
        <v>0</v>
      </c>
      <c r="M26" s="229">
        <v>0</v>
      </c>
      <c r="N26" s="229">
        <v>0</v>
      </c>
      <c r="O26" s="229">
        <v>0</v>
      </c>
      <c r="P26" s="229">
        <v>0</v>
      </c>
      <c r="Q26" s="229">
        <v>0</v>
      </c>
      <c r="R26" s="229">
        <v>0</v>
      </c>
      <c r="S26" s="229">
        <v>0</v>
      </c>
      <c r="T26" s="229">
        <v>0</v>
      </c>
      <c r="U26" s="229">
        <v>0</v>
      </c>
      <c r="V26" s="229">
        <v>0</v>
      </c>
      <c r="W26" s="229">
        <v>0</v>
      </c>
      <c r="X26" s="229">
        <v>0</v>
      </c>
      <c r="Y26" s="229">
        <v>0</v>
      </c>
      <c r="DA26" s="73" t="s">
        <v>1865</v>
      </c>
    </row>
    <row r="27" spans="1:105" ht="12" customHeight="1" x14ac:dyDescent="0.25">
      <c r="A27" s="64" t="s">
        <v>38</v>
      </c>
      <c r="B27" s="229">
        <v>11.245116529573981</v>
      </c>
      <c r="C27" s="229">
        <v>7.0881977457663794</v>
      </c>
      <c r="D27" s="229">
        <v>7.1008953707558096</v>
      </c>
      <c r="E27" s="229">
        <v>11.621730660978081</v>
      </c>
      <c r="F27" s="229">
        <v>11.494399998428049</v>
      </c>
      <c r="G27" s="229">
        <v>7.6776105881561163</v>
      </c>
      <c r="H27" s="229">
        <v>4.589721796275593</v>
      </c>
      <c r="I27" s="229">
        <v>0.49843762234942213</v>
      </c>
      <c r="J27" s="229">
        <v>1.298715541079337</v>
      </c>
      <c r="K27" s="229">
        <v>1.107661676959921</v>
      </c>
      <c r="L27" s="229">
        <v>0.30391944599873499</v>
      </c>
      <c r="M27" s="229">
        <v>0.36019134969983307</v>
      </c>
      <c r="N27" s="229">
        <v>0.47496513798350881</v>
      </c>
      <c r="O27" s="229">
        <v>0.58727855488361469</v>
      </c>
      <c r="P27" s="229">
        <v>0.62487519183797813</v>
      </c>
      <c r="Q27" s="229">
        <v>0.71149547044727002</v>
      </c>
      <c r="R27" s="229">
        <v>0.72617511418898217</v>
      </c>
      <c r="S27" s="229">
        <v>0.94143328589774111</v>
      </c>
      <c r="T27" s="229">
        <v>0.89319262376079644</v>
      </c>
      <c r="U27" s="229">
        <v>0.85143555498287327</v>
      </c>
      <c r="V27" s="229">
        <v>0.825583985663916</v>
      </c>
      <c r="W27" s="229">
        <v>0.60464318634709047</v>
      </c>
      <c r="X27" s="229">
        <v>0.57773344118419756</v>
      </c>
      <c r="Y27" s="229">
        <v>0.4094738911281271</v>
      </c>
      <c r="DA27" s="73" t="s">
        <v>1866</v>
      </c>
    </row>
    <row r="28" spans="1:105" ht="12" customHeight="1" x14ac:dyDescent="0.25">
      <c r="A28" s="64" t="s">
        <v>39</v>
      </c>
      <c r="B28" s="229">
        <v>0</v>
      </c>
      <c r="C28" s="229">
        <v>0</v>
      </c>
      <c r="D28" s="229">
        <v>0</v>
      </c>
      <c r="E28" s="229">
        <v>0.32640689688453622</v>
      </c>
      <c r="F28" s="229">
        <v>0.25789454765703862</v>
      </c>
      <c r="G28" s="229">
        <v>0.17864147847994211</v>
      </c>
      <c r="H28" s="229">
        <v>0.14958551627713551</v>
      </c>
      <c r="I28" s="229">
        <v>4.8705184303545271E-2</v>
      </c>
      <c r="J28" s="229">
        <v>0.1121781062022338</v>
      </c>
      <c r="K28" s="229">
        <v>0.1593746457318081</v>
      </c>
      <c r="L28" s="229">
        <v>3.209737730325133E-2</v>
      </c>
      <c r="M28" s="229">
        <v>4.369222466669577E-2</v>
      </c>
      <c r="N28" s="229">
        <v>6.9853730957932141E-3</v>
      </c>
      <c r="O28" s="229">
        <v>7.926276003564138E-2</v>
      </c>
      <c r="P28" s="229">
        <v>7.7431131055543778E-2</v>
      </c>
      <c r="Q28" s="229">
        <v>8.8690374564619132E-2</v>
      </c>
      <c r="R28" s="229">
        <v>7.761996278015354E-2</v>
      </c>
      <c r="S28" s="229">
        <v>8.6702489314094147E-2</v>
      </c>
      <c r="T28" s="229">
        <v>7.5246194247813897E-2</v>
      </c>
      <c r="U28" s="229">
        <v>7.6853170487862485E-2</v>
      </c>
      <c r="V28" s="229">
        <v>6.0653735302764598E-2</v>
      </c>
      <c r="W28" s="229">
        <v>2.4765677674469549E-2</v>
      </c>
      <c r="X28" s="229">
        <v>1.785629291019146E-2</v>
      </c>
      <c r="Y28" s="229">
        <v>1.016431900801348E-2</v>
      </c>
      <c r="DA28" s="73" t="s">
        <v>1867</v>
      </c>
    </row>
    <row r="29" spans="1:105" ht="12" customHeight="1" x14ac:dyDescent="0.25">
      <c r="A29" s="60" t="s">
        <v>1868</v>
      </c>
      <c r="B29" s="262">
        <v>14.446147127771191</v>
      </c>
      <c r="C29" s="262">
        <v>11.673300102989661</v>
      </c>
      <c r="D29" s="262">
        <v>10.439960696276451</v>
      </c>
      <c r="E29" s="262">
        <v>15.549433954391789</v>
      </c>
      <c r="F29" s="262">
        <v>15.231769599975379</v>
      </c>
      <c r="G29" s="262">
        <v>11.37384417455781</v>
      </c>
      <c r="H29" s="262">
        <v>12.194665034289869</v>
      </c>
      <c r="I29" s="262">
        <v>6.2487991404376659</v>
      </c>
      <c r="J29" s="262">
        <v>12.19358286714554</v>
      </c>
      <c r="K29" s="262">
        <v>11.225192380707369</v>
      </c>
      <c r="L29" s="262">
        <v>3.6641740900660542</v>
      </c>
      <c r="M29" s="262">
        <v>3.8260175954444131</v>
      </c>
      <c r="N29" s="262">
        <v>4.9742343699190847</v>
      </c>
      <c r="O29" s="262">
        <v>5.9938302434761246</v>
      </c>
      <c r="P29" s="262">
        <v>6.6934532772787421</v>
      </c>
      <c r="Q29" s="262">
        <v>7.4117184332923456</v>
      </c>
      <c r="R29" s="262">
        <v>6.5269183706214164</v>
      </c>
      <c r="S29" s="262">
        <v>7.0684325387057427</v>
      </c>
      <c r="T29" s="262">
        <v>7.3935119508033704</v>
      </c>
      <c r="U29" s="262">
        <v>7.3154992649382384</v>
      </c>
      <c r="V29" s="262">
        <v>7.2071404719356211</v>
      </c>
      <c r="W29" s="262">
        <v>6.7140617053116776</v>
      </c>
      <c r="X29" s="262">
        <v>5.7974133061514346</v>
      </c>
      <c r="Y29" s="262">
        <v>3.860442493683911</v>
      </c>
      <c r="DA29" s="72" t="s">
        <v>1869</v>
      </c>
    </row>
    <row r="30" spans="1:105" ht="12" customHeight="1" x14ac:dyDescent="0.25">
      <c r="A30" s="132" t="s">
        <v>1870</v>
      </c>
      <c r="B30" s="316">
        <v>3.8523059007389859</v>
      </c>
      <c r="C30" s="316">
        <v>3.1128800274639099</v>
      </c>
      <c r="D30" s="316">
        <v>2.7839895190070552</v>
      </c>
      <c r="E30" s="316">
        <v>4.1465157211711459</v>
      </c>
      <c r="F30" s="316">
        <v>4.0618052266601046</v>
      </c>
      <c r="G30" s="316">
        <v>3.0330251132154178</v>
      </c>
      <c r="H30" s="316">
        <v>3.2519106758106329</v>
      </c>
      <c r="I30" s="316">
        <v>1.666346437450045</v>
      </c>
      <c r="J30" s="316">
        <v>3.2516220979054791</v>
      </c>
      <c r="K30" s="316">
        <v>2.993384634855301</v>
      </c>
      <c r="L30" s="316">
        <v>0.97711309068428143</v>
      </c>
      <c r="M30" s="316">
        <v>1.0202713587851771</v>
      </c>
      <c r="N30" s="316">
        <v>1.3264624986450899</v>
      </c>
      <c r="O30" s="316">
        <v>1.5983547315936351</v>
      </c>
      <c r="P30" s="316">
        <v>1.7849208739409981</v>
      </c>
      <c r="Q30" s="316">
        <v>1.9764582488779601</v>
      </c>
      <c r="R30" s="316">
        <v>1.7405115654990451</v>
      </c>
      <c r="S30" s="316">
        <v>1.884915343654866</v>
      </c>
      <c r="T30" s="316">
        <v>1.9716031868809001</v>
      </c>
      <c r="U30" s="316">
        <v>1.950799803983531</v>
      </c>
      <c r="V30" s="316">
        <v>1.9219041258495</v>
      </c>
      <c r="W30" s="316">
        <v>1.7904164547497821</v>
      </c>
      <c r="X30" s="316">
        <v>1.5459768816403829</v>
      </c>
      <c r="Y30" s="316">
        <v>1.029451331649043</v>
      </c>
      <c r="DA30" s="139" t="s">
        <v>1871</v>
      </c>
    </row>
    <row r="31" spans="1:105" ht="12" customHeight="1" x14ac:dyDescent="0.25">
      <c r="J31" s="131"/>
    </row>
    <row r="32" spans="1:105" ht="15" customHeight="1" x14ac:dyDescent="0.25">
      <c r="A32" s="34" t="s">
        <v>55</v>
      </c>
      <c r="B32" s="223">
        <v>143.62058999925191</v>
      </c>
      <c r="C32" s="223">
        <v>149.24260492300391</v>
      </c>
      <c r="D32" s="223">
        <v>168.7764060762068</v>
      </c>
      <c r="E32" s="223">
        <v>147.80032668147331</v>
      </c>
      <c r="F32" s="223">
        <v>175.60214915277069</v>
      </c>
      <c r="G32" s="223">
        <v>215.40350310141989</v>
      </c>
      <c r="H32" s="223">
        <v>179.26320281992369</v>
      </c>
      <c r="I32" s="223">
        <v>180.9861641471206</v>
      </c>
      <c r="J32" s="223">
        <v>143.8465100838838</v>
      </c>
      <c r="K32" s="223">
        <v>144.96635325551739</v>
      </c>
      <c r="L32" s="223">
        <v>163.00080982960611</v>
      </c>
      <c r="M32" s="223">
        <v>154.59654481132739</v>
      </c>
      <c r="N32" s="223">
        <v>150.11542519612701</v>
      </c>
      <c r="O32" s="223">
        <v>142.2295656810727</v>
      </c>
      <c r="P32" s="223">
        <v>143.8516079799337</v>
      </c>
      <c r="Q32" s="223">
        <v>140.96955127494661</v>
      </c>
      <c r="R32" s="223">
        <v>144.76369525551601</v>
      </c>
      <c r="S32" s="223">
        <v>144.43044310798859</v>
      </c>
      <c r="T32" s="223">
        <v>144.53319613755781</v>
      </c>
      <c r="U32" s="223">
        <v>147.59994336870051</v>
      </c>
      <c r="V32" s="223">
        <v>133.2553405686005</v>
      </c>
      <c r="W32" s="223">
        <v>120.27635850913001</v>
      </c>
      <c r="X32" s="223">
        <v>112.7167791504182</v>
      </c>
      <c r="Y32" s="223">
        <v>101.4982813802077</v>
      </c>
      <c r="DA32" s="89" t="s">
        <v>1872</v>
      </c>
    </row>
    <row r="33" spans="1:105" ht="12" customHeight="1" x14ac:dyDescent="0.25">
      <c r="A33" s="55" t="s">
        <v>91</v>
      </c>
      <c r="B33" s="259">
        <v>0.75804701292528309</v>
      </c>
      <c r="C33" s="259">
        <v>0.78772069425520241</v>
      </c>
      <c r="D33" s="259">
        <v>0.89082248220182714</v>
      </c>
      <c r="E33" s="259">
        <v>0.78010817356281381</v>
      </c>
      <c r="F33" s="259">
        <v>0.92684958771773884</v>
      </c>
      <c r="G33" s="259">
        <v>1.1369259943905039</v>
      </c>
      <c r="H33" s="259">
        <v>0.94617307605997691</v>
      </c>
      <c r="I33" s="259">
        <v>0.95526707635547703</v>
      </c>
      <c r="J33" s="259">
        <v>0.75923944672443044</v>
      </c>
      <c r="K33" s="259">
        <v>0.76515011573968084</v>
      </c>
      <c r="L33" s="259">
        <v>0.86033817990062833</v>
      </c>
      <c r="M33" s="259">
        <v>0.81597944280779666</v>
      </c>
      <c r="N33" s="259">
        <v>0.79232754624554302</v>
      </c>
      <c r="O33" s="259">
        <v>0.75070501670538381</v>
      </c>
      <c r="P33" s="259">
        <v>0.75926635404225074</v>
      </c>
      <c r="Q33" s="259">
        <v>0.74405450679714558</v>
      </c>
      <c r="R33" s="259">
        <v>0.76408046206654889</v>
      </c>
      <c r="S33" s="259">
        <v>0.76232151653530122</v>
      </c>
      <c r="T33" s="259">
        <v>0.76286385957360336</v>
      </c>
      <c r="U33" s="259">
        <v>0.7790505259699797</v>
      </c>
      <c r="V33" s="259">
        <v>0.7033379606321436</v>
      </c>
      <c r="W33" s="259">
        <v>0.63483330833191598</v>
      </c>
      <c r="X33" s="259">
        <v>0.59493292530274289</v>
      </c>
      <c r="Y33" s="259">
        <v>0.53572032407102887</v>
      </c>
      <c r="DA33" s="67" t="s">
        <v>1873</v>
      </c>
    </row>
    <row r="34" spans="1:105" ht="12" customHeight="1" x14ac:dyDescent="0.25">
      <c r="A34" s="173" t="s">
        <v>92</v>
      </c>
      <c r="B34" s="224">
        <v>1.075725673987076</v>
      </c>
      <c r="C34" s="224">
        <v>1.1178348575918291</v>
      </c>
      <c r="D34" s="224">
        <v>1.2641440421635881</v>
      </c>
      <c r="E34" s="224">
        <v>1.1070321186944629</v>
      </c>
      <c r="F34" s="224">
        <v>1.315269212109647</v>
      </c>
      <c r="G34" s="224">
        <v>1.6133834191490961</v>
      </c>
      <c r="H34" s="224">
        <v>1.3426906941105059</v>
      </c>
      <c r="I34" s="224">
        <v>1.3555957638889149</v>
      </c>
      <c r="J34" s="224">
        <v>1.077417827152251</v>
      </c>
      <c r="K34" s="224">
        <v>1.0858055106359019</v>
      </c>
      <c r="L34" s="224">
        <v>1.220884526487328</v>
      </c>
      <c r="M34" s="224">
        <v>1.157936145261921</v>
      </c>
      <c r="N34" s="224">
        <v>1.124372326743174</v>
      </c>
      <c r="O34" s="224">
        <v>1.065306829644449</v>
      </c>
      <c r="P34" s="224">
        <v>1.0774560106581601</v>
      </c>
      <c r="Q34" s="224">
        <v>1.0558692563390819</v>
      </c>
      <c r="R34" s="224">
        <v>1.0842875916957271</v>
      </c>
      <c r="S34" s="224">
        <v>1.0817915158127731</v>
      </c>
      <c r="T34" s="224">
        <v>1.082561141337921</v>
      </c>
      <c r="U34" s="224">
        <v>1.1055312372844139</v>
      </c>
      <c r="V34" s="224">
        <v>0.99808941772887483</v>
      </c>
      <c r="W34" s="224">
        <v>0.90087616840475104</v>
      </c>
      <c r="X34" s="224">
        <v>0.8442545266140058</v>
      </c>
      <c r="Y34" s="224">
        <v>0.76022739599751454</v>
      </c>
      <c r="DA34" s="177" t="s">
        <v>1874</v>
      </c>
    </row>
    <row r="35" spans="1:105" ht="12" customHeight="1" x14ac:dyDescent="0.25">
      <c r="A35" s="173" t="s">
        <v>93</v>
      </c>
      <c r="B35" s="224">
        <v>3.827859364289397</v>
      </c>
      <c r="C35" s="224">
        <v>3.977700570725053</v>
      </c>
      <c r="D35" s="224">
        <v>4.4983267822095998</v>
      </c>
      <c r="E35" s="224">
        <v>3.939260133494443</v>
      </c>
      <c r="F35" s="224">
        <v>4.6802504503540687</v>
      </c>
      <c r="G35" s="224">
        <v>5.7410592482087637</v>
      </c>
      <c r="H35" s="224">
        <v>4.7778269786436987</v>
      </c>
      <c r="I35" s="224">
        <v>4.8237483444645974</v>
      </c>
      <c r="J35" s="224">
        <v>3.833880717591414</v>
      </c>
      <c r="K35" s="224">
        <v>3.8637274280901872</v>
      </c>
      <c r="L35" s="224">
        <v>4.3443922372040449</v>
      </c>
      <c r="M35" s="224">
        <v>4.1203968856313287</v>
      </c>
      <c r="N35" s="224">
        <v>4.0009634834869816</v>
      </c>
      <c r="O35" s="224">
        <v>3.7907849764167172</v>
      </c>
      <c r="P35" s="224">
        <v>3.834016589676823</v>
      </c>
      <c r="Q35" s="224">
        <v>3.7572023407813471</v>
      </c>
      <c r="R35" s="224">
        <v>3.8583260693889052</v>
      </c>
      <c r="S35" s="224">
        <v>3.8494440396357898</v>
      </c>
      <c r="T35" s="224">
        <v>3.8521826730482629</v>
      </c>
      <c r="U35" s="224">
        <v>3.9339194010948439</v>
      </c>
      <c r="V35" s="224">
        <v>3.5515987174417138</v>
      </c>
      <c r="W35" s="224">
        <v>3.2056753507722888</v>
      </c>
      <c r="X35" s="224">
        <v>3.0041930519006632</v>
      </c>
      <c r="Y35" s="224">
        <v>2.705191134811002</v>
      </c>
      <c r="DA35" s="177" t="s">
        <v>1875</v>
      </c>
    </row>
    <row r="36" spans="1:105" ht="12" customHeight="1" x14ac:dyDescent="0.25">
      <c r="A36" s="173" t="s">
        <v>94</v>
      </c>
      <c r="B36" s="224">
        <v>3.032188051701131</v>
      </c>
      <c r="C36" s="224">
        <v>3.1508827770208101</v>
      </c>
      <c r="D36" s="224">
        <v>3.5632899288073072</v>
      </c>
      <c r="E36" s="224">
        <v>3.1204326942512548</v>
      </c>
      <c r="F36" s="224">
        <v>3.7073983508709549</v>
      </c>
      <c r="G36" s="224">
        <v>4.5477039775620174</v>
      </c>
      <c r="H36" s="224">
        <v>3.7846923042399081</v>
      </c>
      <c r="I36" s="224">
        <v>3.8210683054219081</v>
      </c>
      <c r="J36" s="224">
        <v>3.0369577868977218</v>
      </c>
      <c r="K36" s="224">
        <v>3.0606004629587229</v>
      </c>
      <c r="L36" s="224">
        <v>3.4413527196025111</v>
      </c>
      <c r="M36" s="224">
        <v>3.2639177712311871</v>
      </c>
      <c r="N36" s="224">
        <v>3.1693101849821721</v>
      </c>
      <c r="O36" s="224">
        <v>3.0028200668215348</v>
      </c>
      <c r="P36" s="224">
        <v>3.0370654161690021</v>
      </c>
      <c r="Q36" s="224">
        <v>2.976218027188581</v>
      </c>
      <c r="R36" s="224">
        <v>3.0563218482661938</v>
      </c>
      <c r="S36" s="224">
        <v>3.0492860661412049</v>
      </c>
      <c r="T36" s="224">
        <v>3.0514554382944121</v>
      </c>
      <c r="U36" s="224">
        <v>3.1162021038799179</v>
      </c>
      <c r="V36" s="224">
        <v>2.813351842528574</v>
      </c>
      <c r="W36" s="224">
        <v>2.5393332333276639</v>
      </c>
      <c r="X36" s="224">
        <v>2.3797317012109711</v>
      </c>
      <c r="Y36" s="224">
        <v>2.1428812962841151</v>
      </c>
      <c r="DA36" s="177" t="s">
        <v>1876</v>
      </c>
    </row>
    <row r="37" spans="1:105" ht="12" customHeight="1" x14ac:dyDescent="0.25">
      <c r="A37" s="56" t="s">
        <v>95</v>
      </c>
      <c r="B37" s="260">
        <v>1.7380139877869161</v>
      </c>
      <c r="C37" s="260">
        <v>1.9574822863739461</v>
      </c>
      <c r="D37" s="260">
        <v>2.0893745078353811</v>
      </c>
      <c r="E37" s="260">
        <v>1.756393307055788</v>
      </c>
      <c r="F37" s="260">
        <v>2.0723122090555912</v>
      </c>
      <c r="G37" s="260">
        <v>2.5628139833521399</v>
      </c>
      <c r="H37" s="260">
        <v>2.2533312917371942</v>
      </c>
      <c r="I37" s="260">
        <v>2.5400238602914822</v>
      </c>
      <c r="J37" s="260">
        <v>1.8660108286830761</v>
      </c>
      <c r="K37" s="260">
        <v>1.8844094780072109</v>
      </c>
      <c r="L37" s="260">
        <v>2.3776575634192789</v>
      </c>
      <c r="M37" s="260">
        <v>2.3261178479170548</v>
      </c>
      <c r="N37" s="260">
        <v>2.2697207583443051</v>
      </c>
      <c r="O37" s="260">
        <v>2.1205395241843541</v>
      </c>
      <c r="P37" s="260">
        <v>2.3072095724216761</v>
      </c>
      <c r="Q37" s="260">
        <v>2.304068470687493</v>
      </c>
      <c r="R37" s="260">
        <v>2.3383462565270801</v>
      </c>
      <c r="S37" s="260">
        <v>2.30368313080954</v>
      </c>
      <c r="T37" s="260">
        <v>2.293515070526611</v>
      </c>
      <c r="U37" s="260">
        <v>2.3825937228390699</v>
      </c>
      <c r="V37" s="260">
        <v>2.160910188935961</v>
      </c>
      <c r="W37" s="260">
        <v>1.9518239470543139</v>
      </c>
      <c r="X37" s="260">
        <v>1.8157741995446559</v>
      </c>
      <c r="Y37" s="260">
        <v>1.6386012528873399</v>
      </c>
      <c r="DA37" s="68" t="s">
        <v>1877</v>
      </c>
    </row>
    <row r="38" spans="1:105" ht="12" customHeight="1" x14ac:dyDescent="0.25">
      <c r="A38" s="37" t="s">
        <v>159</v>
      </c>
      <c r="B38" s="226">
        <v>4.3217971720076888E-2</v>
      </c>
      <c r="C38" s="226">
        <v>1.4501745763892361E-2</v>
      </c>
      <c r="D38" s="226">
        <v>1.6386351566031031E-2</v>
      </c>
      <c r="E38" s="226">
        <v>1.4162969809735221E-2</v>
      </c>
      <c r="F38" s="226">
        <v>1.576901798353645E-2</v>
      </c>
      <c r="G38" s="226">
        <v>1.8323451157759851E-2</v>
      </c>
      <c r="H38" s="226">
        <v>2.83105846324864E-2</v>
      </c>
      <c r="I38" s="226">
        <v>1.085839686222469E-2</v>
      </c>
      <c r="J38" s="226">
        <v>1.078040387153777E-2</v>
      </c>
      <c r="K38" s="226">
        <v>2.2352795747542051E-2</v>
      </c>
      <c r="L38" s="226">
        <v>2.0543373273320609E-2</v>
      </c>
      <c r="M38" s="226">
        <v>2.033751103971683E-2</v>
      </c>
      <c r="N38" s="226">
        <v>1.9424013228581959E-2</v>
      </c>
      <c r="O38" s="226">
        <v>1.992419228152903E-2</v>
      </c>
      <c r="P38" s="226">
        <v>8.6765352165438913E-3</v>
      </c>
      <c r="Q38" s="226">
        <v>8.187417120219467E-3</v>
      </c>
      <c r="R38" s="226">
        <v>8.44498528185352E-3</v>
      </c>
      <c r="S38" s="226">
        <v>6.4624454135565794E-3</v>
      </c>
      <c r="T38" s="226">
        <v>1.359069930999283E-2</v>
      </c>
      <c r="U38" s="226">
        <v>6.7818748552372424E-3</v>
      </c>
      <c r="V38" s="226">
        <v>8.1447718580865431E-3</v>
      </c>
      <c r="W38" s="226">
        <v>8.4674532279912455E-3</v>
      </c>
      <c r="X38" s="226">
        <v>2.0373146129353391E-2</v>
      </c>
      <c r="Y38" s="226">
        <v>6.0897544206880158E-3</v>
      </c>
      <c r="DA38" s="69" t="s">
        <v>1878</v>
      </c>
    </row>
    <row r="39" spans="1:105" ht="12" customHeight="1" x14ac:dyDescent="0.25">
      <c r="A39" s="37" t="s">
        <v>35</v>
      </c>
      <c r="B39" s="226">
        <v>1.1186523252412941</v>
      </c>
      <c r="C39" s="226">
        <v>0.90271667577478021</v>
      </c>
      <c r="D39" s="226">
        <v>1.2669788740145389</v>
      </c>
      <c r="E39" s="226">
        <v>1.3108810385685099</v>
      </c>
      <c r="F39" s="226">
        <v>1.597827697134544</v>
      </c>
      <c r="G39" s="226">
        <v>1.9253123914089609</v>
      </c>
      <c r="H39" s="226">
        <v>1.3588889230787391</v>
      </c>
      <c r="I39" s="226">
        <v>1.140393197036232</v>
      </c>
      <c r="J39" s="226">
        <v>1.0925715662082041</v>
      </c>
      <c r="K39" s="226">
        <v>1.077877557226617</v>
      </c>
      <c r="L39" s="226">
        <v>0.93138291808311113</v>
      </c>
      <c r="M39" s="226">
        <v>0.79916699484246601</v>
      </c>
      <c r="N39" s="226">
        <v>0.76655378186908152</v>
      </c>
      <c r="O39" s="226">
        <v>0.73935952470751942</v>
      </c>
      <c r="P39" s="226">
        <v>0.63297718462617392</v>
      </c>
      <c r="Q39" s="226">
        <v>0.5933161650121016</v>
      </c>
      <c r="R39" s="226">
        <v>0.63160753608048392</v>
      </c>
      <c r="S39" s="226">
        <v>0.64466824717965643</v>
      </c>
      <c r="T39" s="226">
        <v>0.64679800177479885</v>
      </c>
      <c r="U39" s="226">
        <v>0.64251527999706493</v>
      </c>
      <c r="V39" s="226">
        <v>0.58564432214978268</v>
      </c>
      <c r="W39" s="226">
        <v>0.53987416155857781</v>
      </c>
      <c r="X39" s="226">
        <v>0.48970682328308529</v>
      </c>
      <c r="Y39" s="226">
        <v>0.46327021383429329</v>
      </c>
      <c r="DA39" s="69" t="s">
        <v>1879</v>
      </c>
    </row>
    <row r="40" spans="1:105" ht="12" customHeight="1" x14ac:dyDescent="0.25">
      <c r="A40" s="37" t="s">
        <v>96</v>
      </c>
      <c r="B40" s="226">
        <v>0</v>
      </c>
      <c r="C40" s="226">
        <v>0</v>
      </c>
      <c r="D40" s="226">
        <v>0</v>
      </c>
      <c r="E40" s="226">
        <v>0</v>
      </c>
      <c r="F40" s="226">
        <v>0</v>
      </c>
      <c r="G40" s="226">
        <v>0</v>
      </c>
      <c r="H40" s="226">
        <v>0</v>
      </c>
      <c r="I40" s="226">
        <v>0</v>
      </c>
      <c r="J40" s="226">
        <v>0</v>
      </c>
      <c r="K40" s="226">
        <v>0</v>
      </c>
      <c r="L40" s="226">
        <v>0</v>
      </c>
      <c r="M40" s="226">
        <v>0</v>
      </c>
      <c r="N40" s="226">
        <v>0</v>
      </c>
      <c r="O40" s="226">
        <v>0</v>
      </c>
      <c r="P40" s="226">
        <v>0</v>
      </c>
      <c r="Q40" s="226">
        <v>0</v>
      </c>
      <c r="R40" s="226">
        <v>0</v>
      </c>
      <c r="S40" s="226">
        <v>0</v>
      </c>
      <c r="T40" s="226">
        <v>0</v>
      </c>
      <c r="U40" s="226">
        <v>0</v>
      </c>
      <c r="V40" s="226">
        <v>0</v>
      </c>
      <c r="W40" s="226">
        <v>0</v>
      </c>
      <c r="X40" s="226">
        <v>0</v>
      </c>
      <c r="Y40" s="226">
        <v>0</v>
      </c>
      <c r="DA40" s="69" t="s">
        <v>1880</v>
      </c>
    </row>
    <row r="41" spans="1:105" ht="12" customHeight="1" x14ac:dyDescent="0.25">
      <c r="A41" s="37" t="s">
        <v>78</v>
      </c>
      <c r="B41" s="226">
        <v>0</v>
      </c>
      <c r="C41" s="226">
        <v>0</v>
      </c>
      <c r="D41" s="226">
        <v>0</v>
      </c>
      <c r="E41" s="226">
        <v>0</v>
      </c>
      <c r="F41" s="226">
        <v>0</v>
      </c>
      <c r="G41" s="226">
        <v>0</v>
      </c>
      <c r="H41" s="226">
        <v>0</v>
      </c>
      <c r="I41" s="226">
        <v>0</v>
      </c>
      <c r="J41" s="226">
        <v>0</v>
      </c>
      <c r="K41" s="226">
        <v>0</v>
      </c>
      <c r="L41" s="226">
        <v>0</v>
      </c>
      <c r="M41" s="226">
        <v>0</v>
      </c>
      <c r="N41" s="226">
        <v>0</v>
      </c>
      <c r="O41" s="226">
        <v>0</v>
      </c>
      <c r="P41" s="226">
        <v>0</v>
      </c>
      <c r="Q41" s="226">
        <v>0</v>
      </c>
      <c r="R41" s="226">
        <v>0</v>
      </c>
      <c r="S41" s="226">
        <v>0</v>
      </c>
      <c r="T41" s="226">
        <v>0</v>
      </c>
      <c r="U41" s="226">
        <v>0</v>
      </c>
      <c r="V41" s="226">
        <v>0</v>
      </c>
      <c r="W41" s="226">
        <v>0</v>
      </c>
      <c r="X41" s="226">
        <v>0</v>
      </c>
      <c r="Y41" s="226">
        <v>1.8267558964946931E-2</v>
      </c>
      <c r="DA41" s="69" t="s">
        <v>1881</v>
      </c>
    </row>
    <row r="42" spans="1:105" ht="12" customHeight="1" x14ac:dyDescent="0.25">
      <c r="A42" s="37" t="s">
        <v>40</v>
      </c>
      <c r="B42" s="226">
        <v>0.5761436908255454</v>
      </c>
      <c r="C42" s="226">
        <v>1.0402638648352731</v>
      </c>
      <c r="D42" s="226">
        <v>0.80600928225481128</v>
      </c>
      <c r="E42" s="226">
        <v>0.4313492986775424</v>
      </c>
      <c r="F42" s="226">
        <v>0.45871549393751071</v>
      </c>
      <c r="G42" s="226">
        <v>0.61917814078541866</v>
      </c>
      <c r="H42" s="226">
        <v>0.86613178402596858</v>
      </c>
      <c r="I42" s="226">
        <v>1.388772266393026</v>
      </c>
      <c r="J42" s="226">
        <v>0.76265885860333382</v>
      </c>
      <c r="K42" s="226">
        <v>0.78417912503305187</v>
      </c>
      <c r="L42" s="226">
        <v>1.425731272062847</v>
      </c>
      <c r="M42" s="226">
        <v>1.506613342034872</v>
      </c>
      <c r="N42" s="226">
        <v>1.483742963246641</v>
      </c>
      <c r="O42" s="226">
        <v>1.3612558071953049</v>
      </c>
      <c r="P42" s="226">
        <v>1.665555852578958</v>
      </c>
      <c r="Q42" s="226">
        <v>1.7025648885551721</v>
      </c>
      <c r="R42" s="226">
        <v>1.6982937351647429</v>
      </c>
      <c r="S42" s="226">
        <v>1.652552438216327</v>
      </c>
      <c r="T42" s="226">
        <v>1.6331263694418201</v>
      </c>
      <c r="U42" s="226">
        <v>1.733296567986768</v>
      </c>
      <c r="V42" s="226">
        <v>1.567121094928092</v>
      </c>
      <c r="W42" s="226">
        <v>1.403482332267745</v>
      </c>
      <c r="X42" s="226">
        <v>1.305694230132217</v>
      </c>
      <c r="Y42" s="226">
        <v>1.150973725667412</v>
      </c>
      <c r="DA42" s="69" t="s">
        <v>1882</v>
      </c>
    </row>
    <row r="43" spans="1:105" ht="12" customHeight="1" x14ac:dyDescent="0.25">
      <c r="A43" s="57" t="s">
        <v>1883</v>
      </c>
      <c r="B43" s="261">
        <f t="shared" ref="B43:Y43" si="1">B44+B55</f>
        <v>8.7328148915835833</v>
      </c>
      <c r="C43" s="261">
        <f t="shared" si="1"/>
        <v>10.497813945939708</v>
      </c>
      <c r="D43" s="261">
        <f t="shared" si="1"/>
        <v>10.811181403451309</v>
      </c>
      <c r="E43" s="261">
        <f t="shared" si="1"/>
        <v>8.3690523212538999</v>
      </c>
      <c r="F43" s="261">
        <f t="shared" si="1"/>
        <v>9.6693684000251103</v>
      </c>
      <c r="G43" s="261">
        <f t="shared" si="1"/>
        <v>12.211264606420436</v>
      </c>
      <c r="H43" s="261">
        <f t="shared" si="1"/>
        <v>11.799169846134774</v>
      </c>
      <c r="I43" s="261">
        <f t="shared" si="1"/>
        <v>14.572692909537915</v>
      </c>
      <c r="J43" s="261">
        <f t="shared" si="1"/>
        <v>10.121235799674926</v>
      </c>
      <c r="K43" s="261">
        <f t="shared" si="1"/>
        <v>10.237483279477795</v>
      </c>
      <c r="L43" s="261">
        <f t="shared" si="1"/>
        <v>13.858045250763084</v>
      </c>
      <c r="M43" s="261">
        <f t="shared" si="1"/>
        <v>13.444860145760305</v>
      </c>
      <c r="N43" s="261">
        <f t="shared" si="1"/>
        <v>13.114484546247141</v>
      </c>
      <c r="O43" s="261">
        <f t="shared" si="1"/>
        <v>12.152446804710493</v>
      </c>
      <c r="P43" s="261">
        <f t="shared" si="1"/>
        <v>13.176725275370547</v>
      </c>
      <c r="Q43" s="261">
        <f t="shared" si="1"/>
        <v>13.137006102449488</v>
      </c>
      <c r="R43" s="261">
        <f t="shared" si="1"/>
        <v>13.402633795790766</v>
      </c>
      <c r="S43" s="261">
        <f t="shared" si="1"/>
        <v>13.144780294394311</v>
      </c>
      <c r="T43" s="261">
        <f t="shared" si="1"/>
        <v>13.098689395209476</v>
      </c>
      <c r="U43" s="261">
        <f t="shared" si="1"/>
        <v>13.608582417370528</v>
      </c>
      <c r="V43" s="261">
        <f t="shared" si="1"/>
        <v>12.50081749484769</v>
      </c>
      <c r="W43" s="261">
        <f t="shared" si="1"/>
        <v>11.480645987158828</v>
      </c>
      <c r="X43" s="261">
        <f t="shared" si="1"/>
        <v>10.508129534298391</v>
      </c>
      <c r="Y43" s="261">
        <f t="shared" si="1"/>
        <v>9.5599610070310739</v>
      </c>
      <c r="DA43" s="70"/>
    </row>
    <row r="44" spans="1:105" ht="12" customHeight="1" x14ac:dyDescent="0.25">
      <c r="A44" s="60" t="s">
        <v>1884</v>
      </c>
      <c r="B44" s="262">
        <v>3.318601456853139</v>
      </c>
      <c r="C44" s="262">
        <v>3.3104281822655048</v>
      </c>
      <c r="D44" s="262">
        <v>3.8469890718551949</v>
      </c>
      <c r="E44" s="262">
        <v>3.4740699354951068</v>
      </c>
      <c r="F44" s="262">
        <v>4.153668928974958</v>
      </c>
      <c r="G44" s="262">
        <v>5.0616621643758561</v>
      </c>
      <c r="H44" s="262">
        <v>4.0553203968926264</v>
      </c>
      <c r="I44" s="262">
        <v>3.836774393446325</v>
      </c>
      <c r="J44" s="262">
        <v>3.1911109606388428</v>
      </c>
      <c r="K44" s="262">
        <v>3.2123234124175428</v>
      </c>
      <c r="L44" s="262">
        <v>3.383950672271693</v>
      </c>
      <c r="M44" s="262">
        <v>3.1790032104344141</v>
      </c>
      <c r="N44" s="262">
        <v>3.0809505502379011</v>
      </c>
      <c r="O44" s="262">
        <v>2.945628220003937</v>
      </c>
      <c r="P44" s="262">
        <v>2.8911253944631179</v>
      </c>
      <c r="Q44" s="262">
        <v>2.8108326137746791</v>
      </c>
      <c r="R44" s="262">
        <v>2.8956009291575469</v>
      </c>
      <c r="S44" s="262">
        <v>2.9111220014739119</v>
      </c>
      <c r="T44" s="262">
        <v>2.9187595887617772</v>
      </c>
      <c r="U44" s="262">
        <v>2.9576862424675689</v>
      </c>
      <c r="V44" s="262">
        <v>2.6498129237583079</v>
      </c>
      <c r="W44" s="262">
        <v>2.3731923841120448</v>
      </c>
      <c r="X44" s="262">
        <v>2.2479575245340468</v>
      </c>
      <c r="Y44" s="262">
        <v>2.0149614896289392</v>
      </c>
      <c r="DA44" s="72" t="s">
        <v>1885</v>
      </c>
    </row>
    <row r="45" spans="1:105" ht="12" customHeight="1" x14ac:dyDescent="0.25">
      <c r="A45" s="64" t="s">
        <v>28</v>
      </c>
      <c r="B45" s="229">
        <v>0.59753665221409458</v>
      </c>
      <c r="C45" s="229">
        <v>0.7752177232592441</v>
      </c>
      <c r="D45" s="229">
        <v>0.84451567408493444</v>
      </c>
      <c r="E45" s="229">
        <v>0.67494537099754592</v>
      </c>
      <c r="F45" s="229">
        <v>0.73395976856395961</v>
      </c>
      <c r="G45" s="229">
        <v>0.85882432614293547</v>
      </c>
      <c r="H45" s="229">
        <v>0.76762771665210716</v>
      </c>
      <c r="I45" s="229">
        <v>0.72354040166440536</v>
      </c>
      <c r="J45" s="229">
        <v>0.50654357907057557</v>
      </c>
      <c r="K45" s="229">
        <v>0.48722709876825709</v>
      </c>
      <c r="L45" s="229">
        <v>0.54908101533045883</v>
      </c>
      <c r="M45" s="229">
        <v>0.65814256280799477</v>
      </c>
      <c r="N45" s="229">
        <v>0.60875687433217529</v>
      </c>
      <c r="O45" s="229">
        <v>0.63024256032850812</v>
      </c>
      <c r="P45" s="229">
        <v>0.61937105126211989</v>
      </c>
      <c r="Q45" s="229">
        <v>0.55808115058680752</v>
      </c>
      <c r="R45" s="229">
        <v>0.51662935619778261</v>
      </c>
      <c r="S45" s="229">
        <v>0.5122357002893515</v>
      </c>
      <c r="T45" s="229">
        <v>0.58360452615475245</v>
      </c>
      <c r="U45" s="229">
        <v>0.57012079171472374</v>
      </c>
      <c r="V45" s="229">
        <v>0.30283669130412388</v>
      </c>
      <c r="W45" s="229">
        <v>8.3333461779941734E-2</v>
      </c>
      <c r="X45" s="229">
        <v>0.30479802968980618</v>
      </c>
      <c r="Y45" s="229">
        <v>0.15231658300245771</v>
      </c>
      <c r="DA45" s="73" t="s">
        <v>1886</v>
      </c>
    </row>
    <row r="46" spans="1:105" ht="12" customHeight="1" x14ac:dyDescent="0.25">
      <c r="A46" s="64" t="s">
        <v>30</v>
      </c>
      <c r="B46" s="229">
        <v>0</v>
      </c>
      <c r="C46" s="229">
        <v>0</v>
      </c>
      <c r="D46" s="229">
        <v>0</v>
      </c>
      <c r="E46" s="229">
        <v>0</v>
      </c>
      <c r="F46" s="229">
        <v>0</v>
      </c>
      <c r="G46" s="229">
        <v>0</v>
      </c>
      <c r="H46" s="229">
        <v>0</v>
      </c>
      <c r="I46" s="229">
        <v>0</v>
      </c>
      <c r="J46" s="229">
        <v>0</v>
      </c>
      <c r="K46" s="229">
        <v>0</v>
      </c>
      <c r="L46" s="229">
        <v>0</v>
      </c>
      <c r="M46" s="229">
        <v>0</v>
      </c>
      <c r="N46" s="229">
        <v>0</v>
      </c>
      <c r="O46" s="229">
        <v>0</v>
      </c>
      <c r="P46" s="229">
        <v>0</v>
      </c>
      <c r="Q46" s="229">
        <v>0</v>
      </c>
      <c r="R46" s="229">
        <v>0</v>
      </c>
      <c r="S46" s="229">
        <v>0</v>
      </c>
      <c r="T46" s="229">
        <v>0</v>
      </c>
      <c r="U46" s="229">
        <v>0</v>
      </c>
      <c r="V46" s="229">
        <v>0</v>
      </c>
      <c r="W46" s="229">
        <v>0</v>
      </c>
      <c r="X46" s="229">
        <v>0</v>
      </c>
      <c r="Y46" s="229">
        <v>0</v>
      </c>
      <c r="DA46" s="73" t="s">
        <v>1887</v>
      </c>
    </row>
    <row r="47" spans="1:105" ht="12" customHeight="1" x14ac:dyDescent="0.25">
      <c r="A47" s="64" t="s">
        <v>31</v>
      </c>
      <c r="B47" s="229">
        <v>0</v>
      </c>
      <c r="C47" s="229">
        <v>0</v>
      </c>
      <c r="D47" s="229">
        <v>0</v>
      </c>
      <c r="E47" s="229">
        <v>0</v>
      </c>
      <c r="F47" s="229">
        <v>0</v>
      </c>
      <c r="G47" s="229">
        <v>2.7303681565791871E-2</v>
      </c>
      <c r="H47" s="229">
        <v>2.734963207671897E-2</v>
      </c>
      <c r="I47" s="229">
        <v>0</v>
      </c>
      <c r="J47" s="229">
        <v>2.6122262030577329E-2</v>
      </c>
      <c r="K47" s="229">
        <v>2.656311126027578E-2</v>
      </c>
      <c r="L47" s="229">
        <v>3.0542703106985439E-2</v>
      </c>
      <c r="M47" s="229">
        <v>3.0459112681673329E-2</v>
      </c>
      <c r="N47" s="229">
        <v>3.00168753428974E-2</v>
      </c>
      <c r="O47" s="229">
        <v>2.9476946705431259E-2</v>
      </c>
      <c r="P47" s="229">
        <v>2.947783854238456E-2</v>
      </c>
      <c r="Q47" s="229">
        <v>2.9250777790414871E-2</v>
      </c>
      <c r="R47" s="229">
        <v>2.9579155083280909E-2</v>
      </c>
      <c r="S47" s="229">
        <v>1.0328895767874749E-2</v>
      </c>
      <c r="T47" s="229">
        <v>9.9645870330212147E-3</v>
      </c>
      <c r="U47" s="229">
        <v>8.8946554044689631E-3</v>
      </c>
      <c r="V47" s="229">
        <v>2.9793278613464342E-3</v>
      </c>
      <c r="W47" s="229">
        <v>4.4079465615016388E-3</v>
      </c>
      <c r="X47" s="229">
        <v>4.7168314641100858E-3</v>
      </c>
      <c r="Y47" s="229">
        <v>1.746770218246628E-2</v>
      </c>
      <c r="DA47" s="73" t="s">
        <v>1888</v>
      </c>
    </row>
    <row r="48" spans="1:105" ht="12" customHeight="1" x14ac:dyDescent="0.25">
      <c r="A48" s="64" t="s">
        <v>159</v>
      </c>
      <c r="B48" s="229">
        <v>6.4951980843069426E-2</v>
      </c>
      <c r="C48" s="229">
        <v>2.4121660845313021E-2</v>
      </c>
      <c r="D48" s="229">
        <v>2.4346022631600728E-2</v>
      </c>
      <c r="E48" s="229">
        <v>2.061916122058479E-2</v>
      </c>
      <c r="F48" s="229">
        <v>2.1362203711624481E-2</v>
      </c>
      <c r="G48" s="229">
        <v>2.397810368586005E-2</v>
      </c>
      <c r="H48" s="229">
        <v>4.8040206661759177E-2</v>
      </c>
      <c r="I48" s="229">
        <v>2.7061934382520889E-2</v>
      </c>
      <c r="J48" s="229">
        <v>2.3706468006141651E-2</v>
      </c>
      <c r="K48" s="229">
        <v>4.8202376670825782E-2</v>
      </c>
      <c r="L48" s="229">
        <v>5.5724818738072973E-2</v>
      </c>
      <c r="M48" s="229">
        <v>5.5582854546566661E-2</v>
      </c>
      <c r="N48" s="229">
        <v>5.4796573564490143E-2</v>
      </c>
      <c r="O48" s="229">
        <v>5.3769303822633459E-2</v>
      </c>
      <c r="P48" s="229">
        <v>2.6944692150521431E-2</v>
      </c>
      <c r="Q48" s="229">
        <v>2.675516695631202E-2</v>
      </c>
      <c r="R48" s="229">
        <v>2.704913837383174E-2</v>
      </c>
      <c r="S48" s="229">
        <v>2.028890941947592E-2</v>
      </c>
      <c r="T48" s="229">
        <v>4.150430950356862E-2</v>
      </c>
      <c r="U48" s="229">
        <v>2.1579638585430921E-2</v>
      </c>
      <c r="V48" s="229">
        <v>2.8306278748311309E-2</v>
      </c>
      <c r="W48" s="229">
        <v>3.22420688905668E-2</v>
      </c>
      <c r="X48" s="229">
        <v>6.9551884724053381E-2</v>
      </c>
      <c r="Y48" s="229">
        <v>2.1475106951442859E-2</v>
      </c>
      <c r="DA48" s="73" t="s">
        <v>1889</v>
      </c>
    </row>
    <row r="49" spans="1:105" ht="12" customHeight="1" x14ac:dyDescent="0.25">
      <c r="A49" s="64" t="s">
        <v>32</v>
      </c>
      <c r="B49" s="229">
        <v>0</v>
      </c>
      <c r="C49" s="229">
        <v>0</v>
      </c>
      <c r="D49" s="229">
        <v>0</v>
      </c>
      <c r="E49" s="229">
        <v>0</v>
      </c>
      <c r="F49" s="229">
        <v>0.24934827508287899</v>
      </c>
      <c r="G49" s="229">
        <v>0.48973108482879008</v>
      </c>
      <c r="H49" s="229">
        <v>0.2102376771252466</v>
      </c>
      <c r="I49" s="229">
        <v>2.6569203180390161E-2</v>
      </c>
      <c r="J49" s="229">
        <v>4.6649230286625133E-2</v>
      </c>
      <c r="K49" s="229">
        <v>0.14252961465625461</v>
      </c>
      <c r="L49" s="229">
        <v>0</v>
      </c>
      <c r="M49" s="229">
        <v>0</v>
      </c>
      <c r="N49" s="229">
        <v>0</v>
      </c>
      <c r="O49" s="229">
        <v>0</v>
      </c>
      <c r="P49" s="229">
        <v>0</v>
      </c>
      <c r="Q49" s="229">
        <v>0</v>
      </c>
      <c r="R49" s="229">
        <v>0</v>
      </c>
      <c r="S49" s="229">
        <v>0</v>
      </c>
      <c r="T49" s="229">
        <v>0</v>
      </c>
      <c r="U49" s="229">
        <v>0</v>
      </c>
      <c r="V49" s="229">
        <v>0</v>
      </c>
      <c r="W49" s="229">
        <v>0</v>
      </c>
      <c r="X49" s="229">
        <v>0</v>
      </c>
      <c r="Y49" s="229">
        <v>0</v>
      </c>
      <c r="DA49" s="73" t="s">
        <v>1890</v>
      </c>
    </row>
    <row r="50" spans="1:105" ht="12" customHeight="1" x14ac:dyDescent="0.25">
      <c r="A50" s="64" t="s">
        <v>33</v>
      </c>
      <c r="B50" s="229">
        <v>0</v>
      </c>
      <c r="C50" s="229">
        <v>0</v>
      </c>
      <c r="D50" s="229">
        <v>0</v>
      </c>
      <c r="E50" s="229">
        <v>0</v>
      </c>
      <c r="F50" s="229">
        <v>0</v>
      </c>
      <c r="G50" s="229">
        <v>0</v>
      </c>
      <c r="H50" s="229">
        <v>0</v>
      </c>
      <c r="I50" s="229">
        <v>0</v>
      </c>
      <c r="J50" s="229">
        <v>0</v>
      </c>
      <c r="K50" s="229">
        <v>0</v>
      </c>
      <c r="L50" s="229">
        <v>0</v>
      </c>
      <c r="M50" s="229">
        <v>0</v>
      </c>
      <c r="N50" s="229">
        <v>0</v>
      </c>
      <c r="O50" s="229">
        <v>0</v>
      </c>
      <c r="P50" s="229">
        <v>0</v>
      </c>
      <c r="Q50" s="229">
        <v>0</v>
      </c>
      <c r="R50" s="229">
        <v>0</v>
      </c>
      <c r="S50" s="229">
        <v>0</v>
      </c>
      <c r="T50" s="229">
        <v>0</v>
      </c>
      <c r="U50" s="229">
        <v>0</v>
      </c>
      <c r="V50" s="229">
        <v>1.3926360118171071E-4</v>
      </c>
      <c r="W50" s="229">
        <v>0</v>
      </c>
      <c r="X50" s="229">
        <v>7.8346593527229191E-4</v>
      </c>
      <c r="Y50" s="229">
        <v>2.9276786977853119E-4</v>
      </c>
      <c r="DA50" s="73" t="s">
        <v>1891</v>
      </c>
    </row>
    <row r="51" spans="1:105" ht="12" customHeight="1" x14ac:dyDescent="0.25">
      <c r="A51" s="64" t="s">
        <v>35</v>
      </c>
      <c r="B51" s="229">
        <v>1.6812145852132641</v>
      </c>
      <c r="C51" s="229">
        <v>1.501545113738298</v>
      </c>
      <c r="D51" s="229">
        <v>1.8824139233324919</v>
      </c>
      <c r="E51" s="229">
        <v>1.908446310227436</v>
      </c>
      <c r="F51" s="229">
        <v>2.16456857350917</v>
      </c>
      <c r="G51" s="229">
        <v>2.5194675255989938</v>
      </c>
      <c r="H51" s="229">
        <v>2.3058974423356742</v>
      </c>
      <c r="I51" s="229">
        <v>2.842154901874236</v>
      </c>
      <c r="J51" s="229">
        <v>2.4026013484632291</v>
      </c>
      <c r="K51" s="229">
        <v>2.3243741232762871</v>
      </c>
      <c r="L51" s="229">
        <v>2.5264178183104011</v>
      </c>
      <c r="M51" s="229">
        <v>2.1841405640050269</v>
      </c>
      <c r="N51" s="229">
        <v>2.162504741168453</v>
      </c>
      <c r="O51" s="229">
        <v>1.9953053231177511</v>
      </c>
      <c r="P51" s="229">
        <v>1.9656896390549849</v>
      </c>
      <c r="Q51" s="229">
        <v>1.93886213682393</v>
      </c>
      <c r="R51" s="229">
        <v>2.0230277580360938</v>
      </c>
      <c r="S51" s="229">
        <v>2.023942151248602</v>
      </c>
      <c r="T51" s="229">
        <v>1.9752408496163789</v>
      </c>
      <c r="U51" s="229">
        <v>2.0444564112306352</v>
      </c>
      <c r="V51" s="229">
        <v>2.0353438646263222</v>
      </c>
      <c r="W51" s="229">
        <v>2.0557137359397109</v>
      </c>
      <c r="X51" s="229">
        <v>1.671810151721939</v>
      </c>
      <c r="Y51" s="229">
        <v>1.6336910657203889</v>
      </c>
      <c r="DA51" s="73" t="s">
        <v>1892</v>
      </c>
    </row>
    <row r="52" spans="1:105" ht="12" customHeight="1" x14ac:dyDescent="0.25">
      <c r="A52" s="64" t="s">
        <v>36</v>
      </c>
      <c r="B52" s="229">
        <v>0</v>
      </c>
      <c r="C52" s="229">
        <v>0</v>
      </c>
      <c r="D52" s="229">
        <v>0</v>
      </c>
      <c r="E52" s="229">
        <v>0</v>
      </c>
      <c r="F52" s="229">
        <v>0</v>
      </c>
      <c r="G52" s="229">
        <v>0</v>
      </c>
      <c r="H52" s="229">
        <v>0</v>
      </c>
      <c r="I52" s="229">
        <v>0</v>
      </c>
      <c r="J52" s="229">
        <v>0</v>
      </c>
      <c r="K52" s="229">
        <v>0</v>
      </c>
      <c r="L52" s="229">
        <v>0</v>
      </c>
      <c r="M52" s="229">
        <v>0</v>
      </c>
      <c r="N52" s="229">
        <v>0</v>
      </c>
      <c r="O52" s="229">
        <v>0</v>
      </c>
      <c r="P52" s="229">
        <v>0</v>
      </c>
      <c r="Q52" s="229">
        <v>0</v>
      </c>
      <c r="R52" s="229">
        <v>0</v>
      </c>
      <c r="S52" s="229">
        <v>0</v>
      </c>
      <c r="T52" s="229">
        <v>0</v>
      </c>
      <c r="U52" s="229">
        <v>0</v>
      </c>
      <c r="V52" s="229">
        <v>0</v>
      </c>
      <c r="W52" s="229">
        <v>0</v>
      </c>
      <c r="X52" s="229">
        <v>0</v>
      </c>
      <c r="Y52" s="229">
        <v>0</v>
      </c>
      <c r="DA52" s="73" t="s">
        <v>1893</v>
      </c>
    </row>
    <row r="53" spans="1:105" ht="12" customHeight="1" x14ac:dyDescent="0.25">
      <c r="A53" s="64" t="s">
        <v>38</v>
      </c>
      <c r="B53" s="229">
        <v>0.97489823858271041</v>
      </c>
      <c r="C53" s="229">
        <v>1.00954368442265</v>
      </c>
      <c r="D53" s="229">
        <v>1.095713451806168</v>
      </c>
      <c r="E53" s="229">
        <v>0.84629025984912309</v>
      </c>
      <c r="F53" s="229">
        <v>0.9628275898556965</v>
      </c>
      <c r="G53" s="229">
        <v>1.116381643819</v>
      </c>
      <c r="H53" s="229">
        <v>0.67419476243979193</v>
      </c>
      <c r="I53" s="229">
        <v>0.1980913191831887</v>
      </c>
      <c r="J53" s="229">
        <v>0.170740185321967</v>
      </c>
      <c r="K53" s="229">
        <v>0.16035464178713391</v>
      </c>
      <c r="L53" s="229">
        <v>0.20096057632939679</v>
      </c>
      <c r="M53" s="229">
        <v>0.2235596959482197</v>
      </c>
      <c r="N53" s="229">
        <v>0.22161614875583191</v>
      </c>
      <c r="O53" s="229">
        <v>0.20867060552353289</v>
      </c>
      <c r="P53" s="229">
        <v>0.2221184630442391</v>
      </c>
      <c r="Q53" s="229">
        <v>0.22930030450806929</v>
      </c>
      <c r="R53" s="229">
        <v>0.27041156285641038</v>
      </c>
      <c r="S53" s="229">
        <v>0.31528937128080309</v>
      </c>
      <c r="T53" s="229">
        <v>0.2844795937205789</v>
      </c>
      <c r="U53" s="229">
        <v>0.28675166547374298</v>
      </c>
      <c r="V53" s="229">
        <v>0.26103021483134542</v>
      </c>
      <c r="W53" s="229">
        <v>0.18972422581171361</v>
      </c>
      <c r="X53" s="229">
        <v>0.19041200314005161</v>
      </c>
      <c r="Y53" s="229">
        <v>0.18512297941836081</v>
      </c>
      <c r="DA53" s="73" t="s">
        <v>1894</v>
      </c>
    </row>
    <row r="54" spans="1:105" ht="12" customHeight="1" x14ac:dyDescent="0.25">
      <c r="A54" s="64" t="s">
        <v>39</v>
      </c>
      <c r="B54" s="229">
        <v>0</v>
      </c>
      <c r="C54" s="229">
        <v>0</v>
      </c>
      <c r="D54" s="229">
        <v>0</v>
      </c>
      <c r="E54" s="229">
        <v>2.3768833200417009E-2</v>
      </c>
      <c r="F54" s="229">
        <v>2.1602518251627709E-2</v>
      </c>
      <c r="G54" s="229">
        <v>2.5975798734485009E-2</v>
      </c>
      <c r="H54" s="229">
        <v>2.1972959601327759E-2</v>
      </c>
      <c r="I54" s="229">
        <v>1.9356633161583418E-2</v>
      </c>
      <c r="J54" s="229">
        <v>1.4747887459727139E-2</v>
      </c>
      <c r="K54" s="229">
        <v>2.3072445998508769E-2</v>
      </c>
      <c r="L54" s="229">
        <v>2.1223740456378482E-2</v>
      </c>
      <c r="M54" s="229">
        <v>2.7118420444932571E-2</v>
      </c>
      <c r="N54" s="229">
        <v>3.2593370740528851E-3</v>
      </c>
      <c r="O54" s="229">
        <v>2.8163480506080429E-2</v>
      </c>
      <c r="P54" s="229">
        <v>2.752371040886813E-2</v>
      </c>
      <c r="Q54" s="229">
        <v>2.858307710914524E-2</v>
      </c>
      <c r="R54" s="229">
        <v>2.890395861014786E-2</v>
      </c>
      <c r="S54" s="229">
        <v>2.9036973467805122E-2</v>
      </c>
      <c r="T54" s="229">
        <v>2.3965722733476739E-2</v>
      </c>
      <c r="U54" s="229">
        <v>2.5883080058566939E-2</v>
      </c>
      <c r="V54" s="229">
        <v>1.917728278567819E-2</v>
      </c>
      <c r="W54" s="229">
        <v>7.770945128610038E-3</v>
      </c>
      <c r="X54" s="229">
        <v>5.8851578588143792E-3</v>
      </c>
      <c r="Y54" s="229">
        <v>4.5952844840438248E-3</v>
      </c>
      <c r="DA54" s="73" t="s">
        <v>1895</v>
      </c>
    </row>
    <row r="55" spans="1:105" ht="12" customHeight="1" x14ac:dyDescent="0.25">
      <c r="A55" s="60" t="s">
        <v>1896</v>
      </c>
      <c r="B55" s="262">
        <v>5.4142134347304438</v>
      </c>
      <c r="C55" s="262">
        <v>7.1873857636742038</v>
      </c>
      <c r="D55" s="262">
        <v>6.9641923315961147</v>
      </c>
      <c r="E55" s="262">
        <v>4.8949823857587926</v>
      </c>
      <c r="F55" s="262">
        <v>5.5156994710501532</v>
      </c>
      <c r="G55" s="262">
        <v>7.1496024420445794</v>
      </c>
      <c r="H55" s="262">
        <v>7.7438494492421466</v>
      </c>
      <c r="I55" s="262">
        <v>10.735918516091591</v>
      </c>
      <c r="J55" s="262">
        <v>6.9301248390360826</v>
      </c>
      <c r="K55" s="262">
        <v>7.0251598670602524</v>
      </c>
      <c r="L55" s="262">
        <v>10.474094578491391</v>
      </c>
      <c r="M55" s="262">
        <v>10.265856935325891</v>
      </c>
      <c r="N55" s="262">
        <v>10.03353399600924</v>
      </c>
      <c r="O55" s="262">
        <v>9.2068185847065571</v>
      </c>
      <c r="P55" s="262">
        <v>10.28559988090743</v>
      </c>
      <c r="Q55" s="262">
        <v>10.32617348867481</v>
      </c>
      <c r="R55" s="262">
        <v>10.507032866633219</v>
      </c>
      <c r="S55" s="262">
        <v>10.233658292920399</v>
      </c>
      <c r="T55" s="262">
        <v>10.179929806447699</v>
      </c>
      <c r="U55" s="262">
        <v>10.650896174902959</v>
      </c>
      <c r="V55" s="262">
        <v>9.8510045710893817</v>
      </c>
      <c r="W55" s="262">
        <v>9.1074536030467836</v>
      </c>
      <c r="X55" s="262">
        <v>8.260172009764343</v>
      </c>
      <c r="Y55" s="262">
        <v>7.5449995174021343</v>
      </c>
      <c r="DA55" s="72" t="s">
        <v>1897</v>
      </c>
    </row>
    <row r="56" spans="1:105" ht="12" customHeight="1" x14ac:dyDescent="0.25">
      <c r="A56" s="57" t="s">
        <v>1898</v>
      </c>
      <c r="B56" s="261">
        <f t="shared" ref="B56:Y56" si="2">B57+B68</f>
        <v>110.13890672637974</v>
      </c>
      <c r="C56" s="261">
        <f t="shared" si="2"/>
        <v>113.35897518925631</v>
      </c>
      <c r="D56" s="261">
        <f t="shared" si="2"/>
        <v>129.01962048874961</v>
      </c>
      <c r="E56" s="261">
        <f t="shared" si="2"/>
        <v>113.78824072569392</v>
      </c>
      <c r="F56" s="261">
        <f t="shared" si="2"/>
        <v>135.38926253354376</v>
      </c>
      <c r="G56" s="261">
        <f t="shared" si="2"/>
        <v>165.82215564428748</v>
      </c>
      <c r="H56" s="261">
        <f t="shared" si="2"/>
        <v>136.79322480619274</v>
      </c>
      <c r="I56" s="261">
        <f t="shared" si="2"/>
        <v>136.08417106455795</v>
      </c>
      <c r="J56" s="261">
        <f t="shared" si="2"/>
        <v>109.27669989656265</v>
      </c>
      <c r="K56" s="261">
        <f t="shared" si="2"/>
        <v>110.09879804793262</v>
      </c>
      <c r="L56" s="261">
        <f t="shared" si="2"/>
        <v>121.98778340237493</v>
      </c>
      <c r="M56" s="261">
        <f t="shared" si="2"/>
        <v>115.43240588636617</v>
      </c>
      <c r="N56" s="261">
        <f t="shared" si="2"/>
        <v>112.03680312272637</v>
      </c>
      <c r="O56" s="261">
        <f t="shared" si="2"/>
        <v>106.3615037933329</v>
      </c>
      <c r="P56" s="261">
        <f t="shared" si="2"/>
        <v>106.8346545560712</v>
      </c>
      <c r="Q56" s="261">
        <f t="shared" si="2"/>
        <v>104.50516313068594</v>
      </c>
      <c r="R56" s="261">
        <f t="shared" si="2"/>
        <v>107.40166158846144</v>
      </c>
      <c r="S56" s="261">
        <f t="shared" si="2"/>
        <v>107.33304460935655</v>
      </c>
      <c r="T56" s="261">
        <f t="shared" si="2"/>
        <v>107.4571719795658</v>
      </c>
      <c r="U56" s="261">
        <f t="shared" si="2"/>
        <v>109.54536948271328</v>
      </c>
      <c r="V56" s="261">
        <f t="shared" si="2"/>
        <v>98.745961600696376</v>
      </c>
      <c r="W56" s="261">
        <f t="shared" si="2"/>
        <v>88.994242197577677</v>
      </c>
      <c r="X56" s="261">
        <f t="shared" si="2"/>
        <v>83.581375008545876</v>
      </c>
      <c r="Y56" s="261">
        <f t="shared" si="2"/>
        <v>75.193850098781411</v>
      </c>
      <c r="DA56" s="70"/>
    </row>
    <row r="57" spans="1:105" ht="12" customHeight="1" x14ac:dyDescent="0.25">
      <c r="A57" s="60" t="s">
        <v>1899</v>
      </c>
      <c r="B57" s="262">
        <v>99.558043705594173</v>
      </c>
      <c r="C57" s="262">
        <v>99.31284546796519</v>
      </c>
      <c r="D57" s="262">
        <v>115.4096721556558</v>
      </c>
      <c r="E57" s="262">
        <v>104.2220980648532</v>
      </c>
      <c r="F57" s="262">
        <v>124.6100678692487</v>
      </c>
      <c r="G57" s="262">
        <v>151.8498649312757</v>
      </c>
      <c r="H57" s="262">
        <v>121.65961190677881</v>
      </c>
      <c r="I57" s="262">
        <v>115.1032318033897</v>
      </c>
      <c r="J57" s="262">
        <v>95.733328819165308</v>
      </c>
      <c r="K57" s="262">
        <v>96.369702372526277</v>
      </c>
      <c r="L57" s="262">
        <v>101.5185201681508</v>
      </c>
      <c r="M57" s="262">
        <v>95.370096313032434</v>
      </c>
      <c r="N57" s="262">
        <v>92.428516507137033</v>
      </c>
      <c r="O57" s="262">
        <v>88.368846600118104</v>
      </c>
      <c r="P57" s="262">
        <v>86.73376183389351</v>
      </c>
      <c r="Q57" s="262">
        <v>84.324978413240402</v>
      </c>
      <c r="R57" s="262">
        <v>86.868027874726451</v>
      </c>
      <c r="S57" s="262">
        <v>87.333660044217396</v>
      </c>
      <c r="T57" s="262">
        <v>87.562787662853339</v>
      </c>
      <c r="U57" s="262">
        <v>88.730587274027059</v>
      </c>
      <c r="V57" s="262">
        <v>79.494387712749244</v>
      </c>
      <c r="W57" s="262">
        <v>71.19577152336133</v>
      </c>
      <c r="X57" s="262">
        <v>67.438725736021425</v>
      </c>
      <c r="Y57" s="262">
        <v>60.448844688868199</v>
      </c>
      <c r="DA57" s="72" t="s">
        <v>1900</v>
      </c>
    </row>
    <row r="58" spans="1:105" ht="12" customHeight="1" x14ac:dyDescent="0.25">
      <c r="A58" s="64" t="s">
        <v>28</v>
      </c>
      <c r="B58" s="229">
        <v>17.926099566422849</v>
      </c>
      <c r="C58" s="229">
        <v>23.256531697777319</v>
      </c>
      <c r="D58" s="229">
        <v>25.335470222548029</v>
      </c>
      <c r="E58" s="229">
        <v>20.24836112992638</v>
      </c>
      <c r="F58" s="229">
        <v>22.018793056918788</v>
      </c>
      <c r="G58" s="229">
        <v>25.764729784288068</v>
      </c>
      <c r="H58" s="229">
        <v>23.028831499563221</v>
      </c>
      <c r="I58" s="229">
        <v>21.706212049932159</v>
      </c>
      <c r="J58" s="229">
        <v>15.196307372117269</v>
      </c>
      <c r="K58" s="229">
        <v>14.616812963047719</v>
      </c>
      <c r="L58" s="229">
        <v>16.47243045991376</v>
      </c>
      <c r="M58" s="229">
        <v>19.744276884239842</v>
      </c>
      <c r="N58" s="229">
        <v>18.262706229965261</v>
      </c>
      <c r="O58" s="229">
        <v>18.90727680985524</v>
      </c>
      <c r="P58" s="229">
        <v>18.581131537863591</v>
      </c>
      <c r="Q58" s="229">
        <v>16.742434517604231</v>
      </c>
      <c r="R58" s="229">
        <v>15.49888068593348</v>
      </c>
      <c r="S58" s="229">
        <v>15.367071008680551</v>
      </c>
      <c r="T58" s="229">
        <v>17.508135784642569</v>
      </c>
      <c r="U58" s="229">
        <v>17.10362375144172</v>
      </c>
      <c r="V58" s="229">
        <v>9.0851007391237122</v>
      </c>
      <c r="W58" s="229">
        <v>2.500003853398252</v>
      </c>
      <c r="X58" s="229">
        <v>9.1439408906941875</v>
      </c>
      <c r="Y58" s="229">
        <v>4.5694974900737346</v>
      </c>
      <c r="DA58" s="73" t="s">
        <v>1901</v>
      </c>
    </row>
    <row r="59" spans="1:105" ht="12" customHeight="1" x14ac:dyDescent="0.25">
      <c r="A59" s="64" t="s">
        <v>30</v>
      </c>
      <c r="B59" s="229">
        <v>0</v>
      </c>
      <c r="C59" s="229">
        <v>0</v>
      </c>
      <c r="D59" s="229">
        <v>0</v>
      </c>
      <c r="E59" s="229">
        <v>0</v>
      </c>
      <c r="F59" s="229">
        <v>0</v>
      </c>
      <c r="G59" s="229">
        <v>0</v>
      </c>
      <c r="H59" s="229">
        <v>0</v>
      </c>
      <c r="I59" s="229">
        <v>0</v>
      </c>
      <c r="J59" s="229">
        <v>0</v>
      </c>
      <c r="K59" s="229">
        <v>0</v>
      </c>
      <c r="L59" s="229">
        <v>0</v>
      </c>
      <c r="M59" s="229">
        <v>0</v>
      </c>
      <c r="N59" s="229">
        <v>0</v>
      </c>
      <c r="O59" s="229">
        <v>0</v>
      </c>
      <c r="P59" s="229">
        <v>0</v>
      </c>
      <c r="Q59" s="229">
        <v>0</v>
      </c>
      <c r="R59" s="229">
        <v>0</v>
      </c>
      <c r="S59" s="229">
        <v>0</v>
      </c>
      <c r="T59" s="229">
        <v>0</v>
      </c>
      <c r="U59" s="229">
        <v>0</v>
      </c>
      <c r="V59" s="229">
        <v>0</v>
      </c>
      <c r="W59" s="229">
        <v>0</v>
      </c>
      <c r="X59" s="229">
        <v>0</v>
      </c>
      <c r="Y59" s="229">
        <v>0</v>
      </c>
      <c r="DA59" s="73" t="s">
        <v>1902</v>
      </c>
    </row>
    <row r="60" spans="1:105" ht="12" customHeight="1" x14ac:dyDescent="0.25">
      <c r="A60" s="64" t="s">
        <v>31</v>
      </c>
      <c r="B60" s="229">
        <v>0</v>
      </c>
      <c r="C60" s="229">
        <v>0</v>
      </c>
      <c r="D60" s="229">
        <v>0</v>
      </c>
      <c r="E60" s="229">
        <v>0</v>
      </c>
      <c r="F60" s="229">
        <v>0</v>
      </c>
      <c r="G60" s="229">
        <v>0.81911044697375635</v>
      </c>
      <c r="H60" s="229">
        <v>0.82048896230156931</v>
      </c>
      <c r="I60" s="229">
        <v>0</v>
      </c>
      <c r="J60" s="229">
        <v>0.78366786091732021</v>
      </c>
      <c r="K60" s="229">
        <v>0.79689333780827343</v>
      </c>
      <c r="L60" s="229">
        <v>0.91628109320956286</v>
      </c>
      <c r="M60" s="229">
        <v>0.91377338045019973</v>
      </c>
      <c r="N60" s="229">
        <v>0.90050626028692204</v>
      </c>
      <c r="O60" s="229">
        <v>0.88430840116293774</v>
      </c>
      <c r="P60" s="229">
        <v>0.88433515627153669</v>
      </c>
      <c r="Q60" s="229">
        <v>0.87752333371244606</v>
      </c>
      <c r="R60" s="229">
        <v>0.8873746524984274</v>
      </c>
      <c r="S60" s="229">
        <v>0.30986687303624261</v>
      </c>
      <c r="T60" s="229">
        <v>0.29893761099063659</v>
      </c>
      <c r="U60" s="229">
        <v>0.26683966213406901</v>
      </c>
      <c r="V60" s="229">
        <v>8.9379835840392954E-2</v>
      </c>
      <c r="W60" s="229">
        <v>0.13223839684504921</v>
      </c>
      <c r="X60" s="229">
        <v>0.1415049439233026</v>
      </c>
      <c r="Y60" s="229">
        <v>0.5240310654739887</v>
      </c>
      <c r="DA60" s="73" t="s">
        <v>1903</v>
      </c>
    </row>
    <row r="61" spans="1:105" ht="12" customHeight="1" x14ac:dyDescent="0.25">
      <c r="A61" s="64" t="s">
        <v>159</v>
      </c>
      <c r="B61" s="229">
        <v>1.948559425292083</v>
      </c>
      <c r="C61" s="229">
        <v>0.7236498253593906</v>
      </c>
      <c r="D61" s="229">
        <v>0.73038067894802194</v>
      </c>
      <c r="E61" s="229">
        <v>0.61857483661754387</v>
      </c>
      <c r="F61" s="229">
        <v>0.6408661113487345</v>
      </c>
      <c r="G61" s="229">
        <v>0.71934311057580169</v>
      </c>
      <c r="H61" s="229">
        <v>1.4412061998527761</v>
      </c>
      <c r="I61" s="229">
        <v>0.81185803147562641</v>
      </c>
      <c r="J61" s="229">
        <v>0.71119404018424959</v>
      </c>
      <c r="K61" s="229">
        <v>1.4460713001247729</v>
      </c>
      <c r="L61" s="229">
        <v>1.6717445621421889</v>
      </c>
      <c r="M61" s="229">
        <v>1.667485636396999</v>
      </c>
      <c r="N61" s="229">
        <v>1.643897206934704</v>
      </c>
      <c r="O61" s="229">
        <v>1.613079114679004</v>
      </c>
      <c r="P61" s="229">
        <v>0.80834076451564285</v>
      </c>
      <c r="Q61" s="229">
        <v>0.80265500868936068</v>
      </c>
      <c r="R61" s="229">
        <v>0.81147415121495237</v>
      </c>
      <c r="S61" s="229">
        <v>0.60866728258427771</v>
      </c>
      <c r="T61" s="229">
        <v>1.245129285107059</v>
      </c>
      <c r="U61" s="229">
        <v>0.6473891575629277</v>
      </c>
      <c r="V61" s="229">
        <v>0.84918836244933904</v>
      </c>
      <c r="W61" s="229">
        <v>0.96726206671700388</v>
      </c>
      <c r="X61" s="229">
        <v>2.0865565417216012</v>
      </c>
      <c r="Y61" s="229">
        <v>0.64425320854328627</v>
      </c>
      <c r="DA61" s="73" t="s">
        <v>1904</v>
      </c>
    </row>
    <row r="62" spans="1:105" ht="12" customHeight="1" x14ac:dyDescent="0.25">
      <c r="A62" s="64" t="s">
        <v>32</v>
      </c>
      <c r="B62" s="229">
        <v>0</v>
      </c>
      <c r="C62" s="229">
        <v>0</v>
      </c>
      <c r="D62" s="229">
        <v>0</v>
      </c>
      <c r="E62" s="229">
        <v>0</v>
      </c>
      <c r="F62" s="229">
        <v>7.4804482524863714</v>
      </c>
      <c r="G62" s="229">
        <v>14.6919325448637</v>
      </c>
      <c r="H62" s="229">
        <v>6.3071303137574004</v>
      </c>
      <c r="I62" s="229">
        <v>0.79707609541170465</v>
      </c>
      <c r="J62" s="229">
        <v>1.399476908598754</v>
      </c>
      <c r="K62" s="229">
        <v>4.2758884396876384</v>
      </c>
      <c r="L62" s="229">
        <v>0</v>
      </c>
      <c r="M62" s="229">
        <v>0</v>
      </c>
      <c r="N62" s="229">
        <v>0</v>
      </c>
      <c r="O62" s="229">
        <v>0</v>
      </c>
      <c r="P62" s="229">
        <v>0</v>
      </c>
      <c r="Q62" s="229">
        <v>0</v>
      </c>
      <c r="R62" s="229">
        <v>0</v>
      </c>
      <c r="S62" s="229">
        <v>0</v>
      </c>
      <c r="T62" s="229">
        <v>0</v>
      </c>
      <c r="U62" s="229">
        <v>0</v>
      </c>
      <c r="V62" s="229">
        <v>0</v>
      </c>
      <c r="W62" s="229">
        <v>0</v>
      </c>
      <c r="X62" s="229">
        <v>0</v>
      </c>
      <c r="Y62" s="229">
        <v>0</v>
      </c>
      <c r="DA62" s="73" t="s">
        <v>1905</v>
      </c>
    </row>
    <row r="63" spans="1:105" ht="12" customHeight="1" x14ac:dyDescent="0.25">
      <c r="A63" s="64" t="s">
        <v>33</v>
      </c>
      <c r="B63" s="229">
        <v>0</v>
      </c>
      <c r="C63" s="229">
        <v>0</v>
      </c>
      <c r="D63" s="229">
        <v>0</v>
      </c>
      <c r="E63" s="229">
        <v>0</v>
      </c>
      <c r="F63" s="229">
        <v>0</v>
      </c>
      <c r="G63" s="229">
        <v>0</v>
      </c>
      <c r="H63" s="229">
        <v>0</v>
      </c>
      <c r="I63" s="229">
        <v>0</v>
      </c>
      <c r="J63" s="229">
        <v>0</v>
      </c>
      <c r="K63" s="229">
        <v>0</v>
      </c>
      <c r="L63" s="229">
        <v>0</v>
      </c>
      <c r="M63" s="229">
        <v>0</v>
      </c>
      <c r="N63" s="229">
        <v>0</v>
      </c>
      <c r="O63" s="229">
        <v>0</v>
      </c>
      <c r="P63" s="229">
        <v>0</v>
      </c>
      <c r="Q63" s="229">
        <v>0</v>
      </c>
      <c r="R63" s="229">
        <v>0</v>
      </c>
      <c r="S63" s="229">
        <v>0</v>
      </c>
      <c r="T63" s="229">
        <v>0</v>
      </c>
      <c r="U63" s="229">
        <v>0</v>
      </c>
      <c r="V63" s="229">
        <v>4.1779080354513182E-3</v>
      </c>
      <c r="W63" s="229">
        <v>0</v>
      </c>
      <c r="X63" s="229">
        <v>2.350397805816876E-2</v>
      </c>
      <c r="Y63" s="229">
        <v>8.783036093355942E-3</v>
      </c>
      <c r="DA63" s="73" t="s">
        <v>1906</v>
      </c>
    </row>
    <row r="64" spans="1:105" ht="12" customHeight="1" x14ac:dyDescent="0.25">
      <c r="A64" s="64" t="s">
        <v>35</v>
      </c>
      <c r="B64" s="229">
        <v>50.436437556397927</v>
      </c>
      <c r="C64" s="229">
        <v>45.046353412148953</v>
      </c>
      <c r="D64" s="229">
        <v>56.472417699974748</v>
      </c>
      <c r="E64" s="229">
        <v>57.253389306823088</v>
      </c>
      <c r="F64" s="229">
        <v>64.93705720527511</v>
      </c>
      <c r="G64" s="229">
        <v>75.58402576796982</v>
      </c>
      <c r="H64" s="229">
        <v>69.176923270070233</v>
      </c>
      <c r="I64" s="229">
        <v>85.264647056227076</v>
      </c>
      <c r="J64" s="229">
        <v>72.07804045389689</v>
      </c>
      <c r="K64" s="229">
        <v>69.731223698288602</v>
      </c>
      <c r="L64" s="229">
        <v>75.792534549312037</v>
      </c>
      <c r="M64" s="229">
        <v>65.52421692015082</v>
      </c>
      <c r="N64" s="229">
        <v>64.875142235053602</v>
      </c>
      <c r="O64" s="229">
        <v>59.859159693532519</v>
      </c>
      <c r="P64" s="229">
        <v>58.970689171649518</v>
      </c>
      <c r="Q64" s="229">
        <v>58.165864104717919</v>
      </c>
      <c r="R64" s="229">
        <v>60.690832741082829</v>
      </c>
      <c r="S64" s="229">
        <v>60.718264537458069</v>
      </c>
      <c r="T64" s="229">
        <v>59.2572254884914</v>
      </c>
      <c r="U64" s="229">
        <v>61.33369233691905</v>
      </c>
      <c r="V64" s="229">
        <v>61.060315938789643</v>
      </c>
      <c r="W64" s="229">
        <v>61.671412078191317</v>
      </c>
      <c r="X64" s="229">
        <v>50.154304551658193</v>
      </c>
      <c r="Y64" s="229">
        <v>49.01073197161169</v>
      </c>
      <c r="DA64" s="73" t="s">
        <v>1907</v>
      </c>
    </row>
    <row r="65" spans="1:105" ht="12" customHeight="1" x14ac:dyDescent="0.25">
      <c r="A65" s="64" t="s">
        <v>36</v>
      </c>
      <c r="B65" s="229">
        <v>0</v>
      </c>
      <c r="C65" s="229">
        <v>0</v>
      </c>
      <c r="D65" s="229">
        <v>0</v>
      </c>
      <c r="E65" s="229">
        <v>0</v>
      </c>
      <c r="F65" s="229">
        <v>0</v>
      </c>
      <c r="G65" s="229">
        <v>0</v>
      </c>
      <c r="H65" s="229">
        <v>0</v>
      </c>
      <c r="I65" s="229">
        <v>0</v>
      </c>
      <c r="J65" s="229">
        <v>0</v>
      </c>
      <c r="K65" s="229">
        <v>0</v>
      </c>
      <c r="L65" s="229">
        <v>0</v>
      </c>
      <c r="M65" s="229">
        <v>0</v>
      </c>
      <c r="N65" s="229">
        <v>0</v>
      </c>
      <c r="O65" s="229">
        <v>0</v>
      </c>
      <c r="P65" s="229">
        <v>0</v>
      </c>
      <c r="Q65" s="229">
        <v>0</v>
      </c>
      <c r="R65" s="229">
        <v>0</v>
      </c>
      <c r="S65" s="229">
        <v>0</v>
      </c>
      <c r="T65" s="229">
        <v>0</v>
      </c>
      <c r="U65" s="229">
        <v>0</v>
      </c>
      <c r="V65" s="229">
        <v>0</v>
      </c>
      <c r="W65" s="229">
        <v>0</v>
      </c>
      <c r="X65" s="229">
        <v>0</v>
      </c>
      <c r="Y65" s="229">
        <v>0</v>
      </c>
      <c r="DA65" s="73" t="s">
        <v>1908</v>
      </c>
    </row>
    <row r="66" spans="1:105" ht="12" customHeight="1" x14ac:dyDescent="0.25">
      <c r="A66" s="64" t="s">
        <v>38</v>
      </c>
      <c r="B66" s="229">
        <v>29.246947157481319</v>
      </c>
      <c r="C66" s="229">
        <v>30.286310532679519</v>
      </c>
      <c r="D66" s="229">
        <v>32.871403554185036</v>
      </c>
      <c r="E66" s="229">
        <v>25.388707795473699</v>
      </c>
      <c r="F66" s="229">
        <v>28.8848276956709</v>
      </c>
      <c r="G66" s="229">
        <v>33.491449314569998</v>
      </c>
      <c r="H66" s="229">
        <v>20.225842873193759</v>
      </c>
      <c r="I66" s="229">
        <v>5.9427395754956613</v>
      </c>
      <c r="J66" s="229">
        <v>5.1222055596590117</v>
      </c>
      <c r="K66" s="229">
        <v>4.8106392536140152</v>
      </c>
      <c r="L66" s="229">
        <v>6.0288172898819026</v>
      </c>
      <c r="M66" s="229">
        <v>6.7067908784465908</v>
      </c>
      <c r="N66" s="229">
        <v>6.648484462674956</v>
      </c>
      <c r="O66" s="229">
        <v>6.2601181657059879</v>
      </c>
      <c r="P66" s="229">
        <v>6.6635538913271706</v>
      </c>
      <c r="Q66" s="229">
        <v>6.8790091352420806</v>
      </c>
      <c r="R66" s="229">
        <v>8.1123468856923147</v>
      </c>
      <c r="S66" s="229">
        <v>9.4586811384240921</v>
      </c>
      <c r="T66" s="229">
        <v>8.5343878116173695</v>
      </c>
      <c r="U66" s="229">
        <v>8.602549964212292</v>
      </c>
      <c r="V66" s="229">
        <v>7.8309064449403616</v>
      </c>
      <c r="W66" s="229">
        <v>5.6917267743514044</v>
      </c>
      <c r="X66" s="229">
        <v>5.7123600942015473</v>
      </c>
      <c r="Y66" s="229">
        <v>5.5536893825508269</v>
      </c>
      <c r="DA66" s="73" t="s">
        <v>1909</v>
      </c>
    </row>
    <row r="67" spans="1:105" ht="12" customHeight="1" x14ac:dyDescent="0.25">
      <c r="A67" s="64" t="s">
        <v>39</v>
      </c>
      <c r="B67" s="229">
        <v>0</v>
      </c>
      <c r="C67" s="229">
        <v>0</v>
      </c>
      <c r="D67" s="229">
        <v>0</v>
      </c>
      <c r="E67" s="229">
        <v>0.71306499601251006</v>
      </c>
      <c r="F67" s="229">
        <v>0.64807554754883112</v>
      </c>
      <c r="G67" s="229">
        <v>0.77927396203455024</v>
      </c>
      <c r="H67" s="229">
        <v>0.65918878803983283</v>
      </c>
      <c r="I67" s="229">
        <v>0.58069899484750265</v>
      </c>
      <c r="J67" s="229">
        <v>0.4424366237918142</v>
      </c>
      <c r="K67" s="229">
        <v>0.69217337995526318</v>
      </c>
      <c r="L67" s="229">
        <v>0.63671221369135433</v>
      </c>
      <c r="M67" s="229">
        <v>0.81355261334797724</v>
      </c>
      <c r="N67" s="229">
        <v>9.7780112221586543E-2</v>
      </c>
      <c r="O67" s="229">
        <v>0.84490441518241288</v>
      </c>
      <c r="P67" s="229">
        <v>0.82571131226604388</v>
      </c>
      <c r="Q67" s="229">
        <v>0.85749231327435738</v>
      </c>
      <c r="R67" s="229">
        <v>0.86711875830443585</v>
      </c>
      <c r="S67" s="229">
        <v>0.87110920403415359</v>
      </c>
      <c r="T67" s="229">
        <v>0.7189716820043025</v>
      </c>
      <c r="U67" s="229">
        <v>0.77649240175700829</v>
      </c>
      <c r="V67" s="229">
        <v>0.57531848357034543</v>
      </c>
      <c r="W67" s="229">
        <v>0.23312835385830111</v>
      </c>
      <c r="X67" s="229">
        <v>0.1765547357644314</v>
      </c>
      <c r="Y67" s="229">
        <v>0.1378585345213148</v>
      </c>
      <c r="DA67" s="73" t="s">
        <v>1910</v>
      </c>
    </row>
    <row r="68" spans="1:105" ht="12" customHeight="1" x14ac:dyDescent="0.25">
      <c r="A68" s="60" t="s">
        <v>1911</v>
      </c>
      <c r="B68" s="262">
        <v>10.58086302078557</v>
      </c>
      <c r="C68" s="262">
        <v>14.04612972129113</v>
      </c>
      <c r="D68" s="262">
        <v>13.60994833309381</v>
      </c>
      <c r="E68" s="262">
        <v>9.566142660840729</v>
      </c>
      <c r="F68" s="262">
        <v>10.77919466429506</v>
      </c>
      <c r="G68" s="262">
        <v>13.972290713011761</v>
      </c>
      <c r="H68" s="262">
        <v>15.13361289941394</v>
      </c>
      <c r="I68" s="262">
        <v>20.98093926116826</v>
      </c>
      <c r="J68" s="262">
        <v>13.543371077397341</v>
      </c>
      <c r="K68" s="262">
        <v>13.72909567540634</v>
      </c>
      <c r="L68" s="262">
        <v>20.46926323422413</v>
      </c>
      <c r="M68" s="262">
        <v>20.062309573333732</v>
      </c>
      <c r="N68" s="262">
        <v>19.608286615589339</v>
      </c>
      <c r="O68" s="262">
        <v>17.992657193214789</v>
      </c>
      <c r="P68" s="262">
        <v>20.10089272217769</v>
      </c>
      <c r="Q68" s="262">
        <v>20.180184717445542</v>
      </c>
      <c r="R68" s="262">
        <v>20.533633713734989</v>
      </c>
      <c r="S68" s="262">
        <v>19.999384565139149</v>
      </c>
      <c r="T68" s="262">
        <v>19.894384316712461</v>
      </c>
      <c r="U68" s="262">
        <v>20.814782208686221</v>
      </c>
      <c r="V68" s="262">
        <v>19.251573887947139</v>
      </c>
      <c r="W68" s="262">
        <v>17.79847067421635</v>
      </c>
      <c r="X68" s="262">
        <v>16.142649272524459</v>
      </c>
      <c r="Y68" s="262">
        <v>14.74500540991321</v>
      </c>
      <c r="DA68" s="72" t="s">
        <v>1912</v>
      </c>
    </row>
    <row r="69" spans="1:105" ht="12" customHeight="1" x14ac:dyDescent="0.25">
      <c r="A69" s="57" t="s">
        <v>1913</v>
      </c>
      <c r="B69" s="261">
        <f t="shared" ref="B69:Y69" si="3">B70+B81</f>
        <v>14.317034290598837</v>
      </c>
      <c r="C69" s="261">
        <f t="shared" si="3"/>
        <v>14.394194601841011</v>
      </c>
      <c r="D69" s="261">
        <f t="shared" si="3"/>
        <v>16.639646440788127</v>
      </c>
      <c r="E69" s="261">
        <f t="shared" si="3"/>
        <v>14.939807207466691</v>
      </c>
      <c r="F69" s="261">
        <f t="shared" si="3"/>
        <v>17.841438409093822</v>
      </c>
      <c r="G69" s="261">
        <f t="shared" si="3"/>
        <v>21.768196228049462</v>
      </c>
      <c r="H69" s="261">
        <f t="shared" si="3"/>
        <v>17.566093822804966</v>
      </c>
      <c r="I69" s="261">
        <f t="shared" si="3"/>
        <v>16.833596822602324</v>
      </c>
      <c r="J69" s="261">
        <f t="shared" si="3"/>
        <v>13.875067780597343</v>
      </c>
      <c r="K69" s="261">
        <f t="shared" si="3"/>
        <v>13.970378932675199</v>
      </c>
      <c r="L69" s="261">
        <f t="shared" si="3"/>
        <v>14.910355949854321</v>
      </c>
      <c r="M69" s="261">
        <f t="shared" si="3"/>
        <v>14.034930686351696</v>
      </c>
      <c r="N69" s="261">
        <f t="shared" si="3"/>
        <v>13.607443227351311</v>
      </c>
      <c r="O69" s="261">
        <f t="shared" si="3"/>
        <v>12.985458669256875</v>
      </c>
      <c r="P69" s="261">
        <f t="shared" si="3"/>
        <v>12.825214205524041</v>
      </c>
      <c r="Q69" s="261">
        <f t="shared" si="3"/>
        <v>12.489969440017486</v>
      </c>
      <c r="R69" s="261">
        <f t="shared" si="3"/>
        <v>12.858037643319349</v>
      </c>
      <c r="S69" s="261">
        <f t="shared" si="3"/>
        <v>12.90609193530311</v>
      </c>
      <c r="T69" s="261">
        <f t="shared" si="3"/>
        <v>12.934756580001771</v>
      </c>
      <c r="U69" s="261">
        <f t="shared" si="3"/>
        <v>13.128694477548427</v>
      </c>
      <c r="V69" s="261">
        <f t="shared" si="3"/>
        <v>11.781273345789158</v>
      </c>
      <c r="W69" s="261">
        <f t="shared" si="3"/>
        <v>10.568928316502614</v>
      </c>
      <c r="X69" s="261">
        <f t="shared" si="3"/>
        <v>9.9883882030008486</v>
      </c>
      <c r="Y69" s="261">
        <f t="shared" si="3"/>
        <v>8.9618488703442054</v>
      </c>
      <c r="DA69" s="70"/>
    </row>
    <row r="70" spans="1:105" ht="12" customHeight="1" x14ac:dyDescent="0.25">
      <c r="A70" s="60" t="s">
        <v>1914</v>
      </c>
      <c r="B70" s="262">
        <v>11.615105098985961</v>
      </c>
      <c r="C70" s="262">
        <v>11.586498637929241</v>
      </c>
      <c r="D70" s="262">
        <v>13.46446175149314</v>
      </c>
      <c r="E70" s="262">
        <v>12.15924477423285</v>
      </c>
      <c r="F70" s="262">
        <v>14.537841251412321</v>
      </c>
      <c r="G70" s="262">
        <v>17.715817575315452</v>
      </c>
      <c r="H70" s="262">
        <v>14.19362138912415</v>
      </c>
      <c r="I70" s="262">
        <v>13.428710377062099</v>
      </c>
      <c r="J70" s="262">
        <v>11.168888362235929</v>
      </c>
      <c r="K70" s="262">
        <v>11.243131943461369</v>
      </c>
      <c r="L70" s="262">
        <v>11.8438273529509</v>
      </c>
      <c r="M70" s="262">
        <v>11.12651123652042</v>
      </c>
      <c r="N70" s="262">
        <v>10.783326925832631</v>
      </c>
      <c r="O70" s="262">
        <v>10.30969877001375</v>
      </c>
      <c r="P70" s="262">
        <v>10.11893888062089</v>
      </c>
      <c r="Q70" s="262">
        <v>9.8379141482113539</v>
      </c>
      <c r="R70" s="262">
        <v>10.13460325205139</v>
      </c>
      <c r="S70" s="262">
        <v>10.18892700515867</v>
      </c>
      <c r="T70" s="262">
        <v>10.215658560666199</v>
      </c>
      <c r="U70" s="262">
        <v>10.351901848636469</v>
      </c>
      <c r="V70" s="262">
        <v>9.2743452331540563</v>
      </c>
      <c r="W70" s="262">
        <v>8.3061733443921337</v>
      </c>
      <c r="X70" s="262">
        <v>7.8678513358691484</v>
      </c>
      <c r="Y70" s="262">
        <v>7.0523652137012718</v>
      </c>
      <c r="DA70" s="72" t="s">
        <v>1915</v>
      </c>
    </row>
    <row r="71" spans="1:105" ht="12" customHeight="1" x14ac:dyDescent="0.25">
      <c r="A71" s="64" t="s">
        <v>28</v>
      </c>
      <c r="B71" s="229">
        <v>2.0913782827493259</v>
      </c>
      <c r="C71" s="229">
        <v>2.7132620314073468</v>
      </c>
      <c r="D71" s="229">
        <v>2.9558048592972619</v>
      </c>
      <c r="E71" s="229">
        <v>2.362308798491406</v>
      </c>
      <c r="F71" s="229">
        <v>2.568859189973852</v>
      </c>
      <c r="G71" s="229">
        <v>3.0058851415002672</v>
      </c>
      <c r="H71" s="229">
        <v>2.6866970082823678</v>
      </c>
      <c r="I71" s="229">
        <v>2.5323914058254129</v>
      </c>
      <c r="J71" s="229">
        <v>1.7729025267470111</v>
      </c>
      <c r="K71" s="229">
        <v>1.7052948456888961</v>
      </c>
      <c r="L71" s="229">
        <v>1.921783553656601</v>
      </c>
      <c r="M71" s="229">
        <v>2.3034989698279742</v>
      </c>
      <c r="N71" s="229">
        <v>2.1306490601626078</v>
      </c>
      <c r="O71" s="229">
        <v>2.2058489611497731</v>
      </c>
      <c r="P71" s="229">
        <v>2.1677986794174142</v>
      </c>
      <c r="Q71" s="229">
        <v>1.9532840270538221</v>
      </c>
      <c r="R71" s="229">
        <v>1.808202746692235</v>
      </c>
      <c r="S71" s="229">
        <v>1.7928249510127261</v>
      </c>
      <c r="T71" s="229">
        <v>2.042615841541628</v>
      </c>
      <c r="U71" s="229">
        <v>1.9954227710015291</v>
      </c>
      <c r="V71" s="229">
        <v>1.059928419564431</v>
      </c>
      <c r="W71" s="229">
        <v>0.29166711622979541</v>
      </c>
      <c r="X71" s="229">
        <v>1.066793103914319</v>
      </c>
      <c r="Y71" s="229">
        <v>0.53310804050860106</v>
      </c>
      <c r="DA71" s="73" t="s">
        <v>1916</v>
      </c>
    </row>
    <row r="72" spans="1:105" ht="12" customHeight="1" x14ac:dyDescent="0.25">
      <c r="A72" s="64" t="s">
        <v>30</v>
      </c>
      <c r="B72" s="229">
        <v>0</v>
      </c>
      <c r="C72" s="229">
        <v>0</v>
      </c>
      <c r="D72" s="229">
        <v>0</v>
      </c>
      <c r="E72" s="229">
        <v>0</v>
      </c>
      <c r="F72" s="229">
        <v>0</v>
      </c>
      <c r="G72" s="229">
        <v>0</v>
      </c>
      <c r="H72" s="229">
        <v>0</v>
      </c>
      <c r="I72" s="229">
        <v>0</v>
      </c>
      <c r="J72" s="229">
        <v>0</v>
      </c>
      <c r="K72" s="229">
        <v>0</v>
      </c>
      <c r="L72" s="229">
        <v>0</v>
      </c>
      <c r="M72" s="229">
        <v>0</v>
      </c>
      <c r="N72" s="229">
        <v>0</v>
      </c>
      <c r="O72" s="229">
        <v>0</v>
      </c>
      <c r="P72" s="229">
        <v>0</v>
      </c>
      <c r="Q72" s="229">
        <v>0</v>
      </c>
      <c r="R72" s="229">
        <v>0</v>
      </c>
      <c r="S72" s="229">
        <v>0</v>
      </c>
      <c r="T72" s="229">
        <v>0</v>
      </c>
      <c r="U72" s="229">
        <v>0</v>
      </c>
      <c r="V72" s="229">
        <v>0</v>
      </c>
      <c r="W72" s="229">
        <v>0</v>
      </c>
      <c r="X72" s="229">
        <v>0</v>
      </c>
      <c r="Y72" s="229">
        <v>0</v>
      </c>
      <c r="DA72" s="73" t="s">
        <v>1917</v>
      </c>
    </row>
    <row r="73" spans="1:105" ht="12" customHeight="1" x14ac:dyDescent="0.25">
      <c r="A73" s="64" t="s">
        <v>31</v>
      </c>
      <c r="B73" s="229">
        <v>0</v>
      </c>
      <c r="C73" s="229">
        <v>0</v>
      </c>
      <c r="D73" s="229">
        <v>0</v>
      </c>
      <c r="E73" s="229">
        <v>0</v>
      </c>
      <c r="F73" s="229">
        <v>0</v>
      </c>
      <c r="G73" s="229">
        <v>9.5562885480271323E-2</v>
      </c>
      <c r="H73" s="229">
        <v>9.5723712268516142E-2</v>
      </c>
      <c r="I73" s="229">
        <v>0</v>
      </c>
      <c r="J73" s="229">
        <v>9.1427917107020501E-2</v>
      </c>
      <c r="K73" s="229">
        <v>9.2970889410965027E-2</v>
      </c>
      <c r="L73" s="229">
        <v>0.10689946087444881</v>
      </c>
      <c r="M73" s="229">
        <v>0.1066068943858563</v>
      </c>
      <c r="N73" s="229">
        <v>0.10505906370014061</v>
      </c>
      <c r="O73" s="229">
        <v>0.10316931346900921</v>
      </c>
      <c r="P73" s="229">
        <v>0.1031724348983457</v>
      </c>
      <c r="Q73" s="229">
        <v>0.1023777222664518</v>
      </c>
      <c r="R73" s="229">
        <v>0.10352704279148291</v>
      </c>
      <c r="S73" s="229">
        <v>3.6151135187561551E-2</v>
      </c>
      <c r="T73" s="229">
        <v>3.4876054615574172E-2</v>
      </c>
      <c r="U73" s="229">
        <v>3.11312939156413E-2</v>
      </c>
      <c r="V73" s="229">
        <v>1.042764751471249E-2</v>
      </c>
      <c r="W73" s="229">
        <v>1.5427812965255701E-2</v>
      </c>
      <c r="X73" s="229">
        <v>1.6508910124385261E-2</v>
      </c>
      <c r="Y73" s="229">
        <v>6.1136957638631882E-2</v>
      </c>
      <c r="DA73" s="73" t="s">
        <v>1918</v>
      </c>
    </row>
    <row r="74" spans="1:105" ht="12" customHeight="1" x14ac:dyDescent="0.25">
      <c r="A74" s="64" t="s">
        <v>159</v>
      </c>
      <c r="B74" s="229">
        <v>0.22733193295074239</v>
      </c>
      <c r="C74" s="229">
        <v>8.4425812958595345E-2</v>
      </c>
      <c r="D74" s="229">
        <v>8.5211079210602322E-2</v>
      </c>
      <c r="E74" s="229">
        <v>7.216706427204661E-2</v>
      </c>
      <c r="F74" s="229">
        <v>7.476771299068552E-2</v>
      </c>
      <c r="G74" s="229">
        <v>8.3923362900509973E-2</v>
      </c>
      <c r="H74" s="229">
        <v>0.1681407233161567</v>
      </c>
      <c r="I74" s="229">
        <v>9.471677033882285E-2</v>
      </c>
      <c r="J74" s="229">
        <v>8.2972638021495626E-2</v>
      </c>
      <c r="K74" s="229">
        <v>0.1687083183478898</v>
      </c>
      <c r="L74" s="229">
        <v>0.19503686558325489</v>
      </c>
      <c r="M74" s="229">
        <v>0.19453999091298271</v>
      </c>
      <c r="N74" s="229">
        <v>0.19178800747571501</v>
      </c>
      <c r="O74" s="229">
        <v>0.18819256337921661</v>
      </c>
      <c r="P74" s="229">
        <v>9.4306422526824793E-2</v>
      </c>
      <c r="Q74" s="229">
        <v>9.3643084347091815E-2</v>
      </c>
      <c r="R74" s="229">
        <v>9.4671984308410853E-2</v>
      </c>
      <c r="S74" s="229">
        <v>7.1011182968165554E-2</v>
      </c>
      <c r="T74" s="229">
        <v>0.1452650832624898</v>
      </c>
      <c r="U74" s="229">
        <v>7.5528735049008061E-2</v>
      </c>
      <c r="V74" s="229">
        <v>9.9071975619089314E-2</v>
      </c>
      <c r="W74" s="229">
        <v>0.11284724111698349</v>
      </c>
      <c r="X74" s="229">
        <v>0.2434315965341862</v>
      </c>
      <c r="Y74" s="229">
        <v>7.5162874330049881E-2</v>
      </c>
      <c r="DA74" s="73" t="s">
        <v>1919</v>
      </c>
    </row>
    <row r="75" spans="1:105" ht="12" customHeight="1" x14ac:dyDescent="0.25">
      <c r="A75" s="64" t="s">
        <v>32</v>
      </c>
      <c r="B75" s="229">
        <v>0</v>
      </c>
      <c r="C75" s="229">
        <v>0</v>
      </c>
      <c r="D75" s="229">
        <v>0</v>
      </c>
      <c r="E75" s="229">
        <v>0</v>
      </c>
      <c r="F75" s="229">
        <v>0.87271896279007433</v>
      </c>
      <c r="G75" s="229">
        <v>1.714058796900761</v>
      </c>
      <c r="H75" s="229">
        <v>0.73583186993836125</v>
      </c>
      <c r="I75" s="229">
        <v>9.2992211131365327E-2</v>
      </c>
      <c r="J75" s="229">
        <v>0.16327230600318771</v>
      </c>
      <c r="K75" s="229">
        <v>0.49885365129688991</v>
      </c>
      <c r="L75" s="229">
        <v>0</v>
      </c>
      <c r="M75" s="229">
        <v>0</v>
      </c>
      <c r="N75" s="229">
        <v>0</v>
      </c>
      <c r="O75" s="229">
        <v>0</v>
      </c>
      <c r="P75" s="229">
        <v>0</v>
      </c>
      <c r="Q75" s="229">
        <v>0</v>
      </c>
      <c r="R75" s="229">
        <v>0</v>
      </c>
      <c r="S75" s="229">
        <v>0</v>
      </c>
      <c r="T75" s="229">
        <v>0</v>
      </c>
      <c r="U75" s="229">
        <v>0</v>
      </c>
      <c r="V75" s="229">
        <v>0</v>
      </c>
      <c r="W75" s="229">
        <v>0</v>
      </c>
      <c r="X75" s="229">
        <v>0</v>
      </c>
      <c r="Y75" s="229">
        <v>0</v>
      </c>
      <c r="DA75" s="73" t="s">
        <v>1920</v>
      </c>
    </row>
    <row r="76" spans="1:105" ht="12" customHeight="1" x14ac:dyDescent="0.25">
      <c r="A76" s="64" t="s">
        <v>33</v>
      </c>
      <c r="B76" s="229">
        <v>0</v>
      </c>
      <c r="C76" s="229">
        <v>0</v>
      </c>
      <c r="D76" s="229">
        <v>0</v>
      </c>
      <c r="E76" s="229">
        <v>0</v>
      </c>
      <c r="F76" s="229">
        <v>0</v>
      </c>
      <c r="G76" s="229">
        <v>0</v>
      </c>
      <c r="H76" s="229">
        <v>0</v>
      </c>
      <c r="I76" s="229">
        <v>0</v>
      </c>
      <c r="J76" s="229">
        <v>0</v>
      </c>
      <c r="K76" s="229">
        <v>0</v>
      </c>
      <c r="L76" s="229">
        <v>0</v>
      </c>
      <c r="M76" s="229">
        <v>0</v>
      </c>
      <c r="N76" s="229">
        <v>0</v>
      </c>
      <c r="O76" s="229">
        <v>0</v>
      </c>
      <c r="P76" s="229">
        <v>0</v>
      </c>
      <c r="Q76" s="229">
        <v>0</v>
      </c>
      <c r="R76" s="229">
        <v>0</v>
      </c>
      <c r="S76" s="229">
        <v>0</v>
      </c>
      <c r="T76" s="229">
        <v>0</v>
      </c>
      <c r="U76" s="229">
        <v>0</v>
      </c>
      <c r="V76" s="229">
        <v>4.8742260413598603E-4</v>
      </c>
      <c r="W76" s="229">
        <v>0</v>
      </c>
      <c r="X76" s="229">
        <v>2.7421307734530149E-3</v>
      </c>
      <c r="Y76" s="229">
        <v>1.0246875442248571E-3</v>
      </c>
      <c r="DA76" s="73" t="s">
        <v>1921</v>
      </c>
    </row>
    <row r="77" spans="1:105" ht="12" customHeight="1" x14ac:dyDescent="0.25">
      <c r="A77" s="64" t="s">
        <v>35</v>
      </c>
      <c r="B77" s="229">
        <v>5.8842510482464094</v>
      </c>
      <c r="C77" s="229">
        <v>5.2554078980840293</v>
      </c>
      <c r="D77" s="229">
        <v>6.5884487316637017</v>
      </c>
      <c r="E77" s="229">
        <v>6.679562085796011</v>
      </c>
      <c r="F77" s="229">
        <v>7.5759900072820781</v>
      </c>
      <c r="G77" s="229">
        <v>8.8181363395964549</v>
      </c>
      <c r="H77" s="229">
        <v>8.0706410481748385</v>
      </c>
      <c r="I77" s="229">
        <v>9.9475421565598001</v>
      </c>
      <c r="J77" s="229">
        <v>8.4091047196212845</v>
      </c>
      <c r="K77" s="229">
        <v>8.135309431466986</v>
      </c>
      <c r="L77" s="229">
        <v>8.8424623640863818</v>
      </c>
      <c r="M77" s="229">
        <v>7.6444919740175727</v>
      </c>
      <c r="N77" s="229">
        <v>7.5687665940895679</v>
      </c>
      <c r="O77" s="229">
        <v>6.9835686309121092</v>
      </c>
      <c r="P77" s="229">
        <v>6.8799137366924299</v>
      </c>
      <c r="Q77" s="229">
        <v>6.7860174788837382</v>
      </c>
      <c r="R77" s="229">
        <v>7.0805971531263108</v>
      </c>
      <c r="S77" s="229">
        <v>7.0837975293700897</v>
      </c>
      <c r="T77" s="229">
        <v>6.9133429736573113</v>
      </c>
      <c r="U77" s="229">
        <v>7.1555974393072068</v>
      </c>
      <c r="V77" s="229">
        <v>7.1237035261921076</v>
      </c>
      <c r="W77" s="229">
        <v>7.1949980757889689</v>
      </c>
      <c r="X77" s="229">
        <v>5.8513355310267752</v>
      </c>
      <c r="Y77" s="229">
        <v>5.7179187300213483</v>
      </c>
      <c r="DA77" s="73" t="s">
        <v>1922</v>
      </c>
    </row>
    <row r="78" spans="1:105" ht="12" customHeight="1" x14ac:dyDescent="0.25">
      <c r="A78" s="64" t="s">
        <v>36</v>
      </c>
      <c r="B78" s="229">
        <v>0</v>
      </c>
      <c r="C78" s="229">
        <v>0</v>
      </c>
      <c r="D78" s="229">
        <v>0</v>
      </c>
      <c r="E78" s="229">
        <v>0</v>
      </c>
      <c r="F78" s="229">
        <v>0</v>
      </c>
      <c r="G78" s="229">
        <v>0</v>
      </c>
      <c r="H78" s="229">
        <v>0</v>
      </c>
      <c r="I78" s="229">
        <v>0</v>
      </c>
      <c r="J78" s="229">
        <v>0</v>
      </c>
      <c r="K78" s="229">
        <v>0</v>
      </c>
      <c r="L78" s="229">
        <v>0</v>
      </c>
      <c r="M78" s="229">
        <v>0</v>
      </c>
      <c r="N78" s="229">
        <v>0</v>
      </c>
      <c r="O78" s="229">
        <v>0</v>
      </c>
      <c r="P78" s="229">
        <v>0</v>
      </c>
      <c r="Q78" s="229">
        <v>0</v>
      </c>
      <c r="R78" s="229">
        <v>0</v>
      </c>
      <c r="S78" s="229">
        <v>0</v>
      </c>
      <c r="T78" s="229">
        <v>0</v>
      </c>
      <c r="U78" s="229">
        <v>0</v>
      </c>
      <c r="V78" s="229">
        <v>0</v>
      </c>
      <c r="W78" s="229">
        <v>0</v>
      </c>
      <c r="X78" s="229">
        <v>0</v>
      </c>
      <c r="Y78" s="229">
        <v>0</v>
      </c>
      <c r="DA78" s="73" t="s">
        <v>1923</v>
      </c>
    </row>
    <row r="79" spans="1:105" ht="12" customHeight="1" x14ac:dyDescent="0.25">
      <c r="A79" s="64" t="s">
        <v>38</v>
      </c>
      <c r="B79" s="229">
        <v>3.4121438350394788</v>
      </c>
      <c r="C79" s="229">
        <v>3.5334028954792691</v>
      </c>
      <c r="D79" s="229">
        <v>3.834997081321577</v>
      </c>
      <c r="E79" s="229">
        <v>2.9620159094719241</v>
      </c>
      <c r="F79" s="229">
        <v>3.3698965644949288</v>
      </c>
      <c r="G79" s="229">
        <v>3.9073357533664912</v>
      </c>
      <c r="H79" s="229">
        <v>2.3596816685392659</v>
      </c>
      <c r="I79" s="229">
        <v>0.69331961714115875</v>
      </c>
      <c r="J79" s="229">
        <v>0.59759064862688349</v>
      </c>
      <c r="K79" s="229">
        <v>0.56124124625496696</v>
      </c>
      <c r="L79" s="229">
        <v>0.70336201715288704</v>
      </c>
      <c r="M79" s="229">
        <v>0.78245893581876658</v>
      </c>
      <c r="N79" s="229">
        <v>0.77565652064540946</v>
      </c>
      <c r="O79" s="229">
        <v>0.73034711933236329</v>
      </c>
      <c r="P79" s="229">
        <v>0.77741462065483491</v>
      </c>
      <c r="Q79" s="229">
        <v>0.80255106577824054</v>
      </c>
      <c r="R79" s="229">
        <v>0.94644046999743414</v>
      </c>
      <c r="S79" s="229">
        <v>1.103512799482808</v>
      </c>
      <c r="T79" s="229">
        <v>0.99567857802202375</v>
      </c>
      <c r="U79" s="229">
        <v>1.003630829158098</v>
      </c>
      <c r="V79" s="229">
        <v>0.91360575190970661</v>
      </c>
      <c r="W79" s="229">
        <v>0.66403479034099566</v>
      </c>
      <c r="X79" s="229">
        <v>0.66644201099017908</v>
      </c>
      <c r="Y79" s="229">
        <v>0.64793042796426159</v>
      </c>
      <c r="DA79" s="73" t="s">
        <v>1924</v>
      </c>
    </row>
    <row r="80" spans="1:105" ht="12" customHeight="1" x14ac:dyDescent="0.25">
      <c r="A80" s="64" t="s">
        <v>39</v>
      </c>
      <c r="B80" s="229">
        <v>0</v>
      </c>
      <c r="C80" s="229">
        <v>0</v>
      </c>
      <c r="D80" s="229">
        <v>0</v>
      </c>
      <c r="E80" s="229">
        <v>8.3190916201459311E-2</v>
      </c>
      <c r="F80" s="229">
        <v>7.5608813880696776E-2</v>
      </c>
      <c r="G80" s="229">
        <v>9.0915295570697288E-2</v>
      </c>
      <c r="H80" s="229">
        <v>7.6905358604646964E-2</v>
      </c>
      <c r="I80" s="229">
        <v>6.7748216065541808E-2</v>
      </c>
      <c r="J80" s="229">
        <v>5.1617606109044881E-2</v>
      </c>
      <c r="K80" s="229">
        <v>8.075356099478051E-2</v>
      </c>
      <c r="L80" s="229">
        <v>7.4283091597324505E-2</v>
      </c>
      <c r="M80" s="229">
        <v>9.4914471557263722E-2</v>
      </c>
      <c r="N80" s="229">
        <v>1.1407679759185069E-2</v>
      </c>
      <c r="O80" s="229">
        <v>9.857218177128127E-2</v>
      </c>
      <c r="P80" s="229">
        <v>9.6332986431038242E-2</v>
      </c>
      <c r="Q80" s="229">
        <v>0.10004076988200809</v>
      </c>
      <c r="R80" s="229">
        <v>0.10116385513551721</v>
      </c>
      <c r="S80" s="229">
        <v>0.1016294071373177</v>
      </c>
      <c r="T80" s="229">
        <v>8.3880029567168404E-2</v>
      </c>
      <c r="U80" s="229">
        <v>9.0590780204984095E-2</v>
      </c>
      <c r="V80" s="229">
        <v>6.7120489749873474E-2</v>
      </c>
      <c r="W80" s="229">
        <v>2.7198307950135059E-2</v>
      </c>
      <c r="X80" s="229">
        <v>2.059805250585028E-2</v>
      </c>
      <c r="Y80" s="229">
        <v>1.608349569415336E-2</v>
      </c>
      <c r="DA80" s="73" t="s">
        <v>1925</v>
      </c>
    </row>
    <row r="81" spans="1:105" ht="12" customHeight="1" x14ac:dyDescent="0.25">
      <c r="A81" s="61" t="s">
        <v>1926</v>
      </c>
      <c r="B81" s="263">
        <v>2.701929191612876</v>
      </c>
      <c r="C81" s="263">
        <v>2.8076959639117711</v>
      </c>
      <c r="D81" s="263">
        <v>3.1751846892949871</v>
      </c>
      <c r="E81" s="263">
        <v>2.780562433233841</v>
      </c>
      <c r="F81" s="263">
        <v>3.303597157681502</v>
      </c>
      <c r="G81" s="263">
        <v>4.0523786527340109</v>
      </c>
      <c r="H81" s="263">
        <v>3.372472433680815</v>
      </c>
      <c r="I81" s="263">
        <v>3.4048864455402228</v>
      </c>
      <c r="J81" s="263">
        <v>2.7061794183614132</v>
      </c>
      <c r="K81" s="263">
        <v>2.7272469892138291</v>
      </c>
      <c r="L81" s="263">
        <v>3.0665285969034199</v>
      </c>
      <c r="M81" s="263">
        <v>2.908419449831277</v>
      </c>
      <c r="N81" s="263">
        <v>2.8241163015186812</v>
      </c>
      <c r="O81" s="263">
        <v>2.675759899243126</v>
      </c>
      <c r="P81" s="263">
        <v>2.7062753249031508</v>
      </c>
      <c r="Q81" s="263">
        <v>2.652055291806132</v>
      </c>
      <c r="R81" s="263">
        <v>2.7234343912679591</v>
      </c>
      <c r="S81" s="263">
        <v>2.71716493014444</v>
      </c>
      <c r="T81" s="263">
        <v>2.719098019335572</v>
      </c>
      <c r="U81" s="263">
        <v>2.7767926289119571</v>
      </c>
      <c r="V81" s="263">
        <v>2.506928112635102</v>
      </c>
      <c r="W81" s="263">
        <v>2.2627549721104798</v>
      </c>
      <c r="X81" s="263">
        <v>2.1205368671317002</v>
      </c>
      <c r="Y81" s="263">
        <v>1.9094836566429341</v>
      </c>
      <c r="DA81" s="74" t="s">
        <v>1927</v>
      </c>
    </row>
    <row r="82" spans="1:105" ht="12" customHeight="1" x14ac:dyDescent="0.25">
      <c r="J82" s="131"/>
    </row>
    <row r="83" spans="1:105" ht="15" customHeight="1" x14ac:dyDescent="0.25">
      <c r="A83" s="34" t="s">
        <v>62</v>
      </c>
      <c r="B83" s="223">
        <v>5.5536477560723387</v>
      </c>
      <c r="C83" s="223">
        <v>5.1522493668324767</v>
      </c>
      <c r="D83" s="223">
        <v>5.6747596871972759</v>
      </c>
      <c r="E83" s="223">
        <v>5.98650320697383</v>
      </c>
      <c r="F83" s="223">
        <v>6.773638766452251</v>
      </c>
      <c r="G83" s="223">
        <v>7.251173566060455</v>
      </c>
      <c r="H83" s="223">
        <v>6.105241274244416</v>
      </c>
      <c r="I83" s="223">
        <v>5.3852043901576607</v>
      </c>
      <c r="J83" s="223">
        <v>5.0587195797165609</v>
      </c>
      <c r="K83" s="223">
        <v>4.9885110978011422</v>
      </c>
      <c r="L83" s="223">
        <v>4.665793506085425</v>
      </c>
      <c r="M83" s="223">
        <v>4.4473800816638844</v>
      </c>
      <c r="N83" s="223">
        <v>4.4172715003202727</v>
      </c>
      <c r="O83" s="223">
        <v>4.2967182573803377</v>
      </c>
      <c r="P83" s="223">
        <v>4.0978790484379486</v>
      </c>
      <c r="Q83" s="223">
        <v>3.9542132416165088</v>
      </c>
      <c r="R83" s="223">
        <v>4.0441387216967613</v>
      </c>
      <c r="S83" s="223">
        <v>5.5843364860991702</v>
      </c>
      <c r="T83" s="223">
        <v>3.9520636285468611</v>
      </c>
      <c r="U83" s="223">
        <v>4.278088277443393</v>
      </c>
      <c r="V83" s="223">
        <v>3.9660361134995701</v>
      </c>
      <c r="W83" s="223">
        <v>3.7288621381484659</v>
      </c>
      <c r="X83" s="223">
        <v>3.4598022355975928</v>
      </c>
      <c r="Y83" s="223">
        <v>3.0107577841027191</v>
      </c>
      <c r="DA83" s="89" t="s">
        <v>1928</v>
      </c>
    </row>
    <row r="84" spans="1:105" ht="12" customHeight="1" x14ac:dyDescent="0.25">
      <c r="A84" s="55" t="s">
        <v>91</v>
      </c>
      <c r="B84" s="259">
        <v>0.20563912517371641</v>
      </c>
      <c r="C84" s="259">
        <v>0.1907762427490084</v>
      </c>
      <c r="D84" s="259">
        <v>0.21012362845103219</v>
      </c>
      <c r="E84" s="259">
        <v>0.22166679206165049</v>
      </c>
      <c r="F84" s="259">
        <v>0.25081265707756439</v>
      </c>
      <c r="G84" s="259">
        <v>0.26849470007752863</v>
      </c>
      <c r="H84" s="259">
        <v>0.2260633964831863</v>
      </c>
      <c r="I84" s="259">
        <v>0.1994020449795029</v>
      </c>
      <c r="J84" s="259">
        <v>0.18731304442536101</v>
      </c>
      <c r="K84" s="259">
        <v>0.1847133817465039</v>
      </c>
      <c r="L84" s="259">
        <v>0.1727638728558272</v>
      </c>
      <c r="M84" s="259">
        <v>0.16467651343019979</v>
      </c>
      <c r="N84" s="259">
        <v>0.1635616601663277</v>
      </c>
      <c r="O84" s="259">
        <v>0.15909784386031661</v>
      </c>
      <c r="P84" s="259">
        <v>0.15173527374914239</v>
      </c>
      <c r="Q84" s="259">
        <v>0.1464156510203608</v>
      </c>
      <c r="R84" s="259">
        <v>0.14974538993542749</v>
      </c>
      <c r="S84" s="259">
        <v>0.20677546003932129</v>
      </c>
      <c r="T84" s="259">
        <v>0.1463360556676673</v>
      </c>
      <c r="U84" s="259">
        <v>0.15840801747148969</v>
      </c>
      <c r="V84" s="259">
        <v>0.14685342545871799</v>
      </c>
      <c r="W84" s="259">
        <v>0.1380714048939185</v>
      </c>
      <c r="X84" s="259">
        <v>0.12810871993257519</v>
      </c>
      <c r="Y84" s="259">
        <v>0.11148161064824651</v>
      </c>
      <c r="DA84" s="67" t="s">
        <v>1929</v>
      </c>
    </row>
    <row r="85" spans="1:105" ht="12" customHeight="1" x14ac:dyDescent="0.25">
      <c r="A85" s="173" t="s">
        <v>92</v>
      </c>
      <c r="B85" s="224">
        <v>9.0673911607381114E-2</v>
      </c>
      <c r="C85" s="224">
        <v>8.4120315903886397E-2</v>
      </c>
      <c r="D85" s="224">
        <v>9.2651295305287998E-2</v>
      </c>
      <c r="E85" s="224">
        <v>9.7741103949506691E-2</v>
      </c>
      <c r="F85" s="224">
        <v>0.11059259602788001</v>
      </c>
      <c r="G85" s="224">
        <v>0.11838926411165181</v>
      </c>
      <c r="H85" s="224">
        <v>9.9679729784226512E-2</v>
      </c>
      <c r="I85" s="224">
        <v>8.7923751793481289E-2</v>
      </c>
      <c r="J85" s="224">
        <v>8.2593263411263926E-2</v>
      </c>
      <c r="K85" s="224">
        <v>8.1446975788455903E-2</v>
      </c>
      <c r="L85" s="224">
        <v>7.6177994450446818E-2</v>
      </c>
      <c r="M85" s="224">
        <v>7.2611977949078255E-2</v>
      </c>
      <c r="N85" s="224">
        <v>7.2120397826773527E-2</v>
      </c>
      <c r="O85" s="224">
        <v>7.015213578120745E-2</v>
      </c>
      <c r="P85" s="224">
        <v>6.6905705750444591E-2</v>
      </c>
      <c r="Q85" s="224">
        <v>6.4560086935510005E-2</v>
      </c>
      <c r="R85" s="224">
        <v>6.6028292228667948E-2</v>
      </c>
      <c r="S85" s="224">
        <v>9.1174963764032751E-2</v>
      </c>
      <c r="T85" s="224">
        <v>6.4524990394575071E-2</v>
      </c>
      <c r="U85" s="224">
        <v>6.9847965760292965E-2</v>
      </c>
      <c r="V85" s="224">
        <v>6.4753117910009816E-2</v>
      </c>
      <c r="W85" s="224">
        <v>6.0880799567115951E-2</v>
      </c>
      <c r="X85" s="224">
        <v>5.6487882534455421E-2</v>
      </c>
      <c r="Y85" s="224">
        <v>4.9156373823455578E-2</v>
      </c>
      <c r="DA85" s="177" t="s">
        <v>1930</v>
      </c>
    </row>
    <row r="86" spans="1:105" ht="12" customHeight="1" x14ac:dyDescent="0.25">
      <c r="A86" s="173" t="s">
        <v>93</v>
      </c>
      <c r="B86" s="224">
        <v>0.70332488485635536</v>
      </c>
      <c r="C86" s="224">
        <v>0.65249100263107052</v>
      </c>
      <c r="D86" s="224">
        <v>0.71866273823659932</v>
      </c>
      <c r="E86" s="224">
        <v>0.75814255128510344</v>
      </c>
      <c r="F86" s="224">
        <v>0.85782694810910143</v>
      </c>
      <c r="G86" s="224">
        <v>0.91830289521532082</v>
      </c>
      <c r="H86" s="224">
        <v>0.77317977387551917</v>
      </c>
      <c r="I86" s="224">
        <v>0.68199288538529468</v>
      </c>
      <c r="J86" s="224">
        <v>0.64064620626677771</v>
      </c>
      <c r="K86" s="224">
        <v>0.63175486590181562</v>
      </c>
      <c r="L86" s="224">
        <v>0.59088527477937991</v>
      </c>
      <c r="M86" s="224">
        <v>0.56322496873588568</v>
      </c>
      <c r="N86" s="224">
        <v>0.55941195872243554</v>
      </c>
      <c r="O86" s="224">
        <v>0.5441448587151142</v>
      </c>
      <c r="P86" s="224">
        <v>0.51896346985580055</v>
      </c>
      <c r="Q86" s="224">
        <v>0.5007693492572084</v>
      </c>
      <c r="R86" s="224">
        <v>0.51215768908340975</v>
      </c>
      <c r="S86" s="224">
        <v>0.70721136602979329</v>
      </c>
      <c r="T86" s="224">
        <v>0.5004971180258172</v>
      </c>
      <c r="U86" s="224">
        <v>0.5417855213804379</v>
      </c>
      <c r="V86" s="224">
        <v>0.50226662102487674</v>
      </c>
      <c r="W86" s="224">
        <v>0.47223044188179808</v>
      </c>
      <c r="X86" s="224">
        <v>0.43815616614571101</v>
      </c>
      <c r="Y86" s="224">
        <v>0.38128829281170601</v>
      </c>
      <c r="DA86" s="177" t="s">
        <v>1931</v>
      </c>
    </row>
    <row r="87" spans="1:105" ht="12" customHeight="1" x14ac:dyDescent="0.25">
      <c r="A87" s="173" t="s">
        <v>94</v>
      </c>
      <c r="B87" s="224">
        <v>0.31055730387710911</v>
      </c>
      <c r="C87" s="224">
        <v>0.28811129954908771</v>
      </c>
      <c r="D87" s="224">
        <v>0.31732982465035559</v>
      </c>
      <c r="E87" s="224">
        <v>0.33476237191536518</v>
      </c>
      <c r="F87" s="224">
        <v>0.37877861274921443</v>
      </c>
      <c r="G87" s="224">
        <v>0.40548212841759301</v>
      </c>
      <c r="H87" s="224">
        <v>0.34140214736769159</v>
      </c>
      <c r="I87" s="224">
        <v>0.30113803209434892</v>
      </c>
      <c r="J87" s="224">
        <v>0.28288115896530969</v>
      </c>
      <c r="K87" s="224">
        <v>0.27895513451906773</v>
      </c>
      <c r="L87" s="224">
        <v>0.26090892244435121</v>
      </c>
      <c r="M87" s="224">
        <v>0.24869534909547461</v>
      </c>
      <c r="N87" s="224">
        <v>0.24701169174887669</v>
      </c>
      <c r="O87" s="224">
        <v>0.24027041255005491</v>
      </c>
      <c r="P87" s="224">
        <v>0.22915141989045809</v>
      </c>
      <c r="Q87" s="224">
        <v>0.22111769726642819</v>
      </c>
      <c r="R87" s="224">
        <v>0.22614628673939091</v>
      </c>
      <c r="S87" s="224">
        <v>0.31227340285324379</v>
      </c>
      <c r="T87" s="224">
        <v>0.22099749194016671</v>
      </c>
      <c r="U87" s="224">
        <v>0.23922863305757561</v>
      </c>
      <c r="V87" s="224">
        <v>0.2217788265586661</v>
      </c>
      <c r="W87" s="224">
        <v>0.20851617225154681</v>
      </c>
      <c r="X87" s="224">
        <v>0.19347047227418049</v>
      </c>
      <c r="Y87" s="224">
        <v>0.16836012313099541</v>
      </c>
      <c r="DA87" s="177" t="s">
        <v>1932</v>
      </c>
    </row>
    <row r="88" spans="1:105" ht="12" customHeight="1" x14ac:dyDescent="0.25">
      <c r="A88" s="56" t="s">
        <v>95</v>
      </c>
      <c r="B88" s="260">
        <v>1.1635760691397239</v>
      </c>
      <c r="C88" s="260">
        <v>0.95556373597418465</v>
      </c>
      <c r="D88" s="260">
        <v>1.1314880320852541</v>
      </c>
      <c r="E88" s="260">
        <v>1.358123582684835</v>
      </c>
      <c r="F88" s="260">
        <v>1.5868725270597619</v>
      </c>
      <c r="G88" s="260">
        <v>1.64387263754121</v>
      </c>
      <c r="H88" s="260">
        <v>1.190018600893076</v>
      </c>
      <c r="I88" s="260">
        <v>0.89619545719946014</v>
      </c>
      <c r="J88" s="260">
        <v>0.93013685165473614</v>
      </c>
      <c r="K88" s="260">
        <v>0.91457769168691749</v>
      </c>
      <c r="L88" s="260">
        <v>0.75164095040422296</v>
      </c>
      <c r="M88" s="260">
        <v>0.71541925526072636</v>
      </c>
      <c r="N88" s="260">
        <v>0.70964889627727956</v>
      </c>
      <c r="O88" s="260">
        <v>0.70014667612955717</v>
      </c>
      <c r="P88" s="260">
        <v>0.65396528783794505</v>
      </c>
      <c r="Q88" s="260">
        <v>0.62839665757541252</v>
      </c>
      <c r="R88" s="260">
        <v>0.64136727703402796</v>
      </c>
      <c r="S88" s="260">
        <v>0.89367709411796836</v>
      </c>
      <c r="T88" s="260">
        <v>0.63288017397185747</v>
      </c>
      <c r="U88" s="260">
        <v>0.68124094882962072</v>
      </c>
      <c r="V88" s="260">
        <v>0.62181238908888559</v>
      </c>
      <c r="W88" s="260">
        <v>0.57388174832881955</v>
      </c>
      <c r="X88" s="260">
        <v>0.54335329698719037</v>
      </c>
      <c r="Y88" s="260">
        <v>0.46829965048357203</v>
      </c>
      <c r="DA88" s="68" t="s">
        <v>1933</v>
      </c>
    </row>
    <row r="89" spans="1:105" ht="12" customHeight="1" x14ac:dyDescent="0.25">
      <c r="A89" s="37" t="s">
        <v>159</v>
      </c>
      <c r="B89" s="226">
        <v>2.893382792291091E-2</v>
      </c>
      <c r="C89" s="226">
        <v>7.0791661598952364E-3</v>
      </c>
      <c r="D89" s="226">
        <v>8.8739288322772884E-3</v>
      </c>
      <c r="E89" s="226">
        <v>1.0951455589237101E-2</v>
      </c>
      <c r="F89" s="226">
        <v>1.20751213583735E-2</v>
      </c>
      <c r="G89" s="226">
        <v>1.175326035335802E-2</v>
      </c>
      <c r="H89" s="226">
        <v>1.49512512600148E-2</v>
      </c>
      <c r="I89" s="226">
        <v>3.831163199891326E-3</v>
      </c>
      <c r="J89" s="226">
        <v>5.3736295430371816E-3</v>
      </c>
      <c r="K89" s="226">
        <v>1.0848686857144929E-2</v>
      </c>
      <c r="L89" s="226">
        <v>6.4943080320874966E-3</v>
      </c>
      <c r="M89" s="226">
        <v>6.2549913431599437E-3</v>
      </c>
      <c r="N89" s="226">
        <v>6.0730948942783842E-3</v>
      </c>
      <c r="O89" s="226">
        <v>6.5784470609405029E-3</v>
      </c>
      <c r="P89" s="226">
        <v>2.4593140207751179E-3</v>
      </c>
      <c r="Q89" s="226">
        <v>2.2329829247593768E-3</v>
      </c>
      <c r="R89" s="226">
        <v>2.3163110252367842E-3</v>
      </c>
      <c r="S89" s="226">
        <v>2.507002530358295E-3</v>
      </c>
      <c r="T89" s="226">
        <v>3.7502627535525778E-3</v>
      </c>
      <c r="U89" s="226">
        <v>1.9391014157966969E-3</v>
      </c>
      <c r="V89" s="226">
        <v>2.343697611123071E-3</v>
      </c>
      <c r="W89" s="226">
        <v>2.489628672558193E-3</v>
      </c>
      <c r="X89" s="226">
        <v>6.0964717541211761E-3</v>
      </c>
      <c r="Y89" s="226">
        <v>1.74040503247135E-3</v>
      </c>
      <c r="DA89" s="69" t="s">
        <v>1934</v>
      </c>
    </row>
    <row r="90" spans="1:105" ht="12" customHeight="1" x14ac:dyDescent="0.25">
      <c r="A90" s="37" t="s">
        <v>35</v>
      </c>
      <c r="B90" s="226">
        <v>0.74892209411715049</v>
      </c>
      <c r="C90" s="226">
        <v>0.44066979570345849</v>
      </c>
      <c r="D90" s="226">
        <v>0.68612468826256512</v>
      </c>
      <c r="E90" s="226">
        <v>1.0136331341176841</v>
      </c>
      <c r="F90" s="226">
        <v>1.2235361373050511</v>
      </c>
      <c r="G90" s="226">
        <v>1.2349582839471129</v>
      </c>
      <c r="H90" s="226">
        <v>0.7176499527348964</v>
      </c>
      <c r="I90" s="226">
        <v>0.40236441026493253</v>
      </c>
      <c r="J90" s="226">
        <v>0.54460620548359207</v>
      </c>
      <c r="K90" s="226">
        <v>0.52313617592921091</v>
      </c>
      <c r="L90" s="226">
        <v>0.29443497352557912</v>
      </c>
      <c r="M90" s="226">
        <v>0.24579126839644841</v>
      </c>
      <c r="N90" s="226">
        <v>0.23967003132023551</v>
      </c>
      <c r="O90" s="226">
        <v>0.24411717291042351</v>
      </c>
      <c r="P90" s="226">
        <v>0.17941374363509849</v>
      </c>
      <c r="Q90" s="226">
        <v>0.1618171941165526</v>
      </c>
      <c r="R90" s="226">
        <v>0.17323884537602921</v>
      </c>
      <c r="S90" s="226">
        <v>0.25008875487453991</v>
      </c>
      <c r="T90" s="226">
        <v>0.17847959106451181</v>
      </c>
      <c r="U90" s="226">
        <v>0.18371059857454949</v>
      </c>
      <c r="V90" s="226">
        <v>0.16852199456360159</v>
      </c>
      <c r="W90" s="226">
        <v>0.15873559097395931</v>
      </c>
      <c r="X90" s="226">
        <v>0.14654014637652299</v>
      </c>
      <c r="Y90" s="226">
        <v>0.13239906831254281</v>
      </c>
      <c r="DA90" s="69" t="s">
        <v>1935</v>
      </c>
    </row>
    <row r="91" spans="1:105" ht="12" customHeight="1" x14ac:dyDescent="0.25">
      <c r="A91" s="37" t="s">
        <v>96</v>
      </c>
      <c r="B91" s="226">
        <v>0</v>
      </c>
      <c r="C91" s="226">
        <v>0</v>
      </c>
      <c r="D91" s="226">
        <v>0</v>
      </c>
      <c r="E91" s="226">
        <v>0</v>
      </c>
      <c r="F91" s="226">
        <v>0</v>
      </c>
      <c r="G91" s="226">
        <v>0</v>
      </c>
      <c r="H91" s="226">
        <v>0</v>
      </c>
      <c r="I91" s="226">
        <v>0</v>
      </c>
      <c r="J91" s="226">
        <v>0</v>
      </c>
      <c r="K91" s="226">
        <v>0</v>
      </c>
      <c r="L91" s="226">
        <v>0</v>
      </c>
      <c r="M91" s="226">
        <v>0</v>
      </c>
      <c r="N91" s="226">
        <v>0</v>
      </c>
      <c r="O91" s="226">
        <v>0</v>
      </c>
      <c r="P91" s="226">
        <v>0</v>
      </c>
      <c r="Q91" s="226">
        <v>0</v>
      </c>
      <c r="R91" s="226">
        <v>0</v>
      </c>
      <c r="S91" s="226">
        <v>0</v>
      </c>
      <c r="T91" s="226">
        <v>0</v>
      </c>
      <c r="U91" s="226">
        <v>0</v>
      </c>
      <c r="V91" s="226">
        <v>0</v>
      </c>
      <c r="W91" s="226">
        <v>0</v>
      </c>
      <c r="X91" s="226">
        <v>0</v>
      </c>
      <c r="Y91" s="226">
        <v>0</v>
      </c>
      <c r="DA91" s="69" t="s">
        <v>1936</v>
      </c>
    </row>
    <row r="92" spans="1:105" ht="12" customHeight="1" x14ac:dyDescent="0.25">
      <c r="A92" s="37" t="s">
        <v>78</v>
      </c>
      <c r="B92" s="226">
        <v>0</v>
      </c>
      <c r="C92" s="226">
        <v>0</v>
      </c>
      <c r="D92" s="226">
        <v>0</v>
      </c>
      <c r="E92" s="226">
        <v>0</v>
      </c>
      <c r="F92" s="226">
        <v>0</v>
      </c>
      <c r="G92" s="226">
        <v>0</v>
      </c>
      <c r="H92" s="226">
        <v>0</v>
      </c>
      <c r="I92" s="226">
        <v>0</v>
      </c>
      <c r="J92" s="226">
        <v>0</v>
      </c>
      <c r="K92" s="226">
        <v>0</v>
      </c>
      <c r="L92" s="226">
        <v>0</v>
      </c>
      <c r="M92" s="226">
        <v>0</v>
      </c>
      <c r="N92" s="226">
        <v>0</v>
      </c>
      <c r="O92" s="226">
        <v>0</v>
      </c>
      <c r="P92" s="226">
        <v>0</v>
      </c>
      <c r="Q92" s="226">
        <v>0</v>
      </c>
      <c r="R92" s="226">
        <v>0</v>
      </c>
      <c r="S92" s="226">
        <v>0</v>
      </c>
      <c r="T92" s="226">
        <v>0</v>
      </c>
      <c r="U92" s="226">
        <v>0</v>
      </c>
      <c r="V92" s="226">
        <v>0</v>
      </c>
      <c r="W92" s="226">
        <v>0</v>
      </c>
      <c r="X92" s="226">
        <v>0</v>
      </c>
      <c r="Y92" s="226">
        <v>5.220728022390239E-3</v>
      </c>
      <c r="DA92" s="69" t="s">
        <v>1937</v>
      </c>
    </row>
    <row r="93" spans="1:105" ht="12" customHeight="1" x14ac:dyDescent="0.25">
      <c r="A93" s="37" t="s">
        <v>40</v>
      </c>
      <c r="B93" s="226">
        <v>0.38572014709966268</v>
      </c>
      <c r="C93" s="226">
        <v>0.50781477411083087</v>
      </c>
      <c r="D93" s="226">
        <v>0.43648941499041138</v>
      </c>
      <c r="E93" s="226">
        <v>0.33353899297791362</v>
      </c>
      <c r="F93" s="226">
        <v>0.35126126839633831</v>
      </c>
      <c r="G93" s="226">
        <v>0.397161093240739</v>
      </c>
      <c r="H93" s="226">
        <v>0.45741739689816507</v>
      </c>
      <c r="I93" s="226">
        <v>0.48999988373463632</v>
      </c>
      <c r="J93" s="226">
        <v>0.38015701662810691</v>
      </c>
      <c r="K93" s="226">
        <v>0.38059282890056167</v>
      </c>
      <c r="L93" s="226">
        <v>0.45071166884655639</v>
      </c>
      <c r="M93" s="226">
        <v>0.46337299552111799</v>
      </c>
      <c r="N93" s="226">
        <v>0.46390577006276568</v>
      </c>
      <c r="O93" s="226">
        <v>0.44945105615819309</v>
      </c>
      <c r="P93" s="226">
        <v>0.47209223018207142</v>
      </c>
      <c r="Q93" s="226">
        <v>0.4643464805341006</v>
      </c>
      <c r="R93" s="226">
        <v>0.46581212063276201</v>
      </c>
      <c r="S93" s="226">
        <v>0.64108133671307022</v>
      </c>
      <c r="T93" s="226">
        <v>0.45065032015379303</v>
      </c>
      <c r="U93" s="226">
        <v>0.49559124883927452</v>
      </c>
      <c r="V93" s="226">
        <v>0.45094669691416089</v>
      </c>
      <c r="W93" s="226">
        <v>0.41265652868230213</v>
      </c>
      <c r="X93" s="226">
        <v>0.3907166788565461</v>
      </c>
      <c r="Y93" s="226">
        <v>0.32893944911616763</v>
      </c>
      <c r="DA93" s="69" t="s">
        <v>1938</v>
      </c>
    </row>
    <row r="94" spans="1:105" ht="12" customHeight="1" x14ac:dyDescent="0.25">
      <c r="A94" s="132" t="s">
        <v>1939</v>
      </c>
      <c r="B94" s="316">
        <v>3.0798764614180532</v>
      </c>
      <c r="C94" s="316">
        <v>2.9811867700252388</v>
      </c>
      <c r="D94" s="316">
        <v>3.204504168468747</v>
      </c>
      <c r="E94" s="316">
        <v>3.2160668050773689</v>
      </c>
      <c r="F94" s="316">
        <v>3.5887554254287291</v>
      </c>
      <c r="G94" s="316">
        <v>3.896631940697151</v>
      </c>
      <c r="H94" s="316">
        <v>3.474897625840716</v>
      </c>
      <c r="I94" s="316">
        <v>3.2185522187055731</v>
      </c>
      <c r="J94" s="316">
        <v>2.9351490549931119</v>
      </c>
      <c r="K94" s="316">
        <v>2.8970630481583819</v>
      </c>
      <c r="L94" s="316">
        <v>2.8134164911511972</v>
      </c>
      <c r="M94" s="316">
        <v>2.6827520171925192</v>
      </c>
      <c r="N94" s="316">
        <v>2.66551689557858</v>
      </c>
      <c r="O94" s="316">
        <v>2.582906330344088</v>
      </c>
      <c r="P94" s="316">
        <v>2.4771578913541581</v>
      </c>
      <c r="Q94" s="316">
        <v>2.3929537995615888</v>
      </c>
      <c r="R94" s="316">
        <v>2.448693786675836</v>
      </c>
      <c r="S94" s="316">
        <v>3.3732241992948109</v>
      </c>
      <c r="T94" s="316">
        <v>2.386827798546777</v>
      </c>
      <c r="U94" s="316">
        <v>2.5875771909439771</v>
      </c>
      <c r="V94" s="316">
        <v>2.4085717334584129</v>
      </c>
      <c r="W94" s="316">
        <v>2.2752815712252681</v>
      </c>
      <c r="X94" s="316">
        <v>2.1002256977234799</v>
      </c>
      <c r="Y94" s="316">
        <v>1.8321717332047429</v>
      </c>
      <c r="DA94" s="139" t="s">
        <v>1940</v>
      </c>
    </row>
    <row r="95" spans="1:105" ht="12" customHeight="1" x14ac:dyDescent="0.25">
      <c r="J95" s="131"/>
    </row>
    <row r="96" spans="1:105" ht="15" customHeight="1" x14ac:dyDescent="0.25">
      <c r="A96" s="32" t="s">
        <v>251</v>
      </c>
      <c r="B96" s="33"/>
      <c r="C96" s="33"/>
      <c r="D96" s="33"/>
      <c r="E96" s="33"/>
      <c r="F96" s="33"/>
      <c r="G96" s="33"/>
      <c r="H96" s="33"/>
      <c r="I96" s="33"/>
      <c r="J96" s="33"/>
      <c r="K96" s="33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X96" s="33"/>
      <c r="Y96" s="33"/>
      <c r="DA96" s="88"/>
    </row>
    <row r="97" spans="1:105" ht="12" customHeight="1" x14ac:dyDescent="0.25">
      <c r="J97" s="131"/>
    </row>
    <row r="98" spans="1:105" ht="12" customHeight="1" x14ac:dyDescent="0.25">
      <c r="A98" s="35" t="s">
        <v>54</v>
      </c>
      <c r="B98" s="232">
        <f t="shared" ref="B98:Y98" si="4">SUM(B$99:B$104,B$106:B$108)</f>
        <v>1.0000000000000002</v>
      </c>
      <c r="C98" s="232">
        <f t="shared" si="4"/>
        <v>1.0000000000000002</v>
      </c>
      <c r="D98" s="232">
        <f t="shared" si="4"/>
        <v>0.99999999999999978</v>
      </c>
      <c r="E98" s="232">
        <f t="shared" si="4"/>
        <v>1.0000000000000002</v>
      </c>
      <c r="F98" s="232">
        <f t="shared" si="4"/>
        <v>1.0000000000000002</v>
      </c>
      <c r="G98" s="232">
        <f t="shared" si="4"/>
        <v>1</v>
      </c>
      <c r="H98" s="232">
        <f t="shared" si="4"/>
        <v>1.0000000000000002</v>
      </c>
      <c r="I98" s="232">
        <f t="shared" si="4"/>
        <v>1.0000000000000002</v>
      </c>
      <c r="J98" s="232">
        <f t="shared" si="4"/>
        <v>0.99999999999999989</v>
      </c>
      <c r="K98" s="232">
        <f t="shared" si="4"/>
        <v>0.99999999999999967</v>
      </c>
      <c r="L98" s="232">
        <f t="shared" si="4"/>
        <v>1.0000000000000004</v>
      </c>
      <c r="M98" s="232">
        <f t="shared" si="4"/>
        <v>1.0000000000000007</v>
      </c>
      <c r="N98" s="232">
        <f t="shared" si="4"/>
        <v>1.0000000000000002</v>
      </c>
      <c r="O98" s="232">
        <f t="shared" si="4"/>
        <v>1.0000000000000002</v>
      </c>
      <c r="P98" s="232">
        <f t="shared" si="4"/>
        <v>1</v>
      </c>
      <c r="Q98" s="232">
        <f t="shared" si="4"/>
        <v>0.99999999999999989</v>
      </c>
      <c r="R98" s="232">
        <f t="shared" si="4"/>
        <v>0.99999999999999978</v>
      </c>
      <c r="S98" s="232">
        <f t="shared" si="4"/>
        <v>0.99999999999999967</v>
      </c>
      <c r="T98" s="232">
        <f t="shared" si="4"/>
        <v>1</v>
      </c>
      <c r="U98" s="232">
        <f t="shared" si="4"/>
        <v>0.99999999999999989</v>
      </c>
      <c r="V98" s="232">
        <f t="shared" si="4"/>
        <v>1</v>
      </c>
      <c r="W98" s="232">
        <f t="shared" si="4"/>
        <v>1</v>
      </c>
      <c r="X98" s="232">
        <f t="shared" si="4"/>
        <v>0.99999999999999978</v>
      </c>
      <c r="Y98" s="232">
        <f t="shared" si="4"/>
        <v>0.99999999999999967</v>
      </c>
      <c r="DA98" s="95"/>
    </row>
    <row r="99" spans="1:105" ht="12" customHeight="1" x14ac:dyDescent="0.25">
      <c r="A99" s="55" t="s">
        <v>91</v>
      </c>
      <c r="B99" s="266">
        <f t="shared" ref="B99:Y99" si="5">IF(B$6=0,0,B$6/B$5)</f>
        <v>5.0000000000062095E-3</v>
      </c>
      <c r="C99" s="266">
        <f t="shared" si="5"/>
        <v>4.999999999992252E-3</v>
      </c>
      <c r="D99" s="266">
        <f t="shared" si="5"/>
        <v>5.0000000000071793E-3</v>
      </c>
      <c r="E99" s="266">
        <f t="shared" si="5"/>
        <v>5.0000000000036109E-3</v>
      </c>
      <c r="F99" s="266">
        <f t="shared" si="5"/>
        <v>5.0000000000038677E-3</v>
      </c>
      <c r="G99" s="266">
        <f t="shared" si="5"/>
        <v>5.0000000000044072E-3</v>
      </c>
      <c r="H99" s="266">
        <f t="shared" si="5"/>
        <v>5.0000000000078246E-3</v>
      </c>
      <c r="I99" s="266">
        <f t="shared" si="5"/>
        <v>4.9999999999902752E-3</v>
      </c>
      <c r="J99" s="266">
        <f t="shared" si="5"/>
        <v>4.9999999999929701E-3</v>
      </c>
      <c r="K99" s="266">
        <f t="shared" si="5"/>
        <v>4.9999999999902596E-3</v>
      </c>
      <c r="L99" s="266">
        <f t="shared" si="5"/>
        <v>4.9999999999864476E-3</v>
      </c>
      <c r="M99" s="266">
        <f t="shared" si="5"/>
        <v>4.9999999999805348E-3</v>
      </c>
      <c r="N99" s="266">
        <f t="shared" si="5"/>
        <v>4.9999999999814394E-3</v>
      </c>
      <c r="O99" s="266">
        <f t="shared" si="5"/>
        <v>4.9999999999877556E-3</v>
      </c>
      <c r="P99" s="266">
        <f t="shared" si="5"/>
        <v>4.9999999999862195E-3</v>
      </c>
      <c r="Q99" s="266">
        <f t="shared" si="5"/>
        <v>4.9999999999877217E-3</v>
      </c>
      <c r="R99" s="266">
        <f t="shared" si="5"/>
        <v>4.9999999999870729E-3</v>
      </c>
      <c r="S99" s="266">
        <f t="shared" si="5"/>
        <v>4.9999999999878952E-3</v>
      </c>
      <c r="T99" s="266">
        <f t="shared" si="5"/>
        <v>4.9999999999864536E-3</v>
      </c>
      <c r="U99" s="266">
        <f t="shared" si="5"/>
        <v>4.9999999999865759E-3</v>
      </c>
      <c r="V99" s="266">
        <f t="shared" si="5"/>
        <v>4.9999999999799224E-3</v>
      </c>
      <c r="W99" s="266">
        <f t="shared" si="5"/>
        <v>4.9999999999810526E-3</v>
      </c>
      <c r="X99" s="266">
        <f t="shared" si="5"/>
        <v>4.9999999999785346E-3</v>
      </c>
      <c r="Y99" s="266">
        <f t="shared" si="5"/>
        <v>4.9999999999793395E-3</v>
      </c>
      <c r="DA99" s="76"/>
    </row>
    <row r="100" spans="1:105" ht="12" customHeight="1" x14ac:dyDescent="0.25">
      <c r="A100" s="173" t="s">
        <v>92</v>
      </c>
      <c r="B100" s="267">
        <f t="shared" ref="B100:Y100" si="6">IF(B$7=0,0,B$7/B$5)</f>
        <v>7.0000000000086928E-3</v>
      </c>
      <c r="C100" s="267">
        <f t="shared" si="6"/>
        <v>6.9999999999891503E-3</v>
      </c>
      <c r="D100" s="267">
        <f t="shared" si="6"/>
        <v>7.0000000000100529E-3</v>
      </c>
      <c r="E100" s="267">
        <f t="shared" si="6"/>
        <v>7.0000000000050534E-3</v>
      </c>
      <c r="F100" s="267">
        <f t="shared" si="6"/>
        <v>7.0000000000054142E-3</v>
      </c>
      <c r="G100" s="267">
        <f t="shared" si="6"/>
        <v>7.0000000000061706E-3</v>
      </c>
      <c r="H100" s="267">
        <f t="shared" si="6"/>
        <v>7.0000000000109506E-3</v>
      </c>
      <c r="I100" s="267">
        <f t="shared" si="6"/>
        <v>6.9999999999863895E-3</v>
      </c>
      <c r="J100" s="267">
        <f t="shared" si="6"/>
        <v>6.9999999999901608E-3</v>
      </c>
      <c r="K100" s="267">
        <f t="shared" si="6"/>
        <v>6.9999999999863617E-3</v>
      </c>
      <c r="L100" s="267">
        <f t="shared" si="6"/>
        <v>6.9999999999810249E-3</v>
      </c>
      <c r="M100" s="267">
        <f t="shared" si="6"/>
        <v>6.9999999999727476E-3</v>
      </c>
      <c r="N100" s="267">
        <f t="shared" si="6"/>
        <v>6.999999999974014E-3</v>
      </c>
      <c r="O100" s="267">
        <f t="shared" si="6"/>
        <v>6.9999999999828628E-3</v>
      </c>
      <c r="P100" s="267">
        <f t="shared" si="6"/>
        <v>6.9999999999807074E-3</v>
      </c>
      <c r="Q100" s="267">
        <f t="shared" si="6"/>
        <v>6.9999999999828134E-3</v>
      </c>
      <c r="R100" s="267">
        <f t="shared" si="6"/>
        <v>6.9999999999819035E-3</v>
      </c>
      <c r="S100" s="267">
        <f t="shared" si="6"/>
        <v>6.9999999999830519E-3</v>
      </c>
      <c r="T100" s="267">
        <f t="shared" si="6"/>
        <v>6.9999999999810344E-3</v>
      </c>
      <c r="U100" s="267">
        <f t="shared" si="6"/>
        <v>6.9999999999812027E-3</v>
      </c>
      <c r="V100" s="267">
        <f t="shared" si="6"/>
        <v>6.9999999999718968E-3</v>
      </c>
      <c r="W100" s="267">
        <f t="shared" si="6"/>
        <v>6.999999999973478E-3</v>
      </c>
      <c r="X100" s="267">
        <f t="shared" si="6"/>
        <v>6.9999999999699521E-3</v>
      </c>
      <c r="Y100" s="267">
        <f t="shared" si="6"/>
        <v>6.9999999999710728E-3</v>
      </c>
      <c r="DA100" s="77"/>
    </row>
    <row r="101" spans="1:105" ht="12" customHeight="1" x14ac:dyDescent="0.25">
      <c r="A101" s="173" t="s">
        <v>93</v>
      </c>
      <c r="B101" s="267">
        <f t="shared" ref="B101:Y101" si="7">IF(B$8=0,0,B$8/B$5)</f>
        <v>4.0000000000049676E-2</v>
      </c>
      <c r="C101" s="267">
        <f t="shared" si="7"/>
        <v>3.9999999999938016E-2</v>
      </c>
      <c r="D101" s="267">
        <f t="shared" si="7"/>
        <v>4.0000000000057434E-2</v>
      </c>
      <c r="E101" s="267">
        <f t="shared" si="7"/>
        <v>4.0000000000028887E-2</v>
      </c>
      <c r="F101" s="267">
        <f t="shared" si="7"/>
        <v>4.0000000000030948E-2</v>
      </c>
      <c r="G101" s="267">
        <f t="shared" si="7"/>
        <v>4.0000000000035264E-2</v>
      </c>
      <c r="H101" s="267">
        <f t="shared" si="7"/>
        <v>4.000000000006259E-2</v>
      </c>
      <c r="I101" s="267">
        <f t="shared" si="7"/>
        <v>3.9999999999922216E-2</v>
      </c>
      <c r="J101" s="267">
        <f t="shared" si="7"/>
        <v>3.9999999999943754E-2</v>
      </c>
      <c r="K101" s="267">
        <f t="shared" si="7"/>
        <v>3.9999999999922056E-2</v>
      </c>
      <c r="L101" s="267">
        <f t="shared" si="7"/>
        <v>3.9999999999891588E-2</v>
      </c>
      <c r="M101" s="267">
        <f t="shared" si="7"/>
        <v>3.9999999999844278E-2</v>
      </c>
      <c r="N101" s="267">
        <f t="shared" si="7"/>
        <v>3.9999999999851515E-2</v>
      </c>
      <c r="O101" s="267">
        <f t="shared" si="7"/>
        <v>3.9999999999902044E-2</v>
      </c>
      <c r="P101" s="267">
        <f t="shared" si="7"/>
        <v>3.9999999999889756E-2</v>
      </c>
      <c r="Q101" s="267">
        <f t="shared" si="7"/>
        <v>3.9999999999901774E-2</v>
      </c>
      <c r="R101" s="267">
        <f t="shared" si="7"/>
        <v>3.9999999999896584E-2</v>
      </c>
      <c r="S101" s="267">
        <f t="shared" si="7"/>
        <v>3.9999999999903141E-2</v>
      </c>
      <c r="T101" s="267">
        <f t="shared" si="7"/>
        <v>3.9999999999891615E-2</v>
      </c>
      <c r="U101" s="267">
        <f t="shared" si="7"/>
        <v>3.9999999999892608E-2</v>
      </c>
      <c r="V101" s="267">
        <f t="shared" si="7"/>
        <v>3.9999999999839386E-2</v>
      </c>
      <c r="W101" s="267">
        <f t="shared" si="7"/>
        <v>3.9999999999848421E-2</v>
      </c>
      <c r="X101" s="267">
        <f t="shared" si="7"/>
        <v>3.9999999999828277E-2</v>
      </c>
      <c r="Y101" s="267">
        <f t="shared" si="7"/>
        <v>3.9999999999834716E-2</v>
      </c>
      <c r="DA101" s="77"/>
    </row>
    <row r="102" spans="1:105" ht="12" customHeight="1" x14ac:dyDescent="0.25">
      <c r="A102" s="173" t="s">
        <v>94</v>
      </c>
      <c r="B102" s="267">
        <f t="shared" ref="B102:Y102" si="8">IF(B$9=0,0,B$9/B$5)</f>
        <v>2.0000000000024831E-2</v>
      </c>
      <c r="C102" s="267">
        <f t="shared" si="8"/>
        <v>1.9999999999969011E-2</v>
      </c>
      <c r="D102" s="267">
        <f t="shared" si="8"/>
        <v>2.0000000000028717E-2</v>
      </c>
      <c r="E102" s="267">
        <f t="shared" si="8"/>
        <v>2.0000000000014444E-2</v>
      </c>
      <c r="F102" s="267">
        <f t="shared" si="8"/>
        <v>2.0000000000015471E-2</v>
      </c>
      <c r="G102" s="267">
        <f t="shared" si="8"/>
        <v>2.0000000000017632E-2</v>
      </c>
      <c r="H102" s="267">
        <f t="shared" si="8"/>
        <v>2.0000000000031298E-2</v>
      </c>
      <c r="I102" s="267">
        <f t="shared" si="8"/>
        <v>1.9999999999961108E-2</v>
      </c>
      <c r="J102" s="267">
        <f t="shared" si="8"/>
        <v>1.9999999999971881E-2</v>
      </c>
      <c r="K102" s="267">
        <f t="shared" si="8"/>
        <v>1.9999999999961032E-2</v>
      </c>
      <c r="L102" s="267">
        <f t="shared" si="8"/>
        <v>1.9999999999945794E-2</v>
      </c>
      <c r="M102" s="267">
        <f t="shared" si="8"/>
        <v>1.9999999999922139E-2</v>
      </c>
      <c r="N102" s="267">
        <f t="shared" si="8"/>
        <v>1.9999999999925754E-2</v>
      </c>
      <c r="O102" s="267">
        <f t="shared" si="8"/>
        <v>1.9999999999951022E-2</v>
      </c>
      <c r="P102" s="267">
        <f t="shared" si="8"/>
        <v>1.9999999999944878E-2</v>
      </c>
      <c r="Q102" s="267">
        <f t="shared" si="8"/>
        <v>1.9999999999950887E-2</v>
      </c>
      <c r="R102" s="267">
        <f t="shared" si="8"/>
        <v>1.9999999999948292E-2</v>
      </c>
      <c r="S102" s="267">
        <f t="shared" si="8"/>
        <v>1.9999999999951574E-2</v>
      </c>
      <c r="T102" s="267">
        <f t="shared" si="8"/>
        <v>1.9999999999945804E-2</v>
      </c>
      <c r="U102" s="267">
        <f t="shared" si="8"/>
        <v>1.99999999999463E-2</v>
      </c>
      <c r="V102" s="267">
        <f t="shared" si="8"/>
        <v>1.9999999999919693E-2</v>
      </c>
      <c r="W102" s="267">
        <f t="shared" si="8"/>
        <v>1.9999999999924214E-2</v>
      </c>
      <c r="X102" s="267">
        <f t="shared" si="8"/>
        <v>1.9999999999914139E-2</v>
      </c>
      <c r="Y102" s="267">
        <f t="shared" si="8"/>
        <v>1.9999999999917351E-2</v>
      </c>
      <c r="DA102" s="77"/>
    </row>
    <row r="103" spans="1:105" ht="12" customHeight="1" x14ac:dyDescent="0.25">
      <c r="A103" s="56" t="s">
        <v>95</v>
      </c>
      <c r="B103" s="268">
        <f t="shared" ref="B103:Y103" si="9">IF(B$10=0,0,B$10/B$5)</f>
        <v>1.1933982256239001E-2</v>
      </c>
      <c r="C103" s="268">
        <f t="shared" si="9"/>
        <v>1.2097077184135822E-2</v>
      </c>
      <c r="D103" s="268">
        <f t="shared" si="9"/>
        <v>1.1927051740499335E-2</v>
      </c>
      <c r="E103" s="268">
        <f t="shared" si="9"/>
        <v>1.2084689348142561E-2</v>
      </c>
      <c r="F103" s="268">
        <f t="shared" si="9"/>
        <v>1.2142254724806484E-2</v>
      </c>
      <c r="G103" s="268">
        <f t="shared" si="9"/>
        <v>1.2093080885818333E-2</v>
      </c>
      <c r="H103" s="268">
        <f t="shared" si="9"/>
        <v>1.1960823380609697E-2</v>
      </c>
      <c r="I103" s="268">
        <f t="shared" si="9"/>
        <v>1.2108041212566237E-2</v>
      </c>
      <c r="J103" s="268">
        <f t="shared" si="9"/>
        <v>1.1963445132838469E-2</v>
      </c>
      <c r="K103" s="268">
        <f t="shared" si="9"/>
        <v>1.1967087056822704E-2</v>
      </c>
      <c r="L103" s="268">
        <f t="shared" si="9"/>
        <v>1.223457862484799E-2</v>
      </c>
      <c r="M103" s="268">
        <f t="shared" si="9"/>
        <v>1.2468754138814294E-2</v>
      </c>
      <c r="N103" s="268">
        <f t="shared" si="9"/>
        <v>1.2499335214221476E-2</v>
      </c>
      <c r="O103" s="268">
        <f t="shared" si="9"/>
        <v>1.2471045753170958E-2</v>
      </c>
      <c r="P103" s="268">
        <f t="shared" si="9"/>
        <v>1.2923461689502433E-2</v>
      </c>
      <c r="Q103" s="268">
        <f t="shared" si="9"/>
        <v>1.3045926205943839E-2</v>
      </c>
      <c r="R103" s="268">
        <f t="shared" si="9"/>
        <v>1.2939809729453796E-2</v>
      </c>
      <c r="S103" s="268">
        <f t="shared" si="9"/>
        <v>1.2897130583482519E-2</v>
      </c>
      <c r="T103" s="268">
        <f t="shared" si="9"/>
        <v>1.2860643118249609E-2</v>
      </c>
      <c r="U103" s="268">
        <f t="shared" si="9"/>
        <v>1.2960497071350848E-2</v>
      </c>
      <c r="V103" s="268">
        <f t="shared" si="9"/>
        <v>1.2897546063257362E-2</v>
      </c>
      <c r="W103" s="268">
        <f t="shared" si="9"/>
        <v>1.2784610518208809E-2</v>
      </c>
      <c r="X103" s="268">
        <f t="shared" si="9"/>
        <v>1.2856592716571422E-2</v>
      </c>
      <c r="Y103" s="268">
        <f t="shared" si="9"/>
        <v>1.2812353387766991E-2</v>
      </c>
      <c r="DA103" s="78"/>
    </row>
    <row r="104" spans="1:105" ht="12" customHeight="1" x14ac:dyDescent="0.25">
      <c r="A104" s="174" t="s">
        <v>1853</v>
      </c>
      <c r="B104" s="269">
        <f t="shared" ref="B104:Y104" si="10">IF(B$16=0,0,B$16/B$5)</f>
        <v>2.7233920424843679E-2</v>
      </c>
      <c r="C104" s="269">
        <f t="shared" si="10"/>
        <v>3.2538403284947302E-2</v>
      </c>
      <c r="D104" s="269">
        <f t="shared" si="10"/>
        <v>2.9122606345079433E-2</v>
      </c>
      <c r="E104" s="269">
        <f t="shared" si="10"/>
        <v>2.46721798525627E-2</v>
      </c>
      <c r="F104" s="269">
        <f t="shared" si="10"/>
        <v>2.3674860053652012E-2</v>
      </c>
      <c r="G104" s="269">
        <f t="shared" si="10"/>
        <v>2.4714079399507444E-2</v>
      </c>
      <c r="H104" s="269">
        <f t="shared" si="10"/>
        <v>3.0111722704091595E-2</v>
      </c>
      <c r="I104" s="269">
        <f t="shared" si="10"/>
        <v>3.7490218572918163E-2</v>
      </c>
      <c r="J104" s="269">
        <f t="shared" si="10"/>
        <v>3.2548114274381298E-2</v>
      </c>
      <c r="K104" s="269">
        <f t="shared" si="10"/>
        <v>3.268225797120955E-2</v>
      </c>
      <c r="L104" s="269">
        <f t="shared" si="10"/>
        <v>3.9481975299031316E-2</v>
      </c>
      <c r="M104" s="269">
        <f t="shared" si="10"/>
        <v>4.031152492567016E-2</v>
      </c>
      <c r="N104" s="269">
        <f t="shared" si="10"/>
        <v>4.0477257894315624E-2</v>
      </c>
      <c r="O104" s="269">
        <f t="shared" si="10"/>
        <v>3.9665118698788616E-2</v>
      </c>
      <c r="P104" s="269">
        <f t="shared" si="10"/>
        <v>4.220502018288267E-2</v>
      </c>
      <c r="Q104" s="269">
        <f t="shared" si="10"/>
        <v>4.2831336426245703E-2</v>
      </c>
      <c r="R104" s="269">
        <f t="shared" si="10"/>
        <v>4.25933532248636E-2</v>
      </c>
      <c r="S104" s="269">
        <f t="shared" si="10"/>
        <v>4.1970480196439973E-2</v>
      </c>
      <c r="T104" s="269">
        <f t="shared" si="10"/>
        <v>4.1816583152236908E-2</v>
      </c>
      <c r="U104" s="269">
        <f t="shared" si="10"/>
        <v>4.2442454112699063E-2</v>
      </c>
      <c r="V104" s="269">
        <f t="shared" si="10"/>
        <v>4.3071853648764001E-2</v>
      </c>
      <c r="W104" s="269">
        <f t="shared" si="10"/>
        <v>4.3700509337298105E-2</v>
      </c>
      <c r="X104" s="269">
        <f t="shared" si="10"/>
        <v>4.2844571923171509E-2</v>
      </c>
      <c r="Y104" s="269">
        <f t="shared" si="10"/>
        <v>4.3217288382409798E-2</v>
      </c>
      <c r="DA104" s="79"/>
    </row>
    <row r="105" spans="1:105" ht="12" customHeight="1" x14ac:dyDescent="0.25">
      <c r="A105" s="174" t="s">
        <v>1855</v>
      </c>
      <c r="B105" s="269">
        <f t="shared" ref="B105:Y105" si="11">IF(B$17=0,0,B$17/B$5)</f>
        <v>0.82831227415250896</v>
      </c>
      <c r="C105" s="269">
        <f t="shared" si="11"/>
        <v>0.81105695667559041</v>
      </c>
      <c r="D105" s="269">
        <f t="shared" si="11"/>
        <v>0.82223343892525258</v>
      </c>
      <c r="E105" s="269">
        <f t="shared" si="11"/>
        <v>0.83641606446021488</v>
      </c>
      <c r="F105" s="269">
        <f t="shared" si="11"/>
        <v>0.83957208510225945</v>
      </c>
      <c r="G105" s="269">
        <f t="shared" si="11"/>
        <v>0.83627266327126115</v>
      </c>
      <c r="H105" s="269">
        <f t="shared" si="11"/>
        <v>0.81901251457276059</v>
      </c>
      <c r="I105" s="269">
        <f t="shared" si="11"/>
        <v>0.79509014338594908</v>
      </c>
      <c r="J105" s="269">
        <f t="shared" si="11"/>
        <v>0.81115929776092321</v>
      </c>
      <c r="K105" s="269">
        <f t="shared" si="11"/>
        <v>0.8107234150360868</v>
      </c>
      <c r="L105" s="269">
        <f t="shared" si="11"/>
        <v>0.78854572318958027</v>
      </c>
      <c r="M105" s="269">
        <f t="shared" si="11"/>
        <v>0.78563855443430741</v>
      </c>
      <c r="N105" s="269">
        <f t="shared" si="11"/>
        <v>0.78507394490436266</v>
      </c>
      <c r="O105" s="269">
        <f t="shared" si="11"/>
        <v>0.7877191273286871</v>
      </c>
      <c r="P105" s="269">
        <f t="shared" si="11"/>
        <v>0.77908258438807443</v>
      </c>
      <c r="Q105" s="269">
        <f t="shared" si="11"/>
        <v>0.77694198975410811</v>
      </c>
      <c r="R105" s="269">
        <f t="shared" si="11"/>
        <v>0.77781494099061654</v>
      </c>
      <c r="S105" s="269">
        <f t="shared" si="11"/>
        <v>0.77986465545038508</v>
      </c>
      <c r="T105" s="269">
        <f t="shared" si="11"/>
        <v>0.78039703339140454</v>
      </c>
      <c r="U105" s="269">
        <f t="shared" si="11"/>
        <v>0.77828048412125683</v>
      </c>
      <c r="V105" s="269">
        <f t="shared" si="11"/>
        <v>0.77631536995768124</v>
      </c>
      <c r="W105" s="269">
        <f t="shared" si="11"/>
        <v>0.77440263717299263</v>
      </c>
      <c r="X105" s="269">
        <f t="shared" si="11"/>
        <v>0.77708867553129646</v>
      </c>
      <c r="Y105" s="269">
        <f t="shared" si="11"/>
        <v>0.77593193960254347</v>
      </c>
      <c r="DA105" s="79"/>
    </row>
    <row r="106" spans="1:105" ht="12" customHeight="1" x14ac:dyDescent="0.25">
      <c r="A106" s="62" t="s">
        <v>1856</v>
      </c>
      <c r="B106" s="318">
        <f t="shared" ref="B106:Y106" si="12">IF(B$18=0,0,B$18/B$5)</f>
        <v>0.60136293727881263</v>
      </c>
      <c r="C106" s="318">
        <f t="shared" si="12"/>
        <v>0.53990359596769744</v>
      </c>
      <c r="D106" s="318">
        <f t="shared" si="12"/>
        <v>0.57954505271625834</v>
      </c>
      <c r="E106" s="318">
        <f t="shared" si="12"/>
        <v>0.63081456568885996</v>
      </c>
      <c r="F106" s="318">
        <f t="shared" si="12"/>
        <v>0.64228158465516016</v>
      </c>
      <c r="G106" s="318">
        <f t="shared" si="12"/>
        <v>0.6303220016087</v>
      </c>
      <c r="H106" s="318">
        <f t="shared" si="12"/>
        <v>0.56808149203866498</v>
      </c>
      <c r="I106" s="318">
        <f t="shared" si="12"/>
        <v>0.48267165527829892</v>
      </c>
      <c r="J106" s="318">
        <f t="shared" si="12"/>
        <v>0.53992501214108024</v>
      </c>
      <c r="K106" s="318">
        <f t="shared" si="12"/>
        <v>0.53837126527600832</v>
      </c>
      <c r="L106" s="318">
        <f t="shared" si="12"/>
        <v>0.45952926236432068</v>
      </c>
      <c r="M106" s="318">
        <f t="shared" si="12"/>
        <v>0.44970918005372418</v>
      </c>
      <c r="N106" s="318">
        <f t="shared" si="12"/>
        <v>0.44776346245173393</v>
      </c>
      <c r="O106" s="318">
        <f t="shared" si="12"/>
        <v>0.4571764715054501</v>
      </c>
      <c r="P106" s="318">
        <f t="shared" si="12"/>
        <v>0.42737408286405365</v>
      </c>
      <c r="Q106" s="318">
        <f t="shared" si="12"/>
        <v>0.42001418620206227</v>
      </c>
      <c r="R106" s="318">
        <f t="shared" si="12"/>
        <v>0.4228703307834214</v>
      </c>
      <c r="S106" s="318">
        <f t="shared" si="12"/>
        <v>0.43011065381338676</v>
      </c>
      <c r="T106" s="318">
        <f t="shared" si="12"/>
        <v>0.43192550712276506</v>
      </c>
      <c r="U106" s="318">
        <f t="shared" si="12"/>
        <v>0.42459336651543278</v>
      </c>
      <c r="V106" s="318">
        <f t="shared" si="12"/>
        <v>0.41738325621798272</v>
      </c>
      <c r="W106" s="318">
        <f t="shared" si="12"/>
        <v>0.41023172602884328</v>
      </c>
      <c r="X106" s="318">
        <f t="shared" si="12"/>
        <v>0.42005057617153541</v>
      </c>
      <c r="Y106" s="318">
        <f t="shared" si="12"/>
        <v>0.41578786974913012</v>
      </c>
      <c r="DA106" s="141"/>
    </row>
    <row r="107" spans="1:105" ht="12" customHeight="1" x14ac:dyDescent="0.25">
      <c r="A107" s="62" t="s">
        <v>1868</v>
      </c>
      <c r="B107" s="318">
        <f t="shared" ref="B107:Y107" si="13">IF(B$29=0,0,B$29/B$5)</f>
        <v>0.22694933687369639</v>
      </c>
      <c r="C107" s="318">
        <f t="shared" si="13"/>
        <v>0.27115336070789309</v>
      </c>
      <c r="D107" s="318">
        <f t="shared" si="13"/>
        <v>0.24268838620899413</v>
      </c>
      <c r="E107" s="318">
        <f t="shared" si="13"/>
        <v>0.20560149877135503</v>
      </c>
      <c r="F107" s="318">
        <f t="shared" si="13"/>
        <v>0.19729050044709931</v>
      </c>
      <c r="G107" s="318">
        <f t="shared" si="13"/>
        <v>0.20595066166256118</v>
      </c>
      <c r="H107" s="318">
        <f t="shared" si="13"/>
        <v>0.25093102253409566</v>
      </c>
      <c r="I107" s="318">
        <f t="shared" si="13"/>
        <v>0.31241848810765011</v>
      </c>
      <c r="J107" s="318">
        <f t="shared" si="13"/>
        <v>0.27123428561984297</v>
      </c>
      <c r="K107" s="318">
        <f t="shared" si="13"/>
        <v>0.27235214976007843</v>
      </c>
      <c r="L107" s="318">
        <f t="shared" si="13"/>
        <v>0.32901646082525954</v>
      </c>
      <c r="M107" s="318">
        <f t="shared" si="13"/>
        <v>0.33592937438058335</v>
      </c>
      <c r="N107" s="318">
        <f t="shared" si="13"/>
        <v>0.33731048245262873</v>
      </c>
      <c r="O107" s="318">
        <f t="shared" si="13"/>
        <v>0.33054265582323689</v>
      </c>
      <c r="P107" s="318">
        <f t="shared" si="13"/>
        <v>0.35170850152402083</v>
      </c>
      <c r="Q107" s="318">
        <f t="shared" si="13"/>
        <v>0.35692780355204595</v>
      </c>
      <c r="R107" s="318">
        <f t="shared" si="13"/>
        <v>0.3549446102071952</v>
      </c>
      <c r="S107" s="318">
        <f t="shared" si="13"/>
        <v>0.34975400163699838</v>
      </c>
      <c r="T107" s="318">
        <f t="shared" si="13"/>
        <v>0.34847152626863953</v>
      </c>
      <c r="U107" s="318">
        <f t="shared" si="13"/>
        <v>0.35368711760582405</v>
      </c>
      <c r="V107" s="318">
        <f t="shared" si="13"/>
        <v>0.35893211373969852</v>
      </c>
      <c r="W107" s="318">
        <f t="shared" si="13"/>
        <v>0.36417091114414935</v>
      </c>
      <c r="X107" s="318">
        <f t="shared" si="13"/>
        <v>0.357038099359761</v>
      </c>
      <c r="Y107" s="318">
        <f t="shared" si="13"/>
        <v>0.36014406985341341</v>
      </c>
      <c r="DA107" s="141"/>
    </row>
    <row r="108" spans="1:105" ht="12" customHeight="1" x14ac:dyDescent="0.25">
      <c r="A108" s="41" t="s">
        <v>1870</v>
      </c>
      <c r="B108" s="319">
        <f t="shared" ref="B108:Y108" si="14">IF(B$30=0,0,B$30/B$5)</f>
        <v>6.0519823166319063E-2</v>
      </c>
      <c r="C108" s="319">
        <f t="shared" si="14"/>
        <v>7.2307562855438171E-2</v>
      </c>
      <c r="D108" s="319">
        <f t="shared" si="14"/>
        <v>6.4716902989065142E-2</v>
      </c>
      <c r="E108" s="319">
        <f t="shared" si="14"/>
        <v>5.4827066339028036E-2</v>
      </c>
      <c r="F108" s="319">
        <f t="shared" si="14"/>
        <v>5.2610800119226524E-2</v>
      </c>
      <c r="G108" s="319">
        <f t="shared" si="14"/>
        <v>5.4920176443349678E-2</v>
      </c>
      <c r="H108" s="319">
        <f t="shared" si="14"/>
        <v>6.6914939342425525E-2</v>
      </c>
      <c r="I108" s="319">
        <f t="shared" si="14"/>
        <v>8.331159682870673E-2</v>
      </c>
      <c r="J108" s="319">
        <f t="shared" si="14"/>
        <v>7.2329142831958168E-2</v>
      </c>
      <c r="K108" s="319">
        <f t="shared" si="14"/>
        <v>7.2627239936020979E-2</v>
      </c>
      <c r="L108" s="319">
        <f t="shared" si="14"/>
        <v>8.7737722886735911E-2</v>
      </c>
      <c r="M108" s="319">
        <f t="shared" si="14"/>
        <v>8.958116650148891E-2</v>
      </c>
      <c r="N108" s="319">
        <f t="shared" si="14"/>
        <v>8.994946198736771E-2</v>
      </c>
      <c r="O108" s="319">
        <f t="shared" si="14"/>
        <v>8.8144708219529938E-2</v>
      </c>
      <c r="P108" s="319">
        <f t="shared" si="14"/>
        <v>9.37889337397389E-2</v>
      </c>
      <c r="Q108" s="319">
        <f t="shared" si="14"/>
        <v>9.5180747613878972E-2</v>
      </c>
      <c r="R108" s="319">
        <f t="shared" si="14"/>
        <v>9.465189605525208E-2</v>
      </c>
      <c r="S108" s="319">
        <f t="shared" si="14"/>
        <v>9.3267733769866287E-2</v>
      </c>
      <c r="T108" s="319">
        <f t="shared" si="14"/>
        <v>9.2925740338303933E-2</v>
      </c>
      <c r="U108" s="319">
        <f t="shared" si="14"/>
        <v>9.4316564694886459E-2</v>
      </c>
      <c r="V108" s="319">
        <f t="shared" si="14"/>
        <v>9.5715230330586321E-2</v>
      </c>
      <c r="W108" s="319">
        <f t="shared" si="14"/>
        <v>9.7112242971773233E-2</v>
      </c>
      <c r="X108" s="319">
        <f t="shared" si="14"/>
        <v>9.5210159829269628E-2</v>
      </c>
      <c r="Y108" s="319">
        <f t="shared" si="14"/>
        <v>9.6038418627576921E-2</v>
      </c>
      <c r="DA108" s="82"/>
    </row>
    <row r="109" spans="1:105" ht="12" customHeight="1" x14ac:dyDescent="0.25">
      <c r="J109" s="131"/>
    </row>
    <row r="110" spans="1:105" ht="12" customHeight="1" x14ac:dyDescent="0.25">
      <c r="A110" s="35" t="s">
        <v>55</v>
      </c>
      <c r="B110" s="232">
        <f t="shared" ref="B110:Y110" si="15">SUM(B$111:B$115,B$117:B$118,B$120:B$121,B$123:B$124)</f>
        <v>1.0000000000000002</v>
      </c>
      <c r="C110" s="232">
        <f t="shared" si="15"/>
        <v>0.99999999999999978</v>
      </c>
      <c r="D110" s="232">
        <f t="shared" si="15"/>
        <v>0.99999999999999989</v>
      </c>
      <c r="E110" s="232">
        <f t="shared" si="15"/>
        <v>0.99999999999999989</v>
      </c>
      <c r="F110" s="232">
        <f t="shared" si="15"/>
        <v>0.99999999999999989</v>
      </c>
      <c r="G110" s="232">
        <f t="shared" si="15"/>
        <v>1</v>
      </c>
      <c r="H110" s="232">
        <f t="shared" si="15"/>
        <v>1.0000000000000004</v>
      </c>
      <c r="I110" s="232">
        <f t="shared" si="15"/>
        <v>1</v>
      </c>
      <c r="J110" s="232">
        <f t="shared" si="15"/>
        <v>1</v>
      </c>
      <c r="K110" s="232">
        <f t="shared" si="15"/>
        <v>0.99999999999999944</v>
      </c>
      <c r="L110" s="232">
        <f t="shared" si="15"/>
        <v>1</v>
      </c>
      <c r="M110" s="232">
        <f t="shared" si="15"/>
        <v>1.0000000000000004</v>
      </c>
      <c r="N110" s="232">
        <f t="shared" si="15"/>
        <v>1</v>
      </c>
      <c r="O110" s="232">
        <f t="shared" si="15"/>
        <v>0.99999999999999989</v>
      </c>
      <c r="P110" s="232">
        <f t="shared" si="15"/>
        <v>0.99999999999999989</v>
      </c>
      <c r="Q110" s="232">
        <f t="shared" si="15"/>
        <v>0.99999999999999978</v>
      </c>
      <c r="R110" s="232">
        <f t="shared" si="15"/>
        <v>1</v>
      </c>
      <c r="S110" s="232">
        <f t="shared" si="15"/>
        <v>0.99999999999999989</v>
      </c>
      <c r="T110" s="232">
        <f t="shared" si="15"/>
        <v>1.0000000000000002</v>
      </c>
      <c r="U110" s="232">
        <f t="shared" si="15"/>
        <v>0.99999999999999978</v>
      </c>
      <c r="V110" s="232">
        <f t="shared" si="15"/>
        <v>0.99999999999999989</v>
      </c>
      <c r="W110" s="232">
        <f t="shared" si="15"/>
        <v>1.0000000000000004</v>
      </c>
      <c r="X110" s="232">
        <f t="shared" si="15"/>
        <v>0.99999999999999956</v>
      </c>
      <c r="Y110" s="232">
        <f t="shared" si="15"/>
        <v>0.99999999999999989</v>
      </c>
      <c r="DA110" s="95"/>
    </row>
    <row r="111" spans="1:105" ht="12" customHeight="1" x14ac:dyDescent="0.25">
      <c r="A111" s="55" t="s">
        <v>91</v>
      </c>
      <c r="B111" s="299">
        <f t="shared" ref="B111:Y111" si="16">IF(B$33=0,0,B$33/B$32)</f>
        <v>5.2781221197408506E-3</v>
      </c>
      <c r="C111" s="299">
        <f t="shared" si="16"/>
        <v>5.2781221197633022E-3</v>
      </c>
      <c r="D111" s="299">
        <f t="shared" si="16"/>
        <v>5.2781221197446184E-3</v>
      </c>
      <c r="E111" s="299">
        <f t="shared" si="16"/>
        <v>5.2781221197435958E-3</v>
      </c>
      <c r="F111" s="299">
        <f t="shared" si="16"/>
        <v>5.2781221197435143E-3</v>
      </c>
      <c r="G111" s="299">
        <f t="shared" si="16"/>
        <v>5.2781221197465734E-3</v>
      </c>
      <c r="H111" s="299">
        <f t="shared" si="16"/>
        <v>5.2781221197439037E-3</v>
      </c>
      <c r="I111" s="299">
        <f t="shared" si="16"/>
        <v>5.2781221197602517E-3</v>
      </c>
      <c r="J111" s="299">
        <f t="shared" si="16"/>
        <v>5.2781221197628053E-3</v>
      </c>
      <c r="K111" s="299">
        <f t="shared" si="16"/>
        <v>5.2781221197654663E-3</v>
      </c>
      <c r="L111" s="299">
        <f t="shared" si="16"/>
        <v>5.278122119761172E-3</v>
      </c>
      <c r="M111" s="299">
        <f t="shared" si="16"/>
        <v>5.2781221197642789E-3</v>
      </c>
      <c r="N111" s="299">
        <f t="shared" si="16"/>
        <v>5.278122119764579E-3</v>
      </c>
      <c r="O111" s="299">
        <f t="shared" si="16"/>
        <v>5.2781221197618017E-3</v>
      </c>
      <c r="P111" s="299">
        <f t="shared" si="16"/>
        <v>5.2781221197622146E-3</v>
      </c>
      <c r="Q111" s="299">
        <f t="shared" si="16"/>
        <v>5.2781221197614782E-3</v>
      </c>
      <c r="R111" s="299">
        <f t="shared" si="16"/>
        <v>5.2781221197614791E-3</v>
      </c>
      <c r="S111" s="299">
        <f t="shared" si="16"/>
        <v>5.2781221197619969E-3</v>
      </c>
      <c r="T111" s="299">
        <f t="shared" si="16"/>
        <v>5.2781221197624141E-3</v>
      </c>
      <c r="U111" s="299">
        <f t="shared" si="16"/>
        <v>5.2781221197621556E-3</v>
      </c>
      <c r="V111" s="299">
        <f t="shared" si="16"/>
        <v>5.2781221197664629E-3</v>
      </c>
      <c r="W111" s="299">
        <f t="shared" si="16"/>
        <v>5.2781221197657621E-3</v>
      </c>
      <c r="X111" s="299">
        <f t="shared" si="16"/>
        <v>5.2781221197672548E-3</v>
      </c>
      <c r="Y111" s="299">
        <f t="shared" si="16"/>
        <v>5.2781221197652226E-3</v>
      </c>
      <c r="DA111" s="67"/>
    </row>
    <row r="112" spans="1:105" ht="12" customHeight="1" x14ac:dyDescent="0.25">
      <c r="A112" s="173" t="s">
        <v>92</v>
      </c>
      <c r="B112" s="233">
        <f t="shared" ref="B112:Y112" si="17">IF(B$34=0,0,B$34/B$32)</f>
        <v>7.4900519068517909E-3</v>
      </c>
      <c r="C112" s="233">
        <f t="shared" si="17"/>
        <v>7.4900519068836534E-3</v>
      </c>
      <c r="D112" s="233">
        <f t="shared" si="17"/>
        <v>7.4900519068571425E-3</v>
      </c>
      <c r="E112" s="233">
        <f t="shared" si="17"/>
        <v>7.4900519068556888E-3</v>
      </c>
      <c r="F112" s="233">
        <f t="shared" si="17"/>
        <v>7.4900519068555734E-3</v>
      </c>
      <c r="G112" s="233">
        <f t="shared" si="17"/>
        <v>7.4900519068599172E-3</v>
      </c>
      <c r="H112" s="233">
        <f t="shared" si="17"/>
        <v>7.490051906856126E-3</v>
      </c>
      <c r="I112" s="233">
        <f t="shared" si="17"/>
        <v>7.4900519068793235E-3</v>
      </c>
      <c r="J112" s="233">
        <f t="shared" si="17"/>
        <v>7.4900519068829474E-3</v>
      </c>
      <c r="K112" s="233">
        <f t="shared" si="17"/>
        <v>7.4900519068867204E-3</v>
      </c>
      <c r="L112" s="233">
        <f t="shared" si="17"/>
        <v>7.4900519068806289E-3</v>
      </c>
      <c r="M112" s="233">
        <f t="shared" si="17"/>
        <v>7.4900519068850386E-3</v>
      </c>
      <c r="N112" s="233">
        <f t="shared" si="17"/>
        <v>7.4900519068854688E-3</v>
      </c>
      <c r="O112" s="233">
        <f t="shared" si="17"/>
        <v>7.4900519068815206E-3</v>
      </c>
      <c r="P112" s="233">
        <f t="shared" si="17"/>
        <v>7.4900519068821095E-3</v>
      </c>
      <c r="Q112" s="233">
        <f t="shared" si="17"/>
        <v>7.4900519068810652E-3</v>
      </c>
      <c r="R112" s="233">
        <f t="shared" si="17"/>
        <v>7.4900519068810652E-3</v>
      </c>
      <c r="S112" s="233">
        <f t="shared" si="17"/>
        <v>7.490051906881799E-3</v>
      </c>
      <c r="T112" s="233">
        <f t="shared" si="17"/>
        <v>7.4900519068823879E-3</v>
      </c>
      <c r="U112" s="233">
        <f t="shared" si="17"/>
        <v>7.4900519068820236E-3</v>
      </c>
      <c r="V112" s="233">
        <f t="shared" si="17"/>
        <v>7.4900519068881411E-3</v>
      </c>
      <c r="W112" s="233">
        <f t="shared" si="17"/>
        <v>7.4900519068871445E-3</v>
      </c>
      <c r="X112" s="233">
        <f t="shared" si="17"/>
        <v>7.4900519068892626E-3</v>
      </c>
      <c r="Y112" s="233">
        <f t="shared" si="17"/>
        <v>7.4900519068863752E-3</v>
      </c>
      <c r="DA112" s="177"/>
    </row>
    <row r="113" spans="1:105" ht="12" customHeight="1" x14ac:dyDescent="0.25">
      <c r="A113" s="173" t="s">
        <v>93</v>
      </c>
      <c r="B113" s="233">
        <f t="shared" ref="B113:Y113" si="18">IF(B$35=0,0,B$35/B$32)</f>
        <v>2.6652580694100585E-2</v>
      </c>
      <c r="C113" s="233">
        <f t="shared" si="18"/>
        <v>2.6652580694213945E-2</v>
      </c>
      <c r="D113" s="233">
        <f t="shared" si="18"/>
        <v>2.6652580694119604E-2</v>
      </c>
      <c r="E113" s="233">
        <f t="shared" si="18"/>
        <v>2.6652580694114442E-2</v>
      </c>
      <c r="F113" s="233">
        <f t="shared" si="18"/>
        <v>2.6652580694114032E-2</v>
      </c>
      <c r="G113" s="233">
        <f t="shared" si="18"/>
        <v>2.6652580694129482E-2</v>
      </c>
      <c r="H113" s="233">
        <f t="shared" si="18"/>
        <v>2.6652580694115999E-2</v>
      </c>
      <c r="I113" s="233">
        <f t="shared" si="18"/>
        <v>2.6652580694198555E-2</v>
      </c>
      <c r="J113" s="233">
        <f t="shared" si="18"/>
        <v>2.6652580694211451E-2</v>
      </c>
      <c r="K113" s="233">
        <f t="shared" si="18"/>
        <v>2.6652580694224881E-2</v>
      </c>
      <c r="L113" s="233">
        <f t="shared" si="18"/>
        <v>2.6652580694203187E-2</v>
      </c>
      <c r="M113" s="233">
        <f t="shared" si="18"/>
        <v>2.6652580694218882E-2</v>
      </c>
      <c r="N113" s="233">
        <f t="shared" si="18"/>
        <v>2.6652580694220402E-2</v>
      </c>
      <c r="O113" s="233">
        <f t="shared" si="18"/>
        <v>2.6652580694206385E-2</v>
      </c>
      <c r="P113" s="233">
        <f t="shared" si="18"/>
        <v>2.665258069420845E-2</v>
      </c>
      <c r="Q113" s="233">
        <f t="shared" si="18"/>
        <v>2.6652580694204737E-2</v>
      </c>
      <c r="R113" s="233">
        <f t="shared" si="18"/>
        <v>2.6652580694204744E-2</v>
      </c>
      <c r="S113" s="233">
        <f t="shared" si="18"/>
        <v>2.665258069420735E-2</v>
      </c>
      <c r="T113" s="233">
        <f t="shared" si="18"/>
        <v>2.6652580694209463E-2</v>
      </c>
      <c r="U113" s="233">
        <f t="shared" si="18"/>
        <v>2.6652580694208155E-2</v>
      </c>
      <c r="V113" s="233">
        <f t="shared" si="18"/>
        <v>2.6652580694229912E-2</v>
      </c>
      <c r="W113" s="233">
        <f t="shared" si="18"/>
        <v>2.6652580694226376E-2</v>
      </c>
      <c r="X113" s="233">
        <f t="shared" si="18"/>
        <v>2.6652580694233909E-2</v>
      </c>
      <c r="Y113" s="233">
        <f t="shared" si="18"/>
        <v>2.6652580694223636E-2</v>
      </c>
      <c r="DA113" s="177"/>
    </row>
    <row r="114" spans="1:105" ht="12" customHeight="1" x14ac:dyDescent="0.25">
      <c r="A114" s="173" t="s">
        <v>94</v>
      </c>
      <c r="B114" s="233">
        <f t="shared" ref="B114:Y114" si="19">IF(B$36=0,0,B$36/B$32)</f>
        <v>2.1112488478963392E-2</v>
      </c>
      <c r="C114" s="233">
        <f t="shared" si="19"/>
        <v>2.1112488479053212E-2</v>
      </c>
      <c r="D114" s="233">
        <f t="shared" si="19"/>
        <v>2.1112488478978467E-2</v>
      </c>
      <c r="E114" s="233">
        <f t="shared" si="19"/>
        <v>2.111248847897438E-2</v>
      </c>
      <c r="F114" s="233">
        <f t="shared" si="19"/>
        <v>2.1112488478974057E-2</v>
      </c>
      <c r="G114" s="233">
        <f t="shared" si="19"/>
        <v>2.1112488478986301E-2</v>
      </c>
      <c r="H114" s="233">
        <f t="shared" si="19"/>
        <v>2.1112488478975615E-2</v>
      </c>
      <c r="I114" s="233">
        <f t="shared" si="19"/>
        <v>2.1112488479041007E-2</v>
      </c>
      <c r="J114" s="233">
        <f t="shared" si="19"/>
        <v>2.1112488479051221E-2</v>
      </c>
      <c r="K114" s="233">
        <f t="shared" si="19"/>
        <v>2.1112488479061862E-2</v>
      </c>
      <c r="L114" s="233">
        <f t="shared" si="19"/>
        <v>2.1112488479044674E-2</v>
      </c>
      <c r="M114" s="233">
        <f t="shared" si="19"/>
        <v>2.1112488479057119E-2</v>
      </c>
      <c r="N114" s="233">
        <f t="shared" si="19"/>
        <v>2.1112488479058316E-2</v>
      </c>
      <c r="O114" s="233">
        <f t="shared" si="19"/>
        <v>2.1112488479047203E-2</v>
      </c>
      <c r="P114" s="233">
        <f t="shared" si="19"/>
        <v>2.1112488479048851E-2</v>
      </c>
      <c r="Q114" s="233">
        <f t="shared" si="19"/>
        <v>2.1112488479045902E-2</v>
      </c>
      <c r="R114" s="233">
        <f t="shared" si="19"/>
        <v>2.1112488479045902E-2</v>
      </c>
      <c r="S114" s="233">
        <f t="shared" si="19"/>
        <v>2.1112488479047987E-2</v>
      </c>
      <c r="T114" s="233">
        <f t="shared" si="19"/>
        <v>2.1112488479049646E-2</v>
      </c>
      <c r="U114" s="233">
        <f t="shared" si="19"/>
        <v>2.1112488479048619E-2</v>
      </c>
      <c r="V114" s="233">
        <f t="shared" si="19"/>
        <v>2.1112488479065848E-2</v>
      </c>
      <c r="W114" s="233">
        <f t="shared" si="19"/>
        <v>2.1112488479063048E-2</v>
      </c>
      <c r="X114" s="233">
        <f t="shared" si="19"/>
        <v>2.1112488479069016E-2</v>
      </c>
      <c r="Y114" s="233">
        <f t="shared" si="19"/>
        <v>2.1112488479060887E-2</v>
      </c>
      <c r="DA114" s="177"/>
    </row>
    <row r="115" spans="1:105" ht="12" customHeight="1" x14ac:dyDescent="0.25">
      <c r="A115" s="56" t="s">
        <v>95</v>
      </c>
      <c r="B115" s="300">
        <f t="shared" ref="B115:Y115" si="20">IF(B$37=0,0,B$37/B$32)</f>
        <v>1.2101426319136894E-2</v>
      </c>
      <c r="C115" s="300">
        <f t="shared" si="20"/>
        <v>1.3116109085497638E-2</v>
      </c>
      <c r="D115" s="300">
        <f t="shared" si="20"/>
        <v>1.2379541408720222E-2</v>
      </c>
      <c r="E115" s="300">
        <f t="shared" si="20"/>
        <v>1.188355497238526E-2</v>
      </c>
      <c r="F115" s="300">
        <f t="shared" si="20"/>
        <v>1.1801177941465381E-2</v>
      </c>
      <c r="G115" s="300">
        <f t="shared" si="20"/>
        <v>1.189773586061631E-2</v>
      </c>
      <c r="H115" s="300">
        <f t="shared" si="20"/>
        <v>1.2569960015724734E-2</v>
      </c>
      <c r="I115" s="300">
        <f t="shared" si="20"/>
        <v>1.4034353798596116E-2</v>
      </c>
      <c r="J115" s="300">
        <f t="shared" si="20"/>
        <v>1.2972235666996131E-2</v>
      </c>
      <c r="K115" s="300">
        <f t="shared" si="20"/>
        <v>1.2998943794121349E-2</v>
      </c>
      <c r="L115" s="300">
        <f t="shared" si="20"/>
        <v>1.4586783746073272E-2</v>
      </c>
      <c r="M115" s="300">
        <f t="shared" si="20"/>
        <v>1.504637668814587E-2</v>
      </c>
      <c r="N115" s="300">
        <f t="shared" si="20"/>
        <v>1.511983698796374E-2</v>
      </c>
      <c r="O115" s="300">
        <f t="shared" si="20"/>
        <v>1.4909273708529269E-2</v>
      </c>
      <c r="P115" s="300">
        <f t="shared" si="20"/>
        <v>1.6038816700217323E-2</v>
      </c>
      <c r="Q115" s="300">
        <f t="shared" si="20"/>
        <v>1.6344440695520442E-2</v>
      </c>
      <c r="R115" s="300">
        <f t="shared" si="20"/>
        <v>1.615285001118387E-2</v>
      </c>
      <c r="S115" s="300">
        <f t="shared" si="20"/>
        <v>1.5950121603428916E-2</v>
      </c>
      <c r="T115" s="300">
        <f t="shared" si="20"/>
        <v>1.5868431141201528E-2</v>
      </c>
      <c r="U115" s="300">
        <f t="shared" si="20"/>
        <v>1.61422400880427E-2</v>
      </c>
      <c r="V115" s="300">
        <f t="shared" si="20"/>
        <v>1.6216312079616154E-2</v>
      </c>
      <c r="W115" s="300">
        <f t="shared" si="20"/>
        <v>1.622782707464621E-2</v>
      </c>
      <c r="X115" s="300">
        <f t="shared" si="20"/>
        <v>1.6109173924509879E-2</v>
      </c>
      <c r="Y115" s="300">
        <f t="shared" si="20"/>
        <v>1.6144128064092218E-2</v>
      </c>
      <c r="DA115" s="68"/>
    </row>
    <row r="116" spans="1:105" ht="12" customHeight="1" x14ac:dyDescent="0.25">
      <c r="A116" s="174" t="s">
        <v>1883</v>
      </c>
      <c r="B116" s="301">
        <f t="shared" ref="B116:Y116" si="21">IF(B$43=0,0,B$43/B$32)</f>
        <v>6.0804755722205783E-2</v>
      </c>
      <c r="C116" s="301">
        <f t="shared" si="21"/>
        <v>7.0340597119406073E-2</v>
      </c>
      <c r="D116" s="301">
        <f t="shared" si="21"/>
        <v>6.405623661976656E-2</v>
      </c>
      <c r="E116" s="301">
        <f t="shared" si="21"/>
        <v>5.6624044812094154E-2</v>
      </c>
      <c r="F116" s="301">
        <f t="shared" si="21"/>
        <v>5.506406639484198E-2</v>
      </c>
      <c r="G116" s="301">
        <f t="shared" si="21"/>
        <v>5.6690185770427899E-2</v>
      </c>
      <c r="H116" s="301">
        <f t="shared" si="21"/>
        <v>6.5820367261804763E-2</v>
      </c>
      <c r="I116" s="301">
        <f t="shared" si="21"/>
        <v>8.0518270433600755E-2</v>
      </c>
      <c r="J116" s="301">
        <f t="shared" si="21"/>
        <v>7.0361358045966826E-2</v>
      </c>
      <c r="K116" s="301">
        <f t="shared" si="21"/>
        <v>7.0619720021743451E-2</v>
      </c>
      <c r="L116" s="301">
        <f t="shared" si="21"/>
        <v>8.501826012551518E-2</v>
      </c>
      <c r="M116" s="301">
        <f t="shared" si="21"/>
        <v>8.6967403845724184E-2</v>
      </c>
      <c r="N116" s="301">
        <f t="shared" si="21"/>
        <v>8.7362671285199117E-2</v>
      </c>
      <c r="O116" s="301">
        <f t="shared" si="21"/>
        <v>8.5442479884670616E-2</v>
      </c>
      <c r="P116" s="301">
        <f t="shared" si="21"/>
        <v>9.1599429859752474E-2</v>
      </c>
      <c r="Q116" s="301">
        <f t="shared" si="21"/>
        <v>9.3190380359706962E-2</v>
      </c>
      <c r="R116" s="301">
        <f t="shared" si="21"/>
        <v>9.2582838343096788E-2</v>
      </c>
      <c r="S116" s="301">
        <f t="shared" si="21"/>
        <v>9.1011147037513035E-2</v>
      </c>
      <c r="T116" s="301">
        <f t="shared" si="21"/>
        <v>9.0627549554380224E-2</v>
      </c>
      <c r="U116" s="301">
        <f t="shared" si="21"/>
        <v>9.2199103243398084E-2</v>
      </c>
      <c r="V116" s="301">
        <f t="shared" si="21"/>
        <v>9.3811005559002028E-2</v>
      </c>
      <c r="W116" s="301">
        <f t="shared" si="21"/>
        <v>9.5452224605613992E-2</v>
      </c>
      <c r="X116" s="301">
        <f t="shared" si="21"/>
        <v>9.3225956361612405E-2</v>
      </c>
      <c r="Y116" s="301">
        <f t="shared" si="21"/>
        <v>9.4188402769303237E-2</v>
      </c>
      <c r="DA116" s="178"/>
    </row>
    <row r="117" spans="1:105" ht="12" customHeight="1" x14ac:dyDescent="0.25">
      <c r="A117" s="62" t="s">
        <v>1884</v>
      </c>
      <c r="B117" s="302">
        <f t="shared" ref="B117:Y117" si="22">IF(B$44=0,0,B$44/B$32)</f>
        <v>2.3106724856585152E-2</v>
      </c>
      <c r="C117" s="302">
        <f t="shared" si="22"/>
        <v>2.2181522387480408E-2</v>
      </c>
      <c r="D117" s="302">
        <f t="shared" si="22"/>
        <v>2.2793405555265718E-2</v>
      </c>
      <c r="E117" s="302">
        <f t="shared" si="22"/>
        <v>2.3505157353150691E-2</v>
      </c>
      <c r="F117" s="302">
        <f t="shared" si="22"/>
        <v>2.3653861578660642E-2</v>
      </c>
      <c r="G117" s="302">
        <f t="shared" si="22"/>
        <v>2.349851368012636E-2</v>
      </c>
      <c r="H117" s="302">
        <f t="shared" si="22"/>
        <v>2.262215743722007E-2</v>
      </c>
      <c r="I117" s="302">
        <f t="shared" si="22"/>
        <v>2.1199269079637911E-2</v>
      </c>
      <c r="J117" s="302">
        <f t="shared" si="22"/>
        <v>2.2184138904572333E-2</v>
      </c>
      <c r="K117" s="302">
        <f t="shared" si="22"/>
        <v>2.2159096509488021E-2</v>
      </c>
      <c r="L117" s="302">
        <f t="shared" si="22"/>
        <v>2.0760330429088827E-2</v>
      </c>
      <c r="M117" s="302">
        <f t="shared" si="22"/>
        <v>2.0563222899412991E-2</v>
      </c>
      <c r="N117" s="302">
        <f t="shared" si="22"/>
        <v>2.0523877184590554E-2</v>
      </c>
      <c r="O117" s="302">
        <f t="shared" si="22"/>
        <v>2.0710379068505647E-2</v>
      </c>
      <c r="P117" s="302">
        <f t="shared" si="22"/>
        <v>2.0097970645322295E-2</v>
      </c>
      <c r="Q117" s="302">
        <f t="shared" si="22"/>
        <v>1.9939288934051006E-2</v>
      </c>
      <c r="R117" s="302">
        <f t="shared" si="22"/>
        <v>2.0002259019753877E-2</v>
      </c>
      <c r="S117" s="302">
        <f t="shared" si="22"/>
        <v>2.0155875304608096E-2</v>
      </c>
      <c r="T117" s="302">
        <f t="shared" si="22"/>
        <v>2.0194389017619739E-2</v>
      </c>
      <c r="U117" s="302">
        <f t="shared" si="22"/>
        <v>2.0038532366366508E-2</v>
      </c>
      <c r="V117" s="302">
        <f t="shared" si="22"/>
        <v>1.9885228707919374E-2</v>
      </c>
      <c r="W117" s="302">
        <f t="shared" si="22"/>
        <v>1.9731162578653386E-2</v>
      </c>
      <c r="X117" s="302">
        <f t="shared" si="22"/>
        <v>1.9943415181640296E-2</v>
      </c>
      <c r="Y117" s="302">
        <f t="shared" si="22"/>
        <v>1.9852173477509338E-2</v>
      </c>
      <c r="DA117" s="72"/>
    </row>
    <row r="118" spans="1:105" ht="12" customHeight="1" x14ac:dyDescent="0.25">
      <c r="A118" s="62" t="s">
        <v>1896</v>
      </c>
      <c r="B118" s="302">
        <f t="shared" ref="B118:Y118" si="23">IF(B$55=0,0,B$55/B$32)</f>
        <v>3.7698030865620631E-2</v>
      </c>
      <c r="C118" s="302">
        <f t="shared" si="23"/>
        <v>4.8159074731925676E-2</v>
      </c>
      <c r="D118" s="302">
        <f t="shared" si="23"/>
        <v>4.1262831064500842E-2</v>
      </c>
      <c r="E118" s="302">
        <f t="shared" si="23"/>
        <v>3.3118887458943459E-2</v>
      </c>
      <c r="F118" s="302">
        <f t="shared" si="23"/>
        <v>3.1410204816181349E-2</v>
      </c>
      <c r="G118" s="302">
        <f t="shared" si="23"/>
        <v>3.3191672090301536E-2</v>
      </c>
      <c r="H118" s="302">
        <f t="shared" si="23"/>
        <v>4.3198209824584693E-2</v>
      </c>
      <c r="I118" s="302">
        <f t="shared" si="23"/>
        <v>5.9319001353962855E-2</v>
      </c>
      <c r="J118" s="302">
        <f t="shared" si="23"/>
        <v>4.8177219141394494E-2</v>
      </c>
      <c r="K118" s="302">
        <f t="shared" si="23"/>
        <v>4.8460623512255427E-2</v>
      </c>
      <c r="L118" s="302">
        <f t="shared" si="23"/>
        <v>6.4257929696426352E-2</v>
      </c>
      <c r="M118" s="302">
        <f t="shared" si="23"/>
        <v>6.6404180946311189E-2</v>
      </c>
      <c r="N118" s="302">
        <f t="shared" si="23"/>
        <v>6.6838794100608556E-2</v>
      </c>
      <c r="O118" s="302">
        <f t="shared" si="23"/>
        <v>6.4732100816164984E-2</v>
      </c>
      <c r="P118" s="302">
        <f t="shared" si="23"/>
        <v>7.1501459214430185E-2</v>
      </c>
      <c r="Q118" s="302">
        <f t="shared" si="23"/>
        <v>7.3251091425655959E-2</v>
      </c>
      <c r="R118" s="302">
        <f t="shared" si="23"/>
        <v>7.25805793233429E-2</v>
      </c>
      <c r="S118" s="302">
        <f t="shared" si="23"/>
        <v>7.0855271732904943E-2</v>
      </c>
      <c r="T118" s="302">
        <f t="shared" si="23"/>
        <v>7.0433160536760478E-2</v>
      </c>
      <c r="U118" s="302">
        <f t="shared" si="23"/>
        <v>7.2160570877031566E-2</v>
      </c>
      <c r="V118" s="302">
        <f t="shared" si="23"/>
        <v>7.3925776851082647E-2</v>
      </c>
      <c r="W118" s="302">
        <f t="shared" si="23"/>
        <v>7.5721062026960606E-2</v>
      </c>
      <c r="X118" s="302">
        <f t="shared" si="23"/>
        <v>7.3282541179972099E-2</v>
      </c>
      <c r="Y118" s="302">
        <f t="shared" si="23"/>
        <v>7.4336229291793898E-2</v>
      </c>
      <c r="DA118" s="72"/>
    </row>
    <row r="119" spans="1:105" ht="12" customHeight="1" x14ac:dyDescent="0.25">
      <c r="A119" s="174" t="s">
        <v>1898</v>
      </c>
      <c r="B119" s="301">
        <f t="shared" ref="B119:Y119" si="24">IF(B$56=0,0,B$56/B$32)</f>
        <v>0.76687407235239347</v>
      </c>
      <c r="C119" s="301">
        <f t="shared" si="24"/>
        <v>0.75956175683036087</v>
      </c>
      <c r="D119" s="301">
        <f t="shared" si="24"/>
        <v>0.76444109391981008</v>
      </c>
      <c r="E119" s="301">
        <f t="shared" si="24"/>
        <v>0.76987814087123541</v>
      </c>
      <c r="F119" s="301">
        <f t="shared" si="24"/>
        <v>0.77100003153012409</v>
      </c>
      <c r="G119" s="301">
        <f t="shared" si="24"/>
        <v>0.76982107188021132</v>
      </c>
      <c r="H119" s="301">
        <f t="shared" si="24"/>
        <v>0.76308591308393858</v>
      </c>
      <c r="I119" s="301">
        <f t="shared" si="24"/>
        <v>0.75190372538056238</v>
      </c>
      <c r="J119" s="301">
        <f t="shared" si="24"/>
        <v>0.75967571151248758</v>
      </c>
      <c r="K119" s="301">
        <f t="shared" si="24"/>
        <v>0.75947828979234033</v>
      </c>
      <c r="L119" s="301">
        <f t="shared" si="24"/>
        <v>0.74838759101807895</v>
      </c>
      <c r="M119" s="301">
        <f t="shared" si="24"/>
        <v>0.74666873070961648</v>
      </c>
      <c r="N119" s="301">
        <f t="shared" si="24"/>
        <v>0.74633771297219709</v>
      </c>
      <c r="O119" s="301">
        <f t="shared" si="24"/>
        <v>0.7478157110584992</v>
      </c>
      <c r="P119" s="301">
        <f t="shared" si="24"/>
        <v>0.74267264757286477</v>
      </c>
      <c r="Q119" s="301">
        <f t="shared" si="24"/>
        <v>0.74133145906706743</v>
      </c>
      <c r="R119" s="301">
        <f t="shared" si="24"/>
        <v>0.74191019646805434</v>
      </c>
      <c r="S119" s="301">
        <f t="shared" si="24"/>
        <v>0.74314695918439544</v>
      </c>
      <c r="T119" s="301">
        <f t="shared" si="24"/>
        <v>0.7434774491342091</v>
      </c>
      <c r="U119" s="301">
        <f t="shared" si="24"/>
        <v>0.74217758477773954</v>
      </c>
      <c r="V119" s="301">
        <f t="shared" si="24"/>
        <v>0.74102817327506265</v>
      </c>
      <c r="W119" s="301">
        <f t="shared" si="24"/>
        <v>0.73991467068586259</v>
      </c>
      <c r="X119" s="301">
        <f t="shared" si="24"/>
        <v>0.74151670796952296</v>
      </c>
      <c r="Y119" s="301">
        <f t="shared" si="24"/>
        <v>0.74083865338673915</v>
      </c>
      <c r="DA119" s="178"/>
    </row>
    <row r="120" spans="1:105" ht="12" customHeight="1" x14ac:dyDescent="0.25">
      <c r="A120" s="62" t="s">
        <v>1899</v>
      </c>
      <c r="B120" s="302">
        <f t="shared" ref="B120:Y120" si="25">IF(B$57=0,0,B$57/B$32)</f>
        <v>0.69320174569755455</v>
      </c>
      <c r="C120" s="302">
        <f t="shared" si="25"/>
        <v>0.66544567162441248</v>
      </c>
      <c r="D120" s="302">
        <f t="shared" si="25"/>
        <v>0.68380216665797133</v>
      </c>
      <c r="E120" s="302">
        <f t="shared" si="25"/>
        <v>0.70515472059452078</v>
      </c>
      <c r="F120" s="302">
        <f t="shared" si="25"/>
        <v>0.70961584735981897</v>
      </c>
      <c r="G120" s="302">
        <f t="shared" si="25"/>
        <v>0.70495541040379095</v>
      </c>
      <c r="H120" s="302">
        <f t="shared" si="25"/>
        <v>0.6786647231166022</v>
      </c>
      <c r="I120" s="302">
        <f t="shared" si="25"/>
        <v>0.63597807238913706</v>
      </c>
      <c r="J120" s="302">
        <f t="shared" si="25"/>
        <v>0.66552416713717011</v>
      </c>
      <c r="K120" s="302">
        <f t="shared" si="25"/>
        <v>0.66477289528464056</v>
      </c>
      <c r="L120" s="302">
        <f t="shared" si="25"/>
        <v>0.62280991287266485</v>
      </c>
      <c r="M120" s="302">
        <f t="shared" si="25"/>
        <v>0.61689668698238986</v>
      </c>
      <c r="N120" s="302">
        <f t="shared" si="25"/>
        <v>0.61571631553771666</v>
      </c>
      <c r="O120" s="302">
        <f t="shared" si="25"/>
        <v>0.62131137205516929</v>
      </c>
      <c r="P120" s="302">
        <f t="shared" si="25"/>
        <v>0.6029391193596686</v>
      </c>
      <c r="Q120" s="302">
        <f t="shared" si="25"/>
        <v>0.59817866802153041</v>
      </c>
      <c r="R120" s="302">
        <f t="shared" si="25"/>
        <v>0.60006777059261662</v>
      </c>
      <c r="S120" s="302">
        <f t="shared" si="25"/>
        <v>0.60467625913824319</v>
      </c>
      <c r="T120" s="302">
        <f t="shared" si="25"/>
        <v>0.60583167052859233</v>
      </c>
      <c r="U120" s="302">
        <f t="shared" si="25"/>
        <v>0.60115597099099516</v>
      </c>
      <c r="V120" s="302">
        <f t="shared" si="25"/>
        <v>0.59655686123758123</v>
      </c>
      <c r="W120" s="302">
        <f t="shared" si="25"/>
        <v>0.59193487735960149</v>
      </c>
      <c r="X120" s="302">
        <f t="shared" si="25"/>
        <v>0.59830245544920901</v>
      </c>
      <c r="Y120" s="302">
        <f t="shared" si="25"/>
        <v>0.59556520432528037</v>
      </c>
      <c r="DA120" s="72"/>
    </row>
    <row r="121" spans="1:105" ht="12" customHeight="1" x14ac:dyDescent="0.25">
      <c r="A121" s="62" t="s">
        <v>1911</v>
      </c>
      <c r="B121" s="302">
        <f t="shared" ref="B121:Y121" si="26">IF(B$68=0,0,B$68/B$32)</f>
        <v>7.367232665483886E-2</v>
      </c>
      <c r="C121" s="302">
        <f t="shared" si="26"/>
        <v>9.4116085205948399E-2</v>
      </c>
      <c r="D121" s="302">
        <f t="shared" si="26"/>
        <v>8.0638927261838814E-2</v>
      </c>
      <c r="E121" s="302">
        <f t="shared" si="26"/>
        <v>6.4723420276714724E-2</v>
      </c>
      <c r="F121" s="302">
        <f t="shared" si="26"/>
        <v>6.1384184170305091E-2</v>
      </c>
      <c r="G121" s="302">
        <f t="shared" si="26"/>
        <v>6.4865661476420339E-2</v>
      </c>
      <c r="H121" s="302">
        <f t="shared" si="26"/>
        <v>8.4421189967336441E-2</v>
      </c>
      <c r="I121" s="302">
        <f t="shared" si="26"/>
        <v>0.1159256529914254</v>
      </c>
      <c r="J121" s="302">
        <f t="shared" si="26"/>
        <v>9.4151544375317489E-2</v>
      </c>
      <c r="K121" s="302">
        <f t="shared" si="26"/>
        <v>9.4705394507699756E-2</v>
      </c>
      <c r="L121" s="302">
        <f t="shared" si="26"/>
        <v>0.12557767814541412</v>
      </c>
      <c r="M121" s="302">
        <f t="shared" si="26"/>
        <v>0.12977204372722664</v>
      </c>
      <c r="N121" s="302">
        <f t="shared" si="26"/>
        <v>0.13062139743448054</v>
      </c>
      <c r="O121" s="302">
        <f t="shared" si="26"/>
        <v>0.12650433900332986</v>
      </c>
      <c r="P121" s="302">
        <f t="shared" si="26"/>
        <v>0.1397335282131961</v>
      </c>
      <c r="Q121" s="302">
        <f t="shared" si="26"/>
        <v>0.14315279104553696</v>
      </c>
      <c r="R121" s="302">
        <f t="shared" si="26"/>
        <v>0.14184242587543774</v>
      </c>
      <c r="S121" s="302">
        <f t="shared" si="26"/>
        <v>0.13847070004615228</v>
      </c>
      <c r="T121" s="302">
        <f t="shared" si="26"/>
        <v>0.13764577860561672</v>
      </c>
      <c r="U121" s="302">
        <f t="shared" si="26"/>
        <v>0.14102161378674435</v>
      </c>
      <c r="V121" s="302">
        <f t="shared" si="26"/>
        <v>0.1444713120374814</v>
      </c>
      <c r="W121" s="302">
        <f t="shared" si="26"/>
        <v>0.14797979332626116</v>
      </c>
      <c r="X121" s="302">
        <f t="shared" si="26"/>
        <v>0.14321425252031403</v>
      </c>
      <c r="Y121" s="302">
        <f t="shared" si="26"/>
        <v>0.14527344906145875</v>
      </c>
      <c r="DA121" s="72"/>
    </row>
    <row r="122" spans="1:105" ht="12" customHeight="1" x14ac:dyDescent="0.25">
      <c r="A122" s="174" t="s">
        <v>1913</v>
      </c>
      <c r="B122" s="301">
        <f t="shared" ref="B122:Y122" si="27">IF(B$69=0,0,B$69/B$32)</f>
        <v>9.968650240660766E-2</v>
      </c>
      <c r="C122" s="301">
        <f t="shared" si="27"/>
        <v>9.6448293764821058E-2</v>
      </c>
      <c r="D122" s="301">
        <f t="shared" si="27"/>
        <v>9.8589884852002999E-2</v>
      </c>
      <c r="E122" s="301">
        <f t="shared" si="27"/>
        <v>0.10108101614459684</v>
      </c>
      <c r="F122" s="301">
        <f t="shared" si="27"/>
        <v>0.10160148093388136</v>
      </c>
      <c r="G122" s="301">
        <f t="shared" si="27"/>
        <v>0.10105776328902226</v>
      </c>
      <c r="H122" s="301">
        <f t="shared" si="27"/>
        <v>9.79905164388407E-2</v>
      </c>
      <c r="I122" s="301">
        <f t="shared" si="27"/>
        <v>9.3010407187361449E-2</v>
      </c>
      <c r="J122" s="301">
        <f t="shared" si="27"/>
        <v>9.6457451574641084E-2</v>
      </c>
      <c r="K122" s="301">
        <f t="shared" si="27"/>
        <v>9.636980319185541E-2</v>
      </c>
      <c r="L122" s="301">
        <f t="shared" si="27"/>
        <v>9.1474121910442976E-2</v>
      </c>
      <c r="M122" s="301">
        <f t="shared" si="27"/>
        <v>9.078424555658858E-2</v>
      </c>
      <c r="N122" s="301">
        <f t="shared" si="27"/>
        <v>9.0646535554711166E-2</v>
      </c>
      <c r="O122" s="301">
        <f t="shared" si="27"/>
        <v>9.1299292148404029E-2</v>
      </c>
      <c r="P122" s="301">
        <f t="shared" si="27"/>
        <v>8.9155862667263816E-2</v>
      </c>
      <c r="Q122" s="301">
        <f t="shared" si="27"/>
        <v>8.8600476677811693E-2</v>
      </c>
      <c r="R122" s="301">
        <f t="shared" si="27"/>
        <v>8.8820871977771734E-2</v>
      </c>
      <c r="S122" s="301">
        <f t="shared" si="27"/>
        <v>8.935852897476336E-2</v>
      </c>
      <c r="T122" s="301">
        <f t="shared" si="27"/>
        <v>8.9493326970305598E-2</v>
      </c>
      <c r="U122" s="301">
        <f t="shared" si="27"/>
        <v>8.8947828690918385E-2</v>
      </c>
      <c r="V122" s="301">
        <f t="shared" si="27"/>
        <v>8.8411265886368745E-2</v>
      </c>
      <c r="W122" s="301">
        <f t="shared" si="27"/>
        <v>8.7872034433935264E-2</v>
      </c>
      <c r="X122" s="301">
        <f t="shared" si="27"/>
        <v>8.8614918544394808E-2</v>
      </c>
      <c r="Y122" s="301">
        <f t="shared" si="27"/>
        <v>8.8295572579929205E-2</v>
      </c>
      <c r="DA122" s="178"/>
    </row>
    <row r="123" spans="1:105" ht="12" customHeight="1" x14ac:dyDescent="0.25">
      <c r="A123" s="62" t="s">
        <v>1914</v>
      </c>
      <c r="B123" s="302">
        <f t="shared" ref="B123:Y123" si="28">IF(B$70=0,0,B$70/B$32)</f>
        <v>8.0873536998047849E-2</v>
      </c>
      <c r="C123" s="302">
        <f t="shared" si="28"/>
        <v>7.7635328356181255E-2</v>
      </c>
      <c r="D123" s="302">
        <f t="shared" si="28"/>
        <v>7.9776919443429767E-2</v>
      </c>
      <c r="E123" s="302">
        <f t="shared" si="28"/>
        <v>8.2268050736027262E-2</v>
      </c>
      <c r="F123" s="302">
        <f t="shared" si="28"/>
        <v>8.2788515525312065E-2</v>
      </c>
      <c r="G123" s="302">
        <f t="shared" si="28"/>
        <v>8.2244797880442047E-2</v>
      </c>
      <c r="H123" s="302">
        <f t="shared" si="28"/>
        <v>7.9177551030270008E-2</v>
      </c>
      <c r="I123" s="302">
        <f t="shared" si="28"/>
        <v>7.419744177873247E-2</v>
      </c>
      <c r="J123" s="302">
        <f t="shared" si="28"/>
        <v>7.7644486166003016E-2</v>
      </c>
      <c r="K123" s="302">
        <f t="shared" si="28"/>
        <v>7.7556837783207863E-2</v>
      </c>
      <c r="L123" s="302">
        <f t="shared" si="28"/>
        <v>7.2661156501810736E-2</v>
      </c>
      <c r="M123" s="302">
        <f t="shared" si="28"/>
        <v>7.197128014794528E-2</v>
      </c>
      <c r="N123" s="302">
        <f t="shared" si="28"/>
        <v>7.1833570146066783E-2</v>
      </c>
      <c r="O123" s="302">
        <f t="shared" si="28"/>
        <v>7.2486326739769555E-2</v>
      </c>
      <c r="P123" s="302">
        <f t="shared" si="28"/>
        <v>7.0342897258627871E-2</v>
      </c>
      <c r="Q123" s="302">
        <f t="shared" si="28"/>
        <v>6.9787511269178371E-2</v>
      </c>
      <c r="R123" s="302">
        <f t="shared" si="28"/>
        <v>7.0007906569138412E-2</v>
      </c>
      <c r="S123" s="302">
        <f t="shared" si="28"/>
        <v>7.0545563566128178E-2</v>
      </c>
      <c r="T123" s="302">
        <f t="shared" si="28"/>
        <v>7.0680361561668945E-2</v>
      </c>
      <c r="U123" s="302">
        <f t="shared" si="28"/>
        <v>7.0134863282282633E-2</v>
      </c>
      <c r="V123" s="302">
        <f t="shared" si="28"/>
        <v>6.9598300477717645E-2</v>
      </c>
      <c r="W123" s="302">
        <f t="shared" si="28"/>
        <v>6.9059069025286662E-2</v>
      </c>
      <c r="X123" s="302">
        <f t="shared" si="28"/>
        <v>6.9801953135740905E-2</v>
      </c>
      <c r="Y123" s="302">
        <f t="shared" si="28"/>
        <v>6.9482607171282532E-2</v>
      </c>
      <c r="DA123" s="72"/>
    </row>
    <row r="124" spans="1:105" ht="12" customHeight="1" x14ac:dyDescent="0.25">
      <c r="A124" s="63" t="s">
        <v>1926</v>
      </c>
      <c r="B124" s="303">
        <f t="shared" ref="B124:Y124" si="29">IF(B$81=0,0,B$81/B$32)</f>
        <v>1.8812965408559802E-2</v>
      </c>
      <c r="C124" s="303">
        <f t="shared" si="29"/>
        <v>1.8812965408639817E-2</v>
      </c>
      <c r="D124" s="303">
        <f t="shared" si="29"/>
        <v>1.8812965408573228E-2</v>
      </c>
      <c r="E124" s="303">
        <f t="shared" si="29"/>
        <v>1.8812965408569582E-2</v>
      </c>
      <c r="F124" s="303">
        <f t="shared" si="29"/>
        <v>1.8812965408569301E-2</v>
      </c>
      <c r="G124" s="303">
        <f t="shared" si="29"/>
        <v>1.8812965408580202E-2</v>
      </c>
      <c r="H124" s="303">
        <f t="shared" si="29"/>
        <v>1.8812965408570682E-2</v>
      </c>
      <c r="I124" s="303">
        <f t="shared" si="29"/>
        <v>1.8812965408628961E-2</v>
      </c>
      <c r="J124" s="303">
        <f t="shared" si="29"/>
        <v>1.8812965408638069E-2</v>
      </c>
      <c r="K124" s="303">
        <f t="shared" si="29"/>
        <v>1.8812965408647544E-2</v>
      </c>
      <c r="L124" s="303">
        <f t="shared" si="29"/>
        <v>1.881296540863223E-2</v>
      </c>
      <c r="M124" s="303">
        <f t="shared" si="29"/>
        <v>1.8812965408643308E-2</v>
      </c>
      <c r="N124" s="303">
        <f t="shared" si="29"/>
        <v>1.8812965408644387E-2</v>
      </c>
      <c r="O124" s="303">
        <f t="shared" si="29"/>
        <v>1.8812965408634478E-2</v>
      </c>
      <c r="P124" s="303">
        <f t="shared" si="29"/>
        <v>1.8812965408635942E-2</v>
      </c>
      <c r="Q124" s="303">
        <f t="shared" si="29"/>
        <v>1.8812965408633323E-2</v>
      </c>
      <c r="R124" s="303">
        <f t="shared" si="29"/>
        <v>1.8812965408633326E-2</v>
      </c>
      <c r="S124" s="303">
        <f t="shared" si="29"/>
        <v>1.8812965408635175E-2</v>
      </c>
      <c r="T124" s="303">
        <f t="shared" si="29"/>
        <v>1.8812965408636657E-2</v>
      </c>
      <c r="U124" s="303">
        <f t="shared" si="29"/>
        <v>1.8812965408635741E-2</v>
      </c>
      <c r="V124" s="303">
        <f t="shared" si="29"/>
        <v>1.8812965408651093E-2</v>
      </c>
      <c r="W124" s="303">
        <f t="shared" si="29"/>
        <v>1.8812965408648595E-2</v>
      </c>
      <c r="X124" s="303">
        <f t="shared" si="29"/>
        <v>1.8812965408653914E-2</v>
      </c>
      <c r="Y124" s="303">
        <f t="shared" si="29"/>
        <v>1.8812965408646673E-2</v>
      </c>
      <c r="DA124" s="74"/>
    </row>
    <row r="125" spans="1:105" ht="12" customHeight="1" x14ac:dyDescent="0.25">
      <c r="J125" s="131"/>
    </row>
    <row r="126" spans="1:105" ht="12" customHeight="1" x14ac:dyDescent="0.25">
      <c r="A126" s="35" t="s">
        <v>62</v>
      </c>
      <c r="B126" s="232">
        <f t="shared" ref="B126:Y126" si="30">SUM(B$127:B$132)</f>
        <v>1</v>
      </c>
      <c r="C126" s="232">
        <f t="shared" si="30"/>
        <v>1</v>
      </c>
      <c r="D126" s="232">
        <f t="shared" si="30"/>
        <v>1</v>
      </c>
      <c r="E126" s="232">
        <f t="shared" si="30"/>
        <v>1</v>
      </c>
      <c r="F126" s="232">
        <f t="shared" si="30"/>
        <v>1</v>
      </c>
      <c r="G126" s="232">
        <f t="shared" si="30"/>
        <v>1</v>
      </c>
      <c r="H126" s="232">
        <f t="shared" si="30"/>
        <v>0.99999999999999989</v>
      </c>
      <c r="I126" s="232">
        <f t="shared" si="30"/>
        <v>1</v>
      </c>
      <c r="J126" s="232">
        <f t="shared" si="30"/>
        <v>0.99999999999999989</v>
      </c>
      <c r="K126" s="232">
        <f t="shared" si="30"/>
        <v>1</v>
      </c>
      <c r="L126" s="232">
        <f t="shared" si="30"/>
        <v>1</v>
      </c>
      <c r="M126" s="232">
        <f t="shared" si="30"/>
        <v>0.99999999999999989</v>
      </c>
      <c r="N126" s="232">
        <f t="shared" si="30"/>
        <v>1</v>
      </c>
      <c r="O126" s="232">
        <f t="shared" si="30"/>
        <v>1</v>
      </c>
      <c r="P126" s="232">
        <f t="shared" si="30"/>
        <v>1</v>
      </c>
      <c r="Q126" s="232">
        <f t="shared" si="30"/>
        <v>1</v>
      </c>
      <c r="R126" s="232">
        <f t="shared" si="30"/>
        <v>0.99999999999999967</v>
      </c>
      <c r="S126" s="232">
        <f t="shared" si="30"/>
        <v>1</v>
      </c>
      <c r="T126" s="232">
        <f t="shared" si="30"/>
        <v>0.99999999999999989</v>
      </c>
      <c r="U126" s="232">
        <f t="shared" si="30"/>
        <v>1.0000000000000002</v>
      </c>
      <c r="V126" s="232">
        <f t="shared" si="30"/>
        <v>0.99999999999999978</v>
      </c>
      <c r="W126" s="232">
        <f t="shared" si="30"/>
        <v>1.0000000000000002</v>
      </c>
      <c r="X126" s="232">
        <f t="shared" si="30"/>
        <v>0.99999999999999989</v>
      </c>
      <c r="Y126" s="232">
        <f t="shared" si="30"/>
        <v>0.99999999999999978</v>
      </c>
      <c r="DA126" s="95"/>
    </row>
    <row r="127" spans="1:105" ht="12" customHeight="1" x14ac:dyDescent="0.25">
      <c r="A127" s="55" t="s">
        <v>91</v>
      </c>
      <c r="B127" s="299">
        <f t="shared" ref="B127:Y127" si="31">IF(B$84=0,0,B$84/B$83)</f>
        <v>3.7027758008035587E-2</v>
      </c>
      <c r="C127" s="299">
        <f t="shared" si="31"/>
        <v>3.7027758007430196E-2</v>
      </c>
      <c r="D127" s="299">
        <f t="shared" si="31"/>
        <v>3.702775800798902E-2</v>
      </c>
      <c r="E127" s="299">
        <f t="shared" si="31"/>
        <v>3.7027758007951155E-2</v>
      </c>
      <c r="F127" s="299">
        <f t="shared" si="31"/>
        <v>3.7027758007964984E-2</v>
      </c>
      <c r="G127" s="299">
        <f t="shared" si="31"/>
        <v>3.7027758007922178E-2</v>
      </c>
      <c r="H127" s="299">
        <f t="shared" si="31"/>
        <v>3.7027758008001718E-2</v>
      </c>
      <c r="I127" s="299">
        <f t="shared" si="31"/>
        <v>3.7027758007466278E-2</v>
      </c>
      <c r="J127" s="299">
        <f t="shared" si="31"/>
        <v>3.7027758007463246E-2</v>
      </c>
      <c r="K127" s="299">
        <f t="shared" si="31"/>
        <v>3.702775800737873E-2</v>
      </c>
      <c r="L127" s="299">
        <f t="shared" si="31"/>
        <v>3.7027758007399506E-2</v>
      </c>
      <c r="M127" s="299">
        <f t="shared" si="31"/>
        <v>3.7027758007269276E-2</v>
      </c>
      <c r="N127" s="299">
        <f t="shared" si="31"/>
        <v>3.7027758007283168E-2</v>
      </c>
      <c r="O127" s="299">
        <f t="shared" si="31"/>
        <v>3.7027758007413973E-2</v>
      </c>
      <c r="P127" s="299">
        <f t="shared" si="31"/>
        <v>3.7027758007396938E-2</v>
      </c>
      <c r="Q127" s="299">
        <f t="shared" si="31"/>
        <v>3.7027758007432375E-2</v>
      </c>
      <c r="R127" s="299">
        <f t="shared" si="31"/>
        <v>3.7027758007420732E-2</v>
      </c>
      <c r="S127" s="299">
        <f t="shared" si="31"/>
        <v>3.7027758007426283E-2</v>
      </c>
      <c r="T127" s="299">
        <f t="shared" si="31"/>
        <v>3.7027758007396702E-2</v>
      </c>
      <c r="U127" s="299">
        <f t="shared" si="31"/>
        <v>3.7027758007404911E-2</v>
      </c>
      <c r="V127" s="299">
        <f t="shared" si="31"/>
        <v>3.7027758007260492E-2</v>
      </c>
      <c r="W127" s="299">
        <f t="shared" si="31"/>
        <v>3.7027758007292987E-2</v>
      </c>
      <c r="X127" s="299">
        <f t="shared" si="31"/>
        <v>3.7027758007228316E-2</v>
      </c>
      <c r="Y127" s="299">
        <f t="shared" si="31"/>
        <v>3.7027758007265536E-2</v>
      </c>
      <c r="DA127" s="67"/>
    </row>
    <row r="128" spans="1:105" ht="12" customHeight="1" x14ac:dyDescent="0.25">
      <c r="A128" s="173" t="s">
        <v>92</v>
      </c>
      <c r="B128" s="233">
        <f t="shared" ref="B128:Y128" si="32">IF(B$85=0,0,B$85/B$83)</f>
        <v>1.6326910814291128E-2</v>
      </c>
      <c r="C128" s="233">
        <f t="shared" si="32"/>
        <v>1.6326910814024181E-2</v>
      </c>
      <c r="D128" s="233">
        <f t="shared" si="32"/>
        <v>1.6326910814270592E-2</v>
      </c>
      <c r="E128" s="233">
        <f t="shared" si="32"/>
        <v>1.6326910814253904E-2</v>
      </c>
      <c r="F128" s="233">
        <f t="shared" si="32"/>
        <v>1.6326910814259996E-2</v>
      </c>
      <c r="G128" s="233">
        <f t="shared" si="32"/>
        <v>1.6326910814241122E-2</v>
      </c>
      <c r="H128" s="233">
        <f t="shared" si="32"/>
        <v>1.6326910814276192E-2</v>
      </c>
      <c r="I128" s="233">
        <f t="shared" si="32"/>
        <v>1.6326910814040092E-2</v>
      </c>
      <c r="J128" s="233">
        <f t="shared" si="32"/>
        <v>1.632691081403876E-2</v>
      </c>
      <c r="K128" s="233">
        <f t="shared" si="32"/>
        <v>1.6326910814001488E-2</v>
      </c>
      <c r="L128" s="233">
        <f t="shared" si="32"/>
        <v>1.6326910814010654E-2</v>
      </c>
      <c r="M128" s="233">
        <f t="shared" si="32"/>
        <v>1.6326910813953224E-2</v>
      </c>
      <c r="N128" s="233">
        <f t="shared" si="32"/>
        <v>1.6326910813959355E-2</v>
      </c>
      <c r="O128" s="233">
        <f t="shared" si="32"/>
        <v>1.6326910814017031E-2</v>
      </c>
      <c r="P128" s="233">
        <f t="shared" si="32"/>
        <v>1.6326910814009523E-2</v>
      </c>
      <c r="Q128" s="233">
        <f t="shared" si="32"/>
        <v>1.6326910814025146E-2</v>
      </c>
      <c r="R128" s="233">
        <f t="shared" si="32"/>
        <v>1.6326910814020018E-2</v>
      </c>
      <c r="S128" s="233">
        <f t="shared" si="32"/>
        <v>1.6326910814022464E-2</v>
      </c>
      <c r="T128" s="233">
        <f t="shared" si="32"/>
        <v>1.6326910814009426E-2</v>
      </c>
      <c r="U128" s="233">
        <f t="shared" si="32"/>
        <v>1.6326910814013045E-2</v>
      </c>
      <c r="V128" s="233">
        <f t="shared" si="32"/>
        <v>1.6326910813949359E-2</v>
      </c>
      <c r="W128" s="233">
        <f t="shared" si="32"/>
        <v>1.6326910813963688E-2</v>
      </c>
      <c r="X128" s="233">
        <f t="shared" si="32"/>
        <v>1.6326910813935173E-2</v>
      </c>
      <c r="Y128" s="233">
        <f t="shared" si="32"/>
        <v>1.632691081395158E-2</v>
      </c>
      <c r="DA128" s="177"/>
    </row>
    <row r="129" spans="1:105" ht="12" customHeight="1" x14ac:dyDescent="0.25">
      <c r="A129" s="173" t="s">
        <v>93</v>
      </c>
      <c r="B129" s="233">
        <f t="shared" ref="B129:Y129" si="33">IF(B$86=0,0,B$86/B$83)</f>
        <v>0.12664196862095592</v>
      </c>
      <c r="C129" s="233">
        <f t="shared" si="33"/>
        <v>0.12664196861888535</v>
      </c>
      <c r="D129" s="233">
        <f t="shared" si="33"/>
        <v>0.12664196862079666</v>
      </c>
      <c r="E129" s="233">
        <f t="shared" si="33"/>
        <v>0.12664196862066721</v>
      </c>
      <c r="F129" s="233">
        <f t="shared" si="33"/>
        <v>0.12664196862071453</v>
      </c>
      <c r="G129" s="233">
        <f t="shared" si="33"/>
        <v>0.12664196862056806</v>
      </c>
      <c r="H129" s="233">
        <f t="shared" si="33"/>
        <v>0.1266419686208401</v>
      </c>
      <c r="I129" s="233">
        <f t="shared" si="33"/>
        <v>0.12664196861900875</v>
      </c>
      <c r="J129" s="233">
        <f t="shared" si="33"/>
        <v>0.12664196861899846</v>
      </c>
      <c r="K129" s="233">
        <f t="shared" si="33"/>
        <v>0.12664196861870936</v>
      </c>
      <c r="L129" s="233">
        <f t="shared" si="33"/>
        <v>0.12664196861878044</v>
      </c>
      <c r="M129" s="233">
        <f t="shared" si="33"/>
        <v>0.12664196861833496</v>
      </c>
      <c r="N129" s="233">
        <f t="shared" si="33"/>
        <v>0.12664196861838253</v>
      </c>
      <c r="O129" s="233">
        <f t="shared" si="33"/>
        <v>0.1266419686188299</v>
      </c>
      <c r="P129" s="233">
        <f t="shared" si="33"/>
        <v>0.12664196861877167</v>
      </c>
      <c r="Q129" s="233">
        <f t="shared" si="33"/>
        <v>0.12664196861889282</v>
      </c>
      <c r="R129" s="233">
        <f t="shared" si="33"/>
        <v>0.12664196861885305</v>
      </c>
      <c r="S129" s="233">
        <f t="shared" si="33"/>
        <v>0.12664196861887203</v>
      </c>
      <c r="T129" s="233">
        <f t="shared" si="33"/>
        <v>0.12664196861877083</v>
      </c>
      <c r="U129" s="233">
        <f t="shared" si="33"/>
        <v>0.12664196861879895</v>
      </c>
      <c r="V129" s="233">
        <f t="shared" si="33"/>
        <v>0.12664196861830496</v>
      </c>
      <c r="W129" s="233">
        <f t="shared" si="33"/>
        <v>0.12664196861841612</v>
      </c>
      <c r="X129" s="233">
        <f t="shared" si="33"/>
        <v>0.12664196861819493</v>
      </c>
      <c r="Y129" s="233">
        <f t="shared" si="33"/>
        <v>0.12664196861832225</v>
      </c>
      <c r="DA129" s="177"/>
    </row>
    <row r="130" spans="1:105" ht="12" customHeight="1" x14ac:dyDescent="0.25">
      <c r="A130" s="173" t="s">
        <v>94</v>
      </c>
      <c r="B130" s="233">
        <f t="shared" ref="B130:Y130" si="34">IF(B$87=0,0,B$87/B$83)</f>
        <v>5.5919517678726896E-2</v>
      </c>
      <c r="C130" s="233">
        <f t="shared" si="34"/>
        <v>5.5919517677812648E-2</v>
      </c>
      <c r="D130" s="233">
        <f t="shared" si="34"/>
        <v>5.591951767865655E-2</v>
      </c>
      <c r="E130" s="233">
        <f t="shared" si="34"/>
        <v>5.5919517678599415E-2</v>
      </c>
      <c r="F130" s="233">
        <f t="shared" si="34"/>
        <v>5.5919517678620294E-2</v>
      </c>
      <c r="G130" s="233">
        <f t="shared" si="34"/>
        <v>5.5919517678555644E-2</v>
      </c>
      <c r="H130" s="233">
        <f t="shared" si="34"/>
        <v>5.591951767867577E-2</v>
      </c>
      <c r="I130" s="233">
        <f t="shared" si="34"/>
        <v>5.5919517677867119E-2</v>
      </c>
      <c r="J130" s="233">
        <f t="shared" si="34"/>
        <v>5.591951767786256E-2</v>
      </c>
      <c r="K130" s="233">
        <f t="shared" si="34"/>
        <v>5.5919517677734905E-2</v>
      </c>
      <c r="L130" s="233">
        <f t="shared" si="34"/>
        <v>5.5919517677766317E-2</v>
      </c>
      <c r="M130" s="233">
        <f t="shared" si="34"/>
        <v>5.591951767756962E-2</v>
      </c>
      <c r="N130" s="233">
        <f t="shared" si="34"/>
        <v>5.5919517677590611E-2</v>
      </c>
      <c r="O130" s="233">
        <f t="shared" si="34"/>
        <v>5.5919517677788154E-2</v>
      </c>
      <c r="P130" s="233">
        <f t="shared" si="34"/>
        <v>5.5919517677762418E-2</v>
      </c>
      <c r="Q130" s="233">
        <f t="shared" si="34"/>
        <v>5.591951767781593E-2</v>
      </c>
      <c r="R130" s="233">
        <f t="shared" si="34"/>
        <v>5.5919517677798361E-2</v>
      </c>
      <c r="S130" s="233">
        <f t="shared" si="34"/>
        <v>5.591951767780675E-2</v>
      </c>
      <c r="T130" s="233">
        <f t="shared" si="34"/>
        <v>5.5919517677762071E-2</v>
      </c>
      <c r="U130" s="233">
        <f t="shared" si="34"/>
        <v>5.5919517677774484E-2</v>
      </c>
      <c r="V130" s="233">
        <f t="shared" si="34"/>
        <v>5.5919517677556353E-2</v>
      </c>
      <c r="W130" s="233">
        <f t="shared" si="34"/>
        <v>5.5919517677605453E-2</v>
      </c>
      <c r="X130" s="233">
        <f t="shared" si="34"/>
        <v>5.5919517677507767E-2</v>
      </c>
      <c r="Y130" s="233">
        <f t="shared" si="34"/>
        <v>5.5919517677564E-2</v>
      </c>
      <c r="DA130" s="177"/>
    </row>
    <row r="131" spans="1:105" ht="12" customHeight="1" x14ac:dyDescent="0.25">
      <c r="A131" s="56" t="s">
        <v>95</v>
      </c>
      <c r="B131" s="300">
        <f t="shared" ref="B131:Y131" si="35">IF(B$88=0,0,B$88/B$83)</f>
        <v>0.20951564093482053</v>
      </c>
      <c r="C131" s="300">
        <f t="shared" si="35"/>
        <v>0.18546535075060827</v>
      </c>
      <c r="D131" s="300">
        <f t="shared" si="35"/>
        <v>0.19938959435374576</v>
      </c>
      <c r="E131" s="300">
        <f t="shared" si="35"/>
        <v>0.22686425376047945</v>
      </c>
      <c r="F131" s="300">
        <f t="shared" si="35"/>
        <v>0.23427179714971713</v>
      </c>
      <c r="G131" s="300">
        <f t="shared" si="35"/>
        <v>0.22670435655208321</v>
      </c>
      <c r="H131" s="300">
        <f t="shared" si="35"/>
        <v>0.19491753846212287</v>
      </c>
      <c r="I131" s="300">
        <f t="shared" si="35"/>
        <v>0.1664180952606745</v>
      </c>
      <c r="J131" s="300">
        <f t="shared" si="35"/>
        <v>0.18386803953004477</v>
      </c>
      <c r="K131" s="300">
        <f t="shared" si="35"/>
        <v>0.18333680606424813</v>
      </c>
      <c r="L131" s="300">
        <f t="shared" si="35"/>
        <v>0.16109605995719378</v>
      </c>
      <c r="M131" s="300">
        <f t="shared" si="35"/>
        <v>0.16086307941395214</v>
      </c>
      <c r="N131" s="300">
        <f t="shared" si="35"/>
        <v>0.16065322138922788</v>
      </c>
      <c r="O131" s="300">
        <f t="shared" si="35"/>
        <v>0.16294917055055616</v>
      </c>
      <c r="P131" s="300">
        <f t="shared" si="35"/>
        <v>0.1595862835647204</v>
      </c>
      <c r="Q131" s="300">
        <f t="shared" si="35"/>
        <v>0.15891825229903883</v>
      </c>
      <c r="R131" s="300">
        <f t="shared" si="35"/>
        <v>0.15859180932471464</v>
      </c>
      <c r="S131" s="300">
        <f t="shared" si="35"/>
        <v>0.16003281613537387</v>
      </c>
      <c r="T131" s="300">
        <f t="shared" si="35"/>
        <v>0.16013916613092638</v>
      </c>
      <c r="U131" s="300">
        <f t="shared" si="35"/>
        <v>0.15923957259636862</v>
      </c>
      <c r="V131" s="300">
        <f t="shared" si="35"/>
        <v>0.15678434872853636</v>
      </c>
      <c r="W131" s="300">
        <f t="shared" si="35"/>
        <v>0.15390264565098016</v>
      </c>
      <c r="X131" s="300">
        <f t="shared" si="35"/>
        <v>0.15704750155852185</v>
      </c>
      <c r="Y131" s="300">
        <f t="shared" si="35"/>
        <v>0.15554212064360301</v>
      </c>
      <c r="DA131" s="68"/>
    </row>
    <row r="132" spans="1:105" ht="12" customHeight="1" x14ac:dyDescent="0.25">
      <c r="A132" s="41" t="s">
        <v>1939</v>
      </c>
      <c r="B132" s="235">
        <f t="shared" ref="B132:Y132" si="36">IF(B$94=0,0,B$94/B$83)</f>
        <v>0.55456820394316997</v>
      </c>
      <c r="C132" s="235">
        <f t="shared" si="36"/>
        <v>0.57861849413123934</v>
      </c>
      <c r="D132" s="235">
        <f t="shared" si="36"/>
        <v>0.56469425052454147</v>
      </c>
      <c r="E132" s="235">
        <f t="shared" si="36"/>
        <v>0.53721959111804884</v>
      </c>
      <c r="F132" s="235">
        <f t="shared" si="36"/>
        <v>0.52981204772872315</v>
      </c>
      <c r="G132" s="235">
        <f t="shared" si="36"/>
        <v>0.53737948832662985</v>
      </c>
      <c r="H132" s="235">
        <f t="shared" si="36"/>
        <v>0.56916630641608323</v>
      </c>
      <c r="I132" s="235">
        <f t="shared" si="36"/>
        <v>0.59766574962094332</v>
      </c>
      <c r="J132" s="235">
        <f t="shared" si="36"/>
        <v>0.58021580535159212</v>
      </c>
      <c r="K132" s="235">
        <f t="shared" si="36"/>
        <v>0.58074703881792744</v>
      </c>
      <c r="L132" s="235">
        <f t="shared" si="36"/>
        <v>0.60298778492484939</v>
      </c>
      <c r="M132" s="235">
        <f t="shared" si="36"/>
        <v>0.60322076546892067</v>
      </c>
      <c r="N132" s="235">
        <f t="shared" si="36"/>
        <v>0.60343062349355647</v>
      </c>
      <c r="O132" s="235">
        <f t="shared" si="36"/>
        <v>0.60113467433139489</v>
      </c>
      <c r="P132" s="235">
        <f t="shared" si="36"/>
        <v>0.60449756131733912</v>
      </c>
      <c r="Q132" s="235">
        <f t="shared" si="36"/>
        <v>0.6051655925827949</v>
      </c>
      <c r="R132" s="235">
        <f t="shared" si="36"/>
        <v>0.60549203555719289</v>
      </c>
      <c r="S132" s="235">
        <f t="shared" si="36"/>
        <v>0.60405102874649863</v>
      </c>
      <c r="T132" s="235">
        <f t="shared" si="36"/>
        <v>0.60394467875113444</v>
      </c>
      <c r="U132" s="235">
        <f t="shared" si="36"/>
        <v>0.60484427228564019</v>
      </c>
      <c r="V132" s="235">
        <f t="shared" si="36"/>
        <v>0.60729949615439227</v>
      </c>
      <c r="W132" s="235">
        <f t="shared" si="36"/>
        <v>0.61018119923174186</v>
      </c>
      <c r="X132" s="235">
        <f t="shared" si="36"/>
        <v>0.60703634332461187</v>
      </c>
      <c r="Y132" s="235">
        <f t="shared" si="36"/>
        <v>0.60854172423929342</v>
      </c>
      <c r="DA132" s="97"/>
    </row>
    <row r="133" spans="1:105" ht="12" customHeight="1" x14ac:dyDescent="0.25">
      <c r="J133" s="131"/>
    </row>
    <row r="134" spans="1:105" ht="15" customHeight="1" x14ac:dyDescent="0.25">
      <c r="A134" s="32" t="s">
        <v>252</v>
      </c>
      <c r="B134" s="33"/>
      <c r="C134" s="33"/>
      <c r="D134" s="33"/>
      <c r="E134" s="33"/>
      <c r="F134" s="33"/>
      <c r="G134" s="33"/>
      <c r="H134" s="33"/>
      <c r="I134" s="33"/>
      <c r="J134" s="33"/>
      <c r="K134" s="33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X134" s="33"/>
      <c r="Y134" s="33"/>
      <c r="DA134" s="88"/>
    </row>
    <row r="135" spans="1:105" ht="12" customHeight="1" x14ac:dyDescent="0.25">
      <c r="J135" s="131"/>
    </row>
    <row r="136" spans="1:105" ht="12" customHeight="1" x14ac:dyDescent="0.25">
      <c r="A136" s="35" t="s">
        <v>54</v>
      </c>
      <c r="B136" s="320">
        <f t="shared" ref="B136:Y136" si="37">SUM(B$137:B$144)</f>
        <v>416.03674006574113</v>
      </c>
      <c r="C136" s="320">
        <f t="shared" si="37"/>
        <v>281.37611462872303</v>
      </c>
      <c r="D136" s="320">
        <f t="shared" si="37"/>
        <v>281.16317511709678</v>
      </c>
      <c r="E136" s="320">
        <f t="shared" si="37"/>
        <v>419.69473509292737</v>
      </c>
      <c r="F136" s="320">
        <f t="shared" si="37"/>
        <v>401.68980009691654</v>
      </c>
      <c r="G136" s="320">
        <f t="shared" si="37"/>
        <v>342.63595234778296</v>
      </c>
      <c r="H136" s="320">
        <f t="shared" si="37"/>
        <v>285.86869414031895</v>
      </c>
      <c r="I136" s="320">
        <f t="shared" si="37"/>
        <v>285.73391955712378</v>
      </c>
      <c r="J136" s="320">
        <f t="shared" si="37"/>
        <v>227.57874522679148</v>
      </c>
      <c r="K136" s="320">
        <f t="shared" si="37"/>
        <v>239.20910586122289</v>
      </c>
      <c r="L136" s="320">
        <f t="shared" si="37"/>
        <v>258.99418745807219</v>
      </c>
      <c r="M136" s="320">
        <f t="shared" si="37"/>
        <v>264.86863063550874</v>
      </c>
      <c r="N136" s="320">
        <f t="shared" si="37"/>
        <v>254.25436211391212</v>
      </c>
      <c r="O136" s="320">
        <f t="shared" si="37"/>
        <v>240.59046485123542</v>
      </c>
      <c r="P136" s="320">
        <f t="shared" si="37"/>
        <v>237.89065548155352</v>
      </c>
      <c r="Q136" s="320">
        <f t="shared" si="37"/>
        <v>230.72572721159074</v>
      </c>
      <c r="R136" s="320">
        <f t="shared" si="37"/>
        <v>216.33593732741423</v>
      </c>
      <c r="S136" s="320">
        <f t="shared" si="37"/>
        <v>212.73395784111875</v>
      </c>
      <c r="T136" s="320">
        <f t="shared" si="37"/>
        <v>230.61930251617108</v>
      </c>
      <c r="U136" s="320">
        <f t="shared" si="37"/>
        <v>224.82101382794312</v>
      </c>
      <c r="V136" s="320">
        <f t="shared" si="37"/>
        <v>220.65271624840625</v>
      </c>
      <c r="W136" s="320">
        <f t="shared" si="37"/>
        <v>214.37869570692337</v>
      </c>
      <c r="X136" s="320">
        <f t="shared" si="37"/>
        <v>222.43178185919353</v>
      </c>
      <c r="Y136" s="320">
        <f t="shared" si="37"/>
        <v>238.20359170614972</v>
      </c>
      <c r="DA136" s="95"/>
    </row>
    <row r="137" spans="1:105" ht="12" customHeight="1" x14ac:dyDescent="0.25">
      <c r="A137" s="55" t="s">
        <v>91</v>
      </c>
      <c r="B137" s="273">
        <f>IF(B$6=0,0,B$6/PPA!B$10*1000)</f>
        <v>2.0801837003312884</v>
      </c>
      <c r="C137" s="273">
        <f>IF(C$6=0,0,C$6/PPA!C$10*1000)</f>
        <v>1.4068805731414347</v>
      </c>
      <c r="D137" s="273">
        <f>IF(D$6=0,0,D$6/PPA!D$10*1000)</f>
        <v>1.4058158755875025</v>
      </c>
      <c r="E137" s="273">
        <f>IF(E$6=0,0,E$6/PPA!E$10*1000)</f>
        <v>2.0984736754661517</v>
      </c>
      <c r="F137" s="273">
        <f>IF(F$6=0,0,F$6/PPA!F$10*1000)</f>
        <v>2.0084490004861357</v>
      </c>
      <c r="G137" s="273">
        <f>IF(G$6=0,0,G$6/PPA!G$10*1000)</f>
        <v>1.713179761740425</v>
      </c>
      <c r="H137" s="273">
        <f>IF(H$6=0,0,H$6/PPA!H$10*1000)</f>
        <v>1.4293434707038317</v>
      </c>
      <c r="I137" s="273">
        <f>IF(I$6=0,0,I$6/PPA!I$10*1000)</f>
        <v>1.4286695977828399</v>
      </c>
      <c r="J137" s="273">
        <f>IF(J$6=0,0,J$6/PPA!J$10*1000)</f>
        <v>1.1378937261323576</v>
      </c>
      <c r="K137" s="273">
        <f>IF(K$6=0,0,K$6/PPA!K$10*1000)</f>
        <v>1.1960455293037846</v>
      </c>
      <c r="L137" s="273">
        <f>IF(L$6=0,0,L$6/PPA!L$10*1000)</f>
        <v>1.2949709372868505</v>
      </c>
      <c r="M137" s="273">
        <f>IF(M$6=0,0,M$6/PPA!M$10*1000)</f>
        <v>1.3243431531723873</v>
      </c>
      <c r="N137" s="273">
        <f>IF(N$6=0,0,N$6/PPA!N$10*1000)</f>
        <v>1.2712718105648413</v>
      </c>
      <c r="O137" s="273">
        <f>IF(O$6=0,0,O$6/PPA!O$10*1000)</f>
        <v>1.202952324253231</v>
      </c>
      <c r="P137" s="273">
        <f>IF(P$6=0,0,P$6/PPA!P$10*1000)</f>
        <v>1.1894532774044895</v>
      </c>
      <c r="Q137" s="273">
        <f>IF(Q$6=0,0,Q$6/PPA!Q$10*1000)</f>
        <v>1.1536286360551211</v>
      </c>
      <c r="R137" s="273">
        <f>IF(R$6=0,0,R$6/PPA!R$10*1000)</f>
        <v>1.0816796866342746</v>
      </c>
      <c r="S137" s="273">
        <f>IF(S$6=0,0,S$6/PPA!S$10*1000)</f>
        <v>1.0636697892030191</v>
      </c>
      <c r="T137" s="273">
        <f>IF(T$6=0,0,T$6/PPA!T$10*1000)</f>
        <v>1.1530965125777315</v>
      </c>
      <c r="U137" s="273">
        <f>IF(U$6=0,0,U$6/PPA!U$10*1000)</f>
        <v>1.1241050691366978</v>
      </c>
      <c r="V137" s="273">
        <f>IF(V$6=0,0,V$6/PPA!V$10*1000)</f>
        <v>1.1032635812376013</v>
      </c>
      <c r="W137" s="273">
        <f>IF(W$6=0,0,W$6/PPA!W$10*1000)</f>
        <v>1.0718934785305549</v>
      </c>
      <c r="X137" s="273">
        <f>IF(X$6=0,0,X$6/PPA!X$10*1000)</f>
        <v>1.1121589092911932</v>
      </c>
      <c r="Y137" s="273">
        <f>IF(Y$6=0,0,Y$6/PPA!Y$10*1000)</f>
        <v>1.1910179585258276</v>
      </c>
      <c r="DA137" s="76"/>
    </row>
    <row r="138" spans="1:105" ht="12" customHeight="1" x14ac:dyDescent="0.25">
      <c r="A138" s="173" t="s">
        <v>92</v>
      </c>
      <c r="B138" s="274">
        <f>IF(B$7=0,0,B$7/PPA!B$10*1000)</f>
        <v>2.9122571804638038</v>
      </c>
      <c r="C138" s="274">
        <f>IF(C$7=0,0,C$7/PPA!C$10*1000)</f>
        <v>1.9696328023980081</v>
      </c>
      <c r="D138" s="274">
        <f>IF(D$7=0,0,D$7/PPA!D$10*1000)</f>
        <v>1.9681422258225039</v>
      </c>
      <c r="E138" s="274">
        <f>IF(E$7=0,0,E$7/PPA!E$10*1000)</f>
        <v>2.9378631456526119</v>
      </c>
      <c r="F138" s="274">
        <f>IF(F$7=0,0,F$7/PPA!F$10*1000)</f>
        <v>2.8118286006805899</v>
      </c>
      <c r="G138" s="274">
        <f>IF(G$7=0,0,G$7/PPA!G$10*1000)</f>
        <v>2.3984516664365949</v>
      </c>
      <c r="H138" s="274">
        <f>IF(H$7=0,0,H$7/PPA!H$10*1000)</f>
        <v>2.0010808589853633</v>
      </c>
      <c r="I138" s="274">
        <f>IF(I$7=0,0,I$7/PPA!I$10*1000)</f>
        <v>2.0001374368959772</v>
      </c>
      <c r="J138" s="274">
        <f>IF(J$7=0,0,J$7/PPA!J$10*1000)</f>
        <v>1.5930512165853015</v>
      </c>
      <c r="K138" s="274">
        <f>IF(K$7=0,0,K$7/PPA!K$10*1000)</f>
        <v>1.674463741025298</v>
      </c>
      <c r="L138" s="274">
        <f>IF(L$7=0,0,L$7/PPA!L$10*1000)</f>
        <v>1.8129593122015901</v>
      </c>
      <c r="M138" s="274">
        <f>IF(M$7=0,0,M$7/PPA!M$10*1000)</f>
        <v>1.8540804144413419</v>
      </c>
      <c r="N138" s="274">
        <f>IF(N$7=0,0,N$7/PPA!N$10*1000)</f>
        <v>1.7797805347907776</v>
      </c>
      <c r="O138" s="274">
        <f>IF(O$7=0,0,O$7/PPA!O$10*1000)</f>
        <v>1.6841332539545244</v>
      </c>
      <c r="P138" s="274">
        <f>IF(P$7=0,0,P$7/PPA!P$10*1000)</f>
        <v>1.6652345883662849</v>
      </c>
      <c r="Q138" s="274">
        <f>IF(Q$7=0,0,Q$7/PPA!Q$10*1000)</f>
        <v>1.61508009047717</v>
      </c>
      <c r="R138" s="274">
        <f>IF(R$7=0,0,R$7/PPA!R$10*1000)</f>
        <v>1.5143515612879848</v>
      </c>
      <c r="S138" s="274">
        <f>IF(S$7=0,0,S$7/PPA!S$10*1000)</f>
        <v>1.4891377048842265</v>
      </c>
      <c r="T138" s="274">
        <f>IF(T$7=0,0,T$7/PPA!T$10*1000)</f>
        <v>1.6143351176088239</v>
      </c>
      <c r="U138" s="274">
        <f>IF(U$7=0,0,U$7/PPA!U$10*1000)</f>
        <v>1.573747096791376</v>
      </c>
      <c r="V138" s="274">
        <f>IF(V$7=0,0,V$7/PPA!V$10*1000)</f>
        <v>1.5445690137326429</v>
      </c>
      <c r="W138" s="274">
        <f>IF(W$7=0,0,W$7/PPA!W$10*1000)</f>
        <v>1.5006508699427781</v>
      </c>
      <c r="X138" s="274">
        <f>IF(X$7=0,0,X$7/PPA!X$10*1000)</f>
        <v>1.5570224730076714</v>
      </c>
      <c r="Y138" s="274">
        <f>IF(Y$7=0,0,Y$7/PPA!Y$10*1000)</f>
        <v>1.6674251419361581</v>
      </c>
      <c r="DA138" s="77"/>
    </row>
    <row r="139" spans="1:105" ht="12" customHeight="1" x14ac:dyDescent="0.25">
      <c r="A139" s="173" t="s">
        <v>93</v>
      </c>
      <c r="B139" s="274">
        <f>IF(B$8=0,0,B$8/PPA!B$10*1000)</f>
        <v>16.641469602650307</v>
      </c>
      <c r="C139" s="274">
        <f>IF(C$8=0,0,C$8/PPA!C$10*1000)</f>
        <v>11.255044585131477</v>
      </c>
      <c r="D139" s="274">
        <f>IF(D$8=0,0,D$8/PPA!D$10*1000)</f>
        <v>11.246527004700019</v>
      </c>
      <c r="E139" s="274">
        <f>IF(E$8=0,0,E$8/PPA!E$10*1000)</f>
        <v>16.787789403729214</v>
      </c>
      <c r="F139" s="274">
        <f>IF(F$8=0,0,F$8/PPA!F$10*1000)</f>
        <v>16.067592003889093</v>
      </c>
      <c r="G139" s="274">
        <f>IF(G$8=0,0,G$8/PPA!G$10*1000)</f>
        <v>13.705438093923402</v>
      </c>
      <c r="H139" s="274">
        <f>IF(H$8=0,0,H$8/PPA!H$10*1000)</f>
        <v>11.434747765630654</v>
      </c>
      <c r="I139" s="274">
        <f>IF(I$8=0,0,I$8/PPA!I$10*1000)</f>
        <v>11.429356782262722</v>
      </c>
      <c r="J139" s="274">
        <f>IF(J$8=0,0,J$8/PPA!J$10*1000)</f>
        <v>9.1031498090588592</v>
      </c>
      <c r="K139" s="274">
        <f>IF(K$8=0,0,K$8/PPA!K$10*1000)</f>
        <v>9.5683642344302715</v>
      </c>
      <c r="L139" s="274">
        <f>IF(L$8=0,0,L$8/PPA!L$10*1000)</f>
        <v>10.359767498294806</v>
      </c>
      <c r="M139" s="274">
        <f>IF(M$8=0,0,M$8/PPA!M$10*1000)</f>
        <v>10.594745225379098</v>
      </c>
      <c r="N139" s="274">
        <f>IF(N$8=0,0,N$8/PPA!N$10*1000)</f>
        <v>10.17017448451873</v>
      </c>
      <c r="O139" s="274">
        <f>IF(O$8=0,0,O$8/PPA!O$10*1000)</f>
        <v>9.6236185940258476</v>
      </c>
      <c r="P139" s="274">
        <f>IF(P$8=0,0,P$8/PPA!P$10*1000)</f>
        <v>9.5156262192359158</v>
      </c>
      <c r="Q139" s="274">
        <f>IF(Q$8=0,0,Q$8/PPA!Q$10*1000)</f>
        <v>9.2290290884409689</v>
      </c>
      <c r="R139" s="274">
        <f>IF(R$8=0,0,R$8/PPA!R$10*1000)</f>
        <v>8.6534374930741969</v>
      </c>
      <c r="S139" s="274">
        <f>IF(S$8=0,0,S$8/PPA!S$10*1000)</f>
        <v>8.5093583136241495</v>
      </c>
      <c r="T139" s="274">
        <f>IF(T$8=0,0,T$8/PPA!T$10*1000)</f>
        <v>9.2247721006218484</v>
      </c>
      <c r="U139" s="274">
        <f>IF(U$8=0,0,U$8/PPA!U$10*1000)</f>
        <v>8.9928405530935809</v>
      </c>
      <c r="V139" s="274">
        <f>IF(V$8=0,0,V$8/PPA!V$10*1000)</f>
        <v>8.8261086499008119</v>
      </c>
      <c r="W139" s="274">
        <f>IF(W$8=0,0,W$8/PPA!W$10*1000)</f>
        <v>8.5751478282444396</v>
      </c>
      <c r="X139" s="274">
        <f>IF(X$8=0,0,X$8/PPA!X$10*1000)</f>
        <v>8.8972712743295457</v>
      </c>
      <c r="Y139" s="274">
        <f>IF(Y$8=0,0,Y$8/PPA!Y$10*1000)</f>
        <v>9.528143668206619</v>
      </c>
      <c r="DA139" s="77"/>
    </row>
    <row r="140" spans="1:105" ht="12" customHeight="1" x14ac:dyDescent="0.25">
      <c r="A140" s="173" t="s">
        <v>94</v>
      </c>
      <c r="B140" s="274">
        <f>IF(B$9=0,0,B$9/PPA!B$10*1000)</f>
        <v>8.3207348013251501</v>
      </c>
      <c r="C140" s="274">
        <f>IF(C$9=0,0,C$9/PPA!C$10*1000)</f>
        <v>5.6275222925657395</v>
      </c>
      <c r="D140" s="274">
        <f>IF(D$9=0,0,D$9/PPA!D$10*1000)</f>
        <v>5.6232635023500102</v>
      </c>
      <c r="E140" s="274">
        <f>IF(E$9=0,0,E$9/PPA!E$10*1000)</f>
        <v>8.3938947018646068</v>
      </c>
      <c r="F140" s="274">
        <f>IF(F$9=0,0,F$9/PPA!F$10*1000)</f>
        <v>8.0337960019445429</v>
      </c>
      <c r="G140" s="274">
        <f>IF(G$9=0,0,G$9/PPA!G$10*1000)</f>
        <v>6.8527190469617008</v>
      </c>
      <c r="H140" s="274">
        <f>IF(H$9=0,0,H$9/PPA!H$10*1000)</f>
        <v>5.7173738828153269</v>
      </c>
      <c r="I140" s="274">
        <f>IF(I$9=0,0,I$9/PPA!I$10*1000)</f>
        <v>5.7146783911313612</v>
      </c>
      <c r="J140" s="274">
        <f>IF(J$9=0,0,J$9/PPA!J$10*1000)</f>
        <v>4.5515749045294305</v>
      </c>
      <c r="K140" s="274">
        <f>IF(K$9=0,0,K$9/PPA!K$10*1000)</f>
        <v>4.7841821172151375</v>
      </c>
      <c r="L140" s="274">
        <f>IF(L$9=0,0,L$9/PPA!L$10*1000)</f>
        <v>5.179883749147403</v>
      </c>
      <c r="M140" s="274">
        <f>IF(M$9=0,0,M$9/PPA!M$10*1000)</f>
        <v>5.2973726126895491</v>
      </c>
      <c r="N140" s="274">
        <f>IF(N$9=0,0,N$9/PPA!N$10*1000)</f>
        <v>5.0850872422593643</v>
      </c>
      <c r="O140" s="274">
        <f>IF(O$9=0,0,O$9/PPA!O$10*1000)</f>
        <v>4.8118092970129238</v>
      </c>
      <c r="P140" s="274">
        <f>IF(P$9=0,0,P$9/PPA!P$10*1000)</f>
        <v>4.7578131096179579</v>
      </c>
      <c r="Q140" s="274">
        <f>IF(Q$9=0,0,Q$9/PPA!Q$10*1000)</f>
        <v>4.6145145442204845</v>
      </c>
      <c r="R140" s="274">
        <f>IF(R$9=0,0,R$9/PPA!R$10*1000)</f>
        <v>4.3267187465370984</v>
      </c>
      <c r="S140" s="274">
        <f>IF(S$9=0,0,S$9/PPA!S$10*1000)</f>
        <v>4.2546791568120748</v>
      </c>
      <c r="T140" s="274">
        <f>IF(T$9=0,0,T$9/PPA!T$10*1000)</f>
        <v>4.6123860503109233</v>
      </c>
      <c r="U140" s="274">
        <f>IF(U$9=0,0,U$9/PPA!U$10*1000)</f>
        <v>4.4964202765467896</v>
      </c>
      <c r="V140" s="274">
        <f>IF(V$9=0,0,V$9/PPA!V$10*1000)</f>
        <v>4.4130543249504059</v>
      </c>
      <c r="W140" s="274">
        <f>IF(W$9=0,0,W$9/PPA!W$10*1000)</f>
        <v>4.2875739141222207</v>
      </c>
      <c r="X140" s="274">
        <f>IF(X$9=0,0,X$9/PPA!X$10*1000)</f>
        <v>4.4486356371647728</v>
      </c>
      <c r="Y140" s="274">
        <f>IF(Y$9=0,0,Y$9/PPA!Y$10*1000)</f>
        <v>4.7640718341033086</v>
      </c>
      <c r="DA140" s="77"/>
    </row>
    <row r="141" spans="1:105" ht="12" customHeight="1" x14ac:dyDescent="0.25">
      <c r="A141" s="56" t="s">
        <v>95</v>
      </c>
      <c r="B141" s="275">
        <f>IF(B$10=0,0,B$10/PPA!B$10*1000)</f>
        <v>4.9649750738880707</v>
      </c>
      <c r="C141" s="275">
        <f>IF(C$10=0,0,C$10/PPA!C$10*1000)</f>
        <v>3.40382857643591</v>
      </c>
      <c r="D141" s="275">
        <f>IF(D$10=0,0,D$10/PPA!D$10*1000)</f>
        <v>3.3534477371446885</v>
      </c>
      <c r="E141" s="275">
        <f>IF(E$10=0,0,E$10/PPA!E$10*1000)</f>
        <v>5.0718804946490117</v>
      </c>
      <c r="F141" s="275">
        <f>IF(F$10=0,0,F$10/PPA!F$10*1000)</f>
        <v>4.8774198731333556</v>
      </c>
      <c r="G141" s="275">
        <f>IF(G$10=0,0,G$10/PPA!G$10*1000)</f>
        <v>4.143524286131135</v>
      </c>
      <c r="H141" s="275">
        <f>IF(H$10=0,0,H$10/PPA!H$10*1000)</f>
        <v>3.4192249606578899</v>
      </c>
      <c r="I141" s="275">
        <f>IF(I$10=0,0,I$10/PPA!I$10*1000)</f>
        <v>3.45967807382574</v>
      </c>
      <c r="J141" s="275">
        <f>IF(J$10=0,0,J$10/PPA!J$10*1000)</f>
        <v>2.7226258319209453</v>
      </c>
      <c r="K141" s="275">
        <f>IF(K$10=0,0,K$10/PPA!K$10*1000)</f>
        <v>2.8626361946259729</v>
      </c>
      <c r="L141" s="275">
        <f>IF(L$10=0,0,L$10/PPA!L$10*1000)</f>
        <v>3.1686847498344024</v>
      </c>
      <c r="M141" s="275">
        <f>IF(M$10=0,0,M$10/PPA!M$10*1000)</f>
        <v>3.3025818344785725</v>
      </c>
      <c r="N141" s="275">
        <f>IF(N$10=0,0,N$10/PPA!N$10*1000)</f>
        <v>3.1780105017398395</v>
      </c>
      <c r="O141" s="275">
        <f>IF(O$10=0,0,O$10/PPA!O$10*1000)</f>
        <v>3.0004146949364254</v>
      </c>
      <c r="P141" s="275">
        <f>IF(P$10=0,0,P$10/PPA!P$10*1000)</f>
        <v>3.0743707724064784</v>
      </c>
      <c r="Q141" s="275">
        <f>IF(Q$10=0,0,Q$10/PPA!Q$10*1000)</f>
        <v>3.0100308110151421</v>
      </c>
      <c r="R141" s="275">
        <f>IF(R$10=0,0,R$10/PPA!R$10*1000)</f>
        <v>2.799345866659781</v>
      </c>
      <c r="S141" s="275">
        <f>IF(S$10=0,0,S$10/PPA!S$10*1000)</f>
        <v>2.7436576338179748</v>
      </c>
      <c r="T141" s="275">
        <f>IF(T$10=0,0,T$10/PPA!T$10*1000)</f>
        <v>2.9659125458401205</v>
      </c>
      <c r="U141" s="275">
        <f>IF(U$10=0,0,U$10/PPA!U$10*1000)</f>
        <v>2.913792091295186</v>
      </c>
      <c r="V141" s="275">
        <f>IF(V$10=0,0,V$10/PPA!V$10*1000)</f>
        <v>2.8458785717966761</v>
      </c>
      <c r="W141" s="275">
        <f>IF(W$10=0,0,W$10/PPA!W$10*1000)</f>
        <v>2.7407481280146184</v>
      </c>
      <c r="X141" s="275">
        <f>IF(X$10=0,0,X$10/PPA!X$10*1000)</f>
        <v>2.8597148265849111</v>
      </c>
      <c r="Y141" s="275">
        <f>IF(Y$10=0,0,Y$10/PPA!Y$10*1000)</f>
        <v>3.0519485951745535</v>
      </c>
      <c r="DA141" s="78"/>
    </row>
    <row r="142" spans="1:105" ht="12" customHeight="1" x14ac:dyDescent="0.25">
      <c r="A142" s="174" t="s">
        <v>1853</v>
      </c>
      <c r="B142" s="276">
        <f>IF(B$16=0,0,B$16/PPA!B$10*1000)</f>
        <v>11.330311472761764</v>
      </c>
      <c r="C142" s="276">
        <f>IF(C$16=0,0,C$16/PPA!C$10*1000)</f>
        <v>9.1555294925409481</v>
      </c>
      <c r="D142" s="276">
        <f>IF(D$16=0,0,D$16/PPA!D$10*1000)</f>
        <v>8.1882044676678429</v>
      </c>
      <c r="E142" s="276">
        <f>IF(E$16=0,0,E$16/PPA!E$10*1000)</f>
        <v>10.354783987386361</v>
      </c>
      <c r="F142" s="276">
        <f>IF(F$16=0,0,F$16/PPA!F$10*1000)</f>
        <v>9.509949802273951</v>
      </c>
      <c r="G142" s="276">
        <f>IF(G$16=0,0,G$16/PPA!G$10*1000)</f>
        <v>8.467932131448956</v>
      </c>
      <c r="H142" s="276">
        <f>IF(H$16=0,0,H$16/PPA!H$10*1000)</f>
        <v>8.6079988477340592</v>
      </c>
      <c r="I142" s="276">
        <f>IF(I$16=0,0,I$16/PPA!I$10*1000)</f>
        <v>10.712227097893184</v>
      </c>
      <c r="J142" s="276">
        <f>IF(J$16=0,0,J$16/PPA!J$10*1000)</f>
        <v>7.407259006061917</v>
      </c>
      <c r="K142" s="276">
        <f>IF(K$16=0,0,K$16/PPA!K$10*1000)</f>
        <v>7.8178937068188619</v>
      </c>
      <c r="L142" s="276">
        <f>IF(L$16=0,0,L$16/PPA!L$10*1000)</f>
        <v>10.22560211181229</v>
      </c>
      <c r="M142" s="276">
        <f>IF(M$16=0,0,M$16/PPA!M$10*1000)</f>
        <v>10.677258405891429</v>
      </c>
      <c r="N142" s="276">
        <f>IF(N$16=0,0,N$16/PPA!N$10*1000)</f>
        <v>10.291519386039528</v>
      </c>
      <c r="O142" s="276">
        <f>IF(O$16=0,0,O$16/PPA!O$10*1000)</f>
        <v>9.5430493461209807</v>
      </c>
      <c r="P142" s="276">
        <f>IF(P$16=0,0,P$16/PPA!P$10*1000)</f>
        <v>10.040179915918154</v>
      </c>
      <c r="Q142" s="276">
        <f>IF(Q$16=0,0,Q$16/PPA!Q$10*1000)</f>
        <v>9.8822912443898385</v>
      </c>
      <c r="R142" s="276">
        <f>IF(R$16=0,0,R$16/PPA!R$10*1000)</f>
        <v>9.214472993818509</v>
      </c>
      <c r="S142" s="276">
        <f>IF(S$16=0,0,S$16/PPA!S$10*1000)</f>
        <v>8.9285463646809742</v>
      </c>
      <c r="T142" s="276">
        <f>IF(T$16=0,0,T$16/PPA!T$10*1000)</f>
        <v>9.6437112401783462</v>
      </c>
      <c r="U142" s="276">
        <f>IF(U$16=0,0,U$16/PPA!U$10*1000)</f>
        <v>9.5419555629629595</v>
      </c>
      <c r="V142" s="276">
        <f>IF(V$16=0,0,V$16/PPA!V$10*1000)</f>
        <v>9.503921501453604</v>
      </c>
      <c r="W142" s="276">
        <f>IF(W$16=0,0,W$16/PPA!W$10*1000)</f>
        <v>9.3684581934581956</v>
      </c>
      <c r="X142" s="276">
        <f>IF(X$16=0,0,X$16/PPA!X$10*1000)</f>
        <v>9.5299944758654132</v>
      </c>
      <c r="Y142" s="276">
        <f>IF(Y$16=0,0,Y$16/PPA!Y$10*1000)</f>
        <v>10.294513316490475</v>
      </c>
      <c r="DA142" s="79"/>
    </row>
    <row r="143" spans="1:105" ht="12" customHeight="1" x14ac:dyDescent="0.25">
      <c r="A143" s="174" t="s">
        <v>1855</v>
      </c>
      <c r="B143" s="276">
        <f>IF(B$17=0,0,B$17/PPA!B$10*1000)</f>
        <v>344.60833829485023</v>
      </c>
      <c r="C143" s="276">
        <f>IF(C$17=0,0,C$17/PPA!C$10*1000)</f>
        <v>228.21205521197413</v>
      </c>
      <c r="D143" s="276">
        <f>IF(D$17=0,0,D$17/PPA!D$10*1000)</f>
        <v>231.18176437567351</v>
      </c>
      <c r="E143" s="276">
        <f>IF(E$17=0,0,E$17/PPA!E$10*1000)</f>
        <v>351.0394186010987</v>
      </c>
      <c r="F143" s="276">
        <f>IF(F$17=0,0,F$17/PPA!F$10*1000)</f>
        <v>337.24754303167794</v>
      </c>
      <c r="G143" s="276">
        <f>IF(G$17=0,0,G$17/PPA!G$10*1000)</f>
        <v>286.53708040236535</v>
      </c>
      <c r="H143" s="276">
        <f>IF(H$17=0,0,H$17/PPA!H$10*1000)</f>
        <v>234.13003802549403</v>
      </c>
      <c r="I143" s="276">
        <f>IF(I$17=0,0,I$17/PPA!I$10*1000)</f>
        <v>227.18422307090276</v>
      </c>
      <c r="J143" s="276">
        <f>IF(J$17=0,0,J$17/PPA!J$10*1000)</f>
        <v>184.60261516347626</v>
      </c>
      <c r="K143" s="276">
        <f>IF(K$17=0,0,K$17/PPA!K$10*1000)</f>
        <v>193.93242321153949</v>
      </c>
      <c r="L143" s="276">
        <f>IF(L$17=0,0,L$17/PPA!L$10*1000)</f>
        <v>204.22875885102317</v>
      </c>
      <c r="M143" s="276">
        <f>IF(M$17=0,0,M$17/PPA!M$10*1000)</f>
        <v>208.0910080874755</v>
      </c>
      <c r="N143" s="276">
        <f>IF(N$17=0,0,N$17/PPA!N$10*1000)</f>
        <v>199.60847507391128</v>
      </c>
      <c r="O143" s="276">
        <f>IF(O$17=0,0,O$17/PPA!O$10*1000)</f>
        <v>189.51771101621827</v>
      </c>
      <c r="P143" s="276">
        <f>IF(P$17=0,0,P$17/PPA!P$10*1000)</f>
        <v>185.33646667434175</v>
      </c>
      <c r="Q143" s="276">
        <f>IF(Q$17=0,0,Q$17/PPA!Q$10*1000)</f>
        <v>179.26050558723691</v>
      </c>
      <c r="R143" s="276">
        <f>IF(R$17=0,0,R$17/PPA!R$10*1000)</f>
        <v>168.26932432647243</v>
      </c>
      <c r="S143" s="276">
        <f>IF(S$17=0,0,S$17/PPA!S$10*1000)</f>
        <v>165.9036947343609</v>
      </c>
      <c r="T143" s="276">
        <f>IF(T$17=0,0,T$17/PPA!T$10*1000)</f>
        <v>179.97461952641481</v>
      </c>
      <c r="U143" s="276">
        <f>IF(U$17=0,0,U$17/PPA!U$10*1000)</f>
        <v>174.97380748264337</v>
      </c>
      <c r="V143" s="276">
        <f>IF(V$17=0,0,V$17/PPA!V$10*1000)</f>
        <v>171.2960950465488</v>
      </c>
      <c r="W143" s="276">
        <f>IF(W$17=0,0,W$17/PPA!W$10*1000)</f>
        <v>166.01542730914798</v>
      </c>
      <c r="X143" s="276">
        <f>IF(X$17=0,0,X$17/PPA!X$10*1000)</f>
        <v>172.84921876102698</v>
      </c>
      <c r="Y143" s="276">
        <f>IF(Y$17=0,0,Y$17/PPA!Y$10*1000)</f>
        <v>184.82977493284514</v>
      </c>
      <c r="DA143" s="79"/>
    </row>
    <row r="144" spans="1:105" ht="12" customHeight="1" x14ac:dyDescent="0.25">
      <c r="A144" s="41" t="s">
        <v>1870</v>
      </c>
      <c r="B144" s="277">
        <f>IF(B$30=0,0,B$30/PPA!B$10*1000)</f>
        <v>25.178469939470496</v>
      </c>
      <c r="C144" s="277">
        <f>IF(C$30=0,0,C$30/PPA!C$10*1000)</f>
        <v>20.34562109453536</v>
      </c>
      <c r="D144" s="277">
        <f>IF(D$30=0,0,D$30/PPA!D$10*1000)</f>
        <v>18.196009928150687</v>
      </c>
      <c r="E144" s="277">
        <f>IF(E$30=0,0,E$30/PPA!E$10*1000)</f>
        <v>23.010631083080725</v>
      </c>
      <c r="F144" s="277">
        <f>IF(F$30=0,0,F$30/PPA!F$10*1000)</f>
        <v>21.13322178283093</v>
      </c>
      <c r="G144" s="277">
        <f>IF(G$30=0,0,G$30/PPA!G$10*1000)</f>
        <v>18.817626958775392</v>
      </c>
      <c r="H144" s="277">
        <f>IF(H$30=0,0,H$30/PPA!H$10*1000)</f>
        <v>19.128886328297842</v>
      </c>
      <c r="I144" s="277">
        <f>IF(I$30=0,0,I$30/PPA!I$10*1000)</f>
        <v>23.804949106429216</v>
      </c>
      <c r="J144" s="277">
        <f>IF(J$30=0,0,J$30/PPA!J$10*1000)</f>
        <v>16.460575569026421</v>
      </c>
      <c r="K144" s="277">
        <f>IF(K$30=0,0,K$30/PPA!K$10*1000)</f>
        <v>17.373097126264078</v>
      </c>
      <c r="L144" s="277">
        <f>IF(L$30=0,0,L$30/PPA!L$10*1000)</f>
        <v>22.72356024847166</v>
      </c>
      <c r="M144" s="277">
        <f>IF(M$30=0,0,M$30/PPA!M$10*1000)</f>
        <v>23.727240901980863</v>
      </c>
      <c r="N144" s="277">
        <f>IF(N$30=0,0,N$30/PPA!N$10*1000)</f>
        <v>22.870043080087754</v>
      </c>
      <c r="O144" s="277">
        <f>IF(O$30=0,0,O$30/PPA!O$10*1000)</f>
        <v>21.206776324713214</v>
      </c>
      <c r="P144" s="277">
        <f>IF(P$30=0,0,P$30/PPA!P$10*1000)</f>
        <v>22.311510924262475</v>
      </c>
      <c r="Q144" s="277">
        <f>IF(Q$30=0,0,Q$30/PPA!Q$10*1000)</f>
        <v>21.960647209755113</v>
      </c>
      <c r="R144" s="277">
        <f>IF(R$30=0,0,R$30/PPA!R$10*1000)</f>
        <v>20.476606652929942</v>
      </c>
      <c r="S144" s="277">
        <f>IF(S$30=0,0,S$30/PPA!S$10*1000)</f>
        <v>19.841214143735431</v>
      </c>
      <c r="T144" s="277">
        <f>IF(T$30=0,0,T$30/PPA!T$10*1000)</f>
        <v>21.430469422618479</v>
      </c>
      <c r="U144" s="277">
        <f>IF(U$30=0,0,U$30/PPA!U$10*1000)</f>
        <v>21.204345695473165</v>
      </c>
      <c r="V144" s="277">
        <f>IF(V$30=0,0,V$30/PPA!V$10*1000)</f>
        <v>21.119825558785713</v>
      </c>
      <c r="W144" s="277">
        <f>IF(W$30=0,0,W$30/PPA!W$10*1000)</f>
        <v>20.818795985462582</v>
      </c>
      <c r="X144" s="277">
        <f>IF(X$30=0,0,X$30/PPA!X$10*1000)</f>
        <v>21.177765501923052</v>
      </c>
      <c r="Y144" s="277">
        <f>IF(Y$30=0,0,Y$30/PPA!Y$10*1000)</f>
        <v>22.876696258867625</v>
      </c>
      <c r="DA144" s="82"/>
    </row>
    <row r="145" spans="1:105" ht="12" customHeight="1" x14ac:dyDescent="0.25">
      <c r="J145" s="131"/>
    </row>
    <row r="146" spans="1:105" ht="12" customHeight="1" x14ac:dyDescent="0.25">
      <c r="A146" s="35" t="s">
        <v>55</v>
      </c>
      <c r="B146" s="320">
        <f t="shared" ref="B146:Y146" si="38">SUM(B$147:B$154)</f>
        <v>349.44182481569823</v>
      </c>
      <c r="C146" s="320">
        <f t="shared" si="38"/>
        <v>235.77030793523519</v>
      </c>
      <c r="D146" s="320">
        <f t="shared" si="38"/>
        <v>239.73921317643007</v>
      </c>
      <c r="E146" s="320">
        <f t="shared" si="38"/>
        <v>354.58178797464984</v>
      </c>
      <c r="F146" s="320">
        <f t="shared" si="38"/>
        <v>353.22474384030801</v>
      </c>
      <c r="G146" s="320">
        <f t="shared" si="38"/>
        <v>282.31127536228036</v>
      </c>
      <c r="H146" s="320">
        <f t="shared" si="38"/>
        <v>235.87263528937333</v>
      </c>
      <c r="I146" s="320">
        <f t="shared" si="38"/>
        <v>237.5146511117068</v>
      </c>
      <c r="J146" s="320">
        <f t="shared" si="38"/>
        <v>188.52753615187919</v>
      </c>
      <c r="K146" s="320">
        <f t="shared" si="38"/>
        <v>198.04146619606189</v>
      </c>
      <c r="L146" s="320">
        <f t="shared" si="38"/>
        <v>217.33441310614151</v>
      </c>
      <c r="M146" s="320">
        <f t="shared" si="38"/>
        <v>223.86154565129448</v>
      </c>
      <c r="N146" s="320">
        <f t="shared" si="38"/>
        <v>213.3836889781478</v>
      </c>
      <c r="O146" s="320">
        <f t="shared" si="38"/>
        <v>202.73617800737327</v>
      </c>
      <c r="P146" s="320">
        <f t="shared" si="38"/>
        <v>200.85676703100253</v>
      </c>
      <c r="Q146" s="320">
        <f t="shared" si="38"/>
        <v>195.42462227066827</v>
      </c>
      <c r="R146" s="320">
        <f t="shared" si="38"/>
        <v>183.49836515637526</v>
      </c>
      <c r="S146" s="320">
        <f t="shared" si="38"/>
        <v>181.03363345657309</v>
      </c>
      <c r="T146" s="320">
        <f t="shared" si="38"/>
        <v>197.71983055753469</v>
      </c>
      <c r="U146" s="320">
        <f t="shared" si="38"/>
        <v>190.30175393393645</v>
      </c>
      <c r="V146" s="320">
        <f t="shared" si="38"/>
        <v>188.74694131529816</v>
      </c>
      <c r="W146" s="320">
        <f t="shared" si="38"/>
        <v>183.86101244191886</v>
      </c>
      <c r="X146" s="320">
        <f t="shared" si="38"/>
        <v>190.77700717705287</v>
      </c>
      <c r="Y146" s="320">
        <f t="shared" si="38"/>
        <v>204.29588458638477</v>
      </c>
      <c r="DA146" s="95"/>
    </row>
    <row r="147" spans="1:105" ht="12" customHeight="1" x14ac:dyDescent="0.25">
      <c r="A147" s="55" t="s">
        <v>91</v>
      </c>
      <c r="B147" s="273">
        <f>IF(B$33=0,0,B$33/PPA!B$11*1000)</f>
        <v>1.8443966251223434</v>
      </c>
      <c r="C147" s="273">
        <f>IF(C$33=0,0,C$33/PPA!C$11*1000)</f>
        <v>1.2444244774963704</v>
      </c>
      <c r="D147" s="273">
        <f>IF(D$33=0,0,D$33/PPA!D$11*1000)</f>
        <v>1.2653728440366863</v>
      </c>
      <c r="E147" s="273">
        <f>IF(E$33=0,0,E$33/PPA!E$11*1000)</f>
        <v>1.8715259783672333</v>
      </c>
      <c r="F147" s="273">
        <f>IF(F$33=0,0,F$33/PPA!F$11*1000)</f>
        <v>1.8643633337042662</v>
      </c>
      <c r="G147" s="273">
        <f>IF(G$33=0,0,G$33/PPA!G$11*1000)</f>
        <v>1.4900733871435174</v>
      </c>
      <c r="H147" s="273">
        <f>IF(H$33=0,0,H$33/PPA!H$11*1000)</f>
        <v>1.2449645737631276</v>
      </c>
      <c r="I147" s="273">
        <f>IF(I$33=0,0,I$33/PPA!I$11*1000)</f>
        <v>1.2536313337998386</v>
      </c>
      <c r="J147" s="273">
        <f>IF(J$33=0,0,J$33/PPA!J$11*1000)</f>
        <v>0.99507135874761532</v>
      </c>
      <c r="K147" s="273">
        <f>IF(K$33=0,0,K$33/PPA!K$11*1000)</f>
        <v>1.0452870433602197</v>
      </c>
      <c r="L147" s="273">
        <f>IF(L$33=0,0,L$33/PPA!L$11*1000)</f>
        <v>1.1471175732008376</v>
      </c>
      <c r="M147" s="273">
        <f>IF(M$33=0,0,M$33/PPA!M$11*1000)</f>
        <v>1.1815685758667178</v>
      </c>
      <c r="N147" s="273">
        <f>IF(N$33=0,0,N$33/PPA!N$11*1000)</f>
        <v>1.1262651687925276</v>
      </c>
      <c r="O147" s="273">
        <f>IF(O$33=0,0,O$33/PPA!O$11*1000)</f>
        <v>1.070066305616683</v>
      </c>
      <c r="P147" s="273">
        <f>IF(P$33=0,0,P$33/PPA!P$11*1000)</f>
        <v>1.0601465449702603</v>
      </c>
      <c r="Q147" s="273">
        <f>IF(Q$33=0,0,Q$33/PPA!Q$11*1000)</f>
        <v>1.0314750215528461</v>
      </c>
      <c r="R147" s="273">
        <f>IF(R$33=0,0,R$33/PPA!R$11*1000)</f>
        <v>0.96852678007193327</v>
      </c>
      <c r="S147" s="273">
        <f>IF(S$33=0,0,S$33/PPA!S$11*1000)</f>
        <v>0.95551762516802408</v>
      </c>
      <c r="T147" s="273">
        <f>IF(T$33=0,0,T$33/PPA!T$11*1000)</f>
        <v>1.0435894111814001</v>
      </c>
      <c r="U147" s="273">
        <f>IF(U$33=0,0,U$33/PPA!U$11*1000)</f>
        <v>1.0044358968682452</v>
      </c>
      <c r="V147" s="273">
        <f>IF(V$33=0,0,V$33/PPA!V$11*1000)</f>
        <v>0.99622940599453769</v>
      </c>
      <c r="W147" s="273">
        <f>IF(W$33=0,0,W$33/PPA!W$11*1000)</f>
        <v>0.97044087673221957</v>
      </c>
      <c r="X147" s="273">
        <f>IF(X$33=0,0,X$33/PPA!X$11*1000)</f>
        <v>1.0069443415241996</v>
      </c>
      <c r="Y147" s="273">
        <f>IF(Y$33=0,0,Y$33/PPA!Y$11*1000)</f>
        <v>1.0782986274124005</v>
      </c>
      <c r="DA147" s="76"/>
    </row>
    <row r="148" spans="1:105" ht="12" customHeight="1" x14ac:dyDescent="0.25">
      <c r="A148" s="173" t="s">
        <v>92</v>
      </c>
      <c r="B148" s="274">
        <f>IF(B$34=0,0,B$34/PPA!B$11*1000)</f>
        <v>2.6173374062945887</v>
      </c>
      <c r="C148" s="274">
        <f>IF(C$34=0,0,C$34/PPA!C$11*1000)</f>
        <v>1.7659318445368548</v>
      </c>
      <c r="D148" s="274">
        <f>IF(D$34=0,0,D$34/PPA!D$11*1000)</f>
        <v>1.7956591508005513</v>
      </c>
      <c r="E148" s="274">
        <f>IF(E$34=0,0,E$34/PPA!E$11*1000)</f>
        <v>2.6558359971558261</v>
      </c>
      <c r="F148" s="274">
        <f>IF(F$34=0,0,F$34/PPA!F$11*1000)</f>
        <v>2.6456716661496702</v>
      </c>
      <c r="G148" s="274">
        <f>IF(G$34=0,0,G$34/PPA!G$11*1000)</f>
        <v>2.1145261063553029</v>
      </c>
      <c r="H148" s="274">
        <f>IF(H$34=0,0,H$34/PPA!H$11*1000)</f>
        <v>1.76669828172435</v>
      </c>
      <c r="I148" s="274">
        <f>IF(I$34=0,0,I$34/PPA!I$11*1000)</f>
        <v>1.778997065471017</v>
      </c>
      <c r="J148" s="274">
        <f>IF(J$34=0,0,J$34/PPA!J$11*1000)</f>
        <v>1.4120810316543262</v>
      </c>
      <c r="K148" s="274">
        <f>IF(K$34=0,0,K$34/PPA!K$11*1000)</f>
        <v>1.4833408615244563</v>
      </c>
      <c r="L148" s="274">
        <f>IF(L$34=0,0,L$34/PPA!L$11*1000)</f>
        <v>1.6278460353164372</v>
      </c>
      <c r="M148" s="274">
        <f>IF(M$34=0,0,M$34/PPA!M$11*1000)</f>
        <v>1.6767345968837095</v>
      </c>
      <c r="N148" s="274">
        <f>IF(N$34=0,0,N$34/PPA!N$11*1000)</f>
        <v>1.5982549065290321</v>
      </c>
      <c r="O148" s="274">
        <f>IF(O$34=0,0,O$34/PPA!O$11*1000)</f>
        <v>1.5185044966779973</v>
      </c>
      <c r="P148" s="274">
        <f>IF(P$34=0,0,P$34/PPA!P$11*1000)</f>
        <v>1.5044276109107362</v>
      </c>
      <c r="Q148" s="274">
        <f>IF(Q$34=0,0,Q$34/PPA!Q$11*1000)</f>
        <v>1.4637405646899311</v>
      </c>
      <c r="R148" s="274">
        <f>IF(R$34=0,0,R$34/PPA!R$11*1000)</f>
        <v>1.3744122798490666</v>
      </c>
      <c r="S148" s="274">
        <f>IF(S$34=0,0,S$34/PPA!S$11*1000)</f>
        <v>1.3559513114811461</v>
      </c>
      <c r="T148" s="274">
        <f>IF(T$34=0,0,T$34/PPA!T$11*1000)</f>
        <v>1.4809317938959248</v>
      </c>
      <c r="U148" s="274">
        <f>IF(U$34=0,0,U$34/PPA!U$11*1000)</f>
        <v>1.4253700149358748</v>
      </c>
      <c r="V148" s="274">
        <f>IF(V$34=0,0,V$34/PPA!V$11*1000)</f>
        <v>1.4137243877179531</v>
      </c>
      <c r="W148" s="274">
        <f>IF(W$34=0,0,W$34/PPA!W$11*1000)</f>
        <v>1.3771285268427949</v>
      </c>
      <c r="X148" s="274">
        <f>IF(X$34=0,0,X$34/PPA!X$11*1000)</f>
        <v>1.4289296863971122</v>
      </c>
      <c r="Y148" s="274">
        <f>IF(Y$34=0,0,Y$34/PPA!Y$11*1000)</f>
        <v>1.5301867799152904</v>
      </c>
      <c r="DA148" s="77"/>
    </row>
    <row r="149" spans="1:105" ht="12" customHeight="1" x14ac:dyDescent="0.25">
      <c r="A149" s="173" t="s">
        <v>93</v>
      </c>
      <c r="B149" s="274">
        <f>IF(B$35=0,0,B$35/PPA!B$11*1000)</f>
        <v>9.3135264337941521</v>
      </c>
      <c r="C149" s="274">
        <f>IF(C$35=0,0,C$35/PPA!C$11*1000)</f>
        <v>6.2838871575435276</v>
      </c>
      <c r="D149" s="274">
        <f>IF(D$35=0,0,D$35/PPA!D$11*1000)</f>
        <v>6.3896687247295452</v>
      </c>
      <c r="E149" s="274">
        <f>IF(E$35=0,0,E$35/PPA!E$11*1000)</f>
        <v>9.4505197166577339</v>
      </c>
      <c r="F149" s="274">
        <f>IF(F$35=0,0,F$35/PPA!F$11*1000)</f>
        <v>9.4143509883615657</v>
      </c>
      <c r="G149" s="274">
        <f>IF(G$35=0,0,G$35/PPA!G$11*1000)</f>
        <v>7.5243240474557851</v>
      </c>
      <c r="H149" s="274">
        <f>IF(H$35=0,0,H$35/PPA!H$11*1000)</f>
        <v>6.2866144455838144</v>
      </c>
      <c r="I149" s="274">
        <f>IF(I$35=0,0,I$35/PPA!I$11*1000)</f>
        <v>6.3303784048091831</v>
      </c>
      <c r="J149" s="274">
        <f>IF(J$35=0,0,J$35/PPA!J$11*1000)</f>
        <v>5.0247453703688256</v>
      </c>
      <c r="K149" s="274">
        <f>IF(K$35=0,0,K$35/PPA!K$11*1000)</f>
        <v>5.2783161585931513</v>
      </c>
      <c r="L149" s="274">
        <f>IF(L$35=0,0,L$35/PPA!L$11*1000)</f>
        <v>5.7925229829387268</v>
      </c>
      <c r="M149" s="274">
        <f>IF(M$35=0,0,M$35/PPA!M$11*1000)</f>
        <v>5.9664879098036874</v>
      </c>
      <c r="N149" s="274">
        <f>IF(N$35=0,0,N$35/PPA!N$11*1000)</f>
        <v>5.6872259893205142</v>
      </c>
      <c r="O149" s="274">
        <f>IF(O$35=0,0,O$35/PPA!O$11*1000)</f>
        <v>5.403442343976506</v>
      </c>
      <c r="P149" s="274">
        <f>IF(P$35=0,0,P$35/PPA!P$11*1000)</f>
        <v>5.3533511912716216</v>
      </c>
      <c r="Q149" s="274">
        <f>IF(Q$35=0,0,Q$35/PPA!Q$11*1000)</f>
        <v>5.2085705147034682</v>
      </c>
      <c r="R149" s="274">
        <f>IF(R$35=0,0,R$35/PPA!R$11*1000)</f>
        <v>4.8907049845849402</v>
      </c>
      <c r="S149" s="274">
        <f>IF(S$35=0,0,S$35/PPA!S$11*1000)</f>
        <v>4.825013524066871</v>
      </c>
      <c r="T149" s="274">
        <f>IF(T$35=0,0,T$35/PPA!T$11*1000)</f>
        <v>5.2697437387801136</v>
      </c>
      <c r="U149" s="274">
        <f>IF(U$35=0,0,U$35/PPA!U$11*1000)</f>
        <v>5.072032852973587</v>
      </c>
      <c r="V149" s="274">
        <f>IF(V$35=0,0,V$35/PPA!V$11*1000)</f>
        <v>5.0305930841950621</v>
      </c>
      <c r="W149" s="274">
        <f>IF(W$35=0,0,W$35/PPA!W$11*1000)</f>
        <v>4.9003704706304001</v>
      </c>
      <c r="X149" s="274">
        <f>IF(X$35=0,0,X$35/PPA!X$11*1000)</f>
        <v>5.0846995783908451</v>
      </c>
      <c r="Y149" s="274">
        <f>IF(Y$35=0,0,Y$35/PPA!Y$11*1000)</f>
        <v>5.4450125494364201</v>
      </c>
      <c r="DA149" s="77"/>
    </row>
    <row r="150" spans="1:105" ht="12" customHeight="1" x14ac:dyDescent="0.25">
      <c r="A150" s="173" t="s">
        <v>94</v>
      </c>
      <c r="B150" s="274">
        <f>IF(B$36=0,0,B$36/PPA!B$11*1000)</f>
        <v>7.3775865004893699</v>
      </c>
      <c r="C150" s="274">
        <f>IF(C$36=0,0,C$36/PPA!C$11*1000)</f>
        <v>4.9776979099854817</v>
      </c>
      <c r="D150" s="274">
        <f>IF(D$36=0,0,D$36/PPA!D$11*1000)</f>
        <v>5.0614913761467433</v>
      </c>
      <c r="E150" s="274">
        <f>IF(E$36=0,0,E$36/PPA!E$11*1000)</f>
        <v>7.4861039134689316</v>
      </c>
      <c r="F150" s="274">
        <f>IF(F$36=0,0,F$36/PPA!F$11*1000)</f>
        <v>7.457453334817064</v>
      </c>
      <c r="G150" s="274">
        <f>IF(G$36=0,0,G$36/PPA!G$11*1000)</f>
        <v>5.9602935485740725</v>
      </c>
      <c r="H150" s="274">
        <f>IF(H$36=0,0,H$36/PPA!H$11*1000)</f>
        <v>4.9798582950525105</v>
      </c>
      <c r="I150" s="274">
        <f>IF(I$36=0,0,I$36/PPA!I$11*1000)</f>
        <v>5.0145253351993544</v>
      </c>
      <c r="J150" s="274">
        <f>IF(J$36=0,0,J$36/PPA!J$11*1000)</f>
        <v>3.9802854349904613</v>
      </c>
      <c r="K150" s="274">
        <f>IF(K$36=0,0,K$36/PPA!K$11*1000)</f>
        <v>4.181148173440878</v>
      </c>
      <c r="L150" s="274">
        <f>IF(L$36=0,0,L$36/PPA!L$11*1000)</f>
        <v>4.5884702928033487</v>
      </c>
      <c r="M150" s="274">
        <f>IF(M$36=0,0,M$36/PPA!M$11*1000)</f>
        <v>4.7262743034668713</v>
      </c>
      <c r="N150" s="274">
        <f>IF(N$36=0,0,N$36/PPA!N$11*1000)</f>
        <v>4.5050606751701103</v>
      </c>
      <c r="O150" s="274">
        <f>IF(O$36=0,0,O$36/PPA!O$11*1000)</f>
        <v>4.2802652224667312</v>
      </c>
      <c r="P150" s="274">
        <f>IF(P$36=0,0,P$36/PPA!P$11*1000)</f>
        <v>4.2405861798810403</v>
      </c>
      <c r="Q150" s="274">
        <f>IF(Q$36=0,0,Q$36/PPA!Q$11*1000)</f>
        <v>4.1259000862113826</v>
      </c>
      <c r="R150" s="274">
        <f>IF(R$36=0,0,R$36/PPA!R$11*1000)</f>
        <v>3.8741071202877309</v>
      </c>
      <c r="S150" s="274">
        <f>IF(S$36=0,0,S$36/PPA!S$11*1000)</f>
        <v>3.8220705006720963</v>
      </c>
      <c r="T150" s="274">
        <f>IF(T$36=0,0,T$36/PPA!T$11*1000)</f>
        <v>4.1743576447255979</v>
      </c>
      <c r="U150" s="274">
        <f>IF(U$36=0,0,U$36/PPA!U$11*1000)</f>
        <v>4.0177435874729799</v>
      </c>
      <c r="V150" s="274">
        <f>IF(V$36=0,0,V$36/PPA!V$11*1000)</f>
        <v>3.9849176239781499</v>
      </c>
      <c r="W150" s="274">
        <f>IF(W$36=0,0,W$36/PPA!W$11*1000)</f>
        <v>3.8817635069288783</v>
      </c>
      <c r="X150" s="274">
        <f>IF(X$36=0,0,X$36/PPA!X$11*1000)</f>
        <v>4.0277773660967977</v>
      </c>
      <c r="Y150" s="274">
        <f>IF(Y$36=0,0,Y$36/PPA!Y$11*1000)</f>
        <v>4.3131945096496018</v>
      </c>
      <c r="DA150" s="77"/>
    </row>
    <row r="151" spans="1:105" ht="12" customHeight="1" x14ac:dyDescent="0.25">
      <c r="A151" s="56" t="s">
        <v>95</v>
      </c>
      <c r="B151" s="275">
        <f>IF(B$37=0,0,B$37/PPA!B$11*1000)</f>
        <v>4.2287444958319123</v>
      </c>
      <c r="C151" s="275">
        <f>IF(C$37=0,0,C$37/PPA!C$11*1000)</f>
        <v>3.0923890779999148</v>
      </c>
      <c r="D151" s="275">
        <f>IF(D$37=0,0,D$37/PPA!D$11*1000)</f>
        <v>2.9678615168116207</v>
      </c>
      <c r="E151" s="275">
        <f>IF(E$37=0,0,E$37/PPA!E$11*1000)</f>
        <v>4.2136921696034069</v>
      </c>
      <c r="F151" s="275">
        <f>IF(F$37=0,0,F$37/PPA!F$11*1000)</f>
        <v>4.1684680553880025</v>
      </c>
      <c r="G151" s="275">
        <f>IF(G$37=0,0,G$37/PPA!G$11*1000)</f>
        <v>3.3588649847341285</v>
      </c>
      <c r="H151" s="275">
        <f>IF(H$37=0,0,H$37/PPA!H$11*1000)</f>
        <v>2.9649095943910448</v>
      </c>
      <c r="I151" s="275">
        <f>IF(I$37=0,0,I$37/PPA!I$11*1000)</f>
        <v>3.3333646460518138</v>
      </c>
      <c r="J151" s="275">
        <f>IF(J$37=0,0,J$37/PPA!J$11*1000)</f>
        <v>2.4456236286803095</v>
      </c>
      <c r="K151" s="275">
        <f>IF(K$37=0,0,K$37/PPA!K$11*1000)</f>
        <v>2.5743298879879934</v>
      </c>
      <c r="L151" s="275">
        <f>IF(L$37=0,0,L$37/PPA!L$11*1000)</f>
        <v>3.1702100845590389</v>
      </c>
      <c r="M151" s="275">
        <f>IF(M$37=0,0,M$37/PPA!M$11*1000)</f>
        <v>3.3683051418599379</v>
      </c>
      <c r="N151" s="275">
        <f>IF(N$37=0,0,N$37/PPA!N$11*1000)</f>
        <v>3.2263265932399503</v>
      </c>
      <c r="O151" s="275">
        <f>IF(O$37=0,0,O$37/PPA!O$11*1000)</f>
        <v>3.0226491685330399</v>
      </c>
      <c r="P151" s="275">
        <f>IF(P$37=0,0,P$37/PPA!P$11*1000)</f>
        <v>3.2215048694085033</v>
      </c>
      <c r="Q151" s="275">
        <f>IF(Q$37=0,0,Q$37/PPA!Q$11*1000)</f>
        <v>3.1941061491474221</v>
      </c>
      <c r="R151" s="275">
        <f>IF(R$37=0,0,R$37/PPA!R$11*1000)</f>
        <v>2.9640215696683785</v>
      </c>
      <c r="S151" s="275">
        <f>IF(S$37=0,0,S$37/PPA!S$11*1000)</f>
        <v>2.8875084679429186</v>
      </c>
      <c r="T151" s="275">
        <f>IF(T$37=0,0,T$37/PPA!T$11*1000)</f>
        <v>3.1375035164522722</v>
      </c>
      <c r="U151" s="275">
        <f>IF(U$37=0,0,U$37/PPA!U$11*1000)</f>
        <v>3.0718966011772282</v>
      </c>
      <c r="V151" s="275">
        <f>IF(V$37=0,0,V$37/PPA!V$11*1000)</f>
        <v>3.060779304441871</v>
      </c>
      <c r="W151" s="275">
        <f>IF(W$37=0,0,W$37/PPA!W$11*1000)</f>
        <v>2.9836647156768334</v>
      </c>
      <c r="X151" s="275">
        <f>IF(X$37=0,0,X$37/PPA!X$11*1000)</f>
        <v>3.0732599894126156</v>
      </c>
      <c r="Y151" s="275">
        <f>IF(Y$37=0,0,Y$37/PPA!Y$11*1000)</f>
        <v>3.2981789237296004</v>
      </c>
      <c r="DA151" s="78"/>
    </row>
    <row r="152" spans="1:105" ht="12" customHeight="1" x14ac:dyDescent="0.25">
      <c r="A152" s="174" t="s">
        <v>1883</v>
      </c>
      <c r="B152" s="276">
        <f>IF(B$43=0,0,B$43/PPA!B$11*1000)</f>
        <v>21.247724797040348</v>
      </c>
      <c r="C152" s="276">
        <f>IF(C$43=0,0,C$43/PPA!C$11*1000)</f>
        <v>16.58422424319069</v>
      </c>
      <c r="D152" s="276">
        <f>IF(D$43=0,0,D$43/PPA!D$11*1000)</f>
        <v>15.356791766266065</v>
      </c>
      <c r="E152" s="276">
        <f>IF(E$43=0,0,E$43/PPA!E$11*1000)</f>
        <v>20.077855051829044</v>
      </c>
      <c r="F152" s="276">
        <f>IF(F$43=0,0,F$43/PPA!F$11*1000)</f>
        <v>19.449990747123771</v>
      </c>
      <c r="G152" s="276">
        <f>IF(G$43=0,0,G$43/PPA!G$11*1000)</f>
        <v>16.004278645374093</v>
      </c>
      <c r="H152" s="276">
        <f>IF(H$43=0,0,H$43/PPA!H$11*1000)</f>
        <v>15.525223481756282</v>
      </c>
      <c r="I152" s="276">
        <f>IF(I$43=0,0,I$43/PPA!I$11*1000)</f>
        <v>19.124268910154743</v>
      </c>
      <c r="J152" s="276">
        <f>IF(J$43=0,0,J$43/PPA!J$11*1000)</f>
        <v>13.265053472706324</v>
      </c>
      <c r="K152" s="276">
        <f>IF(K$43=0,0,K$43/PPA!K$11*1000)</f>
        <v>13.985632895461469</v>
      </c>
      <c r="L152" s="276">
        <f>IF(L$43=0,0,L$43/PPA!L$11*1000)</f>
        <v>18.477393667684112</v>
      </c>
      <c r="M152" s="276">
        <f>IF(M$43=0,0,M$43/PPA!M$11*1000)</f>
        <v>19.468657446184139</v>
      </c>
      <c r="N152" s="276">
        <f>IF(N$43=0,0,N$43/PPA!N$11*1000)</f>
        <v>18.641769077821095</v>
      </c>
      <c r="O152" s="276">
        <f>IF(O$43=0,0,O$43/PPA!O$11*1000)</f>
        <v>17.322281811289994</v>
      </c>
      <c r="P152" s="276">
        <f>IF(P$43=0,0,P$43/PPA!P$11*1000)</f>
        <v>18.398365343512957</v>
      </c>
      <c r="Q152" s="276">
        <f>IF(Q$43=0,0,Q$43/PPA!Q$11*1000)</f>
        <v>18.211694881055642</v>
      </c>
      <c r="R152" s="276">
        <f>IF(R$43=0,0,R$43/PPA!R$11*1000)</f>
        <v>16.988799477495238</v>
      </c>
      <c r="S152" s="276">
        <f>IF(S$43=0,0,S$43/PPA!S$11*1000)</f>
        <v>16.476078633251415</v>
      </c>
      <c r="T152" s="276">
        <f>IF(T$43=0,0,T$43/PPA!T$11*1000)</f>
        <v>17.918863741736629</v>
      </c>
      <c r="U152" s="276">
        <f>IF(U$43=0,0,U$43/PPA!U$11*1000)</f>
        <v>17.54565105835475</v>
      </c>
      <c r="V152" s="276">
        <f>IF(V$43=0,0,V$43/PPA!V$11*1000)</f>
        <v>17.706540360974063</v>
      </c>
      <c r="W152" s="276">
        <f>IF(W$43=0,0,W$43/PPA!W$11*1000)</f>
        <v>17.549942655821621</v>
      </c>
      <c r="X152" s="276">
        <f>IF(X$43=0,0,X$43/PPA!X$11*1000)</f>
        <v>17.785368945886955</v>
      </c>
      <c r="Y152" s="276">
        <f>IF(Y$43=0,0,Y$43/PPA!Y$11*1000)</f>
        <v>19.242303061533502</v>
      </c>
      <c r="DA152" s="79"/>
    </row>
    <row r="153" spans="1:105" ht="12" customHeight="1" x14ac:dyDescent="0.25">
      <c r="A153" s="174" t="s">
        <v>1898</v>
      </c>
      <c r="B153" s="276">
        <f>IF(B$56=0,0,B$56/PPA!B$11*1000)</f>
        <v>267.97787524666603</v>
      </c>
      <c r="C153" s="276">
        <f>IF(C$56=0,0,C$56/PPA!C$11*1000)</f>
        <v>179.08210930372246</v>
      </c>
      <c r="D153" s="276">
        <f>IF(D$56=0,0,D$56/PPA!D$11*1000)</f>
        <v>183.2665063760648</v>
      </c>
      <c r="E153" s="276">
        <f>IF(E$56=0,0,E$56/PPA!E$11*1000)</f>
        <v>272.98476771272209</v>
      </c>
      <c r="F153" s="276">
        <f>IF(F$56=0,0,F$56/PPA!F$11*1000)</f>
        <v>272.33628863809747</v>
      </c>
      <c r="G153" s="276">
        <f>IF(G$56=0,0,G$56/PPA!G$11*1000)</f>
        <v>217.32916860326011</v>
      </c>
      <c r="H153" s="276">
        <f>IF(H$56=0,0,H$56/PPA!H$11*1000)</f>
        <v>179.99108527130622</v>
      </c>
      <c r="I153" s="276">
        <f>IF(I$56=0,0,I$56/PPA!I$11*1000)</f>
        <v>178.5881510033569</v>
      </c>
      <c r="J153" s="276">
        <f>IF(J$56=0,0,J$56/PPA!J$11*1000)</f>
        <v>143.21979016587503</v>
      </c>
      <c r="K153" s="276">
        <f>IF(K$56=0,0,K$56/PPA!K$11*1000)</f>
        <v>150.40819405455275</v>
      </c>
      <c r="L153" s="276">
        <f>IF(L$56=0,0,L$56/PPA!L$11*1000)</f>
        <v>162.65037786983325</v>
      </c>
      <c r="M153" s="276">
        <f>IF(M$56=0,0,M$56/PPA!M$11*1000)</f>
        <v>167.15041614614483</v>
      </c>
      <c r="N153" s="276">
        <f>IF(N$56=0,0,N$56/PPA!N$11*1000)</f>
        <v>159.25629441752147</v>
      </c>
      <c r="O153" s="276">
        <f>IF(O$56=0,0,O$56/PPA!O$11*1000)</f>
        <v>151.60929911386631</v>
      </c>
      <c r="P153" s="276">
        <f>IF(P$56=0,0,P$56/PPA!P$11*1000)</f>
        <v>149.17082695384073</v>
      </c>
      <c r="Q153" s="276">
        <f>IF(Q$56=0,0,Q$56/PPA!Q$11*1000)</f>
        <v>144.87442036554506</v>
      </c>
      <c r="R153" s="276">
        <f>IF(R$56=0,0,R$56/PPA!R$11*1000)</f>
        <v>136.13930814473315</v>
      </c>
      <c r="S153" s="276">
        <f>IF(S$56=0,0,S$56/PPA!S$11*1000)</f>
        <v>134.53459421335475</v>
      </c>
      <c r="T153" s="276">
        <f>IF(T$56=0,0,T$56/PPA!T$11*1000)</f>
        <v>147.00023526616388</v>
      </c>
      <c r="U153" s="276">
        <f>IF(U$56=0,0,U$56/PPA!U$11*1000)</f>
        <v>141.23769611365671</v>
      </c>
      <c r="V153" s="276">
        <f>IF(V$56=0,0,V$56/PPA!V$11*1000)</f>
        <v>139.86680113413084</v>
      </c>
      <c r="W153" s="276">
        <f>IF(W$56=0,0,W$56/PPA!W$11*1000)</f>
        <v>136.04146047293162</v>
      </c>
      <c r="X153" s="276">
        <f>IF(X$56=0,0,X$56/PPA!X$11*1000)</f>
        <v>141.46433831820639</v>
      </c>
      <c r="Y153" s="276">
        <f>IF(Y$56=0,0,Y$56/PPA!Y$11*1000)</f>
        <v>151.35028802942998</v>
      </c>
      <c r="DA153" s="79"/>
    </row>
    <row r="154" spans="1:105" ht="12" customHeight="1" x14ac:dyDescent="0.25">
      <c r="A154" s="41" t="s">
        <v>1913</v>
      </c>
      <c r="B154" s="277">
        <f>IF(B$69=0,0,B$69/PPA!B$11*1000)</f>
        <v>34.834633310459459</v>
      </c>
      <c r="C154" s="277">
        <f>IF(C$69=0,0,C$69/PPA!C$11*1000)</f>
        <v>22.739643920759892</v>
      </c>
      <c r="D154" s="277">
        <f>IF(D$69=0,0,D$69/PPA!D$11*1000)</f>
        <v>23.635861421574045</v>
      </c>
      <c r="E154" s="277">
        <f>IF(E$69=0,0,E$69/PPA!E$11*1000)</f>
        <v>35.841487434845604</v>
      </c>
      <c r="F154" s="277">
        <f>IF(F$69=0,0,F$69/PPA!F$11*1000)</f>
        <v>35.888157076666175</v>
      </c>
      <c r="G154" s="277">
        <f>IF(G$69=0,0,G$69/PPA!G$11*1000)</f>
        <v>28.529746039383305</v>
      </c>
      <c r="H154" s="277">
        <f>IF(H$69=0,0,H$69/PPA!H$11*1000)</f>
        <v>23.113281345796008</v>
      </c>
      <c r="I154" s="277">
        <f>IF(I$69=0,0,I$69/PPA!I$11*1000)</f>
        <v>22.09133441286394</v>
      </c>
      <c r="J154" s="277">
        <f>IF(J$69=0,0,J$69/PPA!J$11*1000)</f>
        <v>18.184885688856284</v>
      </c>
      <c r="K154" s="277">
        <f>IF(K$69=0,0,K$69/PPA!K$11*1000)</f>
        <v>19.085217121140985</v>
      </c>
      <c r="L154" s="277">
        <f>IF(L$69=0,0,L$69/PPA!L$11*1000)</f>
        <v>19.880474599805758</v>
      </c>
      <c r="M154" s="277">
        <f>IF(M$69=0,0,M$69/PPA!M$11*1000)</f>
        <v>20.323101531084575</v>
      </c>
      <c r="N154" s="277">
        <f>IF(N$69=0,0,N$69/PPA!N$11*1000)</f>
        <v>19.342492149753109</v>
      </c>
      <c r="O154" s="277">
        <f>IF(O$69=0,0,O$69/PPA!O$11*1000)</f>
        <v>18.509669544946014</v>
      </c>
      <c r="P154" s="277">
        <f>IF(P$69=0,0,P$69/PPA!P$11*1000)</f>
        <v>17.907558337206662</v>
      </c>
      <c r="Q154" s="277">
        <f>IF(Q$69=0,0,Q$69/PPA!Q$11*1000)</f>
        <v>17.314714687762507</v>
      </c>
      <c r="R154" s="277">
        <f>IF(R$69=0,0,R$69/PPA!R$11*1000)</f>
        <v>16.298484799684818</v>
      </c>
      <c r="S154" s="277">
        <f>IF(S$69=0,0,S$69/PPA!S$11*1000)</f>
        <v>16.176899180635878</v>
      </c>
      <c r="T154" s="277">
        <f>IF(T$69=0,0,T$69/PPA!T$11*1000)</f>
        <v>17.694605444598867</v>
      </c>
      <c r="U154" s="277">
        <f>IF(U$69=0,0,U$69/PPA!U$11*1000)</f>
        <v>16.926927808497087</v>
      </c>
      <c r="V154" s="277">
        <f>IF(V$69=0,0,V$69/PPA!V$11*1000)</f>
        <v>16.687356013865664</v>
      </c>
      <c r="W154" s="277">
        <f>IF(W$69=0,0,W$69/PPA!W$11*1000)</f>
        <v>16.156241216354488</v>
      </c>
      <c r="X154" s="277">
        <f>IF(X$69=0,0,X$69/PPA!X$11*1000)</f>
        <v>16.905688951137972</v>
      </c>
      <c r="Y154" s="277">
        <f>IF(Y$69=0,0,Y$69/PPA!Y$11*1000)</f>
        <v>18.038422105277981</v>
      </c>
      <c r="DA154" s="82"/>
    </row>
    <row r="155" spans="1:105" ht="12" customHeight="1" x14ac:dyDescent="0.25">
      <c r="J155" s="131"/>
    </row>
    <row r="156" spans="1:105" ht="12" customHeight="1" x14ac:dyDescent="0.25">
      <c r="A156" s="35" t="s">
        <v>62</v>
      </c>
      <c r="B156" s="320">
        <f t="shared" ref="B156:Y156" si="39">SUM(B$157:B$162)</f>
        <v>241.34936152275566</v>
      </c>
      <c r="C156" s="320">
        <f t="shared" si="39"/>
        <v>186.23981770543952</v>
      </c>
      <c r="D156" s="320">
        <f t="shared" si="39"/>
        <v>200.30511147925031</v>
      </c>
      <c r="E156" s="320">
        <f t="shared" si="39"/>
        <v>220.48181862173587</v>
      </c>
      <c r="F156" s="320">
        <f t="shared" si="39"/>
        <v>213.49797898676297</v>
      </c>
      <c r="G156" s="320">
        <f t="shared" si="39"/>
        <v>222.92046700904947</v>
      </c>
      <c r="H156" s="320">
        <f t="shared" si="39"/>
        <v>175.79010120584263</v>
      </c>
      <c r="I156" s="320">
        <f t="shared" si="39"/>
        <v>147.63695643804473</v>
      </c>
      <c r="J156" s="320">
        <f t="shared" si="39"/>
        <v>133.32654536667769</v>
      </c>
      <c r="K156" s="320">
        <f t="shared" si="39"/>
        <v>143.57637196405452</v>
      </c>
      <c r="L156" s="320">
        <f t="shared" si="39"/>
        <v>141.20938732162685</v>
      </c>
      <c r="M156" s="320">
        <f t="shared" si="39"/>
        <v>115.18725930235381</v>
      </c>
      <c r="N156" s="320">
        <f t="shared" si="39"/>
        <v>139.21801182887253</v>
      </c>
      <c r="O156" s="320">
        <f t="shared" si="39"/>
        <v>117.36846738969889</v>
      </c>
      <c r="P156" s="320">
        <f t="shared" si="39"/>
        <v>109.22782226068975</v>
      </c>
      <c r="Q156" s="320">
        <f t="shared" si="39"/>
        <v>103.42908994594092</v>
      </c>
      <c r="R156" s="320">
        <f t="shared" si="39"/>
        <v>111.06330093570523</v>
      </c>
      <c r="S156" s="320">
        <f t="shared" si="39"/>
        <v>118.84095522662622</v>
      </c>
      <c r="T156" s="320">
        <f t="shared" si="39"/>
        <v>101.90956568819352</v>
      </c>
      <c r="U156" s="320">
        <f t="shared" si="39"/>
        <v>159.43206544876494</v>
      </c>
      <c r="V156" s="320">
        <f t="shared" si="39"/>
        <v>105.60614773155122</v>
      </c>
      <c r="W156" s="320">
        <f t="shared" si="39"/>
        <v>95.71906538338601</v>
      </c>
      <c r="X156" s="320">
        <f t="shared" si="39"/>
        <v>99.025718145239296</v>
      </c>
      <c r="Y156" s="320">
        <f t="shared" si="39"/>
        <v>105.57823243503675</v>
      </c>
      <c r="DA156" s="95"/>
    </row>
    <row r="157" spans="1:105" ht="12" customHeight="1" x14ac:dyDescent="0.25">
      <c r="A157" s="55" t="s">
        <v>91</v>
      </c>
      <c r="B157" s="330">
        <f>IF(B$84=0,0,B$84/PPA!B$12*1000)</f>
        <v>8.9366257538584914</v>
      </c>
      <c r="C157" s="330">
        <f>IF(C$84=0,0,C$84/PPA!C$12*1000)</f>
        <v>6.8960429013449289</v>
      </c>
      <c r="D157" s="330">
        <f>IF(D$84=0,0,D$84/PPA!D$12*1000)</f>
        <v>7.4168491956169431</v>
      </c>
      <c r="E157" s="330">
        <f>IF(E$84=0,0,E$84/PPA!E$12*1000)</f>
        <v>8.1639474250786144</v>
      </c>
      <c r="F157" s="330">
        <f>IF(F$84=0,0,F$84/PPA!F$12*1000)</f>
        <v>7.9053515011114524</v>
      </c>
      <c r="G157" s="330">
        <f>IF(G$84=0,0,G$84/PPA!G$12*1000)</f>
        <v>8.254245107424083</v>
      </c>
      <c r="H157" s="330">
        <f>IF(H$84=0,0,H$84/PPA!H$12*1000)</f>
        <v>6.5091133276520727</v>
      </c>
      <c r="I157" s="330">
        <f>IF(I$84=0,0,I$84/PPA!I$12*1000)</f>
        <v>5.4666654959467609</v>
      </c>
      <c r="J157" s="330">
        <f>IF(J$84=0,0,J$84/PPA!J$12*1000)</f>
        <v>4.9367830578084124</v>
      </c>
      <c r="K157" s="330">
        <f>IF(K$84=0,0,K$84/PPA!K$12*1000)</f>
        <v>5.3163111566624055</v>
      </c>
      <c r="L157" s="330">
        <f>IF(L$84=0,0,L$84/PPA!L$12*1000)</f>
        <v>5.228667022118346</v>
      </c>
      <c r="M157" s="330">
        <f>IF(M$84=0,0,M$84/PPA!M$12*1000)</f>
        <v>4.2651259629681348</v>
      </c>
      <c r="N157" s="330">
        <f>IF(N$84=0,0,N$84/PPA!N$12*1000)</f>
        <v>5.1549308522545774</v>
      </c>
      <c r="O157" s="330">
        <f>IF(O$84=0,0,O$84/PPA!O$12*1000)</f>
        <v>4.3458912082068286</v>
      </c>
      <c r="P157" s="330">
        <f>IF(P$84=0,0,P$84/PPA!P$12*1000)</f>
        <v>4.0444613703437842</v>
      </c>
      <c r="Q157" s="330">
        <f>IF(Q$84=0,0,Q$84/PPA!Q$12*1000)</f>
        <v>3.8297473134472568</v>
      </c>
      <c r="R157" s="330">
        <f>IF(R$84=0,0,R$84/PPA!R$12*1000)</f>
        <v>4.1124250305526378</v>
      </c>
      <c r="S157" s="330">
        <f>IF(S$84=0,0,S$84/PPA!S$12*1000)</f>
        <v>4.4004141315028971</v>
      </c>
      <c r="T157" s="330">
        <f>IF(T$84=0,0,T$84/PPA!T$12*1000)</f>
        <v>3.7734827369413284</v>
      </c>
      <c r="U157" s="330">
        <f>IF(U$84=0,0,U$84/PPA!U$12*1000)</f>
        <v>5.9034119380576087</v>
      </c>
      <c r="V157" s="330">
        <f>IF(V$84=0,0,V$84/PPA!V$12*1000)</f>
        <v>3.9103588822828814</v>
      </c>
      <c r="W157" s="330">
        <f>IF(W$84=0,0,W$84/PPA!W$12*1000)</f>
        <v>3.544262389700271</v>
      </c>
      <c r="X157" s="330">
        <f>IF(X$84=0,0,X$84/PPA!X$12*1000)</f>
        <v>3.6667003279739188</v>
      </c>
      <c r="Y157" s="330">
        <f>IF(Y$84=0,0,Y$84/PPA!Y$12*1000)</f>
        <v>3.9093252414393747</v>
      </c>
      <c r="DA157" s="67"/>
    </row>
    <row r="158" spans="1:105" ht="12" customHeight="1" x14ac:dyDescent="0.25">
      <c r="A158" s="173" t="s">
        <v>92</v>
      </c>
      <c r="B158" s="331">
        <f>IF(B$85=0,0,B$85/PPA!B$12*1000)</f>
        <v>3.940489500668138</v>
      </c>
      <c r="C158" s="331">
        <f>IF(C$85=0,0,C$85/PPA!C$12*1000)</f>
        <v>3.0407208936968328</v>
      </c>
      <c r="D158" s="331">
        <f>IF(D$85=0,0,D$85/PPA!D$12*1000)</f>
        <v>3.2703636907642482</v>
      </c>
      <c r="E158" s="331">
        <f>IF(E$85=0,0,E$85/PPA!E$12*1000)</f>
        <v>3.5997869888015868</v>
      </c>
      <c r="F158" s="331">
        <f>IF(F$85=0,0,F$85/PPA!F$12*1000)</f>
        <v>3.4857624619416336</v>
      </c>
      <c r="G158" s="331">
        <f>IF(G$85=0,0,G$85/PPA!G$12*1000)</f>
        <v>3.6396025835257313</v>
      </c>
      <c r="H158" s="331">
        <f>IF(H$85=0,0,H$85/PPA!H$12*1000)</f>
        <v>2.870109304420378</v>
      </c>
      <c r="I158" s="331">
        <f>IF(I$85=0,0,I$85/PPA!I$12*1000)</f>
        <v>2.4104554206202784</v>
      </c>
      <c r="J158" s="331">
        <f>IF(J$85=0,0,J$85/PPA!J$12*1000)</f>
        <v>2.1768106153456395</v>
      </c>
      <c r="K158" s="331">
        <f>IF(K$85=0,0,K$85/PPA!K$12*1000)</f>
        <v>2.3441586200550213</v>
      </c>
      <c r="L158" s="331">
        <f>IF(L$85=0,0,L$85/PPA!L$12*1000)</f>
        <v>2.3055130729012885</v>
      </c>
      <c r="M158" s="331">
        <f>IF(M$85=0,0,M$85/PPA!M$12*1000)</f>
        <v>1.8806521095332349</v>
      </c>
      <c r="N158" s="331">
        <f>IF(N$85=0,0,N$85/PPA!N$12*1000)</f>
        <v>2.2730000628267408</v>
      </c>
      <c r="O158" s="331">
        <f>IF(O$85=0,0,O$85/PPA!O$12*1000)</f>
        <v>1.9162644994494797</v>
      </c>
      <c r="P158" s="331">
        <f>IF(P$85=0,0,P$85/PPA!P$12*1000)</f>
        <v>1.7833529124587655</v>
      </c>
      <c r="Q158" s="331">
        <f>IF(Q$85=0,0,Q$85/PPA!Q$12*1000)</f>
        <v>1.6886775271231624</v>
      </c>
      <c r="R158" s="331">
        <f>IF(R$85=0,0,R$85/PPA!R$12*1000)</f>
        <v>1.8133206090879257</v>
      </c>
      <c r="S158" s="331">
        <f>IF(S$85=0,0,S$85/PPA!S$12*1000)</f>
        <v>1.9403056770383631</v>
      </c>
      <c r="T158" s="331">
        <f>IF(T$85=0,0,T$85/PPA!T$12*1000)</f>
        <v>1.6638683900855709</v>
      </c>
      <c r="U158" s="331">
        <f>IF(U$85=0,0,U$85/PPA!U$12*1000)</f>
        <v>2.6030331134758748</v>
      </c>
      <c r="V158" s="331">
        <f>IF(V$85=0,0,V$85/PPA!V$12*1000)</f>
        <v>1.7242221554177974</v>
      </c>
      <c r="W158" s="331">
        <f>IF(W$85=0,0,W$85/PPA!W$12*1000)</f>
        <v>1.5627966437105021</v>
      </c>
      <c r="X158" s="331">
        <f>IF(X$85=0,0,X$85/PPA!X$12*1000)</f>
        <v>1.6167840684432038</v>
      </c>
      <c r="Y158" s="331">
        <f>IF(Y$85=0,0,Y$85/PPA!Y$12*1000)</f>
        <v>1.7237663848614952</v>
      </c>
      <c r="DA158" s="177"/>
    </row>
    <row r="159" spans="1:105" ht="12" customHeight="1" x14ac:dyDescent="0.25">
      <c r="A159" s="173" t="s">
        <v>93</v>
      </c>
      <c r="B159" s="331">
        <f>IF(B$86=0,0,B$86/PPA!B$12*1000)</f>
        <v>30.564958268652568</v>
      </c>
      <c r="C159" s="331">
        <f>IF(C$86=0,0,C$86/PPA!C$12*1000)</f>
        <v>23.585777149439206</v>
      </c>
      <c r="D159" s="331">
        <f>IF(D$86=0,0,D$86/PPA!D$12*1000)</f>
        <v>25.367033642540392</v>
      </c>
      <c r="E159" s="331">
        <f>IF(E$86=0,0,E$86/PPA!E$12*1000)</f>
        <v>27.922251555321516</v>
      </c>
      <c r="F159" s="331">
        <f>IF(F$86=0,0,F$86/PPA!F$12*1000)</f>
        <v>27.037804355427603</v>
      </c>
      <c r="G159" s="331">
        <f>IF(G$86=0,0,G$86/PPA!G$12*1000)</f>
        <v>28.231086787842422</v>
      </c>
      <c r="H159" s="331">
        <f>IF(H$86=0,0,H$86/PPA!H$12*1000)</f>
        <v>22.26240448076463</v>
      </c>
      <c r="I159" s="331">
        <f>IF(I$86=0,0,I$86/PPA!I$12*1000)</f>
        <v>18.697034804232825</v>
      </c>
      <c r="J159" s="331">
        <f>IF(J$86=0,0,J$86/PPA!J$12*1000)</f>
        <v>16.884736174406271</v>
      </c>
      <c r="K159" s="331">
        <f>IF(K$86=0,0,K$86/PPA!K$12*1000)</f>
        <v>18.182794392659932</v>
      </c>
      <c r="L159" s="331">
        <f>IF(L$86=0,0,L$86/PPA!L$12*1000)</f>
        <v>17.883034797862678</v>
      </c>
      <c r="M159" s="331">
        <f>IF(M$86=0,0,M$86/PPA!M$12*1000)</f>
        <v>14.587541277800707</v>
      </c>
      <c r="N159" s="331">
        <f>IF(N$86=0,0,N$86/PPA!N$12*1000)</f>
        <v>17.630843085145685</v>
      </c>
      <c r="O159" s="331">
        <f>IF(O$86=0,0,O$86/PPA!O$12*1000)</f>
        <v>14.863773764006405</v>
      </c>
      <c r="P159" s="331">
        <f>IF(P$86=0,0,P$86/PPA!P$12*1000)</f>
        <v>13.83282643903504</v>
      </c>
      <c r="Q159" s="331">
        <f>IF(Q$86=0,0,Q$86/PPA!Q$12*1000)</f>
        <v>13.098463563214494</v>
      </c>
      <c r="R159" s="331">
        <f>IF(R$86=0,0,R$86/PPA!R$12*1000)</f>
        <v>14.065275071805816</v>
      </c>
      <c r="S159" s="331">
        <f>IF(S$86=0,0,S$86/PPA!S$12*1000)</f>
        <v>15.050252522447174</v>
      </c>
      <c r="T159" s="331">
        <f>IF(T$86=0,0,T$86/PPA!T$12*1000)</f>
        <v>12.906028019836771</v>
      </c>
      <c r="U159" s="331">
        <f>IF(U$86=0,0,U$86/PPA!U$12*1000)</f>
        <v>20.190790629392787</v>
      </c>
      <c r="V159" s="331">
        <f>IF(V$86=0,0,V$86/PPA!V$12*1000)</f>
        <v>13.374170446919191</v>
      </c>
      <c r="W159" s="331">
        <f>IF(W$86=0,0,W$86/PPA!W$12*1000)</f>
        <v>12.122050874466888</v>
      </c>
      <c r="X159" s="331">
        <f>IF(X$86=0,0,X$86/PPA!X$12*1000)</f>
        <v>12.540811889743612</v>
      </c>
      <c r="Y159" s="331">
        <f>IF(Y$86=0,0,Y$86/PPA!Y$12*1000)</f>
        <v>13.370635198815858</v>
      </c>
      <c r="DA159" s="177"/>
    </row>
    <row r="160" spans="1:105" ht="12" customHeight="1" x14ac:dyDescent="0.25">
      <c r="A160" s="173" t="s">
        <v>94</v>
      </c>
      <c r="B160" s="331">
        <f>IF(B$87=0,0,B$87/PPA!B$12*1000)</f>
        <v>13.496139888421185</v>
      </c>
      <c r="C160" s="331">
        <f>IF(C$87=0,0,C$87/PPA!C$12*1000)</f>
        <v>10.414440778491931</v>
      </c>
      <c r="D160" s="331">
        <f>IF(D$87=0,0,D$87/PPA!D$12*1000)</f>
        <v>11.200965222489208</v>
      </c>
      <c r="E160" s="331">
        <f>IF(E$87=0,0,E$87/PPA!E$12*1000)</f>
        <v>12.329236954227909</v>
      </c>
      <c r="F160" s="331">
        <f>IF(F$87=0,0,F$87/PPA!F$12*1000)</f>
        <v>11.938704010299995</v>
      </c>
      <c r="G160" s="331">
        <f>IF(G$87=0,0,G$87/PPA!G$12*1000)</f>
        <v>12.465604995824423</v>
      </c>
      <c r="H160" s="331">
        <f>IF(H$87=0,0,H$87/PPA!H$12*1000)</f>
        <v>9.8300976721163202</v>
      </c>
      <c r="I160" s="331">
        <f>IF(I$87=0,0,I$87/PPA!I$12*1000)</f>
        <v>8.2557873954437397</v>
      </c>
      <c r="J160" s="331">
        <f>IF(J$87=0,0,J$87/PPA!J$12*1000)</f>
        <v>7.4555561105602779</v>
      </c>
      <c r="K160" s="331">
        <f>IF(K$87=0,0,K$87/PPA!K$12*1000)</f>
        <v>8.0287214701489891</v>
      </c>
      <c r="L160" s="331">
        <f>IF(L$87=0,0,L$87/PPA!L$12*1000)</f>
        <v>7.8963608305982635</v>
      </c>
      <c r="M160" s="331">
        <f>IF(M$87=0,0,M$87/PPA!M$12*1000)</f>
        <v>6.4412159827887709</v>
      </c>
      <c r="N160" s="331">
        <f>IF(N$87=0,0,N$87/PPA!N$12*1000)</f>
        <v>7.7850040735036563</v>
      </c>
      <c r="O160" s="331">
        <f>IF(O$87=0,0,O$87/PPA!O$12*1000)</f>
        <v>6.5631880870131685</v>
      </c>
      <c r="P160" s="331">
        <f>IF(P$87=0,0,P$87/PPA!P$12*1000)</f>
        <v>6.1079671378101317</v>
      </c>
      <c r="Q160" s="331">
        <f>IF(Q$87=0,0,Q$87/PPA!Q$12*1000)</f>
        <v>5.7837048236324575</v>
      </c>
      <c r="R160" s="331">
        <f>IF(R$87=0,0,R$87/PPA!R$12*1000)</f>
        <v>6.2106062200288088</v>
      </c>
      <c r="S160" s="331">
        <f>IF(S$87=0,0,S$87/PPA!S$12*1000)</f>
        <v>6.6455288966427659</v>
      </c>
      <c r="T160" s="331">
        <f>IF(T$87=0,0,T$87/PPA!T$12*1000)</f>
        <v>5.6987337600339929</v>
      </c>
      <c r="U160" s="331">
        <f>IF(U$87=0,0,U$87/PPA!U$12*1000)</f>
        <v>8.9153642022663089</v>
      </c>
      <c r="V160" s="331">
        <f>IF(V$87=0,0,V$87/PPA!V$12*1000)</f>
        <v>5.9054448449331067</v>
      </c>
      <c r="W160" s="331">
        <f>IF(W$87=0,0,W$87/PPA!W$12*1000)</f>
        <v>5.3525639687901245</v>
      </c>
      <c r="X160" s="331">
        <f>IF(X$87=0,0,X$87/PPA!X$12*1000)</f>
        <v>5.53747039635061</v>
      </c>
      <c r="Y160" s="331">
        <f>IF(Y$87=0,0,Y$87/PPA!Y$12*1000)</f>
        <v>5.9038838350169982</v>
      </c>
      <c r="DA160" s="177"/>
    </row>
    <row r="161" spans="1:105" ht="12" customHeight="1" x14ac:dyDescent="0.25">
      <c r="A161" s="56" t="s">
        <v>95</v>
      </c>
      <c r="B161" s="332">
        <f>IF(B$88=0,0,B$88/PPA!B$12*1000)</f>
        <v>50.566466168649868</v>
      </c>
      <c r="C161" s="332">
        <f>IF(C$88=0,0,C$88/PPA!C$12*1000)</f>
        <v>34.541033114468689</v>
      </c>
      <c r="D161" s="332">
        <f>IF(D$88=0,0,D$88/PPA!D$12*1000)</f>
        <v>39.938754924829539</v>
      </c>
      <c r="E161" s="332">
        <f>IF(E$88=0,0,E$88/PPA!E$12*1000)</f>
        <v>50.019443249373488</v>
      </c>
      <c r="F161" s="332">
        <f>IF(F$88=0,0,F$88/PPA!F$12*1000)</f>
        <v>50.016555225061502</v>
      </c>
      <c r="G161" s="332">
        <f>IF(G$88=0,0,G$88/PPA!G$12*1000)</f>
        <v>50.537041035576451</v>
      </c>
      <c r="H161" s="332">
        <f>IF(H$88=0,0,H$88/PPA!H$12*1000)</f>
        <v>34.264573813050298</v>
      </c>
      <c r="I161" s="332">
        <f>IF(I$88=0,0,I$88/PPA!I$12*1000)</f>
        <v>24.569461080502581</v>
      </c>
      <c r="J161" s="332">
        <f>IF(J$88=0,0,J$88/PPA!J$12*1000)</f>
        <v>24.514490513884606</v>
      </c>
      <c r="K161" s="332">
        <f>IF(K$88=0,0,K$88/PPA!K$12*1000)</f>
        <v>26.32283346218221</v>
      </c>
      <c r="L161" s="332">
        <f>IF(L$88=0,0,L$88/PPA!L$12*1000)</f>
        <v>22.748275926483394</v>
      </c>
      <c r="M161" s="332">
        <f>IF(M$88=0,0,M$88/PPA!M$12*1000)</f>
        <v>18.529377240630041</v>
      </c>
      <c r="N161" s="332">
        <f>IF(N$88=0,0,N$88/PPA!N$12*1000)</f>
        <v>22.365822075712003</v>
      </c>
      <c r="O161" s="332">
        <f>IF(O$88=0,0,O$88/PPA!O$12*1000)</f>
        <v>19.125094409941433</v>
      </c>
      <c r="P161" s="332">
        <f>IF(P$88=0,0,P$88/PPA!P$12*1000)</f>
        <v>17.431262216451316</v>
      </c>
      <c r="Q161" s="332">
        <f>IF(Q$88=0,0,Q$88/PPA!Q$12*1000)</f>
        <v>16.436770211089023</v>
      </c>
      <c r="R161" s="332">
        <f>IF(R$88=0,0,R$88/PPA!R$12*1000)</f>
        <v>17.613729844968766</v>
      </c>
      <c r="S161" s="332">
        <f>IF(S$88=0,0,S$88/PPA!S$12*1000)</f>
        <v>19.018452737134872</v>
      </c>
      <c r="T161" s="332">
        <f>IF(T$88=0,0,T$88/PPA!T$12*1000)</f>
        <v>16.319712870072177</v>
      </c>
      <c r="U161" s="332">
        <f>IF(U$88=0,0,U$88/PPA!U$12*1000)</f>
        <v>25.387893960217593</v>
      </c>
      <c r="V161" s="332">
        <f>IF(V$88=0,0,V$88/PPA!V$12*1000)</f>
        <v>16.557391093820858</v>
      </c>
      <c r="W161" s="332">
        <f>IF(W$88=0,0,W$88/PPA!W$12*1000)</f>
        <v>14.731417401742252</v>
      </c>
      <c r="X161" s="332">
        <f>IF(X$88=0,0,X$88/PPA!X$12*1000)</f>
        <v>15.551741624748216</v>
      </c>
      <c r="Y161" s="332">
        <f>IF(Y$88=0,0,Y$88/PPA!Y$12*1000)</f>
        <v>16.421862166748848</v>
      </c>
      <c r="DA161" s="68"/>
    </row>
    <row r="162" spans="1:105" ht="12" customHeight="1" x14ac:dyDescent="0.25">
      <c r="A162" s="41" t="s">
        <v>1939</v>
      </c>
      <c r="B162" s="333">
        <f>IF(B$94=0,0,B$94/PPA!B$12*1000)</f>
        <v>133.84468194250542</v>
      </c>
      <c r="C162" s="333">
        <f>IF(C$94=0,0,C$94/PPA!C$12*1000)</f>
        <v>107.76180286799794</v>
      </c>
      <c r="D162" s="333">
        <f>IF(D$94=0,0,D$94/PPA!D$12*1000)</f>
        <v>113.11114480300998</v>
      </c>
      <c r="E162" s="333">
        <f>IF(E$94=0,0,E$94/PPA!E$12*1000)</f>
        <v>118.44715244893275</v>
      </c>
      <c r="F162" s="333">
        <f>IF(F$94=0,0,F$94/PPA!F$12*1000)</f>
        <v>113.11380143292078</v>
      </c>
      <c r="G162" s="333">
        <f>IF(G$94=0,0,G$94/PPA!G$12*1000)</f>
        <v>119.79288649885638</v>
      </c>
      <c r="H162" s="333">
        <f>IF(H$94=0,0,H$94/PPA!H$12*1000)</f>
        <v>100.05380260783892</v>
      </c>
      <c r="I162" s="333">
        <f>IF(I$94=0,0,I$94/PPA!I$12*1000)</f>
        <v>88.237552241298545</v>
      </c>
      <c r="J162" s="333">
        <f>IF(J$94=0,0,J$94/PPA!J$12*1000)</f>
        <v>77.358168894672474</v>
      </c>
      <c r="K162" s="333">
        <f>IF(K$94=0,0,K$94/PPA!K$12*1000)</f>
        <v>83.381552862345956</v>
      </c>
      <c r="L162" s="333">
        <f>IF(L$94=0,0,L$94/PPA!L$12*1000)</f>
        <v>85.14753567166288</v>
      </c>
      <c r="M162" s="333">
        <f>IF(M$94=0,0,M$94/PPA!M$12*1000)</f>
        <v>69.483346728632924</v>
      </c>
      <c r="N162" s="333">
        <f>IF(N$94=0,0,N$94/PPA!N$12*1000)</f>
        <v>84.008411679429884</v>
      </c>
      <c r="O162" s="333">
        <f>IF(O$94=0,0,O$94/PPA!O$12*1000)</f>
        <v>70.554255421081578</v>
      </c>
      <c r="P162" s="333">
        <f>IF(P$94=0,0,P$94/PPA!P$12*1000)</f>
        <v>66.027952184590717</v>
      </c>
      <c r="Q162" s="333">
        <f>IF(Q$94=0,0,Q$94/PPA!Q$12*1000)</f>
        <v>62.591726507434522</v>
      </c>
      <c r="R162" s="333">
        <f>IF(R$94=0,0,R$94/PPA!R$12*1000)</f>
        <v>67.247944159261266</v>
      </c>
      <c r="S162" s="333">
        <f>IF(S$94=0,0,S$94/PPA!S$12*1000)</f>
        <v>71.78600126186015</v>
      </c>
      <c r="T162" s="333">
        <f>IF(T$94=0,0,T$94/PPA!T$12*1000)</f>
        <v>61.547739911223687</v>
      </c>
      <c r="U162" s="333">
        <f>IF(U$94=0,0,U$94/PPA!U$12*1000)</f>
        <v>96.431571605354776</v>
      </c>
      <c r="V162" s="333">
        <f>IF(V$94=0,0,V$94/PPA!V$12*1000)</f>
        <v>64.134560308177385</v>
      </c>
      <c r="W162" s="333">
        <f>IF(W$94=0,0,W$94/PPA!W$12*1000)</f>
        <v>58.405974104975968</v>
      </c>
      <c r="X162" s="333">
        <f>IF(X$94=0,0,X$94/PPA!X$12*1000)</f>
        <v>60.112209837979727</v>
      </c>
      <c r="Y162" s="333">
        <f>IF(Y$94=0,0,Y$94/PPA!Y$12*1000)</f>
        <v>64.248759608154174</v>
      </c>
      <c r="DA162" s="97"/>
    </row>
  </sheetData>
  <pageMargins left="0.39370078740157483" right="0.39370078740157483" top="0.39370078740157483" bottom="0.39370078740157483" header="0.31496062992125978" footer="0.31496062992125978"/>
  <pageSetup paperSize="9" scale="45" orientation="portrait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>
    <tabColor theme="4" tint="0.39997558519241921"/>
    <pageSetUpPr fitToPage="1"/>
  </sheetPr>
  <dimension ref="A1:DA162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Pulp, paper and printing / useful energy demand"</f>
        <v>SI: Pulp, paper and printing / useful energy demand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253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54</v>
      </c>
      <c r="B5" s="223">
        <v>43.675016123048927</v>
      </c>
      <c r="C5" s="223">
        <v>29.375356283744761</v>
      </c>
      <c r="D5" s="223">
        <v>29.45851174973869</v>
      </c>
      <c r="E5" s="223">
        <v>52.548698344774628</v>
      </c>
      <c r="F5" s="223">
        <v>53.899569603205393</v>
      </c>
      <c r="G5" s="223">
        <v>38.482956355503553</v>
      </c>
      <c r="H5" s="223">
        <v>34.077024107464013</v>
      </c>
      <c r="I5" s="223">
        <v>14.18199792204852</v>
      </c>
      <c r="J5" s="223">
        <v>32.272312588043803</v>
      </c>
      <c r="K5" s="223">
        <v>29.539486933744801</v>
      </c>
      <c r="L5" s="223">
        <v>7.9613234366308454</v>
      </c>
      <c r="M5" s="223">
        <v>8.100411040749254</v>
      </c>
      <c r="N5" s="223">
        <v>10.494417243928559</v>
      </c>
      <c r="O5" s="223">
        <v>12.89314691427238</v>
      </c>
      <c r="P5" s="223">
        <v>13.512560835098419</v>
      </c>
      <c r="Q5" s="223">
        <v>14.752704457821469</v>
      </c>
      <c r="R5" s="223">
        <v>13.07519085840342</v>
      </c>
      <c r="S5" s="223">
        <v>14.36464911250483</v>
      </c>
      <c r="T5" s="223">
        <v>15.061247724331031</v>
      </c>
      <c r="U5" s="223">
        <v>14.690110920036391</v>
      </c>
      <c r="V5" s="223">
        <v>14.341402018871531</v>
      </c>
      <c r="W5" s="223">
        <v>13.25794531748787</v>
      </c>
      <c r="X5" s="223">
        <v>11.58449791229806</v>
      </c>
      <c r="Y5" s="223">
        <v>7.6809141966746477</v>
      </c>
      <c r="DA5" s="89" t="s">
        <v>1941</v>
      </c>
    </row>
    <row r="6" spans="1:105" ht="12" customHeight="1" x14ac:dyDescent="0.25">
      <c r="A6" s="55" t="s">
        <v>91</v>
      </c>
      <c r="B6" s="259">
        <v>0.16060695349506729</v>
      </c>
      <c r="C6" s="259">
        <v>0.1087649727185144</v>
      </c>
      <c r="D6" s="259">
        <v>0.1086826616804507</v>
      </c>
      <c r="E6" s="259">
        <v>0.19233644116675641</v>
      </c>
      <c r="F6" s="259">
        <v>0.19779396695654469</v>
      </c>
      <c r="G6" s="259">
        <v>0.1414858263971106</v>
      </c>
      <c r="H6" s="259">
        <v>0.1245043062065517</v>
      </c>
      <c r="I6" s="259">
        <v>5.124230912397594E-2</v>
      </c>
      <c r="J6" s="259">
        <v>0.11601974873551291</v>
      </c>
      <c r="K6" s="259">
        <v>0.1063974344738803</v>
      </c>
      <c r="L6" s="259">
        <v>2.874925823979126E-2</v>
      </c>
      <c r="M6" s="259">
        <v>2.9401341923875619E-2</v>
      </c>
      <c r="N6" s="259">
        <v>3.806839589281405E-2</v>
      </c>
      <c r="O6" s="259">
        <v>4.6810695894343189E-2</v>
      </c>
      <c r="P6" s="259">
        <v>4.9128730374642077E-2</v>
      </c>
      <c r="Q6" s="259">
        <v>5.3605173234717723E-2</v>
      </c>
      <c r="R6" s="259">
        <v>4.7469621214852951E-2</v>
      </c>
      <c r="S6" s="259">
        <v>5.2170932131593753E-2</v>
      </c>
      <c r="T6" s="259">
        <v>5.4771123884652433E-2</v>
      </c>
      <c r="U6" s="259">
        <v>5.3394054469401132E-2</v>
      </c>
      <c r="V6" s="259">
        <v>5.1834491358798002E-2</v>
      </c>
      <c r="W6" s="259">
        <v>4.7593566052358358E-2</v>
      </c>
      <c r="X6" s="259">
        <v>4.191677601506149E-2</v>
      </c>
      <c r="Y6" s="259">
        <v>2.767126352322373E-2</v>
      </c>
      <c r="DA6" s="67" t="s">
        <v>1942</v>
      </c>
    </row>
    <row r="7" spans="1:105" ht="12" customHeight="1" x14ac:dyDescent="0.25">
      <c r="A7" s="173" t="s">
        <v>92</v>
      </c>
      <c r="B7" s="224">
        <v>5.8434035695567772E-2</v>
      </c>
      <c r="C7" s="224">
        <v>3.9572236194968483E-2</v>
      </c>
      <c r="D7" s="224">
        <v>3.9542288760989551E-2</v>
      </c>
      <c r="E7" s="224">
        <v>6.997825576114855E-2</v>
      </c>
      <c r="F7" s="224">
        <v>7.1963881226734416E-2</v>
      </c>
      <c r="G7" s="224">
        <v>5.1477147472071237E-2</v>
      </c>
      <c r="H7" s="224">
        <v>4.5298717862480242E-2</v>
      </c>
      <c r="I7" s="224">
        <v>1.864361944058476E-2</v>
      </c>
      <c r="J7" s="224">
        <v>4.2223716435887133E-2</v>
      </c>
      <c r="K7" s="224">
        <v>3.8710848743883933E-2</v>
      </c>
      <c r="L7" s="224">
        <v>1.045991562411806E-2</v>
      </c>
      <c r="M7" s="224">
        <v>1.0697164886638031E-2</v>
      </c>
      <c r="N7" s="224">
        <v>1.385052113912379E-2</v>
      </c>
      <c r="O7" s="224">
        <v>1.7031254346708151E-2</v>
      </c>
      <c r="P7" s="224">
        <v>1.7874630717517031E-2</v>
      </c>
      <c r="Q7" s="224">
        <v>1.9503306289666931E-2</v>
      </c>
      <c r="R7" s="224">
        <v>1.7270992819180719E-2</v>
      </c>
      <c r="S7" s="224">
        <v>1.898148270736125E-2</v>
      </c>
      <c r="T7" s="224">
        <v>1.9927517075158521E-2</v>
      </c>
      <c r="U7" s="224">
        <v>1.9426494413219159E-2</v>
      </c>
      <c r="V7" s="224">
        <v>1.885907460672074E-2</v>
      </c>
      <c r="W7" s="224">
        <v>1.7316087984125091E-2</v>
      </c>
      <c r="X7" s="224">
        <v>1.525068705062293E-2</v>
      </c>
      <c r="Y7" s="224">
        <v>1.006770606919693E-2</v>
      </c>
      <c r="DA7" s="177" t="s">
        <v>1943</v>
      </c>
    </row>
    <row r="8" spans="1:105" ht="12" customHeight="1" x14ac:dyDescent="0.25">
      <c r="A8" s="173" t="s">
        <v>93</v>
      </c>
      <c r="B8" s="224">
        <v>1.836566860427481</v>
      </c>
      <c r="C8" s="224">
        <v>1.243745305686641</v>
      </c>
      <c r="D8" s="224">
        <v>1.2428040654634409</v>
      </c>
      <c r="E8" s="224">
        <v>2.1982288268308521</v>
      </c>
      <c r="F8" s="224">
        <v>2.256232418215566</v>
      </c>
      <c r="G8" s="224">
        <v>1.6179136352842269</v>
      </c>
      <c r="H8" s="224">
        <v>1.4237271661247921</v>
      </c>
      <c r="I8" s="224">
        <v>0.58596421101882956</v>
      </c>
      <c r="J8" s="224">
        <v>1.323107036825937</v>
      </c>
      <c r="K8" s="224">
        <v>1.216672117469898</v>
      </c>
      <c r="L8" s="224">
        <v>0.32875248422350511</v>
      </c>
      <c r="M8" s="224">
        <v>0.33620916812387919</v>
      </c>
      <c r="N8" s="224">
        <v>0.43531835206950248</v>
      </c>
      <c r="O8" s="224">
        <v>0.53528798674174383</v>
      </c>
      <c r="P8" s="224">
        <v>0.56179509129233185</v>
      </c>
      <c r="Q8" s="224">
        <v>0.61298394974773263</v>
      </c>
      <c r="R8" s="224">
        <v>0.54282290587699766</v>
      </c>
      <c r="S8" s="224">
        <v>0.59658316744946605</v>
      </c>
      <c r="T8" s="224">
        <v>0.62631678670133151</v>
      </c>
      <c r="U8" s="224">
        <v>0.61056977203277618</v>
      </c>
      <c r="V8" s="224">
        <v>0.5927359120201906</v>
      </c>
      <c r="W8" s="224">
        <v>0.54424023542674527</v>
      </c>
      <c r="X8" s="224">
        <v>0.47932521008555079</v>
      </c>
      <c r="Y8" s="224">
        <v>0.31642543779693399</v>
      </c>
      <c r="DA8" s="177" t="s">
        <v>1944</v>
      </c>
    </row>
    <row r="9" spans="1:105" ht="12" customHeight="1" x14ac:dyDescent="0.25">
      <c r="A9" s="173" t="s">
        <v>94</v>
      </c>
      <c r="B9" s="224">
        <v>0.64466029551105331</v>
      </c>
      <c r="C9" s="224">
        <v>0.4365717543862298</v>
      </c>
      <c r="D9" s="224">
        <v>0.43624136608754638</v>
      </c>
      <c r="E9" s="224">
        <v>0.77201929494238031</v>
      </c>
      <c r="F9" s="224">
        <v>0.79392525923496726</v>
      </c>
      <c r="G9" s="224">
        <v>0.56790999810969134</v>
      </c>
      <c r="H9" s="224">
        <v>0.49974786947178718</v>
      </c>
      <c r="I9" s="224">
        <v>0.20568151891098321</v>
      </c>
      <c r="J9" s="224">
        <v>0.46582361103630832</v>
      </c>
      <c r="K9" s="224">
        <v>0.42706869196454927</v>
      </c>
      <c r="L9" s="224">
        <v>0.11539665568188889</v>
      </c>
      <c r="M9" s="224">
        <v>0.118014054563642</v>
      </c>
      <c r="N9" s="224">
        <v>0.15280274491133419</v>
      </c>
      <c r="O9" s="224">
        <v>0.18789346533026771</v>
      </c>
      <c r="P9" s="224">
        <v>0.19719782457845039</v>
      </c>
      <c r="Q9" s="224">
        <v>0.21516581982532709</v>
      </c>
      <c r="R9" s="224">
        <v>0.19053832585838029</v>
      </c>
      <c r="S9" s="224">
        <v>0.2094089190607385</v>
      </c>
      <c r="T9" s="224">
        <v>0.21984582946489289</v>
      </c>
      <c r="U9" s="224">
        <v>0.2143184101542315</v>
      </c>
      <c r="V9" s="224">
        <v>0.2080584793488045</v>
      </c>
      <c r="W9" s="224">
        <v>0.19103582807627631</v>
      </c>
      <c r="X9" s="224">
        <v>0.1682497589593473</v>
      </c>
      <c r="Y9" s="224">
        <v>0.11106969238784251</v>
      </c>
      <c r="DA9" s="177" t="s">
        <v>1945</v>
      </c>
    </row>
    <row r="10" spans="1:105" ht="12" customHeight="1" x14ac:dyDescent="0.25">
      <c r="A10" s="56" t="s">
        <v>95</v>
      </c>
      <c r="B10" s="260">
        <v>0.58673174671946993</v>
      </c>
      <c r="C10" s="260">
        <v>0.42177341491659809</v>
      </c>
      <c r="D10" s="260">
        <v>0.40233750644844679</v>
      </c>
      <c r="E10" s="260">
        <v>0.69867721305175512</v>
      </c>
      <c r="F10" s="260">
        <v>0.7178934318481206</v>
      </c>
      <c r="G10" s="260">
        <v>0.5138828990846408</v>
      </c>
      <c r="H10" s="260">
        <v>0.4618725717238098</v>
      </c>
      <c r="I10" s="260">
        <v>0.19960770510262321</v>
      </c>
      <c r="J10" s="260">
        <v>0.43323505228383169</v>
      </c>
      <c r="K10" s="260">
        <v>0.3977557387283216</v>
      </c>
      <c r="L10" s="260">
        <v>0.1144144588168249</v>
      </c>
      <c r="M10" s="260">
        <v>0.1204776607909033</v>
      </c>
      <c r="N10" s="260">
        <v>0.15657746057979591</v>
      </c>
      <c r="O10" s="260">
        <v>0.19160593256095149</v>
      </c>
      <c r="P10" s="260">
        <v>0.21203210292883579</v>
      </c>
      <c r="Q10" s="260">
        <v>0.2343800858324793</v>
      </c>
      <c r="R10" s="260">
        <v>0.20532146463013951</v>
      </c>
      <c r="S10" s="260">
        <v>0.22450783988060979</v>
      </c>
      <c r="T10" s="260">
        <v>0.2347089333329998</v>
      </c>
      <c r="U10" s="260">
        <v>0.23138869971882839</v>
      </c>
      <c r="V10" s="260">
        <v>0.2234159578156123</v>
      </c>
      <c r="W10" s="260">
        <v>0.20306965289940301</v>
      </c>
      <c r="X10" s="260">
        <v>0.17975228332957571</v>
      </c>
      <c r="Y10" s="260">
        <v>0.1183852739423375</v>
      </c>
      <c r="DA10" s="68" t="s">
        <v>1946</v>
      </c>
    </row>
    <row r="11" spans="1:105" ht="12" customHeight="1" x14ac:dyDescent="0.25">
      <c r="A11" s="37" t="s">
        <v>159</v>
      </c>
      <c r="B11" s="226">
        <v>1.2186923854830219E-2</v>
      </c>
      <c r="C11" s="226">
        <v>2.4924428284990858E-3</v>
      </c>
      <c r="D11" s="226">
        <v>2.5995166170361488E-3</v>
      </c>
      <c r="E11" s="226">
        <v>4.7925083115218673E-3</v>
      </c>
      <c r="F11" s="226">
        <v>4.6729926190917561E-3</v>
      </c>
      <c r="G11" s="226">
        <v>3.128047472779279E-3</v>
      </c>
      <c r="H11" s="226">
        <v>4.7841247117337438E-3</v>
      </c>
      <c r="I11" s="226">
        <v>6.7820931274810187E-4</v>
      </c>
      <c r="J11" s="226">
        <v>2.0509983208976379E-3</v>
      </c>
      <c r="K11" s="226">
        <v>3.8619747351000631E-3</v>
      </c>
      <c r="L11" s="226">
        <v>7.7709007662406324E-4</v>
      </c>
      <c r="M11" s="226">
        <v>8.1957660801467943E-4</v>
      </c>
      <c r="N11" s="226">
        <v>1.041241046767837E-3</v>
      </c>
      <c r="O11" s="226">
        <v>1.402541029450302E-3</v>
      </c>
      <c r="P11" s="226">
        <v>6.1052990529731298E-4</v>
      </c>
      <c r="Q11" s="226">
        <v>6.3542808964235067E-4</v>
      </c>
      <c r="R11" s="226">
        <v>5.6724017835453003E-4</v>
      </c>
      <c r="S11" s="226">
        <v>4.8264642211564608E-4</v>
      </c>
      <c r="T11" s="226">
        <v>1.067303164731486E-3</v>
      </c>
      <c r="U11" s="226">
        <v>5.0367174541600444E-4</v>
      </c>
      <c r="V11" s="226">
        <v>6.4431966662643685E-4</v>
      </c>
      <c r="W11" s="226">
        <v>6.7496486233780046E-4</v>
      </c>
      <c r="X11" s="226">
        <v>1.546120254338828E-3</v>
      </c>
      <c r="Y11" s="226">
        <v>3.3691290621301698E-4</v>
      </c>
      <c r="DA11" s="69" t="s">
        <v>1947</v>
      </c>
    </row>
    <row r="12" spans="1:105" ht="12" customHeight="1" x14ac:dyDescent="0.25">
      <c r="A12" s="37" t="s">
        <v>35</v>
      </c>
      <c r="B12" s="226">
        <v>0.34996128265445231</v>
      </c>
      <c r="C12" s="226">
        <v>0.1721280055804518</v>
      </c>
      <c r="D12" s="226">
        <v>0.22298459275541521</v>
      </c>
      <c r="E12" s="226">
        <v>0.4921154276119562</v>
      </c>
      <c r="F12" s="226">
        <v>0.52530985079642989</v>
      </c>
      <c r="G12" s="226">
        <v>0.36463841483639858</v>
      </c>
      <c r="H12" s="226">
        <v>0.25476089509607452</v>
      </c>
      <c r="I12" s="226">
        <v>7.9021962204749663E-2</v>
      </c>
      <c r="J12" s="226">
        <v>0.23060850519894799</v>
      </c>
      <c r="K12" s="226">
        <v>0.20660563450837699</v>
      </c>
      <c r="L12" s="226">
        <v>3.9086161984790493E-2</v>
      </c>
      <c r="M12" s="226">
        <v>3.5729294884062998E-2</v>
      </c>
      <c r="N12" s="226">
        <v>4.5587953730192532E-2</v>
      </c>
      <c r="O12" s="226">
        <v>5.7741182775399719E-2</v>
      </c>
      <c r="P12" s="226">
        <v>4.9413295310937043E-2</v>
      </c>
      <c r="Q12" s="226">
        <v>5.1085873864925767E-2</v>
      </c>
      <c r="R12" s="226">
        <v>4.7066352635162283E-2</v>
      </c>
      <c r="S12" s="226">
        <v>5.3415049644995723E-2</v>
      </c>
      <c r="T12" s="226">
        <v>5.6352062507508398E-2</v>
      </c>
      <c r="U12" s="226">
        <v>5.2939085021078948E-2</v>
      </c>
      <c r="V12" s="226">
        <v>5.1398631279147858E-2</v>
      </c>
      <c r="W12" s="226">
        <v>4.7743697976881959E-2</v>
      </c>
      <c r="X12" s="226">
        <v>4.1230298382895762E-2</v>
      </c>
      <c r="Y12" s="226">
        <v>2.8434618105914179E-2</v>
      </c>
      <c r="DA12" s="69" t="s">
        <v>1948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1949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1.589829110593993E-3</v>
      </c>
      <c r="DA14" s="69" t="s">
        <v>1950</v>
      </c>
    </row>
    <row r="15" spans="1:105" ht="12" customHeight="1" x14ac:dyDescent="0.25">
      <c r="A15" s="37" t="s">
        <v>40</v>
      </c>
      <c r="B15" s="226">
        <v>0.22458354021018739</v>
      </c>
      <c r="C15" s="226">
        <v>0.24715296650764729</v>
      </c>
      <c r="D15" s="226">
        <v>0.17675339707599541</v>
      </c>
      <c r="E15" s="226">
        <v>0.201769277128277</v>
      </c>
      <c r="F15" s="226">
        <v>0.187910588432599</v>
      </c>
      <c r="G15" s="226">
        <v>0.1461164367754629</v>
      </c>
      <c r="H15" s="226">
        <v>0.2023275519160016</v>
      </c>
      <c r="I15" s="226">
        <v>0.1199075335851254</v>
      </c>
      <c r="J15" s="226">
        <v>0.20057554876398609</v>
      </c>
      <c r="K15" s="226">
        <v>0.18728812948484461</v>
      </c>
      <c r="L15" s="226">
        <v>7.455120675541034E-2</v>
      </c>
      <c r="M15" s="226">
        <v>8.3928789298825607E-2</v>
      </c>
      <c r="N15" s="226">
        <v>0.10994826580283561</v>
      </c>
      <c r="O15" s="226">
        <v>0.13246220875610151</v>
      </c>
      <c r="P15" s="226">
        <v>0.16200827771260151</v>
      </c>
      <c r="Q15" s="226">
        <v>0.18265878387791121</v>
      </c>
      <c r="R15" s="226">
        <v>0.15768787181662269</v>
      </c>
      <c r="S15" s="226">
        <v>0.1706101438134984</v>
      </c>
      <c r="T15" s="226">
        <v>0.1772895676607599</v>
      </c>
      <c r="U15" s="226">
        <v>0.17794594295233351</v>
      </c>
      <c r="V15" s="226">
        <v>0.171373006869838</v>
      </c>
      <c r="W15" s="226">
        <v>0.15465099006018329</v>
      </c>
      <c r="X15" s="226">
        <v>0.1369758646923411</v>
      </c>
      <c r="Y15" s="226">
        <v>8.8023913819616273E-2</v>
      </c>
      <c r="DA15" s="69" t="s">
        <v>1951</v>
      </c>
    </row>
    <row r="16" spans="1:105" ht="12" customHeight="1" x14ac:dyDescent="0.25">
      <c r="A16" s="57" t="s">
        <v>1853</v>
      </c>
      <c r="B16" s="261">
        <v>1.088049231370219</v>
      </c>
      <c r="C16" s="261">
        <v>0.88035803212336849</v>
      </c>
      <c r="D16" s="261">
        <v>0.78734403921178753</v>
      </c>
      <c r="E16" s="261">
        <v>1.1804378770267121</v>
      </c>
      <c r="F16" s="261">
        <v>1.1648620574569291</v>
      </c>
      <c r="G16" s="261">
        <v>0.86982405027918308</v>
      </c>
      <c r="H16" s="261">
        <v>0.93259699791309369</v>
      </c>
      <c r="I16" s="261">
        <v>0.4778820330486796</v>
      </c>
      <c r="J16" s="261">
        <v>0.9393477426383654</v>
      </c>
      <c r="K16" s="261">
        <v>0.86500227152409492</v>
      </c>
      <c r="L16" s="261">
        <v>0.28235764730538532</v>
      </c>
      <c r="M16" s="261">
        <v>0.2948291484641814</v>
      </c>
      <c r="N16" s="261">
        <v>0.38330960246777429</v>
      </c>
      <c r="O16" s="261">
        <v>0.46187865649835291</v>
      </c>
      <c r="P16" s="261">
        <v>0.51579091857146864</v>
      </c>
      <c r="Q16" s="261">
        <v>0.57113972422545478</v>
      </c>
      <c r="R16" s="261">
        <v>0.50295790264969065</v>
      </c>
      <c r="S16" s="261">
        <v>0.54468645121875348</v>
      </c>
      <c r="T16" s="261">
        <v>0.56973675061259299</v>
      </c>
      <c r="U16" s="261">
        <v>0.56372516985812737</v>
      </c>
      <c r="V16" s="261">
        <v>0.55537514796915144</v>
      </c>
      <c r="W16" s="261">
        <v>0.51737898374277658</v>
      </c>
      <c r="X16" s="261">
        <v>0.44674296071788039</v>
      </c>
      <c r="Y16" s="261">
        <v>0.29748189722466861</v>
      </c>
      <c r="DA16" s="70" t="s">
        <v>1952</v>
      </c>
    </row>
    <row r="17" spans="1:105" ht="12" customHeight="1" x14ac:dyDescent="0.25">
      <c r="A17" s="57" t="s">
        <v>1855</v>
      </c>
      <c r="B17" s="294">
        <f t="shared" ref="B17:Y17" si="0">B18+B29</f>
        <v>36.896395464658525</v>
      </c>
      <c r="C17" s="294">
        <f t="shared" si="0"/>
        <v>24.299802403040257</v>
      </c>
      <c r="D17" s="294">
        <f t="shared" si="0"/>
        <v>24.702265618777567</v>
      </c>
      <c r="E17" s="294">
        <f t="shared" si="0"/>
        <v>44.829356372222236</v>
      </c>
      <c r="F17" s="294">
        <f t="shared" si="0"/>
        <v>46.123642523208765</v>
      </c>
      <c r="G17" s="294">
        <f t="shared" si="0"/>
        <v>32.798964885380748</v>
      </c>
      <c r="H17" s="294">
        <f t="shared" si="0"/>
        <v>28.529109039646357</v>
      </c>
      <c r="I17" s="294">
        <f t="shared" si="0"/>
        <v>11.587304025768606</v>
      </c>
      <c r="J17" s="294">
        <f t="shared" si="0"/>
        <v>26.876861847866177</v>
      </c>
      <c r="K17" s="294">
        <f t="shared" si="0"/>
        <v>24.577033540295247</v>
      </c>
      <c r="L17" s="294">
        <f t="shared" si="0"/>
        <v>6.4574466050566901</v>
      </c>
      <c r="M17" s="294">
        <f t="shared" si="0"/>
        <v>6.5394857329198377</v>
      </c>
      <c r="N17" s="294">
        <f t="shared" si="0"/>
        <v>8.4677343187994527</v>
      </c>
      <c r="O17" s="294">
        <f t="shared" si="0"/>
        <v>10.432318923165575</v>
      </c>
      <c r="P17" s="294">
        <f t="shared" si="0"/>
        <v>10.819325842717431</v>
      </c>
      <c r="Q17" s="294">
        <f t="shared" si="0"/>
        <v>11.784241592340518</v>
      </c>
      <c r="R17" s="294">
        <f t="shared" si="0"/>
        <v>10.457742918459871</v>
      </c>
      <c r="S17" s="294">
        <f t="shared" si="0"/>
        <v>11.515062514720986</v>
      </c>
      <c r="T17" s="294">
        <f t="shared" si="0"/>
        <v>12.077355236915121</v>
      </c>
      <c r="U17" s="294">
        <f t="shared" si="0"/>
        <v>11.751982746015702</v>
      </c>
      <c r="V17" s="294">
        <f t="shared" si="0"/>
        <v>11.464263123941825</v>
      </c>
      <c r="W17" s="294">
        <f t="shared" si="0"/>
        <v>10.5943871301134</v>
      </c>
      <c r="X17" s="294">
        <f t="shared" si="0"/>
        <v>9.2663759730377855</v>
      </c>
      <c r="Y17" s="294">
        <f t="shared" si="0"/>
        <v>6.1426560620675836</v>
      </c>
      <c r="DA17" s="70"/>
    </row>
    <row r="18" spans="1:105" ht="12" customHeight="1" x14ac:dyDescent="0.25">
      <c r="A18" s="60" t="s">
        <v>1856</v>
      </c>
      <c r="B18" s="329">
        <v>26.695933920562769</v>
      </c>
      <c r="C18" s="329">
        <v>16.046445851883711</v>
      </c>
      <c r="D18" s="329">
        <v>17.32091525116709</v>
      </c>
      <c r="E18" s="329">
        <v>33.762751275096853</v>
      </c>
      <c r="F18" s="329">
        <v>35.203060734550107</v>
      </c>
      <c r="G18" s="329">
        <v>24.644364414013442</v>
      </c>
      <c r="H18" s="329">
        <v>19.786012184211138</v>
      </c>
      <c r="I18" s="329">
        <v>7.1071599659372522</v>
      </c>
      <c r="J18" s="329">
        <v>18.070476760631539</v>
      </c>
      <c r="K18" s="329">
        <v>16.46763724475689</v>
      </c>
      <c r="L18" s="329">
        <v>3.8103436615687141</v>
      </c>
      <c r="M18" s="329">
        <v>3.7754624660681482</v>
      </c>
      <c r="N18" s="329">
        <v>4.8742067956640831</v>
      </c>
      <c r="O18" s="329">
        <v>6.1022065184935359</v>
      </c>
      <c r="P18" s="329">
        <v>5.9837859811099312</v>
      </c>
      <c r="Q18" s="329">
        <v>6.4298066777269023</v>
      </c>
      <c r="R18" s="329">
        <v>5.7425125811190423</v>
      </c>
      <c r="S18" s="329">
        <v>6.4086270345451926</v>
      </c>
      <c r="T18" s="329">
        <v>6.7360731999220826</v>
      </c>
      <c r="U18" s="329">
        <v>6.467059278595781</v>
      </c>
      <c r="V18" s="329">
        <v>6.2576211117310523</v>
      </c>
      <c r="W18" s="329">
        <v>5.7439591575248903</v>
      </c>
      <c r="X18" s="329">
        <v>5.0781607163076758</v>
      </c>
      <c r="Y18" s="329">
        <v>3.353763275586326</v>
      </c>
      <c r="DA18" s="72" t="s">
        <v>1953</v>
      </c>
    </row>
    <row r="19" spans="1:105" ht="12" customHeight="1" x14ac:dyDescent="0.25">
      <c r="A19" s="64" t="s">
        <v>28</v>
      </c>
      <c r="B19" s="229">
        <v>4.3109443040246322</v>
      </c>
      <c r="C19" s="229">
        <v>3.4088410970212721</v>
      </c>
      <c r="D19" s="229">
        <v>3.4276477933427389</v>
      </c>
      <c r="E19" s="229">
        <v>5.8432613891911309</v>
      </c>
      <c r="F19" s="229">
        <v>5.5646883587246929</v>
      </c>
      <c r="G19" s="229">
        <v>3.7510127785923402</v>
      </c>
      <c r="H19" s="229">
        <v>3.3188104387727781</v>
      </c>
      <c r="I19" s="229">
        <v>1.1562159887689609</v>
      </c>
      <c r="J19" s="229">
        <v>2.4656148316979132</v>
      </c>
      <c r="K19" s="229">
        <v>2.1537096768925248</v>
      </c>
      <c r="L19" s="229">
        <v>0.53139098155834863</v>
      </c>
      <c r="M19" s="229">
        <v>0.67856253337263461</v>
      </c>
      <c r="N19" s="229">
        <v>0.83489976565403035</v>
      </c>
      <c r="O19" s="229">
        <v>1.1350649783286779</v>
      </c>
      <c r="P19" s="229">
        <v>1.115037970149277</v>
      </c>
      <c r="Q19" s="229">
        <v>1.108140920853526</v>
      </c>
      <c r="R19" s="229">
        <v>0.88782079666637614</v>
      </c>
      <c r="S19" s="229">
        <v>0.9787689700288249</v>
      </c>
      <c r="T19" s="229">
        <v>1.172580831533427</v>
      </c>
      <c r="U19" s="229">
        <v>1.083285281774079</v>
      </c>
      <c r="V19" s="229">
        <v>0.61292749278589764</v>
      </c>
      <c r="W19" s="229">
        <v>0.1699518621195179</v>
      </c>
      <c r="X19" s="229">
        <v>0.59180069420698445</v>
      </c>
      <c r="Y19" s="229">
        <v>0.21559724290605881</v>
      </c>
      <c r="DA19" s="73" t="s">
        <v>1954</v>
      </c>
    </row>
    <row r="20" spans="1:105" ht="12" customHeight="1" x14ac:dyDescent="0.25">
      <c r="A20" s="64" t="s">
        <v>30</v>
      </c>
      <c r="B20" s="229">
        <v>0</v>
      </c>
      <c r="C20" s="229">
        <v>0</v>
      </c>
      <c r="D20" s="229">
        <v>0</v>
      </c>
      <c r="E20" s="229">
        <v>0</v>
      </c>
      <c r="F20" s="229">
        <v>0</v>
      </c>
      <c r="G20" s="229">
        <v>0</v>
      </c>
      <c r="H20" s="229">
        <v>0</v>
      </c>
      <c r="I20" s="229">
        <v>0</v>
      </c>
      <c r="J20" s="229">
        <v>0</v>
      </c>
      <c r="K20" s="229">
        <v>0</v>
      </c>
      <c r="L20" s="229">
        <v>0</v>
      </c>
      <c r="M20" s="229">
        <v>0</v>
      </c>
      <c r="N20" s="229">
        <v>0</v>
      </c>
      <c r="O20" s="229">
        <v>0</v>
      </c>
      <c r="P20" s="229">
        <v>0</v>
      </c>
      <c r="Q20" s="229">
        <v>0</v>
      </c>
      <c r="R20" s="229">
        <v>0</v>
      </c>
      <c r="S20" s="229">
        <v>0</v>
      </c>
      <c r="T20" s="229">
        <v>0</v>
      </c>
      <c r="U20" s="229">
        <v>0</v>
      </c>
      <c r="V20" s="229">
        <v>0</v>
      </c>
      <c r="W20" s="229">
        <v>0</v>
      </c>
      <c r="X20" s="229">
        <v>0</v>
      </c>
      <c r="Y20" s="229">
        <v>0</v>
      </c>
      <c r="DA20" s="73" t="s">
        <v>1955</v>
      </c>
    </row>
    <row r="21" spans="1:105" ht="12" customHeight="1" x14ac:dyDescent="0.25">
      <c r="A21" s="64" t="s">
        <v>31</v>
      </c>
      <c r="B21" s="229">
        <v>0</v>
      </c>
      <c r="C21" s="229">
        <v>0</v>
      </c>
      <c r="D21" s="229">
        <v>0</v>
      </c>
      <c r="E21" s="229">
        <v>0</v>
      </c>
      <c r="F21" s="229">
        <v>0</v>
      </c>
      <c r="G21" s="229">
        <v>0.1397895371659599</v>
      </c>
      <c r="H21" s="229">
        <v>0.13860935376183561</v>
      </c>
      <c r="I21" s="229">
        <v>0</v>
      </c>
      <c r="J21" s="229">
        <v>0.14904878875171129</v>
      </c>
      <c r="K21" s="229">
        <v>0.13763976296341099</v>
      </c>
      <c r="L21" s="229">
        <v>3.4649300571989491E-2</v>
      </c>
      <c r="M21" s="229">
        <v>3.6812591908020803E-2</v>
      </c>
      <c r="N21" s="229">
        <v>4.8257541481071232E-2</v>
      </c>
      <c r="O21" s="229">
        <v>6.2230708118326213E-2</v>
      </c>
      <c r="P21" s="229">
        <v>6.2207627686587663E-2</v>
      </c>
      <c r="Q21" s="229">
        <v>6.8083881517381636E-2</v>
      </c>
      <c r="R21" s="229">
        <v>5.9585590603827919E-2</v>
      </c>
      <c r="S21" s="229">
        <v>2.3135212572067191E-2</v>
      </c>
      <c r="T21" s="229">
        <v>2.3468897816835411E-2</v>
      </c>
      <c r="U21" s="229">
        <v>1.9811362323624959E-2</v>
      </c>
      <c r="V21" s="229">
        <v>7.0685145733995229E-3</v>
      </c>
      <c r="W21" s="229">
        <v>1.053785152514531E-2</v>
      </c>
      <c r="X21" s="229">
        <v>1.073551601669355E-2</v>
      </c>
      <c r="Y21" s="229">
        <v>2.898284694822971E-2</v>
      </c>
      <c r="DA21" s="73" t="s">
        <v>1956</v>
      </c>
    </row>
    <row r="22" spans="1:105" ht="12" customHeight="1" x14ac:dyDescent="0.25">
      <c r="A22" s="64" t="s">
        <v>159</v>
      </c>
      <c r="B22" s="229">
        <v>0.53507147056286264</v>
      </c>
      <c r="C22" s="229">
        <v>0.1211160793002949</v>
      </c>
      <c r="D22" s="229">
        <v>0.1128308940788865</v>
      </c>
      <c r="E22" s="229">
        <v>0.20383052273036001</v>
      </c>
      <c r="F22" s="229">
        <v>0.18493800880481809</v>
      </c>
      <c r="G22" s="229">
        <v>0.11958331074423301</v>
      </c>
      <c r="H22" s="229">
        <v>0.2371636905359763</v>
      </c>
      <c r="I22" s="229">
        <v>4.9379484701538523E-2</v>
      </c>
      <c r="J22" s="229">
        <v>0.13176097682574911</v>
      </c>
      <c r="K22" s="229">
        <v>0.24329641481603009</v>
      </c>
      <c r="L22" s="229">
        <v>6.1579753871458878E-2</v>
      </c>
      <c r="M22" s="229">
        <v>6.5436833894761501E-2</v>
      </c>
      <c r="N22" s="229">
        <v>8.5813456685030071E-2</v>
      </c>
      <c r="O22" s="229">
        <v>0.11057550781250371</v>
      </c>
      <c r="P22" s="229">
        <v>5.5388998463442272E-2</v>
      </c>
      <c r="Q22" s="229">
        <v>6.0662015606672497E-2</v>
      </c>
      <c r="R22" s="229">
        <v>5.3077590808856788E-2</v>
      </c>
      <c r="S22" s="229">
        <v>4.4267050403126958E-2</v>
      </c>
      <c r="T22" s="229">
        <v>9.5220150765045114E-2</v>
      </c>
      <c r="U22" s="229">
        <v>4.6820027308009597E-2</v>
      </c>
      <c r="V22" s="229">
        <v>6.5417647352966554E-2</v>
      </c>
      <c r="W22" s="229">
        <v>7.5082882704857037E-2</v>
      </c>
      <c r="X22" s="229">
        <v>0.15419977884187899</v>
      </c>
      <c r="Y22" s="229">
        <v>3.470906242642962E-2</v>
      </c>
      <c r="DA22" s="73" t="s">
        <v>1957</v>
      </c>
    </row>
    <row r="23" spans="1:105" ht="12" customHeight="1" x14ac:dyDescent="0.25">
      <c r="A23" s="64" t="s">
        <v>32</v>
      </c>
      <c r="B23" s="229">
        <v>0</v>
      </c>
      <c r="C23" s="229">
        <v>0</v>
      </c>
      <c r="D23" s="229">
        <v>0</v>
      </c>
      <c r="E23" s="229">
        <v>0</v>
      </c>
      <c r="F23" s="229">
        <v>1.950868063499406</v>
      </c>
      <c r="G23" s="229">
        <v>2.207266723493654</v>
      </c>
      <c r="H23" s="229">
        <v>0.93798369295269379</v>
      </c>
      <c r="I23" s="229">
        <v>4.3813470230299308E-2</v>
      </c>
      <c r="J23" s="229">
        <v>0.2343181015963352</v>
      </c>
      <c r="K23" s="229">
        <v>0.65015030999146783</v>
      </c>
      <c r="L23" s="229">
        <v>0</v>
      </c>
      <c r="M23" s="229">
        <v>0</v>
      </c>
      <c r="N23" s="229">
        <v>0</v>
      </c>
      <c r="O23" s="229">
        <v>0</v>
      </c>
      <c r="P23" s="229">
        <v>0</v>
      </c>
      <c r="Q23" s="229">
        <v>0</v>
      </c>
      <c r="R23" s="229">
        <v>0</v>
      </c>
      <c r="S23" s="229">
        <v>0</v>
      </c>
      <c r="T23" s="229">
        <v>0</v>
      </c>
      <c r="U23" s="229">
        <v>0</v>
      </c>
      <c r="V23" s="229">
        <v>0</v>
      </c>
      <c r="W23" s="229">
        <v>0</v>
      </c>
      <c r="X23" s="229">
        <v>0</v>
      </c>
      <c r="Y23" s="229">
        <v>0</v>
      </c>
      <c r="DA23" s="73" t="s">
        <v>1958</v>
      </c>
    </row>
    <row r="24" spans="1:105" ht="12" customHeight="1" x14ac:dyDescent="0.25">
      <c r="A24" s="64" t="s">
        <v>33</v>
      </c>
      <c r="B24" s="229">
        <v>0</v>
      </c>
      <c r="C24" s="229">
        <v>0</v>
      </c>
      <c r="D24" s="229">
        <v>0</v>
      </c>
      <c r="E24" s="229">
        <v>0</v>
      </c>
      <c r="F24" s="229">
        <v>0</v>
      </c>
      <c r="G24" s="229">
        <v>0</v>
      </c>
      <c r="H24" s="229">
        <v>0</v>
      </c>
      <c r="I24" s="229">
        <v>0</v>
      </c>
      <c r="J24" s="229">
        <v>0</v>
      </c>
      <c r="K24" s="229">
        <v>0</v>
      </c>
      <c r="L24" s="229">
        <v>0</v>
      </c>
      <c r="M24" s="229">
        <v>0</v>
      </c>
      <c r="N24" s="229">
        <v>0</v>
      </c>
      <c r="O24" s="229">
        <v>0</v>
      </c>
      <c r="P24" s="229">
        <v>0</v>
      </c>
      <c r="Q24" s="229">
        <v>0</v>
      </c>
      <c r="R24" s="229">
        <v>0</v>
      </c>
      <c r="S24" s="229">
        <v>0</v>
      </c>
      <c r="T24" s="229">
        <v>0</v>
      </c>
      <c r="U24" s="229">
        <v>0</v>
      </c>
      <c r="V24" s="229">
        <v>2.9558152822622161E-4</v>
      </c>
      <c r="W24" s="229">
        <v>0</v>
      </c>
      <c r="X24" s="229">
        <v>1.595227004070569E-3</v>
      </c>
      <c r="Y24" s="229">
        <v>4.3456874371225392E-4</v>
      </c>
      <c r="DA24" s="73" t="s">
        <v>1959</v>
      </c>
    </row>
    <row r="25" spans="1:105" ht="12" customHeight="1" x14ac:dyDescent="0.25">
      <c r="A25" s="64" t="s">
        <v>35</v>
      </c>
      <c r="B25" s="229">
        <v>14.68202586694094</v>
      </c>
      <c r="C25" s="229">
        <v>7.9923854862080548</v>
      </c>
      <c r="D25" s="229">
        <v>9.2482290060071524</v>
      </c>
      <c r="E25" s="229">
        <v>19.99961388129493</v>
      </c>
      <c r="F25" s="229">
        <v>19.865290238458179</v>
      </c>
      <c r="G25" s="229">
        <v>13.32011409245081</v>
      </c>
      <c r="H25" s="229">
        <v>12.06776268554864</v>
      </c>
      <c r="I25" s="229">
        <v>5.4976729615415953</v>
      </c>
      <c r="J25" s="229">
        <v>14.15614847954472</v>
      </c>
      <c r="K25" s="229">
        <v>12.43703136894757</v>
      </c>
      <c r="L25" s="229">
        <v>2.9596332693951548</v>
      </c>
      <c r="M25" s="229">
        <v>2.725871987730768</v>
      </c>
      <c r="N25" s="229">
        <v>3.5900665761017239</v>
      </c>
      <c r="O25" s="229">
        <v>4.3498805472380226</v>
      </c>
      <c r="P25" s="229">
        <v>4.2835976885793841</v>
      </c>
      <c r="Q25" s="229">
        <v>4.6601461952741348</v>
      </c>
      <c r="R25" s="229">
        <v>4.208264697483477</v>
      </c>
      <c r="S25" s="229">
        <v>4.6812670603794517</v>
      </c>
      <c r="T25" s="229">
        <v>4.8039576595938556</v>
      </c>
      <c r="U25" s="229">
        <v>4.7022833156721164</v>
      </c>
      <c r="V25" s="229">
        <v>4.9864718914436308</v>
      </c>
      <c r="W25" s="229">
        <v>5.0748605772906856</v>
      </c>
      <c r="X25" s="229">
        <v>3.9292100530978411</v>
      </c>
      <c r="Y25" s="229">
        <v>2.7991161615558919</v>
      </c>
      <c r="DA25" s="73" t="s">
        <v>1960</v>
      </c>
    </row>
    <row r="26" spans="1:105" ht="12" customHeight="1" x14ac:dyDescent="0.25">
      <c r="A26" s="64" t="s">
        <v>36</v>
      </c>
      <c r="B26" s="229">
        <v>0</v>
      </c>
      <c r="C26" s="229">
        <v>0</v>
      </c>
      <c r="D26" s="229">
        <v>0</v>
      </c>
      <c r="E26" s="229">
        <v>0</v>
      </c>
      <c r="F26" s="229">
        <v>0</v>
      </c>
      <c r="G26" s="229">
        <v>0</v>
      </c>
      <c r="H26" s="229">
        <v>0</v>
      </c>
      <c r="I26" s="229">
        <v>0</v>
      </c>
      <c r="J26" s="229">
        <v>0</v>
      </c>
      <c r="K26" s="229">
        <v>0</v>
      </c>
      <c r="L26" s="229">
        <v>0</v>
      </c>
      <c r="M26" s="229">
        <v>0</v>
      </c>
      <c r="N26" s="229">
        <v>0</v>
      </c>
      <c r="O26" s="229">
        <v>0</v>
      </c>
      <c r="P26" s="229">
        <v>0</v>
      </c>
      <c r="Q26" s="229">
        <v>0</v>
      </c>
      <c r="R26" s="229">
        <v>0</v>
      </c>
      <c r="S26" s="229">
        <v>0</v>
      </c>
      <c r="T26" s="229">
        <v>0</v>
      </c>
      <c r="U26" s="229">
        <v>0</v>
      </c>
      <c r="V26" s="229">
        <v>0</v>
      </c>
      <c r="W26" s="229">
        <v>0</v>
      </c>
      <c r="X26" s="229">
        <v>0</v>
      </c>
      <c r="Y26" s="229">
        <v>0</v>
      </c>
      <c r="DA26" s="73" t="s">
        <v>1961</v>
      </c>
    </row>
    <row r="27" spans="1:105" ht="12" customHeight="1" x14ac:dyDescent="0.25">
      <c r="A27" s="64" t="s">
        <v>38</v>
      </c>
      <c r="B27" s="229">
        <v>7.1678922790343336</v>
      </c>
      <c r="C27" s="229">
        <v>4.5241031893540926</v>
      </c>
      <c r="D27" s="229">
        <v>4.5322075577383156</v>
      </c>
      <c r="E27" s="229">
        <v>7.4667284208074367</v>
      </c>
      <c r="F27" s="229">
        <v>7.4394604749687163</v>
      </c>
      <c r="G27" s="229">
        <v>4.9691398003027532</v>
      </c>
      <c r="H27" s="229">
        <v>2.970581665781971</v>
      </c>
      <c r="I27" s="229">
        <v>0.32260117894044238</v>
      </c>
      <c r="J27" s="229">
        <v>0.84697090074745796</v>
      </c>
      <c r="K27" s="229">
        <v>0.72237312835919432</v>
      </c>
      <c r="L27" s="229">
        <v>0.19820424010502549</v>
      </c>
      <c r="M27" s="229">
        <v>0.23490254967086269</v>
      </c>
      <c r="N27" s="229">
        <v>0.3097534741189012</v>
      </c>
      <c r="O27" s="229">
        <v>0.38299984167899831</v>
      </c>
      <c r="P27" s="229">
        <v>0.40751888103679951</v>
      </c>
      <c r="Q27" s="229">
        <v>0.46400920018377417</v>
      </c>
      <c r="R27" s="229">
        <v>0.47358268312849722</v>
      </c>
      <c r="S27" s="229">
        <v>0.61396554744218523</v>
      </c>
      <c r="T27" s="229">
        <v>0.58250489592120236</v>
      </c>
      <c r="U27" s="229">
        <v>0.55527258750821584</v>
      </c>
      <c r="V27" s="229">
        <v>0.53841321664582087</v>
      </c>
      <c r="W27" s="229">
        <v>0.39432436740196353</v>
      </c>
      <c r="X27" s="229">
        <v>0.37677489611392612</v>
      </c>
      <c r="Y27" s="229">
        <v>0.26704267365055739</v>
      </c>
      <c r="DA27" s="73" t="s">
        <v>1962</v>
      </c>
    </row>
    <row r="28" spans="1:105" ht="12" customHeight="1" x14ac:dyDescent="0.25">
      <c r="A28" s="64" t="s">
        <v>39</v>
      </c>
      <c r="B28" s="229">
        <v>0</v>
      </c>
      <c r="C28" s="229">
        <v>0</v>
      </c>
      <c r="D28" s="229">
        <v>0</v>
      </c>
      <c r="E28" s="229">
        <v>0.24931706107298299</v>
      </c>
      <c r="F28" s="229">
        <v>0.19781559009429919</v>
      </c>
      <c r="G28" s="229">
        <v>0.13745817126369639</v>
      </c>
      <c r="H28" s="229">
        <v>0.1151006568572462</v>
      </c>
      <c r="I28" s="229">
        <v>3.7476881754414777E-2</v>
      </c>
      <c r="J28" s="229">
        <v>8.6614681467655066E-2</v>
      </c>
      <c r="K28" s="229">
        <v>0.1234365827866941</v>
      </c>
      <c r="L28" s="229">
        <v>2.4886116066736411E-2</v>
      </c>
      <c r="M28" s="229">
        <v>3.3875969491101443E-2</v>
      </c>
      <c r="N28" s="229">
        <v>5.4159816233259207E-3</v>
      </c>
      <c r="O28" s="229">
        <v>6.1454935317005993E-2</v>
      </c>
      <c r="P28" s="229">
        <v>6.0034815194441038E-2</v>
      </c>
      <c r="Q28" s="229">
        <v>6.876446429141303E-2</v>
      </c>
      <c r="R28" s="229">
        <v>6.0181222428007893E-2</v>
      </c>
      <c r="S28" s="229">
        <v>6.7223193719536542E-2</v>
      </c>
      <c r="T28" s="229">
        <v>5.8340764291716897E-2</v>
      </c>
      <c r="U28" s="229">
        <v>5.9586704009735092E-2</v>
      </c>
      <c r="V28" s="229">
        <v>4.7026767401111218E-2</v>
      </c>
      <c r="W28" s="229">
        <v>1.9201616482721191E-2</v>
      </c>
      <c r="X28" s="229">
        <v>1.3844551026281319E-2</v>
      </c>
      <c r="Y28" s="229">
        <v>7.8807193554451451E-3</v>
      </c>
      <c r="DA28" s="73" t="s">
        <v>1963</v>
      </c>
    </row>
    <row r="29" spans="1:105" ht="12" customHeight="1" x14ac:dyDescent="0.25">
      <c r="A29" s="60" t="s">
        <v>1868</v>
      </c>
      <c r="B29" s="262">
        <v>10.200461544095759</v>
      </c>
      <c r="C29" s="262">
        <v>8.2533565511565463</v>
      </c>
      <c r="D29" s="262">
        <v>7.3813503676104766</v>
      </c>
      <c r="E29" s="262">
        <v>11.066605097125381</v>
      </c>
      <c r="F29" s="262">
        <v>10.92058178865866</v>
      </c>
      <c r="G29" s="262">
        <v>8.1546004713673081</v>
      </c>
      <c r="H29" s="262">
        <v>8.7430968554352191</v>
      </c>
      <c r="I29" s="262">
        <v>4.4801440598313533</v>
      </c>
      <c r="J29" s="262">
        <v>8.8063850872346379</v>
      </c>
      <c r="K29" s="262">
        <v>8.1093962955383549</v>
      </c>
      <c r="L29" s="262">
        <v>2.647102943487976</v>
      </c>
      <c r="M29" s="262">
        <v>2.7640232668516891</v>
      </c>
      <c r="N29" s="262">
        <v>3.59352752313537</v>
      </c>
      <c r="O29" s="262">
        <v>4.3301124046720387</v>
      </c>
      <c r="P29" s="262">
        <v>4.8355398616074998</v>
      </c>
      <c r="Q29" s="262">
        <v>5.3544349146136154</v>
      </c>
      <c r="R29" s="262">
        <v>4.71523033734083</v>
      </c>
      <c r="S29" s="262">
        <v>5.1064354801757936</v>
      </c>
      <c r="T29" s="262">
        <v>5.3412820369930376</v>
      </c>
      <c r="U29" s="262">
        <v>5.2849234674199224</v>
      </c>
      <c r="V29" s="262">
        <v>5.2066420122107724</v>
      </c>
      <c r="W29" s="262">
        <v>4.8504279725885091</v>
      </c>
      <c r="X29" s="262">
        <v>4.1882152567301096</v>
      </c>
      <c r="Y29" s="262">
        <v>2.7888927864812572</v>
      </c>
      <c r="DA29" s="72" t="s">
        <v>1964</v>
      </c>
    </row>
    <row r="30" spans="1:105" ht="12" customHeight="1" x14ac:dyDescent="0.25">
      <c r="A30" s="132" t="s">
        <v>1870</v>
      </c>
      <c r="B30" s="316">
        <v>2.403571535171543</v>
      </c>
      <c r="C30" s="316">
        <v>1.9447681646781789</v>
      </c>
      <c r="D30" s="316">
        <v>1.7392942033084531</v>
      </c>
      <c r="E30" s="316">
        <v>2.607664063772797</v>
      </c>
      <c r="F30" s="316">
        <v>2.5732560650577461</v>
      </c>
      <c r="G30" s="316">
        <v>1.921497913495875</v>
      </c>
      <c r="H30" s="316">
        <v>2.060167438515137</v>
      </c>
      <c r="I30" s="316">
        <v>1.055672499634241</v>
      </c>
      <c r="J30" s="316">
        <v>2.0756938322217811</v>
      </c>
      <c r="K30" s="316">
        <v>1.9108462905449259</v>
      </c>
      <c r="L30" s="316">
        <v>0.62374641168264122</v>
      </c>
      <c r="M30" s="316">
        <v>0.65129676907629641</v>
      </c>
      <c r="N30" s="316">
        <v>0.84675584806876913</v>
      </c>
      <c r="O30" s="316">
        <v>1.020319999734437</v>
      </c>
      <c r="P30" s="316">
        <v>1.1394156939177431</v>
      </c>
      <c r="Q30" s="316">
        <v>1.261684806325577</v>
      </c>
      <c r="R30" s="316">
        <v>1.111066726894308</v>
      </c>
      <c r="S30" s="316">
        <v>1.2032478053353219</v>
      </c>
      <c r="T30" s="316">
        <v>1.258585546344277</v>
      </c>
      <c r="U30" s="316">
        <v>1.245305573374099</v>
      </c>
      <c r="V30" s="316">
        <v>1.226859831810432</v>
      </c>
      <c r="W30" s="316">
        <v>1.1429238331927889</v>
      </c>
      <c r="X30" s="316">
        <v>0.9868842631022392</v>
      </c>
      <c r="Y30" s="316">
        <v>0.6571568636628613</v>
      </c>
      <c r="DA30" s="139" t="s">
        <v>1965</v>
      </c>
    </row>
    <row r="31" spans="1:105" ht="12" customHeight="1" x14ac:dyDescent="0.25">
      <c r="J31" s="131"/>
    </row>
    <row r="32" spans="1:105" ht="15" customHeight="1" x14ac:dyDescent="0.25">
      <c r="A32" s="34" t="s">
        <v>55</v>
      </c>
      <c r="B32" s="223">
        <v>98.705516801271315</v>
      </c>
      <c r="C32" s="223">
        <v>101.39930214617431</v>
      </c>
      <c r="D32" s="223">
        <v>115.9770098523602</v>
      </c>
      <c r="E32" s="223">
        <v>102.8531298120984</v>
      </c>
      <c r="F32" s="223">
        <v>121.84960506853039</v>
      </c>
      <c r="G32" s="223">
        <v>151.12422424905881</v>
      </c>
      <c r="H32" s="223">
        <v>126.56557565560711</v>
      </c>
      <c r="I32" s="223">
        <v>130.35439901330639</v>
      </c>
      <c r="J32" s="223">
        <v>104.45738760716969</v>
      </c>
      <c r="K32" s="223">
        <v>104.98759136071</v>
      </c>
      <c r="L32" s="223">
        <v>118.4705693536862</v>
      </c>
      <c r="M32" s="223">
        <v>111.4106338700643</v>
      </c>
      <c r="N32" s="223">
        <v>108.2853191778746</v>
      </c>
      <c r="O32" s="223">
        <v>103.72201530379</v>
      </c>
      <c r="P32" s="223">
        <v>104.55006898241029</v>
      </c>
      <c r="Q32" s="223">
        <v>103.93069004005049</v>
      </c>
      <c r="R32" s="223">
        <v>108.9786076712406</v>
      </c>
      <c r="S32" s="223">
        <v>110.2305032227441</v>
      </c>
      <c r="T32" s="223">
        <v>110.2913094430217</v>
      </c>
      <c r="U32" s="223">
        <v>112.7096082604368</v>
      </c>
      <c r="V32" s="223">
        <v>102.70019957929119</v>
      </c>
      <c r="W32" s="223">
        <v>93.76040071065124</v>
      </c>
      <c r="X32" s="223">
        <v>86.721321345109232</v>
      </c>
      <c r="Y32" s="223">
        <v>78.655642827442279</v>
      </c>
      <c r="DA32" s="89" t="s">
        <v>1966</v>
      </c>
    </row>
    <row r="33" spans="1:105" ht="12" customHeight="1" x14ac:dyDescent="0.25">
      <c r="A33" s="55" t="s">
        <v>91</v>
      </c>
      <c r="B33" s="259">
        <v>0.34296031765384682</v>
      </c>
      <c r="C33" s="259">
        <v>0.35682087802448692</v>
      </c>
      <c r="D33" s="259">
        <v>0.40516591767039611</v>
      </c>
      <c r="E33" s="259">
        <v>0.35481058273531951</v>
      </c>
      <c r="F33" s="259">
        <v>0.42155184815486663</v>
      </c>
      <c r="G33" s="259">
        <v>0.52440358278997945</v>
      </c>
      <c r="H33" s="259">
        <v>0.43641939182792933</v>
      </c>
      <c r="I33" s="259">
        <v>0.44318783500101011</v>
      </c>
      <c r="J33" s="259">
        <v>0.35224252459837829</v>
      </c>
      <c r="K33" s="259">
        <v>0.35498472797700881</v>
      </c>
      <c r="L33" s="259">
        <v>0.40261236613388968</v>
      </c>
      <c r="M33" s="259">
        <v>0.3818538126756218</v>
      </c>
      <c r="N33" s="259">
        <v>0.3707854371682337</v>
      </c>
      <c r="O33" s="259">
        <v>0.35559848601977012</v>
      </c>
      <c r="P33" s="259">
        <v>0.35965387199368481</v>
      </c>
      <c r="Q33" s="259">
        <v>0.35727659108839521</v>
      </c>
      <c r="R33" s="259">
        <v>0.37222772944515831</v>
      </c>
      <c r="S33" s="259">
        <v>0.37616144433522408</v>
      </c>
      <c r="T33" s="259">
        <v>0.3795211000147875</v>
      </c>
      <c r="U33" s="259">
        <v>0.38757388867324988</v>
      </c>
      <c r="V33" s="259">
        <v>0.34990725166934472</v>
      </c>
      <c r="W33" s="259">
        <v>0.31582651672452128</v>
      </c>
      <c r="X33" s="259">
        <v>0.29597626812746858</v>
      </c>
      <c r="Y33" s="259">
        <v>0.26651828388535509</v>
      </c>
      <c r="DA33" s="67" t="s">
        <v>1967</v>
      </c>
    </row>
    <row r="34" spans="1:105" ht="12" customHeight="1" x14ac:dyDescent="0.25">
      <c r="A34" s="173" t="s">
        <v>92</v>
      </c>
      <c r="B34" s="224">
        <v>0.12649326107707809</v>
      </c>
      <c r="C34" s="224">
        <v>0.13160541951462529</v>
      </c>
      <c r="D34" s="224">
        <v>0.1494364087192829</v>
      </c>
      <c r="E34" s="224">
        <v>0.1308639669506837</v>
      </c>
      <c r="F34" s="224">
        <v>0.1554799935775609</v>
      </c>
      <c r="G34" s="224">
        <v>0.1934145610821339</v>
      </c>
      <c r="H34" s="224">
        <v>0.16096355533851581</v>
      </c>
      <c r="I34" s="224">
        <v>0.16345994458621299</v>
      </c>
      <c r="J34" s="224">
        <v>0.12991679600507869</v>
      </c>
      <c r="K34" s="224">
        <v>0.13092819653757301</v>
      </c>
      <c r="L34" s="224">
        <v>0.14849458820957859</v>
      </c>
      <c r="M34" s="224">
        <v>0.14083825892885579</v>
      </c>
      <c r="N34" s="224">
        <v>0.1367559355792248</v>
      </c>
      <c r="O34" s="224">
        <v>0.1311545674975495</v>
      </c>
      <c r="P34" s="224">
        <v>0.13265030613074169</v>
      </c>
      <c r="Q34" s="224">
        <v>0.13177349911043251</v>
      </c>
      <c r="R34" s="224">
        <v>0.13860709471093041</v>
      </c>
      <c r="S34" s="224">
        <v>0.13987837538678849</v>
      </c>
      <c r="T34" s="224">
        <v>0.1399778899111126</v>
      </c>
      <c r="U34" s="224">
        <v>0.14294798133493011</v>
      </c>
      <c r="V34" s="224">
        <v>0.1290554826895346</v>
      </c>
      <c r="W34" s="224">
        <v>0.11648556401041391</v>
      </c>
      <c r="X34" s="224">
        <v>0.10916424271176089</v>
      </c>
      <c r="Y34" s="224">
        <v>9.8299322487074625E-2</v>
      </c>
      <c r="DA34" s="177" t="s">
        <v>1968</v>
      </c>
    </row>
    <row r="35" spans="1:105" ht="12" customHeight="1" x14ac:dyDescent="0.25">
      <c r="A35" s="173" t="s">
        <v>93</v>
      </c>
      <c r="B35" s="224">
        <v>2.4675061467052188</v>
      </c>
      <c r="C35" s="224">
        <v>2.567229106333023</v>
      </c>
      <c r="D35" s="224">
        <v>2.9150585091777872</v>
      </c>
      <c r="E35" s="224">
        <v>2.5527655788420081</v>
      </c>
      <c r="F35" s="224">
        <v>3.0329508194791899</v>
      </c>
      <c r="G35" s="224">
        <v>3.772941058430348</v>
      </c>
      <c r="H35" s="224">
        <v>3.1399187499110668</v>
      </c>
      <c r="I35" s="224">
        <v>3.1886158564668712</v>
      </c>
      <c r="J35" s="224">
        <v>2.5342890994599419</v>
      </c>
      <c r="K35" s="224">
        <v>2.5540185064612371</v>
      </c>
      <c r="L35" s="224">
        <v>2.8966864008377842</v>
      </c>
      <c r="M35" s="224">
        <v>2.7473342582768381</v>
      </c>
      <c r="N35" s="224">
        <v>2.6677003088294069</v>
      </c>
      <c r="O35" s="224">
        <v>2.5584343285407818</v>
      </c>
      <c r="P35" s="224">
        <v>2.587611726924218</v>
      </c>
      <c r="Q35" s="224">
        <v>2.5700540212327372</v>
      </c>
      <c r="R35" s="224">
        <v>2.6709129953285649</v>
      </c>
      <c r="S35" s="224">
        <v>2.6932170085265739</v>
      </c>
      <c r="T35" s="224">
        <v>2.7207585893298298</v>
      </c>
      <c r="U35" s="224">
        <v>2.788488648325</v>
      </c>
      <c r="V35" s="224">
        <v>2.5174874462948051</v>
      </c>
      <c r="W35" s="224">
        <v>2.272285833653835</v>
      </c>
      <c r="X35" s="224">
        <v>2.1294686973684311</v>
      </c>
      <c r="Y35" s="224">
        <v>1.917526517922689</v>
      </c>
      <c r="DA35" s="177" t="s">
        <v>1969</v>
      </c>
    </row>
    <row r="36" spans="1:105" ht="12" customHeight="1" x14ac:dyDescent="0.25">
      <c r="A36" s="173" t="s">
        <v>94</v>
      </c>
      <c r="B36" s="224">
        <v>1.3776254347600421</v>
      </c>
      <c r="C36" s="224">
        <v>1.4333014401861091</v>
      </c>
      <c r="D36" s="224">
        <v>1.6274969573710101</v>
      </c>
      <c r="E36" s="224">
        <v>1.425226354588216</v>
      </c>
      <c r="F36" s="224">
        <v>1.693317034638377</v>
      </c>
      <c r="G36" s="224">
        <v>2.106458609185005</v>
      </c>
      <c r="H36" s="224">
        <v>1.753037956453855</v>
      </c>
      <c r="I36" s="224">
        <v>1.7802258816714169</v>
      </c>
      <c r="J36" s="224">
        <v>1.414910810703738</v>
      </c>
      <c r="K36" s="224">
        <v>1.425925872584743</v>
      </c>
      <c r="L36" s="224">
        <v>1.6172396845479411</v>
      </c>
      <c r="M36" s="224">
        <v>1.5338553693345429</v>
      </c>
      <c r="N36" s="224">
        <v>1.4893951946858739</v>
      </c>
      <c r="O36" s="224">
        <v>1.428391256032836</v>
      </c>
      <c r="P36" s="224">
        <v>1.444681195649328</v>
      </c>
      <c r="Q36" s="224">
        <v>1.435131978226448</v>
      </c>
      <c r="R36" s="224">
        <v>1.509555983346955</v>
      </c>
      <c r="S36" s="224">
        <v>1.523401373835497</v>
      </c>
      <c r="T36" s="224">
        <v>1.5244851765509111</v>
      </c>
      <c r="U36" s="224">
        <v>1.556832144714855</v>
      </c>
      <c r="V36" s="224">
        <v>1.405530333667353</v>
      </c>
      <c r="W36" s="224">
        <v>1.2686326085413471</v>
      </c>
      <c r="X36" s="224">
        <v>1.1888968317008011</v>
      </c>
      <c r="Y36" s="224">
        <v>1.0705680739415551</v>
      </c>
      <c r="DA36" s="177" t="s">
        <v>1970</v>
      </c>
    </row>
    <row r="37" spans="1:105" ht="12" customHeight="1" x14ac:dyDescent="0.25">
      <c r="A37" s="56" t="s">
        <v>95</v>
      </c>
      <c r="B37" s="260">
        <v>1.2034139585048571</v>
      </c>
      <c r="C37" s="260">
        <v>1.4210512075722479</v>
      </c>
      <c r="D37" s="260">
        <v>1.4746174493130011</v>
      </c>
      <c r="E37" s="260">
        <v>1.200513953421996</v>
      </c>
      <c r="F37" s="260">
        <v>1.4085384656271811</v>
      </c>
      <c r="G37" s="260">
        <v>1.774961758434606</v>
      </c>
      <c r="H37" s="260">
        <v>1.6116079973692501</v>
      </c>
      <c r="I37" s="260">
        <v>1.8953949799903851</v>
      </c>
      <c r="J37" s="260">
        <v>1.3505596697447659</v>
      </c>
      <c r="K37" s="260">
        <v>1.3653982392730031</v>
      </c>
      <c r="L37" s="260">
        <v>1.8094919706710131</v>
      </c>
      <c r="M37" s="260">
        <v>1.788504878881215</v>
      </c>
      <c r="N37" s="260">
        <v>1.7473998161999129</v>
      </c>
      <c r="O37" s="260">
        <v>1.648246370427779</v>
      </c>
      <c r="P37" s="260">
        <v>1.824689780688582</v>
      </c>
      <c r="Q37" s="260">
        <v>1.853781178893108</v>
      </c>
      <c r="R37" s="260">
        <v>1.9219697893331771</v>
      </c>
      <c r="S37" s="260">
        <v>1.9118139885602541</v>
      </c>
      <c r="T37" s="260">
        <v>1.9007716835371551</v>
      </c>
      <c r="U37" s="260">
        <v>1.981484389917944</v>
      </c>
      <c r="V37" s="260">
        <v>1.796131185160359</v>
      </c>
      <c r="W37" s="260">
        <v>1.6201789867467491</v>
      </c>
      <c r="X37" s="260">
        <v>1.506383581444269</v>
      </c>
      <c r="Y37" s="260">
        <v>1.3608997737234061</v>
      </c>
      <c r="DA37" s="68" t="s">
        <v>1971</v>
      </c>
    </row>
    <row r="38" spans="1:105" ht="12" customHeight="1" x14ac:dyDescent="0.25">
      <c r="A38" s="37" t="s">
        <v>159</v>
      </c>
      <c r="B38" s="226">
        <v>2.4995944671714881E-2</v>
      </c>
      <c r="C38" s="226">
        <v>8.3976105794714238E-3</v>
      </c>
      <c r="D38" s="226">
        <v>9.527554607320167E-3</v>
      </c>
      <c r="E38" s="226">
        <v>8.2348085673816015E-3</v>
      </c>
      <c r="F38" s="226">
        <v>9.1686169027036992E-3</v>
      </c>
      <c r="G38" s="226">
        <v>1.080433821137282E-2</v>
      </c>
      <c r="H38" s="226">
        <v>1.6693205264530098E-2</v>
      </c>
      <c r="I38" s="226">
        <v>6.4400045384249427E-3</v>
      </c>
      <c r="J38" s="226">
        <v>6.3937476903503957E-3</v>
      </c>
      <c r="K38" s="226">
        <v>1.325721539626647E-2</v>
      </c>
      <c r="L38" s="226">
        <v>1.228986501077247E-2</v>
      </c>
      <c r="M38" s="226">
        <v>1.216671001435851E-2</v>
      </c>
      <c r="N38" s="226">
        <v>1.16202192001618E-2</v>
      </c>
      <c r="O38" s="226">
        <v>1.2065039585515551E-2</v>
      </c>
      <c r="P38" s="226">
        <v>5.2540519271021668E-3</v>
      </c>
      <c r="Q38" s="226">
        <v>5.0257880439591417E-3</v>
      </c>
      <c r="R38" s="226">
        <v>5.3098125325438282E-3</v>
      </c>
      <c r="S38" s="226">
        <v>4.110013181811133E-3</v>
      </c>
      <c r="T38" s="226">
        <v>8.6434700395188017E-3</v>
      </c>
      <c r="U38" s="226">
        <v>4.3131652600030884E-3</v>
      </c>
      <c r="V38" s="226">
        <v>5.1799462211870586E-3</v>
      </c>
      <c r="W38" s="226">
        <v>5.3851664743517699E-3</v>
      </c>
      <c r="X38" s="226">
        <v>1.2956999059667769E-2</v>
      </c>
      <c r="Y38" s="226">
        <v>3.8729875985514558E-3</v>
      </c>
      <c r="DA38" s="69" t="s">
        <v>1972</v>
      </c>
    </row>
    <row r="39" spans="1:105" ht="12" customHeight="1" x14ac:dyDescent="0.25">
      <c r="A39" s="37" t="s">
        <v>35</v>
      </c>
      <c r="B39" s="226">
        <v>0.71778678218342995</v>
      </c>
      <c r="C39" s="226">
        <v>0.5799386626477433</v>
      </c>
      <c r="D39" s="226">
        <v>0.81726651414543516</v>
      </c>
      <c r="E39" s="226">
        <v>0.845585667467049</v>
      </c>
      <c r="F39" s="226">
        <v>1.0306810153072781</v>
      </c>
      <c r="G39" s="226">
        <v>1.259468340245778</v>
      </c>
      <c r="H39" s="226">
        <v>0.88893500304949313</v>
      </c>
      <c r="I39" s="226">
        <v>0.75036096625061643</v>
      </c>
      <c r="J39" s="226">
        <v>0.71889507781050943</v>
      </c>
      <c r="K39" s="226">
        <v>0.7092266487053781</v>
      </c>
      <c r="L39" s="226">
        <v>0.6181569795217573</v>
      </c>
      <c r="M39" s="226">
        <v>0.53040553576184002</v>
      </c>
      <c r="N39" s="226">
        <v>0.50876021155338369</v>
      </c>
      <c r="O39" s="226">
        <v>0.49670536638256041</v>
      </c>
      <c r="P39" s="226">
        <v>0.42523718690973639</v>
      </c>
      <c r="Q39" s="226">
        <v>0.40405323319914649</v>
      </c>
      <c r="R39" s="226">
        <v>0.44057793968027759</v>
      </c>
      <c r="S39" s="226">
        <v>0.45486001364250378</v>
      </c>
      <c r="T39" s="226">
        <v>0.45636270934442458</v>
      </c>
      <c r="U39" s="226">
        <v>0.45334093978346118</v>
      </c>
      <c r="V39" s="226">
        <v>0.41321437115619009</v>
      </c>
      <c r="W39" s="226">
        <v>0.38092021681864419</v>
      </c>
      <c r="X39" s="226">
        <v>0.34552353601075669</v>
      </c>
      <c r="Y39" s="226">
        <v>0.32687059849266609</v>
      </c>
      <c r="DA39" s="69" t="s">
        <v>1973</v>
      </c>
    </row>
    <row r="40" spans="1:105" ht="12" customHeight="1" x14ac:dyDescent="0.25">
      <c r="A40" s="37" t="s">
        <v>96</v>
      </c>
      <c r="B40" s="226">
        <v>0</v>
      </c>
      <c r="C40" s="226">
        <v>0</v>
      </c>
      <c r="D40" s="226">
        <v>0</v>
      </c>
      <c r="E40" s="226">
        <v>0</v>
      </c>
      <c r="F40" s="226">
        <v>0</v>
      </c>
      <c r="G40" s="226">
        <v>0</v>
      </c>
      <c r="H40" s="226">
        <v>0</v>
      </c>
      <c r="I40" s="226">
        <v>0</v>
      </c>
      <c r="J40" s="226">
        <v>0</v>
      </c>
      <c r="K40" s="226">
        <v>0</v>
      </c>
      <c r="L40" s="226">
        <v>0</v>
      </c>
      <c r="M40" s="226">
        <v>0</v>
      </c>
      <c r="N40" s="226">
        <v>0</v>
      </c>
      <c r="O40" s="226">
        <v>0</v>
      </c>
      <c r="P40" s="226">
        <v>0</v>
      </c>
      <c r="Q40" s="226">
        <v>0</v>
      </c>
      <c r="R40" s="226">
        <v>0</v>
      </c>
      <c r="S40" s="226">
        <v>0</v>
      </c>
      <c r="T40" s="226">
        <v>0</v>
      </c>
      <c r="U40" s="226">
        <v>0</v>
      </c>
      <c r="V40" s="226">
        <v>0</v>
      </c>
      <c r="W40" s="226">
        <v>0</v>
      </c>
      <c r="X40" s="226">
        <v>0</v>
      </c>
      <c r="Y40" s="226">
        <v>0</v>
      </c>
      <c r="DA40" s="69" t="s">
        <v>1974</v>
      </c>
    </row>
    <row r="41" spans="1:105" ht="12" customHeight="1" x14ac:dyDescent="0.25">
      <c r="A41" s="37" t="s">
        <v>78</v>
      </c>
      <c r="B41" s="226">
        <v>0</v>
      </c>
      <c r="C41" s="226">
        <v>0</v>
      </c>
      <c r="D41" s="226">
        <v>0</v>
      </c>
      <c r="E41" s="226">
        <v>0</v>
      </c>
      <c r="F41" s="226">
        <v>0</v>
      </c>
      <c r="G41" s="226">
        <v>0</v>
      </c>
      <c r="H41" s="226">
        <v>0</v>
      </c>
      <c r="I41" s="226">
        <v>0</v>
      </c>
      <c r="J41" s="226">
        <v>0</v>
      </c>
      <c r="K41" s="226">
        <v>0</v>
      </c>
      <c r="L41" s="226">
        <v>0</v>
      </c>
      <c r="M41" s="226">
        <v>0</v>
      </c>
      <c r="N41" s="226">
        <v>0</v>
      </c>
      <c r="O41" s="226">
        <v>0</v>
      </c>
      <c r="P41" s="226">
        <v>0</v>
      </c>
      <c r="Q41" s="226">
        <v>0</v>
      </c>
      <c r="R41" s="226">
        <v>0</v>
      </c>
      <c r="S41" s="226">
        <v>0</v>
      </c>
      <c r="T41" s="226">
        <v>0</v>
      </c>
      <c r="U41" s="226">
        <v>0</v>
      </c>
      <c r="V41" s="226">
        <v>0</v>
      </c>
      <c r="W41" s="226">
        <v>0</v>
      </c>
      <c r="X41" s="226">
        <v>0</v>
      </c>
      <c r="Y41" s="226">
        <v>1.8275905480609721E-2</v>
      </c>
      <c r="DA41" s="69" t="s">
        <v>1975</v>
      </c>
    </row>
    <row r="42" spans="1:105" ht="12" customHeight="1" x14ac:dyDescent="0.25">
      <c r="A42" s="37" t="s">
        <v>40</v>
      </c>
      <c r="B42" s="226">
        <v>0.46063123164971209</v>
      </c>
      <c r="C42" s="226">
        <v>0.83271493434503296</v>
      </c>
      <c r="D42" s="226">
        <v>0.64782338056024569</v>
      </c>
      <c r="E42" s="226">
        <v>0.34669347738756578</v>
      </c>
      <c r="F42" s="226">
        <v>0.36868883341719988</v>
      </c>
      <c r="G42" s="226">
        <v>0.50468907997745449</v>
      </c>
      <c r="H42" s="226">
        <v>0.70597978905522674</v>
      </c>
      <c r="I42" s="226">
        <v>1.138594009201344</v>
      </c>
      <c r="J42" s="226">
        <v>0.625270844243906</v>
      </c>
      <c r="K42" s="226">
        <v>0.64291437517135852</v>
      </c>
      <c r="L42" s="226">
        <v>1.1790451261384829</v>
      </c>
      <c r="M42" s="226">
        <v>1.245932633105016</v>
      </c>
      <c r="N42" s="226">
        <v>1.227019385446368</v>
      </c>
      <c r="O42" s="226">
        <v>1.139475964459703</v>
      </c>
      <c r="P42" s="226">
        <v>1.3941985418517431</v>
      </c>
      <c r="Q42" s="226">
        <v>1.444702157650003</v>
      </c>
      <c r="R42" s="226">
        <v>1.476082037120356</v>
      </c>
      <c r="S42" s="226">
        <v>1.452843961735939</v>
      </c>
      <c r="T42" s="226">
        <v>1.435765504153212</v>
      </c>
      <c r="U42" s="226">
        <v>1.52383028487448</v>
      </c>
      <c r="V42" s="226">
        <v>1.377736867782982</v>
      </c>
      <c r="W42" s="226">
        <v>1.233873603453753</v>
      </c>
      <c r="X42" s="226">
        <v>1.1479030463738451</v>
      </c>
      <c r="Y42" s="226">
        <v>1.0118802821515791</v>
      </c>
      <c r="DA42" s="69" t="s">
        <v>1976</v>
      </c>
    </row>
    <row r="43" spans="1:105" ht="12" customHeight="1" x14ac:dyDescent="0.25">
      <c r="A43" s="57" t="s">
        <v>1883</v>
      </c>
      <c r="B43" s="261">
        <f t="shared" ref="B43:Y43" si="1">B44+B55</f>
        <v>5.4682127608745095</v>
      </c>
      <c r="C43" s="261">
        <f t="shared" si="1"/>
        <v>6.5017985751850595</v>
      </c>
      <c r="D43" s="261">
        <f t="shared" si="1"/>
        <v>6.7712106975703525</v>
      </c>
      <c r="E43" s="261">
        <f t="shared" si="1"/>
        <v>5.3074251837281103</v>
      </c>
      <c r="F43" s="261">
        <f t="shared" si="1"/>
        <v>6.132046960643815</v>
      </c>
      <c r="G43" s="261">
        <f t="shared" si="1"/>
        <v>7.8284863361670816</v>
      </c>
      <c r="H43" s="261">
        <f t="shared" si="1"/>
        <v>7.5310301053279236</v>
      </c>
      <c r="I43" s="261">
        <f t="shared" si="1"/>
        <v>9.3233128119806175</v>
      </c>
      <c r="J43" s="261">
        <f t="shared" si="1"/>
        <v>6.5411344990918323</v>
      </c>
      <c r="K43" s="261">
        <f t="shared" si="1"/>
        <v>6.6071428845391527</v>
      </c>
      <c r="L43" s="261">
        <f t="shared" si="1"/>
        <v>8.9230398526240702</v>
      </c>
      <c r="M43" s="261">
        <f t="shared" si="1"/>
        <v>8.6220683887721155</v>
      </c>
      <c r="N43" s="261">
        <f t="shared" si="1"/>
        <v>8.4115344216718402</v>
      </c>
      <c r="O43" s="261">
        <f t="shared" si="1"/>
        <v>7.8930809744327126</v>
      </c>
      <c r="P43" s="261">
        <f t="shared" si="1"/>
        <v>8.5252713770865203</v>
      </c>
      <c r="Q43" s="261">
        <f t="shared" si="1"/>
        <v>8.6125963717520051</v>
      </c>
      <c r="R43" s="261">
        <f t="shared" si="1"/>
        <v>8.9374418036523124</v>
      </c>
      <c r="S43" s="261">
        <f t="shared" si="1"/>
        <v>8.8893036543837773</v>
      </c>
      <c r="T43" s="261">
        <f t="shared" si="1"/>
        <v>8.9035817322926718</v>
      </c>
      <c r="U43" s="261">
        <f t="shared" si="1"/>
        <v>9.2462307906367442</v>
      </c>
      <c r="V43" s="261">
        <f t="shared" si="1"/>
        <v>8.5145210983344661</v>
      </c>
      <c r="W43" s="261">
        <f t="shared" si="1"/>
        <v>7.8440215985296664</v>
      </c>
      <c r="X43" s="261">
        <f t="shared" si="1"/>
        <v>7.1549215568963946</v>
      </c>
      <c r="Y43" s="261">
        <f t="shared" si="1"/>
        <v>6.5223972282540021</v>
      </c>
      <c r="DA43" s="70"/>
    </row>
    <row r="44" spans="1:105" ht="12" customHeight="1" x14ac:dyDescent="0.25">
      <c r="A44" s="60" t="s">
        <v>1884</v>
      </c>
      <c r="B44" s="262">
        <v>2.2419137186442422</v>
      </c>
      <c r="C44" s="262">
        <v>2.2136435983668972</v>
      </c>
      <c r="D44" s="262">
        <v>2.599309560774727</v>
      </c>
      <c r="E44" s="262">
        <v>2.3750847761992842</v>
      </c>
      <c r="F44" s="262">
        <v>2.827865829818653</v>
      </c>
      <c r="G44" s="262">
        <v>3.4850159754743779</v>
      </c>
      <c r="H44" s="262">
        <v>2.82654746687354</v>
      </c>
      <c r="I44" s="262">
        <v>2.7630121651977841</v>
      </c>
      <c r="J44" s="262">
        <v>2.3064057801964108</v>
      </c>
      <c r="K44" s="262">
        <v>2.3143419704347692</v>
      </c>
      <c r="L44" s="262">
        <v>2.4671528572617198</v>
      </c>
      <c r="M44" s="262">
        <v>2.2945322195726061</v>
      </c>
      <c r="N44" s="262">
        <v>2.2271944620748938</v>
      </c>
      <c r="O44" s="262">
        <v>2.14898502320003</v>
      </c>
      <c r="P44" s="262">
        <v>2.1081282468786569</v>
      </c>
      <c r="Q44" s="262">
        <v>2.0818812043016068</v>
      </c>
      <c r="R44" s="262">
        <v>2.1932546318733759</v>
      </c>
      <c r="S44" s="262">
        <v>2.2337288166994389</v>
      </c>
      <c r="T44" s="262">
        <v>2.2331309550455711</v>
      </c>
      <c r="U44" s="262">
        <v>2.267176905288657</v>
      </c>
      <c r="V44" s="262">
        <v>2.0596002543549239</v>
      </c>
      <c r="W44" s="262">
        <v>1.8763163078009091</v>
      </c>
      <c r="X44" s="262">
        <v>1.742401839144609</v>
      </c>
      <c r="Y44" s="262">
        <v>1.5784979232403979</v>
      </c>
      <c r="DA44" s="72" t="s">
        <v>1977</v>
      </c>
    </row>
    <row r="45" spans="1:105" ht="12" customHeight="1" x14ac:dyDescent="0.25">
      <c r="A45" s="64" t="s">
        <v>28</v>
      </c>
      <c r="B45" s="229">
        <v>0.36203135669509978</v>
      </c>
      <c r="C45" s="229">
        <v>0.47025736053478162</v>
      </c>
      <c r="D45" s="229">
        <v>0.51437915092875064</v>
      </c>
      <c r="E45" s="229">
        <v>0.41109696067297852</v>
      </c>
      <c r="F45" s="229">
        <v>0.44704155784777377</v>
      </c>
      <c r="G45" s="229">
        <v>0.53048327676064788</v>
      </c>
      <c r="H45" s="229">
        <v>0.47415245943339862</v>
      </c>
      <c r="I45" s="229">
        <v>0.44953106998272391</v>
      </c>
      <c r="J45" s="229">
        <v>0.31471231816311218</v>
      </c>
      <c r="K45" s="229">
        <v>0.30271111126626649</v>
      </c>
      <c r="L45" s="229">
        <v>0.3441028328260114</v>
      </c>
      <c r="M45" s="229">
        <v>0.41245046530939378</v>
      </c>
      <c r="N45" s="229">
        <v>0.38150101553582111</v>
      </c>
      <c r="O45" s="229">
        <v>0.39979026907865473</v>
      </c>
      <c r="P45" s="229">
        <v>0.39289399801013652</v>
      </c>
      <c r="Q45" s="229">
        <v>0.35886497284685531</v>
      </c>
      <c r="R45" s="229">
        <v>0.34027953917536902</v>
      </c>
      <c r="S45" s="229">
        <v>0.34126569573804832</v>
      </c>
      <c r="T45" s="229">
        <v>0.38881359604879512</v>
      </c>
      <c r="U45" s="229">
        <v>0.37983035647329472</v>
      </c>
      <c r="V45" s="229">
        <v>0.20175824155663369</v>
      </c>
      <c r="W45" s="229">
        <v>5.55190741225716E-2</v>
      </c>
      <c r="X45" s="229">
        <v>0.20306493983711191</v>
      </c>
      <c r="Y45" s="229">
        <v>0.1014775515283555</v>
      </c>
      <c r="DA45" s="73" t="s">
        <v>1978</v>
      </c>
    </row>
    <row r="46" spans="1:105" ht="12" customHeight="1" x14ac:dyDescent="0.25">
      <c r="A46" s="64" t="s">
        <v>30</v>
      </c>
      <c r="B46" s="229">
        <v>0</v>
      </c>
      <c r="C46" s="229">
        <v>0</v>
      </c>
      <c r="D46" s="229">
        <v>0</v>
      </c>
      <c r="E46" s="229">
        <v>0</v>
      </c>
      <c r="F46" s="229">
        <v>0</v>
      </c>
      <c r="G46" s="229">
        <v>0</v>
      </c>
      <c r="H46" s="229">
        <v>0</v>
      </c>
      <c r="I46" s="229">
        <v>0</v>
      </c>
      <c r="J46" s="229">
        <v>0</v>
      </c>
      <c r="K46" s="229">
        <v>0</v>
      </c>
      <c r="L46" s="229">
        <v>0</v>
      </c>
      <c r="M46" s="229">
        <v>0</v>
      </c>
      <c r="N46" s="229">
        <v>0</v>
      </c>
      <c r="O46" s="229">
        <v>0</v>
      </c>
      <c r="P46" s="229">
        <v>0</v>
      </c>
      <c r="Q46" s="229">
        <v>0</v>
      </c>
      <c r="R46" s="229">
        <v>0</v>
      </c>
      <c r="S46" s="229">
        <v>0</v>
      </c>
      <c r="T46" s="229">
        <v>0</v>
      </c>
      <c r="U46" s="229">
        <v>0</v>
      </c>
      <c r="V46" s="229">
        <v>0</v>
      </c>
      <c r="W46" s="229">
        <v>0</v>
      </c>
      <c r="X46" s="229">
        <v>0</v>
      </c>
      <c r="Y46" s="229">
        <v>0</v>
      </c>
      <c r="DA46" s="73" t="s">
        <v>1979</v>
      </c>
    </row>
    <row r="47" spans="1:105" ht="12" customHeight="1" x14ac:dyDescent="0.25">
      <c r="A47" s="64" t="s">
        <v>31</v>
      </c>
      <c r="B47" s="229">
        <v>0</v>
      </c>
      <c r="C47" s="229">
        <v>0</v>
      </c>
      <c r="D47" s="229">
        <v>0</v>
      </c>
      <c r="E47" s="229">
        <v>0</v>
      </c>
      <c r="F47" s="229">
        <v>0</v>
      </c>
      <c r="G47" s="229">
        <v>1.9769597202087291E-2</v>
      </c>
      <c r="H47" s="229">
        <v>1.980286828643062E-2</v>
      </c>
      <c r="I47" s="229">
        <v>0</v>
      </c>
      <c r="J47" s="229">
        <v>1.90246624186442E-2</v>
      </c>
      <c r="K47" s="229">
        <v>1.934572985770117E-2</v>
      </c>
      <c r="L47" s="229">
        <v>2.2437193885557771E-2</v>
      </c>
      <c r="M47" s="229">
        <v>2.2375786924519171E-2</v>
      </c>
      <c r="N47" s="229">
        <v>2.2050911785642571E-2</v>
      </c>
      <c r="O47" s="229">
        <v>2.1918772950086238E-2</v>
      </c>
      <c r="P47" s="229">
        <v>2.1919436111433419E-2</v>
      </c>
      <c r="Q47" s="229">
        <v>2.2048567860146039E-2</v>
      </c>
      <c r="R47" s="229">
        <v>2.279064827877508E-2</v>
      </c>
      <c r="S47" s="229">
        <v>8.0665148326286157E-3</v>
      </c>
      <c r="T47" s="229">
        <v>7.7820021529196887E-3</v>
      </c>
      <c r="U47" s="229">
        <v>6.9464220923232366E-3</v>
      </c>
      <c r="V47" s="229">
        <v>2.3267533069277571E-3</v>
      </c>
      <c r="W47" s="229">
        <v>3.4424557202307159E-3</v>
      </c>
      <c r="X47" s="229">
        <v>3.683684279842636E-3</v>
      </c>
      <c r="Y47" s="229">
        <v>1.3641678831249881E-2</v>
      </c>
      <c r="DA47" s="73" t="s">
        <v>1980</v>
      </c>
    </row>
    <row r="48" spans="1:105" ht="12" customHeight="1" x14ac:dyDescent="0.25">
      <c r="A48" s="64" t="s">
        <v>159</v>
      </c>
      <c r="B48" s="229">
        <v>4.4935085390889452E-2</v>
      </c>
      <c r="C48" s="229">
        <v>1.6708237828934672E-2</v>
      </c>
      <c r="D48" s="229">
        <v>1.6932270464763609E-2</v>
      </c>
      <c r="E48" s="229">
        <v>1.4340297790175521E-2</v>
      </c>
      <c r="F48" s="229">
        <v>1.4857071992494921E-2</v>
      </c>
      <c r="G48" s="229">
        <v>1.6911951591189679E-2</v>
      </c>
      <c r="H48" s="229">
        <v>3.3883148564977018E-2</v>
      </c>
      <c r="I48" s="229">
        <v>1.9198499941790501E-2</v>
      </c>
      <c r="J48" s="229">
        <v>1.6818037402748759E-2</v>
      </c>
      <c r="K48" s="229">
        <v>3.4196126286771669E-2</v>
      </c>
      <c r="L48" s="229">
        <v>3.9876039464871553E-2</v>
      </c>
      <c r="M48" s="229">
        <v>3.9774451521989003E-2</v>
      </c>
      <c r="N48" s="229">
        <v>3.9211797893286583E-2</v>
      </c>
      <c r="O48" s="229">
        <v>3.8946679587420797E-2</v>
      </c>
      <c r="P48" s="229">
        <v>1.951682869522884E-2</v>
      </c>
      <c r="Q48" s="229">
        <v>1.9645039880628629E-2</v>
      </c>
      <c r="R48" s="229">
        <v>2.031537626608788E-2</v>
      </c>
      <c r="S48" s="229">
        <v>1.543451643511898E-2</v>
      </c>
      <c r="T48" s="229">
        <v>3.1573848249633607E-2</v>
      </c>
      <c r="U48" s="229">
        <v>1.6416421381971191E-2</v>
      </c>
      <c r="V48" s="229">
        <v>2.153362290328345E-2</v>
      </c>
      <c r="W48" s="229">
        <v>2.452772260474442E-2</v>
      </c>
      <c r="X48" s="229">
        <v>5.2910665904812929E-2</v>
      </c>
      <c r="Y48" s="229">
        <v>1.633690033973963E-2</v>
      </c>
      <c r="DA48" s="73" t="s">
        <v>1981</v>
      </c>
    </row>
    <row r="49" spans="1:105" ht="12" customHeight="1" x14ac:dyDescent="0.25">
      <c r="A49" s="64" t="s">
        <v>32</v>
      </c>
      <c r="B49" s="229">
        <v>0</v>
      </c>
      <c r="C49" s="229">
        <v>0</v>
      </c>
      <c r="D49" s="229">
        <v>0</v>
      </c>
      <c r="E49" s="229">
        <v>0</v>
      </c>
      <c r="F49" s="229">
        <v>0.1567237987181937</v>
      </c>
      <c r="G49" s="229">
        <v>0.31216051591353638</v>
      </c>
      <c r="H49" s="229">
        <v>0.13400803785780521</v>
      </c>
      <c r="I49" s="229">
        <v>1.7034460986180229E-2</v>
      </c>
      <c r="J49" s="229">
        <v>2.9908480429678579E-2</v>
      </c>
      <c r="K49" s="229">
        <v>9.1380804450666889E-2</v>
      </c>
      <c r="L49" s="229">
        <v>0</v>
      </c>
      <c r="M49" s="229">
        <v>0</v>
      </c>
      <c r="N49" s="229">
        <v>0</v>
      </c>
      <c r="O49" s="229">
        <v>0</v>
      </c>
      <c r="P49" s="229">
        <v>0</v>
      </c>
      <c r="Q49" s="229">
        <v>0</v>
      </c>
      <c r="R49" s="229">
        <v>0</v>
      </c>
      <c r="S49" s="229">
        <v>0</v>
      </c>
      <c r="T49" s="229">
        <v>0</v>
      </c>
      <c r="U49" s="229">
        <v>0</v>
      </c>
      <c r="V49" s="229">
        <v>0</v>
      </c>
      <c r="W49" s="229">
        <v>0</v>
      </c>
      <c r="X49" s="229">
        <v>0</v>
      </c>
      <c r="Y49" s="229">
        <v>0</v>
      </c>
      <c r="DA49" s="73" t="s">
        <v>1982</v>
      </c>
    </row>
    <row r="50" spans="1:105" ht="12" customHeight="1" x14ac:dyDescent="0.25">
      <c r="A50" s="64" t="s">
        <v>33</v>
      </c>
      <c r="B50" s="229">
        <v>0</v>
      </c>
      <c r="C50" s="229">
        <v>0</v>
      </c>
      <c r="D50" s="229">
        <v>0</v>
      </c>
      <c r="E50" s="229">
        <v>0</v>
      </c>
      <c r="F50" s="229">
        <v>0</v>
      </c>
      <c r="G50" s="229">
        <v>0</v>
      </c>
      <c r="H50" s="229">
        <v>0</v>
      </c>
      <c r="I50" s="229">
        <v>0</v>
      </c>
      <c r="J50" s="229">
        <v>0</v>
      </c>
      <c r="K50" s="229">
        <v>0</v>
      </c>
      <c r="L50" s="229">
        <v>0</v>
      </c>
      <c r="M50" s="229">
        <v>0</v>
      </c>
      <c r="N50" s="229">
        <v>0</v>
      </c>
      <c r="O50" s="229">
        <v>0</v>
      </c>
      <c r="P50" s="229">
        <v>0</v>
      </c>
      <c r="Q50" s="229">
        <v>0</v>
      </c>
      <c r="R50" s="229">
        <v>0</v>
      </c>
      <c r="S50" s="229">
        <v>0</v>
      </c>
      <c r="T50" s="229">
        <v>0</v>
      </c>
      <c r="U50" s="229">
        <v>0</v>
      </c>
      <c r="V50" s="229">
        <v>9.7297005067410955E-5</v>
      </c>
      <c r="W50" s="229">
        <v>0</v>
      </c>
      <c r="X50" s="229">
        <v>5.4737123288136757E-4</v>
      </c>
      <c r="Y50" s="229">
        <v>2.0454330254069159E-4</v>
      </c>
      <c r="DA50" s="73" t="s">
        <v>1983</v>
      </c>
    </row>
    <row r="51" spans="1:105" ht="12" customHeight="1" x14ac:dyDescent="0.25">
      <c r="A51" s="64" t="s">
        <v>35</v>
      </c>
      <c r="B51" s="229">
        <v>1.232990586001969</v>
      </c>
      <c r="C51" s="229">
        <v>1.102567704433318</v>
      </c>
      <c r="D51" s="229">
        <v>1.3878602675992411</v>
      </c>
      <c r="E51" s="229">
        <v>1.4070533446342339</v>
      </c>
      <c r="F51" s="229">
        <v>1.5958863682590421</v>
      </c>
      <c r="G51" s="229">
        <v>1.8837839772011431</v>
      </c>
      <c r="H51" s="229">
        <v>1.724099481658655</v>
      </c>
      <c r="I51" s="229">
        <v>2.1374681139362108</v>
      </c>
      <c r="J51" s="229">
        <v>1.806897917299912</v>
      </c>
      <c r="K51" s="229">
        <v>1.7480664301883091</v>
      </c>
      <c r="L51" s="229">
        <v>1.9165138804922619</v>
      </c>
      <c r="M51" s="229">
        <v>1.6568659694861041</v>
      </c>
      <c r="N51" s="229">
        <v>1.6404532627352091</v>
      </c>
      <c r="O51" s="229">
        <v>1.53210604471379</v>
      </c>
      <c r="P51" s="229">
        <v>1.5093654806280901</v>
      </c>
      <c r="Q51" s="229">
        <v>1.5091611602442421</v>
      </c>
      <c r="R51" s="229">
        <v>1.606359287856258</v>
      </c>
      <c r="S51" s="229">
        <v>1.6322093458366931</v>
      </c>
      <c r="T51" s="229">
        <v>1.592934152309305</v>
      </c>
      <c r="U51" s="229">
        <v>1.648753082941502</v>
      </c>
      <c r="V51" s="229">
        <v>1.6414042643387781</v>
      </c>
      <c r="W51" s="229">
        <v>1.657831559116296</v>
      </c>
      <c r="X51" s="229">
        <v>1.348232286393068</v>
      </c>
      <c r="Y51" s="229">
        <v>1.317491126924603</v>
      </c>
      <c r="DA51" s="73" t="s">
        <v>1984</v>
      </c>
    </row>
    <row r="52" spans="1:105" ht="12" customHeight="1" x14ac:dyDescent="0.25">
      <c r="A52" s="64" t="s">
        <v>36</v>
      </c>
      <c r="B52" s="229">
        <v>0</v>
      </c>
      <c r="C52" s="229">
        <v>0</v>
      </c>
      <c r="D52" s="229">
        <v>0</v>
      </c>
      <c r="E52" s="229">
        <v>0</v>
      </c>
      <c r="F52" s="229">
        <v>0</v>
      </c>
      <c r="G52" s="229">
        <v>0</v>
      </c>
      <c r="H52" s="229">
        <v>0</v>
      </c>
      <c r="I52" s="229">
        <v>0</v>
      </c>
      <c r="J52" s="229">
        <v>0</v>
      </c>
      <c r="K52" s="229">
        <v>0</v>
      </c>
      <c r="L52" s="229">
        <v>0</v>
      </c>
      <c r="M52" s="229">
        <v>0</v>
      </c>
      <c r="N52" s="229">
        <v>0</v>
      </c>
      <c r="O52" s="229">
        <v>0</v>
      </c>
      <c r="P52" s="229">
        <v>0</v>
      </c>
      <c r="Q52" s="229">
        <v>0</v>
      </c>
      <c r="R52" s="229">
        <v>0</v>
      </c>
      <c r="S52" s="229">
        <v>0</v>
      </c>
      <c r="T52" s="229">
        <v>0</v>
      </c>
      <c r="U52" s="229">
        <v>0</v>
      </c>
      <c r="V52" s="229">
        <v>0</v>
      </c>
      <c r="W52" s="229">
        <v>0</v>
      </c>
      <c r="X52" s="229">
        <v>0</v>
      </c>
      <c r="Y52" s="229">
        <v>0</v>
      </c>
      <c r="DA52" s="73" t="s">
        <v>1985</v>
      </c>
    </row>
    <row r="53" spans="1:105" ht="12" customHeight="1" x14ac:dyDescent="0.25">
      <c r="A53" s="64" t="s">
        <v>38</v>
      </c>
      <c r="B53" s="229">
        <v>0.6019566905562842</v>
      </c>
      <c r="C53" s="229">
        <v>0.62411029556986308</v>
      </c>
      <c r="D53" s="229">
        <v>0.68013787178197149</v>
      </c>
      <c r="E53" s="229">
        <v>0.52531440158445442</v>
      </c>
      <c r="F53" s="229">
        <v>0.59765215693752594</v>
      </c>
      <c r="G53" s="229">
        <v>0.70275568747478334</v>
      </c>
      <c r="H53" s="229">
        <v>0.42440164292695132</v>
      </c>
      <c r="I53" s="229">
        <v>0.12542574618881469</v>
      </c>
      <c r="J53" s="229">
        <v>0.10810779208663911</v>
      </c>
      <c r="K53" s="229">
        <v>0.10153196356066389</v>
      </c>
      <c r="L53" s="229">
        <v>0.12834738048857411</v>
      </c>
      <c r="M53" s="229">
        <v>0.1427807477559408</v>
      </c>
      <c r="N53" s="229">
        <v>0.14153946354211561</v>
      </c>
      <c r="O53" s="229">
        <v>0.13489942222284859</v>
      </c>
      <c r="P53" s="229">
        <v>0.14359306743045719</v>
      </c>
      <c r="Q53" s="229">
        <v>0.15026667266865729</v>
      </c>
      <c r="R53" s="229">
        <v>0.18113869901638241</v>
      </c>
      <c r="S53" s="229">
        <v>0.21407031293695231</v>
      </c>
      <c r="T53" s="229">
        <v>0.19315156551123899</v>
      </c>
      <c r="U53" s="229">
        <v>0.19469422173602449</v>
      </c>
      <c r="V53" s="229">
        <v>0.17723026801680289</v>
      </c>
      <c r="W53" s="229">
        <v>0.12881602772160239</v>
      </c>
      <c r="X53" s="229">
        <v>0.12928300416077049</v>
      </c>
      <c r="Y53" s="229">
        <v>0.1256919444347992</v>
      </c>
      <c r="DA53" s="73" t="s">
        <v>1986</v>
      </c>
    </row>
    <row r="54" spans="1:105" ht="12" customHeight="1" x14ac:dyDescent="0.25">
      <c r="A54" s="64" t="s">
        <v>39</v>
      </c>
      <c r="B54" s="229">
        <v>0</v>
      </c>
      <c r="C54" s="229">
        <v>0</v>
      </c>
      <c r="D54" s="229">
        <v>0</v>
      </c>
      <c r="E54" s="229">
        <v>1.7279771517441599E-2</v>
      </c>
      <c r="F54" s="229">
        <v>1.5704876063623509E-2</v>
      </c>
      <c r="G54" s="229">
        <v>1.9150969330990478E-2</v>
      </c>
      <c r="H54" s="229">
        <v>1.619982814532165E-2</v>
      </c>
      <c r="I54" s="229">
        <v>1.435427416206376E-2</v>
      </c>
      <c r="J54" s="229">
        <v>1.093657239567525E-2</v>
      </c>
      <c r="K54" s="229">
        <v>1.710980482438992E-2</v>
      </c>
      <c r="L54" s="229">
        <v>1.5875530104443172E-2</v>
      </c>
      <c r="M54" s="229">
        <v>2.0284798574658789E-2</v>
      </c>
      <c r="N54" s="229">
        <v>2.438010582818991E-3</v>
      </c>
      <c r="O54" s="229">
        <v>2.1323834647230248E-2</v>
      </c>
      <c r="P54" s="229">
        <v>2.0839436003310789E-2</v>
      </c>
      <c r="Q54" s="229">
        <v>2.1894790801077379E-2</v>
      </c>
      <c r="R54" s="229">
        <v>2.2371081280503202E-2</v>
      </c>
      <c r="S54" s="229">
        <v>2.2682430919998029E-2</v>
      </c>
      <c r="T54" s="229">
        <v>1.8875790773677899E-2</v>
      </c>
      <c r="U54" s="229">
        <v>2.0536400663541541E-2</v>
      </c>
      <c r="V54" s="229">
        <v>1.5249807227430971E-2</v>
      </c>
      <c r="W54" s="229">
        <v>6.1794685154639333E-3</v>
      </c>
      <c r="X54" s="229">
        <v>4.6798873361216806E-3</v>
      </c>
      <c r="Y54" s="229">
        <v>3.6541778791105571E-3</v>
      </c>
      <c r="DA54" s="73" t="s">
        <v>1987</v>
      </c>
    </row>
    <row r="55" spans="1:105" ht="12" customHeight="1" x14ac:dyDescent="0.25">
      <c r="A55" s="60" t="s">
        <v>1896</v>
      </c>
      <c r="B55" s="262">
        <v>3.2262990422302669</v>
      </c>
      <c r="C55" s="262">
        <v>4.2881549768181619</v>
      </c>
      <c r="D55" s="262">
        <v>4.1719011367956256</v>
      </c>
      <c r="E55" s="262">
        <v>2.9323404075288262</v>
      </c>
      <c r="F55" s="262">
        <v>3.3041811308251621</v>
      </c>
      <c r="G55" s="262">
        <v>4.3434703606927041</v>
      </c>
      <c r="H55" s="262">
        <v>4.7044826384543832</v>
      </c>
      <c r="I55" s="262">
        <v>6.5603006467828324</v>
      </c>
      <c r="J55" s="262">
        <v>4.2347287188954219</v>
      </c>
      <c r="K55" s="262">
        <v>4.2928009141043839</v>
      </c>
      <c r="L55" s="262">
        <v>6.4558869953623503</v>
      </c>
      <c r="M55" s="262">
        <v>6.3275361691995089</v>
      </c>
      <c r="N55" s="262">
        <v>6.1843399595969464</v>
      </c>
      <c r="O55" s="262">
        <v>5.7440959512326826</v>
      </c>
      <c r="P55" s="262">
        <v>6.4171431302078634</v>
      </c>
      <c r="Q55" s="262">
        <v>6.5307151674503992</v>
      </c>
      <c r="R55" s="262">
        <v>6.744187171778937</v>
      </c>
      <c r="S55" s="262">
        <v>6.6555748376843393</v>
      </c>
      <c r="T55" s="262">
        <v>6.6704507772471002</v>
      </c>
      <c r="U55" s="262">
        <v>6.9790538853480877</v>
      </c>
      <c r="V55" s="262">
        <v>6.4549208439795427</v>
      </c>
      <c r="W55" s="262">
        <v>5.9677052907287571</v>
      </c>
      <c r="X55" s="262">
        <v>5.4125197177517856</v>
      </c>
      <c r="Y55" s="262">
        <v>4.9438993050136038</v>
      </c>
      <c r="DA55" s="72" t="s">
        <v>1988</v>
      </c>
    </row>
    <row r="56" spans="1:105" ht="12" customHeight="1" x14ac:dyDescent="0.25">
      <c r="A56" s="57" t="s">
        <v>1898</v>
      </c>
      <c r="B56" s="261">
        <f t="shared" ref="B56:Y56" si="2">B57+B68</f>
        <v>77.889692913992334</v>
      </c>
      <c r="C56" s="261">
        <f t="shared" si="2"/>
        <v>79.18892773238602</v>
      </c>
      <c r="D56" s="261">
        <f t="shared" si="2"/>
        <v>91.198937366063632</v>
      </c>
      <c r="E56" s="261">
        <f t="shared" si="2"/>
        <v>81.511563610946524</v>
      </c>
      <c r="F56" s="261">
        <f t="shared" si="2"/>
        <v>96.663445540180774</v>
      </c>
      <c r="G56" s="261">
        <f t="shared" si="2"/>
        <v>119.68815775155511</v>
      </c>
      <c r="H56" s="261">
        <f t="shared" si="2"/>
        <v>99.519117602892663</v>
      </c>
      <c r="I56" s="261">
        <f t="shared" si="2"/>
        <v>101.34105648095405</v>
      </c>
      <c r="J56" s="261">
        <f t="shared" si="2"/>
        <v>82.024939802733883</v>
      </c>
      <c r="K56" s="261">
        <f t="shared" si="2"/>
        <v>82.397195428659757</v>
      </c>
      <c r="L56" s="261">
        <f t="shared" si="2"/>
        <v>91.727116454543008</v>
      </c>
      <c r="M56" s="261">
        <f t="shared" si="2"/>
        <v>85.978284960478646</v>
      </c>
      <c r="N56" s="261">
        <f t="shared" si="2"/>
        <v>83.543014639356642</v>
      </c>
      <c r="O56" s="261">
        <f t="shared" si="2"/>
        <v>80.14774757966137</v>
      </c>
      <c r="P56" s="261">
        <f t="shared" si="2"/>
        <v>80.242635233906697</v>
      </c>
      <c r="Q56" s="261">
        <f t="shared" si="2"/>
        <v>79.64391260357398</v>
      </c>
      <c r="R56" s="261">
        <f t="shared" si="2"/>
        <v>83.623379995582994</v>
      </c>
      <c r="S56" s="261">
        <f t="shared" si="2"/>
        <v>84.725671045452714</v>
      </c>
      <c r="T56" s="261">
        <f t="shared" si="2"/>
        <v>84.737461924368489</v>
      </c>
      <c r="U56" s="261">
        <f t="shared" si="2"/>
        <v>86.457493119836641</v>
      </c>
      <c r="V56" s="261">
        <f t="shared" si="2"/>
        <v>78.779328699721688</v>
      </c>
      <c r="W56" s="261">
        <f t="shared" si="2"/>
        <v>71.949205757775459</v>
      </c>
      <c r="X56" s="261">
        <f t="shared" si="2"/>
        <v>66.546643982869696</v>
      </c>
      <c r="Y56" s="261">
        <f t="shared" si="2"/>
        <v>60.370599684718655</v>
      </c>
      <c r="DA56" s="70"/>
    </row>
    <row r="57" spans="1:105" ht="12" customHeight="1" x14ac:dyDescent="0.25">
      <c r="A57" s="60" t="s">
        <v>1899</v>
      </c>
      <c r="B57" s="262">
        <v>71.213729886346528</v>
      </c>
      <c r="C57" s="262">
        <v>70.315737830477914</v>
      </c>
      <c r="D57" s="262">
        <v>82.566303695197206</v>
      </c>
      <c r="E57" s="262">
        <v>75.443869361624337</v>
      </c>
      <c r="F57" s="262">
        <v>89.826326358945465</v>
      </c>
      <c r="G57" s="262">
        <v>110.70050745624491</v>
      </c>
      <c r="H57" s="262">
        <v>89.784448947747748</v>
      </c>
      <c r="I57" s="262">
        <v>87.766268776870774</v>
      </c>
      <c r="J57" s="262">
        <v>73.262301253297778</v>
      </c>
      <c r="K57" s="262">
        <v>73.514392002045597</v>
      </c>
      <c r="L57" s="262">
        <v>78.368384877725219</v>
      </c>
      <c r="M57" s="262">
        <v>72.885141092306313</v>
      </c>
      <c r="N57" s="262">
        <v>70.746177030614277</v>
      </c>
      <c r="O57" s="262">
        <v>68.261877207530375</v>
      </c>
      <c r="P57" s="262">
        <v>66.964073724380839</v>
      </c>
      <c r="Q57" s="262">
        <v>66.13034413663928</v>
      </c>
      <c r="R57" s="262">
        <v>69.668088306566062</v>
      </c>
      <c r="S57" s="262">
        <v>70.953738883393953</v>
      </c>
      <c r="T57" s="262">
        <v>70.934747983800506</v>
      </c>
      <c r="U57" s="262">
        <v>72.016207579757335</v>
      </c>
      <c r="V57" s="262">
        <v>65.422596314803442</v>
      </c>
      <c r="W57" s="262">
        <v>59.600635659558257</v>
      </c>
      <c r="X57" s="262">
        <v>55.34688194929938</v>
      </c>
      <c r="Y57" s="262">
        <v>50.140522267636193</v>
      </c>
      <c r="DA57" s="72" t="s">
        <v>1989</v>
      </c>
    </row>
    <row r="58" spans="1:105" ht="12" customHeight="1" x14ac:dyDescent="0.25">
      <c r="A58" s="64" t="s">
        <v>28</v>
      </c>
      <c r="B58" s="229">
        <v>11.49981956560906</v>
      </c>
      <c r="C58" s="229">
        <v>14.93758674639894</v>
      </c>
      <c r="D58" s="229">
        <v>16.339102441266199</v>
      </c>
      <c r="E58" s="229">
        <v>13.05837404490638</v>
      </c>
      <c r="F58" s="229">
        <v>14.200143602223401</v>
      </c>
      <c r="G58" s="229">
        <v>16.850645261808818</v>
      </c>
      <c r="H58" s="229">
        <v>15.061313417296191</v>
      </c>
      <c r="I58" s="229">
        <v>14.279222222980639</v>
      </c>
      <c r="J58" s="229">
        <v>9.9967442240047415</v>
      </c>
      <c r="K58" s="229">
        <v>9.6155294166931711</v>
      </c>
      <c r="L58" s="229">
        <v>10.93032527800271</v>
      </c>
      <c r="M58" s="229">
        <v>13.10136772159251</v>
      </c>
      <c r="N58" s="229">
        <v>12.118267552314309</v>
      </c>
      <c r="O58" s="229">
        <v>12.69922031191021</v>
      </c>
      <c r="P58" s="229">
        <v>12.480162289733739</v>
      </c>
      <c r="Q58" s="229">
        <v>11.39924031395894</v>
      </c>
      <c r="R58" s="229">
        <v>10.808879479688191</v>
      </c>
      <c r="S58" s="229">
        <v>10.84020445285566</v>
      </c>
      <c r="T58" s="229">
        <v>12.35054952154996</v>
      </c>
      <c r="U58" s="229">
        <v>12.06519955856348</v>
      </c>
      <c r="V58" s="229">
        <v>6.4087912023871851</v>
      </c>
      <c r="W58" s="229">
        <v>1.7635470603640391</v>
      </c>
      <c r="X58" s="229">
        <v>6.4502980889435539</v>
      </c>
      <c r="Y58" s="229">
        <v>3.2234045779595291</v>
      </c>
      <c r="DA58" s="73" t="s">
        <v>1990</v>
      </c>
    </row>
    <row r="59" spans="1:105" ht="12" customHeight="1" x14ac:dyDescent="0.25">
      <c r="A59" s="64" t="s">
        <v>30</v>
      </c>
      <c r="B59" s="229">
        <v>0</v>
      </c>
      <c r="C59" s="229">
        <v>0</v>
      </c>
      <c r="D59" s="229">
        <v>0</v>
      </c>
      <c r="E59" s="229">
        <v>0</v>
      </c>
      <c r="F59" s="229">
        <v>0</v>
      </c>
      <c r="G59" s="229">
        <v>0</v>
      </c>
      <c r="H59" s="229">
        <v>0</v>
      </c>
      <c r="I59" s="229">
        <v>0</v>
      </c>
      <c r="J59" s="229">
        <v>0</v>
      </c>
      <c r="K59" s="229">
        <v>0</v>
      </c>
      <c r="L59" s="229">
        <v>0</v>
      </c>
      <c r="M59" s="229">
        <v>0</v>
      </c>
      <c r="N59" s="229">
        <v>0</v>
      </c>
      <c r="O59" s="229">
        <v>0</v>
      </c>
      <c r="P59" s="229">
        <v>0</v>
      </c>
      <c r="Q59" s="229">
        <v>0</v>
      </c>
      <c r="R59" s="229">
        <v>0</v>
      </c>
      <c r="S59" s="229">
        <v>0</v>
      </c>
      <c r="T59" s="229">
        <v>0</v>
      </c>
      <c r="U59" s="229">
        <v>0</v>
      </c>
      <c r="V59" s="229">
        <v>0</v>
      </c>
      <c r="W59" s="229">
        <v>0</v>
      </c>
      <c r="X59" s="229">
        <v>0</v>
      </c>
      <c r="Y59" s="229">
        <v>0</v>
      </c>
      <c r="DA59" s="73" t="s">
        <v>1991</v>
      </c>
    </row>
    <row r="60" spans="1:105" ht="12" customHeight="1" x14ac:dyDescent="0.25">
      <c r="A60" s="64" t="s">
        <v>31</v>
      </c>
      <c r="B60" s="229">
        <v>0</v>
      </c>
      <c r="C60" s="229">
        <v>0</v>
      </c>
      <c r="D60" s="229">
        <v>0</v>
      </c>
      <c r="E60" s="229">
        <v>0</v>
      </c>
      <c r="F60" s="229">
        <v>0</v>
      </c>
      <c r="G60" s="229">
        <v>0.62797544053689047</v>
      </c>
      <c r="H60" s="229">
        <v>0.62903228674544331</v>
      </c>
      <c r="I60" s="229">
        <v>0</v>
      </c>
      <c r="J60" s="229">
        <v>0.60431280623928663</v>
      </c>
      <c r="K60" s="229">
        <v>0.61451141900933104</v>
      </c>
      <c r="L60" s="229">
        <v>0.71271086460007005</v>
      </c>
      <c r="M60" s="229">
        <v>0.71076029054355006</v>
      </c>
      <c r="N60" s="229">
        <v>0.70044072730864648</v>
      </c>
      <c r="O60" s="229">
        <v>0.69624337606156261</v>
      </c>
      <c r="P60" s="229">
        <v>0.69626444118670827</v>
      </c>
      <c r="Q60" s="229">
        <v>0.70036627320463896</v>
      </c>
      <c r="R60" s="229">
        <v>0.72393823944344382</v>
      </c>
      <c r="S60" s="229">
        <v>0.25623047115408543</v>
      </c>
      <c r="T60" s="229">
        <v>0.2471930095633314</v>
      </c>
      <c r="U60" s="229">
        <v>0.2206510546973264</v>
      </c>
      <c r="V60" s="229">
        <v>7.3908634455352243E-2</v>
      </c>
      <c r="W60" s="229">
        <v>0.10934859346615219</v>
      </c>
      <c r="X60" s="229">
        <v>0.11701114771264839</v>
      </c>
      <c r="Y60" s="229">
        <v>0.43332391581617291</v>
      </c>
      <c r="DA60" s="73" t="s">
        <v>1992</v>
      </c>
    </row>
    <row r="61" spans="1:105" ht="12" customHeight="1" x14ac:dyDescent="0.25">
      <c r="A61" s="64" t="s">
        <v>159</v>
      </c>
      <c r="B61" s="229">
        <v>1.4273497712400181</v>
      </c>
      <c r="C61" s="229">
        <v>0.53073226044851307</v>
      </c>
      <c r="D61" s="229">
        <v>0.53784859123366757</v>
      </c>
      <c r="E61" s="229">
        <v>0.45551534157028117</v>
      </c>
      <c r="F61" s="229">
        <v>0.47193052211454461</v>
      </c>
      <c r="G61" s="229">
        <v>0.537203168190731</v>
      </c>
      <c r="H61" s="229">
        <v>1.076288248534564</v>
      </c>
      <c r="I61" s="229">
        <v>0.60983470403334539</v>
      </c>
      <c r="J61" s="229">
        <v>0.5342200116167255</v>
      </c>
      <c r="K61" s="229">
        <v>1.0862298938151</v>
      </c>
      <c r="L61" s="229">
        <v>1.2666506653547429</v>
      </c>
      <c r="M61" s="229">
        <v>1.263423754227885</v>
      </c>
      <c r="N61" s="229">
        <v>1.245551227198515</v>
      </c>
      <c r="O61" s="229">
        <v>1.2371298221886611</v>
      </c>
      <c r="P61" s="229">
        <v>0.61994632326021015</v>
      </c>
      <c r="Q61" s="229">
        <v>0.62401891385526254</v>
      </c>
      <c r="R61" s="229">
        <v>0.64531195198161506</v>
      </c>
      <c r="S61" s="229">
        <v>0.49027287499789712</v>
      </c>
      <c r="T61" s="229">
        <v>1.002934003223656</v>
      </c>
      <c r="U61" s="229">
        <v>0.52146279683908492</v>
      </c>
      <c r="V61" s="229">
        <v>0.6840091981042975</v>
      </c>
      <c r="W61" s="229">
        <v>0.77911589450364627</v>
      </c>
      <c r="X61" s="229">
        <v>1.6806917405058219</v>
      </c>
      <c r="Y61" s="229">
        <v>0.51893683432114135</v>
      </c>
      <c r="DA61" s="73" t="s">
        <v>1993</v>
      </c>
    </row>
    <row r="62" spans="1:105" ht="12" customHeight="1" x14ac:dyDescent="0.25">
      <c r="A62" s="64" t="s">
        <v>32</v>
      </c>
      <c r="B62" s="229">
        <v>0</v>
      </c>
      <c r="C62" s="229">
        <v>0</v>
      </c>
      <c r="D62" s="229">
        <v>0</v>
      </c>
      <c r="E62" s="229">
        <v>0</v>
      </c>
      <c r="F62" s="229">
        <v>4.9782853710485071</v>
      </c>
      <c r="G62" s="229">
        <v>9.9156869760770441</v>
      </c>
      <c r="H62" s="229">
        <v>4.2567259084244</v>
      </c>
      <c r="I62" s="229">
        <v>0.54109464309043076</v>
      </c>
      <c r="J62" s="229">
        <v>0.9500340842368491</v>
      </c>
      <c r="K62" s="229">
        <v>2.9026843766682431</v>
      </c>
      <c r="L62" s="229">
        <v>0</v>
      </c>
      <c r="M62" s="229">
        <v>0</v>
      </c>
      <c r="N62" s="229">
        <v>0</v>
      </c>
      <c r="O62" s="229">
        <v>0</v>
      </c>
      <c r="P62" s="229">
        <v>0</v>
      </c>
      <c r="Q62" s="229">
        <v>0</v>
      </c>
      <c r="R62" s="229">
        <v>0</v>
      </c>
      <c r="S62" s="229">
        <v>0</v>
      </c>
      <c r="T62" s="229">
        <v>0</v>
      </c>
      <c r="U62" s="229">
        <v>0</v>
      </c>
      <c r="V62" s="229">
        <v>0</v>
      </c>
      <c r="W62" s="229">
        <v>0</v>
      </c>
      <c r="X62" s="229">
        <v>0</v>
      </c>
      <c r="Y62" s="229">
        <v>0</v>
      </c>
      <c r="DA62" s="73" t="s">
        <v>1994</v>
      </c>
    </row>
    <row r="63" spans="1:105" ht="12" customHeight="1" x14ac:dyDescent="0.25">
      <c r="A63" s="64" t="s">
        <v>33</v>
      </c>
      <c r="B63" s="229">
        <v>0</v>
      </c>
      <c r="C63" s="229">
        <v>0</v>
      </c>
      <c r="D63" s="229">
        <v>0</v>
      </c>
      <c r="E63" s="229">
        <v>0</v>
      </c>
      <c r="F63" s="229">
        <v>0</v>
      </c>
      <c r="G63" s="229">
        <v>0</v>
      </c>
      <c r="H63" s="229">
        <v>0</v>
      </c>
      <c r="I63" s="229">
        <v>0</v>
      </c>
      <c r="J63" s="229">
        <v>0</v>
      </c>
      <c r="K63" s="229">
        <v>0</v>
      </c>
      <c r="L63" s="229">
        <v>0</v>
      </c>
      <c r="M63" s="229">
        <v>0</v>
      </c>
      <c r="N63" s="229">
        <v>0</v>
      </c>
      <c r="O63" s="229">
        <v>0</v>
      </c>
      <c r="P63" s="229">
        <v>0</v>
      </c>
      <c r="Q63" s="229">
        <v>0</v>
      </c>
      <c r="R63" s="229">
        <v>0</v>
      </c>
      <c r="S63" s="229">
        <v>0</v>
      </c>
      <c r="T63" s="229">
        <v>0</v>
      </c>
      <c r="U63" s="229">
        <v>0</v>
      </c>
      <c r="V63" s="229">
        <v>3.0906107492001109E-3</v>
      </c>
      <c r="W63" s="229">
        <v>0</v>
      </c>
      <c r="X63" s="229">
        <v>1.7387086220937559E-2</v>
      </c>
      <c r="Y63" s="229">
        <v>6.4972578454102073E-3</v>
      </c>
      <c r="DA63" s="73" t="s">
        <v>1995</v>
      </c>
    </row>
    <row r="64" spans="1:105" ht="12" customHeight="1" x14ac:dyDescent="0.25">
      <c r="A64" s="64" t="s">
        <v>35</v>
      </c>
      <c r="B64" s="229">
        <v>39.165583320062538</v>
      </c>
      <c r="C64" s="229">
        <v>35.022738846705387</v>
      </c>
      <c r="D64" s="229">
        <v>44.084973206093537</v>
      </c>
      <c r="E64" s="229">
        <v>44.694635653087452</v>
      </c>
      <c r="F64" s="229">
        <v>50.692861109404852</v>
      </c>
      <c r="G64" s="229">
        <v>59.837843981683378</v>
      </c>
      <c r="H64" s="229">
        <v>54.765512946804357</v>
      </c>
      <c r="I64" s="229">
        <v>67.8960459720914</v>
      </c>
      <c r="J64" s="229">
        <v>57.395580902467827</v>
      </c>
      <c r="K64" s="229">
        <v>55.526816017746278</v>
      </c>
      <c r="L64" s="229">
        <v>60.877499733283607</v>
      </c>
      <c r="M64" s="229">
        <v>52.629860207205667</v>
      </c>
      <c r="N64" s="229">
        <v>52.108515404530173</v>
      </c>
      <c r="O64" s="229">
        <v>48.666897890908608</v>
      </c>
      <c r="P64" s="229">
        <v>47.944550561127549</v>
      </c>
      <c r="Q64" s="229">
        <v>47.938060384228862</v>
      </c>
      <c r="R64" s="229">
        <v>51.025530320139971</v>
      </c>
      <c r="S64" s="229">
        <v>51.846649808930238</v>
      </c>
      <c r="T64" s="229">
        <v>50.599084838060307</v>
      </c>
      <c r="U64" s="229">
        <v>52.372156752259457</v>
      </c>
      <c r="V64" s="229">
        <v>52.138723690761168</v>
      </c>
      <c r="W64" s="229">
        <v>52.660531877811742</v>
      </c>
      <c r="X64" s="229">
        <v>42.826202038368073</v>
      </c>
      <c r="Y64" s="229">
        <v>41.84971814936975</v>
      </c>
      <c r="DA64" s="73" t="s">
        <v>1996</v>
      </c>
    </row>
    <row r="65" spans="1:105" ht="12" customHeight="1" x14ac:dyDescent="0.25">
      <c r="A65" s="64" t="s">
        <v>36</v>
      </c>
      <c r="B65" s="229">
        <v>0</v>
      </c>
      <c r="C65" s="229">
        <v>0</v>
      </c>
      <c r="D65" s="229">
        <v>0</v>
      </c>
      <c r="E65" s="229">
        <v>0</v>
      </c>
      <c r="F65" s="229">
        <v>0</v>
      </c>
      <c r="G65" s="229">
        <v>0</v>
      </c>
      <c r="H65" s="229">
        <v>0</v>
      </c>
      <c r="I65" s="229">
        <v>0</v>
      </c>
      <c r="J65" s="229">
        <v>0</v>
      </c>
      <c r="K65" s="229">
        <v>0</v>
      </c>
      <c r="L65" s="229">
        <v>0</v>
      </c>
      <c r="M65" s="229">
        <v>0</v>
      </c>
      <c r="N65" s="229">
        <v>0</v>
      </c>
      <c r="O65" s="229">
        <v>0</v>
      </c>
      <c r="P65" s="229">
        <v>0</v>
      </c>
      <c r="Q65" s="229">
        <v>0</v>
      </c>
      <c r="R65" s="229">
        <v>0</v>
      </c>
      <c r="S65" s="229">
        <v>0</v>
      </c>
      <c r="T65" s="229">
        <v>0</v>
      </c>
      <c r="U65" s="229">
        <v>0</v>
      </c>
      <c r="V65" s="229">
        <v>0</v>
      </c>
      <c r="W65" s="229">
        <v>0</v>
      </c>
      <c r="X65" s="229">
        <v>0</v>
      </c>
      <c r="Y65" s="229">
        <v>0</v>
      </c>
      <c r="DA65" s="73" t="s">
        <v>1997</v>
      </c>
    </row>
    <row r="66" spans="1:105" ht="12" customHeight="1" x14ac:dyDescent="0.25">
      <c r="A66" s="64" t="s">
        <v>38</v>
      </c>
      <c r="B66" s="229">
        <v>19.120977229434921</v>
      </c>
      <c r="C66" s="229">
        <v>19.824679976925069</v>
      </c>
      <c r="D66" s="229">
        <v>21.604379456603802</v>
      </c>
      <c r="E66" s="229">
        <v>16.686457462094442</v>
      </c>
      <c r="F66" s="229">
        <v>18.984244985074351</v>
      </c>
      <c r="G66" s="229">
        <v>22.322827719787231</v>
      </c>
      <c r="H66" s="229">
        <v>13.480993363561989</v>
      </c>
      <c r="I66" s="229">
        <v>3.9841119377623508</v>
      </c>
      <c r="J66" s="229">
        <v>3.4340122192226552</v>
      </c>
      <c r="K66" s="229">
        <v>3.2251329601622651</v>
      </c>
      <c r="L66" s="229">
        <v>4.0769167919900013</v>
      </c>
      <c r="M66" s="229">
        <v>4.5353884581298836</v>
      </c>
      <c r="N66" s="229">
        <v>4.4959594301613182</v>
      </c>
      <c r="O66" s="229">
        <v>4.2850404706081333</v>
      </c>
      <c r="P66" s="229">
        <v>4.5611915536733463</v>
      </c>
      <c r="Q66" s="229">
        <v>4.7731766612397033</v>
      </c>
      <c r="R66" s="229">
        <v>5.7538174981674404</v>
      </c>
      <c r="S66" s="229">
        <v>6.7998805285855433</v>
      </c>
      <c r="T66" s="229">
        <v>6.1354026691805332</v>
      </c>
      <c r="U66" s="229">
        <v>6.1844046904384271</v>
      </c>
      <c r="V66" s="229">
        <v>5.6296673370043262</v>
      </c>
      <c r="W66" s="229">
        <v>4.0918032335097223</v>
      </c>
      <c r="X66" s="229">
        <v>4.1066366027538876</v>
      </c>
      <c r="Y66" s="229">
        <v>3.9925676467524478</v>
      </c>
      <c r="DA66" s="73" t="s">
        <v>1998</v>
      </c>
    </row>
    <row r="67" spans="1:105" ht="12" customHeight="1" x14ac:dyDescent="0.25">
      <c r="A67" s="64" t="s">
        <v>39</v>
      </c>
      <c r="B67" s="229">
        <v>0</v>
      </c>
      <c r="C67" s="229">
        <v>0</v>
      </c>
      <c r="D67" s="229">
        <v>0</v>
      </c>
      <c r="E67" s="229">
        <v>0.5488868599657919</v>
      </c>
      <c r="F67" s="229">
        <v>0.49886076907980542</v>
      </c>
      <c r="G67" s="229">
        <v>0.60832490816087403</v>
      </c>
      <c r="H67" s="229">
        <v>0.51458277638080541</v>
      </c>
      <c r="I67" s="229">
        <v>0.4559592969126135</v>
      </c>
      <c r="J67" s="229">
        <v>0.34739700550968439</v>
      </c>
      <c r="K67" s="229">
        <v>0.54348791795120899</v>
      </c>
      <c r="L67" s="229">
        <v>0.50428154449407714</v>
      </c>
      <c r="M67" s="229">
        <v>0.6443406606068085</v>
      </c>
      <c r="N67" s="229">
        <v>7.7442689101309109E-2</v>
      </c>
      <c r="O67" s="229">
        <v>0.67734533585319601</v>
      </c>
      <c r="P67" s="229">
        <v>0.66195855539928372</v>
      </c>
      <c r="Q67" s="229">
        <v>0.69548159015186983</v>
      </c>
      <c r="R67" s="229">
        <v>0.71061081714539587</v>
      </c>
      <c r="S67" s="229">
        <v>0.72050074687052568</v>
      </c>
      <c r="T67" s="229">
        <v>0.59958394222270994</v>
      </c>
      <c r="U67" s="229">
        <v>0.65233272695955502</v>
      </c>
      <c r="V67" s="229">
        <v>0.48440564134192482</v>
      </c>
      <c r="W67" s="229">
        <v>0.19628899990297199</v>
      </c>
      <c r="X67" s="229">
        <v>0.14865524479445349</v>
      </c>
      <c r="Y67" s="229">
        <v>0.11607388557174721</v>
      </c>
      <c r="DA67" s="73" t="s">
        <v>1999</v>
      </c>
    </row>
    <row r="68" spans="1:105" ht="12" customHeight="1" x14ac:dyDescent="0.25">
      <c r="A68" s="60" t="s">
        <v>1911</v>
      </c>
      <c r="B68" s="262">
        <v>6.675963027645806</v>
      </c>
      <c r="C68" s="262">
        <v>8.8731899019081073</v>
      </c>
      <c r="D68" s="262">
        <v>8.6326336708664293</v>
      </c>
      <c r="E68" s="262">
        <v>6.0676942493221881</v>
      </c>
      <c r="F68" s="262">
        <v>6.8371191812353151</v>
      </c>
      <c r="G68" s="262">
        <v>8.9876502953102051</v>
      </c>
      <c r="H68" s="262">
        <v>9.7346686551449206</v>
      </c>
      <c r="I68" s="262">
        <v>13.574787704083271</v>
      </c>
      <c r="J68" s="262">
        <v>8.7626385494361045</v>
      </c>
      <c r="K68" s="262">
        <v>8.8828034266141547</v>
      </c>
      <c r="L68" s="262">
        <v>13.358731576817791</v>
      </c>
      <c r="M68" s="262">
        <v>13.093143868172341</v>
      </c>
      <c r="N68" s="262">
        <v>12.79683760874237</v>
      </c>
      <c r="O68" s="262">
        <v>11.885870372131</v>
      </c>
      <c r="P68" s="262">
        <v>13.27856150952586</v>
      </c>
      <c r="Q68" s="262">
        <v>13.5135684669347</v>
      </c>
      <c r="R68" s="262">
        <v>13.95529168901693</v>
      </c>
      <c r="S68" s="262">
        <v>13.771932162058761</v>
      </c>
      <c r="T68" s="262">
        <v>13.80271394056799</v>
      </c>
      <c r="U68" s="262">
        <v>14.441285540079299</v>
      </c>
      <c r="V68" s="262">
        <v>13.35673238491824</v>
      </c>
      <c r="W68" s="262">
        <v>12.3485700982172</v>
      </c>
      <c r="X68" s="262">
        <v>11.19976203357032</v>
      </c>
      <c r="Y68" s="262">
        <v>10.230077417082461</v>
      </c>
      <c r="DA68" s="72" t="s">
        <v>2000</v>
      </c>
    </row>
    <row r="69" spans="1:105" ht="12" customHeight="1" x14ac:dyDescent="0.25">
      <c r="A69" s="57" t="s">
        <v>1913</v>
      </c>
      <c r="B69" s="261">
        <f t="shared" ref="B69:Y69" si="3">B70+B81</f>
        <v>9.8296120077034264</v>
      </c>
      <c r="C69" s="261">
        <f t="shared" si="3"/>
        <v>9.7985677869727006</v>
      </c>
      <c r="D69" s="261">
        <f t="shared" si="3"/>
        <v>11.435086546474734</v>
      </c>
      <c r="E69" s="261">
        <f t="shared" si="3"/>
        <v>10.369960580885486</v>
      </c>
      <c r="F69" s="261">
        <f t="shared" si="3"/>
        <v>12.342274406228579</v>
      </c>
      <c r="G69" s="261">
        <f t="shared" si="3"/>
        <v>15.23540059141448</v>
      </c>
      <c r="H69" s="261">
        <f t="shared" si="3"/>
        <v>12.413480296485922</v>
      </c>
      <c r="I69" s="261">
        <f t="shared" si="3"/>
        <v>12.219145222655877</v>
      </c>
      <c r="J69" s="261">
        <f t="shared" si="3"/>
        <v>10.109394404832132</v>
      </c>
      <c r="K69" s="261">
        <f t="shared" si="3"/>
        <v>10.151997504677526</v>
      </c>
      <c r="L69" s="261">
        <f t="shared" si="3"/>
        <v>10.945888036118973</v>
      </c>
      <c r="M69" s="261">
        <f t="shared" si="3"/>
        <v>10.217893942716433</v>
      </c>
      <c r="N69" s="261">
        <f t="shared" si="3"/>
        <v>9.9187334243834702</v>
      </c>
      <c r="O69" s="261">
        <f t="shared" si="3"/>
        <v>9.5593617411772147</v>
      </c>
      <c r="P69" s="261">
        <f t="shared" si="3"/>
        <v>9.4328754900305345</v>
      </c>
      <c r="Q69" s="261">
        <f t="shared" si="3"/>
        <v>9.3261637961734465</v>
      </c>
      <c r="R69" s="261">
        <f t="shared" si="3"/>
        <v>9.8045122798405462</v>
      </c>
      <c r="S69" s="261">
        <f t="shared" si="3"/>
        <v>9.9710563322632382</v>
      </c>
      <c r="T69" s="261">
        <f t="shared" si="3"/>
        <v>9.9847513470167684</v>
      </c>
      <c r="U69" s="261">
        <f t="shared" si="3"/>
        <v>10.148557296997438</v>
      </c>
      <c r="V69" s="261">
        <f t="shared" si="3"/>
        <v>9.2082380817536418</v>
      </c>
      <c r="W69" s="261">
        <f t="shared" si="3"/>
        <v>8.3737638446692415</v>
      </c>
      <c r="X69" s="261">
        <f t="shared" si="3"/>
        <v>7.7898661839904095</v>
      </c>
      <c r="Y69" s="261">
        <f t="shared" si="3"/>
        <v>7.0488339425095381</v>
      </c>
      <c r="DA69" s="70"/>
    </row>
    <row r="70" spans="1:105" ht="12" customHeight="1" x14ac:dyDescent="0.25">
      <c r="A70" s="60" t="s">
        <v>1914</v>
      </c>
      <c r="B70" s="262">
        <v>8.0774832509976164</v>
      </c>
      <c r="C70" s="262">
        <v>7.9756276705865927</v>
      </c>
      <c r="D70" s="262">
        <v>9.3651594469089137</v>
      </c>
      <c r="E70" s="262">
        <v>8.5572907377768122</v>
      </c>
      <c r="F70" s="262">
        <v>10.18863423978777</v>
      </c>
      <c r="G70" s="262">
        <v>12.556307558694421</v>
      </c>
      <c r="H70" s="262">
        <v>10.183884255647291</v>
      </c>
      <c r="I70" s="262">
        <v>9.9549703010802233</v>
      </c>
      <c r="J70" s="262">
        <v>8.3098443551194041</v>
      </c>
      <c r="K70" s="262">
        <v>8.3384379817134846</v>
      </c>
      <c r="L70" s="262">
        <v>8.8890066180752889</v>
      </c>
      <c r="M70" s="262">
        <v>8.2670646146365705</v>
      </c>
      <c r="N70" s="262">
        <v>8.0244506354168763</v>
      </c>
      <c r="O70" s="262">
        <v>7.7426666277059724</v>
      </c>
      <c r="P70" s="262">
        <v>7.5954620659598469</v>
      </c>
      <c r="Q70" s="262">
        <v>7.5008955154984136</v>
      </c>
      <c r="R70" s="262">
        <v>7.9021674236614068</v>
      </c>
      <c r="S70" s="262">
        <v>8.0479935307553117</v>
      </c>
      <c r="T70" s="262">
        <v>8.045839470384756</v>
      </c>
      <c r="U70" s="262">
        <v>8.168505026407642</v>
      </c>
      <c r="V70" s="262">
        <v>7.4206185634846316</v>
      </c>
      <c r="W70" s="262">
        <v>6.7602572854591383</v>
      </c>
      <c r="X70" s="262">
        <v>6.2777713322121826</v>
      </c>
      <c r="Y70" s="262">
        <v>5.6872351646161281</v>
      </c>
      <c r="DA70" s="72" t="s">
        <v>2001</v>
      </c>
    </row>
    <row r="71" spans="1:105" ht="12" customHeight="1" x14ac:dyDescent="0.25">
      <c r="A71" s="64" t="s">
        <v>28</v>
      </c>
      <c r="B71" s="229">
        <v>1.3043776822102831</v>
      </c>
      <c r="C71" s="229">
        <v>1.6943096078091351</v>
      </c>
      <c r="D71" s="229">
        <v>1.85327782319917</v>
      </c>
      <c r="E71" s="229">
        <v>1.4811581671305809</v>
      </c>
      <c r="F71" s="229">
        <v>1.6106644363632989</v>
      </c>
      <c r="G71" s="229">
        <v>1.911300041269977</v>
      </c>
      <c r="H71" s="229">
        <v>1.708343420017387</v>
      </c>
      <c r="I71" s="229">
        <v>1.619634002143634</v>
      </c>
      <c r="J71" s="229">
        <v>1.133889969852387</v>
      </c>
      <c r="K71" s="229">
        <v>1.0906503273563981</v>
      </c>
      <c r="L71" s="229">
        <v>1.2397822653290089</v>
      </c>
      <c r="M71" s="229">
        <v>1.4860347647176639</v>
      </c>
      <c r="N71" s="229">
        <v>1.3745257177393511</v>
      </c>
      <c r="O71" s="229">
        <v>1.440420822415738</v>
      </c>
      <c r="P71" s="229">
        <v>1.41557396341887</v>
      </c>
      <c r="Q71" s="229">
        <v>1.292969387462932</v>
      </c>
      <c r="R71" s="229">
        <v>1.2260071632053711</v>
      </c>
      <c r="S71" s="229">
        <v>1.2295602272914949</v>
      </c>
      <c r="T71" s="229">
        <v>1.400872515175803</v>
      </c>
      <c r="U71" s="229">
        <v>1.368506431411133</v>
      </c>
      <c r="V71" s="229">
        <v>0.72692307619669316</v>
      </c>
      <c r="W71" s="229">
        <v>0.20003195823573541</v>
      </c>
      <c r="X71" s="229">
        <v>0.73163103323665135</v>
      </c>
      <c r="Y71" s="229">
        <v>0.36561764888892712</v>
      </c>
      <c r="DA71" s="73" t="s">
        <v>2002</v>
      </c>
    </row>
    <row r="72" spans="1:105" ht="12" customHeight="1" x14ac:dyDescent="0.25">
      <c r="A72" s="64" t="s">
        <v>30</v>
      </c>
      <c r="B72" s="229">
        <v>0</v>
      </c>
      <c r="C72" s="229">
        <v>0</v>
      </c>
      <c r="D72" s="229">
        <v>0</v>
      </c>
      <c r="E72" s="229">
        <v>0</v>
      </c>
      <c r="F72" s="229">
        <v>0</v>
      </c>
      <c r="G72" s="229">
        <v>0</v>
      </c>
      <c r="H72" s="229">
        <v>0</v>
      </c>
      <c r="I72" s="229">
        <v>0</v>
      </c>
      <c r="J72" s="229">
        <v>0</v>
      </c>
      <c r="K72" s="229">
        <v>0</v>
      </c>
      <c r="L72" s="229">
        <v>0</v>
      </c>
      <c r="M72" s="229">
        <v>0</v>
      </c>
      <c r="N72" s="229">
        <v>0</v>
      </c>
      <c r="O72" s="229">
        <v>0</v>
      </c>
      <c r="P72" s="229">
        <v>0</v>
      </c>
      <c r="Q72" s="229">
        <v>0</v>
      </c>
      <c r="R72" s="229">
        <v>0</v>
      </c>
      <c r="S72" s="229">
        <v>0</v>
      </c>
      <c r="T72" s="229">
        <v>0</v>
      </c>
      <c r="U72" s="229">
        <v>0</v>
      </c>
      <c r="V72" s="229">
        <v>0</v>
      </c>
      <c r="W72" s="229">
        <v>0</v>
      </c>
      <c r="X72" s="229">
        <v>0</v>
      </c>
      <c r="Y72" s="229">
        <v>0</v>
      </c>
      <c r="DA72" s="73" t="s">
        <v>2003</v>
      </c>
    </row>
    <row r="73" spans="1:105" ht="12" customHeight="1" x14ac:dyDescent="0.25">
      <c r="A73" s="64" t="s">
        <v>31</v>
      </c>
      <c r="B73" s="229">
        <v>0</v>
      </c>
      <c r="C73" s="229">
        <v>0</v>
      </c>
      <c r="D73" s="229">
        <v>0</v>
      </c>
      <c r="E73" s="229">
        <v>0</v>
      </c>
      <c r="F73" s="229">
        <v>0</v>
      </c>
      <c r="G73" s="229">
        <v>7.1228695801637862E-2</v>
      </c>
      <c r="H73" s="229">
        <v>7.1348569561404243E-2</v>
      </c>
      <c r="I73" s="229">
        <v>0</v>
      </c>
      <c r="J73" s="229">
        <v>6.8544739596585622E-2</v>
      </c>
      <c r="K73" s="229">
        <v>6.9701526693187854E-2</v>
      </c>
      <c r="L73" s="229">
        <v>8.0839889734730011E-2</v>
      </c>
      <c r="M73" s="229">
        <v>8.061864406628208E-2</v>
      </c>
      <c r="N73" s="229">
        <v>7.9448138051212022E-2</v>
      </c>
      <c r="O73" s="229">
        <v>7.8972049599575211E-2</v>
      </c>
      <c r="P73" s="229">
        <v>7.8974438930899615E-2</v>
      </c>
      <c r="Q73" s="229">
        <v>7.9439693025525976E-2</v>
      </c>
      <c r="R73" s="229">
        <v>8.2113365122057067E-2</v>
      </c>
      <c r="S73" s="229">
        <v>2.9063178441088321E-2</v>
      </c>
      <c r="T73" s="229">
        <v>2.8038095992137049E-2</v>
      </c>
      <c r="U73" s="229">
        <v>2.502755018557631E-2</v>
      </c>
      <c r="V73" s="229">
        <v>8.3831552970191001E-3</v>
      </c>
      <c r="W73" s="229">
        <v>1.240296546259593E-2</v>
      </c>
      <c r="X73" s="229">
        <v>1.3272097772962409E-2</v>
      </c>
      <c r="Y73" s="229">
        <v>4.9150166377297279E-2</v>
      </c>
      <c r="DA73" s="73" t="s">
        <v>2004</v>
      </c>
    </row>
    <row r="74" spans="1:105" ht="12" customHeight="1" x14ac:dyDescent="0.25">
      <c r="A74" s="64" t="s">
        <v>159</v>
      </c>
      <c r="B74" s="229">
        <v>0.16189846942305719</v>
      </c>
      <c r="C74" s="229">
        <v>6.0198798060132112E-2</v>
      </c>
      <c r="D74" s="229">
        <v>6.1005974468633407E-2</v>
      </c>
      <c r="E74" s="229">
        <v>5.1667249391073443E-2</v>
      </c>
      <c r="F74" s="229">
        <v>5.3529156443547762E-2</v>
      </c>
      <c r="G74" s="229">
        <v>6.093276676237442E-2</v>
      </c>
      <c r="H74" s="229">
        <v>0.12207899115322569</v>
      </c>
      <c r="I74" s="229">
        <v>6.9171065966745021E-2</v>
      </c>
      <c r="J74" s="229">
        <v>6.0594399465785868E-2</v>
      </c>
      <c r="K74" s="229">
        <v>0.1232066314743977</v>
      </c>
      <c r="L74" s="229">
        <v>0.1436710245425516</v>
      </c>
      <c r="M74" s="229">
        <v>0.14330500916010699</v>
      </c>
      <c r="N74" s="229">
        <v>0.1412778012331645</v>
      </c>
      <c r="O74" s="229">
        <v>0.1403225955723246</v>
      </c>
      <c r="P74" s="229">
        <v>7.0317985740162584E-2</v>
      </c>
      <c r="Q74" s="229">
        <v>7.0779923099323558E-2</v>
      </c>
      <c r="R74" s="229">
        <v>7.3195105664581137E-2</v>
      </c>
      <c r="S74" s="229">
        <v>5.5609654803002069E-2</v>
      </c>
      <c r="T74" s="229">
        <v>0.1137587179582385</v>
      </c>
      <c r="U74" s="229">
        <v>5.9147400567396077E-2</v>
      </c>
      <c r="V74" s="229">
        <v>7.7584376636829849E-2</v>
      </c>
      <c r="W74" s="229">
        <v>8.8371941737681883E-2</v>
      </c>
      <c r="X74" s="229">
        <v>0.19063401686292841</v>
      </c>
      <c r="Y74" s="229">
        <v>5.8860890929944128E-2</v>
      </c>
      <c r="DA74" s="73" t="s">
        <v>2005</v>
      </c>
    </row>
    <row r="75" spans="1:105" ht="12" customHeight="1" x14ac:dyDescent="0.25">
      <c r="A75" s="64" t="s">
        <v>32</v>
      </c>
      <c r="B75" s="229">
        <v>0</v>
      </c>
      <c r="C75" s="229">
        <v>0</v>
      </c>
      <c r="D75" s="229">
        <v>0</v>
      </c>
      <c r="E75" s="229">
        <v>0</v>
      </c>
      <c r="F75" s="229">
        <v>0.56466662773466703</v>
      </c>
      <c r="G75" s="229">
        <v>1.1246959764531801</v>
      </c>
      <c r="H75" s="229">
        <v>0.48282307757591453</v>
      </c>
      <c r="I75" s="229">
        <v>6.1374160906090373E-2</v>
      </c>
      <c r="J75" s="229">
        <v>0.1077584956657535</v>
      </c>
      <c r="K75" s="229">
        <v>0.32923966309431391</v>
      </c>
      <c r="L75" s="229">
        <v>0</v>
      </c>
      <c r="M75" s="229">
        <v>0</v>
      </c>
      <c r="N75" s="229">
        <v>0</v>
      </c>
      <c r="O75" s="229">
        <v>0</v>
      </c>
      <c r="P75" s="229">
        <v>0</v>
      </c>
      <c r="Q75" s="229">
        <v>0</v>
      </c>
      <c r="R75" s="229">
        <v>0</v>
      </c>
      <c r="S75" s="229">
        <v>0</v>
      </c>
      <c r="T75" s="229">
        <v>0</v>
      </c>
      <c r="U75" s="229">
        <v>0</v>
      </c>
      <c r="V75" s="229">
        <v>0</v>
      </c>
      <c r="W75" s="229">
        <v>0</v>
      </c>
      <c r="X75" s="229">
        <v>0</v>
      </c>
      <c r="Y75" s="229">
        <v>0</v>
      </c>
      <c r="DA75" s="73" t="s">
        <v>2006</v>
      </c>
    </row>
    <row r="76" spans="1:105" ht="12" customHeight="1" x14ac:dyDescent="0.25">
      <c r="A76" s="64" t="s">
        <v>33</v>
      </c>
      <c r="B76" s="229">
        <v>0</v>
      </c>
      <c r="C76" s="229">
        <v>0</v>
      </c>
      <c r="D76" s="229">
        <v>0</v>
      </c>
      <c r="E76" s="229">
        <v>0</v>
      </c>
      <c r="F76" s="229">
        <v>0</v>
      </c>
      <c r="G76" s="229">
        <v>0</v>
      </c>
      <c r="H76" s="229">
        <v>0</v>
      </c>
      <c r="I76" s="229">
        <v>0</v>
      </c>
      <c r="J76" s="229">
        <v>0</v>
      </c>
      <c r="K76" s="229">
        <v>0</v>
      </c>
      <c r="L76" s="229">
        <v>0</v>
      </c>
      <c r="M76" s="229">
        <v>0</v>
      </c>
      <c r="N76" s="229">
        <v>0</v>
      </c>
      <c r="O76" s="229">
        <v>0</v>
      </c>
      <c r="P76" s="229">
        <v>0</v>
      </c>
      <c r="Q76" s="229">
        <v>0</v>
      </c>
      <c r="R76" s="229">
        <v>0</v>
      </c>
      <c r="S76" s="229">
        <v>0</v>
      </c>
      <c r="T76" s="229">
        <v>0</v>
      </c>
      <c r="U76" s="229">
        <v>0</v>
      </c>
      <c r="V76" s="229">
        <v>3.5055538590464142E-4</v>
      </c>
      <c r="W76" s="229">
        <v>0</v>
      </c>
      <c r="X76" s="229">
        <v>1.9721463537637459E-3</v>
      </c>
      <c r="Y76" s="229">
        <v>7.3695748709513712E-4</v>
      </c>
      <c r="DA76" s="73" t="s">
        <v>2007</v>
      </c>
    </row>
    <row r="77" spans="1:105" ht="12" customHeight="1" x14ac:dyDescent="0.25">
      <c r="A77" s="64" t="s">
        <v>35</v>
      </c>
      <c r="B77" s="229">
        <v>4.4423925525070809</v>
      </c>
      <c r="C77" s="229">
        <v>3.9724865821494419</v>
      </c>
      <c r="D77" s="229">
        <v>5.0003789053207797</v>
      </c>
      <c r="E77" s="229">
        <v>5.0695304328733313</v>
      </c>
      <c r="F77" s="229">
        <v>5.7498847091685921</v>
      </c>
      <c r="G77" s="229">
        <v>6.7871628590335131</v>
      </c>
      <c r="H77" s="229">
        <v>6.2118290147995516</v>
      </c>
      <c r="I77" s="229">
        <v>7.7011718810936776</v>
      </c>
      <c r="J77" s="229">
        <v>6.5101469079187897</v>
      </c>
      <c r="K77" s="229">
        <v>6.2981805205313917</v>
      </c>
      <c r="L77" s="229">
        <v>6.9050867753029834</v>
      </c>
      <c r="M77" s="229">
        <v>5.9695906253543276</v>
      </c>
      <c r="N77" s="229">
        <v>5.9104566083841954</v>
      </c>
      <c r="O77" s="229">
        <v>5.5200879552187869</v>
      </c>
      <c r="P77" s="229">
        <v>5.438155040498251</v>
      </c>
      <c r="Q77" s="229">
        <v>5.4374188861740924</v>
      </c>
      <c r="R77" s="229">
        <v>5.7876180224232678</v>
      </c>
      <c r="S77" s="229">
        <v>5.8807542607351282</v>
      </c>
      <c r="T77" s="229">
        <v>5.7392480487614526</v>
      </c>
      <c r="U77" s="229">
        <v>5.9403603723627487</v>
      </c>
      <c r="V77" s="229">
        <v>5.9138830112205802</v>
      </c>
      <c r="W77" s="229">
        <v>5.9730695879925193</v>
      </c>
      <c r="X77" s="229">
        <v>4.8576016200926633</v>
      </c>
      <c r="Y77" s="229">
        <v>4.7468430308312781</v>
      </c>
      <c r="DA77" s="73" t="s">
        <v>2008</v>
      </c>
    </row>
    <row r="78" spans="1:105" ht="12" customHeight="1" x14ac:dyDescent="0.25">
      <c r="A78" s="64" t="s">
        <v>36</v>
      </c>
      <c r="B78" s="229">
        <v>0</v>
      </c>
      <c r="C78" s="229">
        <v>0</v>
      </c>
      <c r="D78" s="229">
        <v>0</v>
      </c>
      <c r="E78" s="229">
        <v>0</v>
      </c>
      <c r="F78" s="229">
        <v>0</v>
      </c>
      <c r="G78" s="229">
        <v>0</v>
      </c>
      <c r="H78" s="229">
        <v>0</v>
      </c>
      <c r="I78" s="229">
        <v>0</v>
      </c>
      <c r="J78" s="229">
        <v>0</v>
      </c>
      <c r="K78" s="229">
        <v>0</v>
      </c>
      <c r="L78" s="229">
        <v>0</v>
      </c>
      <c r="M78" s="229">
        <v>0</v>
      </c>
      <c r="N78" s="229">
        <v>0</v>
      </c>
      <c r="O78" s="229">
        <v>0</v>
      </c>
      <c r="P78" s="229">
        <v>0</v>
      </c>
      <c r="Q78" s="229">
        <v>0</v>
      </c>
      <c r="R78" s="229">
        <v>0</v>
      </c>
      <c r="S78" s="229">
        <v>0</v>
      </c>
      <c r="T78" s="229">
        <v>0</v>
      </c>
      <c r="U78" s="229">
        <v>0</v>
      </c>
      <c r="V78" s="229">
        <v>0</v>
      </c>
      <c r="W78" s="229">
        <v>0</v>
      </c>
      <c r="X78" s="229">
        <v>0</v>
      </c>
      <c r="Y78" s="229">
        <v>0</v>
      </c>
      <c r="DA78" s="73" t="s">
        <v>2009</v>
      </c>
    </row>
    <row r="79" spans="1:105" ht="12" customHeight="1" x14ac:dyDescent="0.25">
      <c r="A79" s="64" t="s">
        <v>38</v>
      </c>
      <c r="B79" s="229">
        <v>2.1688145468571949</v>
      </c>
      <c r="C79" s="229">
        <v>2.2486326825678842</v>
      </c>
      <c r="D79" s="229">
        <v>2.4504967439203309</v>
      </c>
      <c r="E79" s="229">
        <v>1.8926768880616329</v>
      </c>
      <c r="F79" s="229">
        <v>2.1533055654366691</v>
      </c>
      <c r="G79" s="229">
        <v>2.5319874034017871</v>
      </c>
      <c r="H79" s="229">
        <v>1.529094154663277</v>
      </c>
      <c r="I79" s="229">
        <v>0.45190158553322851</v>
      </c>
      <c r="J79" s="229">
        <v>0.38950601560627263</v>
      </c>
      <c r="K79" s="229">
        <v>0.36581369224062632</v>
      </c>
      <c r="L79" s="229">
        <v>0.46242806205442022</v>
      </c>
      <c r="M79" s="229">
        <v>0.51443063529713817</v>
      </c>
      <c r="N79" s="229">
        <v>0.50995836129144445</v>
      </c>
      <c r="O79" s="229">
        <v>0.48603468300879149</v>
      </c>
      <c r="P79" s="229">
        <v>0.51735737530091086</v>
      </c>
      <c r="Q79" s="229">
        <v>0.54140198240913162</v>
      </c>
      <c r="R79" s="229">
        <v>0.65263207733843487</v>
      </c>
      <c r="S79" s="229">
        <v>0.77128274514048811</v>
      </c>
      <c r="T79" s="229">
        <v>0.69591372868019752</v>
      </c>
      <c r="U79" s="229">
        <v>0.70147182831361621</v>
      </c>
      <c r="V79" s="229">
        <v>0.63855023035465575</v>
      </c>
      <c r="W79" s="229">
        <v>0.46411657046753679</v>
      </c>
      <c r="X79" s="229">
        <v>0.46579905910865738</v>
      </c>
      <c r="Y79" s="229">
        <v>0.45286068215479042</v>
      </c>
      <c r="DA79" s="73" t="s">
        <v>2010</v>
      </c>
    </row>
    <row r="80" spans="1:105" ht="12" customHeight="1" x14ac:dyDescent="0.25">
      <c r="A80" s="64" t="s">
        <v>39</v>
      </c>
      <c r="B80" s="229">
        <v>0</v>
      </c>
      <c r="C80" s="229">
        <v>0</v>
      </c>
      <c r="D80" s="229">
        <v>0</v>
      </c>
      <c r="E80" s="229">
        <v>6.2258000320193838E-2</v>
      </c>
      <c r="F80" s="229">
        <v>5.658374464099631E-2</v>
      </c>
      <c r="G80" s="229">
        <v>6.899981597195079E-2</v>
      </c>
      <c r="H80" s="229">
        <v>5.8367027876526381E-2</v>
      </c>
      <c r="I80" s="229">
        <v>5.1717605436847239E-2</v>
      </c>
      <c r="J80" s="229">
        <v>3.9403827013829863E-2</v>
      </c>
      <c r="K80" s="229">
        <v>6.1645620323169413E-2</v>
      </c>
      <c r="L80" s="229">
        <v>5.7198601111596581E-2</v>
      </c>
      <c r="M80" s="229">
        <v>7.3084936041049819E-2</v>
      </c>
      <c r="N80" s="229">
        <v>8.7840087175095789E-3</v>
      </c>
      <c r="O80" s="229">
        <v>7.6828521890755855E-2</v>
      </c>
      <c r="P80" s="229">
        <v>7.5083262070751944E-2</v>
      </c>
      <c r="Q80" s="229">
        <v>7.8885643327410979E-2</v>
      </c>
      <c r="R80" s="229">
        <v>8.0601689907695173E-2</v>
      </c>
      <c r="S80" s="229">
        <v>8.1723464344110361E-2</v>
      </c>
      <c r="T80" s="229">
        <v>6.8008363816927583E-2</v>
      </c>
      <c r="U80" s="229">
        <v>7.3991443567171578E-2</v>
      </c>
      <c r="V80" s="229">
        <v>5.4944158392949659E-2</v>
      </c>
      <c r="W80" s="229">
        <v>2.226426156306853E-2</v>
      </c>
      <c r="X80" s="229">
        <v>1.6861358784556021E-2</v>
      </c>
      <c r="Y80" s="229">
        <v>1.3165787946795361E-2</v>
      </c>
      <c r="DA80" s="73" t="s">
        <v>2011</v>
      </c>
    </row>
    <row r="81" spans="1:105" ht="12" customHeight="1" x14ac:dyDescent="0.25">
      <c r="A81" s="61" t="s">
        <v>1926</v>
      </c>
      <c r="B81" s="263">
        <v>1.7521287567058099</v>
      </c>
      <c r="C81" s="263">
        <v>1.822940116386107</v>
      </c>
      <c r="D81" s="263">
        <v>2.0699270995658199</v>
      </c>
      <c r="E81" s="263">
        <v>1.8126698431086741</v>
      </c>
      <c r="F81" s="263">
        <v>2.153640166440808</v>
      </c>
      <c r="G81" s="263">
        <v>2.6790930327200591</v>
      </c>
      <c r="H81" s="263">
        <v>2.2295960408386302</v>
      </c>
      <c r="I81" s="263">
        <v>2.2641749215756541</v>
      </c>
      <c r="J81" s="263">
        <v>1.7995500497127279</v>
      </c>
      <c r="K81" s="263">
        <v>1.813559522964042</v>
      </c>
      <c r="L81" s="263">
        <v>2.056881418043683</v>
      </c>
      <c r="M81" s="263">
        <v>1.950829328079863</v>
      </c>
      <c r="N81" s="263">
        <v>1.8942827889665941</v>
      </c>
      <c r="O81" s="263">
        <v>1.8166951134712419</v>
      </c>
      <c r="P81" s="263">
        <v>1.8374134240706881</v>
      </c>
      <c r="Q81" s="263">
        <v>1.8252682806750331</v>
      </c>
      <c r="R81" s="263">
        <v>1.902344856179139</v>
      </c>
      <c r="S81" s="263">
        <v>1.923062801507927</v>
      </c>
      <c r="T81" s="263">
        <v>1.9389118766320119</v>
      </c>
      <c r="U81" s="263">
        <v>1.9800522705897969</v>
      </c>
      <c r="V81" s="263">
        <v>1.78761951826901</v>
      </c>
      <c r="W81" s="263">
        <v>1.613506559210103</v>
      </c>
      <c r="X81" s="263">
        <v>1.5120948517782269</v>
      </c>
      <c r="Y81" s="263">
        <v>1.36159877789341</v>
      </c>
      <c r="DA81" s="74" t="s">
        <v>2012</v>
      </c>
    </row>
    <row r="82" spans="1:105" ht="12" customHeight="1" x14ac:dyDescent="0.25">
      <c r="J82" s="131"/>
    </row>
    <row r="83" spans="1:105" ht="15" customHeight="1" x14ac:dyDescent="0.25">
      <c r="A83" s="34" t="s">
        <v>62</v>
      </c>
      <c r="B83" s="223">
        <v>3.1724714143313619</v>
      </c>
      <c r="C83" s="223">
        <v>2.9731496230915768</v>
      </c>
      <c r="D83" s="223">
        <v>3.2597460701032599</v>
      </c>
      <c r="E83" s="223">
        <v>3.4401158139488199</v>
      </c>
      <c r="F83" s="223">
        <v>3.908024726271186</v>
      </c>
      <c r="G83" s="223">
        <v>4.2254872143146676</v>
      </c>
      <c r="H83" s="223">
        <v>3.5670117728707158</v>
      </c>
      <c r="I83" s="223">
        <v>3.1914738611525042</v>
      </c>
      <c r="J83" s="223">
        <v>3.007419936747862</v>
      </c>
      <c r="K83" s="223">
        <v>2.9660981473222279</v>
      </c>
      <c r="L83" s="223">
        <v>2.7842223905401702</v>
      </c>
      <c r="M83" s="223">
        <v>2.7059685026710159</v>
      </c>
      <c r="N83" s="223">
        <v>2.6881981066283491</v>
      </c>
      <c r="O83" s="223">
        <v>2.614996977738568</v>
      </c>
      <c r="P83" s="223">
        <v>2.5277515161231658</v>
      </c>
      <c r="Q83" s="223">
        <v>2.4404298258019068</v>
      </c>
      <c r="R83" s="223">
        <v>2.494391742627236</v>
      </c>
      <c r="S83" s="223">
        <v>3.532966002323255</v>
      </c>
      <c r="T83" s="223">
        <v>2.5324448942194802</v>
      </c>
      <c r="U83" s="223">
        <v>2.7592189978493948</v>
      </c>
      <c r="V83" s="223">
        <v>2.555970579743172</v>
      </c>
      <c r="W83" s="223">
        <v>2.4006216520967558</v>
      </c>
      <c r="X83" s="223">
        <v>2.2290436656267749</v>
      </c>
      <c r="Y83" s="223">
        <v>1.939369137973503</v>
      </c>
      <c r="DA83" s="89" t="s">
        <v>2013</v>
      </c>
    </row>
    <row r="84" spans="1:105" ht="12" customHeight="1" x14ac:dyDescent="0.25">
      <c r="A84" s="55" t="s">
        <v>91</v>
      </c>
      <c r="B84" s="259">
        <v>8.8664606936063303E-2</v>
      </c>
      <c r="C84" s="259">
        <v>8.2589709526106309E-2</v>
      </c>
      <c r="D84" s="259">
        <v>9.0965463981664649E-2</v>
      </c>
      <c r="E84" s="259">
        <v>9.6321676887810001E-2</v>
      </c>
      <c r="F84" s="259">
        <v>0.109466990400997</v>
      </c>
      <c r="G84" s="259">
        <v>0.1183401927331152</v>
      </c>
      <c r="H84" s="259">
        <v>9.9638413354148428E-2</v>
      </c>
      <c r="I84" s="259">
        <v>8.8964113744255086E-2</v>
      </c>
      <c r="J84" s="259">
        <v>8.4066480481441677E-2</v>
      </c>
      <c r="K84" s="259">
        <v>8.2899746512000674E-2</v>
      </c>
      <c r="L84" s="259">
        <v>7.7536782288111977E-2</v>
      </c>
      <c r="M84" s="259">
        <v>7.5208874390751732E-2</v>
      </c>
      <c r="N84" s="259">
        <v>7.4699713385699182E-2</v>
      </c>
      <c r="O84" s="259">
        <v>7.2661058371276135E-2</v>
      </c>
      <c r="P84" s="259">
        <v>7.0054370432512364E-2</v>
      </c>
      <c r="Q84" s="259">
        <v>6.7598363915402929E-2</v>
      </c>
      <c r="R84" s="259">
        <v>6.9135664752815851E-2</v>
      </c>
      <c r="S84" s="259">
        <v>9.7291842882962831E-2</v>
      </c>
      <c r="T84" s="259">
        <v>7.0017026524671247E-2</v>
      </c>
      <c r="U84" s="259">
        <v>7.6457464120732802E-2</v>
      </c>
      <c r="V84" s="259">
        <v>7.0880506474601021E-2</v>
      </c>
      <c r="W84" s="259">
        <v>6.6641762546368083E-2</v>
      </c>
      <c r="X84" s="259">
        <v>6.1833157274130739E-2</v>
      </c>
      <c r="Y84" s="259">
        <v>5.3807890423184457E-2</v>
      </c>
      <c r="DA84" s="67" t="s">
        <v>2014</v>
      </c>
    </row>
    <row r="85" spans="1:105" ht="12" customHeight="1" x14ac:dyDescent="0.25">
      <c r="A85" s="173" t="s">
        <v>92</v>
      </c>
      <c r="B85" s="224">
        <v>9.8209688192339543E-3</v>
      </c>
      <c r="C85" s="224">
        <v>9.1480805033103806E-3</v>
      </c>
      <c r="D85" s="224">
        <v>1.0075824122643349E-2</v>
      </c>
      <c r="E85" s="224">
        <v>1.066910707689323E-2</v>
      </c>
      <c r="F85" s="224">
        <v>1.212515271441756E-2</v>
      </c>
      <c r="G85" s="224">
        <v>1.310799633648794E-2</v>
      </c>
      <c r="H85" s="224">
        <v>1.103648664968054E-2</v>
      </c>
      <c r="I85" s="224">
        <v>9.8541438044512288E-3</v>
      </c>
      <c r="J85" s="224">
        <v>9.3116555983419041E-3</v>
      </c>
      <c r="K85" s="224">
        <v>9.1824218676551626E-3</v>
      </c>
      <c r="L85" s="224">
        <v>8.5883911011345598E-3</v>
      </c>
      <c r="M85" s="224">
        <v>8.3305394998692411E-3</v>
      </c>
      <c r="N85" s="224">
        <v>8.2741420880113499E-3</v>
      </c>
      <c r="O85" s="224">
        <v>8.0483296920430096E-3</v>
      </c>
      <c r="P85" s="224">
        <v>7.7595989137457296E-3</v>
      </c>
      <c r="Q85" s="224">
        <v>7.4875584202739581E-3</v>
      </c>
      <c r="R85" s="224">
        <v>7.6578381306537918E-3</v>
      </c>
      <c r="S85" s="224">
        <v>1.104636718162513E-2</v>
      </c>
      <c r="T85" s="224">
        <v>7.8234464621537454E-3</v>
      </c>
      <c r="U85" s="224">
        <v>8.4688400149214582E-3</v>
      </c>
      <c r="V85" s="224">
        <v>7.8511061858148289E-3</v>
      </c>
      <c r="W85" s="224">
        <v>7.3816001067779973E-3</v>
      </c>
      <c r="X85" s="224">
        <v>6.8489731198146256E-3</v>
      </c>
      <c r="Y85" s="224">
        <v>5.9600513929522949E-3</v>
      </c>
      <c r="DA85" s="177" t="s">
        <v>2015</v>
      </c>
    </row>
    <row r="86" spans="1:105" ht="12" customHeight="1" x14ac:dyDescent="0.25">
      <c r="A86" s="173" t="s">
        <v>93</v>
      </c>
      <c r="B86" s="224">
        <v>0.42732185495043301</v>
      </c>
      <c r="C86" s="224">
        <v>0.39804369628529218</v>
      </c>
      <c r="D86" s="224">
        <v>0.43841090767032098</v>
      </c>
      <c r="E86" s="224">
        <v>0.46422534382085828</v>
      </c>
      <c r="F86" s="224">
        <v>0.52757959472743154</v>
      </c>
      <c r="G86" s="224">
        <v>0.57034427176079949</v>
      </c>
      <c r="H86" s="224">
        <v>0.4802104592818619</v>
      </c>
      <c r="I86" s="224">
        <v>0.42876533740943812</v>
      </c>
      <c r="J86" s="224">
        <v>0.40516104023772082</v>
      </c>
      <c r="K86" s="224">
        <v>0.39953792926611598</v>
      </c>
      <c r="L86" s="224">
        <v>0.37369095492789439</v>
      </c>
      <c r="M86" s="224">
        <v>0.36247152977924307</v>
      </c>
      <c r="N86" s="224">
        <v>0.36001761234063789</v>
      </c>
      <c r="O86" s="224">
        <v>0.35019225053651398</v>
      </c>
      <c r="P86" s="224">
        <v>0.33762923623168889</v>
      </c>
      <c r="Q86" s="224">
        <v>0.32579243576610539</v>
      </c>
      <c r="R86" s="224">
        <v>0.33320150538431142</v>
      </c>
      <c r="S86" s="224">
        <v>0.46827395170336172</v>
      </c>
      <c r="T86" s="224">
        <v>0.33660598198245062</v>
      </c>
      <c r="U86" s="224">
        <v>0.36848914715696768</v>
      </c>
      <c r="V86" s="224">
        <v>0.34161082480627419</v>
      </c>
      <c r="W86" s="224">
        <v>0.3211820654549975</v>
      </c>
      <c r="X86" s="224">
        <v>0.29800684147708439</v>
      </c>
      <c r="Y86" s="224">
        <v>0.25932881609891378</v>
      </c>
      <c r="DA86" s="177" t="s">
        <v>2016</v>
      </c>
    </row>
    <row r="87" spans="1:105" ht="12" customHeight="1" x14ac:dyDescent="0.25">
      <c r="A87" s="173" t="s">
        <v>94</v>
      </c>
      <c r="B87" s="224">
        <v>0.13394678447319311</v>
      </c>
      <c r="C87" s="224">
        <v>0.12476935728790101</v>
      </c>
      <c r="D87" s="224">
        <v>0.13742271938612879</v>
      </c>
      <c r="E87" s="224">
        <v>0.14551442046646351</v>
      </c>
      <c r="F87" s="224">
        <v>0.165373217982513</v>
      </c>
      <c r="G87" s="224">
        <v>0.17877808111154431</v>
      </c>
      <c r="H87" s="224">
        <v>0.15052505774286151</v>
      </c>
      <c r="I87" s="224">
        <v>0.1343992533361526</v>
      </c>
      <c r="J87" s="224">
        <v>0.12700033453695389</v>
      </c>
      <c r="K87" s="224">
        <v>0.12523773422841181</v>
      </c>
      <c r="L87" s="224">
        <v>0.11713583384382351</v>
      </c>
      <c r="M87" s="224">
        <v>0.1136190328543823</v>
      </c>
      <c r="N87" s="224">
        <v>0.1128498366467557</v>
      </c>
      <c r="O87" s="224">
        <v>0.1097700137809189</v>
      </c>
      <c r="P87" s="224">
        <v>0.1058320561269224</v>
      </c>
      <c r="Q87" s="224">
        <v>0.1021217348727015</v>
      </c>
      <c r="R87" s="224">
        <v>0.10444415540841651</v>
      </c>
      <c r="S87" s="224">
        <v>0.15014455579743741</v>
      </c>
      <c r="T87" s="224">
        <v>0.1067028636779046</v>
      </c>
      <c r="U87" s="224">
        <v>0.1155052937338539</v>
      </c>
      <c r="V87" s="224">
        <v>0.1070801106799074</v>
      </c>
      <c r="W87" s="224">
        <v>0.1006765846393365</v>
      </c>
      <c r="X87" s="224">
        <v>9.341216159304136E-2</v>
      </c>
      <c r="Y87" s="224">
        <v>8.1288285715502978E-2</v>
      </c>
      <c r="DA87" s="177" t="s">
        <v>2017</v>
      </c>
    </row>
    <row r="88" spans="1:105" ht="12" customHeight="1" x14ac:dyDescent="0.25">
      <c r="A88" s="56" t="s">
        <v>95</v>
      </c>
      <c r="B88" s="260">
        <v>0.76979840017504531</v>
      </c>
      <c r="C88" s="260">
        <v>0.66468950963458384</v>
      </c>
      <c r="D88" s="260">
        <v>0.76207301816213935</v>
      </c>
      <c r="E88" s="260">
        <v>0.88918069221571305</v>
      </c>
      <c r="F88" s="260">
        <v>1.037698508753387</v>
      </c>
      <c r="G88" s="260">
        <v>1.0907540041901209</v>
      </c>
      <c r="H88" s="260">
        <v>0.81540777760929439</v>
      </c>
      <c r="I88" s="260">
        <v>0.64477847147297851</v>
      </c>
      <c r="J88" s="260">
        <v>0.65292293341332475</v>
      </c>
      <c r="K88" s="260">
        <v>0.64271748834331888</v>
      </c>
      <c r="L88" s="260">
        <v>0.55001983200215299</v>
      </c>
      <c r="M88" s="260">
        <v>0.53822291630834973</v>
      </c>
      <c r="N88" s="260">
        <v>0.53457239995711847</v>
      </c>
      <c r="O88" s="260">
        <v>0.52605997620954681</v>
      </c>
      <c r="P88" s="260">
        <v>0.50540370495768883</v>
      </c>
      <c r="Q88" s="260">
        <v>0.48738196914378962</v>
      </c>
      <c r="R88" s="260">
        <v>0.49612829869714131</v>
      </c>
      <c r="S88" s="260">
        <v>0.72140807287838093</v>
      </c>
      <c r="T88" s="260">
        <v>0.51018457582227794</v>
      </c>
      <c r="U88" s="260">
        <v>0.55108537502915123</v>
      </c>
      <c r="V88" s="260">
        <v>0.50273391621756347</v>
      </c>
      <c r="W88" s="260">
        <v>0.46336395200266162</v>
      </c>
      <c r="X88" s="260">
        <v>0.43846357214149978</v>
      </c>
      <c r="Y88" s="260">
        <v>0.37831553152287839</v>
      </c>
      <c r="DA88" s="68" t="s">
        <v>2018</v>
      </c>
    </row>
    <row r="89" spans="1:105" ht="12" customHeight="1" x14ac:dyDescent="0.25">
      <c r="A89" s="37" t="s">
        <v>159</v>
      </c>
      <c r="B89" s="226">
        <v>1.598937596091745E-2</v>
      </c>
      <c r="C89" s="226">
        <v>3.9279398437070531E-3</v>
      </c>
      <c r="D89" s="226">
        <v>4.9237802649681854E-3</v>
      </c>
      <c r="E89" s="226">
        <v>6.0992483771943259E-3</v>
      </c>
      <c r="F89" s="226">
        <v>6.7547037723462494E-3</v>
      </c>
      <c r="G89" s="226">
        <v>6.6395093362871622E-3</v>
      </c>
      <c r="H89" s="226">
        <v>8.4460795852004875E-3</v>
      </c>
      <c r="I89" s="226">
        <v>2.190770961409713E-3</v>
      </c>
      <c r="J89" s="226">
        <v>3.09103299247577E-3</v>
      </c>
      <c r="K89" s="226">
        <v>6.2404095280300942E-3</v>
      </c>
      <c r="L89" s="226">
        <v>3.735672552361494E-3</v>
      </c>
      <c r="M89" s="226">
        <v>3.6613834399503251E-3</v>
      </c>
      <c r="N89" s="226">
        <v>3.5549096481921642E-3</v>
      </c>
      <c r="O89" s="226">
        <v>3.8507194987338518E-3</v>
      </c>
      <c r="P89" s="226">
        <v>1.4552705550833129E-3</v>
      </c>
      <c r="Q89" s="226">
        <v>1.3213417534138001E-3</v>
      </c>
      <c r="R89" s="226">
        <v>1.3706501906493079E-3</v>
      </c>
      <c r="S89" s="226">
        <v>1.550881365413582E-3</v>
      </c>
      <c r="T89" s="226">
        <v>2.3199867369332419E-3</v>
      </c>
      <c r="U89" s="226">
        <v>1.1995665002286189E-3</v>
      </c>
      <c r="V89" s="226">
        <v>1.4498577114461951E-3</v>
      </c>
      <c r="W89" s="226">
        <v>1.5401335532429759E-3</v>
      </c>
      <c r="X89" s="226">
        <v>3.7713980435773679E-3</v>
      </c>
      <c r="Y89" s="226">
        <v>1.076648986367827E-3</v>
      </c>
      <c r="DA89" s="69" t="s">
        <v>2019</v>
      </c>
    </row>
    <row r="90" spans="1:105" ht="12" customHeight="1" x14ac:dyDescent="0.25">
      <c r="A90" s="37" t="s">
        <v>35</v>
      </c>
      <c r="B90" s="226">
        <v>0.45915298944853311</v>
      </c>
      <c r="C90" s="226">
        <v>0.27126337407082263</v>
      </c>
      <c r="D90" s="226">
        <v>0.42235819152134829</v>
      </c>
      <c r="E90" s="226">
        <v>0.62629713464208381</v>
      </c>
      <c r="F90" s="226">
        <v>0.75932335444496013</v>
      </c>
      <c r="G90" s="226">
        <v>0.77397168065487731</v>
      </c>
      <c r="H90" s="226">
        <v>0.4497647793129082</v>
      </c>
      <c r="I90" s="226">
        <v>0.25525898400053493</v>
      </c>
      <c r="J90" s="226">
        <v>0.34754708994763928</v>
      </c>
      <c r="K90" s="226">
        <v>0.33384572882177932</v>
      </c>
      <c r="L90" s="226">
        <v>0.18789726814948721</v>
      </c>
      <c r="M90" s="226">
        <v>0.15961735282623771</v>
      </c>
      <c r="N90" s="226">
        <v>0.15564220893890071</v>
      </c>
      <c r="O90" s="226">
        <v>0.1585301917907746</v>
      </c>
      <c r="P90" s="226">
        <v>0.1177824592566431</v>
      </c>
      <c r="Q90" s="226">
        <v>0.1062305857226906</v>
      </c>
      <c r="R90" s="226">
        <v>0.113728730217401</v>
      </c>
      <c r="S90" s="226">
        <v>0.1716378726355004</v>
      </c>
      <c r="T90" s="226">
        <v>0.12249194224880169</v>
      </c>
      <c r="U90" s="226">
        <v>0.12608202370293831</v>
      </c>
      <c r="V90" s="226">
        <v>0.1156579657238023</v>
      </c>
      <c r="W90" s="226">
        <v>0.1089414802355952</v>
      </c>
      <c r="X90" s="226">
        <v>0.1005716510219701</v>
      </c>
      <c r="Y90" s="226">
        <v>9.0866518310618413E-2</v>
      </c>
      <c r="DA90" s="69" t="s">
        <v>2020</v>
      </c>
    </row>
    <row r="91" spans="1:105" ht="12" customHeight="1" x14ac:dyDescent="0.25">
      <c r="A91" s="37" t="s">
        <v>96</v>
      </c>
      <c r="B91" s="226">
        <v>0</v>
      </c>
      <c r="C91" s="226">
        <v>0</v>
      </c>
      <c r="D91" s="226">
        <v>0</v>
      </c>
      <c r="E91" s="226">
        <v>0</v>
      </c>
      <c r="F91" s="226">
        <v>0</v>
      </c>
      <c r="G91" s="226">
        <v>0</v>
      </c>
      <c r="H91" s="226">
        <v>0</v>
      </c>
      <c r="I91" s="226">
        <v>0</v>
      </c>
      <c r="J91" s="226">
        <v>0</v>
      </c>
      <c r="K91" s="226">
        <v>0</v>
      </c>
      <c r="L91" s="226">
        <v>0</v>
      </c>
      <c r="M91" s="226">
        <v>0</v>
      </c>
      <c r="N91" s="226">
        <v>0</v>
      </c>
      <c r="O91" s="226">
        <v>0</v>
      </c>
      <c r="P91" s="226">
        <v>0</v>
      </c>
      <c r="Q91" s="226">
        <v>0</v>
      </c>
      <c r="R91" s="226">
        <v>0</v>
      </c>
      <c r="S91" s="226">
        <v>0</v>
      </c>
      <c r="T91" s="226">
        <v>0</v>
      </c>
      <c r="U91" s="226">
        <v>0</v>
      </c>
      <c r="V91" s="226">
        <v>0</v>
      </c>
      <c r="W91" s="226">
        <v>0</v>
      </c>
      <c r="X91" s="226">
        <v>0</v>
      </c>
      <c r="Y91" s="226">
        <v>0</v>
      </c>
      <c r="DA91" s="69" t="s">
        <v>2021</v>
      </c>
    </row>
    <row r="92" spans="1:105" ht="12" customHeight="1" x14ac:dyDescent="0.25">
      <c r="A92" s="37" t="s">
        <v>78</v>
      </c>
      <c r="B92" s="226">
        <v>0</v>
      </c>
      <c r="C92" s="226">
        <v>0</v>
      </c>
      <c r="D92" s="226">
        <v>0</v>
      </c>
      <c r="E92" s="226">
        <v>0</v>
      </c>
      <c r="F92" s="226">
        <v>0</v>
      </c>
      <c r="G92" s="226">
        <v>0</v>
      </c>
      <c r="H92" s="226">
        <v>0</v>
      </c>
      <c r="I92" s="226">
        <v>0</v>
      </c>
      <c r="J92" s="226">
        <v>0</v>
      </c>
      <c r="K92" s="226">
        <v>0</v>
      </c>
      <c r="L92" s="226">
        <v>0</v>
      </c>
      <c r="M92" s="226">
        <v>0</v>
      </c>
      <c r="N92" s="226">
        <v>0</v>
      </c>
      <c r="O92" s="226">
        <v>0</v>
      </c>
      <c r="P92" s="226">
        <v>0</v>
      </c>
      <c r="Q92" s="226">
        <v>0</v>
      </c>
      <c r="R92" s="226">
        <v>0</v>
      </c>
      <c r="S92" s="226">
        <v>0</v>
      </c>
      <c r="T92" s="226">
        <v>0</v>
      </c>
      <c r="U92" s="226">
        <v>0</v>
      </c>
      <c r="V92" s="226">
        <v>0</v>
      </c>
      <c r="W92" s="226">
        <v>0</v>
      </c>
      <c r="X92" s="226">
        <v>0</v>
      </c>
      <c r="Y92" s="226">
        <v>5.0805055812758121E-3</v>
      </c>
      <c r="DA92" s="69" t="s">
        <v>2022</v>
      </c>
    </row>
    <row r="93" spans="1:105" ht="12" customHeight="1" x14ac:dyDescent="0.25">
      <c r="A93" s="37" t="s">
        <v>40</v>
      </c>
      <c r="B93" s="226">
        <v>0.29465603476559482</v>
      </c>
      <c r="C93" s="226">
        <v>0.38949819572005417</v>
      </c>
      <c r="D93" s="226">
        <v>0.33479104637582291</v>
      </c>
      <c r="E93" s="226">
        <v>0.25678430919643502</v>
      </c>
      <c r="F93" s="226">
        <v>0.27162045053608019</v>
      </c>
      <c r="G93" s="226">
        <v>0.3101428141989564</v>
      </c>
      <c r="H93" s="226">
        <v>0.3571969187111857</v>
      </c>
      <c r="I93" s="226">
        <v>0.38732871651103379</v>
      </c>
      <c r="J93" s="226">
        <v>0.30228481047320971</v>
      </c>
      <c r="K93" s="226">
        <v>0.30263134999350949</v>
      </c>
      <c r="L93" s="226">
        <v>0.35838689130030438</v>
      </c>
      <c r="M93" s="226">
        <v>0.37494418004216168</v>
      </c>
      <c r="N93" s="226">
        <v>0.37537528137002563</v>
      </c>
      <c r="O93" s="226">
        <v>0.36367906492003832</v>
      </c>
      <c r="P93" s="226">
        <v>0.3861659751459624</v>
      </c>
      <c r="Q93" s="226">
        <v>0.37983004166768519</v>
      </c>
      <c r="R93" s="226">
        <v>0.38102891828909102</v>
      </c>
      <c r="S93" s="226">
        <v>0.548219318877467</v>
      </c>
      <c r="T93" s="226">
        <v>0.38537264683654299</v>
      </c>
      <c r="U93" s="226">
        <v>0.42380378482598419</v>
      </c>
      <c r="V93" s="226">
        <v>0.38562609278231502</v>
      </c>
      <c r="W93" s="226">
        <v>0.35288233821382342</v>
      </c>
      <c r="X93" s="226">
        <v>0.3341205230759523</v>
      </c>
      <c r="Y93" s="226">
        <v>0.28129185864461642</v>
      </c>
      <c r="DA93" s="69" t="s">
        <v>2023</v>
      </c>
    </row>
    <row r="94" spans="1:105" ht="12" customHeight="1" x14ac:dyDescent="0.25">
      <c r="A94" s="132" t="s">
        <v>1939</v>
      </c>
      <c r="B94" s="316">
        <v>1.7429187989773931</v>
      </c>
      <c r="C94" s="316">
        <v>1.6939092698543829</v>
      </c>
      <c r="D94" s="316">
        <v>1.820798136780363</v>
      </c>
      <c r="E94" s="316">
        <v>1.834204573481081</v>
      </c>
      <c r="F94" s="316">
        <v>2.0557812616924398</v>
      </c>
      <c r="G94" s="316">
        <v>2.2541626681826008</v>
      </c>
      <c r="H94" s="316">
        <v>2.0101935782328688</v>
      </c>
      <c r="I94" s="316">
        <v>1.884712541385229</v>
      </c>
      <c r="J94" s="316">
        <v>1.7289574924800779</v>
      </c>
      <c r="K94" s="316">
        <v>1.706522827104725</v>
      </c>
      <c r="L94" s="316">
        <v>1.6572505963770521</v>
      </c>
      <c r="M94" s="316">
        <v>1.6081156098384199</v>
      </c>
      <c r="N94" s="316">
        <v>1.597784402210126</v>
      </c>
      <c r="O94" s="316">
        <v>1.548265349148269</v>
      </c>
      <c r="P94" s="316">
        <v>1.501072549460607</v>
      </c>
      <c r="Q94" s="316">
        <v>1.4500477636836331</v>
      </c>
      <c r="R94" s="316">
        <v>1.483824280253897</v>
      </c>
      <c r="S94" s="316">
        <v>2.084801211879487</v>
      </c>
      <c r="T94" s="316">
        <v>1.501110999750022</v>
      </c>
      <c r="U94" s="316">
        <v>1.639212877793768</v>
      </c>
      <c r="V94" s="316">
        <v>1.525814115379011</v>
      </c>
      <c r="W94" s="316">
        <v>1.441375687346615</v>
      </c>
      <c r="X94" s="316">
        <v>1.3304789600212039</v>
      </c>
      <c r="Y94" s="316">
        <v>1.160668562820071</v>
      </c>
      <c r="DA94" s="139" t="s">
        <v>2024</v>
      </c>
    </row>
    <row r="95" spans="1:105" ht="12" customHeight="1" x14ac:dyDescent="0.25">
      <c r="J95" s="131"/>
    </row>
    <row r="96" spans="1:105" ht="15" customHeight="1" x14ac:dyDescent="0.25">
      <c r="A96" s="32" t="s">
        <v>340</v>
      </c>
      <c r="B96" s="33"/>
      <c r="C96" s="33"/>
      <c r="D96" s="33"/>
      <c r="E96" s="33"/>
      <c r="F96" s="33"/>
      <c r="G96" s="33"/>
      <c r="H96" s="33"/>
      <c r="I96" s="33"/>
      <c r="J96" s="33"/>
      <c r="K96" s="33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X96" s="33"/>
      <c r="Y96" s="33"/>
      <c r="DA96" s="88"/>
    </row>
    <row r="97" spans="1:105" ht="12" customHeight="1" x14ac:dyDescent="0.25">
      <c r="J97" s="131"/>
    </row>
    <row r="98" spans="1:105" ht="12" customHeight="1" x14ac:dyDescent="0.25">
      <c r="A98" s="35" t="s">
        <v>54</v>
      </c>
      <c r="B98" s="232">
        <f t="shared" ref="B98:Y98" si="4">SUM(B$99:B$104,B$106:B$108)</f>
        <v>1</v>
      </c>
      <c r="C98" s="232">
        <f t="shared" si="4"/>
        <v>0.99999999999999978</v>
      </c>
      <c r="D98" s="232">
        <f t="shared" si="4"/>
        <v>0.99999999999999956</v>
      </c>
      <c r="E98" s="232">
        <f t="shared" si="4"/>
        <v>1</v>
      </c>
      <c r="F98" s="232">
        <f t="shared" si="4"/>
        <v>0.99999999999999967</v>
      </c>
      <c r="G98" s="232">
        <f t="shared" si="4"/>
        <v>0.99999999999999989</v>
      </c>
      <c r="H98" s="232">
        <f t="shared" si="4"/>
        <v>1</v>
      </c>
      <c r="I98" s="232">
        <f t="shared" si="4"/>
        <v>1.0000000000000002</v>
      </c>
      <c r="J98" s="232">
        <f t="shared" si="4"/>
        <v>1</v>
      </c>
      <c r="K98" s="232">
        <f t="shared" si="4"/>
        <v>0.99999999999999989</v>
      </c>
      <c r="L98" s="232">
        <f t="shared" si="4"/>
        <v>0.99999999999999989</v>
      </c>
      <c r="M98" s="232">
        <f t="shared" si="4"/>
        <v>1</v>
      </c>
      <c r="N98" s="232">
        <f t="shared" si="4"/>
        <v>1.0000000000000007</v>
      </c>
      <c r="O98" s="232">
        <f t="shared" si="4"/>
        <v>0.99999999999999989</v>
      </c>
      <c r="P98" s="232">
        <f t="shared" si="4"/>
        <v>1</v>
      </c>
      <c r="Q98" s="232">
        <f t="shared" si="4"/>
        <v>1.0000000000000002</v>
      </c>
      <c r="R98" s="232">
        <f t="shared" si="4"/>
        <v>1</v>
      </c>
      <c r="S98" s="232">
        <f t="shared" si="4"/>
        <v>1</v>
      </c>
      <c r="T98" s="232">
        <f t="shared" si="4"/>
        <v>0.99999999999999978</v>
      </c>
      <c r="U98" s="232">
        <f t="shared" si="4"/>
        <v>0.99999999999999967</v>
      </c>
      <c r="V98" s="232">
        <f t="shared" si="4"/>
        <v>1.0000000000000002</v>
      </c>
      <c r="W98" s="232">
        <f t="shared" si="4"/>
        <v>1</v>
      </c>
      <c r="X98" s="232">
        <f t="shared" si="4"/>
        <v>1.0000000000000002</v>
      </c>
      <c r="Y98" s="232">
        <f t="shared" si="4"/>
        <v>1</v>
      </c>
      <c r="DA98" s="95"/>
    </row>
    <row r="99" spans="1:105" ht="12" customHeight="1" x14ac:dyDescent="0.25">
      <c r="A99" s="55" t="s">
        <v>91</v>
      </c>
      <c r="B99" s="266">
        <f t="shared" ref="B99:Y99" si="5">IF(B$6=0,0,B$6/B$5)</f>
        <v>3.677318699610257E-3</v>
      </c>
      <c r="C99" s="266">
        <f t="shared" si="5"/>
        <v>3.7025924611066223E-3</v>
      </c>
      <c r="D99" s="266">
        <f t="shared" si="5"/>
        <v>3.6893466514449683E-3</v>
      </c>
      <c r="E99" s="266">
        <f t="shared" si="5"/>
        <v>3.6601561451594373E-3</v>
      </c>
      <c r="F99" s="266">
        <f t="shared" si="5"/>
        <v>3.6696761850354728E-3</v>
      </c>
      <c r="G99" s="266">
        <f t="shared" si="5"/>
        <v>3.6765841244126851E-3</v>
      </c>
      <c r="H99" s="266">
        <f t="shared" si="5"/>
        <v>3.6536144064082485E-3</v>
      </c>
      <c r="I99" s="266">
        <f t="shared" si="5"/>
        <v>3.6131939523351897E-3</v>
      </c>
      <c r="J99" s="266">
        <f t="shared" si="5"/>
        <v>3.5950243236828254E-3</v>
      </c>
      <c r="K99" s="266">
        <f t="shared" si="5"/>
        <v>3.6018714445691965E-3</v>
      </c>
      <c r="L99" s="266">
        <f t="shared" si="5"/>
        <v>3.6111154720222831E-3</v>
      </c>
      <c r="M99" s="266">
        <f t="shared" si="5"/>
        <v>3.6296111118277424E-3</v>
      </c>
      <c r="N99" s="266">
        <f t="shared" si="5"/>
        <v>3.6274902177000959E-3</v>
      </c>
      <c r="O99" s="266">
        <f t="shared" si="5"/>
        <v>3.6306648955132092E-3</v>
      </c>
      <c r="P99" s="266">
        <f t="shared" si="5"/>
        <v>3.6357823638456348E-3</v>
      </c>
      <c r="Q99" s="266">
        <f t="shared" si="5"/>
        <v>3.6335828042903529E-3</v>
      </c>
      <c r="R99" s="266">
        <f t="shared" si="5"/>
        <v>3.6305107687467707E-3</v>
      </c>
      <c r="S99" s="266">
        <f t="shared" si="5"/>
        <v>3.631897425616717E-3</v>
      </c>
      <c r="T99" s="266">
        <f t="shared" si="5"/>
        <v>3.636559525952899E-3</v>
      </c>
      <c r="U99" s="266">
        <f t="shared" si="5"/>
        <v>3.6346937582734645E-3</v>
      </c>
      <c r="V99" s="266">
        <f t="shared" si="5"/>
        <v>3.6143252445325885E-3</v>
      </c>
      <c r="W99" s="266">
        <f t="shared" si="5"/>
        <v>3.5898146290873705E-3</v>
      </c>
      <c r="X99" s="266">
        <f t="shared" si="5"/>
        <v>3.6183506900685611E-3</v>
      </c>
      <c r="Y99" s="266">
        <f t="shared" si="5"/>
        <v>3.6026002653699275E-3</v>
      </c>
      <c r="DA99" s="76"/>
    </row>
    <row r="100" spans="1:105" ht="12" customHeight="1" x14ac:dyDescent="0.25">
      <c r="A100" s="173" t="s">
        <v>92</v>
      </c>
      <c r="B100" s="267">
        <f t="shared" ref="B100:Y100" si="6">IF(B$7=0,0,B$7/B$5)</f>
        <v>1.3379281997501075E-3</v>
      </c>
      <c r="C100" s="267">
        <f t="shared" si="6"/>
        <v>1.3471236165692498E-3</v>
      </c>
      <c r="D100" s="267">
        <f t="shared" si="6"/>
        <v>1.3423043600069276E-3</v>
      </c>
      <c r="E100" s="267">
        <f t="shared" si="6"/>
        <v>1.3316839039859319E-3</v>
      </c>
      <c r="F100" s="267">
        <f t="shared" si="6"/>
        <v>1.3351476042668575E-3</v>
      </c>
      <c r="G100" s="267">
        <f t="shared" si="6"/>
        <v>1.3376609373907768E-3</v>
      </c>
      <c r="H100" s="267">
        <f t="shared" si="6"/>
        <v>1.3293038065656179E-3</v>
      </c>
      <c r="I100" s="267">
        <f t="shared" si="6"/>
        <v>1.3145975301265436E-3</v>
      </c>
      <c r="J100" s="267">
        <f t="shared" si="6"/>
        <v>1.3083573208673652E-3</v>
      </c>
      <c r="K100" s="267">
        <f t="shared" si="6"/>
        <v>1.3104780333764738E-3</v>
      </c>
      <c r="L100" s="267">
        <f t="shared" si="6"/>
        <v>1.3138413113567202E-3</v>
      </c>
      <c r="M100" s="267">
        <f t="shared" si="6"/>
        <v>1.320570626950381E-3</v>
      </c>
      <c r="N100" s="267">
        <f t="shared" si="6"/>
        <v>1.3197989766546465E-3</v>
      </c>
      <c r="O100" s="267">
        <f t="shared" si="6"/>
        <v>1.3209540277443819E-3</v>
      </c>
      <c r="P100" s="267">
        <f t="shared" si="6"/>
        <v>1.3228159292417972E-3</v>
      </c>
      <c r="Q100" s="267">
        <f t="shared" si="6"/>
        <v>1.3220156579037837E-3</v>
      </c>
      <c r="R100" s="267">
        <f t="shared" si="6"/>
        <v>1.320897951411597E-3</v>
      </c>
      <c r="S100" s="267">
        <f t="shared" si="6"/>
        <v>1.3214024623015217E-3</v>
      </c>
      <c r="T100" s="267">
        <f t="shared" si="6"/>
        <v>1.3230986861046158E-3</v>
      </c>
      <c r="U100" s="267">
        <f t="shared" si="6"/>
        <v>1.3224198591123392E-3</v>
      </c>
      <c r="V100" s="267">
        <f t="shared" si="6"/>
        <v>1.3150091310392461E-3</v>
      </c>
      <c r="W100" s="267">
        <f t="shared" si="6"/>
        <v>1.3060913715856359E-3</v>
      </c>
      <c r="X100" s="267">
        <f t="shared" si="6"/>
        <v>1.3164737191098163E-3</v>
      </c>
      <c r="Y100" s="267">
        <f t="shared" si="6"/>
        <v>1.3107432020989915E-3</v>
      </c>
      <c r="DA100" s="77"/>
    </row>
    <row r="101" spans="1:105" ht="12" customHeight="1" x14ac:dyDescent="0.25">
      <c r="A101" s="173" t="s">
        <v>93</v>
      </c>
      <c r="B101" s="267">
        <f t="shared" ref="B101:Y101" si="7">IF(B$8=0,0,B$8/B$5)</f>
        <v>4.20507425859485E-2</v>
      </c>
      <c r="C101" s="267">
        <f t="shared" si="7"/>
        <v>4.2339752194763464E-2</v>
      </c>
      <c r="D101" s="267">
        <f t="shared" si="7"/>
        <v>4.2188284188337012E-2</v>
      </c>
      <c r="E101" s="267">
        <f t="shared" si="7"/>
        <v>4.1832222225718384E-2</v>
      </c>
      <c r="F101" s="267">
        <f t="shared" si="7"/>
        <v>4.1859933851519815E-2</v>
      </c>
      <c r="G101" s="267">
        <f t="shared" si="7"/>
        <v>4.2042342598058856E-2</v>
      </c>
      <c r="H101" s="267">
        <f t="shared" si="7"/>
        <v>4.1779680104547273E-2</v>
      </c>
      <c r="I101" s="267">
        <f t="shared" si="7"/>
        <v>4.1317465581336789E-2</v>
      </c>
      <c r="J101" s="267">
        <f t="shared" si="7"/>
        <v>4.0998209632987989E-2</v>
      </c>
      <c r="K101" s="267">
        <f t="shared" si="7"/>
        <v>4.1187990847600588E-2</v>
      </c>
      <c r="L101" s="267">
        <f t="shared" si="7"/>
        <v>4.129369781798866E-2</v>
      </c>
      <c r="M101" s="267">
        <f t="shared" si="7"/>
        <v>4.1505198493332417E-2</v>
      </c>
      <c r="N101" s="267">
        <f t="shared" si="7"/>
        <v>4.1480945721054839E-2</v>
      </c>
      <c r="O101" s="267">
        <f t="shared" si="7"/>
        <v>4.1517248682646585E-2</v>
      </c>
      <c r="P101" s="267">
        <f t="shared" si="7"/>
        <v>4.1575767772537096E-2</v>
      </c>
      <c r="Q101" s="267">
        <f t="shared" si="7"/>
        <v>4.1550615448189623E-2</v>
      </c>
      <c r="R101" s="267">
        <f t="shared" si="7"/>
        <v>4.1515486217788215E-2</v>
      </c>
      <c r="S101" s="267">
        <f t="shared" si="7"/>
        <v>4.1531342866573999E-2</v>
      </c>
      <c r="T101" s="267">
        <f t="shared" si="7"/>
        <v>4.1584654748725365E-2</v>
      </c>
      <c r="U101" s="267">
        <f t="shared" si="7"/>
        <v>4.1563319389236013E-2</v>
      </c>
      <c r="V101" s="267">
        <f t="shared" si="7"/>
        <v>4.1330402093199999E-2</v>
      </c>
      <c r="W101" s="267">
        <f t="shared" si="7"/>
        <v>4.1050119184672315E-2</v>
      </c>
      <c r="X101" s="267">
        <f t="shared" si="7"/>
        <v>4.1376433723269171E-2</v>
      </c>
      <c r="Y101" s="267">
        <f t="shared" si="7"/>
        <v>4.1196325033018372E-2</v>
      </c>
      <c r="DA101" s="77"/>
    </row>
    <row r="102" spans="1:105" ht="12" customHeight="1" x14ac:dyDescent="0.25">
      <c r="A102" s="173" t="s">
        <v>94</v>
      </c>
      <c r="B102" s="267">
        <f t="shared" ref="B102:Y102" si="8">IF(B$9=0,0,B$9/B$5)</f>
        <v>1.4760390555891338E-2</v>
      </c>
      <c r="C102" s="267">
        <f t="shared" si="8"/>
        <v>1.4861836914223658E-2</v>
      </c>
      <c r="D102" s="267">
        <f t="shared" si="8"/>
        <v>1.480866955512157E-2</v>
      </c>
      <c r="E102" s="267">
        <f t="shared" si="8"/>
        <v>1.4691501773785589E-2</v>
      </c>
      <c r="F102" s="267">
        <f t="shared" si="8"/>
        <v>1.4729714264504121E-2</v>
      </c>
      <c r="G102" s="267">
        <f t="shared" si="8"/>
        <v>1.4757442044300554E-2</v>
      </c>
      <c r="H102" s="267">
        <f t="shared" si="8"/>
        <v>1.4665243886784281E-2</v>
      </c>
      <c r="I102" s="267">
        <f t="shared" si="8"/>
        <v>1.450300021488605E-2</v>
      </c>
      <c r="J102" s="267">
        <f t="shared" si="8"/>
        <v>1.4434156516223319E-2</v>
      </c>
      <c r="K102" s="267">
        <f t="shared" si="8"/>
        <v>1.4457552797800359E-2</v>
      </c>
      <c r="L102" s="267">
        <f t="shared" si="8"/>
        <v>1.4494657402177299E-2</v>
      </c>
      <c r="M102" s="267">
        <f t="shared" si="8"/>
        <v>1.4568897055960532E-2</v>
      </c>
      <c r="N102" s="267">
        <f t="shared" si="8"/>
        <v>1.4560383998428945E-2</v>
      </c>
      <c r="O102" s="267">
        <f t="shared" si="8"/>
        <v>1.4573126838590082E-2</v>
      </c>
      <c r="P102" s="267">
        <f t="shared" si="8"/>
        <v>1.4593667846159532E-2</v>
      </c>
      <c r="Q102" s="267">
        <f t="shared" si="8"/>
        <v>1.4584839033445981E-2</v>
      </c>
      <c r="R102" s="267">
        <f t="shared" si="8"/>
        <v>1.4572508189119196E-2</v>
      </c>
      <c r="S102" s="267">
        <f t="shared" si="8"/>
        <v>1.4578074091516941E-2</v>
      </c>
      <c r="T102" s="267">
        <f t="shared" si="8"/>
        <v>1.4596787297359037E-2</v>
      </c>
      <c r="U102" s="267">
        <f t="shared" si="8"/>
        <v>1.4589298291949221E-2</v>
      </c>
      <c r="V102" s="267">
        <f t="shared" si="8"/>
        <v>1.4507541108953295E-2</v>
      </c>
      <c r="W102" s="267">
        <f t="shared" si="8"/>
        <v>1.4409157942768917E-2</v>
      </c>
      <c r="X102" s="267">
        <f t="shared" si="8"/>
        <v>1.4523698845914933E-2</v>
      </c>
      <c r="Y102" s="267">
        <f t="shared" si="8"/>
        <v>1.4460478211816074E-2</v>
      </c>
      <c r="DA102" s="77"/>
    </row>
    <row r="103" spans="1:105" ht="12" customHeight="1" x14ac:dyDescent="0.25">
      <c r="A103" s="56" t="s">
        <v>95</v>
      </c>
      <c r="B103" s="268">
        <f t="shared" ref="B103:Y103" si="9">IF(B$10=0,0,B$10/B$5)</f>
        <v>1.3434036179092097E-2</v>
      </c>
      <c r="C103" s="268">
        <f t="shared" si="9"/>
        <v>1.4358069765778192E-2</v>
      </c>
      <c r="D103" s="268">
        <f t="shared" si="9"/>
        <v>1.3657767570420991E-2</v>
      </c>
      <c r="E103" s="268">
        <f t="shared" si="9"/>
        <v>1.3295804369267134E-2</v>
      </c>
      <c r="F103" s="268">
        <f t="shared" si="9"/>
        <v>1.3319093958134829E-2</v>
      </c>
      <c r="G103" s="268">
        <f t="shared" si="9"/>
        <v>1.3353519265448768E-2</v>
      </c>
      <c r="H103" s="268">
        <f t="shared" si="9"/>
        <v>1.3553782462555003E-2</v>
      </c>
      <c r="I103" s="268">
        <f t="shared" si="9"/>
        <v>1.4074723899958862E-2</v>
      </c>
      <c r="J103" s="268">
        <f t="shared" si="9"/>
        <v>1.3424357213382221E-2</v>
      </c>
      <c r="K103" s="268">
        <f t="shared" si="9"/>
        <v>1.3465221641136237E-2</v>
      </c>
      <c r="L103" s="268">
        <f t="shared" si="9"/>
        <v>1.4371286347994923E-2</v>
      </c>
      <c r="M103" s="268">
        <f t="shared" si="9"/>
        <v>1.4873030539418111E-2</v>
      </c>
      <c r="N103" s="268">
        <f t="shared" si="9"/>
        <v>1.492007197163637E-2</v>
      </c>
      <c r="O103" s="268">
        <f t="shared" si="9"/>
        <v>1.4861067963853624E-2</v>
      </c>
      <c r="P103" s="268">
        <f t="shared" si="9"/>
        <v>1.5691481838001394E-2</v>
      </c>
      <c r="Q103" s="268">
        <f t="shared" si="9"/>
        <v>1.5887262332312063E-2</v>
      </c>
      <c r="R103" s="268">
        <f t="shared" si="9"/>
        <v>1.5703133273819822E-2</v>
      </c>
      <c r="S103" s="268">
        <f t="shared" si="9"/>
        <v>1.5629190669556238E-2</v>
      </c>
      <c r="T103" s="268">
        <f t="shared" si="9"/>
        <v>1.558363142476131E-2</v>
      </c>
      <c r="U103" s="268">
        <f t="shared" si="9"/>
        <v>1.5751324205675581E-2</v>
      </c>
      <c r="V103" s="268">
        <f t="shared" si="9"/>
        <v>1.5578390280226733E-2</v>
      </c>
      <c r="W103" s="268">
        <f t="shared" si="9"/>
        <v>1.5316826856386587E-2</v>
      </c>
      <c r="X103" s="268">
        <f t="shared" si="9"/>
        <v>1.5516622704791665E-2</v>
      </c>
      <c r="Y103" s="268">
        <f t="shared" si="9"/>
        <v>1.5412914519158523E-2</v>
      </c>
      <c r="DA103" s="78"/>
    </row>
    <row r="104" spans="1:105" ht="12" customHeight="1" x14ac:dyDescent="0.25">
      <c r="A104" s="174" t="s">
        <v>1853</v>
      </c>
      <c r="B104" s="269">
        <f t="shared" ref="B104:Y104" si="10">IF(B$16=0,0,B$16/B$5)</f>
        <v>2.4912394498144561E-2</v>
      </c>
      <c r="C104" s="269">
        <f t="shared" si="10"/>
        <v>2.9969271644563037E-2</v>
      </c>
      <c r="D104" s="269">
        <f t="shared" si="10"/>
        <v>2.6727217107930499E-2</v>
      </c>
      <c r="E104" s="269">
        <f t="shared" si="10"/>
        <v>2.2463693948835808E-2</v>
      </c>
      <c r="F104" s="269">
        <f t="shared" si="10"/>
        <v>2.161171352632944E-2</v>
      </c>
      <c r="G104" s="269">
        <f t="shared" si="10"/>
        <v>2.2602838572062751E-2</v>
      </c>
      <c r="H104" s="269">
        <f t="shared" si="10"/>
        <v>2.7367325121233917E-2</v>
      </c>
      <c r="I104" s="269">
        <f t="shared" si="10"/>
        <v>3.3696382955022454E-2</v>
      </c>
      <c r="J104" s="269">
        <f t="shared" si="10"/>
        <v>2.910692377794994E-2</v>
      </c>
      <c r="K104" s="269">
        <f t="shared" si="10"/>
        <v>2.9282914542972268E-2</v>
      </c>
      <c r="L104" s="269">
        <f t="shared" si="10"/>
        <v>3.5466169607709888E-2</v>
      </c>
      <c r="M104" s="269">
        <f t="shared" si="10"/>
        <v>3.6396813319847399E-2</v>
      </c>
      <c r="N104" s="269">
        <f t="shared" si="10"/>
        <v>3.6525096492569346E-2</v>
      </c>
      <c r="O104" s="269">
        <f t="shared" si="10"/>
        <v>3.5823578182225257E-2</v>
      </c>
      <c r="P104" s="269">
        <f t="shared" si="10"/>
        <v>3.8171218976622047E-2</v>
      </c>
      <c r="Q104" s="269">
        <f t="shared" si="10"/>
        <v>3.8714238860973894E-2</v>
      </c>
      <c r="R104" s="269">
        <f t="shared" si="10"/>
        <v>3.8466582101663149E-2</v>
      </c>
      <c r="S104" s="269">
        <f t="shared" si="10"/>
        <v>3.7918535075429624E-2</v>
      </c>
      <c r="T104" s="269">
        <f t="shared" si="10"/>
        <v>3.7827991481223629E-2</v>
      </c>
      <c r="U104" s="269">
        <f t="shared" si="10"/>
        <v>3.8374466532396401E-2</v>
      </c>
      <c r="V104" s="269">
        <f t="shared" si="10"/>
        <v>3.8725303651508107E-2</v>
      </c>
      <c r="W104" s="269">
        <f t="shared" si="10"/>
        <v>3.9024069820255532E-2</v>
      </c>
      <c r="X104" s="269">
        <f t="shared" si="10"/>
        <v>3.8563860436594294E-2</v>
      </c>
      <c r="Y104" s="269">
        <f t="shared" si="10"/>
        <v>3.8730011767799666E-2</v>
      </c>
      <c r="DA104" s="79"/>
    </row>
    <row r="105" spans="1:105" ht="12" customHeight="1" x14ac:dyDescent="0.25">
      <c r="A105" s="174" t="s">
        <v>1855</v>
      </c>
      <c r="B105" s="269">
        <f t="shared" ref="B105:Y105" si="11">IF(B$17=0,0,B$17/B$5)</f>
        <v>0.84479408915860543</v>
      </c>
      <c r="C105" s="269">
        <f t="shared" si="11"/>
        <v>0.82721728268830808</v>
      </c>
      <c r="D105" s="269">
        <f t="shared" si="11"/>
        <v>0.8385442492354247</v>
      </c>
      <c r="E105" s="269">
        <f t="shared" si="11"/>
        <v>0.8531011763239994</v>
      </c>
      <c r="F105" s="269">
        <f t="shared" si="11"/>
        <v>0.85573303947988866</v>
      </c>
      <c r="G105" s="269">
        <f t="shared" si="11"/>
        <v>0.85229847162431116</v>
      </c>
      <c r="H105" s="269">
        <f t="shared" si="11"/>
        <v>0.83719484863695959</v>
      </c>
      <c r="I105" s="269">
        <f t="shared" si="11"/>
        <v>0.8170431337995061</v>
      </c>
      <c r="J105" s="269">
        <f t="shared" si="11"/>
        <v>0.83281487109242602</v>
      </c>
      <c r="K105" s="269">
        <f t="shared" si="11"/>
        <v>0.83200610746625281</v>
      </c>
      <c r="L105" s="269">
        <f t="shared" si="11"/>
        <v>0.81110215612461267</v>
      </c>
      <c r="M105" s="269">
        <f t="shared" si="11"/>
        <v>0.80730295043336009</v>
      </c>
      <c r="N105" s="269">
        <f t="shared" si="11"/>
        <v>0.80687989832864482</v>
      </c>
      <c r="O105" s="269">
        <f t="shared" si="11"/>
        <v>0.80913674470095953</v>
      </c>
      <c r="P105" s="269">
        <f t="shared" si="11"/>
        <v>0.80068655932446187</v>
      </c>
      <c r="Q105" s="269">
        <f t="shared" si="11"/>
        <v>0.79878517366304613</v>
      </c>
      <c r="R105" s="269">
        <f t="shared" si="11"/>
        <v>0.79981569919024809</v>
      </c>
      <c r="S105" s="269">
        <f t="shared" si="11"/>
        <v>0.80162504663596701</v>
      </c>
      <c r="T105" s="269">
        <f t="shared" si="11"/>
        <v>0.80188278275275204</v>
      </c>
      <c r="U105" s="269">
        <f t="shared" si="11"/>
        <v>0.79999278494124471</v>
      </c>
      <c r="V105" s="269">
        <f t="shared" si="11"/>
        <v>0.79938231344859145</v>
      </c>
      <c r="W105" s="269">
        <f t="shared" si="11"/>
        <v>0.79909721125029021</v>
      </c>
      <c r="X105" s="269">
        <f t="shared" si="11"/>
        <v>0.79989448340274072</v>
      </c>
      <c r="Y105" s="269">
        <f t="shared" si="11"/>
        <v>0.79972981142361499</v>
      </c>
      <c r="DA105" s="79"/>
    </row>
    <row r="106" spans="1:105" ht="12" customHeight="1" x14ac:dyDescent="0.25">
      <c r="A106" s="62" t="s">
        <v>1856</v>
      </c>
      <c r="B106" s="318">
        <f t="shared" ref="B106:Y106" si="12">IF(B$18=0,0,B$18/B$5)</f>
        <v>0.61124039073850123</v>
      </c>
      <c r="C106" s="318">
        <f t="shared" si="12"/>
        <v>0.54625536102053074</v>
      </c>
      <c r="D106" s="318">
        <f t="shared" si="12"/>
        <v>0.58797658884857729</v>
      </c>
      <c r="E106" s="318">
        <f t="shared" si="12"/>
        <v>0.64250404555366447</v>
      </c>
      <c r="F106" s="318">
        <f t="shared" si="12"/>
        <v>0.6531232251705511</v>
      </c>
      <c r="G106" s="318">
        <f t="shared" si="12"/>
        <v>0.64039686001122376</v>
      </c>
      <c r="H106" s="318">
        <f t="shared" si="12"/>
        <v>0.58062617562539265</v>
      </c>
      <c r="I106" s="318">
        <f t="shared" si="12"/>
        <v>0.50113954359617174</v>
      </c>
      <c r="J106" s="318">
        <f t="shared" si="12"/>
        <v>0.55993746067414651</v>
      </c>
      <c r="K106" s="318">
        <f t="shared" si="12"/>
        <v>0.55747878362588887</v>
      </c>
      <c r="L106" s="318">
        <f t="shared" si="12"/>
        <v>0.47860681605233396</v>
      </c>
      <c r="M106" s="318">
        <f t="shared" si="12"/>
        <v>0.46608282555979208</v>
      </c>
      <c r="N106" s="318">
        <f t="shared" si="12"/>
        <v>0.46445711871080853</v>
      </c>
      <c r="O106" s="318">
        <f t="shared" si="12"/>
        <v>0.47329069924259926</v>
      </c>
      <c r="P106" s="318">
        <f t="shared" si="12"/>
        <v>0.4428313814186316</v>
      </c>
      <c r="Q106" s="318">
        <f t="shared" si="12"/>
        <v>0.43583918434141744</v>
      </c>
      <c r="R106" s="318">
        <f t="shared" si="12"/>
        <v>0.43919149198715762</v>
      </c>
      <c r="S106" s="318">
        <f t="shared" si="12"/>
        <v>0.4461387803038156</v>
      </c>
      <c r="T106" s="318">
        <f t="shared" si="12"/>
        <v>0.44724536261628189</v>
      </c>
      <c r="U106" s="318">
        <f t="shared" si="12"/>
        <v>0.44023216120002995</v>
      </c>
      <c r="V106" s="318">
        <f t="shared" si="12"/>
        <v>0.43633259171570454</v>
      </c>
      <c r="W106" s="318">
        <f t="shared" si="12"/>
        <v>0.43324655668539608</v>
      </c>
      <c r="X106" s="318">
        <f t="shared" si="12"/>
        <v>0.43835829180967084</v>
      </c>
      <c r="Y106" s="318">
        <f t="shared" si="12"/>
        <v>0.43663595110049458</v>
      </c>
      <c r="DA106" s="141"/>
    </row>
    <row r="107" spans="1:105" ht="12" customHeight="1" x14ac:dyDescent="0.25">
      <c r="A107" s="62" t="s">
        <v>1868</v>
      </c>
      <c r="B107" s="318">
        <f t="shared" ref="B107:Y107" si="13">IF(B$29=0,0,B$29/B$5)</f>
        <v>0.23355369842010423</v>
      </c>
      <c r="C107" s="318">
        <f t="shared" si="13"/>
        <v>0.28096192166777734</v>
      </c>
      <c r="D107" s="318">
        <f t="shared" si="13"/>
        <v>0.25056766038684736</v>
      </c>
      <c r="E107" s="318">
        <f t="shared" si="13"/>
        <v>0.21059713077033484</v>
      </c>
      <c r="F107" s="318">
        <f t="shared" si="13"/>
        <v>0.20260981430933758</v>
      </c>
      <c r="G107" s="318">
        <f t="shared" si="13"/>
        <v>0.21190161161308743</v>
      </c>
      <c r="H107" s="318">
        <f t="shared" si="13"/>
        <v>0.25656867301156699</v>
      </c>
      <c r="I107" s="318">
        <f t="shared" si="13"/>
        <v>0.31590359020333425</v>
      </c>
      <c r="J107" s="318">
        <f t="shared" si="13"/>
        <v>0.27287741041827951</v>
      </c>
      <c r="K107" s="318">
        <f t="shared" si="13"/>
        <v>0.27452732384036382</v>
      </c>
      <c r="L107" s="318">
        <f t="shared" si="13"/>
        <v>0.33249534007227877</v>
      </c>
      <c r="M107" s="318">
        <f t="shared" si="13"/>
        <v>0.34122012487356795</v>
      </c>
      <c r="N107" s="318">
        <f t="shared" si="13"/>
        <v>0.34242277961783629</v>
      </c>
      <c r="O107" s="318">
        <f t="shared" si="13"/>
        <v>0.33584604545836022</v>
      </c>
      <c r="P107" s="318">
        <f t="shared" si="13"/>
        <v>0.35785517790583032</v>
      </c>
      <c r="Q107" s="318">
        <f t="shared" si="13"/>
        <v>0.36294598932162875</v>
      </c>
      <c r="R107" s="318">
        <f t="shared" si="13"/>
        <v>0.36062420720309052</v>
      </c>
      <c r="S107" s="318">
        <f t="shared" si="13"/>
        <v>0.35548626633215136</v>
      </c>
      <c r="T107" s="318">
        <f t="shared" si="13"/>
        <v>0.35463742013647009</v>
      </c>
      <c r="U107" s="318">
        <f t="shared" si="13"/>
        <v>0.35976062374121476</v>
      </c>
      <c r="V107" s="318">
        <f t="shared" si="13"/>
        <v>0.36304972173288697</v>
      </c>
      <c r="W107" s="318">
        <f t="shared" si="13"/>
        <v>0.36585065456489402</v>
      </c>
      <c r="X107" s="318">
        <f t="shared" si="13"/>
        <v>0.36153619159306988</v>
      </c>
      <c r="Y107" s="318">
        <f t="shared" si="13"/>
        <v>0.36309386032312041</v>
      </c>
      <c r="DA107" s="141"/>
    </row>
    <row r="108" spans="1:105" ht="12" customHeight="1" x14ac:dyDescent="0.25">
      <c r="A108" s="41" t="s">
        <v>1870</v>
      </c>
      <c r="B108" s="319">
        <f t="shared" ref="B108:Y108" si="14">IF(B$30=0,0,B$30/B$5)</f>
        <v>5.5033100122957687E-2</v>
      </c>
      <c r="C108" s="319">
        <f t="shared" si="14"/>
        <v>6.6204070714687535E-2</v>
      </c>
      <c r="D108" s="319">
        <f t="shared" si="14"/>
        <v>5.9042161331313056E-2</v>
      </c>
      <c r="E108" s="319">
        <f t="shared" si="14"/>
        <v>4.9623761309248483E-2</v>
      </c>
      <c r="F108" s="319">
        <f t="shared" si="14"/>
        <v>4.7741681130320478E-2</v>
      </c>
      <c r="G108" s="319">
        <f t="shared" si="14"/>
        <v>4.9931140834014336E-2</v>
      </c>
      <c r="H108" s="319">
        <f t="shared" si="14"/>
        <v>6.0456201574945953E-2</v>
      </c>
      <c r="I108" s="319">
        <f t="shared" si="14"/>
        <v>7.4437502066828282E-2</v>
      </c>
      <c r="J108" s="319">
        <f t="shared" si="14"/>
        <v>6.4318100122480251E-2</v>
      </c>
      <c r="K108" s="319">
        <f t="shared" si="14"/>
        <v>6.4687863226292094E-2</v>
      </c>
      <c r="L108" s="319">
        <f t="shared" si="14"/>
        <v>7.834707591613746E-2</v>
      </c>
      <c r="M108" s="319">
        <f t="shared" si="14"/>
        <v>8.0402928419303299E-2</v>
      </c>
      <c r="N108" s="319">
        <f t="shared" si="14"/>
        <v>8.0686314293311648E-2</v>
      </c>
      <c r="O108" s="319">
        <f t="shared" si="14"/>
        <v>7.9136614708467265E-2</v>
      </c>
      <c r="P108" s="319">
        <f t="shared" si="14"/>
        <v>8.4322705949130633E-2</v>
      </c>
      <c r="Q108" s="319">
        <f t="shared" si="14"/>
        <v>8.5522272199838392E-2</v>
      </c>
      <c r="R108" s="319">
        <f t="shared" si="14"/>
        <v>8.4975182307203245E-2</v>
      </c>
      <c r="S108" s="319">
        <f t="shared" si="14"/>
        <v>8.3764510773038023E-2</v>
      </c>
      <c r="T108" s="319">
        <f t="shared" si="14"/>
        <v>8.3564494083120805E-2</v>
      </c>
      <c r="U108" s="319">
        <f t="shared" si="14"/>
        <v>8.4771693022111919E-2</v>
      </c>
      <c r="V108" s="319">
        <f t="shared" si="14"/>
        <v>8.5546715041948801E-2</v>
      </c>
      <c r="W108" s="319">
        <f t="shared" si="14"/>
        <v>8.6206708944953719E-2</v>
      </c>
      <c r="X108" s="319">
        <f t="shared" si="14"/>
        <v>8.5190076477511076E-2</v>
      </c>
      <c r="Y108" s="319">
        <f t="shared" si="14"/>
        <v>8.5557115577123463E-2</v>
      </c>
      <c r="DA108" s="82"/>
    </row>
    <row r="109" spans="1:105" ht="12" customHeight="1" x14ac:dyDescent="0.25">
      <c r="J109" s="131"/>
    </row>
    <row r="110" spans="1:105" ht="12" customHeight="1" x14ac:dyDescent="0.25">
      <c r="A110" s="35" t="s">
        <v>55</v>
      </c>
      <c r="B110" s="232">
        <f t="shared" ref="B110:Y110" si="15">SUM(B$111:B$115,B$117:B$118,B$120:B$121,B$123:B$124)</f>
        <v>1</v>
      </c>
      <c r="C110" s="232">
        <f t="shared" si="15"/>
        <v>0.99999999999999956</v>
      </c>
      <c r="D110" s="232">
        <f t="shared" si="15"/>
        <v>1.0000000000000002</v>
      </c>
      <c r="E110" s="232">
        <f t="shared" si="15"/>
        <v>0.99999999999999933</v>
      </c>
      <c r="F110" s="232">
        <f t="shared" si="15"/>
        <v>0.99999999999999944</v>
      </c>
      <c r="G110" s="232">
        <f t="shared" si="15"/>
        <v>0.99999999999999956</v>
      </c>
      <c r="H110" s="232">
        <f t="shared" si="15"/>
        <v>1.0000000000000002</v>
      </c>
      <c r="I110" s="232">
        <f t="shared" si="15"/>
        <v>1.0000000000000002</v>
      </c>
      <c r="J110" s="232">
        <f t="shared" si="15"/>
        <v>1.0000000000000004</v>
      </c>
      <c r="K110" s="232">
        <f t="shared" si="15"/>
        <v>1</v>
      </c>
      <c r="L110" s="232">
        <f t="shared" si="15"/>
        <v>1.0000000000000004</v>
      </c>
      <c r="M110" s="232">
        <f t="shared" si="15"/>
        <v>0.99999999999999978</v>
      </c>
      <c r="N110" s="232">
        <f t="shared" si="15"/>
        <v>1</v>
      </c>
      <c r="O110" s="232">
        <f t="shared" si="15"/>
        <v>1.0000000000000002</v>
      </c>
      <c r="P110" s="232">
        <f t="shared" si="15"/>
        <v>1.0000000000000002</v>
      </c>
      <c r="Q110" s="232">
        <f t="shared" si="15"/>
        <v>1.0000000000000007</v>
      </c>
      <c r="R110" s="232">
        <f t="shared" si="15"/>
        <v>1.0000000000000004</v>
      </c>
      <c r="S110" s="232">
        <f t="shared" si="15"/>
        <v>0.99999999999999967</v>
      </c>
      <c r="T110" s="232">
        <f t="shared" si="15"/>
        <v>1.0000000000000004</v>
      </c>
      <c r="U110" s="232">
        <f t="shared" si="15"/>
        <v>1</v>
      </c>
      <c r="V110" s="232">
        <f t="shared" si="15"/>
        <v>1</v>
      </c>
      <c r="W110" s="232">
        <f t="shared" si="15"/>
        <v>1</v>
      </c>
      <c r="X110" s="232">
        <f t="shared" si="15"/>
        <v>1</v>
      </c>
      <c r="Y110" s="232">
        <f t="shared" si="15"/>
        <v>0.99999999999999989</v>
      </c>
      <c r="DA110" s="95"/>
    </row>
    <row r="111" spans="1:105" ht="12" customHeight="1" x14ac:dyDescent="0.25">
      <c r="A111" s="55" t="s">
        <v>91</v>
      </c>
      <c r="B111" s="299">
        <f t="shared" ref="B111:Y111" si="16">IF(B$33=0,0,B$33/B$32)</f>
        <v>3.4745810443842337E-3</v>
      </c>
      <c r="C111" s="299">
        <f t="shared" si="16"/>
        <v>3.5189677884577969E-3</v>
      </c>
      <c r="D111" s="299">
        <f t="shared" si="16"/>
        <v>3.4935020154957959E-3</v>
      </c>
      <c r="E111" s="299">
        <f t="shared" si="16"/>
        <v>3.4496819239581747E-3</v>
      </c>
      <c r="F111" s="299">
        <f t="shared" si="16"/>
        <v>3.4596078330970245E-3</v>
      </c>
      <c r="G111" s="299">
        <f t="shared" si="16"/>
        <v>3.4700167057647967E-3</v>
      </c>
      <c r="H111" s="299">
        <f t="shared" si="16"/>
        <v>3.4481681892353884E-3</v>
      </c>
      <c r="I111" s="299">
        <f t="shared" si="16"/>
        <v>3.3998686531151903E-3</v>
      </c>
      <c r="J111" s="299">
        <f t="shared" si="16"/>
        <v>3.3721169241092649E-3</v>
      </c>
      <c r="K111" s="299">
        <f t="shared" si="16"/>
        <v>3.3812065157050207E-3</v>
      </c>
      <c r="L111" s="299">
        <f t="shared" si="16"/>
        <v>3.3984167403797697E-3</v>
      </c>
      <c r="M111" s="299">
        <f t="shared" si="16"/>
        <v>3.4274449342148903E-3</v>
      </c>
      <c r="N111" s="299">
        <f t="shared" si="16"/>
        <v>3.4241524149655408E-3</v>
      </c>
      <c r="O111" s="299">
        <f t="shared" si="16"/>
        <v>3.4283800307799896E-3</v>
      </c>
      <c r="P111" s="299">
        <f t="shared" si="16"/>
        <v>3.4400156355152063E-3</v>
      </c>
      <c r="Q111" s="299">
        <f t="shared" si="16"/>
        <v>3.4376428266830127E-3</v>
      </c>
      <c r="R111" s="299">
        <f t="shared" si="16"/>
        <v>3.4156036436808783E-3</v>
      </c>
      <c r="S111" s="299">
        <f t="shared" si="16"/>
        <v>3.4124986581537246E-3</v>
      </c>
      <c r="T111" s="299">
        <f t="shared" si="16"/>
        <v>3.441078920282965E-3</v>
      </c>
      <c r="U111" s="299">
        <f t="shared" si="16"/>
        <v>3.4386943105834183E-3</v>
      </c>
      <c r="V111" s="299">
        <f t="shared" si="16"/>
        <v>3.4070746999784914E-3</v>
      </c>
      <c r="W111" s="299">
        <f t="shared" si="16"/>
        <v>3.3684424803086745E-3</v>
      </c>
      <c r="X111" s="299">
        <f t="shared" si="16"/>
        <v>3.4129584689977809E-3</v>
      </c>
      <c r="Y111" s="299">
        <f t="shared" si="16"/>
        <v>3.3884191178762974E-3</v>
      </c>
      <c r="DA111" s="67"/>
    </row>
    <row r="112" spans="1:105" ht="12" customHeight="1" x14ac:dyDescent="0.25">
      <c r="A112" s="173" t="s">
        <v>92</v>
      </c>
      <c r="B112" s="233">
        <f t="shared" ref="B112:Y112" si="17">IF(B$34=0,0,B$34/B$32)</f>
        <v>1.2815216937848897E-3</v>
      </c>
      <c r="C112" s="233">
        <f t="shared" si="17"/>
        <v>1.297892753984704E-3</v>
      </c>
      <c r="D112" s="233">
        <f t="shared" si="17"/>
        <v>1.2885002718169474E-3</v>
      </c>
      <c r="E112" s="233">
        <f t="shared" si="17"/>
        <v>1.2723382087619316E-3</v>
      </c>
      <c r="F112" s="233">
        <f t="shared" si="17"/>
        <v>1.2759991588821003E-3</v>
      </c>
      <c r="G112" s="233">
        <f t="shared" si="17"/>
        <v>1.2798382393240867E-3</v>
      </c>
      <c r="H112" s="233">
        <f t="shared" si="17"/>
        <v>1.2717799014837002E-3</v>
      </c>
      <c r="I112" s="233">
        <f t="shared" si="17"/>
        <v>1.253965695239232E-3</v>
      </c>
      <c r="J112" s="233">
        <f t="shared" si="17"/>
        <v>1.2437300891886514E-3</v>
      </c>
      <c r="K112" s="233">
        <f t="shared" si="17"/>
        <v>1.2470825822428657E-3</v>
      </c>
      <c r="L112" s="233">
        <f t="shared" si="17"/>
        <v>1.2534301896216741E-3</v>
      </c>
      <c r="M112" s="233">
        <f t="shared" si="17"/>
        <v>1.264136591244174E-3</v>
      </c>
      <c r="N112" s="233">
        <f t="shared" si="17"/>
        <v>1.262922218981347E-3</v>
      </c>
      <c r="O112" s="233">
        <f t="shared" si="17"/>
        <v>1.2644814807484474E-3</v>
      </c>
      <c r="P112" s="233">
        <f t="shared" si="17"/>
        <v>1.2687730139428128E-3</v>
      </c>
      <c r="Q112" s="233">
        <f t="shared" si="17"/>
        <v>1.2678978563468845E-3</v>
      </c>
      <c r="R112" s="233">
        <f t="shared" si="17"/>
        <v>1.2718743400454433E-3</v>
      </c>
      <c r="S112" s="233">
        <f t="shared" si="17"/>
        <v>1.268962504000681E-3</v>
      </c>
      <c r="T112" s="233">
        <f t="shared" si="17"/>
        <v>1.269165182805518E-3</v>
      </c>
      <c r="U112" s="233">
        <f t="shared" si="17"/>
        <v>1.2682856727229666E-3</v>
      </c>
      <c r="V112" s="233">
        <f t="shared" si="17"/>
        <v>1.2566234848443057E-3</v>
      </c>
      <c r="W112" s="233">
        <f t="shared" si="17"/>
        <v>1.2423748525765535E-3</v>
      </c>
      <c r="X112" s="233">
        <f t="shared" si="17"/>
        <v>1.2587935817691201E-3</v>
      </c>
      <c r="Y112" s="233">
        <f t="shared" si="17"/>
        <v>1.2497427896270251E-3</v>
      </c>
      <c r="DA112" s="177"/>
    </row>
    <row r="113" spans="1:105" ht="12" customHeight="1" x14ac:dyDescent="0.25">
      <c r="A113" s="173" t="s">
        <v>93</v>
      </c>
      <c r="B113" s="233">
        <f t="shared" ref="B113:Y113" si="18">IF(B$35=0,0,B$35/B$32)</f>
        <v>2.499866498519197E-2</v>
      </c>
      <c r="C113" s="233">
        <f t="shared" si="18"/>
        <v>2.5318015528668823E-2</v>
      </c>
      <c r="D113" s="233">
        <f t="shared" si="18"/>
        <v>2.5134796222877995E-2</v>
      </c>
      <c r="E113" s="233">
        <f t="shared" si="18"/>
        <v>2.481952259017918E-2</v>
      </c>
      <c r="F113" s="233">
        <f t="shared" si="18"/>
        <v>2.4890936805034403E-2</v>
      </c>
      <c r="G113" s="233">
        <f t="shared" si="18"/>
        <v>2.4965825811038667E-2</v>
      </c>
      <c r="H113" s="233">
        <f t="shared" si="18"/>
        <v>2.4808631680821199E-2</v>
      </c>
      <c r="I113" s="233">
        <f t="shared" si="18"/>
        <v>2.4461129663459855E-2</v>
      </c>
      <c r="J113" s="233">
        <f t="shared" si="18"/>
        <v>2.4261463526070361E-2</v>
      </c>
      <c r="K113" s="233">
        <f t="shared" si="18"/>
        <v>2.4326860663812119E-2</v>
      </c>
      <c r="L113" s="233">
        <f t="shared" si="18"/>
        <v>2.4450683546475706E-2</v>
      </c>
      <c r="M113" s="233">
        <f t="shared" si="18"/>
        <v>2.4659533500913312E-2</v>
      </c>
      <c r="N113" s="233">
        <f t="shared" si="18"/>
        <v>2.4635844720994136E-2</v>
      </c>
      <c r="O113" s="233">
        <f t="shared" si="18"/>
        <v>2.4666261266206777E-2</v>
      </c>
      <c r="P113" s="233">
        <f t="shared" si="18"/>
        <v>2.4749976275573408E-2</v>
      </c>
      <c r="Q113" s="233">
        <f t="shared" si="18"/>
        <v>2.4728538030896814E-2</v>
      </c>
      <c r="R113" s="233">
        <f t="shared" si="18"/>
        <v>2.4508599003081388E-2</v>
      </c>
      <c r="S113" s="233">
        <f t="shared" si="18"/>
        <v>2.4432592882973218E-2</v>
      </c>
      <c r="T113" s="233">
        <f t="shared" si="18"/>
        <v>2.4668839304473198E-2</v>
      </c>
      <c r="U113" s="233">
        <f t="shared" si="18"/>
        <v>2.4740469702296111E-2</v>
      </c>
      <c r="V113" s="233">
        <f t="shared" si="18"/>
        <v>2.4512975209470184E-2</v>
      </c>
      <c r="W113" s="233">
        <f t="shared" si="18"/>
        <v>2.4235026902948185E-2</v>
      </c>
      <c r="X113" s="233">
        <f t="shared" si="18"/>
        <v>2.4555307326259108E-2</v>
      </c>
      <c r="Y113" s="233">
        <f t="shared" si="18"/>
        <v>2.4378753373479271E-2</v>
      </c>
      <c r="DA113" s="177"/>
    </row>
    <row r="114" spans="1:105" ht="12" customHeight="1" x14ac:dyDescent="0.25">
      <c r="A114" s="173" t="s">
        <v>94</v>
      </c>
      <c r="B114" s="233">
        <f t="shared" ref="B114:Y114" si="19">IF(B$36=0,0,B$36/B$32)</f>
        <v>1.3956924388873656E-2</v>
      </c>
      <c r="C114" s="233">
        <f t="shared" si="19"/>
        <v>1.413521996551715E-2</v>
      </c>
      <c r="D114" s="233">
        <f t="shared" si="19"/>
        <v>1.4032927383132474E-2</v>
      </c>
      <c r="E114" s="233">
        <f t="shared" si="19"/>
        <v>1.3856907973456433E-2</v>
      </c>
      <c r="F114" s="233">
        <f t="shared" si="19"/>
        <v>1.3896779014474649E-2</v>
      </c>
      <c r="G114" s="233">
        <f t="shared" si="19"/>
        <v>1.3938590054983352E-2</v>
      </c>
      <c r="H114" s="233">
        <f t="shared" si="19"/>
        <v>1.3850827504818385E-2</v>
      </c>
      <c r="I114" s="233">
        <f t="shared" si="19"/>
        <v>1.3656814769171648E-2</v>
      </c>
      <c r="J114" s="233">
        <f t="shared" si="19"/>
        <v>1.3545339809040199E-2</v>
      </c>
      <c r="K114" s="233">
        <f t="shared" si="19"/>
        <v>1.3581851475053213E-2</v>
      </c>
      <c r="L114" s="233">
        <f t="shared" si="19"/>
        <v>1.3650982631135813E-2</v>
      </c>
      <c r="M114" s="233">
        <f t="shared" si="19"/>
        <v>1.3767584978678461E-2</v>
      </c>
      <c r="N114" s="233">
        <f t="shared" si="19"/>
        <v>1.3754359372015358E-2</v>
      </c>
      <c r="O114" s="233">
        <f t="shared" si="19"/>
        <v>1.3771341135719744E-2</v>
      </c>
      <c r="P114" s="233">
        <f t="shared" si="19"/>
        <v>1.3818079793829537E-2</v>
      </c>
      <c r="Q114" s="233">
        <f t="shared" si="19"/>
        <v>1.3808548540122353E-2</v>
      </c>
      <c r="R114" s="233">
        <f t="shared" si="19"/>
        <v>1.385185602573381E-2</v>
      </c>
      <c r="S114" s="233">
        <f t="shared" si="19"/>
        <v>1.3820143511067364E-2</v>
      </c>
      <c r="T114" s="233">
        <f t="shared" si="19"/>
        <v>1.3822350865627225E-2</v>
      </c>
      <c r="U114" s="233">
        <f t="shared" si="19"/>
        <v>1.3812772209424248E-2</v>
      </c>
      <c r="V114" s="233">
        <f t="shared" si="19"/>
        <v>1.3685760489512902E-2</v>
      </c>
      <c r="W114" s="233">
        <f t="shared" si="19"/>
        <v>1.3530580062860478E-2</v>
      </c>
      <c r="X114" s="233">
        <f t="shared" si="19"/>
        <v>1.370939479772872E-2</v>
      </c>
      <c r="Y114" s="233">
        <f t="shared" si="19"/>
        <v>1.3610823527184283E-2</v>
      </c>
      <c r="DA114" s="177"/>
    </row>
    <row r="115" spans="1:105" ht="12" customHeight="1" x14ac:dyDescent="0.25">
      <c r="A115" s="56" t="s">
        <v>95</v>
      </c>
      <c r="B115" s="300">
        <f t="shared" ref="B115:Y115" si="20">IF(B$37=0,0,B$37/B$32)</f>
        <v>1.2191962491091049E-2</v>
      </c>
      <c r="C115" s="300">
        <f t="shared" si="20"/>
        <v>1.4014408161544362E-2</v>
      </c>
      <c r="D115" s="300">
        <f t="shared" si="20"/>
        <v>1.2714739336616824E-2</v>
      </c>
      <c r="E115" s="300">
        <f t="shared" si="20"/>
        <v>1.167211883211727E-2</v>
      </c>
      <c r="F115" s="300">
        <f t="shared" si="20"/>
        <v>1.1559647360654094E-2</v>
      </c>
      <c r="G115" s="300">
        <f t="shared" si="20"/>
        <v>1.174505124677694E-2</v>
      </c>
      <c r="H115" s="300">
        <f t="shared" si="20"/>
        <v>1.2733383378704308E-2</v>
      </c>
      <c r="I115" s="300">
        <f t="shared" si="20"/>
        <v>1.454032233923234E-2</v>
      </c>
      <c r="J115" s="300">
        <f t="shared" si="20"/>
        <v>1.2929288207204475E-2</v>
      </c>
      <c r="K115" s="300">
        <f t="shared" si="20"/>
        <v>1.3005329692552433E-2</v>
      </c>
      <c r="L115" s="300">
        <f t="shared" si="20"/>
        <v>1.5273767827255832E-2</v>
      </c>
      <c r="M115" s="300">
        <f t="shared" si="20"/>
        <v>1.6053269035046579E-2</v>
      </c>
      <c r="N115" s="300">
        <f t="shared" si="20"/>
        <v>1.6136996496538474E-2</v>
      </c>
      <c r="O115" s="300">
        <f t="shared" si="20"/>
        <v>1.5890998315066022E-2</v>
      </c>
      <c r="P115" s="300">
        <f t="shared" si="20"/>
        <v>1.7452784091377037E-2</v>
      </c>
      <c r="Q115" s="300">
        <f t="shared" si="20"/>
        <v>1.7836706156562025E-2</v>
      </c>
      <c r="R115" s="300">
        <f t="shared" si="20"/>
        <v>1.763621164193295E-2</v>
      </c>
      <c r="S115" s="300">
        <f t="shared" si="20"/>
        <v>1.7343783550520752E-2</v>
      </c>
      <c r="T115" s="300">
        <f t="shared" si="20"/>
        <v>1.7234102062403427E-2</v>
      </c>
      <c r="U115" s="300">
        <f t="shared" si="20"/>
        <v>1.7580438974992715E-2</v>
      </c>
      <c r="V115" s="300">
        <f t="shared" si="20"/>
        <v>1.7489072002957788E-2</v>
      </c>
      <c r="W115" s="300">
        <f t="shared" si="20"/>
        <v>1.7279992133850765E-2</v>
      </c>
      <c r="X115" s="300">
        <f t="shared" si="20"/>
        <v>1.7370394708927293E-2</v>
      </c>
      <c r="Y115" s="300">
        <f t="shared" si="20"/>
        <v>1.7301997985179517E-2</v>
      </c>
      <c r="DA115" s="68"/>
    </row>
    <row r="116" spans="1:105" ht="12" customHeight="1" x14ac:dyDescent="0.25">
      <c r="A116" s="174" t="s">
        <v>1883</v>
      </c>
      <c r="B116" s="301">
        <f t="shared" ref="B116:Y116" si="21">IF(B$43=0,0,B$43/B$32)</f>
        <v>5.539926174424406E-2</v>
      </c>
      <c r="C116" s="301">
        <f t="shared" si="21"/>
        <v>6.4120742821407728E-2</v>
      </c>
      <c r="D116" s="301">
        <f t="shared" si="21"/>
        <v>5.8384077207975671E-2</v>
      </c>
      <c r="E116" s="301">
        <f t="shared" si="21"/>
        <v>5.1601980352218788E-2</v>
      </c>
      <c r="F116" s="301">
        <f t="shared" si="21"/>
        <v>5.0324717566339605E-2</v>
      </c>
      <c r="G116" s="301">
        <f t="shared" si="21"/>
        <v>5.1801664326596775E-2</v>
      </c>
      <c r="H116" s="301">
        <f t="shared" si="21"/>
        <v>5.9502989389629377E-2</v>
      </c>
      <c r="I116" s="301">
        <f t="shared" si="21"/>
        <v>7.1522809222793526E-2</v>
      </c>
      <c r="J116" s="301">
        <f t="shared" si="21"/>
        <v>6.2620123372134434E-2</v>
      </c>
      <c r="K116" s="301">
        <f t="shared" si="21"/>
        <v>6.29326075482457E-2</v>
      </c>
      <c r="L116" s="301">
        <f t="shared" si="21"/>
        <v>7.5318620492022065E-2</v>
      </c>
      <c r="M116" s="301">
        <f t="shared" si="21"/>
        <v>7.738999491581601E-2</v>
      </c>
      <c r="N116" s="301">
        <f t="shared" si="21"/>
        <v>7.7679361205507974E-2</v>
      </c>
      <c r="O116" s="301">
        <f t="shared" si="21"/>
        <v>7.6098415088781055E-2</v>
      </c>
      <c r="P116" s="301">
        <f t="shared" si="21"/>
        <v>8.1542474912386989E-2</v>
      </c>
      <c r="Q116" s="301">
        <f t="shared" si="21"/>
        <v>8.2868653796420236E-2</v>
      </c>
      <c r="R116" s="301">
        <f t="shared" si="21"/>
        <v>8.2010974397968006E-2</v>
      </c>
      <c r="S116" s="301">
        <f t="shared" si="21"/>
        <v>8.0642865581599082E-2</v>
      </c>
      <c r="T116" s="301">
        <f t="shared" si="21"/>
        <v>8.0727863122274451E-2</v>
      </c>
      <c r="U116" s="301">
        <f t="shared" si="21"/>
        <v>8.2035870174187675E-2</v>
      </c>
      <c r="V116" s="301">
        <f t="shared" si="21"/>
        <v>8.290656817819235E-2</v>
      </c>
      <c r="W116" s="301">
        <f t="shared" si="21"/>
        <v>8.3660282369490566E-2</v>
      </c>
      <c r="X116" s="301">
        <f t="shared" si="21"/>
        <v>8.2504757145284269E-2</v>
      </c>
      <c r="Y116" s="301">
        <f t="shared" si="21"/>
        <v>8.2923449530036691E-2</v>
      </c>
      <c r="DA116" s="178"/>
    </row>
    <row r="117" spans="1:105" ht="12" customHeight="1" x14ac:dyDescent="0.25">
      <c r="A117" s="62" t="s">
        <v>1884</v>
      </c>
      <c r="B117" s="302">
        <f t="shared" ref="B117:Y117" si="22">IF(B$44=0,0,B$44/B$32)</f>
        <v>2.2713155163940811E-2</v>
      </c>
      <c r="C117" s="302">
        <f t="shared" si="22"/>
        <v>2.1830954962350456E-2</v>
      </c>
      <c r="D117" s="302">
        <f t="shared" si="22"/>
        <v>2.2412282952316773E-2</v>
      </c>
      <c r="E117" s="302">
        <f t="shared" si="22"/>
        <v>2.3092002941848325E-2</v>
      </c>
      <c r="F117" s="302">
        <f t="shared" si="22"/>
        <v>2.320783746675429E-2</v>
      </c>
      <c r="G117" s="302">
        <f t="shared" si="22"/>
        <v>2.3060604564169217E-2</v>
      </c>
      <c r="H117" s="302">
        <f t="shared" si="22"/>
        <v>2.2332671836177268E-2</v>
      </c>
      <c r="I117" s="302">
        <f t="shared" si="22"/>
        <v>2.1196155911207413E-2</v>
      </c>
      <c r="J117" s="302">
        <f t="shared" si="22"/>
        <v>2.2079872309941868E-2</v>
      </c>
      <c r="K117" s="302">
        <f t="shared" si="22"/>
        <v>2.2043957199506498E-2</v>
      </c>
      <c r="L117" s="302">
        <f t="shared" si="22"/>
        <v>2.0825027436950985E-2</v>
      </c>
      <c r="M117" s="302">
        <f t="shared" si="22"/>
        <v>2.0595271204081535E-2</v>
      </c>
      <c r="N117" s="302">
        <f t="shared" si="22"/>
        <v>2.0567833931545224E-2</v>
      </c>
      <c r="O117" s="302">
        <f t="shared" si="22"/>
        <v>2.0718697153211851E-2</v>
      </c>
      <c r="P117" s="302">
        <f t="shared" si="22"/>
        <v>2.0163814977810605E-2</v>
      </c>
      <c r="Q117" s="302">
        <f t="shared" si="22"/>
        <v>2.0031438293148424E-2</v>
      </c>
      <c r="R117" s="302">
        <f t="shared" si="22"/>
        <v>2.012555196603209E-2</v>
      </c>
      <c r="S117" s="302">
        <f t="shared" si="22"/>
        <v>2.0264162381493589E-2</v>
      </c>
      <c r="T117" s="302">
        <f t="shared" si="22"/>
        <v>2.0247569516791738E-2</v>
      </c>
      <c r="U117" s="302">
        <f t="shared" si="22"/>
        <v>2.0115205263156601E-2</v>
      </c>
      <c r="V117" s="302">
        <f t="shared" si="22"/>
        <v>2.0054491255051352E-2</v>
      </c>
      <c r="W117" s="302">
        <f t="shared" si="22"/>
        <v>2.0011820486895149E-2</v>
      </c>
      <c r="X117" s="302">
        <f t="shared" si="22"/>
        <v>2.0091965990816561E-2</v>
      </c>
      <c r="Y117" s="302">
        <f t="shared" si="22"/>
        <v>2.0068463831684223E-2</v>
      </c>
      <c r="DA117" s="72"/>
    </row>
    <row r="118" spans="1:105" ht="12" customHeight="1" x14ac:dyDescent="0.25">
      <c r="A118" s="62" t="s">
        <v>1896</v>
      </c>
      <c r="B118" s="302">
        <f t="shared" ref="B118:Y118" si="23">IF(B$55=0,0,B$55/B$32)</f>
        <v>3.2686106580303242E-2</v>
      </c>
      <c r="C118" s="302">
        <f t="shared" si="23"/>
        <v>4.2289787859057272E-2</v>
      </c>
      <c r="D118" s="302">
        <f t="shared" si="23"/>
        <v>3.5971794255658891E-2</v>
      </c>
      <c r="E118" s="302">
        <f t="shared" si="23"/>
        <v>2.8509977410370462E-2</v>
      </c>
      <c r="F118" s="302">
        <f t="shared" si="23"/>
        <v>2.7116880099585319E-2</v>
      </c>
      <c r="G118" s="302">
        <f t="shared" si="23"/>
        <v>2.8741059762427565E-2</v>
      </c>
      <c r="H118" s="302">
        <f t="shared" si="23"/>
        <v>3.7170317553452105E-2</v>
      </c>
      <c r="I118" s="302">
        <f t="shared" si="23"/>
        <v>5.0326653311586103E-2</v>
      </c>
      <c r="J118" s="302">
        <f t="shared" si="23"/>
        <v>4.054025106219257E-2</v>
      </c>
      <c r="K118" s="302">
        <f t="shared" si="23"/>
        <v>4.0888650348739203E-2</v>
      </c>
      <c r="L118" s="302">
        <f t="shared" si="23"/>
        <v>5.4493593055071073E-2</v>
      </c>
      <c r="M118" s="302">
        <f t="shared" si="23"/>
        <v>5.6794723711734475E-2</v>
      </c>
      <c r="N118" s="302">
        <f t="shared" si="23"/>
        <v>5.7111527273962744E-2</v>
      </c>
      <c r="O118" s="302">
        <f t="shared" si="23"/>
        <v>5.53797179355692E-2</v>
      </c>
      <c r="P118" s="302">
        <f t="shared" si="23"/>
        <v>6.1378659934576377E-2</v>
      </c>
      <c r="Q118" s="302">
        <f t="shared" si="23"/>
        <v>6.2837215503271815E-2</v>
      </c>
      <c r="R118" s="302">
        <f t="shared" si="23"/>
        <v>6.188542243193592E-2</v>
      </c>
      <c r="S118" s="302">
        <f t="shared" si="23"/>
        <v>6.03787032001055E-2</v>
      </c>
      <c r="T118" s="302">
        <f t="shared" si="23"/>
        <v>6.048029360548271E-2</v>
      </c>
      <c r="U118" s="302">
        <f t="shared" si="23"/>
        <v>6.1920664911031084E-2</v>
      </c>
      <c r="V118" s="302">
        <f t="shared" si="23"/>
        <v>6.2852076923141001E-2</v>
      </c>
      <c r="W118" s="302">
        <f t="shared" si="23"/>
        <v>6.3648461882595417E-2</v>
      </c>
      <c r="X118" s="302">
        <f t="shared" si="23"/>
        <v>6.2412791154467712E-2</v>
      </c>
      <c r="Y118" s="302">
        <f t="shared" si="23"/>
        <v>6.2854985698352461E-2</v>
      </c>
      <c r="DA118" s="72"/>
    </row>
    <row r="119" spans="1:105" ht="12" customHeight="1" x14ac:dyDescent="0.25">
      <c r="A119" s="174" t="s">
        <v>1898</v>
      </c>
      <c r="B119" s="301">
        <f t="shared" ref="B119:Y119" si="24">IF(B$56=0,0,B$56/B$32)</f>
        <v>0.78911184945023383</v>
      </c>
      <c r="C119" s="301">
        <f t="shared" si="24"/>
        <v>0.78096126951869493</v>
      </c>
      <c r="D119" s="301">
        <f t="shared" si="24"/>
        <v>0.78635358406084721</v>
      </c>
      <c r="E119" s="301">
        <f t="shared" si="24"/>
        <v>0.79250445523494883</v>
      </c>
      <c r="F119" s="301">
        <f t="shared" si="24"/>
        <v>0.79330126253438016</v>
      </c>
      <c r="G119" s="301">
        <f t="shared" si="24"/>
        <v>0.79198525812978993</v>
      </c>
      <c r="H119" s="301">
        <f t="shared" si="24"/>
        <v>0.78630478380385549</v>
      </c>
      <c r="I119" s="301">
        <f t="shared" si="24"/>
        <v>0.7774272080423561</v>
      </c>
      <c r="J119" s="301">
        <f t="shared" si="24"/>
        <v>0.78524785734832891</v>
      </c>
      <c r="K119" s="301">
        <f t="shared" si="24"/>
        <v>0.78482794357634578</v>
      </c>
      <c r="L119" s="301">
        <f t="shared" si="24"/>
        <v>0.77426078860731773</v>
      </c>
      <c r="M119" s="301">
        <f t="shared" si="24"/>
        <v>0.77172422392599593</v>
      </c>
      <c r="N119" s="301">
        <f t="shared" si="24"/>
        <v>0.77150822727986723</v>
      </c>
      <c r="O119" s="301">
        <f t="shared" si="24"/>
        <v>0.77271683687323001</v>
      </c>
      <c r="P119" s="301">
        <f t="shared" si="24"/>
        <v>0.76750437388431447</v>
      </c>
      <c r="Q119" s="301">
        <f t="shared" si="24"/>
        <v>0.76631755810418067</v>
      </c>
      <c r="R119" s="301">
        <f t="shared" si="24"/>
        <v>0.76733757002890357</v>
      </c>
      <c r="S119" s="301">
        <f t="shared" si="24"/>
        <v>0.76862273661444269</v>
      </c>
      <c r="T119" s="301">
        <f t="shared" si="24"/>
        <v>0.7683058833220695</v>
      </c>
      <c r="U119" s="301">
        <f t="shared" si="24"/>
        <v>0.76708183494046311</v>
      </c>
      <c r="V119" s="301">
        <f t="shared" si="24"/>
        <v>0.76708058039263061</v>
      </c>
      <c r="W119" s="301">
        <f t="shared" si="24"/>
        <v>0.76737306168105979</v>
      </c>
      <c r="X119" s="301">
        <f t="shared" si="24"/>
        <v>0.76736196993638961</v>
      </c>
      <c r="Y119" s="301">
        <f t="shared" si="24"/>
        <v>0.76753043411217114</v>
      </c>
      <c r="DA119" s="178"/>
    </row>
    <row r="120" spans="1:105" ht="12" customHeight="1" x14ac:dyDescent="0.25">
      <c r="A120" s="62" t="s">
        <v>1899</v>
      </c>
      <c r="B120" s="302">
        <f t="shared" ref="B120:Y120" si="25">IF(B$57=0,0,B$57/B$32)</f>
        <v>0.72147669344282594</v>
      </c>
      <c r="C120" s="302">
        <f t="shared" si="25"/>
        <v>0.69345386350995564</v>
      </c>
      <c r="D120" s="302">
        <f t="shared" si="25"/>
        <v>0.71191957613241519</v>
      </c>
      <c r="E120" s="302">
        <f t="shared" si="25"/>
        <v>0.73351068168224109</v>
      </c>
      <c r="F120" s="302">
        <f t="shared" si="25"/>
        <v>0.73719013129690103</v>
      </c>
      <c r="G120" s="302">
        <f t="shared" si="25"/>
        <v>0.73251332145008075</v>
      </c>
      <c r="H120" s="302">
        <f t="shared" si="25"/>
        <v>0.70939075244327798</v>
      </c>
      <c r="I120" s="302">
        <f t="shared" si="25"/>
        <v>0.67328965835600008</v>
      </c>
      <c r="J120" s="302">
        <f t="shared" si="25"/>
        <v>0.7013606498452124</v>
      </c>
      <c r="K120" s="302">
        <f t="shared" si="25"/>
        <v>0.70021981692550039</v>
      </c>
      <c r="L120" s="302">
        <f t="shared" si="25"/>
        <v>0.66150087152667836</v>
      </c>
      <c r="M120" s="302">
        <f t="shared" si="25"/>
        <v>0.65420273236494286</v>
      </c>
      <c r="N120" s="302">
        <f t="shared" si="25"/>
        <v>0.65333119547261298</v>
      </c>
      <c r="O120" s="302">
        <f t="shared" si="25"/>
        <v>0.65812332133731777</v>
      </c>
      <c r="P120" s="302">
        <f t="shared" si="25"/>
        <v>0.6404976522363367</v>
      </c>
      <c r="Q120" s="302">
        <f t="shared" si="25"/>
        <v>0.63629274578236172</v>
      </c>
      <c r="R120" s="302">
        <f t="shared" si="25"/>
        <v>0.63928223892101932</v>
      </c>
      <c r="S120" s="302">
        <f t="shared" si="25"/>
        <v>0.64368515800038473</v>
      </c>
      <c r="T120" s="302">
        <f t="shared" si="25"/>
        <v>0.6431580905333848</v>
      </c>
      <c r="U120" s="302">
        <f t="shared" si="25"/>
        <v>0.63895357894732729</v>
      </c>
      <c r="V120" s="302">
        <f t="shared" si="25"/>
        <v>0.6370250163369251</v>
      </c>
      <c r="W120" s="302">
        <f t="shared" si="25"/>
        <v>0.63566959193666916</v>
      </c>
      <c r="X120" s="302">
        <f t="shared" si="25"/>
        <v>0.63821539029652652</v>
      </c>
      <c r="Y120" s="302">
        <f t="shared" si="25"/>
        <v>0.63746885112408735</v>
      </c>
      <c r="DA120" s="72"/>
    </row>
    <row r="121" spans="1:105" ht="12" customHeight="1" x14ac:dyDescent="0.25">
      <c r="A121" s="62" t="s">
        <v>1911</v>
      </c>
      <c r="B121" s="302">
        <f t="shared" ref="B121:Y121" si="26">IF(B$68=0,0,B$68/B$32)</f>
        <v>6.7635156007407896E-2</v>
      </c>
      <c r="C121" s="302">
        <f t="shared" si="26"/>
        <v>8.7507406008739325E-2</v>
      </c>
      <c r="D121" s="302">
        <f t="shared" si="26"/>
        <v>7.4434007928432119E-2</v>
      </c>
      <c r="E121" s="302">
        <f t="shared" si="26"/>
        <v>5.8993773552707754E-2</v>
      </c>
      <c r="F121" s="302">
        <f t="shared" si="26"/>
        <v>5.6111131237479163E-2</v>
      </c>
      <c r="G121" s="302">
        <f t="shared" si="26"/>
        <v>5.9471936679709236E-2</v>
      </c>
      <c r="H121" s="302">
        <f t="shared" si="26"/>
        <v>7.6914031360577589E-2</v>
      </c>
      <c r="I121" s="302">
        <f t="shared" si="26"/>
        <v>0.10413754968635601</v>
      </c>
      <c r="J121" s="302">
        <f t="shared" si="26"/>
        <v>8.3887207503116415E-2</v>
      </c>
      <c r="K121" s="302">
        <f t="shared" si="26"/>
        <v>8.4608126650845411E-2</v>
      </c>
      <c r="L121" s="302">
        <f t="shared" si="26"/>
        <v>0.11275991708063936</v>
      </c>
      <c r="M121" s="302">
        <f t="shared" si="26"/>
        <v>0.11752149156105311</v>
      </c>
      <c r="N121" s="302">
        <f t="shared" si="26"/>
        <v>0.11817703180725429</v>
      </c>
      <c r="O121" s="302">
        <f t="shared" si="26"/>
        <v>0.11459351553591238</v>
      </c>
      <c r="P121" s="302">
        <f t="shared" si="26"/>
        <v>0.12700672164797777</v>
      </c>
      <c r="Q121" s="302">
        <f t="shared" si="26"/>
        <v>0.13002481232181892</v>
      </c>
      <c r="R121" s="302">
        <f t="shared" si="26"/>
        <v>0.12805533110788425</v>
      </c>
      <c r="S121" s="302">
        <f t="shared" si="26"/>
        <v>0.12493757861405796</v>
      </c>
      <c r="T121" s="302">
        <f t="shared" si="26"/>
        <v>0.12514779278868476</v>
      </c>
      <c r="U121" s="302">
        <f t="shared" si="26"/>
        <v>0.12812825599313579</v>
      </c>
      <c r="V121" s="302">
        <f t="shared" si="26"/>
        <v>0.13005556405570545</v>
      </c>
      <c r="W121" s="302">
        <f t="shared" si="26"/>
        <v>0.13170346974439065</v>
      </c>
      <c r="X121" s="302">
        <f t="shared" si="26"/>
        <v>0.12914657963986323</v>
      </c>
      <c r="Y121" s="302">
        <f t="shared" si="26"/>
        <v>0.13006158298808379</v>
      </c>
      <c r="DA121" s="72"/>
    </row>
    <row r="122" spans="1:105" ht="12" customHeight="1" x14ac:dyDescent="0.25">
      <c r="A122" s="174" t="s">
        <v>1913</v>
      </c>
      <c r="B122" s="301">
        <f t="shared" ref="B122:Y122" si="27">IF(B$69=0,0,B$69/B$32)</f>
        <v>9.958523420219631E-2</v>
      </c>
      <c r="C122" s="301">
        <f t="shared" si="27"/>
        <v>9.663348346172411E-2</v>
      </c>
      <c r="D122" s="301">
        <f t="shared" si="27"/>
        <v>9.8597873501237054E-2</v>
      </c>
      <c r="E122" s="301">
        <f t="shared" si="27"/>
        <v>0.10082299488435878</v>
      </c>
      <c r="F122" s="301">
        <f t="shared" si="27"/>
        <v>0.10129104972713751</v>
      </c>
      <c r="G122" s="301">
        <f t="shared" si="27"/>
        <v>0.10081375548572495</v>
      </c>
      <c r="H122" s="301">
        <f t="shared" si="27"/>
        <v>9.8079436151452287E-2</v>
      </c>
      <c r="I122" s="301">
        <f t="shared" si="27"/>
        <v>9.3737881614632465E-2</v>
      </c>
      <c r="J122" s="301">
        <f t="shared" si="27"/>
        <v>9.67800807239243E-2</v>
      </c>
      <c r="K122" s="301">
        <f t="shared" si="27"/>
        <v>9.6697117946042868E-2</v>
      </c>
      <c r="L122" s="301">
        <f t="shared" si="27"/>
        <v>9.239330996579187E-2</v>
      </c>
      <c r="M122" s="301">
        <f t="shared" si="27"/>
        <v>9.1713812118090376E-2</v>
      </c>
      <c r="N122" s="301">
        <f t="shared" si="27"/>
        <v>9.1598136291129992E-2</v>
      </c>
      <c r="O122" s="301">
        <f t="shared" si="27"/>
        <v>9.2163285809468032E-2</v>
      </c>
      <c r="P122" s="301">
        <f t="shared" si="27"/>
        <v>9.0223522393060682E-2</v>
      </c>
      <c r="Q122" s="301">
        <f t="shared" si="27"/>
        <v>8.9734454688788629E-2</v>
      </c>
      <c r="R122" s="301">
        <f t="shared" si="27"/>
        <v>8.9967310918654286E-2</v>
      </c>
      <c r="S122" s="301">
        <f t="shared" si="27"/>
        <v>9.0456416697242178E-2</v>
      </c>
      <c r="T122" s="301">
        <f t="shared" si="27"/>
        <v>9.0530717220063964E-2</v>
      </c>
      <c r="U122" s="301">
        <f t="shared" si="27"/>
        <v>9.0041634015329761E-2</v>
      </c>
      <c r="V122" s="301">
        <f t="shared" si="27"/>
        <v>8.9661345542413354E-2</v>
      </c>
      <c r="W122" s="301">
        <f t="shared" si="27"/>
        <v>8.9310239516904893E-2</v>
      </c>
      <c r="X122" s="301">
        <f t="shared" si="27"/>
        <v>8.982642403464404E-2</v>
      </c>
      <c r="Y122" s="301">
        <f t="shared" si="27"/>
        <v>8.9616379564445695E-2</v>
      </c>
      <c r="DA122" s="178"/>
    </row>
    <row r="123" spans="1:105" ht="12" customHeight="1" x14ac:dyDescent="0.25">
      <c r="A123" s="62" t="s">
        <v>1914</v>
      </c>
      <c r="B123" s="302">
        <f t="shared" ref="B123:Y123" si="28">IF(B$70=0,0,B$70/B$32)</f>
        <v>8.1834161987727722E-2</v>
      </c>
      <c r="C123" s="302">
        <f t="shared" si="28"/>
        <v>7.8655646555527162E-2</v>
      </c>
      <c r="D123" s="302">
        <f t="shared" si="28"/>
        <v>8.0750137107611655E-2</v>
      </c>
      <c r="E123" s="302">
        <f t="shared" si="28"/>
        <v>8.3199128246365092E-2</v>
      </c>
      <c r="F123" s="302">
        <f t="shared" si="28"/>
        <v>8.3616473225805704E-2</v>
      </c>
      <c r="G123" s="302">
        <f t="shared" si="28"/>
        <v>8.3086001738550658E-2</v>
      </c>
      <c r="H123" s="302">
        <f t="shared" si="28"/>
        <v>8.0463302939167924E-2</v>
      </c>
      <c r="I123" s="302">
        <f t="shared" si="28"/>
        <v>7.636850291537943E-2</v>
      </c>
      <c r="J123" s="302">
        <f t="shared" si="28"/>
        <v>7.9552481116702156E-2</v>
      </c>
      <c r="K123" s="302">
        <f t="shared" si="28"/>
        <v>7.9423081086457015E-2</v>
      </c>
      <c r="L123" s="302">
        <f t="shared" si="28"/>
        <v>7.5031348853720259E-2</v>
      </c>
      <c r="M123" s="302">
        <f t="shared" si="28"/>
        <v>7.4203550661764123E-2</v>
      </c>
      <c r="N123" s="302">
        <f t="shared" si="28"/>
        <v>7.4104695782773039E-2</v>
      </c>
      <c r="O123" s="302">
        <f t="shared" si="28"/>
        <v>7.4648247096130757E-2</v>
      </c>
      <c r="P123" s="302">
        <f t="shared" si="28"/>
        <v>7.2649039258288028E-2</v>
      </c>
      <c r="Q123" s="302">
        <f t="shared" si="28"/>
        <v>7.2172093850313951E-2</v>
      </c>
      <c r="R123" s="302">
        <f t="shared" si="28"/>
        <v>7.251117987761542E-2</v>
      </c>
      <c r="S123" s="302">
        <f t="shared" si="28"/>
        <v>7.301058505096937E-2</v>
      </c>
      <c r="T123" s="302">
        <f t="shared" si="28"/>
        <v>7.2950801935499451E-2</v>
      </c>
      <c r="U123" s="302">
        <f t="shared" si="28"/>
        <v>7.2473901315784642E-2</v>
      </c>
      <c r="V123" s="302">
        <f t="shared" si="28"/>
        <v>7.2255152315993637E-2</v>
      </c>
      <c r="W123" s="302">
        <f t="shared" si="28"/>
        <v>7.2101412048372018E-2</v>
      </c>
      <c r="X123" s="302">
        <f t="shared" si="28"/>
        <v>7.2390171584559543E-2</v>
      </c>
      <c r="Y123" s="302">
        <f t="shared" si="28"/>
        <v>7.2305494687685656E-2</v>
      </c>
      <c r="DA123" s="72"/>
    </row>
    <row r="124" spans="1:105" ht="12" customHeight="1" x14ac:dyDescent="0.25">
      <c r="A124" s="63" t="s">
        <v>1926</v>
      </c>
      <c r="B124" s="303">
        <f t="shared" ref="B124:Y124" si="29">IF(B$81=0,0,B$81/B$32)</f>
        <v>1.7751072214468592E-2</v>
      </c>
      <c r="C124" s="303">
        <f t="shared" si="29"/>
        <v>1.7977836906196941E-2</v>
      </c>
      <c r="D124" s="303">
        <f t="shared" si="29"/>
        <v>1.7847736393625392E-2</v>
      </c>
      <c r="E124" s="303">
        <f t="shared" si="29"/>
        <v>1.7623866637993677E-2</v>
      </c>
      <c r="F124" s="303">
        <f t="shared" si="29"/>
        <v>1.7674576501331803E-2</v>
      </c>
      <c r="G124" s="303">
        <f t="shared" si="29"/>
        <v>1.7727753747174283E-2</v>
      </c>
      <c r="H124" s="303">
        <f t="shared" si="29"/>
        <v>1.7616133212284366E-2</v>
      </c>
      <c r="I124" s="303">
        <f t="shared" si="29"/>
        <v>1.7369378699253028E-2</v>
      </c>
      <c r="J124" s="303">
        <f t="shared" si="29"/>
        <v>1.7227599607222144E-2</v>
      </c>
      <c r="K124" s="303">
        <f t="shared" si="29"/>
        <v>1.7274036859585853E-2</v>
      </c>
      <c r="L124" s="303">
        <f t="shared" si="29"/>
        <v>1.7361961112071615E-2</v>
      </c>
      <c r="M124" s="303">
        <f t="shared" si="29"/>
        <v>1.751026145632625E-2</v>
      </c>
      <c r="N124" s="303">
        <f t="shared" si="29"/>
        <v>1.749344050835696E-2</v>
      </c>
      <c r="O124" s="303">
        <f t="shared" si="29"/>
        <v>1.7515038713337264E-2</v>
      </c>
      <c r="P124" s="303">
        <f t="shared" si="29"/>
        <v>1.757448313477266E-2</v>
      </c>
      <c r="Q124" s="303">
        <f t="shared" si="29"/>
        <v>1.7562360838474678E-2</v>
      </c>
      <c r="R124" s="303">
        <f t="shared" si="29"/>
        <v>1.7456131041038863E-2</v>
      </c>
      <c r="S124" s="303">
        <f t="shared" si="29"/>
        <v>1.7445831646272818E-2</v>
      </c>
      <c r="T124" s="303">
        <f t="shared" si="29"/>
        <v>1.7579915284564516E-2</v>
      </c>
      <c r="U124" s="303">
        <f t="shared" si="29"/>
        <v>1.7567732699545126E-2</v>
      </c>
      <c r="V124" s="303">
        <f t="shared" si="29"/>
        <v>1.7406193226419703E-2</v>
      </c>
      <c r="W124" s="303">
        <f t="shared" si="29"/>
        <v>1.7208827468532861E-2</v>
      </c>
      <c r="X124" s="303">
        <f t="shared" si="29"/>
        <v>1.7436252450084511E-2</v>
      </c>
      <c r="Y124" s="303">
        <f t="shared" si="29"/>
        <v>1.7310884876760042E-2</v>
      </c>
      <c r="DA124" s="74"/>
    </row>
    <row r="125" spans="1:105" ht="12" customHeight="1" x14ac:dyDescent="0.25">
      <c r="J125" s="131"/>
    </row>
    <row r="126" spans="1:105" ht="12" customHeight="1" x14ac:dyDescent="0.25">
      <c r="A126" s="35" t="s">
        <v>62</v>
      </c>
      <c r="B126" s="232">
        <f t="shared" ref="B126:Y126" si="30">SUM(B$127:B$132)</f>
        <v>0.99999999999999989</v>
      </c>
      <c r="C126" s="232">
        <f t="shared" si="30"/>
        <v>1</v>
      </c>
      <c r="D126" s="232">
        <f t="shared" si="30"/>
        <v>1</v>
      </c>
      <c r="E126" s="232">
        <f t="shared" si="30"/>
        <v>0.99999999999999978</v>
      </c>
      <c r="F126" s="232">
        <f t="shared" si="30"/>
        <v>1</v>
      </c>
      <c r="G126" s="232">
        <f t="shared" si="30"/>
        <v>1.0000000000000002</v>
      </c>
      <c r="H126" s="232">
        <f t="shared" si="30"/>
        <v>1</v>
      </c>
      <c r="I126" s="232">
        <f t="shared" si="30"/>
        <v>1</v>
      </c>
      <c r="J126" s="232">
        <f t="shared" si="30"/>
        <v>0.99999999999999967</v>
      </c>
      <c r="K126" s="232">
        <f t="shared" si="30"/>
        <v>0.99999999999999989</v>
      </c>
      <c r="L126" s="232">
        <f t="shared" si="30"/>
        <v>0.99999999999999978</v>
      </c>
      <c r="M126" s="232">
        <f t="shared" si="30"/>
        <v>1</v>
      </c>
      <c r="N126" s="232">
        <f t="shared" si="30"/>
        <v>0.99999999999999978</v>
      </c>
      <c r="O126" s="232">
        <f t="shared" si="30"/>
        <v>0.99999999999999989</v>
      </c>
      <c r="P126" s="232">
        <f t="shared" si="30"/>
        <v>0.99999999999999978</v>
      </c>
      <c r="Q126" s="232">
        <f t="shared" si="30"/>
        <v>0.99999999999999989</v>
      </c>
      <c r="R126" s="232">
        <f t="shared" si="30"/>
        <v>0.99999999999999989</v>
      </c>
      <c r="S126" s="232">
        <f t="shared" si="30"/>
        <v>1</v>
      </c>
      <c r="T126" s="232">
        <f t="shared" si="30"/>
        <v>1</v>
      </c>
      <c r="U126" s="232">
        <f t="shared" si="30"/>
        <v>1</v>
      </c>
      <c r="V126" s="232">
        <f t="shared" si="30"/>
        <v>1</v>
      </c>
      <c r="W126" s="232">
        <f t="shared" si="30"/>
        <v>1.0000000000000004</v>
      </c>
      <c r="X126" s="232">
        <f t="shared" si="30"/>
        <v>1</v>
      </c>
      <c r="Y126" s="232">
        <f t="shared" si="30"/>
        <v>1</v>
      </c>
      <c r="DA126" s="95"/>
    </row>
    <row r="127" spans="1:105" ht="12" customHeight="1" x14ac:dyDescent="0.25">
      <c r="A127" s="55" t="s">
        <v>91</v>
      </c>
      <c r="B127" s="299">
        <f t="shared" ref="B127:Y127" si="31">IF(B$84=0,0,B$84/B$83)</f>
        <v>2.7948118471778405E-2</v>
      </c>
      <c r="C127" s="299">
        <f t="shared" si="31"/>
        <v>2.7778524459265815E-2</v>
      </c>
      <c r="D127" s="299">
        <f t="shared" si="31"/>
        <v>2.7905690205735294E-2</v>
      </c>
      <c r="E127" s="299">
        <f t="shared" si="31"/>
        <v>2.7999544811034963E-2</v>
      </c>
      <c r="F127" s="299">
        <f t="shared" si="31"/>
        <v>2.80108233873546E-2</v>
      </c>
      <c r="G127" s="299">
        <f t="shared" si="31"/>
        <v>2.800628347240398E-2</v>
      </c>
      <c r="H127" s="299">
        <f t="shared" si="31"/>
        <v>2.793330095290374E-2</v>
      </c>
      <c r="I127" s="299">
        <f t="shared" si="31"/>
        <v>2.7875557693625725E-2</v>
      </c>
      <c r="J127" s="299">
        <f t="shared" si="31"/>
        <v>2.7953023604794205E-2</v>
      </c>
      <c r="K127" s="299">
        <f t="shared" si="31"/>
        <v>2.7949090823862984E-2</v>
      </c>
      <c r="L127" s="299">
        <f t="shared" si="31"/>
        <v>2.7848631112067517E-2</v>
      </c>
      <c r="M127" s="299">
        <f t="shared" si="31"/>
        <v>2.7793699119747446E-2</v>
      </c>
      <c r="N127" s="299">
        <f t="shared" si="31"/>
        <v>2.7788023956088079E-2</v>
      </c>
      <c r="O127" s="299">
        <f t="shared" si="31"/>
        <v>2.7786287705048492E-2</v>
      </c>
      <c r="P127" s="299">
        <f t="shared" si="31"/>
        <v>2.7714104802498685E-2</v>
      </c>
      <c r="Q127" s="299">
        <f t="shared" si="31"/>
        <v>2.7699368037837603E-2</v>
      </c>
      <c r="R127" s="299">
        <f t="shared" si="31"/>
        <v>2.7716442277826905E-2</v>
      </c>
      <c r="S127" s="299">
        <f t="shared" si="31"/>
        <v>2.7538290155915558E-2</v>
      </c>
      <c r="T127" s="299">
        <f t="shared" si="31"/>
        <v>2.7647996086505588E-2</v>
      </c>
      <c r="U127" s="299">
        <f t="shared" si="31"/>
        <v>2.7709820851598111E-2</v>
      </c>
      <c r="V127" s="299">
        <f t="shared" si="31"/>
        <v>2.773134676758416E-2</v>
      </c>
      <c r="W127" s="299">
        <f t="shared" si="31"/>
        <v>2.7760210563860282E-2</v>
      </c>
      <c r="X127" s="299">
        <f t="shared" si="31"/>
        <v>2.7739769403191186E-2</v>
      </c>
      <c r="Y127" s="299">
        <f t="shared" si="31"/>
        <v>2.7745048309580564E-2</v>
      </c>
      <c r="DA127" s="67"/>
    </row>
    <row r="128" spans="1:105" ht="12" customHeight="1" x14ac:dyDescent="0.25">
      <c r="A128" s="173" t="s">
        <v>92</v>
      </c>
      <c r="B128" s="233">
        <f t="shared" ref="B128:Y128" si="32">IF(B$85=0,0,B$85/B$83)</f>
        <v>3.0956839437129638E-3</v>
      </c>
      <c r="C128" s="233">
        <f t="shared" si="32"/>
        <v>3.0768987985871736E-3</v>
      </c>
      <c r="D128" s="233">
        <f t="shared" si="32"/>
        <v>3.0909843607309492E-3</v>
      </c>
      <c r="E128" s="233">
        <f t="shared" si="32"/>
        <v>3.1013802016875815E-3</v>
      </c>
      <c r="F128" s="233">
        <f t="shared" si="32"/>
        <v>3.1026294774717787E-3</v>
      </c>
      <c r="G128" s="233">
        <f t="shared" si="32"/>
        <v>3.1021266120702081E-3</v>
      </c>
      <c r="H128" s="233">
        <f t="shared" si="32"/>
        <v>3.0940426756142785E-3</v>
      </c>
      <c r="I128" s="233">
        <f t="shared" si="32"/>
        <v>3.0876467215973698E-3</v>
      </c>
      <c r="J128" s="233">
        <f t="shared" si="32"/>
        <v>3.0962272626320563E-3</v>
      </c>
      <c r="K128" s="233">
        <f t="shared" si="32"/>
        <v>3.095791646660441E-3</v>
      </c>
      <c r="L128" s="233">
        <f t="shared" si="32"/>
        <v>3.0846641885773772E-3</v>
      </c>
      <c r="M128" s="233">
        <f t="shared" si="32"/>
        <v>3.0785796256114239E-3</v>
      </c>
      <c r="N128" s="233">
        <f t="shared" si="32"/>
        <v>3.0779510139560089E-3</v>
      </c>
      <c r="O128" s="233">
        <f t="shared" si="32"/>
        <v>3.0777586974510204E-3</v>
      </c>
      <c r="P128" s="233">
        <f t="shared" si="32"/>
        <v>3.0697633308699158E-3</v>
      </c>
      <c r="Q128" s="233">
        <f t="shared" si="32"/>
        <v>3.0681310075423305E-3</v>
      </c>
      <c r="R128" s="233">
        <f t="shared" si="32"/>
        <v>3.0700222422112892E-3</v>
      </c>
      <c r="S128" s="233">
        <f t="shared" si="32"/>
        <v>3.1266553865395568E-3</v>
      </c>
      <c r="T128" s="233">
        <f t="shared" si="32"/>
        <v>3.0892859623565449E-3</v>
      </c>
      <c r="U128" s="233">
        <f t="shared" si="32"/>
        <v>3.06928881742344E-3</v>
      </c>
      <c r="V128" s="233">
        <f t="shared" si="32"/>
        <v>3.0716731436727729E-3</v>
      </c>
      <c r="W128" s="233">
        <f t="shared" si="32"/>
        <v>3.0748702530158157E-3</v>
      </c>
      <c r="X128" s="233">
        <f t="shared" si="32"/>
        <v>3.0726060801006304E-3</v>
      </c>
      <c r="Y128" s="233">
        <f t="shared" si="32"/>
        <v>3.0731908001692277E-3</v>
      </c>
      <c r="DA128" s="177"/>
    </row>
    <row r="129" spans="1:105" ht="12" customHeight="1" x14ac:dyDescent="0.25">
      <c r="A129" s="173" t="s">
        <v>93</v>
      </c>
      <c r="B129" s="233">
        <f t="shared" ref="B129:Y129" si="33">IF(B$86=0,0,B$86/B$83)</f>
        <v>0.13469683383750722</v>
      </c>
      <c r="C129" s="233">
        <f t="shared" si="33"/>
        <v>0.13387947017324797</v>
      </c>
      <c r="D129" s="233">
        <f t="shared" si="33"/>
        <v>0.13449234947813998</v>
      </c>
      <c r="E129" s="233">
        <f t="shared" si="33"/>
        <v>0.1349446846930383</v>
      </c>
      <c r="F129" s="233">
        <f t="shared" si="33"/>
        <v>0.13499904214547226</v>
      </c>
      <c r="G129" s="233">
        <f t="shared" si="33"/>
        <v>0.13497716188292946</v>
      </c>
      <c r="H129" s="233">
        <f t="shared" si="33"/>
        <v>0.13462542034039618</v>
      </c>
      <c r="I129" s="233">
        <f t="shared" si="33"/>
        <v>0.13434712489063047</v>
      </c>
      <c r="J129" s="233">
        <f t="shared" si="33"/>
        <v>0.1347204742799738</v>
      </c>
      <c r="K129" s="233">
        <f t="shared" si="33"/>
        <v>0.13470152011888614</v>
      </c>
      <c r="L129" s="233">
        <f t="shared" si="33"/>
        <v>0.13421735138599836</v>
      </c>
      <c r="M129" s="233">
        <f t="shared" si="33"/>
        <v>0.13395260492553906</v>
      </c>
      <c r="N129" s="233">
        <f t="shared" si="33"/>
        <v>0.1339252532962264</v>
      </c>
      <c r="O129" s="233">
        <f t="shared" si="33"/>
        <v>0.13391688537986682</v>
      </c>
      <c r="P129" s="233">
        <f t="shared" si="33"/>
        <v>0.13356899761631386</v>
      </c>
      <c r="Q129" s="233">
        <f t="shared" si="33"/>
        <v>0.13349797331666868</v>
      </c>
      <c r="R129" s="233">
        <f t="shared" si="33"/>
        <v>0.13358026315199575</v>
      </c>
      <c r="S129" s="233">
        <f t="shared" si="33"/>
        <v>0.13254414319170574</v>
      </c>
      <c r="T129" s="233">
        <f t="shared" si="33"/>
        <v>0.13291739644593345</v>
      </c>
      <c r="U129" s="233">
        <f t="shared" si="33"/>
        <v>0.13354835098054105</v>
      </c>
      <c r="V129" s="233">
        <f t="shared" si="33"/>
        <v>0.13365209580800411</v>
      </c>
      <c r="W129" s="233">
        <f t="shared" si="33"/>
        <v>0.13379120577974876</v>
      </c>
      <c r="X129" s="233">
        <f t="shared" si="33"/>
        <v>0.13369268896456954</v>
      </c>
      <c r="Y129" s="233">
        <f t="shared" si="33"/>
        <v>0.13371813081953712</v>
      </c>
      <c r="DA129" s="177"/>
    </row>
    <row r="130" spans="1:105" ht="12" customHeight="1" x14ac:dyDescent="0.25">
      <c r="A130" s="173" t="s">
        <v>94</v>
      </c>
      <c r="B130" s="233">
        <f t="shared" ref="B130:Y130" si="34">IF(B$87=0,0,B$87/B$83)</f>
        <v>4.2221589095523517E-2</v>
      </c>
      <c r="C130" s="233">
        <f t="shared" si="34"/>
        <v>4.1965381196712802E-2</v>
      </c>
      <c r="D130" s="233">
        <f t="shared" si="34"/>
        <v>4.2157492157594845E-2</v>
      </c>
      <c r="E130" s="233">
        <f t="shared" si="34"/>
        <v>4.2299279540659207E-2</v>
      </c>
      <c r="F130" s="233">
        <f t="shared" si="34"/>
        <v>4.2316318233815958E-2</v>
      </c>
      <c r="G130" s="233">
        <f t="shared" si="34"/>
        <v>4.2309459724762258E-2</v>
      </c>
      <c r="H130" s="233">
        <f t="shared" si="34"/>
        <v>4.2199204075438076E-2</v>
      </c>
      <c r="I130" s="233">
        <f t="shared" si="34"/>
        <v>4.2111970576383911E-2</v>
      </c>
      <c r="J130" s="233">
        <f t="shared" si="34"/>
        <v>4.2228999344297899E-2</v>
      </c>
      <c r="K130" s="233">
        <f t="shared" si="34"/>
        <v>4.2223058040569403E-2</v>
      </c>
      <c r="L130" s="233">
        <f t="shared" si="34"/>
        <v>4.2071292236500496E-2</v>
      </c>
      <c r="M130" s="233">
        <f t="shared" si="34"/>
        <v>4.1988305755307521E-2</v>
      </c>
      <c r="N130" s="233">
        <f t="shared" si="34"/>
        <v>4.1979732211141499E-2</v>
      </c>
      <c r="O130" s="233">
        <f t="shared" si="34"/>
        <v>4.1977109233926259E-2</v>
      </c>
      <c r="P130" s="233">
        <f t="shared" si="34"/>
        <v>4.1868061576415518E-2</v>
      </c>
      <c r="Q130" s="233">
        <f t="shared" si="34"/>
        <v>4.1845798552779555E-2</v>
      </c>
      <c r="R130" s="233">
        <f t="shared" si="34"/>
        <v>4.1871592831048243E-2</v>
      </c>
      <c r="S130" s="233">
        <f t="shared" si="34"/>
        <v>4.249816038385406E-2</v>
      </c>
      <c r="T130" s="233">
        <f t="shared" si="34"/>
        <v>4.2134327945876696E-2</v>
      </c>
      <c r="U130" s="233">
        <f t="shared" si="34"/>
        <v>4.1861589755608983E-2</v>
      </c>
      <c r="V130" s="233">
        <f t="shared" si="34"/>
        <v>4.1894109239186537E-2</v>
      </c>
      <c r="W130" s="233">
        <f t="shared" si="34"/>
        <v>4.1937714154749603E-2</v>
      </c>
      <c r="X130" s="233">
        <f t="shared" si="34"/>
        <v>4.1906833425255134E-2</v>
      </c>
      <c r="Y130" s="233">
        <f t="shared" si="34"/>
        <v>4.1914808338366784E-2</v>
      </c>
      <c r="DA130" s="177"/>
    </row>
    <row r="131" spans="1:105" ht="12" customHeight="1" x14ac:dyDescent="0.25">
      <c r="A131" s="56" t="s">
        <v>95</v>
      </c>
      <c r="B131" s="300">
        <f t="shared" ref="B131:Y131" si="35">IF(B$88=0,0,B$88/B$83)</f>
        <v>0.24264943624000784</v>
      </c>
      <c r="C131" s="300">
        <f t="shared" si="35"/>
        <v>0.2235640966307704</v>
      </c>
      <c r="D131" s="300">
        <f t="shared" si="35"/>
        <v>0.23378293946006626</v>
      </c>
      <c r="E131" s="300">
        <f t="shared" si="35"/>
        <v>0.25847405735885548</v>
      </c>
      <c r="F131" s="300">
        <f t="shared" si="35"/>
        <v>0.26553017993401995</v>
      </c>
      <c r="G131" s="300">
        <f t="shared" si="35"/>
        <v>0.25813686064295205</v>
      </c>
      <c r="H131" s="300">
        <f t="shared" si="35"/>
        <v>0.22859688431952041</v>
      </c>
      <c r="I131" s="300">
        <f t="shared" si="35"/>
        <v>0.20203156896297947</v>
      </c>
      <c r="J131" s="300">
        <f t="shared" si="35"/>
        <v>0.21710401179270525</v>
      </c>
      <c r="K131" s="300">
        <f t="shared" si="35"/>
        <v>0.21668786952433103</v>
      </c>
      <c r="L131" s="300">
        <f t="shared" si="35"/>
        <v>0.19754881430123225</v>
      </c>
      <c r="M131" s="300">
        <f t="shared" si="35"/>
        <v>0.19890213643546811</v>
      </c>
      <c r="N131" s="300">
        <f t="shared" si="35"/>
        <v>0.19885900471360782</v>
      </c>
      <c r="O131" s="300">
        <f t="shared" si="35"/>
        <v>0.20117039548721771</v>
      </c>
      <c r="P131" s="300">
        <f t="shared" si="35"/>
        <v>0.19994200447868024</v>
      </c>
      <c r="Q131" s="300">
        <f t="shared" si="35"/>
        <v>0.19971152785908916</v>
      </c>
      <c r="R131" s="300">
        <f t="shared" si="35"/>
        <v>0.19889750684252611</v>
      </c>
      <c r="S131" s="300">
        <f t="shared" si="35"/>
        <v>0.20419332436371812</v>
      </c>
      <c r="T131" s="300">
        <f t="shared" si="35"/>
        <v>0.20145930005695975</v>
      </c>
      <c r="U131" s="300">
        <f t="shared" si="35"/>
        <v>0.19972513071948297</v>
      </c>
      <c r="V131" s="300">
        <f t="shared" si="35"/>
        <v>0.19669002460430471</v>
      </c>
      <c r="W131" s="300">
        <f t="shared" si="35"/>
        <v>0.19301831740039058</v>
      </c>
      <c r="X131" s="300">
        <f t="shared" si="35"/>
        <v>0.19670479268884586</v>
      </c>
      <c r="Y131" s="300">
        <f t="shared" si="35"/>
        <v>0.1950714405604031</v>
      </c>
      <c r="DA131" s="68"/>
    </row>
    <row r="132" spans="1:105" ht="12" customHeight="1" x14ac:dyDescent="0.25">
      <c r="A132" s="41" t="s">
        <v>1939</v>
      </c>
      <c r="B132" s="235">
        <f t="shared" ref="B132:Y132" si="36">IF(B$94=0,0,B$94/B$83)</f>
        <v>0.54938833841146995</v>
      </c>
      <c r="C132" s="235">
        <f t="shared" si="36"/>
        <v>0.56973562874141581</v>
      </c>
      <c r="D132" s="235">
        <f t="shared" si="36"/>
        <v>0.55857054433773268</v>
      </c>
      <c r="E132" s="235">
        <f t="shared" si="36"/>
        <v>0.53318105339472421</v>
      </c>
      <c r="F132" s="235">
        <f t="shared" si="36"/>
        <v>0.5260410068218655</v>
      </c>
      <c r="G132" s="235">
        <f t="shared" si="36"/>
        <v>0.53346810766488229</v>
      </c>
      <c r="H132" s="235">
        <f t="shared" si="36"/>
        <v>0.56355114763612724</v>
      </c>
      <c r="I132" s="235">
        <f t="shared" si="36"/>
        <v>0.59054613115478316</v>
      </c>
      <c r="J132" s="235">
        <f t="shared" si="36"/>
        <v>0.57489726371559646</v>
      </c>
      <c r="K132" s="235">
        <f t="shared" si="36"/>
        <v>0.57534266984568994</v>
      </c>
      <c r="L132" s="235">
        <f t="shared" si="36"/>
        <v>0.59522924677562372</v>
      </c>
      <c r="M132" s="235">
        <f t="shared" si="36"/>
        <v>0.59428467413832653</v>
      </c>
      <c r="N132" s="235">
        <f t="shared" si="36"/>
        <v>0.59437003480897999</v>
      </c>
      <c r="O132" s="235">
        <f t="shared" si="36"/>
        <v>0.59207156349648959</v>
      </c>
      <c r="P132" s="235">
        <f t="shared" si="36"/>
        <v>0.59383706819522153</v>
      </c>
      <c r="Q132" s="235">
        <f t="shared" si="36"/>
        <v>0.59417720122608253</v>
      </c>
      <c r="R132" s="235">
        <f t="shared" si="36"/>
        <v>0.59486417265439162</v>
      </c>
      <c r="S132" s="235">
        <f t="shared" si="36"/>
        <v>0.59009942651826697</v>
      </c>
      <c r="T132" s="235">
        <f t="shared" si="36"/>
        <v>0.592751693502368</v>
      </c>
      <c r="U132" s="235">
        <f t="shared" si="36"/>
        <v>0.59408581887534551</v>
      </c>
      <c r="V132" s="235">
        <f t="shared" si="36"/>
        <v>0.59696075043724772</v>
      </c>
      <c r="W132" s="235">
        <f t="shared" si="36"/>
        <v>0.6004176818482353</v>
      </c>
      <c r="X132" s="235">
        <f t="shared" si="36"/>
        <v>0.59688330943803758</v>
      </c>
      <c r="Y132" s="235">
        <f t="shared" si="36"/>
        <v>0.59847738117194316</v>
      </c>
      <c r="DA132" s="97"/>
    </row>
    <row r="133" spans="1:105" ht="12" customHeight="1" x14ac:dyDescent="0.25">
      <c r="J133" s="131"/>
    </row>
    <row r="134" spans="1:105" ht="15" customHeight="1" x14ac:dyDescent="0.25">
      <c r="A134" s="32" t="s">
        <v>341</v>
      </c>
      <c r="B134" s="33"/>
      <c r="C134" s="33"/>
      <c r="D134" s="33"/>
      <c r="E134" s="33"/>
      <c r="F134" s="33"/>
      <c r="G134" s="33"/>
      <c r="H134" s="33"/>
      <c r="I134" s="33"/>
      <c r="J134" s="33"/>
      <c r="K134" s="33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X134" s="33"/>
      <c r="Y134" s="33"/>
      <c r="DA134" s="88"/>
    </row>
    <row r="135" spans="1:105" ht="12" customHeight="1" x14ac:dyDescent="0.25">
      <c r="J135" s="131"/>
    </row>
    <row r="136" spans="1:105" ht="12" customHeight="1" x14ac:dyDescent="0.25">
      <c r="A136" s="35" t="s">
        <v>54</v>
      </c>
      <c r="B136" s="322">
        <f>IF(B$5=0,0,B$5/PPA_fec!B$5)</f>
        <v>0.68613560829787956</v>
      </c>
      <c r="C136" s="322">
        <f>IF(C$5=0,0,C$5/PPA_fec!C$5)</f>
        <v>0.68234573839912971</v>
      </c>
      <c r="D136" s="322">
        <f>IF(D$5=0,0,D$5/PPA_fec!D$5)</f>
        <v>0.68479555475842402</v>
      </c>
      <c r="E136" s="322">
        <f>IF(E$5=0,0,E$5/PPA_fec!E$5)</f>
        <v>0.69482215043062545</v>
      </c>
      <c r="F136" s="322">
        <f>IF(F$5=0,0,F$5/PPA_fec!F$5)</f>
        <v>0.69813773055737671</v>
      </c>
      <c r="G136" s="322">
        <f>IF(G$5=0,0,G$5/PPA_fec!G$5)</f>
        <v>0.69682599853760963</v>
      </c>
      <c r="H136" s="322">
        <f>IF(H$5=0,0,H$5/PPA_fec!H$5)</f>
        <v>0.70120683759338054</v>
      </c>
      <c r="I136" s="322">
        <f>IF(I$5=0,0,I$5/PPA_fec!I$5)</f>
        <v>0.70905117120501759</v>
      </c>
      <c r="J136" s="322">
        <f>IF(J$5=0,0,J$5/PPA_fec!J$5)</f>
        <v>0.71786592550278427</v>
      </c>
      <c r="K136" s="322">
        <f>IF(K$5=0,0,K$5/PPA_fec!K$5)</f>
        <v>0.71670422175055581</v>
      </c>
      <c r="L136" s="322">
        <f>IF(L$5=0,0,L$5/PPA_fec!L$5)</f>
        <v>0.71486954391903712</v>
      </c>
      <c r="M136" s="322">
        <f>IF(M$5=0,0,M$5/PPA_fec!M$5)</f>
        <v>0.71122673779245604</v>
      </c>
      <c r="N136" s="322">
        <f>IF(N$5=0,0,N$5/PPA_fec!N$5)</f>
        <v>0.71164257257671426</v>
      </c>
      <c r="O136" s="322">
        <f>IF(O$5=0,0,O$5/PPA_fec!O$5)</f>
        <v>0.71102030752395295</v>
      </c>
      <c r="P136" s="322">
        <f>IF(P$5=0,0,P$5/PPA_fec!P$5)</f>
        <v>0.71001952597430884</v>
      </c>
      <c r="Q136" s="322">
        <f>IF(Q$5=0,0,Q$5/PPA_fec!Q$5)</f>
        <v>0.7104493304724272</v>
      </c>
      <c r="R136" s="322">
        <f>IF(R$5=0,0,R$5/PPA_fec!R$5)</f>
        <v>0.71105049260464792</v>
      </c>
      <c r="S136" s="322">
        <f>IF(S$5=0,0,S$5/PPA_fec!S$5)</f>
        <v>0.71077901383350439</v>
      </c>
      <c r="T136" s="322">
        <f>IF(T$5=0,0,T$5/PPA_fec!T$5)</f>
        <v>0.7098677890738273</v>
      </c>
      <c r="U136" s="322">
        <f>IF(U$5=0,0,U$5/PPA_fec!U$5)</f>
        <v>0.7102321797118486</v>
      </c>
      <c r="V136" s="322">
        <f>IF(V$5=0,0,V$5/PPA_fec!V$5)</f>
        <v>0.71423468998126116</v>
      </c>
      <c r="W136" s="322">
        <f>IF(W$5=0,0,W$5/PPA_fec!W$5)</f>
        <v>0.71911135733965303</v>
      </c>
      <c r="X136" s="322">
        <f>IF(X$5=0,0,X$5/PPA_fec!X$5)</f>
        <v>0.71344009788906004</v>
      </c>
      <c r="Y136" s="322">
        <f>IF(Y$5=0,0,Y$5/PPA_fec!Y$5)</f>
        <v>0.71655922954716222</v>
      </c>
      <c r="DA136" s="95"/>
    </row>
    <row r="137" spans="1:105" ht="12" customHeight="1" x14ac:dyDescent="0.25">
      <c r="A137" s="55" t="s">
        <v>91</v>
      </c>
      <c r="B137" s="305">
        <f>IF(B$6=0,0,B$6/PPA_fec!B$6)</f>
        <v>0.50462786057182363</v>
      </c>
      <c r="C137" s="305">
        <f>IF(C$6=0,0,C$6/PPA_fec!C$6)</f>
        <v>0.50528963737375288</v>
      </c>
      <c r="D137" s="305">
        <f>IF(D$6=0,0,D$6/PPA_fec!D$6)</f>
        <v>0.50528963737375265</v>
      </c>
      <c r="E137" s="305">
        <f>IF(E$6=0,0,E$6/PPA_fec!E$6)</f>
        <v>0.50863151273794249</v>
      </c>
      <c r="F137" s="305">
        <f>IF(F$6=0,0,F$6/PPA_fec!F$6)</f>
        <v>0.51238788073982711</v>
      </c>
      <c r="G137" s="305">
        <f>IF(G$6=0,0,G$6/PPA_fec!G$6)</f>
        <v>0.51238788073982688</v>
      </c>
      <c r="H137" s="305">
        <f>IF(H$6=0,0,H$6/PPA_fec!H$6)</f>
        <v>0.512387880739827</v>
      </c>
      <c r="I137" s="305">
        <f>IF(I$6=0,0,I$6/PPA_fec!I$6)</f>
        <v>0.51238788073982711</v>
      </c>
      <c r="J137" s="305">
        <f>IF(J$6=0,0,J$6/PPA_fec!J$6)</f>
        <v>0.5161490926658443</v>
      </c>
      <c r="K137" s="305">
        <f>IF(K$6=0,0,K$6/PPA_fec!K$6)</f>
        <v>0.51629529410610908</v>
      </c>
      <c r="L137" s="305">
        <f>IF(L$6=0,0,L$6/PPA_fec!L$6)</f>
        <v>0.51629529410610908</v>
      </c>
      <c r="M137" s="305">
        <f>IF(M$6=0,0,M$6/PPA_fec!M$6)</f>
        <v>0.51629529410610886</v>
      </c>
      <c r="N137" s="305">
        <f>IF(N$6=0,0,N$6/PPA_fec!N$6)</f>
        <v>0.51629529410610886</v>
      </c>
      <c r="O137" s="305">
        <f>IF(O$6=0,0,O$6/PPA_fec!O$6)</f>
        <v>0.51629529410610886</v>
      </c>
      <c r="P137" s="305">
        <f>IF(P$6=0,0,P$6/PPA_fec!P$6)</f>
        <v>0.51629529410610886</v>
      </c>
      <c r="Q137" s="305">
        <f>IF(Q$6=0,0,Q$6/PPA_fec!Q$6)</f>
        <v>0.51629529410610886</v>
      </c>
      <c r="R137" s="305">
        <f>IF(R$6=0,0,R$6/PPA_fec!R$6)</f>
        <v>0.51629529410610886</v>
      </c>
      <c r="S137" s="305">
        <f>IF(S$6=0,0,S$6/PPA_fec!S$6)</f>
        <v>0.51629529410610864</v>
      </c>
      <c r="T137" s="305">
        <f>IF(T$6=0,0,T$6/PPA_fec!T$6)</f>
        <v>0.51629529410610875</v>
      </c>
      <c r="U137" s="305">
        <f>IF(U$6=0,0,U$6/PPA_fec!U$6)</f>
        <v>0.51629529410610886</v>
      </c>
      <c r="V137" s="305">
        <f>IF(V$6=0,0,V$6/PPA_fec!V$6)</f>
        <v>0.51629529410610897</v>
      </c>
      <c r="W137" s="305">
        <f>IF(W$6=0,0,W$6/PPA_fec!W$6)</f>
        <v>0.51629529410610886</v>
      </c>
      <c r="X137" s="305">
        <f>IF(X$6=0,0,X$6/PPA_fec!X$6)</f>
        <v>0.51629529410610886</v>
      </c>
      <c r="Y137" s="305">
        <f>IF(Y$6=0,0,Y$6/PPA_fec!Y$6)</f>
        <v>0.51629529410610886</v>
      </c>
      <c r="DA137" s="76"/>
    </row>
    <row r="138" spans="1:105" ht="12" customHeight="1" x14ac:dyDescent="0.25">
      <c r="A138" s="173" t="s">
        <v>92</v>
      </c>
      <c r="B138" s="306">
        <f>IF(B$7=0,0,B$7/PPA_fec!B$7)</f>
        <v>0.13114288274189814</v>
      </c>
      <c r="C138" s="306">
        <f>IF(C$7=0,0,C$7/PPA_fec!C$7)</f>
        <v>0.13131486555203936</v>
      </c>
      <c r="D138" s="306">
        <f>IF(D$7=0,0,D$7/PPA_fec!D$7)</f>
        <v>0.13131486555203933</v>
      </c>
      <c r="E138" s="306">
        <f>IF(E$7=0,0,E$7/PPA_fec!E$7)</f>
        <v>0.13218335340866968</v>
      </c>
      <c r="F138" s="306">
        <f>IF(F$7=0,0,F$7/PPA_fec!F$7)</f>
        <v>0.13315955977160879</v>
      </c>
      <c r="G138" s="306">
        <f>IF(G$7=0,0,G$7/PPA_fec!G$7)</f>
        <v>0.13315955977160876</v>
      </c>
      <c r="H138" s="306">
        <f>IF(H$7=0,0,H$7/PPA_fec!H$7)</f>
        <v>0.13315955977160879</v>
      </c>
      <c r="I138" s="306">
        <f>IF(I$7=0,0,I$7/PPA_fec!I$7)</f>
        <v>0.13315955977160879</v>
      </c>
      <c r="J138" s="306">
        <f>IF(J$7=0,0,J$7/PPA_fec!J$7)</f>
        <v>0.13417501986201635</v>
      </c>
      <c r="K138" s="306">
        <f>IF(K$7=0,0,K$7/PPA_fec!K$7)</f>
        <v>0.13417501986201635</v>
      </c>
      <c r="L138" s="306">
        <f>IF(L$7=0,0,L$7/PPA_fec!L$7)</f>
        <v>0.13417501986201633</v>
      </c>
      <c r="M138" s="306">
        <f>IF(M$7=0,0,M$7/PPA_fec!M$7)</f>
        <v>0.13417501986201635</v>
      </c>
      <c r="N138" s="306">
        <f>IF(N$7=0,0,N$7/PPA_fec!N$7)</f>
        <v>0.13417501986201633</v>
      </c>
      <c r="O138" s="306">
        <f>IF(O$7=0,0,O$7/PPA_fec!O$7)</f>
        <v>0.13417501986201633</v>
      </c>
      <c r="P138" s="306">
        <f>IF(P$7=0,0,P$7/PPA_fec!P$7)</f>
        <v>0.13417501986201633</v>
      </c>
      <c r="Q138" s="306">
        <f>IF(Q$7=0,0,Q$7/PPA_fec!Q$7)</f>
        <v>0.13417501986201635</v>
      </c>
      <c r="R138" s="306">
        <f>IF(R$7=0,0,R$7/PPA_fec!R$7)</f>
        <v>0.13417501986201633</v>
      </c>
      <c r="S138" s="306">
        <f>IF(S$7=0,0,S$7/PPA_fec!S$7)</f>
        <v>0.13417501986201627</v>
      </c>
      <c r="T138" s="306">
        <f>IF(T$7=0,0,T$7/PPA_fec!T$7)</f>
        <v>0.1341750198620163</v>
      </c>
      <c r="U138" s="306">
        <f>IF(U$7=0,0,U$7/PPA_fec!U$7)</f>
        <v>0.13417501986201638</v>
      </c>
      <c r="V138" s="306">
        <f>IF(V$7=0,0,V$7/PPA_fec!V$7)</f>
        <v>0.13417501986201633</v>
      </c>
      <c r="W138" s="306">
        <f>IF(W$7=0,0,W$7/PPA_fec!W$7)</f>
        <v>0.13417501986201633</v>
      </c>
      <c r="X138" s="306">
        <f>IF(X$7=0,0,X$7/PPA_fec!X$7)</f>
        <v>0.13417501986201627</v>
      </c>
      <c r="Y138" s="306">
        <f>IF(Y$7=0,0,Y$7/PPA_fec!Y$7)</f>
        <v>0.13417501986201644</v>
      </c>
      <c r="DA138" s="77"/>
    </row>
    <row r="139" spans="1:105" ht="12" customHeight="1" x14ac:dyDescent="0.25">
      <c r="A139" s="173" t="s">
        <v>93</v>
      </c>
      <c r="B139" s="306">
        <f>IF(B$8=0,0,B$8/PPA_fec!B$8)</f>
        <v>0.7213127960887874</v>
      </c>
      <c r="C139" s="306">
        <f>IF(C$8=0,0,C$8/PPA_fec!C$8)</f>
        <v>0.72225873687542042</v>
      </c>
      <c r="D139" s="306">
        <f>IF(D$8=0,0,D$8/PPA_fec!D$8)</f>
        <v>0.7222587368754203</v>
      </c>
      <c r="E139" s="306">
        <f>IF(E$8=0,0,E$8/PPA_fec!E$8)</f>
        <v>0.7266488651036116</v>
      </c>
      <c r="F139" s="306">
        <f>IF(F$8=0,0,F$8/PPA_fec!F$8)</f>
        <v>0.73059998050898356</v>
      </c>
      <c r="G139" s="306">
        <f>IF(G$8=0,0,G$8/PPA_fec!G$8)</f>
        <v>0.73240493404317042</v>
      </c>
      <c r="H139" s="306">
        <f>IF(H$8=0,0,H$8/PPA_fec!H$8)</f>
        <v>0.73240493404317075</v>
      </c>
      <c r="I139" s="306">
        <f>IF(I$8=0,0,I$8/PPA_fec!I$8)</f>
        <v>0.73240493404317053</v>
      </c>
      <c r="J139" s="306">
        <f>IF(J$8=0,0,J$8/PPA_fec!J$8)</f>
        <v>0.73578044255458686</v>
      </c>
      <c r="K139" s="306">
        <f>IF(K$8=0,0,K$8/PPA_fec!K$8)</f>
        <v>0.73799017314890292</v>
      </c>
      <c r="L139" s="306">
        <f>IF(L$8=0,0,L$8/PPA_fec!L$8)</f>
        <v>0.73799017314890258</v>
      </c>
      <c r="M139" s="306">
        <f>IF(M$8=0,0,M$8/PPA_fec!M$8)</f>
        <v>0.73799017314890247</v>
      </c>
      <c r="N139" s="306">
        <f>IF(N$8=0,0,N$8/PPA_fec!N$8)</f>
        <v>0.73799017314890236</v>
      </c>
      <c r="O139" s="306">
        <f>IF(O$8=0,0,O$8/PPA_fec!O$8)</f>
        <v>0.73799017314890236</v>
      </c>
      <c r="P139" s="306">
        <f>IF(P$8=0,0,P$8/PPA_fec!P$8)</f>
        <v>0.73799017314890236</v>
      </c>
      <c r="Q139" s="306">
        <f>IF(Q$8=0,0,Q$8/PPA_fec!Q$8)</f>
        <v>0.73799017314890236</v>
      </c>
      <c r="R139" s="306">
        <f>IF(R$8=0,0,R$8/PPA_fec!R$8)</f>
        <v>0.73799017314890247</v>
      </c>
      <c r="S139" s="306">
        <f>IF(S$8=0,0,S$8/PPA_fec!S$8)</f>
        <v>0.73799017314890236</v>
      </c>
      <c r="T139" s="306">
        <f>IF(T$8=0,0,T$8/PPA_fec!T$8)</f>
        <v>0.73799017314890236</v>
      </c>
      <c r="U139" s="306">
        <f>IF(U$8=0,0,U$8/PPA_fec!U$8)</f>
        <v>0.73799017314890225</v>
      </c>
      <c r="V139" s="306">
        <f>IF(V$8=0,0,V$8/PPA_fec!V$8)</f>
        <v>0.73799017314890236</v>
      </c>
      <c r="W139" s="306">
        <f>IF(W$8=0,0,W$8/PPA_fec!W$8)</f>
        <v>0.73799017314890247</v>
      </c>
      <c r="X139" s="306">
        <f>IF(X$8=0,0,X$8/PPA_fec!X$8)</f>
        <v>0.73799017314890236</v>
      </c>
      <c r="Y139" s="306">
        <f>IF(Y$8=0,0,Y$8/PPA_fec!Y$8)</f>
        <v>0.73799017314890247</v>
      </c>
      <c r="DA139" s="77"/>
    </row>
    <row r="140" spans="1:105" ht="12" customHeight="1" x14ac:dyDescent="0.25">
      <c r="A140" s="173" t="s">
        <v>94</v>
      </c>
      <c r="B140" s="306">
        <f>IF(B$9=0,0,B$9/PPA_fec!B$9)</f>
        <v>0.50638147763841035</v>
      </c>
      <c r="C140" s="306">
        <f>IF(C$9=0,0,C$9/PPA_fec!C$9)</f>
        <v>0.50704555416095498</v>
      </c>
      <c r="D140" s="306">
        <f>IF(D$9=0,0,D$9/PPA_fec!D$9)</f>
        <v>0.50704555416095487</v>
      </c>
      <c r="E140" s="306">
        <f>IF(E$9=0,0,E$9/PPA_fec!E$9)</f>
        <v>0.51039904277548398</v>
      </c>
      <c r="F140" s="306">
        <f>IF(F$9=0,0,F$9/PPA_fec!F$9)</f>
        <v>0.51416846441857866</v>
      </c>
      <c r="G140" s="306">
        <f>IF(G$9=0,0,G$9/PPA_fec!G$9)</f>
        <v>0.51416846441857855</v>
      </c>
      <c r="H140" s="306">
        <f>IF(H$9=0,0,H$9/PPA_fec!H$9)</f>
        <v>0.51416846441857844</v>
      </c>
      <c r="I140" s="306">
        <f>IF(I$9=0,0,I$9/PPA_fec!I$9)</f>
        <v>0.51416846441857866</v>
      </c>
      <c r="J140" s="306">
        <f>IF(J$9=0,0,J$9/PPA_fec!J$9)</f>
        <v>0.51808945631926329</v>
      </c>
      <c r="K140" s="306">
        <f>IF(K$9=0,0,K$9/PPA_fec!K$9)</f>
        <v>0.51808945631926329</v>
      </c>
      <c r="L140" s="306">
        <f>IF(L$9=0,0,L$9/PPA_fec!L$9)</f>
        <v>0.51808945631926329</v>
      </c>
      <c r="M140" s="306">
        <f>IF(M$9=0,0,M$9/PPA_fec!M$9)</f>
        <v>0.51808945631926329</v>
      </c>
      <c r="N140" s="306">
        <f>IF(N$9=0,0,N$9/PPA_fec!N$9)</f>
        <v>0.51808945631926329</v>
      </c>
      <c r="O140" s="306">
        <f>IF(O$9=0,0,O$9/PPA_fec!O$9)</f>
        <v>0.51808945631926329</v>
      </c>
      <c r="P140" s="306">
        <f>IF(P$9=0,0,P$9/PPA_fec!P$9)</f>
        <v>0.51808945631926306</v>
      </c>
      <c r="Q140" s="306">
        <f>IF(Q$9=0,0,Q$9/PPA_fec!Q$9)</f>
        <v>0.51808945631926318</v>
      </c>
      <c r="R140" s="306">
        <f>IF(R$9=0,0,R$9/PPA_fec!R$9)</f>
        <v>0.51808945631926284</v>
      </c>
      <c r="S140" s="306">
        <f>IF(S$9=0,0,S$9/PPA_fec!S$9)</f>
        <v>0.51808945631926306</v>
      </c>
      <c r="T140" s="306">
        <f>IF(T$9=0,0,T$9/PPA_fec!T$9)</f>
        <v>0.51808945631926318</v>
      </c>
      <c r="U140" s="306">
        <f>IF(U$9=0,0,U$9/PPA_fec!U$9)</f>
        <v>0.51808945631926329</v>
      </c>
      <c r="V140" s="306">
        <f>IF(V$9=0,0,V$9/PPA_fec!V$9)</f>
        <v>0.51808945631926318</v>
      </c>
      <c r="W140" s="306">
        <f>IF(W$9=0,0,W$9/PPA_fec!W$9)</f>
        <v>0.51808945631926306</v>
      </c>
      <c r="X140" s="306">
        <f>IF(X$9=0,0,X$9/PPA_fec!X$9)</f>
        <v>0.51808945631926306</v>
      </c>
      <c r="Y140" s="306">
        <f>IF(Y$9=0,0,Y$9/PPA_fec!Y$9)</f>
        <v>0.51808945631926362</v>
      </c>
      <c r="DA140" s="77"/>
    </row>
    <row r="141" spans="1:105" ht="12" customHeight="1" x14ac:dyDescent="0.25">
      <c r="A141" s="56" t="s">
        <v>95</v>
      </c>
      <c r="B141" s="307">
        <f>IF(B$10=0,0,B$10/PPA_fec!B$10)</f>
        <v>0.77238011484541946</v>
      </c>
      <c r="C141" s="307">
        <f>IF(C$10=0,0,C$10/PPA_fec!C$10)</f>
        <v>0.80987891266530099</v>
      </c>
      <c r="D141" s="307">
        <f>IF(D$10=0,0,D$10/PPA_fec!D$10)</f>
        <v>0.78416516702026939</v>
      </c>
      <c r="E141" s="307">
        <f>IF(E$10=0,0,E$10/PPA_fec!E$10)</f>
        <v>0.76445650503866924</v>
      </c>
      <c r="F141" s="307">
        <f>IF(F$10=0,0,F$10/PPA_fec!F$10)</f>
        <v>0.76580192392240498</v>
      </c>
      <c r="G141" s="307">
        <f>IF(G$10=0,0,G$10/PPA_fec!G$10)</f>
        <v>0.76945482164513568</v>
      </c>
      <c r="H141" s="307">
        <f>IF(H$10=0,0,H$10/PPA_fec!H$10)</f>
        <v>0.79459453881780784</v>
      </c>
      <c r="I141" s="307">
        <f>IF(I$10=0,0,I$10/PPA_fec!I$10)</f>
        <v>0.82422080421197519</v>
      </c>
      <c r="J141" s="307">
        <f>IF(J$10=0,0,J$10/PPA_fec!J$10)</f>
        <v>0.80552788166448008</v>
      </c>
      <c r="K141" s="307">
        <f>IF(K$10=0,0,K$10/PPA_fec!K$10)</f>
        <v>0.8064269233762511</v>
      </c>
      <c r="L141" s="307">
        <f>IF(L$10=0,0,L$10/PPA_fec!L$10)</f>
        <v>0.83971792017877211</v>
      </c>
      <c r="M141" s="307">
        <f>IF(M$10=0,0,M$10/PPA_fec!M$10)</f>
        <v>0.84836839943046882</v>
      </c>
      <c r="N141" s="307">
        <f>IF(N$10=0,0,N$10/PPA_fec!N$10)</f>
        <v>0.84946584909926881</v>
      </c>
      <c r="O141" s="307">
        <f>IF(O$10=0,0,O$10/PPA_fec!O$10)</f>
        <v>0.84728428737476702</v>
      </c>
      <c r="P141" s="307">
        <f>IF(P$10=0,0,P$10/PPA_fec!P$10)</f>
        <v>0.86209552549702162</v>
      </c>
      <c r="Q141" s="307">
        <f>IF(Q$10=0,0,Q$10/PPA_fec!Q$10)</f>
        <v>0.86518156770566557</v>
      </c>
      <c r="R141" s="307">
        <f>IF(R$10=0,0,R$10/PPA_fec!R$10)</f>
        <v>0.86289681867349521</v>
      </c>
      <c r="S141" s="307">
        <f>IF(S$10=0,0,S$10/PPA_fec!S$10)</f>
        <v>0.86134668942177484</v>
      </c>
      <c r="T141" s="307">
        <f>IF(T$10=0,0,T$10/PPA_fec!T$10)</f>
        <v>0.86016833555850647</v>
      </c>
      <c r="U141" s="307">
        <f>IF(U$10=0,0,U$10/PPA_fec!U$10)</f>
        <v>0.86316884779627978</v>
      </c>
      <c r="V141" s="307">
        <f>IF(V$10=0,0,V$10/PPA_fec!V$10)</f>
        <v>0.86269331372286862</v>
      </c>
      <c r="W141" s="307">
        <f>IF(W$10=0,0,W$10/PPA_fec!W$10)</f>
        <v>0.86154397391652404</v>
      </c>
      <c r="X141" s="307">
        <f>IF(X$10=0,0,X$10/PPA_fec!X$10)</f>
        <v>0.86105090714628763</v>
      </c>
      <c r="Y141" s="307">
        <f>IF(Y$10=0,0,Y$10/PPA_fec!Y$10)</f>
        <v>0.86200136841912056</v>
      </c>
      <c r="DA141" s="78"/>
    </row>
    <row r="142" spans="1:105" ht="12" customHeight="1" x14ac:dyDescent="0.25">
      <c r="A142" s="174" t="s">
        <v>1853</v>
      </c>
      <c r="B142" s="308">
        <f>IF(B$16=0,0,B$16/PPA_fec!B$16)</f>
        <v>0.6276467246172942</v>
      </c>
      <c r="C142" s="308">
        <f>IF(C$16=0,0,C$16/PPA_fec!C$16)</f>
        <v>0.62846983026526171</v>
      </c>
      <c r="D142" s="308">
        <f>IF(D$16=0,0,D$16/PPA_fec!D$16)</f>
        <v>0.62846983026526182</v>
      </c>
      <c r="E142" s="308">
        <f>IF(E$16=0,0,E$16/PPA_fec!E$16)</f>
        <v>0.63262639253678643</v>
      </c>
      <c r="F142" s="308">
        <f>IF(F$16=0,0,F$16/PPA_fec!F$16)</f>
        <v>0.63729849302320896</v>
      </c>
      <c r="G142" s="308">
        <f>IF(G$16=0,0,G$16/PPA_fec!G$16)</f>
        <v>0.63729849302320885</v>
      </c>
      <c r="H142" s="308">
        <f>IF(H$16=0,0,H$16/PPA_fec!H$16)</f>
        <v>0.63729849302320885</v>
      </c>
      <c r="I142" s="308">
        <f>IF(I$16=0,0,I$16/PPA_fec!I$16)</f>
        <v>0.63729849302320885</v>
      </c>
      <c r="J142" s="308">
        <f>IF(J$16=0,0,J$16/PPA_fec!J$16)</f>
        <v>0.64196864372088791</v>
      </c>
      <c r="K142" s="308">
        <f>IF(K$16=0,0,K$16/PPA_fec!K$16)</f>
        <v>0.64215846091775564</v>
      </c>
      <c r="L142" s="308">
        <f>IF(L$16=0,0,L$16/PPA_fec!L$16)</f>
        <v>0.64215846091775541</v>
      </c>
      <c r="M142" s="308">
        <f>IF(M$16=0,0,M$16/PPA_fec!M$16)</f>
        <v>0.6421584609177553</v>
      </c>
      <c r="N142" s="308">
        <f>IF(N$16=0,0,N$16/PPA_fec!N$16)</f>
        <v>0.64215846091775508</v>
      </c>
      <c r="O142" s="308">
        <f>IF(O$16=0,0,O$16/PPA_fec!O$16)</f>
        <v>0.6421584609177553</v>
      </c>
      <c r="P142" s="308">
        <f>IF(P$16=0,0,P$16/PPA_fec!P$16)</f>
        <v>0.64215846091775519</v>
      </c>
      <c r="Q142" s="308">
        <f>IF(Q$16=0,0,Q$16/PPA_fec!Q$16)</f>
        <v>0.64215846091775519</v>
      </c>
      <c r="R142" s="308">
        <f>IF(R$16=0,0,R$16/PPA_fec!R$16)</f>
        <v>0.64215846091775519</v>
      </c>
      <c r="S142" s="308">
        <f>IF(S$16=0,0,S$16/PPA_fec!S$16)</f>
        <v>0.64215846091775519</v>
      </c>
      <c r="T142" s="308">
        <f>IF(T$16=0,0,T$16/PPA_fec!T$16)</f>
        <v>0.6421584609177553</v>
      </c>
      <c r="U142" s="308">
        <f>IF(U$16=0,0,U$16/PPA_fec!U$16)</f>
        <v>0.6421584609177553</v>
      </c>
      <c r="V142" s="308">
        <f>IF(V$16=0,0,V$16/PPA_fec!V$16)</f>
        <v>0.6421584609177553</v>
      </c>
      <c r="W142" s="308">
        <f>IF(W$16=0,0,W$16/PPA_fec!W$16)</f>
        <v>0.6421584609177553</v>
      </c>
      <c r="X142" s="308">
        <f>IF(X$16=0,0,X$16/PPA_fec!X$16)</f>
        <v>0.64215846091775519</v>
      </c>
      <c r="Y142" s="308">
        <f>IF(Y$16=0,0,Y$16/PPA_fec!Y$16)</f>
        <v>0.64215846091775519</v>
      </c>
      <c r="DA142" s="79"/>
    </row>
    <row r="143" spans="1:105" ht="12" customHeight="1" x14ac:dyDescent="0.25">
      <c r="A143" s="174" t="s">
        <v>1855</v>
      </c>
      <c r="B143" s="308">
        <f>IF(B$17=0,0,B$17/PPA_fec!B$17)</f>
        <v>0.6997883821585974</v>
      </c>
      <c r="C143" s="308">
        <f>IF(C$17=0,0,C$17/PPA_fec!C$17)</f>
        <v>0.6959414908246021</v>
      </c>
      <c r="D143" s="308">
        <f>IF(D$17=0,0,D$17/PPA_fec!D$17)</f>
        <v>0.6983799820829969</v>
      </c>
      <c r="E143" s="308">
        <f>IF(E$17=0,0,E$17/PPA_fec!E$17)</f>
        <v>0.70868269878445456</v>
      </c>
      <c r="F143" s="308">
        <f>IF(F$17=0,0,F$17/PPA_fec!F$17)</f>
        <v>0.71157620976963532</v>
      </c>
      <c r="G143" s="308">
        <f>IF(G$17=0,0,G$17/PPA_fec!G$17)</f>
        <v>0.71017953787764199</v>
      </c>
      <c r="H143" s="308">
        <f>IF(H$17=0,0,H$17/PPA_fec!H$17)</f>
        <v>0.71677384877131622</v>
      </c>
      <c r="I143" s="308">
        <f>IF(I$17=0,0,I$17/PPA_fec!I$17)</f>
        <v>0.72862856591135494</v>
      </c>
      <c r="J143" s="308">
        <f>IF(J$17=0,0,J$17/PPA_fec!J$17)</f>
        <v>0.73703083951514214</v>
      </c>
      <c r="K143" s="308">
        <f>IF(K$17=0,0,K$17/PPA_fec!K$17)</f>
        <v>0.73551877087054096</v>
      </c>
      <c r="L143" s="308">
        <f>IF(L$17=0,0,L$17/PPA_fec!L$17)</f>
        <v>0.73531846203564744</v>
      </c>
      <c r="M143" s="308">
        <f>IF(M$17=0,0,M$17/PPA_fec!M$17)</f>
        <v>0.73083918884349286</v>
      </c>
      <c r="N143" s="308">
        <f>IF(N$17=0,0,N$17/PPA_fec!N$17)</f>
        <v>0.731408920566055</v>
      </c>
      <c r="O143" s="308">
        <f>IF(O$17=0,0,O$17/PPA_fec!O$17)</f>
        <v>0.73035252933010097</v>
      </c>
      <c r="P143" s="308">
        <f>IF(P$17=0,0,P$17/PPA_fec!P$17)</f>
        <v>0.72970838098259116</v>
      </c>
      <c r="Q143" s="308">
        <f>IF(Q$17=0,0,Q$17/PPA_fec!Q$17)</f>
        <v>0.73042311949160799</v>
      </c>
      <c r="R143" s="308">
        <f>IF(R$17=0,0,R$17/PPA_fec!R$17)</f>
        <v>0.73116279584171373</v>
      </c>
      <c r="S143" s="308">
        <f>IF(S$17=0,0,S$17/PPA_fec!S$17)</f>
        <v>0.73061172362413696</v>
      </c>
      <c r="T143" s="308">
        <f>IF(T$17=0,0,T$17/PPA_fec!T$17)</f>
        <v>0.72941174009251919</v>
      </c>
      <c r="U143" s="308">
        <f>IF(U$17=0,0,U$17/PPA_fec!U$17)</f>
        <v>0.7300460836353817</v>
      </c>
      <c r="V143" s="308">
        <f>IF(V$17=0,0,V$17/PPA_fec!V$17)</f>
        <v>0.73545700744477294</v>
      </c>
      <c r="W143" s="308">
        <f>IF(W$17=0,0,W$17/PPA_fec!W$17)</f>
        <v>0.74204277289949316</v>
      </c>
      <c r="X143" s="308">
        <f>IF(X$17=0,0,X$17/PPA_fec!X$17)</f>
        <v>0.73437796291343205</v>
      </c>
      <c r="Y143" s="308">
        <f>IF(Y$17=0,0,Y$17/PPA_fec!Y$17)</f>
        <v>0.73853613734877177</v>
      </c>
      <c r="DA143" s="79"/>
    </row>
    <row r="144" spans="1:105" ht="12" customHeight="1" x14ac:dyDescent="0.25">
      <c r="A144" s="41" t="s">
        <v>1870</v>
      </c>
      <c r="B144" s="309">
        <f>IF(B$30=0,0,B$30/PPA_fec!B$30)</f>
        <v>0.62393060081507734</v>
      </c>
      <c r="C144" s="309">
        <f>IF(C$30=0,0,C$30/PPA_fec!C$30)</f>
        <v>0.62474883308066265</v>
      </c>
      <c r="D144" s="309">
        <f>IF(D$30=0,0,D$30/PPA_fec!D$30)</f>
        <v>0.62474883308066265</v>
      </c>
      <c r="E144" s="309">
        <f>IF(E$30=0,0,E$30/PPA_fec!E$30)</f>
        <v>0.62888078548904813</v>
      </c>
      <c r="F144" s="309">
        <f>IF(F$30=0,0,F$30/PPA_fec!F$30)</f>
        <v>0.63352522375221176</v>
      </c>
      <c r="G144" s="309">
        <f>IF(G$30=0,0,G$30/PPA_fec!G$30)</f>
        <v>0.63352522375221176</v>
      </c>
      <c r="H144" s="309">
        <f>IF(H$30=0,0,H$30/PPA_fec!H$30)</f>
        <v>0.63352522375221165</v>
      </c>
      <c r="I144" s="309">
        <f>IF(I$30=0,0,I$30/PPA_fec!I$30)</f>
        <v>0.63352522375221199</v>
      </c>
      <c r="J144" s="309">
        <f>IF(J$30=0,0,J$30/PPA_fec!J$30)</f>
        <v>0.63835641711219515</v>
      </c>
      <c r="K144" s="309">
        <f>IF(K$30=0,0,K$30/PPA_fec!K$30)</f>
        <v>0.63835641711219493</v>
      </c>
      <c r="L144" s="309">
        <f>IF(L$30=0,0,L$30/PPA_fec!L$30)</f>
        <v>0.63835641711219504</v>
      </c>
      <c r="M144" s="309">
        <f>IF(M$30=0,0,M$30/PPA_fec!M$30)</f>
        <v>0.63835641711219493</v>
      </c>
      <c r="N144" s="309">
        <f>IF(N$30=0,0,N$30/PPA_fec!N$30)</f>
        <v>0.63835641711219482</v>
      </c>
      <c r="O144" s="309">
        <f>IF(O$30=0,0,O$30/PPA_fec!O$30)</f>
        <v>0.63835641711219504</v>
      </c>
      <c r="P144" s="309">
        <f>IF(P$30=0,0,P$30/PPA_fec!P$30)</f>
        <v>0.63835641711219482</v>
      </c>
      <c r="Q144" s="309">
        <f>IF(Q$30=0,0,Q$30/PPA_fec!Q$30)</f>
        <v>0.63835641711219471</v>
      </c>
      <c r="R144" s="309">
        <f>IF(R$30=0,0,R$30/PPA_fec!R$30)</f>
        <v>0.63835641711219504</v>
      </c>
      <c r="S144" s="309">
        <f>IF(S$30=0,0,S$30/PPA_fec!S$30)</f>
        <v>0.63835641711219493</v>
      </c>
      <c r="T144" s="309">
        <f>IF(T$30=0,0,T$30/PPA_fec!T$30)</f>
        <v>0.63835641711219515</v>
      </c>
      <c r="U144" s="309">
        <f>IF(U$30=0,0,U$30/PPA_fec!U$30)</f>
        <v>0.63835641711219493</v>
      </c>
      <c r="V144" s="309">
        <f>IF(V$30=0,0,V$30/PPA_fec!V$30)</f>
        <v>0.63835641711219504</v>
      </c>
      <c r="W144" s="309">
        <f>IF(W$30=0,0,W$30/PPA_fec!W$30)</f>
        <v>0.63835641711219482</v>
      </c>
      <c r="X144" s="309">
        <f>IF(X$30=0,0,X$30/PPA_fec!X$30)</f>
        <v>0.63835641711219526</v>
      </c>
      <c r="Y144" s="309">
        <f>IF(Y$30=0,0,Y$30/PPA_fec!Y$30)</f>
        <v>0.63835641711219515</v>
      </c>
      <c r="DA144" s="82"/>
    </row>
    <row r="145" spans="1:105" ht="12" customHeight="1" x14ac:dyDescent="0.25">
      <c r="J145" s="131"/>
    </row>
    <row r="146" spans="1:105" ht="12" customHeight="1" x14ac:dyDescent="0.25">
      <c r="A146" s="35" t="s">
        <v>55</v>
      </c>
      <c r="B146" s="322">
        <f>IF(B$32=0,0,B$32/PPA_fec!B$32)</f>
        <v>0.68726577993994775</v>
      </c>
      <c r="C146" s="322">
        <f>IF(C$32=0,0,C$32/PPA_fec!C$32)</f>
        <v>0.67942597355820378</v>
      </c>
      <c r="D146" s="322">
        <f>IF(D$32=0,0,D$32/PPA_fec!D$32)</f>
        <v>0.68716364181847589</v>
      </c>
      <c r="E146" s="322">
        <f>IF(E$32=0,0,E$32/PPA_fec!E$32)</f>
        <v>0.69589243895081987</v>
      </c>
      <c r="F146" s="322">
        <f>IF(F$32=0,0,F$32/PPA_fec!F$32)</f>
        <v>0.693895864352568</v>
      </c>
      <c r="G146" s="322">
        <f>IF(G$32=0,0,G$32/PPA_fec!G$32)</f>
        <v>0.70158665979496149</v>
      </c>
      <c r="H146" s="322">
        <f>IF(H$32=0,0,H$32/PPA_fec!H$32)</f>
        <v>0.7060321006467053</v>
      </c>
      <c r="I146" s="322">
        <f>IF(I$32=0,0,I$32/PPA_fec!I$32)</f>
        <v>0.7202451061802907</v>
      </c>
      <c r="J146" s="322">
        <f>IF(J$32=0,0,J$32/PPA_fec!J$32)</f>
        <v>0.72617255396919655</v>
      </c>
      <c r="K146" s="322">
        <f>IF(K$32=0,0,K$32/PPA_fec!K$32)</f>
        <v>0.72422040703237589</v>
      </c>
      <c r="L146" s="322">
        <f>IF(L$32=0,0,L$32/PPA_fec!L$32)</f>
        <v>0.72680969792438532</v>
      </c>
      <c r="M146" s="322">
        <f>IF(M$32=0,0,M$32/PPA_fec!M$32)</f>
        <v>0.72065410003847108</v>
      </c>
      <c r="N146" s="322">
        <f>IF(N$32=0,0,N$32/PPA_fec!N$32)</f>
        <v>0.72134705035407898</v>
      </c>
      <c r="O146" s="322">
        <f>IF(O$32=0,0,O$32/PPA_fec!O$32)</f>
        <v>0.72925776583168522</v>
      </c>
      <c r="P146" s="322">
        <f>IF(P$32=0,0,P$32/PPA_fec!P$32)</f>
        <v>0.72679110404517899</v>
      </c>
      <c r="Q146" s="322">
        <f>IF(Q$32=0,0,Q$32/PPA_fec!Q$32)</f>
        <v>0.73725630180480872</v>
      </c>
      <c r="R146" s="322">
        <f>IF(R$32=0,0,R$32/PPA_fec!R$32)</f>
        <v>0.75280343928004367</v>
      </c>
      <c r="S146" s="322">
        <f>IF(S$32=0,0,S$32/PPA_fec!S$32)</f>
        <v>0.76320823263227355</v>
      </c>
      <c r="T146" s="322">
        <f>IF(T$32=0,0,T$32/PPA_fec!T$32)</f>
        <v>0.76308635241175471</v>
      </c>
      <c r="U146" s="322">
        <f>IF(U$32=0,0,U$32/PPA_fec!U$32)</f>
        <v>0.76361552510146535</v>
      </c>
      <c r="V146" s="322">
        <f>IF(V$32=0,0,V$32/PPA_fec!V$32)</f>
        <v>0.77070231587769367</v>
      </c>
      <c r="W146" s="322">
        <f>IF(W$32=0,0,W$32/PPA_fec!W$32)</f>
        <v>0.7795413984331262</v>
      </c>
      <c r="X146" s="322">
        <f>IF(X$32=0,0,X$32/PPA_fec!X$32)</f>
        <v>0.76937366378595173</v>
      </c>
      <c r="Y146" s="322">
        <f>IF(Y$32=0,0,Y$32/PPA_fec!Y$32)</f>
        <v>0.77494556319433638</v>
      </c>
      <c r="DA146" s="95"/>
    </row>
    <row r="147" spans="1:105" ht="12" customHeight="1" x14ac:dyDescent="0.25">
      <c r="A147" s="55" t="s">
        <v>91</v>
      </c>
      <c r="B147" s="305">
        <f>IF(B$33=0,0,B$33/PPA_fec!B$33)</f>
        <v>0.45242618440032123</v>
      </c>
      <c r="C147" s="305">
        <f>IF(C$33=0,0,C$33/PPA_fec!C$33)</f>
        <v>0.45297893101801079</v>
      </c>
      <c r="D147" s="305">
        <f>IF(D$33=0,0,D$33/PPA_fec!D$33)</f>
        <v>0.4548222858823186</v>
      </c>
      <c r="E147" s="305">
        <f>IF(E$33=0,0,E$33/PPA_fec!E$33)</f>
        <v>0.4548222858823186</v>
      </c>
      <c r="F147" s="305">
        <f>IF(F$33=0,0,F$33/PPA_fec!F$33)</f>
        <v>0.45482228588231871</v>
      </c>
      <c r="G147" s="305">
        <f>IF(G$33=0,0,G$33/PPA_fec!G$33)</f>
        <v>0.46124689326951984</v>
      </c>
      <c r="H147" s="305">
        <f>IF(H$33=0,0,H$33/PPA_fec!H$33)</f>
        <v>0.46124689326951973</v>
      </c>
      <c r="I147" s="305">
        <f>IF(I$33=0,0,I$33/PPA_fec!I$33)</f>
        <v>0.46394128508213095</v>
      </c>
      <c r="J147" s="305">
        <f>IF(J$33=0,0,J$33/PPA_fec!J$33)</f>
        <v>0.46394128508213084</v>
      </c>
      <c r="K147" s="305">
        <f>IF(K$33=0,0,K$33/PPA_fec!K$33)</f>
        <v>0.46394128508213101</v>
      </c>
      <c r="L147" s="305">
        <f>IF(L$33=0,0,L$33/PPA_fec!L$33)</f>
        <v>0.46796989316502569</v>
      </c>
      <c r="M147" s="305">
        <f>IF(M$33=0,0,M$33/PPA_fec!M$33)</f>
        <v>0.46796989316502569</v>
      </c>
      <c r="N147" s="305">
        <f>IF(N$33=0,0,N$33/PPA_fec!N$33)</f>
        <v>0.46796989316502569</v>
      </c>
      <c r="O147" s="305">
        <f>IF(O$33=0,0,O$33/PPA_fec!O$33)</f>
        <v>0.473686039265308</v>
      </c>
      <c r="P147" s="305">
        <f>IF(P$33=0,0,P$33/PPA_fec!P$33)</f>
        <v>0.473686039265308</v>
      </c>
      <c r="Q147" s="305">
        <f>IF(Q$33=0,0,Q$33/PPA_fec!Q$33)</f>
        <v>0.48017529337511411</v>
      </c>
      <c r="R147" s="305">
        <f>IF(R$33=0,0,R$33/PPA_fec!R$33)</f>
        <v>0.48715776403760275</v>
      </c>
      <c r="S147" s="305">
        <f>IF(S$33=0,0,S$33/PPA_fec!S$33)</f>
        <v>0.49344198763384239</v>
      </c>
      <c r="T147" s="305">
        <f>IF(T$33=0,0,T$33/PPA_fec!T$33)</f>
        <v>0.49749518901959489</v>
      </c>
      <c r="U147" s="305">
        <f>IF(U$33=0,0,U$33/PPA_fec!U$33)</f>
        <v>0.49749518901959489</v>
      </c>
      <c r="V147" s="305">
        <f>IF(V$33=0,0,V$33/PPA_fec!V$33)</f>
        <v>0.49749518901959494</v>
      </c>
      <c r="W147" s="305">
        <f>IF(W$33=0,0,W$33/PPA_fec!W$33)</f>
        <v>0.49749518901959483</v>
      </c>
      <c r="X147" s="305">
        <f>IF(X$33=0,0,X$33/PPA_fec!X$33)</f>
        <v>0.49749518901959483</v>
      </c>
      <c r="Y147" s="305">
        <f>IF(Y$33=0,0,Y$33/PPA_fec!Y$33)</f>
        <v>0.49749518901959477</v>
      </c>
      <c r="DA147" s="76"/>
    </row>
    <row r="148" spans="1:105" ht="12" customHeight="1" x14ac:dyDescent="0.25">
      <c r="A148" s="173" t="s">
        <v>92</v>
      </c>
      <c r="B148" s="306">
        <f>IF(B$34=0,0,B$34/PPA_fec!B$34)</f>
        <v>0.11758877205955559</v>
      </c>
      <c r="C148" s="306">
        <f>IF(C$34=0,0,C$34/PPA_fec!C$34)</f>
        <v>0.11773243482328428</v>
      </c>
      <c r="D148" s="306">
        <f>IF(D$34=0,0,D$34/PPA_fec!D$34)</f>
        <v>0.11821153581796093</v>
      </c>
      <c r="E148" s="306">
        <f>IF(E$34=0,0,E$34/PPA_fec!E$34)</f>
        <v>0.11821153581796094</v>
      </c>
      <c r="F148" s="306">
        <f>IF(F$34=0,0,F$34/PPA_fec!F$34)</f>
        <v>0.11821153581796101</v>
      </c>
      <c r="G148" s="306">
        <f>IF(G$34=0,0,G$34/PPA_fec!G$34)</f>
        <v>0.11988133681461868</v>
      </c>
      <c r="H148" s="306">
        <f>IF(H$34=0,0,H$34/PPA_fec!H$34)</f>
        <v>0.11988133681461877</v>
      </c>
      <c r="I148" s="306">
        <f>IF(I$34=0,0,I$34/PPA_fec!I$34)</f>
        <v>0.12058162834419112</v>
      </c>
      <c r="J148" s="306">
        <f>IF(J$34=0,0,J$34/PPA_fec!J$34)</f>
        <v>0.12058162834419113</v>
      </c>
      <c r="K148" s="306">
        <f>IF(K$34=0,0,K$34/PPA_fec!K$34)</f>
        <v>0.12058162834419114</v>
      </c>
      <c r="L148" s="306">
        <f>IF(L$34=0,0,L$34/PPA_fec!L$34)</f>
        <v>0.12162869213914955</v>
      </c>
      <c r="M148" s="306">
        <f>IF(M$34=0,0,M$34/PPA_fec!M$34)</f>
        <v>0.12162869213914959</v>
      </c>
      <c r="N148" s="306">
        <f>IF(N$34=0,0,N$34/PPA_fec!N$34)</f>
        <v>0.12162869213914958</v>
      </c>
      <c r="O148" s="306">
        <f>IF(O$34=0,0,O$34/PPA_fec!O$34)</f>
        <v>0.123114359025862</v>
      </c>
      <c r="P148" s="306">
        <f>IF(P$34=0,0,P$34/PPA_fec!P$34)</f>
        <v>0.12311435902586197</v>
      </c>
      <c r="Q148" s="306">
        <f>IF(Q$34=0,0,Q$34/PPA_fec!Q$34)</f>
        <v>0.12480096216393174</v>
      </c>
      <c r="R148" s="306">
        <f>IF(R$34=0,0,R$34/PPA_fec!R$34)</f>
        <v>0.1278324088299872</v>
      </c>
      <c r="S148" s="306">
        <f>IF(S$34=0,0,S$34/PPA_fec!S$34)</f>
        <v>0.12930252580294538</v>
      </c>
      <c r="T148" s="306">
        <f>IF(T$34=0,0,T$34/PPA_fec!T$34)</f>
        <v>0.12930252580294543</v>
      </c>
      <c r="U148" s="306">
        <f>IF(U$34=0,0,U$34/PPA_fec!U$34)</f>
        <v>0.12930252580294543</v>
      </c>
      <c r="V148" s="306">
        <f>IF(V$34=0,0,V$34/PPA_fec!V$34)</f>
        <v>0.12930252580294541</v>
      </c>
      <c r="W148" s="306">
        <f>IF(W$34=0,0,W$34/PPA_fec!W$34)</f>
        <v>0.12930252580294541</v>
      </c>
      <c r="X148" s="306">
        <f>IF(X$34=0,0,X$34/PPA_fec!X$34)</f>
        <v>0.12930252580294535</v>
      </c>
      <c r="Y148" s="306">
        <f>IF(Y$34=0,0,Y$34/PPA_fec!Y$34)</f>
        <v>0.12930252580294541</v>
      </c>
      <c r="DA148" s="77"/>
    </row>
    <row r="149" spans="1:105" ht="12" customHeight="1" x14ac:dyDescent="0.25">
      <c r="A149" s="173" t="s">
        <v>93</v>
      </c>
      <c r="B149" s="306">
        <f>IF(B$35=0,0,B$35/PPA_fec!B$35)</f>
        <v>0.64461776462450737</v>
      </c>
      <c r="C149" s="306">
        <f>IF(C$35=0,0,C$35/PPA_fec!C$35)</f>
        <v>0.64540531915027233</v>
      </c>
      <c r="D149" s="306">
        <f>IF(D$35=0,0,D$35/PPA_fec!D$35)</f>
        <v>0.64803173497899957</v>
      </c>
      <c r="E149" s="306">
        <f>IF(E$35=0,0,E$35/PPA_fec!E$35)</f>
        <v>0.64803173497899924</v>
      </c>
      <c r="F149" s="306">
        <f>IF(F$35=0,0,F$35/PPA_fec!F$35)</f>
        <v>0.64803173497899924</v>
      </c>
      <c r="G149" s="306">
        <f>IF(G$35=0,0,G$35/PPA_fec!G$35)</f>
        <v>0.657185528891297</v>
      </c>
      <c r="H149" s="306">
        <f>IF(H$35=0,0,H$35/PPA_fec!H$35)</f>
        <v>0.657185528891297</v>
      </c>
      <c r="I149" s="306">
        <f>IF(I$35=0,0,I$35/PPA_fec!I$35)</f>
        <v>0.66102450392668344</v>
      </c>
      <c r="J149" s="306">
        <f>IF(J$35=0,0,J$35/PPA_fec!J$35)</f>
        <v>0.66102450392668355</v>
      </c>
      <c r="K149" s="306">
        <f>IF(K$35=0,0,K$35/PPA_fec!K$35)</f>
        <v>0.66102450392668355</v>
      </c>
      <c r="L149" s="306">
        <f>IF(L$35=0,0,L$35/PPA_fec!L$35)</f>
        <v>0.66676447306747511</v>
      </c>
      <c r="M149" s="306">
        <f>IF(M$35=0,0,M$35/PPA_fec!M$35)</f>
        <v>0.66676447306747499</v>
      </c>
      <c r="N149" s="306">
        <f>IF(N$35=0,0,N$35/PPA_fec!N$35)</f>
        <v>0.66676447306747511</v>
      </c>
      <c r="O149" s="306">
        <f>IF(O$35=0,0,O$35/PPA_fec!O$35)</f>
        <v>0.67490884987076505</v>
      </c>
      <c r="P149" s="306">
        <f>IF(P$35=0,0,P$35/PPA_fec!P$35)</f>
        <v>0.67490884987076516</v>
      </c>
      <c r="Q149" s="306">
        <f>IF(Q$35=0,0,Q$35/PPA_fec!Q$35)</f>
        <v>0.68403396679942163</v>
      </c>
      <c r="R149" s="306">
        <f>IF(R$35=0,0,R$35/PPA_fec!R$35)</f>
        <v>0.69224657203521245</v>
      </c>
      <c r="S149" s="306">
        <f>IF(S$35=0,0,S$35/PPA_fec!S$35)</f>
        <v>0.69963791674742437</v>
      </c>
      <c r="T149" s="306">
        <f>IF(T$35=0,0,T$35/PPA_fec!T$35)</f>
        <v>0.70629012698841509</v>
      </c>
      <c r="U149" s="306">
        <f>IF(U$35=0,0,U$35/PPA_fec!U$35)</f>
        <v>0.7088321757555428</v>
      </c>
      <c r="V149" s="306">
        <f>IF(V$35=0,0,V$35/PPA_fec!V$35)</f>
        <v>0.7088321757555428</v>
      </c>
      <c r="W149" s="306">
        <f>IF(W$35=0,0,W$35/PPA_fec!W$35)</f>
        <v>0.70883217575554303</v>
      </c>
      <c r="X149" s="306">
        <f>IF(X$35=0,0,X$35/PPA_fec!X$35)</f>
        <v>0.70883217575554269</v>
      </c>
      <c r="Y149" s="306">
        <f>IF(Y$35=0,0,Y$35/PPA_fec!Y$35)</f>
        <v>0.70883217575554303</v>
      </c>
      <c r="DA149" s="77"/>
    </row>
    <row r="150" spans="1:105" ht="12" customHeight="1" x14ac:dyDescent="0.25">
      <c r="A150" s="173" t="s">
        <v>94</v>
      </c>
      <c r="B150" s="306">
        <f>IF(B$36=0,0,B$36/PPA_fec!B$36)</f>
        <v>0.45433377193975844</v>
      </c>
      <c r="C150" s="306">
        <f>IF(C$36=0,0,C$36/PPA_fec!C$36)</f>
        <v>0.45488884913113437</v>
      </c>
      <c r="D150" s="306">
        <f>IF(D$36=0,0,D$36/PPA_fec!D$36)</f>
        <v>0.45673997622634105</v>
      </c>
      <c r="E150" s="306">
        <f>IF(E$36=0,0,E$36/PPA_fec!E$36)</f>
        <v>0.45673997622634122</v>
      </c>
      <c r="F150" s="306">
        <f>IF(F$36=0,0,F$36/PPA_fec!F$36)</f>
        <v>0.45673997622634133</v>
      </c>
      <c r="G150" s="306">
        <f>IF(G$36=0,0,G$36/PPA_fec!G$36)</f>
        <v>0.46319167201253464</v>
      </c>
      <c r="H150" s="306">
        <f>IF(H$36=0,0,H$36/PPA_fec!H$36)</f>
        <v>0.46319167201253453</v>
      </c>
      <c r="I150" s="306">
        <f>IF(I$36=0,0,I$36/PPA_fec!I$36)</f>
        <v>0.46589742432642828</v>
      </c>
      <c r="J150" s="306">
        <f>IF(J$36=0,0,J$36/PPA_fec!J$36)</f>
        <v>0.46589742432642817</v>
      </c>
      <c r="K150" s="306">
        <f>IF(K$36=0,0,K$36/PPA_fec!K$36)</f>
        <v>0.46589742432642828</v>
      </c>
      <c r="L150" s="306">
        <f>IF(L$36=0,0,L$36/PPA_fec!L$36)</f>
        <v>0.46994301843454694</v>
      </c>
      <c r="M150" s="306">
        <f>IF(M$36=0,0,M$36/PPA_fec!M$36)</f>
        <v>0.46994301843454689</v>
      </c>
      <c r="N150" s="306">
        <f>IF(N$36=0,0,N$36/PPA_fec!N$36)</f>
        <v>0.46994301843454683</v>
      </c>
      <c r="O150" s="306">
        <f>IF(O$36=0,0,O$36/PPA_fec!O$36)</f>
        <v>0.47568326581245302</v>
      </c>
      <c r="P150" s="306">
        <f>IF(P$36=0,0,P$36/PPA_fec!P$36)</f>
        <v>0.47568326581245313</v>
      </c>
      <c r="Q150" s="306">
        <f>IF(Q$36=0,0,Q$36/PPA_fec!Q$36)</f>
        <v>0.48219988089451699</v>
      </c>
      <c r="R150" s="306">
        <f>IF(R$36=0,0,R$36/PPA_fec!R$36)</f>
        <v>0.49391263691790305</v>
      </c>
      <c r="S150" s="306">
        <f>IF(S$36=0,0,S$36/PPA_fec!S$36)</f>
        <v>0.49959280329619032</v>
      </c>
      <c r="T150" s="306">
        <f>IF(T$36=0,0,T$36/PPA_fec!T$36)</f>
        <v>0.49959280329619055</v>
      </c>
      <c r="U150" s="306">
        <f>IF(U$36=0,0,U$36/PPA_fec!U$36)</f>
        <v>0.49959280329619055</v>
      </c>
      <c r="V150" s="306">
        <f>IF(V$36=0,0,V$36/PPA_fec!V$36)</f>
        <v>0.49959280329619055</v>
      </c>
      <c r="W150" s="306">
        <f>IF(W$36=0,0,W$36/PPA_fec!W$36)</f>
        <v>0.49959280329619055</v>
      </c>
      <c r="X150" s="306">
        <f>IF(X$36=0,0,X$36/PPA_fec!X$36)</f>
        <v>0.49959280329619032</v>
      </c>
      <c r="Y150" s="306">
        <f>IF(Y$36=0,0,Y$36/PPA_fec!Y$36)</f>
        <v>0.49959280329619027</v>
      </c>
      <c r="DA150" s="77"/>
    </row>
    <row r="151" spans="1:105" ht="12" customHeight="1" x14ac:dyDescent="0.25">
      <c r="A151" s="56" t="s">
        <v>95</v>
      </c>
      <c r="B151" s="307">
        <f>IF(B$37=0,0,B$37/PPA_fec!B$37)</f>
        <v>0.69240752201149602</v>
      </c>
      <c r="C151" s="307">
        <f>IF(C$37=0,0,C$37/PPA_fec!C$37)</f>
        <v>0.7259586548824476</v>
      </c>
      <c r="D151" s="307">
        <f>IF(D$37=0,0,D$37/PPA_fec!D$37)</f>
        <v>0.70576980995174665</v>
      </c>
      <c r="E151" s="307">
        <f>IF(E$37=0,0,E$37/PPA_fec!E$37)</f>
        <v>0.68351089052735969</v>
      </c>
      <c r="F151" s="307">
        <f>IF(F$37=0,0,F$37/PPA_fec!F$37)</f>
        <v>0.67969414042543819</v>
      </c>
      <c r="G151" s="307">
        <f>IF(G$37=0,0,G$37/PPA_fec!G$37)</f>
        <v>0.69258314101789409</v>
      </c>
      <c r="H151" s="307">
        <f>IF(H$37=0,0,H$37/PPA_fec!H$37)</f>
        <v>0.71521129772568381</v>
      </c>
      <c r="I151" s="307">
        <f>IF(I$37=0,0,I$37/PPA_fec!I$37)</f>
        <v>0.74621148628614764</v>
      </c>
      <c r="J151" s="307">
        <f>IF(J$37=0,0,J$37/PPA_fec!J$37)</f>
        <v>0.72376839886717792</v>
      </c>
      <c r="K151" s="307">
        <f>IF(K$37=0,0,K$37/PPA_fec!K$37)</f>
        <v>0.72457618962781412</v>
      </c>
      <c r="L151" s="307">
        <f>IF(L$37=0,0,L$37/PPA_fec!L$37)</f>
        <v>0.76103977229959296</v>
      </c>
      <c r="M151" s="307">
        <f>IF(M$37=0,0,M$37/PPA_fec!M$37)</f>
        <v>0.76887973688983535</v>
      </c>
      <c r="N151" s="307">
        <f>IF(N$37=0,0,N$37/PPA_fec!N$37)</f>
        <v>0.76987435999598031</v>
      </c>
      <c r="O151" s="307">
        <f>IF(O$37=0,0,O$37/PPA_fec!O$37)</f>
        <v>0.77727689186164151</v>
      </c>
      <c r="P151" s="307">
        <f>IF(P$37=0,0,P$37/PPA_fec!P$37)</f>
        <v>0.7908643421470225</v>
      </c>
      <c r="Q151" s="307">
        <f>IF(Q$37=0,0,Q$37/PPA_fec!Q$37)</f>
        <v>0.80456861524604462</v>
      </c>
      <c r="R151" s="307">
        <f>IF(R$37=0,0,R$37/PPA_fec!R$37)</f>
        <v>0.8219354956385686</v>
      </c>
      <c r="S151" s="307">
        <f>IF(S$37=0,0,S$37/PPA_fec!S$37)</f>
        <v>0.82989451239694645</v>
      </c>
      <c r="T151" s="307">
        <f>IF(T$37=0,0,T$37/PPA_fec!T$37)</f>
        <v>0.82875918626543899</v>
      </c>
      <c r="U151" s="307">
        <f>IF(U$37=0,0,U$37/PPA_fec!U$37)</f>
        <v>0.83165013444123037</v>
      </c>
      <c r="V151" s="307">
        <f>IF(V$37=0,0,V$37/PPA_fec!V$37)</f>
        <v>0.83119196455118738</v>
      </c>
      <c r="W151" s="307">
        <f>IF(W$37=0,0,W$37/PPA_fec!W$37)</f>
        <v>0.83008459302485638</v>
      </c>
      <c r="X151" s="307">
        <f>IF(X$37=0,0,X$37/PPA_fec!X$37)</f>
        <v>0.82960953064650156</v>
      </c>
      <c r="Y151" s="307">
        <f>IF(Y$37=0,0,Y$37/PPA_fec!Y$37)</f>
        <v>0.83052528571267559</v>
      </c>
      <c r="DA151" s="78"/>
    </row>
    <row r="152" spans="1:105" ht="12" customHeight="1" x14ac:dyDescent="0.25">
      <c r="A152" s="174" t="s">
        <v>1883</v>
      </c>
      <c r="B152" s="308">
        <f>IF(B$43=0,0,B$43/PPA_fec!B$43)</f>
        <v>0.62616840374626559</v>
      </c>
      <c r="C152" s="308">
        <f>IF(C$43=0,0,C$43/PPA_fec!C$43)</f>
        <v>0.61934785743652776</v>
      </c>
      <c r="D152" s="308">
        <f>IF(D$43=0,0,D$43/PPA_fec!D$43)</f>
        <v>0.62631551954245668</v>
      </c>
      <c r="E152" s="308">
        <f>IF(E$43=0,0,E$43/PPA_fec!E$43)</f>
        <v>0.63417278085948459</v>
      </c>
      <c r="F152" s="308">
        <f>IF(F$43=0,0,F$43/PPA_fec!F$43)</f>
        <v>0.63417244094535596</v>
      </c>
      <c r="G152" s="308">
        <f>IF(G$43=0,0,G$43/PPA_fec!G$43)</f>
        <v>0.64108727379890051</v>
      </c>
      <c r="H152" s="308">
        <f>IF(H$43=0,0,H$43/PPA_fec!H$43)</f>
        <v>0.63826779371219688</v>
      </c>
      <c r="I152" s="308">
        <f>IF(I$43=0,0,I$43/PPA_fec!I$43)</f>
        <v>0.6397796803827831</v>
      </c>
      <c r="J152" s="308">
        <f>IF(J$43=0,0,J$43/PPA_fec!J$43)</f>
        <v>0.64627824393755562</v>
      </c>
      <c r="K152" s="308">
        <f>IF(K$43=0,0,K$43/PPA_fec!K$43)</f>
        <v>0.64538741643504571</v>
      </c>
      <c r="L152" s="308">
        <f>IF(L$43=0,0,L$43/PPA_fec!L$43)</f>
        <v>0.64388878021110008</v>
      </c>
      <c r="M152" s="308">
        <f>IF(M$43=0,0,M$43/PPA_fec!M$43)</f>
        <v>0.64129104321631736</v>
      </c>
      <c r="N152" s="308">
        <f>IF(N$43=0,0,N$43/PPA_fec!N$43)</f>
        <v>0.64139268241990466</v>
      </c>
      <c r="O152" s="308">
        <f>IF(O$43=0,0,O$43/PPA_fec!O$43)</f>
        <v>0.6495054947595591</v>
      </c>
      <c r="P152" s="308">
        <f>IF(P$43=0,0,P$43/PPA_fec!P$43)</f>
        <v>0.64699469700727885</v>
      </c>
      <c r="Q152" s="308">
        <f>IF(Q$43=0,0,Q$43/PPA_fec!Q$43)</f>
        <v>0.65559810999449297</v>
      </c>
      <c r="R152" s="308">
        <f>IF(R$43=0,0,R$43/PPA_fec!R$43)</f>
        <v>0.66684219981144355</v>
      </c>
      <c r="S152" s="308">
        <f>IF(S$43=0,0,S$43/PPA_fec!S$43)</f>
        <v>0.67626110557166841</v>
      </c>
      <c r="T152" s="308">
        <f>IF(T$43=0,0,T$43/PPA_fec!T$43)</f>
        <v>0.67973073211041546</v>
      </c>
      <c r="U152" s="308">
        <f>IF(U$43=0,0,U$43/PPA_fec!U$43)</f>
        <v>0.67944114288013524</v>
      </c>
      <c r="V152" s="308">
        <f>IF(V$43=0,0,V$43/PPA_fec!V$43)</f>
        <v>0.68111714308634563</v>
      </c>
      <c r="W152" s="308">
        <f>IF(W$43=0,0,W$43/PPA_fec!W$43)</f>
        <v>0.68323869643774848</v>
      </c>
      <c r="X152" s="308">
        <f>IF(X$43=0,0,X$43/PPA_fec!X$43)</f>
        <v>0.68089392441755014</v>
      </c>
      <c r="Y152" s="308">
        <f>IF(Y$43=0,0,Y$43/PPA_fec!Y$43)</f>
        <v>0.68226190707859247</v>
      </c>
      <c r="DA152" s="79"/>
    </row>
    <row r="153" spans="1:105" ht="12" customHeight="1" x14ac:dyDescent="0.25">
      <c r="A153" s="174" t="s">
        <v>1898</v>
      </c>
      <c r="B153" s="308">
        <f>IF(B$56=0,0,B$56/PPA_fec!B$56)</f>
        <v>0.70719507964152239</v>
      </c>
      <c r="C153" s="308">
        <f>IF(C$56=0,0,C$56/PPA_fec!C$56)</f>
        <v>0.69856778080586612</v>
      </c>
      <c r="D153" s="308">
        <f>IF(D$56=0,0,D$56/PPA_fec!D$56)</f>
        <v>0.70686099540973379</v>
      </c>
      <c r="E153" s="308">
        <f>IF(E$56=0,0,E$56/PPA_fec!E$56)</f>
        <v>0.71634435237859184</v>
      </c>
      <c r="F153" s="308">
        <f>IF(F$56=0,0,F$56/PPA_fec!F$56)</f>
        <v>0.71396685181169106</v>
      </c>
      <c r="G153" s="308">
        <f>IF(G$56=0,0,G$56/PPA_fec!G$56)</f>
        <v>0.72178628535202216</v>
      </c>
      <c r="H153" s="308">
        <f>IF(H$56=0,0,H$56/PPA_fec!H$56)</f>
        <v>0.72751496094847057</v>
      </c>
      <c r="I153" s="308">
        <f>IF(I$56=0,0,I$56/PPA_fec!I$56)</f>
        <v>0.74469393235219206</v>
      </c>
      <c r="J153" s="308">
        <f>IF(J$56=0,0,J$56/PPA_fec!J$56)</f>
        <v>0.75061691907218753</v>
      </c>
      <c r="K153" s="308">
        <f>IF(K$56=0,0,K$56/PPA_fec!K$56)</f>
        <v>0.74839323307405503</v>
      </c>
      <c r="L153" s="308">
        <f>IF(L$56=0,0,L$56/PPA_fec!L$56)</f>
        <v>0.7519369062718555</v>
      </c>
      <c r="M153" s="308">
        <f>IF(M$56=0,0,M$56/PPA_fec!M$56)</f>
        <v>0.74483663664705457</v>
      </c>
      <c r="N153" s="308">
        <f>IF(N$56=0,0,N$56/PPA_fec!N$56)</f>
        <v>0.7456747453588326</v>
      </c>
      <c r="O153" s="308">
        <f>IF(O$56=0,0,O$56/PPA_fec!O$56)</f>
        <v>0.75354094029540508</v>
      </c>
      <c r="P153" s="308">
        <f>IF(P$56=0,0,P$56/PPA_fec!P$56)</f>
        <v>0.75109182097642369</v>
      </c>
      <c r="Q153" s="308">
        <f>IF(Q$56=0,0,Q$56/PPA_fec!Q$56)</f>
        <v>0.76210505029285069</v>
      </c>
      <c r="R153" s="308">
        <f>IF(R$56=0,0,R$56/PPA_fec!R$56)</f>
        <v>0.77860415526911142</v>
      </c>
      <c r="S153" s="308">
        <f>IF(S$56=0,0,S$56/PPA_fec!S$56)</f>
        <v>0.78937172940370426</v>
      </c>
      <c r="T153" s="308">
        <f>IF(T$56=0,0,T$56/PPA_fec!T$56)</f>
        <v>0.78856962605048153</v>
      </c>
      <c r="U153" s="308">
        <f>IF(U$56=0,0,U$56/PPA_fec!U$56)</f>
        <v>0.78923913925435241</v>
      </c>
      <c r="V153" s="308">
        <f>IF(V$56=0,0,V$56/PPA_fec!V$56)</f>
        <v>0.79779798001547964</v>
      </c>
      <c r="W153" s="308">
        <f>IF(W$56=0,0,W$56/PPA_fec!W$56)</f>
        <v>0.8084703457336011</v>
      </c>
      <c r="X153" s="308">
        <f>IF(X$56=0,0,X$56/PPA_fec!X$56)</f>
        <v>0.7961898685689911</v>
      </c>
      <c r="Y153" s="308">
        <f>IF(Y$56=0,0,Y$56/PPA_fec!Y$56)</f>
        <v>0.80286618660183517</v>
      </c>
      <c r="DA153" s="79"/>
    </row>
    <row r="154" spans="1:105" ht="12" customHeight="1" x14ac:dyDescent="0.25">
      <c r="A154" s="41" t="s">
        <v>1913</v>
      </c>
      <c r="B154" s="309">
        <f>IF(B$69=0,0,B$69/PPA_fec!B$69)</f>
        <v>0.6865676094774712</v>
      </c>
      <c r="C154" s="309">
        <f>IF(C$69=0,0,C$69/PPA_fec!C$69)</f>
        <v>0.68073053463647548</v>
      </c>
      <c r="D154" s="309">
        <f>IF(D$69=0,0,D$69/PPA_fec!D$69)</f>
        <v>0.68721932206710501</v>
      </c>
      <c r="E154" s="309">
        <f>IF(E$69=0,0,E$69/PPA_fec!E$69)</f>
        <v>0.69411609111680739</v>
      </c>
      <c r="F154" s="309">
        <f>IF(F$69=0,0,F$69/PPA_fec!F$69)</f>
        <v>0.69177574830164446</v>
      </c>
      <c r="G154" s="309">
        <f>IF(G$69=0,0,G$69/PPA_fec!G$69)</f>
        <v>0.69989265218874075</v>
      </c>
      <c r="H154" s="309">
        <f>IF(H$69=0,0,H$69/PPA_fec!H$69)</f>
        <v>0.70667277664031791</v>
      </c>
      <c r="I154" s="309">
        <f>IF(I$69=0,0,I$69/PPA_fec!I$69)</f>
        <v>0.72587845315680466</v>
      </c>
      <c r="J154" s="309">
        <f>IF(J$69=0,0,J$69/PPA_fec!J$69)</f>
        <v>0.72860144286782769</v>
      </c>
      <c r="K154" s="309">
        <f>IF(K$69=0,0,K$69/PPA_fec!K$69)</f>
        <v>0.72668018194790018</v>
      </c>
      <c r="L154" s="309">
        <f>IF(L$69=0,0,L$69/PPA_fec!L$69)</f>
        <v>0.73411312734126366</v>
      </c>
      <c r="M154" s="309">
        <f>IF(M$69=0,0,M$69/PPA_fec!M$69)</f>
        <v>0.72803308908770381</v>
      </c>
      <c r="N154" s="309">
        <f>IF(N$69=0,0,N$69/PPA_fec!N$69)</f>
        <v>0.72891969921627608</v>
      </c>
      <c r="O154" s="309">
        <f>IF(O$69=0,0,O$69/PPA_fec!O$69)</f>
        <v>0.73615895939117204</v>
      </c>
      <c r="P154" s="309">
        <f>IF(P$69=0,0,P$69/PPA_fec!P$69)</f>
        <v>0.73549457645453065</v>
      </c>
      <c r="Q154" s="309">
        <f>IF(Q$69=0,0,Q$69/PPA_fec!Q$69)</f>
        <v>0.74669228303255075</v>
      </c>
      <c r="R154" s="309">
        <f>IF(R$69=0,0,R$69/PPA_fec!R$69)</f>
        <v>0.76252011013007703</v>
      </c>
      <c r="S154" s="309">
        <f>IF(S$69=0,0,S$69/PPA_fec!S$69)</f>
        <v>0.77258525526139921</v>
      </c>
      <c r="T154" s="309">
        <f>IF(T$69=0,0,T$69/PPA_fec!T$69)</f>
        <v>0.77193190960037383</v>
      </c>
      <c r="U154" s="309">
        <f>IF(U$69=0,0,U$69/PPA_fec!U$69)</f>
        <v>0.77300582433025877</v>
      </c>
      <c r="V154" s="309">
        <f>IF(V$69=0,0,V$69/PPA_fec!V$69)</f>
        <v>0.78159956156562937</v>
      </c>
      <c r="W154" s="309">
        <f>IF(W$69=0,0,W$69/PPA_fec!W$69)</f>
        <v>0.79230018351001752</v>
      </c>
      <c r="X154" s="309">
        <f>IF(X$69=0,0,X$69/PPA_fec!X$69)</f>
        <v>0.77989221340536918</v>
      </c>
      <c r="Y154" s="309">
        <f>IF(Y$69=0,0,Y$69/PPA_fec!Y$69)</f>
        <v>0.78653791695092568</v>
      </c>
      <c r="DA154" s="82"/>
    </row>
    <row r="155" spans="1:105" ht="12" customHeight="1" x14ac:dyDescent="0.25">
      <c r="J155" s="131"/>
    </row>
    <row r="156" spans="1:105" ht="12" customHeight="1" x14ac:dyDescent="0.25">
      <c r="A156" s="35" t="s">
        <v>62</v>
      </c>
      <c r="B156" s="322">
        <f>IF(B$83=0,0,B$83/PPA_fec!B$83)</f>
        <v>0.57124102097807572</v>
      </c>
      <c r="C156" s="322">
        <f>IF(C$83=0,0,C$83/PPA_fec!C$83)</f>
        <v>0.57705856440706849</v>
      </c>
      <c r="D156" s="322">
        <f>IF(D$83=0,0,D$83/PPA_fec!D$83)</f>
        <v>0.57442891854213929</v>
      </c>
      <c r="E156" s="322">
        <f>IF(E$83=0,0,E$83/PPA_fec!E$83)</f>
        <v>0.57464528039362639</v>
      </c>
      <c r="F156" s="322">
        <f>IF(F$83=0,0,F$83/PPA_fec!F$83)</f>
        <v>0.57694613796449112</v>
      </c>
      <c r="G156" s="322">
        <f>IF(G$83=0,0,G$83/PPA_fec!G$83)</f>
        <v>0.58273149522889778</v>
      </c>
      <c r="H156" s="322">
        <f>IF(H$83=0,0,H$83/PPA_fec!H$83)</f>
        <v>0.58425402250989156</v>
      </c>
      <c r="I156" s="322">
        <f>IF(I$83=0,0,I$83/PPA_fec!I$83)</f>
        <v>0.59263746181768762</v>
      </c>
      <c r="J156" s="322">
        <f>IF(J$83=0,0,J$83/PPA_fec!J$83)</f>
        <v>0.59450220344420968</v>
      </c>
      <c r="K156" s="322">
        <f>IF(K$83=0,0,K$83/PPA_fec!K$83)</f>
        <v>0.59458585721692347</v>
      </c>
      <c r="L156" s="322">
        <f>IF(L$83=0,0,L$83/PPA_fec!L$83)</f>
        <v>0.59673073549200373</v>
      </c>
      <c r="M156" s="322">
        <f>IF(M$83=0,0,M$83/PPA_fec!M$83)</f>
        <v>0.60844102662317101</v>
      </c>
      <c r="N156" s="322">
        <f>IF(N$83=0,0,N$83/PPA_fec!N$83)</f>
        <v>0.60856528887423889</v>
      </c>
      <c r="O156" s="322">
        <f>IF(O$83=0,0,O$83/PPA_fec!O$83)</f>
        <v>0.60860331562277092</v>
      </c>
      <c r="P156" s="322">
        <f>IF(P$83=0,0,P$83/PPA_fec!P$83)</f>
        <v>0.61684385660106478</v>
      </c>
      <c r="Q156" s="322">
        <f>IF(Q$83=0,0,Q$83/PPA_fec!Q$83)</f>
        <v>0.61717203314109659</v>
      </c>
      <c r="R156" s="322">
        <f>IF(R$83=0,0,R$83/PPA_fec!R$83)</f>
        <v>0.61679183487076017</v>
      </c>
      <c r="S156" s="322">
        <f>IF(S$83=0,0,S$83/PPA_fec!S$83)</f>
        <v>0.63265636143482817</v>
      </c>
      <c r="T156" s="322">
        <f>IF(T$83=0,0,T$83/PPA_fec!T$83)</f>
        <v>0.64079051661185871</v>
      </c>
      <c r="U156" s="322">
        <f>IF(U$83=0,0,U$83/PPA_fec!U$83)</f>
        <v>0.64496541887590919</v>
      </c>
      <c r="V156" s="322">
        <f>IF(V$83=0,0,V$83/PPA_fec!V$83)</f>
        <v>0.64446477707128647</v>
      </c>
      <c r="W156" s="322">
        <f>IF(W$83=0,0,W$83/PPA_fec!W$83)</f>
        <v>0.64379469209574036</v>
      </c>
      <c r="X156" s="322">
        <f>IF(X$83=0,0,X$83/PPA_fec!X$83)</f>
        <v>0.6442690980115412</v>
      </c>
      <c r="Y156" s="322">
        <f>IF(Y$83=0,0,Y$83/PPA_fec!Y$83)</f>
        <v>0.6441465162736375</v>
      </c>
      <c r="DA156" s="95"/>
    </row>
    <row r="157" spans="1:105" ht="12" customHeight="1" x14ac:dyDescent="0.25">
      <c r="A157" s="55" t="s">
        <v>91</v>
      </c>
      <c r="B157" s="334">
        <f>IF(B$84=0,0,B$84/PPA_fec!B$84)</f>
        <v>0.43116603837505479</v>
      </c>
      <c r="C157" s="334">
        <f>IF(C$84=0,0,C$84/PPA_fec!C$84)</f>
        <v>0.43291401663027873</v>
      </c>
      <c r="D157" s="334">
        <f>IF(D$84=0,0,D$84/PPA_fec!D$84)</f>
        <v>0.43291401663027868</v>
      </c>
      <c r="E157" s="334">
        <f>IF(E$84=0,0,E$84/PPA_fec!E$84)</f>
        <v>0.43453363488483554</v>
      </c>
      <c r="F157" s="334">
        <f>IF(F$84=0,0,F$84/PPA_fec!F$84)</f>
        <v>0.4364492273894458</v>
      </c>
      <c r="G157" s="334">
        <f>IF(G$84=0,0,G$84/PPA_fec!G$84)</f>
        <v>0.44075429682203832</v>
      </c>
      <c r="H157" s="334">
        <f>IF(H$84=0,0,H$84/PPA_fec!H$84)</f>
        <v>0.44075429682203832</v>
      </c>
      <c r="I157" s="334">
        <f>IF(I$84=0,0,I$84/PPA_fec!I$84)</f>
        <v>0.44615447024828636</v>
      </c>
      <c r="J157" s="334">
        <f>IF(J$84=0,0,J$84/PPA_fec!J$84)</f>
        <v>0.44880206148664575</v>
      </c>
      <c r="K157" s="334">
        <f>IF(K$84=0,0,K$84/PPA_fec!K$84)</f>
        <v>0.44880206148664553</v>
      </c>
      <c r="L157" s="334">
        <f>IF(L$84=0,0,L$84/PPA_fec!L$84)</f>
        <v>0.44880206148664559</v>
      </c>
      <c r="M157" s="334">
        <f>IF(M$84=0,0,M$84/PPA_fec!M$84)</f>
        <v>0.45670674478197498</v>
      </c>
      <c r="N157" s="334">
        <f>IF(N$84=0,0,N$84/PPA_fec!N$84)</f>
        <v>0.4567067447819752</v>
      </c>
      <c r="O157" s="334">
        <f>IF(O$84=0,0,O$84/PPA_fec!O$84)</f>
        <v>0.45670674478197504</v>
      </c>
      <c r="P157" s="334">
        <f>IF(P$84=0,0,P$84/PPA_fec!P$84)</f>
        <v>0.46168810126727905</v>
      </c>
      <c r="Q157" s="334">
        <f>IF(Q$84=0,0,Q$84/PPA_fec!Q$84)</f>
        <v>0.46168810126727905</v>
      </c>
      <c r="R157" s="334">
        <f>IF(R$84=0,0,R$84/PPA_fec!R$84)</f>
        <v>0.46168810126727916</v>
      </c>
      <c r="S157" s="334">
        <f>IF(S$84=0,0,S$84/PPA_fec!S$84)</f>
        <v>0.47051929114055124</v>
      </c>
      <c r="T157" s="334">
        <f>IF(T$84=0,0,T$84/PPA_fec!T$84)</f>
        <v>0.47846736202649603</v>
      </c>
      <c r="U157" s="334">
        <f>IF(U$84=0,0,U$84/PPA_fec!U$84)</f>
        <v>0.48266158077821808</v>
      </c>
      <c r="V157" s="334">
        <f>IF(V$84=0,0,V$84/PPA_fec!V$84)</f>
        <v>0.48266158077821797</v>
      </c>
      <c r="W157" s="334">
        <f>IF(W$84=0,0,W$84/PPA_fec!W$84)</f>
        <v>0.48266158077821797</v>
      </c>
      <c r="X157" s="334">
        <f>IF(X$84=0,0,X$84/PPA_fec!X$84)</f>
        <v>0.48266158077821791</v>
      </c>
      <c r="Y157" s="334">
        <f>IF(Y$84=0,0,Y$84/PPA_fec!Y$84)</f>
        <v>0.4826615807782178</v>
      </c>
      <c r="DA157" s="67"/>
    </row>
    <row r="158" spans="1:105" ht="12" customHeight="1" x14ac:dyDescent="0.25">
      <c r="A158" s="173" t="s">
        <v>92</v>
      </c>
      <c r="B158" s="335">
        <f>IF(B$85=0,0,B$85/PPA_fec!B$85)</f>
        <v>0.10831085419319772</v>
      </c>
      <c r="C158" s="335">
        <f>IF(C$85=0,0,C$85/PPA_fec!C$85)</f>
        <v>0.10874995421751305</v>
      </c>
      <c r="D158" s="335">
        <f>IF(D$85=0,0,D$85/PPA_fec!D$85)</f>
        <v>0.10874995421751303</v>
      </c>
      <c r="E158" s="335">
        <f>IF(E$85=0,0,E$85/PPA_fec!E$85)</f>
        <v>0.10915680963052063</v>
      </c>
      <c r="F158" s="335">
        <f>IF(F$85=0,0,F$85/PPA_fec!F$85)</f>
        <v>0.10963801511053101</v>
      </c>
      <c r="G158" s="335">
        <f>IF(G$85=0,0,G$85/PPA_fec!G$85)</f>
        <v>0.11071946797579477</v>
      </c>
      <c r="H158" s="335">
        <f>IF(H$85=0,0,H$85/PPA_fec!H$85)</f>
        <v>0.11071946797579474</v>
      </c>
      <c r="I158" s="335">
        <f>IF(I$85=0,0,I$85/PPA_fec!I$85)</f>
        <v>0.11207601590520186</v>
      </c>
      <c r="J158" s="335">
        <f>IF(J$85=0,0,J$85/PPA_fec!J$85)</f>
        <v>0.11274110276979317</v>
      </c>
      <c r="K158" s="335">
        <f>IF(K$85=0,0,K$85/PPA_fec!K$85)</f>
        <v>0.11274110276979317</v>
      </c>
      <c r="L158" s="335">
        <f>IF(L$85=0,0,L$85/PPA_fec!L$85)</f>
        <v>0.11274110276979318</v>
      </c>
      <c r="M158" s="335">
        <f>IF(M$85=0,0,M$85/PPA_fec!M$85)</f>
        <v>0.11472679487826828</v>
      </c>
      <c r="N158" s="335">
        <f>IF(N$85=0,0,N$85/PPA_fec!N$85)</f>
        <v>0.11472679487826826</v>
      </c>
      <c r="O158" s="335">
        <f>IF(O$85=0,0,O$85/PPA_fec!O$85)</f>
        <v>0.11472679487826824</v>
      </c>
      <c r="P158" s="335">
        <f>IF(P$85=0,0,P$85/PPA_fec!P$85)</f>
        <v>0.11597813410247401</v>
      </c>
      <c r="Q158" s="335">
        <f>IF(Q$85=0,0,Q$85/PPA_fec!Q$85)</f>
        <v>0.11597813410247398</v>
      </c>
      <c r="R158" s="335">
        <f>IF(R$85=0,0,R$85/PPA_fec!R$85)</f>
        <v>0.11597813410247398</v>
      </c>
      <c r="S158" s="335">
        <f>IF(S$85=0,0,S$85/PPA_fec!S$85)</f>
        <v>0.12115570684748402</v>
      </c>
      <c r="T158" s="335">
        <f>IF(T$85=0,0,T$85/PPA_fec!T$85)</f>
        <v>0.12124676678466426</v>
      </c>
      <c r="U158" s="335">
        <f>IF(U$85=0,0,U$85/PPA_fec!U$85)</f>
        <v>0.1212467667846643</v>
      </c>
      <c r="V158" s="335">
        <f>IF(V$85=0,0,V$85/PPA_fec!V$85)</f>
        <v>0.1212467667846643</v>
      </c>
      <c r="W158" s="335">
        <f>IF(W$85=0,0,W$85/PPA_fec!W$85)</f>
        <v>0.12124676678466427</v>
      </c>
      <c r="X158" s="335">
        <f>IF(X$85=0,0,X$85/PPA_fec!X$85)</f>
        <v>0.12124676678466426</v>
      </c>
      <c r="Y158" s="335">
        <f>IF(Y$85=0,0,Y$85/PPA_fec!Y$85)</f>
        <v>0.12124676678466428</v>
      </c>
      <c r="DA158" s="177"/>
    </row>
    <row r="159" spans="1:105" ht="12" customHeight="1" x14ac:dyDescent="0.25">
      <c r="A159" s="173" t="s">
        <v>93</v>
      </c>
      <c r="B159" s="335">
        <f>IF(B$86=0,0,B$86/PPA_fec!B$86)</f>
        <v>0.60757391662276783</v>
      </c>
      <c r="C159" s="335">
        <f>IF(C$86=0,0,C$86/PPA_fec!C$86)</f>
        <v>0.61003706515529199</v>
      </c>
      <c r="D159" s="335">
        <f>IF(D$86=0,0,D$86/PPA_fec!D$86)</f>
        <v>0.6100370651552921</v>
      </c>
      <c r="E159" s="335">
        <f>IF(E$86=0,0,E$86/PPA_fec!E$86)</f>
        <v>0.61231933629627389</v>
      </c>
      <c r="F159" s="335">
        <f>IF(F$86=0,0,F$86/PPA_fec!F$86)</f>
        <v>0.61501867700748902</v>
      </c>
      <c r="G159" s="335">
        <f>IF(G$86=0,0,G$86/PPA_fec!G$86)</f>
        <v>0.62108512859154918</v>
      </c>
      <c r="H159" s="335">
        <f>IF(H$86=0,0,H$86/PPA_fec!H$86)</f>
        <v>0.62108512859154941</v>
      </c>
      <c r="I159" s="335">
        <f>IF(I$86=0,0,I$86/PPA_fec!I$86)</f>
        <v>0.62869473655462749</v>
      </c>
      <c r="J159" s="335">
        <f>IF(J$86=0,0,J$86/PPA_fec!J$86)</f>
        <v>0.6324255669891593</v>
      </c>
      <c r="K159" s="335">
        <f>IF(K$86=0,0,K$86/PPA_fec!K$86)</f>
        <v>0.63242556698915919</v>
      </c>
      <c r="L159" s="335">
        <f>IF(L$86=0,0,L$86/PPA_fec!L$86)</f>
        <v>0.63242556698915908</v>
      </c>
      <c r="M159" s="335">
        <f>IF(M$86=0,0,M$86/PPA_fec!M$86)</f>
        <v>0.64356438350519518</v>
      </c>
      <c r="N159" s="335">
        <f>IF(N$86=0,0,N$86/PPA_fec!N$86)</f>
        <v>0.64356438350519518</v>
      </c>
      <c r="O159" s="335">
        <f>IF(O$86=0,0,O$86/PPA_fec!O$86)</f>
        <v>0.64356438350519518</v>
      </c>
      <c r="P159" s="335">
        <f>IF(P$86=0,0,P$86/PPA_fec!P$86)</f>
        <v>0.65058381917614105</v>
      </c>
      <c r="Q159" s="335">
        <f>IF(Q$86=0,0,Q$86/PPA_fec!Q$86)</f>
        <v>0.65058381917614083</v>
      </c>
      <c r="R159" s="335">
        <f>IF(R$86=0,0,R$86/PPA_fec!R$86)</f>
        <v>0.65058381917614128</v>
      </c>
      <c r="S159" s="335">
        <f>IF(S$86=0,0,S$86/PPA_fec!S$86)</f>
        <v>0.66214143917426005</v>
      </c>
      <c r="T159" s="335">
        <f>IF(T$86=0,0,T$86/PPA_fec!T$86)</f>
        <v>0.67254329717256722</v>
      </c>
      <c r="U159" s="335">
        <f>IF(U$86=0,0,U$86/PPA_fec!U$86)</f>
        <v>0.68013841753851012</v>
      </c>
      <c r="V159" s="335">
        <f>IF(V$86=0,0,V$86/PPA_fec!V$86)</f>
        <v>0.68013841753851001</v>
      </c>
      <c r="W159" s="335">
        <f>IF(W$86=0,0,W$86/PPA_fec!W$86)</f>
        <v>0.68013841753851012</v>
      </c>
      <c r="X159" s="335">
        <f>IF(X$86=0,0,X$86/PPA_fec!X$86)</f>
        <v>0.68013841753851012</v>
      </c>
      <c r="Y159" s="335">
        <f>IF(Y$86=0,0,Y$86/PPA_fec!Y$86)</f>
        <v>0.68013841753851001</v>
      </c>
      <c r="DA159" s="177"/>
    </row>
    <row r="160" spans="1:105" ht="12" customHeight="1" x14ac:dyDescent="0.25">
      <c r="A160" s="173" t="s">
        <v>94</v>
      </c>
      <c r="B160" s="335">
        <f>IF(B$87=0,0,B$87/PPA_fec!B$87)</f>
        <v>0.43131101024175977</v>
      </c>
      <c r="C160" s="335">
        <f>IF(C$87=0,0,C$87/PPA_fec!C$87)</f>
        <v>0.43305957622340008</v>
      </c>
      <c r="D160" s="335">
        <f>IF(D$87=0,0,D$87/PPA_fec!D$87)</f>
        <v>0.43305957622339991</v>
      </c>
      <c r="E160" s="335">
        <f>IF(E$87=0,0,E$87/PPA_fec!E$87)</f>
        <v>0.43467973904561935</v>
      </c>
      <c r="F160" s="335">
        <f>IF(F$87=0,0,F$87/PPA_fec!F$87)</f>
        <v>0.43659597563393837</v>
      </c>
      <c r="G160" s="335">
        <f>IF(G$87=0,0,G$87/PPA_fec!G$87)</f>
        <v>0.44090249256910902</v>
      </c>
      <c r="H160" s="335">
        <f>IF(H$87=0,0,H$87/PPA_fec!H$87)</f>
        <v>0.44090249256910907</v>
      </c>
      <c r="I160" s="335">
        <f>IF(I$87=0,0,I$87/PPA_fec!I$87)</f>
        <v>0.44630448170706072</v>
      </c>
      <c r="J160" s="335">
        <f>IF(J$87=0,0,J$87/PPA_fec!J$87)</f>
        <v>0.44895296315060773</v>
      </c>
      <c r="K160" s="335">
        <f>IF(K$87=0,0,K$87/PPA_fec!K$87)</f>
        <v>0.44895296315060762</v>
      </c>
      <c r="L160" s="335">
        <f>IF(L$87=0,0,L$87/PPA_fec!L$87)</f>
        <v>0.44895296315060745</v>
      </c>
      <c r="M160" s="335">
        <f>IF(M$87=0,0,M$87/PPA_fec!M$87)</f>
        <v>0.45686030425427754</v>
      </c>
      <c r="N160" s="335">
        <f>IF(N$87=0,0,N$87/PPA_fec!N$87)</f>
        <v>0.45686030425427787</v>
      </c>
      <c r="O160" s="335">
        <f>IF(O$87=0,0,O$87/PPA_fec!O$87)</f>
        <v>0.45686030425427765</v>
      </c>
      <c r="P160" s="335">
        <f>IF(P$87=0,0,P$87/PPA_fec!P$87)</f>
        <v>0.46184333563158192</v>
      </c>
      <c r="Q160" s="335">
        <f>IF(Q$87=0,0,Q$87/PPA_fec!Q$87)</f>
        <v>0.46184333563158186</v>
      </c>
      <c r="R160" s="335">
        <f>IF(R$87=0,0,R$87/PPA_fec!R$87)</f>
        <v>0.46184333563158203</v>
      </c>
      <c r="S160" s="335">
        <f>IF(S$87=0,0,S$87/PPA_fec!S$87)</f>
        <v>0.48081121999365228</v>
      </c>
      <c r="T160" s="335">
        <f>IF(T$87=0,0,T$87/PPA_fec!T$87)</f>
        <v>0.48282386709978381</v>
      </c>
      <c r="U160" s="335">
        <f>IF(U$87=0,0,U$87/PPA_fec!U$87)</f>
        <v>0.48282386709978409</v>
      </c>
      <c r="V160" s="335">
        <f>IF(V$87=0,0,V$87/PPA_fec!V$87)</f>
        <v>0.48282386709978381</v>
      </c>
      <c r="W160" s="335">
        <f>IF(W$87=0,0,W$87/PPA_fec!W$87)</f>
        <v>0.48282386709978398</v>
      </c>
      <c r="X160" s="335">
        <f>IF(X$87=0,0,X$87/PPA_fec!X$87)</f>
        <v>0.48282386709978398</v>
      </c>
      <c r="Y160" s="335">
        <f>IF(Y$87=0,0,Y$87/PPA_fec!Y$87)</f>
        <v>0.48282386709978387</v>
      </c>
      <c r="DA160" s="177"/>
    </row>
    <row r="161" spans="1:105" ht="12" customHeight="1" x14ac:dyDescent="0.25">
      <c r="A161" s="56" t="s">
        <v>95</v>
      </c>
      <c r="B161" s="336">
        <f>IF(B$88=0,0,B$88/PPA_fec!B$88)</f>
        <v>0.66157978029247932</v>
      </c>
      <c r="C161" s="336">
        <f>IF(C$88=0,0,C$88/PPA_fec!C$88)</f>
        <v>0.69559934582170135</v>
      </c>
      <c r="D161" s="336">
        <f>IF(D$88=0,0,D$88/PPA_fec!D$88)</f>
        <v>0.67351398914727501</v>
      </c>
      <c r="E161" s="336">
        <f>IF(E$88=0,0,E$88/PPA_fec!E$88)</f>
        <v>0.65471265174404647</v>
      </c>
      <c r="F161" s="336">
        <f>IF(F$88=0,0,F$88/PPA_fec!F$88)</f>
        <v>0.65392682213491182</v>
      </c>
      <c r="G161" s="336">
        <f>IF(G$88=0,0,G$88/PPA_fec!G$88)</f>
        <v>0.66352707580898396</v>
      </c>
      <c r="H161" s="336">
        <f>IF(H$88=0,0,H$88/PPA_fec!H$88)</f>
        <v>0.6852059093844024</v>
      </c>
      <c r="I161" s="336">
        <f>IF(I$88=0,0,I$88/PPA_fec!I$88)</f>
        <v>0.71946188333498162</v>
      </c>
      <c r="J161" s="336">
        <f>IF(J$88=0,0,J$88/PPA_fec!J$88)</f>
        <v>0.7019643746527825</v>
      </c>
      <c r="K161" s="336">
        <f>IF(K$88=0,0,K$88/PPA_fec!K$88)</f>
        <v>0.70274783015737163</v>
      </c>
      <c r="L161" s="336">
        <f>IF(L$88=0,0,L$88/PPA_fec!L$88)</f>
        <v>0.73175873627741983</v>
      </c>
      <c r="M161" s="336">
        <f>IF(M$88=0,0,M$88/PPA_fec!M$88)</f>
        <v>0.75231818594566702</v>
      </c>
      <c r="N161" s="336">
        <f>IF(N$88=0,0,N$88/PPA_fec!N$88)</f>
        <v>0.75329138502351189</v>
      </c>
      <c r="O161" s="336">
        <f>IF(O$88=0,0,O$88/PPA_fec!O$88)</f>
        <v>0.75135681442870006</v>
      </c>
      <c r="P161" s="336">
        <f>IF(P$88=0,0,P$88/PPA_fec!P$88)</f>
        <v>0.77282955893360761</v>
      </c>
      <c r="Q161" s="336">
        <f>IF(Q$88=0,0,Q$88/PPA_fec!Q$88)</f>
        <v>0.77559605588019853</v>
      </c>
      <c r="R161" s="336">
        <f>IF(R$88=0,0,R$88/PPA_fec!R$88)</f>
        <v>0.77354788194287472</v>
      </c>
      <c r="S161" s="336">
        <f>IF(S$88=0,0,S$88/PPA_fec!S$88)</f>
        <v>0.80723572040345104</v>
      </c>
      <c r="T161" s="336">
        <f>IF(T$88=0,0,T$88/PPA_fec!T$88)</f>
        <v>0.80613139233046116</v>
      </c>
      <c r="U161" s="336">
        <f>IF(U$88=0,0,U$88/PPA_fec!U$88)</f>
        <v>0.80894340831378653</v>
      </c>
      <c r="V161" s="336">
        <f>IF(V$88=0,0,V$88/PPA_fec!V$88)</f>
        <v>0.80849774793679718</v>
      </c>
      <c r="W161" s="336">
        <f>IF(W$88=0,0,W$88/PPA_fec!W$88)</f>
        <v>0.80742061121826436</v>
      </c>
      <c r="X161" s="336">
        <f>IF(X$88=0,0,X$88/PPA_fec!X$88)</f>
        <v>0.8069585195722786</v>
      </c>
      <c r="Y161" s="336">
        <f>IF(Y$88=0,0,Y$88/PPA_fec!Y$88)</f>
        <v>0.80784927157691677</v>
      </c>
      <c r="DA161" s="68"/>
    </row>
    <row r="162" spans="1:105" ht="12" customHeight="1" x14ac:dyDescent="0.25">
      <c r="A162" s="41" t="s">
        <v>1939</v>
      </c>
      <c r="B162" s="337">
        <f>IF(B$94=0,0,B$94/PPA_fec!B$94)</f>
        <v>0.56590542536725941</v>
      </c>
      <c r="C162" s="337">
        <f>IF(C$94=0,0,C$94/PPA_fec!C$94)</f>
        <v>0.56819964682724067</v>
      </c>
      <c r="D162" s="337">
        <f>IF(D$94=0,0,D$94/PPA_fec!D$94)</f>
        <v>0.56819964682724078</v>
      </c>
      <c r="E162" s="337">
        <f>IF(E$94=0,0,E$94/PPA_fec!E$94)</f>
        <v>0.57032539578634645</v>
      </c>
      <c r="F162" s="337">
        <f>IF(F$94=0,0,F$94/PPA_fec!F$94)</f>
        <v>0.5728396109486471</v>
      </c>
      <c r="G162" s="337">
        <f>IF(G$94=0,0,G$94/PPA_fec!G$94)</f>
        <v>0.57849001457892524</v>
      </c>
      <c r="H162" s="337">
        <f>IF(H$94=0,0,H$94/PPA_fec!H$94)</f>
        <v>0.57849001457892535</v>
      </c>
      <c r="I162" s="337">
        <f>IF(I$94=0,0,I$94/PPA_fec!I$94)</f>
        <v>0.58557774220087588</v>
      </c>
      <c r="J162" s="337">
        <f>IF(J$94=0,0,J$94/PPA_fec!J$94)</f>
        <v>0.58905270570122215</v>
      </c>
      <c r="K162" s="337">
        <f>IF(K$94=0,0,K$94/PPA_fec!K$94)</f>
        <v>0.58905270570122215</v>
      </c>
      <c r="L162" s="337">
        <f>IF(L$94=0,0,L$94/PPA_fec!L$94)</f>
        <v>0.58905270570122248</v>
      </c>
      <c r="M162" s="337">
        <f>IF(M$94=0,0,M$94/PPA_fec!M$94)</f>
        <v>0.59942760252634208</v>
      </c>
      <c r="N162" s="337">
        <f>IF(N$94=0,0,N$94/PPA_fec!N$94)</f>
        <v>0.59942760252634197</v>
      </c>
      <c r="O162" s="337">
        <f>IF(O$94=0,0,O$94/PPA_fec!O$94)</f>
        <v>0.5994276025263422</v>
      </c>
      <c r="P162" s="337">
        <f>IF(P$94=0,0,P$94/PPA_fec!P$94)</f>
        <v>0.60596563291330363</v>
      </c>
      <c r="Q162" s="337">
        <f>IF(Q$94=0,0,Q$94/PPA_fec!Q$94)</f>
        <v>0.60596563291330374</v>
      </c>
      <c r="R162" s="337">
        <f>IF(R$94=0,0,R$94/PPA_fec!R$94)</f>
        <v>0.60596563291330363</v>
      </c>
      <c r="S162" s="337">
        <f>IF(S$94=0,0,S$94/PPA_fec!S$94)</f>
        <v>0.61804406962197322</v>
      </c>
      <c r="T162" s="337">
        <f>IF(T$94=0,0,T$94/PPA_fec!T$94)</f>
        <v>0.62891466265977602</v>
      </c>
      <c r="U162" s="337">
        <f>IF(U$94=0,0,U$94/PPA_fec!U$94)</f>
        <v>0.63349332477141096</v>
      </c>
      <c r="V162" s="337">
        <f>IF(V$94=0,0,V$94/PPA_fec!V$94)</f>
        <v>0.63349332477141107</v>
      </c>
      <c r="W162" s="337">
        <f>IF(W$94=0,0,W$94/PPA_fec!W$94)</f>
        <v>0.63349332477141096</v>
      </c>
      <c r="X162" s="337">
        <f>IF(X$94=0,0,X$94/PPA_fec!X$94)</f>
        <v>0.63349332477141107</v>
      </c>
      <c r="Y162" s="337">
        <f>IF(Y$94=0,0,Y$94/PPA_fec!Y$94)</f>
        <v>0.63349332477141096</v>
      </c>
      <c r="DA162" s="97"/>
    </row>
  </sheetData>
  <pageMargins left="0.39370078740157483" right="0.39370078740157483" top="0.39370078740157483" bottom="0.39370078740157483" header="0.31496062992125978" footer="0.31496062992125978"/>
  <pageSetup paperSize="9" scale="45" orientation="portrait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3">
    <tabColor theme="4" tint="0.39997558519241921"/>
    <pageSetUpPr fitToPage="1"/>
  </sheetPr>
  <dimension ref="A1:DA162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Pulp, paper and printing / CO2 emissions"</f>
        <v>SI: Pulp, paper and printing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342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54</v>
      </c>
      <c r="B5" s="223">
        <v>76.801688393853283</v>
      </c>
      <c r="C5" s="223">
        <v>47.756184531230247</v>
      </c>
      <c r="D5" s="223">
        <v>51.89913261737118</v>
      </c>
      <c r="E5" s="223">
        <v>101.34029119005559</v>
      </c>
      <c r="F5" s="223">
        <v>108.0950213876195</v>
      </c>
      <c r="G5" s="223">
        <v>77.568609580370548</v>
      </c>
      <c r="H5" s="223">
        <v>64.880385367379105</v>
      </c>
      <c r="I5" s="223">
        <v>24.806307975374239</v>
      </c>
      <c r="J5" s="223">
        <v>61.405076853749108</v>
      </c>
      <c r="K5" s="223">
        <v>56.637434942497741</v>
      </c>
      <c r="L5" s="223">
        <v>12.88121324644532</v>
      </c>
      <c r="M5" s="223">
        <v>13.15168366163163</v>
      </c>
      <c r="N5" s="223">
        <v>16.934819084744088</v>
      </c>
      <c r="O5" s="223">
        <v>21.337048861202081</v>
      </c>
      <c r="P5" s="223">
        <v>20.770756318451699</v>
      </c>
      <c r="Q5" s="223">
        <v>21.87568444393186</v>
      </c>
      <c r="R5" s="223">
        <v>18.96831443637554</v>
      </c>
      <c r="S5" s="223">
        <v>20.789464893391941</v>
      </c>
      <c r="T5" s="223">
        <v>22.609330917933111</v>
      </c>
      <c r="U5" s="223">
        <v>21.505058427547119</v>
      </c>
      <c r="V5" s="223">
        <v>19.43443123890771</v>
      </c>
      <c r="W5" s="223">
        <v>16.96842915392028</v>
      </c>
      <c r="X5" s="223">
        <v>16.474369098918508</v>
      </c>
      <c r="Y5" s="223">
        <v>10.17590528280755</v>
      </c>
      <c r="DA5" s="89" t="s">
        <v>2025</v>
      </c>
    </row>
    <row r="6" spans="1:105" ht="12" customHeight="1" x14ac:dyDescent="0.25">
      <c r="A6" s="55" t="s">
        <v>91</v>
      </c>
      <c r="B6" s="259">
        <v>0</v>
      </c>
      <c r="C6" s="259">
        <v>0</v>
      </c>
      <c r="D6" s="259">
        <v>0</v>
      </c>
      <c r="E6" s="259">
        <v>0</v>
      </c>
      <c r="F6" s="259">
        <v>0</v>
      </c>
      <c r="G6" s="259">
        <v>0</v>
      </c>
      <c r="H6" s="259">
        <v>0</v>
      </c>
      <c r="I6" s="259">
        <v>0</v>
      </c>
      <c r="J6" s="259">
        <v>0</v>
      </c>
      <c r="K6" s="259">
        <v>0</v>
      </c>
      <c r="L6" s="259">
        <v>0</v>
      </c>
      <c r="M6" s="259">
        <v>0</v>
      </c>
      <c r="N6" s="259">
        <v>0</v>
      </c>
      <c r="O6" s="259">
        <v>0</v>
      </c>
      <c r="P6" s="259">
        <v>0</v>
      </c>
      <c r="Q6" s="259">
        <v>0</v>
      </c>
      <c r="R6" s="259">
        <v>0</v>
      </c>
      <c r="S6" s="259">
        <v>0</v>
      </c>
      <c r="T6" s="259">
        <v>0</v>
      </c>
      <c r="U6" s="259">
        <v>0</v>
      </c>
      <c r="V6" s="259">
        <v>0</v>
      </c>
      <c r="W6" s="259">
        <v>0</v>
      </c>
      <c r="X6" s="259">
        <v>0</v>
      </c>
      <c r="Y6" s="259">
        <v>0</v>
      </c>
      <c r="DA6" s="67" t="s">
        <v>2026</v>
      </c>
    </row>
    <row r="7" spans="1:105" ht="12" customHeight="1" x14ac:dyDescent="0.25">
      <c r="A7" s="173" t="s">
        <v>92</v>
      </c>
      <c r="B7" s="224">
        <v>0</v>
      </c>
      <c r="C7" s="224">
        <v>0</v>
      </c>
      <c r="D7" s="224">
        <v>0</v>
      </c>
      <c r="E7" s="224">
        <v>0</v>
      </c>
      <c r="F7" s="224">
        <v>0</v>
      </c>
      <c r="G7" s="224">
        <v>0</v>
      </c>
      <c r="H7" s="224">
        <v>0</v>
      </c>
      <c r="I7" s="224">
        <v>0</v>
      </c>
      <c r="J7" s="224">
        <v>0</v>
      </c>
      <c r="K7" s="224">
        <v>0</v>
      </c>
      <c r="L7" s="224">
        <v>0</v>
      </c>
      <c r="M7" s="224">
        <v>0</v>
      </c>
      <c r="N7" s="224">
        <v>0</v>
      </c>
      <c r="O7" s="224">
        <v>0</v>
      </c>
      <c r="P7" s="224">
        <v>0</v>
      </c>
      <c r="Q7" s="224">
        <v>0</v>
      </c>
      <c r="R7" s="224">
        <v>0</v>
      </c>
      <c r="S7" s="224">
        <v>0</v>
      </c>
      <c r="T7" s="224">
        <v>0</v>
      </c>
      <c r="U7" s="224">
        <v>0</v>
      </c>
      <c r="V7" s="224">
        <v>0</v>
      </c>
      <c r="W7" s="224">
        <v>0</v>
      </c>
      <c r="X7" s="224">
        <v>0</v>
      </c>
      <c r="Y7" s="224">
        <v>0</v>
      </c>
      <c r="DA7" s="177" t="s">
        <v>2027</v>
      </c>
    </row>
    <row r="8" spans="1:105" ht="12" customHeight="1" x14ac:dyDescent="0.25">
      <c r="A8" s="173" t="s">
        <v>93</v>
      </c>
      <c r="B8" s="224">
        <v>0</v>
      </c>
      <c r="C8" s="224">
        <v>0</v>
      </c>
      <c r="D8" s="224">
        <v>0</v>
      </c>
      <c r="E8" s="224">
        <v>0</v>
      </c>
      <c r="F8" s="224">
        <v>0</v>
      </c>
      <c r="G8" s="224">
        <v>0</v>
      </c>
      <c r="H8" s="224">
        <v>0</v>
      </c>
      <c r="I8" s="224">
        <v>0</v>
      </c>
      <c r="J8" s="224">
        <v>0</v>
      </c>
      <c r="K8" s="224">
        <v>0</v>
      </c>
      <c r="L8" s="224">
        <v>0</v>
      </c>
      <c r="M8" s="224">
        <v>0</v>
      </c>
      <c r="N8" s="224">
        <v>0</v>
      </c>
      <c r="O8" s="224">
        <v>0</v>
      </c>
      <c r="P8" s="224">
        <v>0</v>
      </c>
      <c r="Q8" s="224">
        <v>0</v>
      </c>
      <c r="R8" s="224">
        <v>0</v>
      </c>
      <c r="S8" s="224">
        <v>0</v>
      </c>
      <c r="T8" s="224">
        <v>0</v>
      </c>
      <c r="U8" s="224">
        <v>0</v>
      </c>
      <c r="V8" s="224">
        <v>0</v>
      </c>
      <c r="W8" s="224">
        <v>0</v>
      </c>
      <c r="X8" s="224">
        <v>0</v>
      </c>
      <c r="Y8" s="224">
        <v>0</v>
      </c>
      <c r="DA8" s="177" t="s">
        <v>2028</v>
      </c>
    </row>
    <row r="9" spans="1:105" ht="12" customHeight="1" x14ac:dyDescent="0.25">
      <c r="A9" s="173" t="s">
        <v>94</v>
      </c>
      <c r="B9" s="224">
        <v>0</v>
      </c>
      <c r="C9" s="224">
        <v>0</v>
      </c>
      <c r="D9" s="224">
        <v>0</v>
      </c>
      <c r="E9" s="224">
        <v>0</v>
      </c>
      <c r="F9" s="224">
        <v>0</v>
      </c>
      <c r="G9" s="224">
        <v>0</v>
      </c>
      <c r="H9" s="224">
        <v>0</v>
      </c>
      <c r="I9" s="224">
        <v>0</v>
      </c>
      <c r="J9" s="224">
        <v>0</v>
      </c>
      <c r="K9" s="224">
        <v>0</v>
      </c>
      <c r="L9" s="224">
        <v>0</v>
      </c>
      <c r="M9" s="224">
        <v>0</v>
      </c>
      <c r="N9" s="224">
        <v>0</v>
      </c>
      <c r="O9" s="224">
        <v>0</v>
      </c>
      <c r="P9" s="224">
        <v>0</v>
      </c>
      <c r="Q9" s="224">
        <v>0</v>
      </c>
      <c r="R9" s="224">
        <v>0</v>
      </c>
      <c r="S9" s="224">
        <v>0</v>
      </c>
      <c r="T9" s="224">
        <v>0</v>
      </c>
      <c r="U9" s="224">
        <v>0</v>
      </c>
      <c r="V9" s="224">
        <v>0</v>
      </c>
      <c r="W9" s="224">
        <v>0</v>
      </c>
      <c r="X9" s="224">
        <v>0</v>
      </c>
      <c r="Y9" s="224">
        <v>0</v>
      </c>
      <c r="DA9" s="177" t="s">
        <v>2029</v>
      </c>
    </row>
    <row r="10" spans="1:105" ht="12" customHeight="1" x14ac:dyDescent="0.25">
      <c r="A10" s="56" t="s">
        <v>95</v>
      </c>
      <c r="B10" s="260">
        <v>1.207008998139532</v>
      </c>
      <c r="C10" s="260">
        <v>0.57607188872877479</v>
      </c>
      <c r="D10" s="260">
        <v>0.74325458317590165</v>
      </c>
      <c r="E10" s="260">
        <v>1.625040836598745</v>
      </c>
      <c r="F10" s="260">
        <v>1.719840049236395</v>
      </c>
      <c r="G10" s="260">
        <v>1.1932614724888291</v>
      </c>
      <c r="H10" s="260">
        <v>0.8459995123013877</v>
      </c>
      <c r="I10" s="260">
        <v>0.25859704274030021</v>
      </c>
      <c r="J10" s="260">
        <v>0.74928556123896406</v>
      </c>
      <c r="K10" s="260">
        <v>0.68081118507768668</v>
      </c>
      <c r="L10" s="260">
        <v>0.12901595403744481</v>
      </c>
      <c r="M10" s="260">
        <v>0.118448940366084</v>
      </c>
      <c r="N10" s="260">
        <v>0.15111109165652889</v>
      </c>
      <c r="O10" s="260">
        <v>0.19178905782173961</v>
      </c>
      <c r="P10" s="260">
        <v>0.16135601390793999</v>
      </c>
      <c r="Q10" s="260">
        <v>0.16683760701392719</v>
      </c>
      <c r="R10" s="260">
        <v>0.15362504787118669</v>
      </c>
      <c r="S10" s="260">
        <v>0.17359005013779011</v>
      </c>
      <c r="T10" s="260">
        <v>0.18575801880679729</v>
      </c>
      <c r="U10" s="260">
        <v>0.1721622767377983</v>
      </c>
      <c r="V10" s="260">
        <v>0.16788252498469439</v>
      </c>
      <c r="W10" s="260">
        <v>0.15630384953404941</v>
      </c>
      <c r="X10" s="260">
        <v>0.139507435237747</v>
      </c>
      <c r="Y10" s="260">
        <v>9.2661453207780867E-2</v>
      </c>
      <c r="DA10" s="68" t="s">
        <v>2030</v>
      </c>
    </row>
    <row r="11" spans="1:105" ht="12" customHeight="1" x14ac:dyDescent="0.25">
      <c r="A11" s="37" t="s">
        <v>159</v>
      </c>
      <c r="B11" s="226">
        <v>5.860302583167197E-2</v>
      </c>
      <c r="C11" s="226">
        <v>1.1969664582567411E-2</v>
      </c>
      <c r="D11" s="226">
        <v>1.248387390352711E-2</v>
      </c>
      <c r="E11" s="226">
        <v>2.286424041394065E-2</v>
      </c>
      <c r="F11" s="226">
        <v>2.213061144031097E-2</v>
      </c>
      <c r="G11" s="226">
        <v>1.48139765734061E-2</v>
      </c>
      <c r="H11" s="226">
        <v>2.265691682131251E-2</v>
      </c>
      <c r="I11" s="226">
        <v>3.211900381418914E-3</v>
      </c>
      <c r="J11" s="226">
        <v>9.6397174683658503E-3</v>
      </c>
      <c r="K11" s="226">
        <v>1.815132900744567E-2</v>
      </c>
      <c r="L11" s="226">
        <v>3.652332968682425E-3</v>
      </c>
      <c r="M11" s="226">
        <v>3.8520201915550169E-3</v>
      </c>
      <c r="N11" s="226">
        <v>4.8938457945273024E-3</v>
      </c>
      <c r="O11" s="226">
        <v>6.5919601805303841E-3</v>
      </c>
      <c r="P11" s="226">
        <v>2.869498103966505E-3</v>
      </c>
      <c r="Q11" s="226">
        <v>2.9865198782488018E-3</v>
      </c>
      <c r="R11" s="226">
        <v>2.6660358520673921E-3</v>
      </c>
      <c r="S11" s="226">
        <v>2.2684441517612911E-3</v>
      </c>
      <c r="T11" s="226">
        <v>5.0163380712088604E-3</v>
      </c>
      <c r="U11" s="226">
        <v>2.3672634312465121E-3</v>
      </c>
      <c r="V11" s="226">
        <v>3.0283104000164169E-3</v>
      </c>
      <c r="W11" s="226">
        <v>3.172343198780988E-3</v>
      </c>
      <c r="X11" s="226">
        <v>7.2667843128322576E-3</v>
      </c>
      <c r="Y11" s="226">
        <v>1.583494825055791E-3</v>
      </c>
      <c r="DA11" s="69" t="s">
        <v>2031</v>
      </c>
    </row>
    <row r="12" spans="1:105" ht="12" customHeight="1" x14ac:dyDescent="0.25">
      <c r="A12" s="37" t="s">
        <v>35</v>
      </c>
      <c r="B12" s="226">
        <v>1.1484059723078599</v>
      </c>
      <c r="C12" s="226">
        <v>0.56410222414620736</v>
      </c>
      <c r="D12" s="226">
        <v>0.73077070927237453</v>
      </c>
      <c r="E12" s="226">
        <v>1.602176596184804</v>
      </c>
      <c r="F12" s="226">
        <v>1.697709437796084</v>
      </c>
      <c r="G12" s="226">
        <v>1.178447495915423</v>
      </c>
      <c r="H12" s="226">
        <v>0.82334259548007516</v>
      </c>
      <c r="I12" s="226">
        <v>0.25538514235888132</v>
      </c>
      <c r="J12" s="226">
        <v>0.73964584377059817</v>
      </c>
      <c r="K12" s="226">
        <v>0.66265985607024103</v>
      </c>
      <c r="L12" s="226">
        <v>0.12536362106876239</v>
      </c>
      <c r="M12" s="226">
        <v>0.11459692017452899</v>
      </c>
      <c r="N12" s="226">
        <v>0.1462172458620016</v>
      </c>
      <c r="O12" s="226">
        <v>0.1851970976412092</v>
      </c>
      <c r="P12" s="226">
        <v>0.15848651580397349</v>
      </c>
      <c r="Q12" s="226">
        <v>0.16385108713567839</v>
      </c>
      <c r="R12" s="226">
        <v>0.15095901201911929</v>
      </c>
      <c r="S12" s="226">
        <v>0.17132160598602891</v>
      </c>
      <c r="T12" s="226">
        <v>0.18074168073558849</v>
      </c>
      <c r="U12" s="226">
        <v>0.16979501330655181</v>
      </c>
      <c r="V12" s="226">
        <v>0.164854214584678</v>
      </c>
      <c r="W12" s="226">
        <v>0.1531315063352684</v>
      </c>
      <c r="X12" s="226">
        <v>0.1322406509249148</v>
      </c>
      <c r="Y12" s="226">
        <v>9.1077958382725074E-2</v>
      </c>
      <c r="DA12" s="69" t="s">
        <v>2032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2033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 t="s">
        <v>2034</v>
      </c>
    </row>
    <row r="15" spans="1:105" ht="12" customHeight="1" x14ac:dyDescent="0.25">
      <c r="A15" s="37" t="s">
        <v>40</v>
      </c>
      <c r="B15" s="226">
        <v>0</v>
      </c>
      <c r="C15" s="226">
        <v>0</v>
      </c>
      <c r="D15" s="226">
        <v>0</v>
      </c>
      <c r="E15" s="226">
        <v>0</v>
      </c>
      <c r="F15" s="226">
        <v>0</v>
      </c>
      <c r="G15" s="226">
        <v>0</v>
      </c>
      <c r="H15" s="226">
        <v>0</v>
      </c>
      <c r="I15" s="226">
        <v>0</v>
      </c>
      <c r="J15" s="226">
        <v>0</v>
      </c>
      <c r="K15" s="226">
        <v>0</v>
      </c>
      <c r="L15" s="226">
        <v>0</v>
      </c>
      <c r="M15" s="226">
        <v>0</v>
      </c>
      <c r="N15" s="226">
        <v>0</v>
      </c>
      <c r="O15" s="226">
        <v>0</v>
      </c>
      <c r="P15" s="226">
        <v>0</v>
      </c>
      <c r="Q15" s="226">
        <v>0</v>
      </c>
      <c r="R15" s="226">
        <v>0</v>
      </c>
      <c r="S15" s="226">
        <v>0</v>
      </c>
      <c r="T15" s="226">
        <v>0</v>
      </c>
      <c r="U15" s="226">
        <v>0</v>
      </c>
      <c r="V15" s="226">
        <v>0</v>
      </c>
      <c r="W15" s="226">
        <v>0</v>
      </c>
      <c r="X15" s="226">
        <v>0</v>
      </c>
      <c r="Y15" s="226">
        <v>0</v>
      </c>
      <c r="DA15" s="69" t="s">
        <v>2035</v>
      </c>
    </row>
    <row r="16" spans="1:105" ht="12" customHeight="1" x14ac:dyDescent="0.25">
      <c r="A16" s="57" t="s">
        <v>1853</v>
      </c>
      <c r="B16" s="261">
        <v>0</v>
      </c>
      <c r="C16" s="261">
        <v>0</v>
      </c>
      <c r="D16" s="261">
        <v>0</v>
      </c>
      <c r="E16" s="261">
        <v>0</v>
      </c>
      <c r="F16" s="261">
        <v>0</v>
      </c>
      <c r="G16" s="261">
        <v>0</v>
      </c>
      <c r="H16" s="261">
        <v>0</v>
      </c>
      <c r="I16" s="261">
        <v>0</v>
      </c>
      <c r="J16" s="261">
        <v>0</v>
      </c>
      <c r="K16" s="261">
        <v>0</v>
      </c>
      <c r="L16" s="261">
        <v>0</v>
      </c>
      <c r="M16" s="261">
        <v>0</v>
      </c>
      <c r="N16" s="261">
        <v>0</v>
      </c>
      <c r="O16" s="261">
        <v>0</v>
      </c>
      <c r="P16" s="261">
        <v>0</v>
      </c>
      <c r="Q16" s="261">
        <v>0</v>
      </c>
      <c r="R16" s="261">
        <v>0</v>
      </c>
      <c r="S16" s="261">
        <v>0</v>
      </c>
      <c r="T16" s="261">
        <v>0</v>
      </c>
      <c r="U16" s="261">
        <v>0</v>
      </c>
      <c r="V16" s="261">
        <v>0</v>
      </c>
      <c r="W16" s="261">
        <v>0</v>
      </c>
      <c r="X16" s="261">
        <v>0</v>
      </c>
      <c r="Y16" s="261">
        <v>0</v>
      </c>
      <c r="DA16" s="70" t="s">
        <v>2036</v>
      </c>
    </row>
    <row r="17" spans="1:105" ht="12" customHeight="1" x14ac:dyDescent="0.25">
      <c r="A17" s="57" t="s">
        <v>1855</v>
      </c>
      <c r="B17" s="294">
        <f t="shared" ref="B17:Y17" si="0">B18+B29</f>
        <v>75.59467939571374</v>
      </c>
      <c r="C17" s="294">
        <f t="shared" si="0"/>
        <v>47.18011264250147</v>
      </c>
      <c r="D17" s="294">
        <f t="shared" si="0"/>
        <v>51.155878034195283</v>
      </c>
      <c r="E17" s="294">
        <f t="shared" si="0"/>
        <v>99.715250353456895</v>
      </c>
      <c r="F17" s="294">
        <f t="shared" si="0"/>
        <v>106.3751813383831</v>
      </c>
      <c r="G17" s="294">
        <f t="shared" si="0"/>
        <v>76.375348107881706</v>
      </c>
      <c r="H17" s="294">
        <f t="shared" si="0"/>
        <v>64.034385855077716</v>
      </c>
      <c r="I17" s="294">
        <f t="shared" si="0"/>
        <v>24.54771093263394</v>
      </c>
      <c r="J17" s="294">
        <f t="shared" si="0"/>
        <v>60.655791292510138</v>
      </c>
      <c r="K17" s="294">
        <f t="shared" si="0"/>
        <v>55.956623757420061</v>
      </c>
      <c r="L17" s="294">
        <f t="shared" si="0"/>
        <v>12.752197292407869</v>
      </c>
      <c r="M17" s="294">
        <f t="shared" si="0"/>
        <v>13.03323472126554</v>
      </c>
      <c r="N17" s="294">
        <f t="shared" si="0"/>
        <v>16.78370799308756</v>
      </c>
      <c r="O17" s="294">
        <f t="shared" si="0"/>
        <v>21.145259803380341</v>
      </c>
      <c r="P17" s="294">
        <f t="shared" si="0"/>
        <v>20.609400304543769</v>
      </c>
      <c r="Q17" s="294">
        <f t="shared" si="0"/>
        <v>21.708846836917939</v>
      </c>
      <c r="R17" s="294">
        <f t="shared" si="0"/>
        <v>18.814689388504348</v>
      </c>
      <c r="S17" s="294">
        <f t="shared" si="0"/>
        <v>20.615874843254151</v>
      </c>
      <c r="T17" s="294">
        <f t="shared" si="0"/>
        <v>22.42357289912632</v>
      </c>
      <c r="U17" s="294">
        <f t="shared" si="0"/>
        <v>21.332896150809319</v>
      </c>
      <c r="V17" s="294">
        <f t="shared" si="0"/>
        <v>19.266548713923012</v>
      </c>
      <c r="W17" s="294">
        <f t="shared" si="0"/>
        <v>16.812125304386232</v>
      </c>
      <c r="X17" s="294">
        <f t="shared" si="0"/>
        <v>16.334861663680758</v>
      </c>
      <c r="Y17" s="294">
        <f t="shared" si="0"/>
        <v>10.08324382959977</v>
      </c>
      <c r="DA17" s="70"/>
    </row>
    <row r="18" spans="1:105" ht="12" customHeight="1" x14ac:dyDescent="0.25">
      <c r="A18" s="60" t="s">
        <v>1856</v>
      </c>
      <c r="B18" s="329">
        <v>75.59467939571374</v>
      </c>
      <c r="C18" s="329">
        <v>47.18011264250147</v>
      </c>
      <c r="D18" s="329">
        <v>51.155878034195283</v>
      </c>
      <c r="E18" s="329">
        <v>99.715250353456895</v>
      </c>
      <c r="F18" s="329">
        <v>106.3751813383831</v>
      </c>
      <c r="G18" s="329">
        <v>76.375348107881706</v>
      </c>
      <c r="H18" s="329">
        <v>64.034385855077716</v>
      </c>
      <c r="I18" s="329">
        <v>24.54771093263394</v>
      </c>
      <c r="J18" s="329">
        <v>60.655791292510138</v>
      </c>
      <c r="K18" s="329">
        <v>55.956623757420061</v>
      </c>
      <c r="L18" s="329">
        <v>12.752197292407869</v>
      </c>
      <c r="M18" s="329">
        <v>13.03323472126554</v>
      </c>
      <c r="N18" s="329">
        <v>16.78370799308756</v>
      </c>
      <c r="O18" s="329">
        <v>21.145259803380341</v>
      </c>
      <c r="P18" s="329">
        <v>20.609400304543769</v>
      </c>
      <c r="Q18" s="329">
        <v>21.708846836917939</v>
      </c>
      <c r="R18" s="329">
        <v>18.814689388504348</v>
      </c>
      <c r="S18" s="329">
        <v>20.615874843254151</v>
      </c>
      <c r="T18" s="329">
        <v>22.42357289912632</v>
      </c>
      <c r="U18" s="329">
        <v>21.332896150809319</v>
      </c>
      <c r="V18" s="329">
        <v>19.266548713923012</v>
      </c>
      <c r="W18" s="329">
        <v>16.812125304386232</v>
      </c>
      <c r="X18" s="329">
        <v>16.334861663680758</v>
      </c>
      <c r="Y18" s="329">
        <v>10.08324382959977</v>
      </c>
      <c r="DA18" s="72" t="s">
        <v>2037</v>
      </c>
    </row>
    <row r="19" spans="1:105" ht="12" customHeight="1" x14ac:dyDescent="0.25">
      <c r="A19" s="64" t="s">
        <v>28</v>
      </c>
      <c r="B19" s="229">
        <v>27.721974604991932</v>
      </c>
      <c r="C19" s="229">
        <v>21.892196573591939</v>
      </c>
      <c r="D19" s="229">
        <v>22.012976592680879</v>
      </c>
      <c r="E19" s="229">
        <v>37.279924499783959</v>
      </c>
      <c r="F19" s="229">
        <v>35.242359097013953</v>
      </c>
      <c r="G19" s="229">
        <v>23.755964539034039</v>
      </c>
      <c r="H19" s="229">
        <v>21.01873487214548</v>
      </c>
      <c r="I19" s="229">
        <v>7.3225626383942384</v>
      </c>
      <c r="J19" s="229">
        <v>15.4970859223543</v>
      </c>
      <c r="K19" s="229">
        <v>13.536673889824581</v>
      </c>
      <c r="L19" s="229">
        <v>3.3944684145920152</v>
      </c>
      <c r="M19" s="229">
        <v>4.360325105322179</v>
      </c>
      <c r="N19" s="229">
        <v>5.3635522648429879</v>
      </c>
      <c r="O19" s="229">
        <v>7.2668387752580124</v>
      </c>
      <c r="P19" s="229">
        <v>7.166354896916614</v>
      </c>
      <c r="Q19" s="229">
        <v>7.0809419633922381</v>
      </c>
      <c r="R19" s="229">
        <v>5.6191180036027273</v>
      </c>
      <c r="S19" s="229">
        <v>6.1518395459300637</v>
      </c>
      <c r="T19" s="229">
        <v>7.3700018606172737</v>
      </c>
      <c r="U19" s="229">
        <v>6.806001779711611</v>
      </c>
      <c r="V19" s="229">
        <v>3.842572441041229</v>
      </c>
      <c r="W19" s="229">
        <v>1.068158417159534</v>
      </c>
      <c r="X19" s="229">
        <v>3.718439502143545</v>
      </c>
      <c r="Y19" s="229">
        <v>1.3550895926583391</v>
      </c>
      <c r="DA19" s="73" t="s">
        <v>2038</v>
      </c>
    </row>
    <row r="20" spans="1:105" ht="12" customHeight="1" x14ac:dyDescent="0.25">
      <c r="A20" s="64" t="s">
        <v>30</v>
      </c>
      <c r="B20" s="229">
        <v>0</v>
      </c>
      <c r="C20" s="229">
        <v>0</v>
      </c>
      <c r="D20" s="229">
        <v>0</v>
      </c>
      <c r="E20" s="229">
        <v>0</v>
      </c>
      <c r="F20" s="229">
        <v>0</v>
      </c>
      <c r="G20" s="229">
        <v>0</v>
      </c>
      <c r="H20" s="229">
        <v>0</v>
      </c>
      <c r="I20" s="229">
        <v>0</v>
      </c>
      <c r="J20" s="229">
        <v>0</v>
      </c>
      <c r="K20" s="229">
        <v>0</v>
      </c>
      <c r="L20" s="229">
        <v>0</v>
      </c>
      <c r="M20" s="229">
        <v>0</v>
      </c>
      <c r="N20" s="229">
        <v>0</v>
      </c>
      <c r="O20" s="229">
        <v>0</v>
      </c>
      <c r="P20" s="229">
        <v>0</v>
      </c>
      <c r="Q20" s="229">
        <v>0</v>
      </c>
      <c r="R20" s="229">
        <v>0</v>
      </c>
      <c r="S20" s="229">
        <v>0</v>
      </c>
      <c r="T20" s="229">
        <v>0</v>
      </c>
      <c r="U20" s="229">
        <v>0</v>
      </c>
      <c r="V20" s="229">
        <v>0</v>
      </c>
      <c r="W20" s="229">
        <v>0</v>
      </c>
      <c r="X20" s="229">
        <v>0</v>
      </c>
      <c r="Y20" s="229">
        <v>0</v>
      </c>
      <c r="DA20" s="73" t="s">
        <v>2039</v>
      </c>
    </row>
    <row r="21" spans="1:105" ht="12" customHeight="1" x14ac:dyDescent="0.25">
      <c r="A21" s="64" t="s">
        <v>31</v>
      </c>
      <c r="B21" s="229">
        <v>0</v>
      </c>
      <c r="C21" s="229">
        <v>0</v>
      </c>
      <c r="D21" s="229">
        <v>0</v>
      </c>
      <c r="E21" s="229">
        <v>0</v>
      </c>
      <c r="F21" s="229">
        <v>0</v>
      </c>
      <c r="G21" s="229">
        <v>0.49607367237858169</v>
      </c>
      <c r="H21" s="229">
        <v>0.49188553407271463</v>
      </c>
      <c r="I21" s="229">
        <v>0</v>
      </c>
      <c r="J21" s="229">
        <v>0.52492909556000389</v>
      </c>
      <c r="K21" s="229">
        <v>0.48474809416824022</v>
      </c>
      <c r="L21" s="229">
        <v>0.1220300155631579</v>
      </c>
      <c r="M21" s="229">
        <v>0.1296488266515686</v>
      </c>
      <c r="N21" s="229">
        <v>0.1699563466148413</v>
      </c>
      <c r="O21" s="229">
        <v>0.21916789530593561</v>
      </c>
      <c r="P21" s="229">
        <v>0.2190866092367289</v>
      </c>
      <c r="Q21" s="229">
        <v>0.23978195761569571</v>
      </c>
      <c r="R21" s="229">
        <v>0.20985215945753161</v>
      </c>
      <c r="S21" s="229">
        <v>8.1478999680258915E-2</v>
      </c>
      <c r="T21" s="229">
        <v>8.2654192683871225E-2</v>
      </c>
      <c r="U21" s="229">
        <v>6.9772861580752604E-2</v>
      </c>
      <c r="V21" s="229">
        <v>2.4894324825063149E-2</v>
      </c>
      <c r="W21" s="229">
        <v>3.7112846850804238E-2</v>
      </c>
      <c r="X21" s="229">
        <v>3.7808993687298127E-2</v>
      </c>
      <c r="Y21" s="229">
        <v>0.1020735543220814</v>
      </c>
      <c r="DA21" s="73" t="s">
        <v>2040</v>
      </c>
    </row>
    <row r="22" spans="1:105" ht="12" customHeight="1" x14ac:dyDescent="0.25">
      <c r="A22" s="64" t="s">
        <v>159</v>
      </c>
      <c r="B22" s="229">
        <v>2.3243284514092402</v>
      </c>
      <c r="C22" s="229">
        <v>0.52543420232656868</v>
      </c>
      <c r="D22" s="229">
        <v>0.48949083532618048</v>
      </c>
      <c r="E22" s="229">
        <v>0.87846180138400387</v>
      </c>
      <c r="F22" s="229">
        <v>0.79119631422986558</v>
      </c>
      <c r="G22" s="229">
        <v>0.51159777979493892</v>
      </c>
      <c r="H22" s="229">
        <v>1.0146266796851571</v>
      </c>
      <c r="I22" s="229">
        <v>0.21125384958405299</v>
      </c>
      <c r="J22" s="229">
        <v>0.55942976076260886</v>
      </c>
      <c r="K22" s="229">
        <v>1.0329860814171929</v>
      </c>
      <c r="L22" s="229">
        <v>0.26145485413097169</v>
      </c>
      <c r="M22" s="229">
        <v>0.27783121537738259</v>
      </c>
      <c r="N22" s="229">
        <v>0.36434612660018861</v>
      </c>
      <c r="O22" s="229">
        <v>0.46948065635214897</v>
      </c>
      <c r="P22" s="229">
        <v>0.23517019155271329</v>
      </c>
      <c r="Q22" s="229">
        <v>0.25755832793421252</v>
      </c>
      <c r="R22" s="229">
        <v>0.22535643438134931</v>
      </c>
      <c r="S22" s="229">
        <v>0.18794870843617001</v>
      </c>
      <c r="T22" s="229">
        <v>0.40428499731537199</v>
      </c>
      <c r="U22" s="229">
        <v>0.19878811850687511</v>
      </c>
      <c r="V22" s="229">
        <v>0.27774975330306589</v>
      </c>
      <c r="W22" s="229">
        <v>0.31878633659868821</v>
      </c>
      <c r="X22" s="229">
        <v>0.65470025697549072</v>
      </c>
      <c r="Y22" s="229">
        <v>0.1473674752365482</v>
      </c>
      <c r="DA22" s="73" t="s">
        <v>2041</v>
      </c>
    </row>
    <row r="23" spans="1:105" ht="12" customHeight="1" x14ac:dyDescent="0.25">
      <c r="A23" s="64" t="s">
        <v>32</v>
      </c>
      <c r="B23" s="229">
        <v>0</v>
      </c>
      <c r="C23" s="229">
        <v>0</v>
      </c>
      <c r="D23" s="229">
        <v>0</v>
      </c>
      <c r="E23" s="229">
        <v>0</v>
      </c>
      <c r="F23" s="229">
        <v>9.6464457040191451</v>
      </c>
      <c r="G23" s="229">
        <v>10.91425863227078</v>
      </c>
      <c r="H23" s="229">
        <v>4.6380423846260159</v>
      </c>
      <c r="I23" s="229">
        <v>0.21664420551491079</v>
      </c>
      <c r="J23" s="229">
        <v>1.149862597419357</v>
      </c>
      <c r="K23" s="229">
        <v>3.190464240990087</v>
      </c>
      <c r="L23" s="229">
        <v>0</v>
      </c>
      <c r="M23" s="229">
        <v>0</v>
      </c>
      <c r="N23" s="229">
        <v>0</v>
      </c>
      <c r="O23" s="229">
        <v>0</v>
      </c>
      <c r="P23" s="229">
        <v>0</v>
      </c>
      <c r="Q23" s="229">
        <v>0</v>
      </c>
      <c r="R23" s="229">
        <v>0</v>
      </c>
      <c r="S23" s="229">
        <v>0</v>
      </c>
      <c r="T23" s="229">
        <v>0</v>
      </c>
      <c r="U23" s="229">
        <v>0</v>
      </c>
      <c r="V23" s="229">
        <v>0</v>
      </c>
      <c r="W23" s="229">
        <v>0</v>
      </c>
      <c r="X23" s="229">
        <v>0</v>
      </c>
      <c r="Y23" s="229">
        <v>0</v>
      </c>
      <c r="DA23" s="73" t="s">
        <v>2042</v>
      </c>
    </row>
    <row r="24" spans="1:105" ht="12" customHeight="1" x14ac:dyDescent="0.25">
      <c r="A24" s="64" t="s">
        <v>33</v>
      </c>
      <c r="B24" s="229">
        <v>0</v>
      </c>
      <c r="C24" s="229">
        <v>0</v>
      </c>
      <c r="D24" s="229">
        <v>0</v>
      </c>
      <c r="E24" s="229">
        <v>0</v>
      </c>
      <c r="F24" s="229">
        <v>0</v>
      </c>
      <c r="G24" s="229">
        <v>0</v>
      </c>
      <c r="H24" s="229">
        <v>0</v>
      </c>
      <c r="I24" s="229">
        <v>0</v>
      </c>
      <c r="J24" s="229">
        <v>0</v>
      </c>
      <c r="K24" s="229">
        <v>0</v>
      </c>
      <c r="L24" s="229">
        <v>0</v>
      </c>
      <c r="M24" s="229">
        <v>0</v>
      </c>
      <c r="N24" s="229">
        <v>0</v>
      </c>
      <c r="O24" s="229">
        <v>0</v>
      </c>
      <c r="P24" s="229">
        <v>0</v>
      </c>
      <c r="Q24" s="229">
        <v>0</v>
      </c>
      <c r="R24" s="229">
        <v>0</v>
      </c>
      <c r="S24" s="229">
        <v>0</v>
      </c>
      <c r="T24" s="229">
        <v>0</v>
      </c>
      <c r="U24" s="229">
        <v>0</v>
      </c>
      <c r="V24" s="229">
        <v>1.2779785092444571E-3</v>
      </c>
      <c r="W24" s="229">
        <v>0</v>
      </c>
      <c r="X24" s="229">
        <v>9.703761958076337E-3</v>
      </c>
      <c r="Y24" s="229">
        <v>2.5700813143519729E-3</v>
      </c>
      <c r="DA24" s="73" t="s">
        <v>2043</v>
      </c>
    </row>
    <row r="25" spans="1:105" ht="12" customHeight="1" x14ac:dyDescent="0.25">
      <c r="A25" s="64" t="s">
        <v>35</v>
      </c>
      <c r="B25" s="229">
        <v>45.548376339312583</v>
      </c>
      <c r="C25" s="229">
        <v>24.76248186658297</v>
      </c>
      <c r="D25" s="229">
        <v>28.653410606188221</v>
      </c>
      <c r="E25" s="229">
        <v>61.55686405228893</v>
      </c>
      <c r="F25" s="229">
        <v>60.695180223120147</v>
      </c>
      <c r="G25" s="229">
        <v>40.697453484403383</v>
      </c>
      <c r="H25" s="229">
        <v>36.871096384548352</v>
      </c>
      <c r="I25" s="229">
        <v>16.797250239140741</v>
      </c>
      <c r="J25" s="229">
        <v>42.924483916413877</v>
      </c>
      <c r="K25" s="229">
        <v>37.711751451019957</v>
      </c>
      <c r="L25" s="229">
        <v>8.9742440081217296</v>
      </c>
      <c r="M25" s="229">
        <v>8.2654295739144121</v>
      </c>
      <c r="N25" s="229">
        <v>10.88585325502955</v>
      </c>
      <c r="O25" s="229">
        <v>13.18977247646424</v>
      </c>
      <c r="P25" s="229">
        <v>12.98878860683771</v>
      </c>
      <c r="Q25" s="229">
        <v>14.13056458797579</v>
      </c>
      <c r="R25" s="229">
        <v>12.76036279106274</v>
      </c>
      <c r="S25" s="229">
        <v>14.194607589207649</v>
      </c>
      <c r="T25" s="229">
        <v>14.5666318485098</v>
      </c>
      <c r="U25" s="229">
        <v>14.25833339101008</v>
      </c>
      <c r="V25" s="229">
        <v>15.12005421624441</v>
      </c>
      <c r="W25" s="229">
        <v>15.3880677037772</v>
      </c>
      <c r="X25" s="229">
        <v>11.914209148916351</v>
      </c>
      <c r="Y25" s="229">
        <v>8.4761431260684503</v>
      </c>
      <c r="DA25" s="73" t="s">
        <v>2044</v>
      </c>
    </row>
    <row r="26" spans="1:105" ht="12" customHeight="1" x14ac:dyDescent="0.25">
      <c r="A26" s="64" t="s">
        <v>36</v>
      </c>
      <c r="B26" s="229">
        <v>0</v>
      </c>
      <c r="C26" s="229">
        <v>0</v>
      </c>
      <c r="D26" s="229">
        <v>0</v>
      </c>
      <c r="E26" s="229">
        <v>0</v>
      </c>
      <c r="F26" s="229">
        <v>0</v>
      </c>
      <c r="G26" s="229">
        <v>0</v>
      </c>
      <c r="H26" s="229">
        <v>0</v>
      </c>
      <c r="I26" s="229">
        <v>0</v>
      </c>
      <c r="J26" s="229">
        <v>0</v>
      </c>
      <c r="K26" s="229">
        <v>0</v>
      </c>
      <c r="L26" s="229">
        <v>0</v>
      </c>
      <c r="M26" s="229">
        <v>0</v>
      </c>
      <c r="N26" s="229">
        <v>0</v>
      </c>
      <c r="O26" s="229">
        <v>0</v>
      </c>
      <c r="P26" s="229">
        <v>0</v>
      </c>
      <c r="Q26" s="229">
        <v>0</v>
      </c>
      <c r="R26" s="229">
        <v>0</v>
      </c>
      <c r="S26" s="229">
        <v>0</v>
      </c>
      <c r="T26" s="229">
        <v>0</v>
      </c>
      <c r="U26" s="229">
        <v>0</v>
      </c>
      <c r="V26" s="229">
        <v>0</v>
      </c>
      <c r="W26" s="229">
        <v>0</v>
      </c>
      <c r="X26" s="229">
        <v>0</v>
      </c>
      <c r="Y26" s="229">
        <v>0</v>
      </c>
      <c r="DA26" s="73" t="s">
        <v>2045</v>
      </c>
    </row>
    <row r="27" spans="1:105" ht="12" customHeight="1" x14ac:dyDescent="0.25">
      <c r="A27" s="64" t="s">
        <v>38</v>
      </c>
      <c r="B27" s="229">
        <v>0</v>
      </c>
      <c r="C27" s="229">
        <v>0</v>
      </c>
      <c r="D27" s="229">
        <v>0</v>
      </c>
      <c r="E27" s="229">
        <v>0</v>
      </c>
      <c r="F27" s="229">
        <v>0</v>
      </c>
      <c r="G27" s="229">
        <v>0</v>
      </c>
      <c r="H27" s="229">
        <v>0</v>
      </c>
      <c r="I27" s="229">
        <v>0</v>
      </c>
      <c r="J27" s="229">
        <v>0</v>
      </c>
      <c r="K27" s="229">
        <v>0</v>
      </c>
      <c r="L27" s="229">
        <v>0</v>
      </c>
      <c r="M27" s="229">
        <v>0</v>
      </c>
      <c r="N27" s="229">
        <v>0</v>
      </c>
      <c r="O27" s="229">
        <v>0</v>
      </c>
      <c r="P27" s="229">
        <v>0</v>
      </c>
      <c r="Q27" s="229">
        <v>0</v>
      </c>
      <c r="R27" s="229">
        <v>0</v>
      </c>
      <c r="S27" s="229">
        <v>0</v>
      </c>
      <c r="T27" s="229">
        <v>0</v>
      </c>
      <c r="U27" s="229">
        <v>0</v>
      </c>
      <c r="V27" s="229">
        <v>0</v>
      </c>
      <c r="W27" s="229">
        <v>0</v>
      </c>
      <c r="X27" s="229">
        <v>0</v>
      </c>
      <c r="Y27" s="229">
        <v>0</v>
      </c>
      <c r="DA27" s="73" t="s">
        <v>2046</v>
      </c>
    </row>
    <row r="28" spans="1:105" ht="12" customHeight="1" x14ac:dyDescent="0.25">
      <c r="A28" s="64" t="s">
        <v>39</v>
      </c>
      <c r="B28" s="229">
        <v>0</v>
      </c>
      <c r="C28" s="229">
        <v>0</v>
      </c>
      <c r="D28" s="229">
        <v>0</v>
      </c>
      <c r="E28" s="229">
        <v>0</v>
      </c>
      <c r="F28" s="229">
        <v>0</v>
      </c>
      <c r="G28" s="229">
        <v>0</v>
      </c>
      <c r="H28" s="229">
        <v>0</v>
      </c>
      <c r="I28" s="229">
        <v>0</v>
      </c>
      <c r="J28" s="229">
        <v>0</v>
      </c>
      <c r="K28" s="229">
        <v>0</v>
      </c>
      <c r="L28" s="229">
        <v>0</v>
      </c>
      <c r="M28" s="229">
        <v>0</v>
      </c>
      <c r="N28" s="229">
        <v>0</v>
      </c>
      <c r="O28" s="229">
        <v>0</v>
      </c>
      <c r="P28" s="229">
        <v>0</v>
      </c>
      <c r="Q28" s="229">
        <v>0</v>
      </c>
      <c r="R28" s="229">
        <v>0</v>
      </c>
      <c r="S28" s="229">
        <v>0</v>
      </c>
      <c r="T28" s="229">
        <v>0</v>
      </c>
      <c r="U28" s="229">
        <v>0</v>
      </c>
      <c r="V28" s="229">
        <v>0</v>
      </c>
      <c r="W28" s="229">
        <v>0</v>
      </c>
      <c r="X28" s="229">
        <v>0</v>
      </c>
      <c r="Y28" s="229">
        <v>0</v>
      </c>
      <c r="DA28" s="73" t="s">
        <v>2047</v>
      </c>
    </row>
    <row r="29" spans="1:105" ht="12" customHeight="1" x14ac:dyDescent="0.25">
      <c r="A29" s="60" t="s">
        <v>1868</v>
      </c>
      <c r="B29" s="262">
        <v>0</v>
      </c>
      <c r="C29" s="262">
        <v>0</v>
      </c>
      <c r="D29" s="262">
        <v>0</v>
      </c>
      <c r="E29" s="262">
        <v>0</v>
      </c>
      <c r="F29" s="262">
        <v>0</v>
      </c>
      <c r="G29" s="262">
        <v>0</v>
      </c>
      <c r="H29" s="262">
        <v>0</v>
      </c>
      <c r="I29" s="262">
        <v>0</v>
      </c>
      <c r="J29" s="262">
        <v>0</v>
      </c>
      <c r="K29" s="262">
        <v>0</v>
      </c>
      <c r="L29" s="262">
        <v>0</v>
      </c>
      <c r="M29" s="262">
        <v>0</v>
      </c>
      <c r="N29" s="262">
        <v>0</v>
      </c>
      <c r="O29" s="262">
        <v>0</v>
      </c>
      <c r="P29" s="262">
        <v>0</v>
      </c>
      <c r="Q29" s="262">
        <v>0</v>
      </c>
      <c r="R29" s="262">
        <v>0</v>
      </c>
      <c r="S29" s="262">
        <v>0</v>
      </c>
      <c r="T29" s="262">
        <v>0</v>
      </c>
      <c r="U29" s="262">
        <v>0</v>
      </c>
      <c r="V29" s="262">
        <v>0</v>
      </c>
      <c r="W29" s="262">
        <v>0</v>
      </c>
      <c r="X29" s="262">
        <v>0</v>
      </c>
      <c r="Y29" s="262">
        <v>0</v>
      </c>
      <c r="DA29" s="72" t="s">
        <v>2048</v>
      </c>
    </row>
    <row r="30" spans="1:105" ht="12" customHeight="1" x14ac:dyDescent="0.25">
      <c r="A30" s="132" t="s">
        <v>1870</v>
      </c>
      <c r="B30" s="316">
        <v>0</v>
      </c>
      <c r="C30" s="316">
        <v>0</v>
      </c>
      <c r="D30" s="316">
        <v>0</v>
      </c>
      <c r="E30" s="316">
        <v>0</v>
      </c>
      <c r="F30" s="316">
        <v>0</v>
      </c>
      <c r="G30" s="316">
        <v>0</v>
      </c>
      <c r="H30" s="316">
        <v>0</v>
      </c>
      <c r="I30" s="316">
        <v>0</v>
      </c>
      <c r="J30" s="316">
        <v>0</v>
      </c>
      <c r="K30" s="316">
        <v>0</v>
      </c>
      <c r="L30" s="316">
        <v>0</v>
      </c>
      <c r="M30" s="316">
        <v>0</v>
      </c>
      <c r="N30" s="316">
        <v>0</v>
      </c>
      <c r="O30" s="316">
        <v>0</v>
      </c>
      <c r="P30" s="316">
        <v>0</v>
      </c>
      <c r="Q30" s="316">
        <v>0</v>
      </c>
      <c r="R30" s="316">
        <v>0</v>
      </c>
      <c r="S30" s="316">
        <v>0</v>
      </c>
      <c r="T30" s="316">
        <v>0</v>
      </c>
      <c r="U30" s="316">
        <v>0</v>
      </c>
      <c r="V30" s="316">
        <v>0</v>
      </c>
      <c r="W30" s="316">
        <v>0</v>
      </c>
      <c r="X30" s="316">
        <v>0</v>
      </c>
      <c r="Y30" s="316">
        <v>0</v>
      </c>
      <c r="DA30" s="139" t="s">
        <v>2049</v>
      </c>
    </row>
    <row r="31" spans="1:105" ht="12" customHeight="1" x14ac:dyDescent="0.25">
      <c r="J31" s="131"/>
    </row>
    <row r="32" spans="1:105" ht="15" customHeight="1" x14ac:dyDescent="0.25">
      <c r="A32" s="34" t="s">
        <v>55</v>
      </c>
      <c r="B32" s="223">
        <v>228.86421375227681</v>
      </c>
      <c r="C32" s="223">
        <v>233.99407208738219</v>
      </c>
      <c r="D32" s="223">
        <v>275.35861207741829</v>
      </c>
      <c r="E32" s="223">
        <v>253.6353228920585</v>
      </c>
      <c r="F32" s="223">
        <v>311.21446648995362</v>
      </c>
      <c r="G32" s="223">
        <v>387.72025388647808</v>
      </c>
      <c r="H32" s="223">
        <v>327.79202727030491</v>
      </c>
      <c r="I32" s="223">
        <v>339.28946083899069</v>
      </c>
      <c r="J32" s="223">
        <v>277.71391715508622</v>
      </c>
      <c r="K32" s="223">
        <v>282.07737287989971</v>
      </c>
      <c r="L32" s="223">
        <v>293.1599190576398</v>
      </c>
      <c r="M32" s="223">
        <v>281.02199277207052</v>
      </c>
      <c r="N32" s="223">
        <v>272.03668415867168</v>
      </c>
      <c r="O32" s="223">
        <v>261.0069263136042</v>
      </c>
      <c r="P32" s="223">
        <v>254.2547256629461</v>
      </c>
      <c r="Q32" s="223">
        <v>242.79178599132811</v>
      </c>
      <c r="R32" s="223">
        <v>243.22273637274401</v>
      </c>
      <c r="S32" s="223">
        <v>239.73363272941199</v>
      </c>
      <c r="T32" s="223">
        <v>247.95522994274091</v>
      </c>
      <c r="U32" s="223">
        <v>249.39967145085541</v>
      </c>
      <c r="V32" s="223">
        <v>211.56202736728619</v>
      </c>
      <c r="W32" s="223">
        <v>183.29178844647399</v>
      </c>
      <c r="X32" s="223">
        <v>186.9516861607967</v>
      </c>
      <c r="Y32" s="223">
        <v>158.37831067319189</v>
      </c>
      <c r="DA32" s="89" t="s">
        <v>2050</v>
      </c>
    </row>
    <row r="33" spans="1:105" ht="12" customHeight="1" x14ac:dyDescent="0.25">
      <c r="A33" s="55" t="s">
        <v>91</v>
      </c>
      <c r="B33" s="259">
        <v>0</v>
      </c>
      <c r="C33" s="259">
        <v>0</v>
      </c>
      <c r="D33" s="259">
        <v>0</v>
      </c>
      <c r="E33" s="259">
        <v>0</v>
      </c>
      <c r="F33" s="259">
        <v>0</v>
      </c>
      <c r="G33" s="259">
        <v>0</v>
      </c>
      <c r="H33" s="259">
        <v>0</v>
      </c>
      <c r="I33" s="259">
        <v>0</v>
      </c>
      <c r="J33" s="259">
        <v>0</v>
      </c>
      <c r="K33" s="259">
        <v>0</v>
      </c>
      <c r="L33" s="259">
        <v>0</v>
      </c>
      <c r="M33" s="259">
        <v>0</v>
      </c>
      <c r="N33" s="259">
        <v>0</v>
      </c>
      <c r="O33" s="259">
        <v>0</v>
      </c>
      <c r="P33" s="259">
        <v>0</v>
      </c>
      <c r="Q33" s="259">
        <v>0</v>
      </c>
      <c r="R33" s="259">
        <v>0</v>
      </c>
      <c r="S33" s="259">
        <v>0</v>
      </c>
      <c r="T33" s="259">
        <v>0</v>
      </c>
      <c r="U33" s="259">
        <v>0</v>
      </c>
      <c r="V33" s="259">
        <v>0</v>
      </c>
      <c r="W33" s="259">
        <v>0</v>
      </c>
      <c r="X33" s="259">
        <v>0</v>
      </c>
      <c r="Y33" s="259">
        <v>0</v>
      </c>
      <c r="DA33" s="67" t="s">
        <v>2051</v>
      </c>
    </row>
    <row r="34" spans="1:105" ht="12" customHeight="1" x14ac:dyDescent="0.25">
      <c r="A34" s="173" t="s">
        <v>92</v>
      </c>
      <c r="B34" s="224">
        <v>0</v>
      </c>
      <c r="C34" s="224">
        <v>0</v>
      </c>
      <c r="D34" s="224">
        <v>0</v>
      </c>
      <c r="E34" s="224">
        <v>0</v>
      </c>
      <c r="F34" s="224">
        <v>0</v>
      </c>
      <c r="G34" s="224">
        <v>0</v>
      </c>
      <c r="H34" s="224">
        <v>0</v>
      </c>
      <c r="I34" s="224">
        <v>0</v>
      </c>
      <c r="J34" s="224">
        <v>0</v>
      </c>
      <c r="K34" s="224">
        <v>0</v>
      </c>
      <c r="L34" s="224">
        <v>0</v>
      </c>
      <c r="M34" s="224">
        <v>0</v>
      </c>
      <c r="N34" s="224">
        <v>0</v>
      </c>
      <c r="O34" s="224">
        <v>0</v>
      </c>
      <c r="P34" s="224">
        <v>0</v>
      </c>
      <c r="Q34" s="224">
        <v>0</v>
      </c>
      <c r="R34" s="224">
        <v>0</v>
      </c>
      <c r="S34" s="224">
        <v>0</v>
      </c>
      <c r="T34" s="224">
        <v>0</v>
      </c>
      <c r="U34" s="224">
        <v>0</v>
      </c>
      <c r="V34" s="224">
        <v>0</v>
      </c>
      <c r="W34" s="224">
        <v>0</v>
      </c>
      <c r="X34" s="224">
        <v>0</v>
      </c>
      <c r="Y34" s="224">
        <v>0</v>
      </c>
      <c r="DA34" s="177" t="s">
        <v>2052</v>
      </c>
    </row>
    <row r="35" spans="1:105" ht="12" customHeight="1" x14ac:dyDescent="0.25">
      <c r="A35" s="173" t="s">
        <v>93</v>
      </c>
      <c r="B35" s="224">
        <v>0</v>
      </c>
      <c r="C35" s="224">
        <v>0</v>
      </c>
      <c r="D35" s="224">
        <v>0</v>
      </c>
      <c r="E35" s="224">
        <v>0</v>
      </c>
      <c r="F35" s="224">
        <v>0</v>
      </c>
      <c r="G35" s="224">
        <v>0</v>
      </c>
      <c r="H35" s="224">
        <v>0</v>
      </c>
      <c r="I35" s="224">
        <v>0</v>
      </c>
      <c r="J35" s="224">
        <v>0</v>
      </c>
      <c r="K35" s="224">
        <v>0</v>
      </c>
      <c r="L35" s="224">
        <v>0</v>
      </c>
      <c r="M35" s="224">
        <v>0</v>
      </c>
      <c r="N35" s="224">
        <v>0</v>
      </c>
      <c r="O35" s="224">
        <v>0</v>
      </c>
      <c r="P35" s="224">
        <v>0</v>
      </c>
      <c r="Q35" s="224">
        <v>0</v>
      </c>
      <c r="R35" s="224">
        <v>0</v>
      </c>
      <c r="S35" s="224">
        <v>0</v>
      </c>
      <c r="T35" s="224">
        <v>0</v>
      </c>
      <c r="U35" s="224">
        <v>0</v>
      </c>
      <c r="V35" s="224">
        <v>0</v>
      </c>
      <c r="W35" s="224">
        <v>0</v>
      </c>
      <c r="X35" s="224">
        <v>0</v>
      </c>
      <c r="Y35" s="224">
        <v>0</v>
      </c>
      <c r="DA35" s="177" t="s">
        <v>2053</v>
      </c>
    </row>
    <row r="36" spans="1:105" ht="12" customHeight="1" x14ac:dyDescent="0.25">
      <c r="A36" s="173" t="s">
        <v>94</v>
      </c>
      <c r="B36" s="224">
        <v>0</v>
      </c>
      <c r="C36" s="224">
        <v>0</v>
      </c>
      <c r="D36" s="224">
        <v>0</v>
      </c>
      <c r="E36" s="224">
        <v>0</v>
      </c>
      <c r="F36" s="224">
        <v>0</v>
      </c>
      <c r="G36" s="224">
        <v>0</v>
      </c>
      <c r="H36" s="224">
        <v>0</v>
      </c>
      <c r="I36" s="224">
        <v>0</v>
      </c>
      <c r="J36" s="224">
        <v>0</v>
      </c>
      <c r="K36" s="224">
        <v>0</v>
      </c>
      <c r="L36" s="224">
        <v>0</v>
      </c>
      <c r="M36" s="224">
        <v>0</v>
      </c>
      <c r="N36" s="224">
        <v>0</v>
      </c>
      <c r="O36" s="224">
        <v>0</v>
      </c>
      <c r="P36" s="224">
        <v>0</v>
      </c>
      <c r="Q36" s="224">
        <v>0</v>
      </c>
      <c r="R36" s="224">
        <v>0</v>
      </c>
      <c r="S36" s="224">
        <v>0</v>
      </c>
      <c r="T36" s="224">
        <v>0</v>
      </c>
      <c r="U36" s="224">
        <v>0</v>
      </c>
      <c r="V36" s="224">
        <v>0</v>
      </c>
      <c r="W36" s="224">
        <v>0</v>
      </c>
      <c r="X36" s="224">
        <v>0</v>
      </c>
      <c r="Y36" s="224">
        <v>0</v>
      </c>
      <c r="DA36" s="177" t="s">
        <v>2054</v>
      </c>
    </row>
    <row r="37" spans="1:105" ht="12" customHeight="1" x14ac:dyDescent="0.25">
      <c r="A37" s="56" t="s">
        <v>95</v>
      </c>
      <c r="B37" s="260">
        <v>2.761565012496896</v>
      </c>
      <c r="C37" s="260">
        <v>2.1652867226238102</v>
      </c>
      <c r="D37" s="260">
        <v>3.0267107161570692</v>
      </c>
      <c r="E37" s="260">
        <v>3.1229300306098722</v>
      </c>
      <c r="F37" s="260">
        <v>3.801891484175254</v>
      </c>
      <c r="G37" s="260">
        <v>4.5790107526696504</v>
      </c>
      <c r="H37" s="260">
        <v>3.2795825263077591</v>
      </c>
      <c r="I37" s="260">
        <v>2.7122369057173028</v>
      </c>
      <c r="J37" s="260">
        <v>2.5996717409803369</v>
      </c>
      <c r="K37" s="260">
        <v>2.6010609352103149</v>
      </c>
      <c r="L37" s="260">
        <v>2.251361502261005</v>
      </c>
      <c r="M37" s="260">
        <v>1.940174758412436</v>
      </c>
      <c r="N37" s="260">
        <v>1.860738960586235</v>
      </c>
      <c r="O37" s="260">
        <v>1.798416995672524</v>
      </c>
      <c r="P37" s="260">
        <v>1.5136517657432651</v>
      </c>
      <c r="Q37" s="260">
        <v>1.418978719933577</v>
      </c>
      <c r="R37" s="260">
        <v>1.5097163774907989</v>
      </c>
      <c r="S37" s="260">
        <v>1.534242638845684</v>
      </c>
      <c r="T37" s="260">
        <v>1.5613598242635069</v>
      </c>
      <c r="U37" s="260">
        <v>1.530176764627786</v>
      </c>
      <c r="V37" s="260">
        <v>1.400826831849173</v>
      </c>
      <c r="W37" s="260">
        <v>1.2943232094057879</v>
      </c>
      <c r="X37" s="260">
        <v>1.2134268716186829</v>
      </c>
      <c r="Y37" s="260">
        <v>1.1055608760958571</v>
      </c>
      <c r="DA37" s="68" t="s">
        <v>2055</v>
      </c>
    </row>
    <row r="38" spans="1:105" ht="12" customHeight="1" x14ac:dyDescent="0.25">
      <c r="A38" s="37" t="s">
        <v>159</v>
      </c>
      <c r="B38" s="226">
        <v>0.13408024796223489</v>
      </c>
      <c r="C38" s="226">
        <v>4.4990488690720032E-2</v>
      </c>
      <c r="D38" s="226">
        <v>5.0837325161864108E-2</v>
      </c>
      <c r="E38" s="226">
        <v>4.3939463801554973E-2</v>
      </c>
      <c r="F38" s="226">
        <v>4.8922097849661589E-2</v>
      </c>
      <c r="G38" s="226">
        <v>5.6847019352715952E-2</v>
      </c>
      <c r="H38" s="226">
        <v>8.7831290002816892E-2</v>
      </c>
      <c r="I38" s="226">
        <v>3.3687294563226867E-2</v>
      </c>
      <c r="J38" s="226">
        <v>3.3445327642651561E-2</v>
      </c>
      <c r="K38" s="226">
        <v>6.934773375973452E-2</v>
      </c>
      <c r="L38" s="226">
        <v>6.3734147458567397E-2</v>
      </c>
      <c r="M38" s="226">
        <v>6.3095476594825048E-2</v>
      </c>
      <c r="N38" s="226">
        <v>6.0261423811801357E-2</v>
      </c>
      <c r="O38" s="226">
        <v>6.1813188709030568E-2</v>
      </c>
      <c r="P38" s="226">
        <v>2.691824597466784E-2</v>
      </c>
      <c r="Q38" s="226">
        <v>2.5400796797210731E-2</v>
      </c>
      <c r="R38" s="226">
        <v>2.6199881104145659E-2</v>
      </c>
      <c r="S38" s="226">
        <v>2.004921214499171E-2</v>
      </c>
      <c r="T38" s="226">
        <v>4.2164041044468782E-2</v>
      </c>
      <c r="U38" s="226">
        <v>2.1040216050135299E-2</v>
      </c>
      <c r="V38" s="226">
        <v>2.5268493334238629E-2</v>
      </c>
      <c r="W38" s="226">
        <v>2.6269586082640729E-2</v>
      </c>
      <c r="X38" s="226">
        <v>6.3206031566853199E-2</v>
      </c>
      <c r="Y38" s="226">
        <v>1.8892968602125609E-2</v>
      </c>
      <c r="DA38" s="69" t="s">
        <v>2056</v>
      </c>
    </row>
    <row r="39" spans="1:105" ht="12" customHeight="1" x14ac:dyDescent="0.25">
      <c r="A39" s="37" t="s">
        <v>35</v>
      </c>
      <c r="B39" s="226">
        <v>2.6274847645346608</v>
      </c>
      <c r="C39" s="226">
        <v>2.12029623393309</v>
      </c>
      <c r="D39" s="226">
        <v>2.9758733909952051</v>
      </c>
      <c r="E39" s="226">
        <v>3.0789905668083168</v>
      </c>
      <c r="F39" s="226">
        <v>3.7529693863255922</v>
      </c>
      <c r="G39" s="226">
        <v>4.5221637333169333</v>
      </c>
      <c r="H39" s="226">
        <v>3.1917512363049418</v>
      </c>
      <c r="I39" s="226">
        <v>2.678549611154077</v>
      </c>
      <c r="J39" s="226">
        <v>2.5662264133376862</v>
      </c>
      <c r="K39" s="226">
        <v>2.531713201450581</v>
      </c>
      <c r="L39" s="226">
        <v>2.1876273548024381</v>
      </c>
      <c r="M39" s="226">
        <v>1.877079281817611</v>
      </c>
      <c r="N39" s="226">
        <v>1.800477536774433</v>
      </c>
      <c r="O39" s="226">
        <v>1.736603806963493</v>
      </c>
      <c r="P39" s="226">
        <v>1.4867335197685969</v>
      </c>
      <c r="Q39" s="226">
        <v>1.3935779231363661</v>
      </c>
      <c r="R39" s="226">
        <v>1.4835164963866529</v>
      </c>
      <c r="S39" s="226">
        <v>1.514193426700692</v>
      </c>
      <c r="T39" s="226">
        <v>1.519195783219039</v>
      </c>
      <c r="U39" s="226">
        <v>1.50913654857765</v>
      </c>
      <c r="V39" s="226">
        <v>1.375558338514935</v>
      </c>
      <c r="W39" s="226">
        <v>1.2680536233231481</v>
      </c>
      <c r="X39" s="226">
        <v>1.1502208400518299</v>
      </c>
      <c r="Y39" s="226">
        <v>1.0866679074937311</v>
      </c>
      <c r="DA39" s="69" t="s">
        <v>2057</v>
      </c>
    </row>
    <row r="40" spans="1:105" ht="12" customHeight="1" x14ac:dyDescent="0.25">
      <c r="A40" s="37" t="s">
        <v>96</v>
      </c>
      <c r="B40" s="226">
        <v>0</v>
      </c>
      <c r="C40" s="226">
        <v>0</v>
      </c>
      <c r="D40" s="226">
        <v>0</v>
      </c>
      <c r="E40" s="226">
        <v>0</v>
      </c>
      <c r="F40" s="226">
        <v>0</v>
      </c>
      <c r="G40" s="226">
        <v>0</v>
      </c>
      <c r="H40" s="226">
        <v>0</v>
      </c>
      <c r="I40" s="226">
        <v>0</v>
      </c>
      <c r="J40" s="226">
        <v>0</v>
      </c>
      <c r="K40" s="226">
        <v>0</v>
      </c>
      <c r="L40" s="226">
        <v>0</v>
      </c>
      <c r="M40" s="226">
        <v>0</v>
      </c>
      <c r="N40" s="226">
        <v>0</v>
      </c>
      <c r="O40" s="226">
        <v>0</v>
      </c>
      <c r="P40" s="226">
        <v>0</v>
      </c>
      <c r="Q40" s="226">
        <v>0</v>
      </c>
      <c r="R40" s="226">
        <v>0</v>
      </c>
      <c r="S40" s="226">
        <v>0</v>
      </c>
      <c r="T40" s="226">
        <v>0</v>
      </c>
      <c r="U40" s="226">
        <v>0</v>
      </c>
      <c r="V40" s="226">
        <v>0</v>
      </c>
      <c r="W40" s="226">
        <v>0</v>
      </c>
      <c r="X40" s="226">
        <v>0</v>
      </c>
      <c r="Y40" s="226">
        <v>0</v>
      </c>
      <c r="DA40" s="69" t="s">
        <v>2058</v>
      </c>
    </row>
    <row r="41" spans="1:105" ht="12" customHeight="1" x14ac:dyDescent="0.25">
      <c r="A41" s="37" t="s">
        <v>78</v>
      </c>
      <c r="B41" s="226">
        <v>0</v>
      </c>
      <c r="C41" s="226">
        <v>0</v>
      </c>
      <c r="D41" s="226">
        <v>0</v>
      </c>
      <c r="E41" s="226">
        <v>0</v>
      </c>
      <c r="F41" s="226">
        <v>0</v>
      </c>
      <c r="G41" s="226">
        <v>0</v>
      </c>
      <c r="H41" s="226">
        <v>0</v>
      </c>
      <c r="I41" s="226">
        <v>0</v>
      </c>
      <c r="J41" s="226">
        <v>0</v>
      </c>
      <c r="K41" s="226">
        <v>0</v>
      </c>
      <c r="L41" s="226">
        <v>0</v>
      </c>
      <c r="M41" s="226">
        <v>0</v>
      </c>
      <c r="N41" s="226">
        <v>0</v>
      </c>
      <c r="O41" s="226">
        <v>0</v>
      </c>
      <c r="P41" s="226">
        <v>0</v>
      </c>
      <c r="Q41" s="226">
        <v>0</v>
      </c>
      <c r="R41" s="226">
        <v>0</v>
      </c>
      <c r="S41" s="226">
        <v>0</v>
      </c>
      <c r="T41" s="226">
        <v>0</v>
      </c>
      <c r="U41" s="226">
        <v>0</v>
      </c>
      <c r="V41" s="226">
        <v>0</v>
      </c>
      <c r="W41" s="226">
        <v>0</v>
      </c>
      <c r="X41" s="226">
        <v>0</v>
      </c>
      <c r="Y41" s="226">
        <v>0</v>
      </c>
      <c r="DA41" s="69" t="s">
        <v>2059</v>
      </c>
    </row>
    <row r="42" spans="1:105" ht="12" customHeight="1" x14ac:dyDescent="0.25">
      <c r="A42" s="37" t="s">
        <v>40</v>
      </c>
      <c r="B42" s="226">
        <v>0</v>
      </c>
      <c r="C42" s="226">
        <v>0</v>
      </c>
      <c r="D42" s="226">
        <v>0</v>
      </c>
      <c r="E42" s="226">
        <v>0</v>
      </c>
      <c r="F42" s="226">
        <v>0</v>
      </c>
      <c r="G42" s="226">
        <v>0</v>
      </c>
      <c r="H42" s="226">
        <v>0</v>
      </c>
      <c r="I42" s="226">
        <v>0</v>
      </c>
      <c r="J42" s="226">
        <v>0</v>
      </c>
      <c r="K42" s="226">
        <v>0</v>
      </c>
      <c r="L42" s="226">
        <v>0</v>
      </c>
      <c r="M42" s="226">
        <v>0</v>
      </c>
      <c r="N42" s="226">
        <v>0</v>
      </c>
      <c r="O42" s="226">
        <v>0</v>
      </c>
      <c r="P42" s="226">
        <v>0</v>
      </c>
      <c r="Q42" s="226">
        <v>0</v>
      </c>
      <c r="R42" s="226">
        <v>0</v>
      </c>
      <c r="S42" s="226">
        <v>0</v>
      </c>
      <c r="T42" s="226">
        <v>0</v>
      </c>
      <c r="U42" s="226">
        <v>0</v>
      </c>
      <c r="V42" s="226">
        <v>0</v>
      </c>
      <c r="W42" s="226">
        <v>0</v>
      </c>
      <c r="X42" s="226">
        <v>0</v>
      </c>
      <c r="Y42" s="226">
        <v>0</v>
      </c>
      <c r="DA42" s="69" t="s">
        <v>2060</v>
      </c>
    </row>
    <row r="43" spans="1:105" ht="12" customHeight="1" x14ac:dyDescent="0.25">
      <c r="A43" s="57" t="s">
        <v>1883</v>
      </c>
      <c r="B43" s="261">
        <f t="shared" ref="B43:Y43" si="1">B44+B55</f>
        <v>6.5536999634718827</v>
      </c>
      <c r="C43" s="261">
        <f t="shared" si="1"/>
        <v>6.7196749381089376</v>
      </c>
      <c r="D43" s="261">
        <f t="shared" si="1"/>
        <v>7.8936783003264157</v>
      </c>
      <c r="E43" s="261">
        <f t="shared" si="1"/>
        <v>7.2612287785927139</v>
      </c>
      <c r="F43" s="261">
        <f t="shared" si="1"/>
        <v>8.9105094204573447</v>
      </c>
      <c r="G43" s="261">
        <f t="shared" si="1"/>
        <v>11.10554327924083</v>
      </c>
      <c r="H43" s="261">
        <f t="shared" si="1"/>
        <v>9.4061578186665837</v>
      </c>
      <c r="I43" s="261">
        <f t="shared" si="1"/>
        <v>9.7558615632832915</v>
      </c>
      <c r="J43" s="261">
        <f t="shared" si="1"/>
        <v>7.9743259540320519</v>
      </c>
      <c r="K43" s="261">
        <f t="shared" si="1"/>
        <v>8.1007626650634634</v>
      </c>
      <c r="L43" s="261">
        <f t="shared" si="1"/>
        <v>8.4321321030544603</v>
      </c>
      <c r="M43" s="261">
        <f t="shared" si="1"/>
        <v>8.0893280583669025</v>
      </c>
      <c r="N43" s="261">
        <f t="shared" si="1"/>
        <v>7.8311868173358103</v>
      </c>
      <c r="O43" s="261">
        <f t="shared" si="1"/>
        <v>7.5132901251574431</v>
      </c>
      <c r="P43" s="261">
        <f t="shared" si="1"/>
        <v>7.3258282289044354</v>
      </c>
      <c r="Q43" s="261">
        <f t="shared" si="1"/>
        <v>6.9963132542433186</v>
      </c>
      <c r="R43" s="261">
        <f t="shared" si="1"/>
        <v>7.0061744926160356</v>
      </c>
      <c r="S43" s="261">
        <f t="shared" si="1"/>
        <v>6.9043301475526482</v>
      </c>
      <c r="T43" s="261">
        <f t="shared" si="1"/>
        <v>7.1418513077819537</v>
      </c>
      <c r="U43" s="261">
        <f t="shared" si="1"/>
        <v>7.184623034383411</v>
      </c>
      <c r="V43" s="261">
        <f t="shared" si="1"/>
        <v>6.0916290010271634</v>
      </c>
      <c r="W43" s="261">
        <f t="shared" si="1"/>
        <v>5.2752888474512556</v>
      </c>
      <c r="X43" s="261">
        <f t="shared" si="1"/>
        <v>5.3837176605558836</v>
      </c>
      <c r="Y43" s="261">
        <f t="shared" si="1"/>
        <v>4.5586304289013349</v>
      </c>
      <c r="DA43" s="70"/>
    </row>
    <row r="44" spans="1:105" ht="12" customHeight="1" x14ac:dyDescent="0.25">
      <c r="A44" s="60" t="s">
        <v>1884</v>
      </c>
      <c r="B44" s="262">
        <v>6.5536999634718827</v>
      </c>
      <c r="C44" s="262">
        <v>6.7196749381089376</v>
      </c>
      <c r="D44" s="262">
        <v>7.8936783003264157</v>
      </c>
      <c r="E44" s="262">
        <v>7.2612287785927139</v>
      </c>
      <c r="F44" s="262">
        <v>8.9105094204573447</v>
      </c>
      <c r="G44" s="262">
        <v>11.10554327924083</v>
      </c>
      <c r="H44" s="262">
        <v>9.4061578186665837</v>
      </c>
      <c r="I44" s="262">
        <v>9.7558615632832915</v>
      </c>
      <c r="J44" s="262">
        <v>7.9743259540320519</v>
      </c>
      <c r="K44" s="262">
        <v>8.1007626650634634</v>
      </c>
      <c r="L44" s="262">
        <v>8.4321321030544603</v>
      </c>
      <c r="M44" s="262">
        <v>8.0893280583669025</v>
      </c>
      <c r="N44" s="262">
        <v>7.8311868173358103</v>
      </c>
      <c r="O44" s="262">
        <v>7.5132901251574431</v>
      </c>
      <c r="P44" s="262">
        <v>7.3258282289044354</v>
      </c>
      <c r="Q44" s="262">
        <v>6.9963132542433186</v>
      </c>
      <c r="R44" s="262">
        <v>7.0061744926160356</v>
      </c>
      <c r="S44" s="262">
        <v>6.9043301475526482</v>
      </c>
      <c r="T44" s="262">
        <v>7.1418513077819537</v>
      </c>
      <c r="U44" s="262">
        <v>7.184623034383411</v>
      </c>
      <c r="V44" s="262">
        <v>6.0916290010271634</v>
      </c>
      <c r="W44" s="262">
        <v>5.2752888474512556</v>
      </c>
      <c r="X44" s="262">
        <v>5.3837176605558836</v>
      </c>
      <c r="Y44" s="262">
        <v>4.5586304289013349</v>
      </c>
      <c r="DA44" s="72" t="s">
        <v>2061</v>
      </c>
    </row>
    <row r="45" spans="1:105" ht="12" customHeight="1" x14ac:dyDescent="0.25">
      <c r="A45" s="64" t="s">
        <v>28</v>
      </c>
      <c r="B45" s="229">
        <v>2.4033636415740318</v>
      </c>
      <c r="C45" s="229">
        <v>3.1180180889012918</v>
      </c>
      <c r="D45" s="229">
        <v>3.3967427074379568</v>
      </c>
      <c r="E45" s="229">
        <v>2.7147107356403519</v>
      </c>
      <c r="F45" s="229">
        <v>2.952073677168658</v>
      </c>
      <c r="G45" s="229">
        <v>3.4542938116065618</v>
      </c>
      <c r="H45" s="229">
        <v>3.0874901775986001</v>
      </c>
      <c r="I45" s="229">
        <v>2.910165741510117</v>
      </c>
      <c r="J45" s="229">
        <v>2.0373786550164801</v>
      </c>
      <c r="K45" s="229">
        <v>1.9596854687161029</v>
      </c>
      <c r="L45" s="229">
        <v>2.244523468008639</v>
      </c>
      <c r="M45" s="229">
        <v>2.70631972587227</v>
      </c>
      <c r="N45" s="229">
        <v>2.5026042998263032</v>
      </c>
      <c r="O45" s="229">
        <v>2.5820381739896652</v>
      </c>
      <c r="P45" s="229">
        <v>2.547356265897978</v>
      </c>
      <c r="Q45" s="229">
        <v>2.282041440670195</v>
      </c>
      <c r="R45" s="229">
        <v>2.092435352767231</v>
      </c>
      <c r="S45" s="229">
        <v>2.0602730450592461</v>
      </c>
      <c r="T45" s="229">
        <v>2.3473269698539321</v>
      </c>
      <c r="U45" s="229">
        <v>2.2921668400244579</v>
      </c>
      <c r="V45" s="229">
        <v>1.214930918243754</v>
      </c>
      <c r="W45" s="229">
        <v>0.3351654882017065</v>
      </c>
      <c r="X45" s="229">
        <v>1.225540125748938</v>
      </c>
      <c r="Y45" s="229">
        <v>0.61263545297257882</v>
      </c>
      <c r="DA45" s="73" t="s">
        <v>2062</v>
      </c>
    </row>
    <row r="46" spans="1:105" ht="12" customHeight="1" x14ac:dyDescent="0.25">
      <c r="A46" s="64" t="s">
        <v>30</v>
      </c>
      <c r="B46" s="229">
        <v>0</v>
      </c>
      <c r="C46" s="229">
        <v>0</v>
      </c>
      <c r="D46" s="229">
        <v>0</v>
      </c>
      <c r="E46" s="229">
        <v>0</v>
      </c>
      <c r="F46" s="229">
        <v>0</v>
      </c>
      <c r="G46" s="229">
        <v>0</v>
      </c>
      <c r="H46" s="229">
        <v>0</v>
      </c>
      <c r="I46" s="229">
        <v>0</v>
      </c>
      <c r="J46" s="229">
        <v>0</v>
      </c>
      <c r="K46" s="229">
        <v>0</v>
      </c>
      <c r="L46" s="229">
        <v>0</v>
      </c>
      <c r="M46" s="229">
        <v>0</v>
      </c>
      <c r="N46" s="229">
        <v>0</v>
      </c>
      <c r="O46" s="229">
        <v>0</v>
      </c>
      <c r="P46" s="229">
        <v>0</v>
      </c>
      <c r="Q46" s="229">
        <v>0</v>
      </c>
      <c r="R46" s="229">
        <v>0</v>
      </c>
      <c r="S46" s="229">
        <v>0</v>
      </c>
      <c r="T46" s="229">
        <v>0</v>
      </c>
      <c r="U46" s="229">
        <v>0</v>
      </c>
      <c r="V46" s="229">
        <v>0</v>
      </c>
      <c r="W46" s="229">
        <v>0</v>
      </c>
      <c r="X46" s="229">
        <v>0</v>
      </c>
      <c r="Y46" s="229">
        <v>0</v>
      </c>
      <c r="DA46" s="73" t="s">
        <v>2063</v>
      </c>
    </row>
    <row r="47" spans="1:105" ht="12" customHeight="1" x14ac:dyDescent="0.25">
      <c r="A47" s="64" t="s">
        <v>31</v>
      </c>
      <c r="B47" s="229">
        <v>0</v>
      </c>
      <c r="C47" s="229">
        <v>0</v>
      </c>
      <c r="D47" s="229">
        <v>0</v>
      </c>
      <c r="E47" s="229">
        <v>0</v>
      </c>
      <c r="F47" s="229">
        <v>0</v>
      </c>
      <c r="G47" s="229">
        <v>7.2132799061163849E-2</v>
      </c>
      <c r="H47" s="229">
        <v>7.2254194374227212E-2</v>
      </c>
      <c r="I47" s="229">
        <v>0</v>
      </c>
      <c r="J47" s="229">
        <v>6.9011641288530975E-2</v>
      </c>
      <c r="K47" s="229">
        <v>7.0176307995673801E-2</v>
      </c>
      <c r="L47" s="229">
        <v>8.0689875491414112E-2</v>
      </c>
      <c r="M47" s="229">
        <v>8.0469040387622481E-2</v>
      </c>
      <c r="N47" s="229">
        <v>7.9300706475640637E-2</v>
      </c>
      <c r="O47" s="229">
        <v>7.7874284774235067E-2</v>
      </c>
      <c r="P47" s="229">
        <v>7.7876640892240348E-2</v>
      </c>
      <c r="Q47" s="229">
        <v>7.7276775721785568E-2</v>
      </c>
      <c r="R47" s="229">
        <v>7.814430610319141E-2</v>
      </c>
      <c r="S47" s="229">
        <v>2.7287608125391889E-2</v>
      </c>
      <c r="T47" s="229">
        <v>2.6325151516597391E-2</v>
      </c>
      <c r="U47" s="229">
        <v>2.349853038912875E-2</v>
      </c>
      <c r="V47" s="229">
        <v>7.8709992805175936E-3</v>
      </c>
      <c r="W47" s="229">
        <v>1.164522530879159E-2</v>
      </c>
      <c r="X47" s="229">
        <v>1.2461259313553691E-2</v>
      </c>
      <c r="Y47" s="229">
        <v>4.6147412338953947E-2</v>
      </c>
      <c r="DA47" s="73" t="s">
        <v>2064</v>
      </c>
    </row>
    <row r="48" spans="1:105" ht="12" customHeight="1" x14ac:dyDescent="0.25">
      <c r="A48" s="64" t="s">
        <v>159</v>
      </c>
      <c r="B48" s="229">
        <v>0.20150824646477841</v>
      </c>
      <c r="C48" s="229">
        <v>7.4835494093723004E-2</v>
      </c>
      <c r="D48" s="229">
        <v>7.5531558317503592E-2</v>
      </c>
      <c r="E48" s="229">
        <v>6.3969273410973221E-2</v>
      </c>
      <c r="F48" s="229">
        <v>6.6274502404373589E-2</v>
      </c>
      <c r="G48" s="229">
        <v>7.4390119663361523E-2</v>
      </c>
      <c r="H48" s="229">
        <v>0.14904084030332701</v>
      </c>
      <c r="I48" s="229">
        <v>8.3957453992699188E-2</v>
      </c>
      <c r="J48" s="229">
        <v>7.3547392023852368E-2</v>
      </c>
      <c r="K48" s="229">
        <v>0.14954395958825131</v>
      </c>
      <c r="L48" s="229">
        <v>0.17288172527958989</v>
      </c>
      <c r="M48" s="229">
        <v>0.17244129290293389</v>
      </c>
      <c r="N48" s="229">
        <v>0.17000192000205719</v>
      </c>
      <c r="O48" s="229">
        <v>0.16681489904224989</v>
      </c>
      <c r="P48" s="229">
        <v>8.3593719487990117E-2</v>
      </c>
      <c r="Q48" s="229">
        <v>8.3005732962401185E-2</v>
      </c>
      <c r="R48" s="229">
        <v>8.3917755414777029E-2</v>
      </c>
      <c r="S48" s="229">
        <v>6.2944694014479191E-2</v>
      </c>
      <c r="T48" s="229">
        <v>0.12876375008488999</v>
      </c>
      <c r="U48" s="229">
        <v>6.6949076444646288E-2</v>
      </c>
      <c r="V48" s="229">
        <v>8.7817931346801492E-2</v>
      </c>
      <c r="W48" s="229">
        <v>0.10002840067698961</v>
      </c>
      <c r="X48" s="229">
        <v>0.21577907474333599</v>
      </c>
      <c r="Y48" s="229">
        <v>6.6624775538167022E-2</v>
      </c>
      <c r="DA48" s="73" t="s">
        <v>2065</v>
      </c>
    </row>
    <row r="49" spans="1:105" ht="12" customHeight="1" x14ac:dyDescent="0.25">
      <c r="A49" s="64" t="s">
        <v>32</v>
      </c>
      <c r="B49" s="229">
        <v>0</v>
      </c>
      <c r="C49" s="229">
        <v>0</v>
      </c>
      <c r="D49" s="229">
        <v>0</v>
      </c>
      <c r="E49" s="229">
        <v>0</v>
      </c>
      <c r="F49" s="229">
        <v>0.80803383118255656</v>
      </c>
      <c r="G49" s="229">
        <v>1.587014326013952</v>
      </c>
      <c r="H49" s="229">
        <v>0.68129268449909852</v>
      </c>
      <c r="I49" s="229">
        <v>8.6099713463758928E-2</v>
      </c>
      <c r="J49" s="229">
        <v>0.15117071195976861</v>
      </c>
      <c r="K49" s="229">
        <v>0.46187907475753243</v>
      </c>
      <c r="L49" s="229">
        <v>0</v>
      </c>
      <c r="M49" s="229">
        <v>0</v>
      </c>
      <c r="N49" s="229">
        <v>0</v>
      </c>
      <c r="O49" s="229">
        <v>0</v>
      </c>
      <c r="P49" s="229">
        <v>0</v>
      </c>
      <c r="Q49" s="229">
        <v>0</v>
      </c>
      <c r="R49" s="229">
        <v>0</v>
      </c>
      <c r="S49" s="229">
        <v>0</v>
      </c>
      <c r="T49" s="229">
        <v>0</v>
      </c>
      <c r="U49" s="229">
        <v>0</v>
      </c>
      <c r="V49" s="229">
        <v>0</v>
      </c>
      <c r="W49" s="229">
        <v>0</v>
      </c>
      <c r="X49" s="229">
        <v>0</v>
      </c>
      <c r="Y49" s="229">
        <v>0</v>
      </c>
      <c r="DA49" s="73" t="s">
        <v>2066</v>
      </c>
    </row>
    <row r="50" spans="1:105" ht="12" customHeight="1" x14ac:dyDescent="0.25">
      <c r="A50" s="64" t="s">
        <v>33</v>
      </c>
      <c r="B50" s="229">
        <v>0</v>
      </c>
      <c r="C50" s="229">
        <v>0</v>
      </c>
      <c r="D50" s="229">
        <v>0</v>
      </c>
      <c r="E50" s="229">
        <v>0</v>
      </c>
      <c r="F50" s="229">
        <v>0</v>
      </c>
      <c r="G50" s="229">
        <v>0</v>
      </c>
      <c r="H50" s="229">
        <v>0</v>
      </c>
      <c r="I50" s="229">
        <v>0</v>
      </c>
      <c r="J50" s="229">
        <v>0</v>
      </c>
      <c r="K50" s="229">
        <v>0</v>
      </c>
      <c r="L50" s="229">
        <v>0</v>
      </c>
      <c r="M50" s="229">
        <v>0</v>
      </c>
      <c r="N50" s="229">
        <v>0</v>
      </c>
      <c r="O50" s="229">
        <v>0</v>
      </c>
      <c r="P50" s="229">
        <v>0</v>
      </c>
      <c r="Q50" s="229">
        <v>0</v>
      </c>
      <c r="R50" s="229">
        <v>0</v>
      </c>
      <c r="S50" s="229">
        <v>0</v>
      </c>
      <c r="T50" s="229">
        <v>0</v>
      </c>
      <c r="U50" s="229">
        <v>0</v>
      </c>
      <c r="V50" s="229">
        <v>4.0406670988131732E-4</v>
      </c>
      <c r="W50" s="229">
        <v>0</v>
      </c>
      <c r="X50" s="229">
        <v>3.1982097983530812E-3</v>
      </c>
      <c r="Y50" s="229">
        <v>1.1619327155377021E-3</v>
      </c>
      <c r="DA50" s="73" t="s">
        <v>2067</v>
      </c>
    </row>
    <row r="51" spans="1:105" ht="12" customHeight="1" x14ac:dyDescent="0.25">
      <c r="A51" s="64" t="s">
        <v>35</v>
      </c>
      <c r="B51" s="229">
        <v>3.948828075433072</v>
      </c>
      <c r="C51" s="229">
        <v>3.526821355113924</v>
      </c>
      <c r="D51" s="229">
        <v>4.4214040345709558</v>
      </c>
      <c r="E51" s="229">
        <v>4.4825487695413884</v>
      </c>
      <c r="F51" s="229">
        <v>5.0841274097017566</v>
      </c>
      <c r="G51" s="229">
        <v>5.9177122228957844</v>
      </c>
      <c r="H51" s="229">
        <v>5.416079921891332</v>
      </c>
      <c r="I51" s="229">
        <v>6.6756386543167174</v>
      </c>
      <c r="J51" s="229">
        <v>5.6432175537434199</v>
      </c>
      <c r="K51" s="229">
        <v>5.459477854005903</v>
      </c>
      <c r="L51" s="229">
        <v>5.9340370342748159</v>
      </c>
      <c r="M51" s="229">
        <v>5.1300979992040752</v>
      </c>
      <c r="N51" s="229">
        <v>5.0792798910318098</v>
      </c>
      <c r="O51" s="229">
        <v>4.6865627673512931</v>
      </c>
      <c r="P51" s="229">
        <v>4.6170016026262264</v>
      </c>
      <c r="Q51" s="229">
        <v>4.5539893048889368</v>
      </c>
      <c r="R51" s="229">
        <v>4.751677078330836</v>
      </c>
      <c r="S51" s="229">
        <v>4.7538248003535308</v>
      </c>
      <c r="T51" s="229">
        <v>4.6394354363265347</v>
      </c>
      <c r="U51" s="229">
        <v>4.8020085875251777</v>
      </c>
      <c r="V51" s="229">
        <v>4.7806050854462088</v>
      </c>
      <c r="W51" s="229">
        <v>4.8284497332637679</v>
      </c>
      <c r="X51" s="229">
        <v>3.9267389909517019</v>
      </c>
      <c r="Y51" s="229">
        <v>3.8320608553360969</v>
      </c>
      <c r="DA51" s="73" t="s">
        <v>2068</v>
      </c>
    </row>
    <row r="52" spans="1:105" ht="12" customHeight="1" x14ac:dyDescent="0.25">
      <c r="A52" s="64" t="s">
        <v>36</v>
      </c>
      <c r="B52" s="229">
        <v>0</v>
      </c>
      <c r="C52" s="229">
        <v>0</v>
      </c>
      <c r="D52" s="229">
        <v>0</v>
      </c>
      <c r="E52" s="229">
        <v>0</v>
      </c>
      <c r="F52" s="229">
        <v>0</v>
      </c>
      <c r="G52" s="229">
        <v>0</v>
      </c>
      <c r="H52" s="229">
        <v>0</v>
      </c>
      <c r="I52" s="229">
        <v>0</v>
      </c>
      <c r="J52" s="229">
        <v>0</v>
      </c>
      <c r="K52" s="229">
        <v>0</v>
      </c>
      <c r="L52" s="229">
        <v>0</v>
      </c>
      <c r="M52" s="229">
        <v>0</v>
      </c>
      <c r="N52" s="229">
        <v>0</v>
      </c>
      <c r="O52" s="229">
        <v>0</v>
      </c>
      <c r="P52" s="229">
        <v>0</v>
      </c>
      <c r="Q52" s="229">
        <v>0</v>
      </c>
      <c r="R52" s="229">
        <v>0</v>
      </c>
      <c r="S52" s="229">
        <v>0</v>
      </c>
      <c r="T52" s="229">
        <v>0</v>
      </c>
      <c r="U52" s="229">
        <v>0</v>
      </c>
      <c r="V52" s="229">
        <v>0</v>
      </c>
      <c r="W52" s="229">
        <v>0</v>
      </c>
      <c r="X52" s="229">
        <v>0</v>
      </c>
      <c r="Y52" s="229">
        <v>0</v>
      </c>
      <c r="DA52" s="73" t="s">
        <v>2069</v>
      </c>
    </row>
    <row r="53" spans="1:105" ht="12" customHeight="1" x14ac:dyDescent="0.25">
      <c r="A53" s="64" t="s">
        <v>38</v>
      </c>
      <c r="B53" s="229">
        <v>0</v>
      </c>
      <c r="C53" s="229">
        <v>0</v>
      </c>
      <c r="D53" s="229">
        <v>0</v>
      </c>
      <c r="E53" s="229">
        <v>0</v>
      </c>
      <c r="F53" s="229">
        <v>0</v>
      </c>
      <c r="G53" s="229">
        <v>0</v>
      </c>
      <c r="H53" s="229">
        <v>0</v>
      </c>
      <c r="I53" s="229">
        <v>0</v>
      </c>
      <c r="J53" s="229">
        <v>0</v>
      </c>
      <c r="K53" s="229">
        <v>0</v>
      </c>
      <c r="L53" s="229">
        <v>0</v>
      </c>
      <c r="M53" s="229">
        <v>0</v>
      </c>
      <c r="N53" s="229">
        <v>0</v>
      </c>
      <c r="O53" s="229">
        <v>0</v>
      </c>
      <c r="P53" s="229">
        <v>0</v>
      </c>
      <c r="Q53" s="229">
        <v>0</v>
      </c>
      <c r="R53" s="229">
        <v>0</v>
      </c>
      <c r="S53" s="229">
        <v>0</v>
      </c>
      <c r="T53" s="229">
        <v>0</v>
      </c>
      <c r="U53" s="229">
        <v>0</v>
      </c>
      <c r="V53" s="229">
        <v>0</v>
      </c>
      <c r="W53" s="229">
        <v>0</v>
      </c>
      <c r="X53" s="229">
        <v>0</v>
      </c>
      <c r="Y53" s="229">
        <v>0</v>
      </c>
      <c r="DA53" s="73" t="s">
        <v>2070</v>
      </c>
    </row>
    <row r="54" spans="1:105" ht="12" customHeight="1" x14ac:dyDescent="0.25">
      <c r="A54" s="64" t="s">
        <v>39</v>
      </c>
      <c r="B54" s="229">
        <v>0</v>
      </c>
      <c r="C54" s="229">
        <v>0</v>
      </c>
      <c r="D54" s="229">
        <v>0</v>
      </c>
      <c r="E54" s="229">
        <v>0</v>
      </c>
      <c r="F54" s="229">
        <v>0</v>
      </c>
      <c r="G54" s="229">
        <v>0</v>
      </c>
      <c r="H54" s="229">
        <v>0</v>
      </c>
      <c r="I54" s="229">
        <v>0</v>
      </c>
      <c r="J54" s="229">
        <v>0</v>
      </c>
      <c r="K54" s="229">
        <v>0</v>
      </c>
      <c r="L54" s="229">
        <v>0</v>
      </c>
      <c r="M54" s="229">
        <v>0</v>
      </c>
      <c r="N54" s="229">
        <v>0</v>
      </c>
      <c r="O54" s="229">
        <v>0</v>
      </c>
      <c r="P54" s="229">
        <v>0</v>
      </c>
      <c r="Q54" s="229">
        <v>0</v>
      </c>
      <c r="R54" s="229">
        <v>0</v>
      </c>
      <c r="S54" s="229">
        <v>0</v>
      </c>
      <c r="T54" s="229">
        <v>0</v>
      </c>
      <c r="U54" s="229">
        <v>0</v>
      </c>
      <c r="V54" s="229">
        <v>0</v>
      </c>
      <c r="W54" s="229">
        <v>0</v>
      </c>
      <c r="X54" s="229">
        <v>0</v>
      </c>
      <c r="Y54" s="229">
        <v>0</v>
      </c>
      <c r="DA54" s="73" t="s">
        <v>2071</v>
      </c>
    </row>
    <row r="55" spans="1:105" ht="12" customHeight="1" x14ac:dyDescent="0.25">
      <c r="A55" s="60" t="s">
        <v>1896</v>
      </c>
      <c r="B55" s="262">
        <v>0</v>
      </c>
      <c r="C55" s="262">
        <v>0</v>
      </c>
      <c r="D55" s="262">
        <v>0</v>
      </c>
      <c r="E55" s="262">
        <v>0</v>
      </c>
      <c r="F55" s="262">
        <v>0</v>
      </c>
      <c r="G55" s="262">
        <v>0</v>
      </c>
      <c r="H55" s="262">
        <v>0</v>
      </c>
      <c r="I55" s="262">
        <v>0</v>
      </c>
      <c r="J55" s="262">
        <v>0</v>
      </c>
      <c r="K55" s="262">
        <v>0</v>
      </c>
      <c r="L55" s="262">
        <v>0</v>
      </c>
      <c r="M55" s="262">
        <v>0</v>
      </c>
      <c r="N55" s="262">
        <v>0</v>
      </c>
      <c r="O55" s="262">
        <v>0</v>
      </c>
      <c r="P55" s="262">
        <v>0</v>
      </c>
      <c r="Q55" s="262">
        <v>0</v>
      </c>
      <c r="R55" s="262">
        <v>0</v>
      </c>
      <c r="S55" s="262">
        <v>0</v>
      </c>
      <c r="T55" s="262">
        <v>0</v>
      </c>
      <c r="U55" s="262">
        <v>0</v>
      </c>
      <c r="V55" s="262">
        <v>0</v>
      </c>
      <c r="W55" s="262">
        <v>0</v>
      </c>
      <c r="X55" s="262">
        <v>0</v>
      </c>
      <c r="Y55" s="262">
        <v>0</v>
      </c>
      <c r="DA55" s="72" t="s">
        <v>2072</v>
      </c>
    </row>
    <row r="56" spans="1:105" ht="12" customHeight="1" x14ac:dyDescent="0.25">
      <c r="A56" s="57" t="s">
        <v>1898</v>
      </c>
      <c r="B56" s="261">
        <f t="shared" ref="B56:Y56" si="2">B57+B68</f>
        <v>196.6109989041565</v>
      </c>
      <c r="C56" s="261">
        <f t="shared" si="2"/>
        <v>201.59024814326821</v>
      </c>
      <c r="D56" s="261">
        <f t="shared" si="2"/>
        <v>236.8103490097925</v>
      </c>
      <c r="E56" s="261">
        <f t="shared" si="2"/>
        <v>217.83686335778151</v>
      </c>
      <c r="F56" s="261">
        <f t="shared" si="2"/>
        <v>267.3152826137204</v>
      </c>
      <c r="G56" s="261">
        <f t="shared" si="2"/>
        <v>333.16629837722479</v>
      </c>
      <c r="H56" s="261">
        <f t="shared" si="2"/>
        <v>282.18473455999748</v>
      </c>
      <c r="I56" s="261">
        <f t="shared" si="2"/>
        <v>292.67584689849872</v>
      </c>
      <c r="J56" s="261">
        <f t="shared" si="2"/>
        <v>239.22977862096161</v>
      </c>
      <c r="K56" s="261">
        <f t="shared" si="2"/>
        <v>243.02287995190389</v>
      </c>
      <c r="L56" s="261">
        <f t="shared" si="2"/>
        <v>252.96396309163379</v>
      </c>
      <c r="M56" s="261">
        <f t="shared" si="2"/>
        <v>242.6798417510071</v>
      </c>
      <c r="N56" s="261">
        <f t="shared" si="2"/>
        <v>234.93560452007429</v>
      </c>
      <c r="O56" s="261">
        <f t="shared" si="2"/>
        <v>225.3987037547233</v>
      </c>
      <c r="P56" s="261">
        <f t="shared" si="2"/>
        <v>219.77484686713299</v>
      </c>
      <c r="Q56" s="261">
        <f t="shared" si="2"/>
        <v>209.88939762729959</v>
      </c>
      <c r="R56" s="261">
        <f t="shared" si="2"/>
        <v>210.18523477848109</v>
      </c>
      <c r="S56" s="261">
        <f t="shared" si="2"/>
        <v>207.12990442657949</v>
      </c>
      <c r="T56" s="261">
        <f t="shared" si="2"/>
        <v>214.25553923345859</v>
      </c>
      <c r="U56" s="261">
        <f t="shared" si="2"/>
        <v>215.5386910315024</v>
      </c>
      <c r="V56" s="261">
        <f t="shared" si="2"/>
        <v>182.74887003081491</v>
      </c>
      <c r="W56" s="261">
        <f t="shared" si="2"/>
        <v>158.25866542353759</v>
      </c>
      <c r="X56" s="261">
        <f t="shared" si="2"/>
        <v>161.51152981667661</v>
      </c>
      <c r="Y56" s="261">
        <f t="shared" si="2"/>
        <v>136.7589128670401</v>
      </c>
      <c r="DA56" s="70"/>
    </row>
    <row r="57" spans="1:105" ht="12" customHeight="1" x14ac:dyDescent="0.25">
      <c r="A57" s="60" t="s">
        <v>1899</v>
      </c>
      <c r="B57" s="262">
        <v>196.6109989041565</v>
      </c>
      <c r="C57" s="262">
        <v>201.59024814326821</v>
      </c>
      <c r="D57" s="262">
        <v>236.8103490097925</v>
      </c>
      <c r="E57" s="262">
        <v>217.83686335778151</v>
      </c>
      <c r="F57" s="262">
        <v>267.3152826137204</v>
      </c>
      <c r="G57" s="262">
        <v>333.16629837722479</v>
      </c>
      <c r="H57" s="262">
        <v>282.18473455999748</v>
      </c>
      <c r="I57" s="262">
        <v>292.67584689849872</v>
      </c>
      <c r="J57" s="262">
        <v>239.22977862096161</v>
      </c>
      <c r="K57" s="262">
        <v>243.02287995190389</v>
      </c>
      <c r="L57" s="262">
        <v>252.96396309163379</v>
      </c>
      <c r="M57" s="262">
        <v>242.6798417510071</v>
      </c>
      <c r="N57" s="262">
        <v>234.93560452007429</v>
      </c>
      <c r="O57" s="262">
        <v>225.3987037547233</v>
      </c>
      <c r="P57" s="262">
        <v>219.77484686713299</v>
      </c>
      <c r="Q57" s="262">
        <v>209.88939762729959</v>
      </c>
      <c r="R57" s="262">
        <v>210.18523477848109</v>
      </c>
      <c r="S57" s="262">
        <v>207.12990442657949</v>
      </c>
      <c r="T57" s="262">
        <v>214.25553923345859</v>
      </c>
      <c r="U57" s="262">
        <v>215.5386910315024</v>
      </c>
      <c r="V57" s="262">
        <v>182.74887003081491</v>
      </c>
      <c r="W57" s="262">
        <v>158.25866542353759</v>
      </c>
      <c r="X57" s="262">
        <v>161.51152981667661</v>
      </c>
      <c r="Y57" s="262">
        <v>136.7589128670401</v>
      </c>
      <c r="DA57" s="72" t="s">
        <v>2073</v>
      </c>
    </row>
    <row r="58" spans="1:105" ht="12" customHeight="1" x14ac:dyDescent="0.25">
      <c r="A58" s="64" t="s">
        <v>28</v>
      </c>
      <c r="B58" s="229">
        <v>72.100909247220997</v>
      </c>
      <c r="C58" s="229">
        <v>93.540542667038764</v>
      </c>
      <c r="D58" s="229">
        <v>101.9022812231387</v>
      </c>
      <c r="E58" s="229">
        <v>81.441322069210571</v>
      </c>
      <c r="F58" s="229">
        <v>88.562210315059744</v>
      </c>
      <c r="G58" s="229">
        <v>103.6288143481969</v>
      </c>
      <c r="H58" s="229">
        <v>92.624705327958011</v>
      </c>
      <c r="I58" s="229">
        <v>87.304972245303503</v>
      </c>
      <c r="J58" s="229">
        <v>61.121359650494412</v>
      </c>
      <c r="K58" s="229">
        <v>58.790564061483103</v>
      </c>
      <c r="L58" s="229">
        <v>67.335704040259188</v>
      </c>
      <c r="M58" s="229">
        <v>81.189591776168101</v>
      </c>
      <c r="N58" s="229">
        <v>75.078128994789097</v>
      </c>
      <c r="O58" s="229">
        <v>77.461145219689925</v>
      </c>
      <c r="P58" s="229">
        <v>76.42068797693932</v>
      </c>
      <c r="Q58" s="229">
        <v>68.461243220105871</v>
      </c>
      <c r="R58" s="229">
        <v>62.773060583016942</v>
      </c>
      <c r="S58" s="229">
        <v>61.808191351777403</v>
      </c>
      <c r="T58" s="229">
        <v>70.41980909561795</v>
      </c>
      <c r="U58" s="229">
        <v>68.765005200733768</v>
      </c>
      <c r="V58" s="229">
        <v>36.447927547312588</v>
      </c>
      <c r="W58" s="229">
        <v>10.054964646051189</v>
      </c>
      <c r="X58" s="229">
        <v>36.76620377246816</v>
      </c>
      <c r="Y58" s="229">
        <v>18.379063589177381</v>
      </c>
      <c r="DA58" s="73" t="s">
        <v>2074</v>
      </c>
    </row>
    <row r="59" spans="1:105" ht="12" customHeight="1" x14ac:dyDescent="0.25">
      <c r="A59" s="64" t="s">
        <v>30</v>
      </c>
      <c r="B59" s="229">
        <v>0</v>
      </c>
      <c r="C59" s="229">
        <v>0</v>
      </c>
      <c r="D59" s="229">
        <v>0</v>
      </c>
      <c r="E59" s="229">
        <v>0</v>
      </c>
      <c r="F59" s="229">
        <v>0</v>
      </c>
      <c r="G59" s="229">
        <v>0</v>
      </c>
      <c r="H59" s="229">
        <v>0</v>
      </c>
      <c r="I59" s="229">
        <v>0</v>
      </c>
      <c r="J59" s="229">
        <v>0</v>
      </c>
      <c r="K59" s="229">
        <v>0</v>
      </c>
      <c r="L59" s="229">
        <v>0</v>
      </c>
      <c r="M59" s="229">
        <v>0</v>
      </c>
      <c r="N59" s="229">
        <v>0</v>
      </c>
      <c r="O59" s="229">
        <v>0</v>
      </c>
      <c r="P59" s="229">
        <v>0</v>
      </c>
      <c r="Q59" s="229">
        <v>0</v>
      </c>
      <c r="R59" s="229">
        <v>0</v>
      </c>
      <c r="S59" s="229">
        <v>0</v>
      </c>
      <c r="T59" s="229">
        <v>0</v>
      </c>
      <c r="U59" s="229">
        <v>0</v>
      </c>
      <c r="V59" s="229">
        <v>0</v>
      </c>
      <c r="W59" s="229">
        <v>0</v>
      </c>
      <c r="X59" s="229">
        <v>0</v>
      </c>
      <c r="Y59" s="229">
        <v>0</v>
      </c>
      <c r="DA59" s="73" t="s">
        <v>2075</v>
      </c>
    </row>
    <row r="60" spans="1:105" ht="12" customHeight="1" x14ac:dyDescent="0.25">
      <c r="A60" s="64" t="s">
        <v>31</v>
      </c>
      <c r="B60" s="229">
        <v>0</v>
      </c>
      <c r="C60" s="229">
        <v>0</v>
      </c>
      <c r="D60" s="229">
        <v>0</v>
      </c>
      <c r="E60" s="229">
        <v>0</v>
      </c>
      <c r="F60" s="229">
        <v>0</v>
      </c>
      <c r="G60" s="229">
        <v>2.1639839718349161</v>
      </c>
      <c r="H60" s="229">
        <v>2.1676258312268168</v>
      </c>
      <c r="I60" s="229">
        <v>0</v>
      </c>
      <c r="J60" s="229">
        <v>2.0703492386559299</v>
      </c>
      <c r="K60" s="229">
        <v>2.1052892398702139</v>
      </c>
      <c r="L60" s="229">
        <v>2.4206962647424231</v>
      </c>
      <c r="M60" s="229">
        <v>2.414071211628674</v>
      </c>
      <c r="N60" s="229">
        <v>2.3790211942692192</v>
      </c>
      <c r="O60" s="229">
        <v>2.336228543227052</v>
      </c>
      <c r="P60" s="229">
        <v>2.3362992267672098</v>
      </c>
      <c r="Q60" s="229">
        <v>2.318303271653567</v>
      </c>
      <c r="R60" s="229">
        <v>2.3443291830957431</v>
      </c>
      <c r="S60" s="229">
        <v>0.8186282437617568</v>
      </c>
      <c r="T60" s="229">
        <v>0.78975454549792201</v>
      </c>
      <c r="U60" s="229">
        <v>0.70495591167386262</v>
      </c>
      <c r="V60" s="229">
        <v>0.2361299784155276</v>
      </c>
      <c r="W60" s="229">
        <v>0.3493567592637476</v>
      </c>
      <c r="X60" s="229">
        <v>0.37383777940661062</v>
      </c>
      <c r="Y60" s="229">
        <v>1.3844223701686189</v>
      </c>
      <c r="DA60" s="73" t="s">
        <v>2076</v>
      </c>
    </row>
    <row r="61" spans="1:105" ht="12" customHeight="1" x14ac:dyDescent="0.25">
      <c r="A61" s="64" t="s">
        <v>159</v>
      </c>
      <c r="B61" s="229">
        <v>6.0452473939433533</v>
      </c>
      <c r="C61" s="229">
        <v>2.2450648228116901</v>
      </c>
      <c r="D61" s="229">
        <v>2.2659467495251082</v>
      </c>
      <c r="E61" s="229">
        <v>1.919078202329197</v>
      </c>
      <c r="F61" s="229">
        <v>1.988235072131207</v>
      </c>
      <c r="G61" s="229">
        <v>2.2317035899008459</v>
      </c>
      <c r="H61" s="229">
        <v>4.471225209099809</v>
      </c>
      <c r="I61" s="229">
        <v>2.518723619780975</v>
      </c>
      <c r="J61" s="229">
        <v>2.2064217607155721</v>
      </c>
      <c r="K61" s="229">
        <v>4.486318787647539</v>
      </c>
      <c r="L61" s="229">
        <v>5.1864517583876957</v>
      </c>
      <c r="M61" s="229">
        <v>5.1732387870880157</v>
      </c>
      <c r="N61" s="229">
        <v>5.1000576000617173</v>
      </c>
      <c r="O61" s="229">
        <v>5.0044469712674973</v>
      </c>
      <c r="P61" s="229">
        <v>2.507811584639704</v>
      </c>
      <c r="Q61" s="229">
        <v>2.4901719888720359</v>
      </c>
      <c r="R61" s="229">
        <v>2.517532662443311</v>
      </c>
      <c r="S61" s="229">
        <v>1.8883408204343759</v>
      </c>
      <c r="T61" s="229">
        <v>3.8629125025466999</v>
      </c>
      <c r="U61" s="229">
        <v>2.008472293339389</v>
      </c>
      <c r="V61" s="229">
        <v>2.634537940404043</v>
      </c>
      <c r="W61" s="229">
        <v>3.0008520203096869</v>
      </c>
      <c r="X61" s="229">
        <v>6.4733722423000799</v>
      </c>
      <c r="Y61" s="229">
        <v>1.998743266145012</v>
      </c>
      <c r="DA61" s="73" t="s">
        <v>2077</v>
      </c>
    </row>
    <row r="62" spans="1:105" ht="12" customHeight="1" x14ac:dyDescent="0.25">
      <c r="A62" s="64" t="s">
        <v>32</v>
      </c>
      <c r="B62" s="229">
        <v>0</v>
      </c>
      <c r="C62" s="229">
        <v>0</v>
      </c>
      <c r="D62" s="229">
        <v>0</v>
      </c>
      <c r="E62" s="229">
        <v>0</v>
      </c>
      <c r="F62" s="229">
        <v>24.241014935476699</v>
      </c>
      <c r="G62" s="229">
        <v>47.610429780418571</v>
      </c>
      <c r="H62" s="229">
        <v>20.43878053497296</v>
      </c>
      <c r="I62" s="229">
        <v>2.582991403912767</v>
      </c>
      <c r="J62" s="229">
        <v>4.5351213587930594</v>
      </c>
      <c r="K62" s="229">
        <v>13.856372242725969</v>
      </c>
      <c r="L62" s="229">
        <v>0</v>
      </c>
      <c r="M62" s="229">
        <v>0</v>
      </c>
      <c r="N62" s="229">
        <v>0</v>
      </c>
      <c r="O62" s="229">
        <v>0</v>
      </c>
      <c r="P62" s="229">
        <v>0</v>
      </c>
      <c r="Q62" s="229">
        <v>0</v>
      </c>
      <c r="R62" s="229">
        <v>0</v>
      </c>
      <c r="S62" s="229">
        <v>0</v>
      </c>
      <c r="T62" s="229">
        <v>0</v>
      </c>
      <c r="U62" s="229">
        <v>0</v>
      </c>
      <c r="V62" s="229">
        <v>0</v>
      </c>
      <c r="W62" s="229">
        <v>0</v>
      </c>
      <c r="X62" s="229">
        <v>0</v>
      </c>
      <c r="Y62" s="229">
        <v>0</v>
      </c>
      <c r="DA62" s="73" t="s">
        <v>2078</v>
      </c>
    </row>
    <row r="63" spans="1:105" ht="12" customHeight="1" x14ac:dyDescent="0.25">
      <c r="A63" s="64" t="s">
        <v>33</v>
      </c>
      <c r="B63" s="229">
        <v>0</v>
      </c>
      <c r="C63" s="229">
        <v>0</v>
      </c>
      <c r="D63" s="229">
        <v>0</v>
      </c>
      <c r="E63" s="229">
        <v>0</v>
      </c>
      <c r="F63" s="229">
        <v>0</v>
      </c>
      <c r="G63" s="229">
        <v>0</v>
      </c>
      <c r="H63" s="229">
        <v>0</v>
      </c>
      <c r="I63" s="229">
        <v>0</v>
      </c>
      <c r="J63" s="229">
        <v>0</v>
      </c>
      <c r="K63" s="229">
        <v>0</v>
      </c>
      <c r="L63" s="229">
        <v>0</v>
      </c>
      <c r="M63" s="229">
        <v>0</v>
      </c>
      <c r="N63" s="229">
        <v>0</v>
      </c>
      <c r="O63" s="229">
        <v>0</v>
      </c>
      <c r="P63" s="229">
        <v>0</v>
      </c>
      <c r="Q63" s="229">
        <v>0</v>
      </c>
      <c r="R63" s="229">
        <v>0</v>
      </c>
      <c r="S63" s="229">
        <v>0</v>
      </c>
      <c r="T63" s="229">
        <v>0</v>
      </c>
      <c r="U63" s="229">
        <v>0</v>
      </c>
      <c r="V63" s="229">
        <v>1.212200129643951E-2</v>
      </c>
      <c r="W63" s="229">
        <v>0</v>
      </c>
      <c r="X63" s="229">
        <v>9.594629395059244E-2</v>
      </c>
      <c r="Y63" s="229">
        <v>3.4857981466131067E-2</v>
      </c>
      <c r="DA63" s="73" t="s">
        <v>2079</v>
      </c>
    </row>
    <row r="64" spans="1:105" ht="12" customHeight="1" x14ac:dyDescent="0.25">
      <c r="A64" s="64" t="s">
        <v>35</v>
      </c>
      <c r="B64" s="229">
        <v>118.46484226299221</v>
      </c>
      <c r="C64" s="229">
        <v>105.80464065341771</v>
      </c>
      <c r="D64" s="229">
        <v>132.6421210371287</v>
      </c>
      <c r="E64" s="229">
        <v>134.47646308624169</v>
      </c>
      <c r="F64" s="229">
        <v>152.52382229105271</v>
      </c>
      <c r="G64" s="229">
        <v>177.53136668687361</v>
      </c>
      <c r="H64" s="229">
        <v>162.48239765674001</v>
      </c>
      <c r="I64" s="229">
        <v>200.2691596295015</v>
      </c>
      <c r="J64" s="229">
        <v>169.2965266123027</v>
      </c>
      <c r="K64" s="229">
        <v>163.78433562017699</v>
      </c>
      <c r="L64" s="229">
        <v>178.02111102824449</v>
      </c>
      <c r="M64" s="229">
        <v>153.9029399761223</v>
      </c>
      <c r="N64" s="229">
        <v>152.37839673095431</v>
      </c>
      <c r="O64" s="229">
        <v>140.5968830205388</v>
      </c>
      <c r="P64" s="229">
        <v>138.5100480787867</v>
      </c>
      <c r="Q64" s="229">
        <v>136.61967914666809</v>
      </c>
      <c r="R64" s="229">
        <v>142.55031234992509</v>
      </c>
      <c r="S64" s="229">
        <v>142.6147440106059</v>
      </c>
      <c r="T64" s="229">
        <v>139.18306308979609</v>
      </c>
      <c r="U64" s="229">
        <v>144.0602576257553</v>
      </c>
      <c r="V64" s="229">
        <v>143.41815256338629</v>
      </c>
      <c r="W64" s="229">
        <v>144.85349199791301</v>
      </c>
      <c r="X64" s="229">
        <v>117.80216972855111</v>
      </c>
      <c r="Y64" s="229">
        <v>114.96182566008299</v>
      </c>
      <c r="DA64" s="73" t="s">
        <v>2080</v>
      </c>
    </row>
    <row r="65" spans="1:105" ht="12" customHeight="1" x14ac:dyDescent="0.25">
      <c r="A65" s="64" t="s">
        <v>36</v>
      </c>
      <c r="B65" s="229">
        <v>0</v>
      </c>
      <c r="C65" s="229">
        <v>0</v>
      </c>
      <c r="D65" s="229">
        <v>0</v>
      </c>
      <c r="E65" s="229">
        <v>0</v>
      </c>
      <c r="F65" s="229">
        <v>0</v>
      </c>
      <c r="G65" s="229">
        <v>0</v>
      </c>
      <c r="H65" s="229">
        <v>0</v>
      </c>
      <c r="I65" s="229">
        <v>0</v>
      </c>
      <c r="J65" s="229">
        <v>0</v>
      </c>
      <c r="K65" s="229">
        <v>0</v>
      </c>
      <c r="L65" s="229">
        <v>0</v>
      </c>
      <c r="M65" s="229">
        <v>0</v>
      </c>
      <c r="N65" s="229">
        <v>0</v>
      </c>
      <c r="O65" s="229">
        <v>0</v>
      </c>
      <c r="P65" s="229">
        <v>0</v>
      </c>
      <c r="Q65" s="229">
        <v>0</v>
      </c>
      <c r="R65" s="229">
        <v>0</v>
      </c>
      <c r="S65" s="229">
        <v>0</v>
      </c>
      <c r="T65" s="229">
        <v>0</v>
      </c>
      <c r="U65" s="229">
        <v>0</v>
      </c>
      <c r="V65" s="229">
        <v>0</v>
      </c>
      <c r="W65" s="229">
        <v>0</v>
      </c>
      <c r="X65" s="229">
        <v>0</v>
      </c>
      <c r="Y65" s="229">
        <v>0</v>
      </c>
      <c r="DA65" s="73" t="s">
        <v>2081</v>
      </c>
    </row>
    <row r="66" spans="1:105" ht="12" customHeight="1" x14ac:dyDescent="0.25">
      <c r="A66" s="64" t="s">
        <v>38</v>
      </c>
      <c r="B66" s="229">
        <v>0</v>
      </c>
      <c r="C66" s="229">
        <v>0</v>
      </c>
      <c r="D66" s="229">
        <v>0</v>
      </c>
      <c r="E66" s="229">
        <v>0</v>
      </c>
      <c r="F66" s="229">
        <v>0</v>
      </c>
      <c r="G66" s="229">
        <v>0</v>
      </c>
      <c r="H66" s="229">
        <v>0</v>
      </c>
      <c r="I66" s="229">
        <v>0</v>
      </c>
      <c r="J66" s="229">
        <v>0</v>
      </c>
      <c r="K66" s="229">
        <v>0</v>
      </c>
      <c r="L66" s="229">
        <v>0</v>
      </c>
      <c r="M66" s="229">
        <v>0</v>
      </c>
      <c r="N66" s="229">
        <v>0</v>
      </c>
      <c r="O66" s="229">
        <v>0</v>
      </c>
      <c r="P66" s="229">
        <v>0</v>
      </c>
      <c r="Q66" s="229">
        <v>0</v>
      </c>
      <c r="R66" s="229">
        <v>0</v>
      </c>
      <c r="S66" s="229">
        <v>0</v>
      </c>
      <c r="T66" s="229">
        <v>0</v>
      </c>
      <c r="U66" s="229">
        <v>0</v>
      </c>
      <c r="V66" s="229">
        <v>0</v>
      </c>
      <c r="W66" s="229">
        <v>0</v>
      </c>
      <c r="X66" s="229">
        <v>0</v>
      </c>
      <c r="Y66" s="229">
        <v>0</v>
      </c>
      <c r="DA66" s="73" t="s">
        <v>2082</v>
      </c>
    </row>
    <row r="67" spans="1:105" ht="12" customHeight="1" x14ac:dyDescent="0.25">
      <c r="A67" s="64" t="s">
        <v>39</v>
      </c>
      <c r="B67" s="229">
        <v>0</v>
      </c>
      <c r="C67" s="229">
        <v>0</v>
      </c>
      <c r="D67" s="229">
        <v>0</v>
      </c>
      <c r="E67" s="229">
        <v>0</v>
      </c>
      <c r="F67" s="229">
        <v>0</v>
      </c>
      <c r="G67" s="229">
        <v>0</v>
      </c>
      <c r="H67" s="229">
        <v>0</v>
      </c>
      <c r="I67" s="229">
        <v>0</v>
      </c>
      <c r="J67" s="229">
        <v>0</v>
      </c>
      <c r="K67" s="229">
        <v>0</v>
      </c>
      <c r="L67" s="229">
        <v>0</v>
      </c>
      <c r="M67" s="229">
        <v>0</v>
      </c>
      <c r="N67" s="229">
        <v>0</v>
      </c>
      <c r="O67" s="229">
        <v>0</v>
      </c>
      <c r="P67" s="229">
        <v>0</v>
      </c>
      <c r="Q67" s="229">
        <v>0</v>
      </c>
      <c r="R67" s="229">
        <v>0</v>
      </c>
      <c r="S67" s="229">
        <v>0</v>
      </c>
      <c r="T67" s="229">
        <v>0</v>
      </c>
      <c r="U67" s="229">
        <v>0</v>
      </c>
      <c r="V67" s="229">
        <v>0</v>
      </c>
      <c r="W67" s="229">
        <v>0</v>
      </c>
      <c r="X67" s="229">
        <v>0</v>
      </c>
      <c r="Y67" s="229">
        <v>0</v>
      </c>
      <c r="DA67" s="73" t="s">
        <v>2083</v>
      </c>
    </row>
    <row r="68" spans="1:105" ht="12" customHeight="1" x14ac:dyDescent="0.25">
      <c r="A68" s="60" t="s">
        <v>1911</v>
      </c>
      <c r="B68" s="262">
        <v>0</v>
      </c>
      <c r="C68" s="262">
        <v>0</v>
      </c>
      <c r="D68" s="262">
        <v>0</v>
      </c>
      <c r="E68" s="262">
        <v>0</v>
      </c>
      <c r="F68" s="262">
        <v>0</v>
      </c>
      <c r="G68" s="262">
        <v>0</v>
      </c>
      <c r="H68" s="262">
        <v>0</v>
      </c>
      <c r="I68" s="262">
        <v>0</v>
      </c>
      <c r="J68" s="262">
        <v>0</v>
      </c>
      <c r="K68" s="262">
        <v>0</v>
      </c>
      <c r="L68" s="262">
        <v>0</v>
      </c>
      <c r="M68" s="262">
        <v>0</v>
      </c>
      <c r="N68" s="262">
        <v>0</v>
      </c>
      <c r="O68" s="262">
        <v>0</v>
      </c>
      <c r="P68" s="262">
        <v>0</v>
      </c>
      <c r="Q68" s="262">
        <v>0</v>
      </c>
      <c r="R68" s="262">
        <v>0</v>
      </c>
      <c r="S68" s="262">
        <v>0</v>
      </c>
      <c r="T68" s="262">
        <v>0</v>
      </c>
      <c r="U68" s="262">
        <v>0</v>
      </c>
      <c r="V68" s="262">
        <v>0</v>
      </c>
      <c r="W68" s="262">
        <v>0</v>
      </c>
      <c r="X68" s="262">
        <v>0</v>
      </c>
      <c r="Y68" s="262">
        <v>0</v>
      </c>
      <c r="DA68" s="72" t="s">
        <v>2084</v>
      </c>
    </row>
    <row r="69" spans="1:105" ht="12" customHeight="1" x14ac:dyDescent="0.25">
      <c r="A69" s="57" t="s">
        <v>1913</v>
      </c>
      <c r="B69" s="261">
        <f t="shared" ref="B69:Y69" si="3">B70+B81</f>
        <v>22.937949872151531</v>
      </c>
      <c r="C69" s="261">
        <f t="shared" si="3"/>
        <v>23.518862283381221</v>
      </c>
      <c r="D69" s="261">
        <f t="shared" si="3"/>
        <v>27.627874051142381</v>
      </c>
      <c r="E69" s="261">
        <f t="shared" si="3"/>
        <v>25.41430072507444</v>
      </c>
      <c r="F69" s="261">
        <f t="shared" si="3"/>
        <v>31.186782971600639</v>
      </c>
      <c r="G69" s="261">
        <f t="shared" si="3"/>
        <v>38.869401477342777</v>
      </c>
      <c r="H69" s="261">
        <f t="shared" si="3"/>
        <v>32.921552365332957</v>
      </c>
      <c r="I69" s="261">
        <f t="shared" si="3"/>
        <v>34.145515471491443</v>
      </c>
      <c r="J69" s="261">
        <f t="shared" si="3"/>
        <v>27.910140839112131</v>
      </c>
      <c r="K69" s="261">
        <f t="shared" si="3"/>
        <v>28.352669327722051</v>
      </c>
      <c r="L69" s="261">
        <f t="shared" si="3"/>
        <v>29.512462360690531</v>
      </c>
      <c r="M69" s="261">
        <f t="shared" si="3"/>
        <v>28.31264820428407</v>
      </c>
      <c r="N69" s="261">
        <f t="shared" si="3"/>
        <v>27.409153860675271</v>
      </c>
      <c r="O69" s="261">
        <f t="shared" si="3"/>
        <v>26.296515438050989</v>
      </c>
      <c r="P69" s="261">
        <f t="shared" si="3"/>
        <v>25.64039880116546</v>
      </c>
      <c r="Q69" s="261">
        <f t="shared" si="3"/>
        <v>24.487096389851551</v>
      </c>
      <c r="R69" s="261">
        <f t="shared" si="3"/>
        <v>24.521610724156059</v>
      </c>
      <c r="S69" s="261">
        <f t="shared" si="3"/>
        <v>24.165155516434211</v>
      </c>
      <c r="T69" s="261">
        <f t="shared" si="3"/>
        <v>24.99647957723678</v>
      </c>
      <c r="U69" s="261">
        <f t="shared" si="3"/>
        <v>25.14618062034188</v>
      </c>
      <c r="V69" s="261">
        <f t="shared" si="3"/>
        <v>21.320701503595011</v>
      </c>
      <c r="W69" s="261">
        <f t="shared" si="3"/>
        <v>18.46351096607934</v>
      </c>
      <c r="X69" s="261">
        <f t="shared" si="3"/>
        <v>18.843011811945551</v>
      </c>
      <c r="Y69" s="261">
        <f t="shared" si="3"/>
        <v>15.955206501154629</v>
      </c>
      <c r="DA69" s="70"/>
    </row>
    <row r="70" spans="1:105" ht="12" customHeight="1" x14ac:dyDescent="0.25">
      <c r="A70" s="60" t="s">
        <v>1914</v>
      </c>
      <c r="B70" s="262">
        <v>22.937949872151531</v>
      </c>
      <c r="C70" s="262">
        <v>23.518862283381221</v>
      </c>
      <c r="D70" s="262">
        <v>27.627874051142381</v>
      </c>
      <c r="E70" s="262">
        <v>25.41430072507444</v>
      </c>
      <c r="F70" s="262">
        <v>31.186782971600639</v>
      </c>
      <c r="G70" s="262">
        <v>38.869401477342777</v>
      </c>
      <c r="H70" s="262">
        <v>32.921552365332957</v>
      </c>
      <c r="I70" s="262">
        <v>34.145515471491443</v>
      </c>
      <c r="J70" s="262">
        <v>27.910140839112131</v>
      </c>
      <c r="K70" s="262">
        <v>28.352669327722051</v>
      </c>
      <c r="L70" s="262">
        <v>29.512462360690531</v>
      </c>
      <c r="M70" s="262">
        <v>28.31264820428407</v>
      </c>
      <c r="N70" s="262">
        <v>27.409153860675271</v>
      </c>
      <c r="O70" s="262">
        <v>26.296515438050989</v>
      </c>
      <c r="P70" s="262">
        <v>25.64039880116546</v>
      </c>
      <c r="Q70" s="262">
        <v>24.487096389851551</v>
      </c>
      <c r="R70" s="262">
        <v>24.521610724156059</v>
      </c>
      <c r="S70" s="262">
        <v>24.165155516434211</v>
      </c>
      <c r="T70" s="262">
        <v>24.99647957723678</v>
      </c>
      <c r="U70" s="262">
        <v>25.14618062034188</v>
      </c>
      <c r="V70" s="262">
        <v>21.320701503595011</v>
      </c>
      <c r="W70" s="262">
        <v>18.46351096607934</v>
      </c>
      <c r="X70" s="262">
        <v>18.843011811945551</v>
      </c>
      <c r="Y70" s="262">
        <v>15.955206501154629</v>
      </c>
      <c r="DA70" s="72" t="s">
        <v>2085</v>
      </c>
    </row>
    <row r="71" spans="1:105" ht="12" customHeight="1" x14ac:dyDescent="0.25">
      <c r="A71" s="64" t="s">
        <v>28</v>
      </c>
      <c r="B71" s="229">
        <v>8.4117727455090936</v>
      </c>
      <c r="C71" s="229">
        <v>10.91306331115449</v>
      </c>
      <c r="D71" s="229">
        <v>11.888599476032811</v>
      </c>
      <c r="E71" s="229">
        <v>9.501487574741212</v>
      </c>
      <c r="F71" s="229">
        <v>10.332257870090279</v>
      </c>
      <c r="G71" s="229">
        <v>12.09002834062294</v>
      </c>
      <c r="H71" s="229">
        <v>10.80621562159507</v>
      </c>
      <c r="I71" s="229">
        <v>10.185580095285379</v>
      </c>
      <c r="J71" s="229">
        <v>7.1308252925576658</v>
      </c>
      <c r="K71" s="229">
        <v>6.8588991405063444</v>
      </c>
      <c r="L71" s="229">
        <v>7.8558321380302196</v>
      </c>
      <c r="M71" s="229">
        <v>9.472119040552915</v>
      </c>
      <c r="N71" s="229">
        <v>8.7591150493920384</v>
      </c>
      <c r="O71" s="229">
        <v>9.0371336089638046</v>
      </c>
      <c r="P71" s="229">
        <v>8.9157469306429</v>
      </c>
      <c r="Q71" s="229">
        <v>7.9871450423456647</v>
      </c>
      <c r="R71" s="229">
        <v>7.3235237346852919</v>
      </c>
      <c r="S71" s="229">
        <v>7.2109556577073457</v>
      </c>
      <c r="T71" s="229">
        <v>8.2156443944887414</v>
      </c>
      <c r="U71" s="229">
        <v>8.0225839400855872</v>
      </c>
      <c r="V71" s="229">
        <v>4.2522582138531266</v>
      </c>
      <c r="W71" s="229">
        <v>1.17307920870597</v>
      </c>
      <c r="X71" s="229">
        <v>4.2893904401212746</v>
      </c>
      <c r="Y71" s="229">
        <v>2.144224085404022</v>
      </c>
      <c r="DA71" s="73" t="s">
        <v>2086</v>
      </c>
    </row>
    <row r="72" spans="1:105" ht="12" customHeight="1" x14ac:dyDescent="0.25">
      <c r="A72" s="64" t="s">
        <v>30</v>
      </c>
      <c r="B72" s="229">
        <v>0</v>
      </c>
      <c r="C72" s="229">
        <v>0</v>
      </c>
      <c r="D72" s="229">
        <v>0</v>
      </c>
      <c r="E72" s="229">
        <v>0</v>
      </c>
      <c r="F72" s="229">
        <v>0</v>
      </c>
      <c r="G72" s="229">
        <v>0</v>
      </c>
      <c r="H72" s="229">
        <v>0</v>
      </c>
      <c r="I72" s="229">
        <v>0</v>
      </c>
      <c r="J72" s="229">
        <v>0</v>
      </c>
      <c r="K72" s="229">
        <v>0</v>
      </c>
      <c r="L72" s="229">
        <v>0</v>
      </c>
      <c r="M72" s="229">
        <v>0</v>
      </c>
      <c r="N72" s="229">
        <v>0</v>
      </c>
      <c r="O72" s="229">
        <v>0</v>
      </c>
      <c r="P72" s="229">
        <v>0</v>
      </c>
      <c r="Q72" s="229">
        <v>0</v>
      </c>
      <c r="R72" s="229">
        <v>0</v>
      </c>
      <c r="S72" s="229">
        <v>0</v>
      </c>
      <c r="T72" s="229">
        <v>0</v>
      </c>
      <c r="U72" s="229">
        <v>0</v>
      </c>
      <c r="V72" s="229">
        <v>0</v>
      </c>
      <c r="W72" s="229">
        <v>0</v>
      </c>
      <c r="X72" s="229">
        <v>0</v>
      </c>
      <c r="Y72" s="229">
        <v>0</v>
      </c>
      <c r="DA72" s="73" t="s">
        <v>2087</v>
      </c>
    </row>
    <row r="73" spans="1:105" ht="12" customHeight="1" x14ac:dyDescent="0.25">
      <c r="A73" s="64" t="s">
        <v>31</v>
      </c>
      <c r="B73" s="229">
        <v>0</v>
      </c>
      <c r="C73" s="229">
        <v>0</v>
      </c>
      <c r="D73" s="229">
        <v>0</v>
      </c>
      <c r="E73" s="229">
        <v>0</v>
      </c>
      <c r="F73" s="229">
        <v>0</v>
      </c>
      <c r="G73" s="229">
        <v>0.25246479671407279</v>
      </c>
      <c r="H73" s="229">
        <v>0.25288968030979458</v>
      </c>
      <c r="I73" s="229">
        <v>0</v>
      </c>
      <c r="J73" s="229">
        <v>0.24154074450985799</v>
      </c>
      <c r="K73" s="229">
        <v>0.24561707798485771</v>
      </c>
      <c r="L73" s="229">
        <v>0.2824145642199487</v>
      </c>
      <c r="M73" s="229">
        <v>0.2816416413566778</v>
      </c>
      <c r="N73" s="229">
        <v>0.27755247266474148</v>
      </c>
      <c r="O73" s="229">
        <v>0.27255999670982212</v>
      </c>
      <c r="P73" s="229">
        <v>0.27256824312284061</v>
      </c>
      <c r="Q73" s="229">
        <v>0.27046871502624881</v>
      </c>
      <c r="R73" s="229">
        <v>0.27350507136116919</v>
      </c>
      <c r="S73" s="229">
        <v>9.5506628438871394E-2</v>
      </c>
      <c r="T73" s="229">
        <v>9.2138030308090646E-2</v>
      </c>
      <c r="U73" s="229">
        <v>8.2244856361950419E-2</v>
      </c>
      <c r="V73" s="229">
        <v>2.7548497481811492E-2</v>
      </c>
      <c r="W73" s="229">
        <v>4.0758288580770442E-2</v>
      </c>
      <c r="X73" s="229">
        <v>4.3614407597437788E-2</v>
      </c>
      <c r="Y73" s="229">
        <v>0.1615159431863385</v>
      </c>
      <c r="DA73" s="73" t="s">
        <v>2088</v>
      </c>
    </row>
    <row r="74" spans="1:105" ht="12" customHeight="1" x14ac:dyDescent="0.25">
      <c r="A74" s="64" t="s">
        <v>159</v>
      </c>
      <c r="B74" s="229">
        <v>0.7052788626267229</v>
      </c>
      <c r="C74" s="229">
        <v>0.26192422932802978</v>
      </c>
      <c r="D74" s="229">
        <v>0.2643604541112618</v>
      </c>
      <c r="E74" s="229">
        <v>0.2238924569384057</v>
      </c>
      <c r="F74" s="229">
        <v>0.231960758415307</v>
      </c>
      <c r="G74" s="229">
        <v>0.26036541882176473</v>
      </c>
      <c r="H74" s="229">
        <v>0.521642941061643</v>
      </c>
      <c r="I74" s="229">
        <v>0.29385108897444639</v>
      </c>
      <c r="J74" s="229">
        <v>0.25741587208348282</v>
      </c>
      <c r="K74" s="229">
        <v>0.52340385855887839</v>
      </c>
      <c r="L74" s="229">
        <v>0.60508603847856313</v>
      </c>
      <c r="M74" s="229">
        <v>0.6035445251602668</v>
      </c>
      <c r="N74" s="229">
        <v>0.59500672000719868</v>
      </c>
      <c r="O74" s="229">
        <v>0.58385214664787322</v>
      </c>
      <c r="P74" s="229">
        <v>0.29257801820796481</v>
      </c>
      <c r="Q74" s="229">
        <v>0.29052006536840341</v>
      </c>
      <c r="R74" s="229">
        <v>0.29371214395171891</v>
      </c>
      <c r="S74" s="229">
        <v>0.2203064290506766</v>
      </c>
      <c r="T74" s="229">
        <v>0.45067312529711379</v>
      </c>
      <c r="U74" s="229">
        <v>0.23432176755626161</v>
      </c>
      <c r="V74" s="229">
        <v>0.30736275971380428</v>
      </c>
      <c r="W74" s="229">
        <v>0.35009940236946258</v>
      </c>
      <c r="X74" s="229">
        <v>0.75522676160167423</v>
      </c>
      <c r="Y74" s="229">
        <v>0.23318671438358421</v>
      </c>
      <c r="DA74" s="73" t="s">
        <v>2089</v>
      </c>
    </row>
    <row r="75" spans="1:105" ht="12" customHeight="1" x14ac:dyDescent="0.25">
      <c r="A75" s="64" t="s">
        <v>32</v>
      </c>
      <c r="B75" s="229">
        <v>0</v>
      </c>
      <c r="C75" s="229">
        <v>0</v>
      </c>
      <c r="D75" s="229">
        <v>0</v>
      </c>
      <c r="E75" s="229">
        <v>0</v>
      </c>
      <c r="F75" s="229">
        <v>2.8281184091389409</v>
      </c>
      <c r="G75" s="229">
        <v>5.5545501410488187</v>
      </c>
      <c r="H75" s="229">
        <v>2.3845243957468392</v>
      </c>
      <c r="I75" s="229">
        <v>0.30134899712315549</v>
      </c>
      <c r="J75" s="229">
        <v>0.52909749185918908</v>
      </c>
      <c r="K75" s="229">
        <v>1.61657676165136</v>
      </c>
      <c r="L75" s="229">
        <v>0</v>
      </c>
      <c r="M75" s="229">
        <v>0</v>
      </c>
      <c r="N75" s="229">
        <v>0</v>
      </c>
      <c r="O75" s="229">
        <v>0</v>
      </c>
      <c r="P75" s="229">
        <v>0</v>
      </c>
      <c r="Q75" s="229">
        <v>0</v>
      </c>
      <c r="R75" s="229">
        <v>0</v>
      </c>
      <c r="S75" s="229">
        <v>0</v>
      </c>
      <c r="T75" s="229">
        <v>0</v>
      </c>
      <c r="U75" s="229">
        <v>0</v>
      </c>
      <c r="V75" s="229">
        <v>0</v>
      </c>
      <c r="W75" s="229">
        <v>0</v>
      </c>
      <c r="X75" s="229">
        <v>0</v>
      </c>
      <c r="Y75" s="229">
        <v>0</v>
      </c>
      <c r="DA75" s="73" t="s">
        <v>2090</v>
      </c>
    </row>
    <row r="76" spans="1:105" ht="12" customHeight="1" x14ac:dyDescent="0.25">
      <c r="A76" s="64" t="s">
        <v>33</v>
      </c>
      <c r="B76" s="229">
        <v>0</v>
      </c>
      <c r="C76" s="229">
        <v>0</v>
      </c>
      <c r="D76" s="229">
        <v>0</v>
      </c>
      <c r="E76" s="229">
        <v>0</v>
      </c>
      <c r="F76" s="229">
        <v>0</v>
      </c>
      <c r="G76" s="229">
        <v>0</v>
      </c>
      <c r="H76" s="229">
        <v>0</v>
      </c>
      <c r="I76" s="229">
        <v>0</v>
      </c>
      <c r="J76" s="229">
        <v>0</v>
      </c>
      <c r="K76" s="229">
        <v>0</v>
      </c>
      <c r="L76" s="229">
        <v>0</v>
      </c>
      <c r="M76" s="229">
        <v>0</v>
      </c>
      <c r="N76" s="229">
        <v>0</v>
      </c>
      <c r="O76" s="229">
        <v>0</v>
      </c>
      <c r="P76" s="229">
        <v>0</v>
      </c>
      <c r="Q76" s="229">
        <v>0</v>
      </c>
      <c r="R76" s="229">
        <v>0</v>
      </c>
      <c r="S76" s="229">
        <v>0</v>
      </c>
      <c r="T76" s="229">
        <v>0</v>
      </c>
      <c r="U76" s="229">
        <v>0</v>
      </c>
      <c r="V76" s="229">
        <v>1.414233484584607E-3</v>
      </c>
      <c r="W76" s="229">
        <v>0</v>
      </c>
      <c r="X76" s="229">
        <v>1.1193734294235759E-2</v>
      </c>
      <c r="Y76" s="229">
        <v>4.0667645043819473E-3</v>
      </c>
      <c r="DA76" s="73" t="s">
        <v>2091</v>
      </c>
    </row>
    <row r="77" spans="1:105" ht="12" customHeight="1" x14ac:dyDescent="0.25">
      <c r="A77" s="64" t="s">
        <v>35</v>
      </c>
      <c r="B77" s="229">
        <v>13.820898264015719</v>
      </c>
      <c r="C77" s="229">
        <v>12.3438747428987</v>
      </c>
      <c r="D77" s="229">
        <v>15.474914120998299</v>
      </c>
      <c r="E77" s="229">
        <v>15.688920693394831</v>
      </c>
      <c r="F77" s="229">
        <v>17.794445933956109</v>
      </c>
      <c r="G77" s="229">
        <v>20.711992780135191</v>
      </c>
      <c r="H77" s="229">
        <v>18.956279726619609</v>
      </c>
      <c r="I77" s="229">
        <v>23.364735290108449</v>
      </c>
      <c r="J77" s="229">
        <v>19.751261438101931</v>
      </c>
      <c r="K77" s="229">
        <v>19.10817248902061</v>
      </c>
      <c r="L77" s="229">
        <v>20.769129619961799</v>
      </c>
      <c r="M77" s="229">
        <v>17.95534299721421</v>
      </c>
      <c r="N77" s="229">
        <v>17.777479618611292</v>
      </c>
      <c r="O77" s="229">
        <v>16.402969685729481</v>
      </c>
      <c r="P77" s="229">
        <v>16.159505609191751</v>
      </c>
      <c r="Q77" s="229">
        <v>15.93896256711124</v>
      </c>
      <c r="R77" s="229">
        <v>16.63086977415788</v>
      </c>
      <c r="S77" s="229">
        <v>16.638386801237321</v>
      </c>
      <c r="T77" s="229">
        <v>16.238024027142831</v>
      </c>
      <c r="U77" s="229">
        <v>16.807030056338089</v>
      </c>
      <c r="V77" s="229">
        <v>16.73211779906169</v>
      </c>
      <c r="W77" s="229">
        <v>16.899574066423138</v>
      </c>
      <c r="X77" s="229">
        <v>13.74358646833093</v>
      </c>
      <c r="Y77" s="229">
        <v>13.412212993676309</v>
      </c>
      <c r="DA77" s="73" t="s">
        <v>2092</v>
      </c>
    </row>
    <row r="78" spans="1:105" ht="12" customHeight="1" x14ac:dyDescent="0.25">
      <c r="A78" s="64" t="s">
        <v>36</v>
      </c>
      <c r="B78" s="229">
        <v>0</v>
      </c>
      <c r="C78" s="229">
        <v>0</v>
      </c>
      <c r="D78" s="229">
        <v>0</v>
      </c>
      <c r="E78" s="229">
        <v>0</v>
      </c>
      <c r="F78" s="229">
        <v>0</v>
      </c>
      <c r="G78" s="229">
        <v>0</v>
      </c>
      <c r="H78" s="229">
        <v>0</v>
      </c>
      <c r="I78" s="229">
        <v>0</v>
      </c>
      <c r="J78" s="229">
        <v>0</v>
      </c>
      <c r="K78" s="229">
        <v>0</v>
      </c>
      <c r="L78" s="229">
        <v>0</v>
      </c>
      <c r="M78" s="229">
        <v>0</v>
      </c>
      <c r="N78" s="229">
        <v>0</v>
      </c>
      <c r="O78" s="229">
        <v>0</v>
      </c>
      <c r="P78" s="229">
        <v>0</v>
      </c>
      <c r="Q78" s="229">
        <v>0</v>
      </c>
      <c r="R78" s="229">
        <v>0</v>
      </c>
      <c r="S78" s="229">
        <v>0</v>
      </c>
      <c r="T78" s="229">
        <v>0</v>
      </c>
      <c r="U78" s="229">
        <v>0</v>
      </c>
      <c r="V78" s="229">
        <v>0</v>
      </c>
      <c r="W78" s="229">
        <v>0</v>
      </c>
      <c r="X78" s="229">
        <v>0</v>
      </c>
      <c r="Y78" s="229">
        <v>0</v>
      </c>
      <c r="DA78" s="73" t="s">
        <v>2093</v>
      </c>
    </row>
    <row r="79" spans="1:105" ht="12" customHeight="1" x14ac:dyDescent="0.25">
      <c r="A79" s="64" t="s">
        <v>38</v>
      </c>
      <c r="B79" s="229">
        <v>0</v>
      </c>
      <c r="C79" s="229">
        <v>0</v>
      </c>
      <c r="D79" s="229">
        <v>0</v>
      </c>
      <c r="E79" s="229">
        <v>0</v>
      </c>
      <c r="F79" s="229">
        <v>0</v>
      </c>
      <c r="G79" s="229">
        <v>0</v>
      </c>
      <c r="H79" s="229">
        <v>0</v>
      </c>
      <c r="I79" s="229">
        <v>0</v>
      </c>
      <c r="J79" s="229">
        <v>0</v>
      </c>
      <c r="K79" s="229">
        <v>0</v>
      </c>
      <c r="L79" s="229">
        <v>0</v>
      </c>
      <c r="M79" s="229">
        <v>0</v>
      </c>
      <c r="N79" s="229">
        <v>0</v>
      </c>
      <c r="O79" s="229">
        <v>0</v>
      </c>
      <c r="P79" s="229">
        <v>0</v>
      </c>
      <c r="Q79" s="229">
        <v>0</v>
      </c>
      <c r="R79" s="229">
        <v>0</v>
      </c>
      <c r="S79" s="229">
        <v>0</v>
      </c>
      <c r="T79" s="229">
        <v>0</v>
      </c>
      <c r="U79" s="229">
        <v>0</v>
      </c>
      <c r="V79" s="229">
        <v>0</v>
      </c>
      <c r="W79" s="229">
        <v>0</v>
      </c>
      <c r="X79" s="229">
        <v>0</v>
      </c>
      <c r="Y79" s="229">
        <v>0</v>
      </c>
      <c r="DA79" s="73" t="s">
        <v>2094</v>
      </c>
    </row>
    <row r="80" spans="1:105" ht="12" customHeight="1" x14ac:dyDescent="0.25">
      <c r="A80" s="64" t="s">
        <v>39</v>
      </c>
      <c r="B80" s="229">
        <v>0</v>
      </c>
      <c r="C80" s="229">
        <v>0</v>
      </c>
      <c r="D80" s="229">
        <v>0</v>
      </c>
      <c r="E80" s="229">
        <v>0</v>
      </c>
      <c r="F80" s="229">
        <v>0</v>
      </c>
      <c r="G80" s="229">
        <v>0</v>
      </c>
      <c r="H80" s="229">
        <v>0</v>
      </c>
      <c r="I80" s="229">
        <v>0</v>
      </c>
      <c r="J80" s="229">
        <v>0</v>
      </c>
      <c r="K80" s="229">
        <v>0</v>
      </c>
      <c r="L80" s="229">
        <v>0</v>
      </c>
      <c r="M80" s="229">
        <v>0</v>
      </c>
      <c r="N80" s="229">
        <v>0</v>
      </c>
      <c r="O80" s="229">
        <v>0</v>
      </c>
      <c r="P80" s="229">
        <v>0</v>
      </c>
      <c r="Q80" s="229">
        <v>0</v>
      </c>
      <c r="R80" s="229">
        <v>0</v>
      </c>
      <c r="S80" s="229">
        <v>0</v>
      </c>
      <c r="T80" s="229">
        <v>0</v>
      </c>
      <c r="U80" s="229">
        <v>0</v>
      </c>
      <c r="V80" s="229">
        <v>0</v>
      </c>
      <c r="W80" s="229">
        <v>0</v>
      </c>
      <c r="X80" s="229">
        <v>0</v>
      </c>
      <c r="Y80" s="229">
        <v>0</v>
      </c>
      <c r="DA80" s="73" t="s">
        <v>2095</v>
      </c>
    </row>
    <row r="81" spans="1:105" ht="12" customHeight="1" x14ac:dyDescent="0.25">
      <c r="A81" s="61" t="s">
        <v>1926</v>
      </c>
      <c r="B81" s="263">
        <v>0</v>
      </c>
      <c r="C81" s="263">
        <v>0</v>
      </c>
      <c r="D81" s="263">
        <v>0</v>
      </c>
      <c r="E81" s="263">
        <v>0</v>
      </c>
      <c r="F81" s="263">
        <v>0</v>
      </c>
      <c r="G81" s="263">
        <v>0</v>
      </c>
      <c r="H81" s="263">
        <v>0</v>
      </c>
      <c r="I81" s="263">
        <v>0</v>
      </c>
      <c r="J81" s="263">
        <v>0</v>
      </c>
      <c r="K81" s="263">
        <v>0</v>
      </c>
      <c r="L81" s="263">
        <v>0</v>
      </c>
      <c r="M81" s="263">
        <v>0</v>
      </c>
      <c r="N81" s="263">
        <v>0</v>
      </c>
      <c r="O81" s="263">
        <v>0</v>
      </c>
      <c r="P81" s="263">
        <v>0</v>
      </c>
      <c r="Q81" s="263">
        <v>0</v>
      </c>
      <c r="R81" s="263">
        <v>0</v>
      </c>
      <c r="S81" s="263">
        <v>0</v>
      </c>
      <c r="T81" s="263">
        <v>0</v>
      </c>
      <c r="U81" s="263">
        <v>0</v>
      </c>
      <c r="V81" s="263">
        <v>0</v>
      </c>
      <c r="W81" s="263">
        <v>0</v>
      </c>
      <c r="X81" s="263">
        <v>0</v>
      </c>
      <c r="Y81" s="263">
        <v>0</v>
      </c>
      <c r="DA81" s="74" t="s">
        <v>2096</v>
      </c>
    </row>
    <row r="82" spans="1:105" ht="12" customHeight="1" x14ac:dyDescent="0.25">
      <c r="J82" s="131"/>
    </row>
    <row r="83" spans="1:105" ht="15" customHeight="1" x14ac:dyDescent="0.25">
      <c r="A83" s="34" t="s">
        <v>62</v>
      </c>
      <c r="B83" s="223">
        <v>1.848829171971478</v>
      </c>
      <c r="C83" s="223">
        <v>1.0570054628481289</v>
      </c>
      <c r="D83" s="223">
        <v>1.6390967435818531</v>
      </c>
      <c r="E83" s="223">
        <v>2.4147922362307339</v>
      </c>
      <c r="F83" s="223">
        <v>2.9112974004286891</v>
      </c>
      <c r="G83" s="223">
        <v>2.9371271314334551</v>
      </c>
      <c r="H83" s="223">
        <v>1.7319975201965641</v>
      </c>
      <c r="I83" s="223">
        <v>0.95695730727255124</v>
      </c>
      <c r="J83" s="223">
        <v>1.2958394728061471</v>
      </c>
      <c r="K83" s="223">
        <v>1.2623966997753351</v>
      </c>
      <c r="L83" s="223">
        <v>0.7117153980867571</v>
      </c>
      <c r="M83" s="223">
        <v>0.59671885583183915</v>
      </c>
      <c r="N83" s="223">
        <v>0.58177700705499957</v>
      </c>
      <c r="O83" s="223">
        <v>0.59379024415937021</v>
      </c>
      <c r="P83" s="223">
        <v>0.42903589015180887</v>
      </c>
      <c r="Q83" s="223">
        <v>0.38700303229740179</v>
      </c>
      <c r="R83" s="223">
        <v>0.41408866604856343</v>
      </c>
      <c r="S83" s="223">
        <v>0.59518493876962508</v>
      </c>
      <c r="T83" s="223">
        <v>0.43084682107001321</v>
      </c>
      <c r="U83" s="223">
        <v>0.43751440332426372</v>
      </c>
      <c r="V83" s="223">
        <v>0.40309471604687902</v>
      </c>
      <c r="W83" s="223">
        <v>0.38056120145332611</v>
      </c>
      <c r="X83" s="223">
        <v>0.3631065423840707</v>
      </c>
      <c r="Y83" s="223">
        <v>0.31596080556615891</v>
      </c>
      <c r="DA83" s="89" t="s">
        <v>2097</v>
      </c>
    </row>
    <row r="84" spans="1:105" ht="12" customHeight="1" x14ac:dyDescent="0.25">
      <c r="A84" s="55" t="s">
        <v>91</v>
      </c>
      <c r="B84" s="259">
        <v>0</v>
      </c>
      <c r="C84" s="259">
        <v>0</v>
      </c>
      <c r="D84" s="259">
        <v>0</v>
      </c>
      <c r="E84" s="259">
        <v>0</v>
      </c>
      <c r="F84" s="259">
        <v>0</v>
      </c>
      <c r="G84" s="259">
        <v>0</v>
      </c>
      <c r="H84" s="259">
        <v>0</v>
      </c>
      <c r="I84" s="259">
        <v>0</v>
      </c>
      <c r="J84" s="259">
        <v>0</v>
      </c>
      <c r="K84" s="259">
        <v>0</v>
      </c>
      <c r="L84" s="259">
        <v>0</v>
      </c>
      <c r="M84" s="259">
        <v>0</v>
      </c>
      <c r="N84" s="259">
        <v>0</v>
      </c>
      <c r="O84" s="259">
        <v>0</v>
      </c>
      <c r="P84" s="259">
        <v>0</v>
      </c>
      <c r="Q84" s="259">
        <v>0</v>
      </c>
      <c r="R84" s="259">
        <v>0</v>
      </c>
      <c r="S84" s="259">
        <v>0</v>
      </c>
      <c r="T84" s="259">
        <v>0</v>
      </c>
      <c r="U84" s="259">
        <v>0</v>
      </c>
      <c r="V84" s="259">
        <v>0</v>
      </c>
      <c r="W84" s="259">
        <v>0</v>
      </c>
      <c r="X84" s="259">
        <v>0</v>
      </c>
      <c r="Y84" s="259">
        <v>0</v>
      </c>
      <c r="DA84" s="67" t="s">
        <v>2098</v>
      </c>
    </row>
    <row r="85" spans="1:105" ht="12" customHeight="1" x14ac:dyDescent="0.25">
      <c r="A85" s="173" t="s">
        <v>92</v>
      </c>
      <c r="B85" s="224">
        <v>0</v>
      </c>
      <c r="C85" s="224">
        <v>0</v>
      </c>
      <c r="D85" s="224">
        <v>0</v>
      </c>
      <c r="E85" s="224">
        <v>0</v>
      </c>
      <c r="F85" s="224">
        <v>0</v>
      </c>
      <c r="G85" s="224">
        <v>0</v>
      </c>
      <c r="H85" s="224">
        <v>0</v>
      </c>
      <c r="I85" s="224">
        <v>0</v>
      </c>
      <c r="J85" s="224">
        <v>0</v>
      </c>
      <c r="K85" s="224">
        <v>0</v>
      </c>
      <c r="L85" s="224">
        <v>0</v>
      </c>
      <c r="M85" s="224">
        <v>0</v>
      </c>
      <c r="N85" s="224">
        <v>0</v>
      </c>
      <c r="O85" s="224">
        <v>0</v>
      </c>
      <c r="P85" s="224">
        <v>0</v>
      </c>
      <c r="Q85" s="224">
        <v>0</v>
      </c>
      <c r="R85" s="224">
        <v>0</v>
      </c>
      <c r="S85" s="224">
        <v>0</v>
      </c>
      <c r="T85" s="224">
        <v>0</v>
      </c>
      <c r="U85" s="224">
        <v>0</v>
      </c>
      <c r="V85" s="224">
        <v>0</v>
      </c>
      <c r="W85" s="224">
        <v>0</v>
      </c>
      <c r="X85" s="224">
        <v>0</v>
      </c>
      <c r="Y85" s="224">
        <v>0</v>
      </c>
      <c r="DA85" s="177" t="s">
        <v>2099</v>
      </c>
    </row>
    <row r="86" spans="1:105" ht="12" customHeight="1" x14ac:dyDescent="0.25">
      <c r="A86" s="173" t="s">
        <v>93</v>
      </c>
      <c r="B86" s="224">
        <v>0</v>
      </c>
      <c r="C86" s="224">
        <v>0</v>
      </c>
      <c r="D86" s="224">
        <v>0</v>
      </c>
      <c r="E86" s="224">
        <v>0</v>
      </c>
      <c r="F86" s="224">
        <v>0</v>
      </c>
      <c r="G86" s="224">
        <v>0</v>
      </c>
      <c r="H86" s="224">
        <v>0</v>
      </c>
      <c r="I86" s="224">
        <v>0</v>
      </c>
      <c r="J86" s="224">
        <v>0</v>
      </c>
      <c r="K86" s="224">
        <v>0</v>
      </c>
      <c r="L86" s="224">
        <v>0</v>
      </c>
      <c r="M86" s="224">
        <v>0</v>
      </c>
      <c r="N86" s="224">
        <v>0</v>
      </c>
      <c r="O86" s="224">
        <v>0</v>
      </c>
      <c r="P86" s="224">
        <v>0</v>
      </c>
      <c r="Q86" s="224">
        <v>0</v>
      </c>
      <c r="R86" s="224">
        <v>0</v>
      </c>
      <c r="S86" s="224">
        <v>0</v>
      </c>
      <c r="T86" s="224">
        <v>0</v>
      </c>
      <c r="U86" s="224">
        <v>0</v>
      </c>
      <c r="V86" s="224">
        <v>0</v>
      </c>
      <c r="W86" s="224">
        <v>0</v>
      </c>
      <c r="X86" s="224">
        <v>0</v>
      </c>
      <c r="Y86" s="224">
        <v>0</v>
      </c>
      <c r="DA86" s="177" t="s">
        <v>2100</v>
      </c>
    </row>
    <row r="87" spans="1:105" ht="12" customHeight="1" x14ac:dyDescent="0.25">
      <c r="A87" s="173" t="s">
        <v>94</v>
      </c>
      <c r="B87" s="224">
        <v>0</v>
      </c>
      <c r="C87" s="224">
        <v>0</v>
      </c>
      <c r="D87" s="224">
        <v>0</v>
      </c>
      <c r="E87" s="224">
        <v>0</v>
      </c>
      <c r="F87" s="224">
        <v>0</v>
      </c>
      <c r="G87" s="224">
        <v>0</v>
      </c>
      <c r="H87" s="224">
        <v>0</v>
      </c>
      <c r="I87" s="224">
        <v>0</v>
      </c>
      <c r="J87" s="224">
        <v>0</v>
      </c>
      <c r="K87" s="224">
        <v>0</v>
      </c>
      <c r="L87" s="224">
        <v>0</v>
      </c>
      <c r="M87" s="224">
        <v>0</v>
      </c>
      <c r="N87" s="224">
        <v>0</v>
      </c>
      <c r="O87" s="224">
        <v>0</v>
      </c>
      <c r="P87" s="224">
        <v>0</v>
      </c>
      <c r="Q87" s="224">
        <v>0</v>
      </c>
      <c r="R87" s="224">
        <v>0</v>
      </c>
      <c r="S87" s="224">
        <v>0</v>
      </c>
      <c r="T87" s="224">
        <v>0</v>
      </c>
      <c r="U87" s="224">
        <v>0</v>
      </c>
      <c r="V87" s="224">
        <v>0</v>
      </c>
      <c r="W87" s="224">
        <v>0</v>
      </c>
      <c r="X87" s="224">
        <v>0</v>
      </c>
      <c r="Y87" s="224">
        <v>0</v>
      </c>
      <c r="DA87" s="177" t="s">
        <v>2101</v>
      </c>
    </row>
    <row r="88" spans="1:105" ht="12" customHeight="1" x14ac:dyDescent="0.25">
      <c r="A88" s="56" t="s">
        <v>95</v>
      </c>
      <c r="B88" s="260">
        <v>1.848829171971478</v>
      </c>
      <c r="C88" s="260">
        <v>1.0570054628481289</v>
      </c>
      <c r="D88" s="260">
        <v>1.6390967435818531</v>
      </c>
      <c r="E88" s="260">
        <v>2.4147922362307339</v>
      </c>
      <c r="F88" s="260">
        <v>2.9112974004286891</v>
      </c>
      <c r="G88" s="260">
        <v>2.9371271314334551</v>
      </c>
      <c r="H88" s="260">
        <v>1.7319975201965641</v>
      </c>
      <c r="I88" s="260">
        <v>0.95695730727255124</v>
      </c>
      <c r="J88" s="260">
        <v>1.2958394728061471</v>
      </c>
      <c r="K88" s="260">
        <v>1.2623966997753351</v>
      </c>
      <c r="L88" s="260">
        <v>0.7117153980867571</v>
      </c>
      <c r="M88" s="260">
        <v>0.59671885583183915</v>
      </c>
      <c r="N88" s="260">
        <v>0.58177700705499957</v>
      </c>
      <c r="O88" s="260">
        <v>0.59379024415937021</v>
      </c>
      <c r="P88" s="260">
        <v>0.42903589015180887</v>
      </c>
      <c r="Q88" s="260">
        <v>0.38700303229740179</v>
      </c>
      <c r="R88" s="260">
        <v>0.41408866604856343</v>
      </c>
      <c r="S88" s="260">
        <v>0.59518493876962508</v>
      </c>
      <c r="T88" s="260">
        <v>0.43084682107001321</v>
      </c>
      <c r="U88" s="260">
        <v>0.43751440332426372</v>
      </c>
      <c r="V88" s="260">
        <v>0.40309471604687902</v>
      </c>
      <c r="W88" s="260">
        <v>0.38056120145332611</v>
      </c>
      <c r="X88" s="260">
        <v>0.3631065423840707</v>
      </c>
      <c r="Y88" s="260">
        <v>0.31596080556615891</v>
      </c>
      <c r="DA88" s="68" t="s">
        <v>2102</v>
      </c>
    </row>
    <row r="89" spans="1:105" ht="12" customHeight="1" x14ac:dyDescent="0.25">
      <c r="A89" s="37" t="s">
        <v>159</v>
      </c>
      <c r="B89" s="226">
        <v>8.9764851704003751E-2</v>
      </c>
      <c r="C89" s="226">
        <v>2.1962538182782789E-2</v>
      </c>
      <c r="D89" s="226">
        <v>2.7530643639119109E-2</v>
      </c>
      <c r="E89" s="226">
        <v>3.3976001707414258E-2</v>
      </c>
      <c r="F89" s="226">
        <v>3.7462083514499471E-2</v>
      </c>
      <c r="G89" s="226">
        <v>3.6463535881552551E-2</v>
      </c>
      <c r="H89" s="226">
        <v>4.6385042992593599E-2</v>
      </c>
      <c r="I89" s="226">
        <v>1.188587273721101E-2</v>
      </c>
      <c r="J89" s="226">
        <v>1.667124931855396E-2</v>
      </c>
      <c r="K89" s="226">
        <v>3.3657170060919332E-2</v>
      </c>
      <c r="L89" s="226">
        <v>2.0148063331739251E-2</v>
      </c>
      <c r="M89" s="226">
        <v>1.940560273685666E-2</v>
      </c>
      <c r="N89" s="226">
        <v>1.8841283774193269E-2</v>
      </c>
      <c r="O89" s="226">
        <v>2.040909783666656E-2</v>
      </c>
      <c r="P89" s="226">
        <v>7.6298220531563184E-3</v>
      </c>
      <c r="Q89" s="226">
        <v>6.9276482058524781E-3</v>
      </c>
      <c r="R89" s="226">
        <v>7.1861668713418744E-3</v>
      </c>
      <c r="S89" s="226">
        <v>7.7777717818311443E-3</v>
      </c>
      <c r="T89" s="226">
        <v>1.163488567156129E-2</v>
      </c>
      <c r="U89" s="226">
        <v>6.0159046874742909E-3</v>
      </c>
      <c r="V89" s="226">
        <v>7.2711315302633039E-3</v>
      </c>
      <c r="W89" s="226">
        <v>7.7238707987635812E-3</v>
      </c>
      <c r="X89" s="226">
        <v>1.8913808583654511E-2</v>
      </c>
      <c r="Y89" s="226">
        <v>5.3994652923537254E-3</v>
      </c>
      <c r="DA89" s="69" t="s">
        <v>2103</v>
      </c>
    </row>
    <row r="90" spans="1:105" ht="12" customHeight="1" x14ac:dyDescent="0.25">
      <c r="A90" s="37" t="s">
        <v>35</v>
      </c>
      <c r="B90" s="226">
        <v>1.7590643202674741</v>
      </c>
      <c r="C90" s="226">
        <v>1.0350429246653461</v>
      </c>
      <c r="D90" s="226">
        <v>1.6115660999427339</v>
      </c>
      <c r="E90" s="226">
        <v>2.3808162345233201</v>
      </c>
      <c r="F90" s="226">
        <v>2.8738353169141888</v>
      </c>
      <c r="G90" s="226">
        <v>2.9006635955519031</v>
      </c>
      <c r="H90" s="226">
        <v>1.6856124772039709</v>
      </c>
      <c r="I90" s="226">
        <v>0.94507143453534026</v>
      </c>
      <c r="J90" s="226">
        <v>1.279168223487593</v>
      </c>
      <c r="K90" s="226">
        <v>1.2287395297144159</v>
      </c>
      <c r="L90" s="226">
        <v>0.69156733475501786</v>
      </c>
      <c r="M90" s="226">
        <v>0.57731325309498249</v>
      </c>
      <c r="N90" s="226">
        <v>0.56293572328080632</v>
      </c>
      <c r="O90" s="226">
        <v>0.57338114632270365</v>
      </c>
      <c r="P90" s="226">
        <v>0.42140606809865261</v>
      </c>
      <c r="Q90" s="226">
        <v>0.38007538409154928</v>
      </c>
      <c r="R90" s="226">
        <v>0.40690249917722149</v>
      </c>
      <c r="S90" s="226">
        <v>0.58740716698779394</v>
      </c>
      <c r="T90" s="226">
        <v>0.41921193539845192</v>
      </c>
      <c r="U90" s="226">
        <v>0.43149849863678941</v>
      </c>
      <c r="V90" s="226">
        <v>0.39582358451661559</v>
      </c>
      <c r="W90" s="226">
        <v>0.37283733065456248</v>
      </c>
      <c r="X90" s="226">
        <v>0.34419273380041621</v>
      </c>
      <c r="Y90" s="226">
        <v>0.31056134027380522</v>
      </c>
      <c r="DA90" s="69" t="s">
        <v>2104</v>
      </c>
    </row>
    <row r="91" spans="1:105" ht="12" customHeight="1" x14ac:dyDescent="0.25">
      <c r="A91" s="37" t="s">
        <v>96</v>
      </c>
      <c r="B91" s="226">
        <v>0</v>
      </c>
      <c r="C91" s="226">
        <v>0</v>
      </c>
      <c r="D91" s="226">
        <v>0</v>
      </c>
      <c r="E91" s="226">
        <v>0</v>
      </c>
      <c r="F91" s="226">
        <v>0</v>
      </c>
      <c r="G91" s="226">
        <v>0</v>
      </c>
      <c r="H91" s="226">
        <v>0</v>
      </c>
      <c r="I91" s="226">
        <v>0</v>
      </c>
      <c r="J91" s="226">
        <v>0</v>
      </c>
      <c r="K91" s="226">
        <v>0</v>
      </c>
      <c r="L91" s="226">
        <v>0</v>
      </c>
      <c r="M91" s="226">
        <v>0</v>
      </c>
      <c r="N91" s="226">
        <v>0</v>
      </c>
      <c r="O91" s="226">
        <v>0</v>
      </c>
      <c r="P91" s="226">
        <v>0</v>
      </c>
      <c r="Q91" s="226">
        <v>0</v>
      </c>
      <c r="R91" s="226">
        <v>0</v>
      </c>
      <c r="S91" s="226">
        <v>0</v>
      </c>
      <c r="T91" s="226">
        <v>0</v>
      </c>
      <c r="U91" s="226">
        <v>0</v>
      </c>
      <c r="V91" s="226">
        <v>0</v>
      </c>
      <c r="W91" s="226">
        <v>0</v>
      </c>
      <c r="X91" s="226">
        <v>0</v>
      </c>
      <c r="Y91" s="226">
        <v>0</v>
      </c>
      <c r="DA91" s="69" t="s">
        <v>2105</v>
      </c>
    </row>
    <row r="92" spans="1:105" ht="12" customHeight="1" x14ac:dyDescent="0.25">
      <c r="A92" s="37" t="s">
        <v>78</v>
      </c>
      <c r="B92" s="226">
        <v>0</v>
      </c>
      <c r="C92" s="226">
        <v>0</v>
      </c>
      <c r="D92" s="226">
        <v>0</v>
      </c>
      <c r="E92" s="226">
        <v>0</v>
      </c>
      <c r="F92" s="226">
        <v>0</v>
      </c>
      <c r="G92" s="226">
        <v>0</v>
      </c>
      <c r="H92" s="226">
        <v>0</v>
      </c>
      <c r="I92" s="226">
        <v>0</v>
      </c>
      <c r="J92" s="226">
        <v>0</v>
      </c>
      <c r="K92" s="226">
        <v>0</v>
      </c>
      <c r="L92" s="226">
        <v>0</v>
      </c>
      <c r="M92" s="226">
        <v>0</v>
      </c>
      <c r="N92" s="226">
        <v>0</v>
      </c>
      <c r="O92" s="226">
        <v>0</v>
      </c>
      <c r="P92" s="226">
        <v>0</v>
      </c>
      <c r="Q92" s="226">
        <v>0</v>
      </c>
      <c r="R92" s="226">
        <v>0</v>
      </c>
      <c r="S92" s="226">
        <v>0</v>
      </c>
      <c r="T92" s="226">
        <v>0</v>
      </c>
      <c r="U92" s="226">
        <v>0</v>
      </c>
      <c r="V92" s="226">
        <v>0</v>
      </c>
      <c r="W92" s="226">
        <v>0</v>
      </c>
      <c r="X92" s="226">
        <v>0</v>
      </c>
      <c r="Y92" s="226">
        <v>0</v>
      </c>
      <c r="DA92" s="69" t="s">
        <v>2106</v>
      </c>
    </row>
    <row r="93" spans="1:105" ht="12" customHeight="1" x14ac:dyDescent="0.25">
      <c r="A93" s="37" t="s">
        <v>40</v>
      </c>
      <c r="B93" s="226">
        <v>0</v>
      </c>
      <c r="C93" s="226">
        <v>0</v>
      </c>
      <c r="D93" s="226">
        <v>0</v>
      </c>
      <c r="E93" s="226">
        <v>0</v>
      </c>
      <c r="F93" s="226">
        <v>0</v>
      </c>
      <c r="G93" s="226">
        <v>0</v>
      </c>
      <c r="H93" s="226">
        <v>0</v>
      </c>
      <c r="I93" s="226">
        <v>0</v>
      </c>
      <c r="J93" s="226">
        <v>0</v>
      </c>
      <c r="K93" s="226">
        <v>0</v>
      </c>
      <c r="L93" s="226">
        <v>0</v>
      </c>
      <c r="M93" s="226">
        <v>0</v>
      </c>
      <c r="N93" s="226">
        <v>0</v>
      </c>
      <c r="O93" s="226">
        <v>0</v>
      </c>
      <c r="P93" s="226">
        <v>0</v>
      </c>
      <c r="Q93" s="226">
        <v>0</v>
      </c>
      <c r="R93" s="226">
        <v>0</v>
      </c>
      <c r="S93" s="226">
        <v>0</v>
      </c>
      <c r="T93" s="226">
        <v>0</v>
      </c>
      <c r="U93" s="226">
        <v>0</v>
      </c>
      <c r="V93" s="226">
        <v>0</v>
      </c>
      <c r="W93" s="226">
        <v>0</v>
      </c>
      <c r="X93" s="226">
        <v>0</v>
      </c>
      <c r="Y93" s="226">
        <v>0</v>
      </c>
      <c r="DA93" s="69" t="s">
        <v>2107</v>
      </c>
    </row>
    <row r="94" spans="1:105" ht="12" customHeight="1" x14ac:dyDescent="0.25">
      <c r="A94" s="132" t="s">
        <v>1939</v>
      </c>
      <c r="B94" s="316">
        <v>0</v>
      </c>
      <c r="C94" s="316">
        <v>0</v>
      </c>
      <c r="D94" s="316">
        <v>0</v>
      </c>
      <c r="E94" s="316">
        <v>0</v>
      </c>
      <c r="F94" s="316">
        <v>0</v>
      </c>
      <c r="G94" s="316">
        <v>0</v>
      </c>
      <c r="H94" s="316">
        <v>0</v>
      </c>
      <c r="I94" s="316">
        <v>0</v>
      </c>
      <c r="J94" s="316">
        <v>0</v>
      </c>
      <c r="K94" s="316">
        <v>0</v>
      </c>
      <c r="L94" s="316">
        <v>0</v>
      </c>
      <c r="M94" s="316">
        <v>0</v>
      </c>
      <c r="N94" s="316">
        <v>0</v>
      </c>
      <c r="O94" s="316">
        <v>0</v>
      </c>
      <c r="P94" s="316">
        <v>0</v>
      </c>
      <c r="Q94" s="316">
        <v>0</v>
      </c>
      <c r="R94" s="316">
        <v>0</v>
      </c>
      <c r="S94" s="316">
        <v>0</v>
      </c>
      <c r="T94" s="316">
        <v>0</v>
      </c>
      <c r="U94" s="316">
        <v>0</v>
      </c>
      <c r="V94" s="316">
        <v>0</v>
      </c>
      <c r="W94" s="316">
        <v>0</v>
      </c>
      <c r="X94" s="316">
        <v>0</v>
      </c>
      <c r="Y94" s="316">
        <v>0</v>
      </c>
      <c r="DA94" s="139" t="s">
        <v>2108</v>
      </c>
    </row>
    <row r="95" spans="1:105" ht="12" customHeight="1" x14ac:dyDescent="0.25">
      <c r="J95" s="131"/>
    </row>
    <row r="96" spans="1:105" ht="15" customHeight="1" x14ac:dyDescent="0.25">
      <c r="A96" s="32" t="s">
        <v>429</v>
      </c>
      <c r="B96" s="33"/>
      <c r="C96" s="33"/>
      <c r="D96" s="33"/>
      <c r="E96" s="33"/>
      <c r="F96" s="33"/>
      <c r="G96" s="33"/>
      <c r="H96" s="33"/>
      <c r="I96" s="33"/>
      <c r="J96" s="33"/>
      <c r="K96" s="33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X96" s="33"/>
      <c r="Y96" s="33"/>
      <c r="DA96" s="88"/>
    </row>
    <row r="97" spans="1:105" ht="12" customHeight="1" x14ac:dyDescent="0.25">
      <c r="J97" s="131"/>
    </row>
    <row r="98" spans="1:105" ht="12" customHeight="1" x14ac:dyDescent="0.25">
      <c r="A98" s="35" t="s">
        <v>54</v>
      </c>
      <c r="B98" s="232">
        <f t="shared" ref="B98:Y98" si="4">SUM(B$99:B$104,B$106:B$108)</f>
        <v>0.99999999999999978</v>
      </c>
      <c r="C98" s="232">
        <f t="shared" si="4"/>
        <v>1</v>
      </c>
      <c r="D98" s="232">
        <f t="shared" si="4"/>
        <v>1.0000000000000002</v>
      </c>
      <c r="E98" s="232">
        <f t="shared" si="4"/>
        <v>1.0000000000000004</v>
      </c>
      <c r="F98" s="232">
        <f t="shared" si="4"/>
        <v>1</v>
      </c>
      <c r="G98" s="232">
        <f t="shared" si="4"/>
        <v>0.99999999999999978</v>
      </c>
      <c r="H98" s="232">
        <f t="shared" si="4"/>
        <v>1</v>
      </c>
      <c r="I98" s="232">
        <f t="shared" si="4"/>
        <v>1</v>
      </c>
      <c r="J98" s="232">
        <f t="shared" si="4"/>
        <v>0.99999999999999989</v>
      </c>
      <c r="K98" s="232">
        <f t="shared" si="4"/>
        <v>1.0000000000000002</v>
      </c>
      <c r="L98" s="232">
        <f t="shared" si="4"/>
        <v>0.99999999999999956</v>
      </c>
      <c r="M98" s="232">
        <f t="shared" si="4"/>
        <v>0.99999999999999956</v>
      </c>
      <c r="N98" s="232">
        <f t="shared" si="4"/>
        <v>1</v>
      </c>
      <c r="O98" s="232">
        <f t="shared" si="4"/>
        <v>0.99999999999999989</v>
      </c>
      <c r="P98" s="232">
        <f t="shared" si="4"/>
        <v>1.0000000000000004</v>
      </c>
      <c r="Q98" s="232">
        <f t="shared" si="4"/>
        <v>1.0000000000000002</v>
      </c>
      <c r="R98" s="232">
        <f t="shared" si="4"/>
        <v>0.99999999999999978</v>
      </c>
      <c r="S98" s="232">
        <f t="shared" si="4"/>
        <v>1</v>
      </c>
      <c r="T98" s="232">
        <f t="shared" si="4"/>
        <v>1.0000000000000002</v>
      </c>
      <c r="U98" s="232">
        <f t="shared" si="4"/>
        <v>0.99999999999999989</v>
      </c>
      <c r="V98" s="232">
        <f t="shared" si="4"/>
        <v>0.99999999999999978</v>
      </c>
      <c r="W98" s="232">
        <f t="shared" si="4"/>
        <v>1.0000000000000002</v>
      </c>
      <c r="X98" s="232">
        <f t="shared" si="4"/>
        <v>0.99999999999999978</v>
      </c>
      <c r="Y98" s="232">
        <f t="shared" si="4"/>
        <v>1</v>
      </c>
      <c r="DA98" s="95"/>
    </row>
    <row r="99" spans="1:105" ht="12" customHeight="1" x14ac:dyDescent="0.25">
      <c r="A99" s="55" t="s">
        <v>91</v>
      </c>
      <c r="B99" s="266">
        <f t="shared" ref="B99:Y99" si="5">IF(B$6=0,0,B$6/B$5)</f>
        <v>0</v>
      </c>
      <c r="C99" s="266">
        <f t="shared" si="5"/>
        <v>0</v>
      </c>
      <c r="D99" s="266">
        <f t="shared" si="5"/>
        <v>0</v>
      </c>
      <c r="E99" s="266">
        <f t="shared" si="5"/>
        <v>0</v>
      </c>
      <c r="F99" s="266">
        <f t="shared" si="5"/>
        <v>0</v>
      </c>
      <c r="G99" s="266">
        <f t="shared" si="5"/>
        <v>0</v>
      </c>
      <c r="H99" s="266">
        <f t="shared" si="5"/>
        <v>0</v>
      </c>
      <c r="I99" s="266">
        <f t="shared" si="5"/>
        <v>0</v>
      </c>
      <c r="J99" s="266">
        <f t="shared" si="5"/>
        <v>0</v>
      </c>
      <c r="K99" s="266">
        <f t="shared" si="5"/>
        <v>0</v>
      </c>
      <c r="L99" s="266">
        <f t="shared" si="5"/>
        <v>0</v>
      </c>
      <c r="M99" s="266">
        <f t="shared" si="5"/>
        <v>0</v>
      </c>
      <c r="N99" s="266">
        <f t="shared" si="5"/>
        <v>0</v>
      </c>
      <c r="O99" s="266">
        <f t="shared" si="5"/>
        <v>0</v>
      </c>
      <c r="P99" s="266">
        <f t="shared" si="5"/>
        <v>0</v>
      </c>
      <c r="Q99" s="266">
        <f t="shared" si="5"/>
        <v>0</v>
      </c>
      <c r="R99" s="266">
        <f t="shared" si="5"/>
        <v>0</v>
      </c>
      <c r="S99" s="266">
        <f t="shared" si="5"/>
        <v>0</v>
      </c>
      <c r="T99" s="266">
        <f t="shared" si="5"/>
        <v>0</v>
      </c>
      <c r="U99" s="266">
        <f t="shared" si="5"/>
        <v>0</v>
      </c>
      <c r="V99" s="266">
        <f t="shared" si="5"/>
        <v>0</v>
      </c>
      <c r="W99" s="266">
        <f t="shared" si="5"/>
        <v>0</v>
      </c>
      <c r="X99" s="266">
        <f t="shared" si="5"/>
        <v>0</v>
      </c>
      <c r="Y99" s="266">
        <f t="shared" si="5"/>
        <v>0</v>
      </c>
      <c r="DA99" s="76"/>
    </row>
    <row r="100" spans="1:105" ht="12" customHeight="1" x14ac:dyDescent="0.25">
      <c r="A100" s="173" t="s">
        <v>92</v>
      </c>
      <c r="B100" s="267">
        <f t="shared" ref="B100:Y100" si="6">IF(B$7=0,0,B$7/B$5)</f>
        <v>0</v>
      </c>
      <c r="C100" s="267">
        <f t="shared" si="6"/>
        <v>0</v>
      </c>
      <c r="D100" s="267">
        <f t="shared" si="6"/>
        <v>0</v>
      </c>
      <c r="E100" s="267">
        <f t="shared" si="6"/>
        <v>0</v>
      </c>
      <c r="F100" s="267">
        <f t="shared" si="6"/>
        <v>0</v>
      </c>
      <c r="G100" s="267">
        <f t="shared" si="6"/>
        <v>0</v>
      </c>
      <c r="H100" s="267">
        <f t="shared" si="6"/>
        <v>0</v>
      </c>
      <c r="I100" s="267">
        <f t="shared" si="6"/>
        <v>0</v>
      </c>
      <c r="J100" s="267">
        <f t="shared" si="6"/>
        <v>0</v>
      </c>
      <c r="K100" s="267">
        <f t="shared" si="6"/>
        <v>0</v>
      </c>
      <c r="L100" s="267">
        <f t="shared" si="6"/>
        <v>0</v>
      </c>
      <c r="M100" s="267">
        <f t="shared" si="6"/>
        <v>0</v>
      </c>
      <c r="N100" s="267">
        <f t="shared" si="6"/>
        <v>0</v>
      </c>
      <c r="O100" s="267">
        <f t="shared" si="6"/>
        <v>0</v>
      </c>
      <c r="P100" s="267">
        <f t="shared" si="6"/>
        <v>0</v>
      </c>
      <c r="Q100" s="267">
        <f t="shared" si="6"/>
        <v>0</v>
      </c>
      <c r="R100" s="267">
        <f t="shared" si="6"/>
        <v>0</v>
      </c>
      <c r="S100" s="267">
        <f t="shared" si="6"/>
        <v>0</v>
      </c>
      <c r="T100" s="267">
        <f t="shared" si="6"/>
        <v>0</v>
      </c>
      <c r="U100" s="267">
        <f t="shared" si="6"/>
        <v>0</v>
      </c>
      <c r="V100" s="267">
        <f t="shared" si="6"/>
        <v>0</v>
      </c>
      <c r="W100" s="267">
        <f t="shared" si="6"/>
        <v>0</v>
      </c>
      <c r="X100" s="267">
        <f t="shared" si="6"/>
        <v>0</v>
      </c>
      <c r="Y100" s="267">
        <f t="shared" si="6"/>
        <v>0</v>
      </c>
      <c r="DA100" s="77"/>
    </row>
    <row r="101" spans="1:105" ht="12" customHeight="1" x14ac:dyDescent="0.25">
      <c r="A101" s="173" t="s">
        <v>93</v>
      </c>
      <c r="B101" s="267">
        <f t="shared" ref="B101:Y101" si="7">IF(B$8=0,0,B$8/B$5)</f>
        <v>0</v>
      </c>
      <c r="C101" s="267">
        <f t="shared" si="7"/>
        <v>0</v>
      </c>
      <c r="D101" s="267">
        <f t="shared" si="7"/>
        <v>0</v>
      </c>
      <c r="E101" s="267">
        <f t="shared" si="7"/>
        <v>0</v>
      </c>
      <c r="F101" s="267">
        <f t="shared" si="7"/>
        <v>0</v>
      </c>
      <c r="G101" s="267">
        <f t="shared" si="7"/>
        <v>0</v>
      </c>
      <c r="H101" s="267">
        <f t="shared" si="7"/>
        <v>0</v>
      </c>
      <c r="I101" s="267">
        <f t="shared" si="7"/>
        <v>0</v>
      </c>
      <c r="J101" s="267">
        <f t="shared" si="7"/>
        <v>0</v>
      </c>
      <c r="K101" s="267">
        <f t="shared" si="7"/>
        <v>0</v>
      </c>
      <c r="L101" s="267">
        <f t="shared" si="7"/>
        <v>0</v>
      </c>
      <c r="M101" s="267">
        <f t="shared" si="7"/>
        <v>0</v>
      </c>
      <c r="N101" s="267">
        <f t="shared" si="7"/>
        <v>0</v>
      </c>
      <c r="O101" s="267">
        <f t="shared" si="7"/>
        <v>0</v>
      </c>
      <c r="P101" s="267">
        <f t="shared" si="7"/>
        <v>0</v>
      </c>
      <c r="Q101" s="267">
        <f t="shared" si="7"/>
        <v>0</v>
      </c>
      <c r="R101" s="267">
        <f t="shared" si="7"/>
        <v>0</v>
      </c>
      <c r="S101" s="267">
        <f t="shared" si="7"/>
        <v>0</v>
      </c>
      <c r="T101" s="267">
        <f t="shared" si="7"/>
        <v>0</v>
      </c>
      <c r="U101" s="267">
        <f t="shared" si="7"/>
        <v>0</v>
      </c>
      <c r="V101" s="267">
        <f t="shared" si="7"/>
        <v>0</v>
      </c>
      <c r="W101" s="267">
        <f t="shared" si="7"/>
        <v>0</v>
      </c>
      <c r="X101" s="267">
        <f t="shared" si="7"/>
        <v>0</v>
      </c>
      <c r="Y101" s="267">
        <f t="shared" si="7"/>
        <v>0</v>
      </c>
      <c r="DA101" s="77"/>
    </row>
    <row r="102" spans="1:105" ht="12" customHeight="1" x14ac:dyDescent="0.25">
      <c r="A102" s="173" t="s">
        <v>94</v>
      </c>
      <c r="B102" s="267">
        <f t="shared" ref="B102:Y102" si="8">IF(B$9=0,0,B$9/B$5)</f>
        <v>0</v>
      </c>
      <c r="C102" s="267">
        <f t="shared" si="8"/>
        <v>0</v>
      </c>
      <c r="D102" s="267">
        <f t="shared" si="8"/>
        <v>0</v>
      </c>
      <c r="E102" s="267">
        <f t="shared" si="8"/>
        <v>0</v>
      </c>
      <c r="F102" s="267">
        <f t="shared" si="8"/>
        <v>0</v>
      </c>
      <c r="G102" s="267">
        <f t="shared" si="8"/>
        <v>0</v>
      </c>
      <c r="H102" s="267">
        <f t="shared" si="8"/>
        <v>0</v>
      </c>
      <c r="I102" s="267">
        <f t="shared" si="8"/>
        <v>0</v>
      </c>
      <c r="J102" s="267">
        <f t="shared" si="8"/>
        <v>0</v>
      </c>
      <c r="K102" s="267">
        <f t="shared" si="8"/>
        <v>0</v>
      </c>
      <c r="L102" s="267">
        <f t="shared" si="8"/>
        <v>0</v>
      </c>
      <c r="M102" s="267">
        <f t="shared" si="8"/>
        <v>0</v>
      </c>
      <c r="N102" s="267">
        <f t="shared" si="8"/>
        <v>0</v>
      </c>
      <c r="O102" s="267">
        <f t="shared" si="8"/>
        <v>0</v>
      </c>
      <c r="P102" s="267">
        <f t="shared" si="8"/>
        <v>0</v>
      </c>
      <c r="Q102" s="267">
        <f t="shared" si="8"/>
        <v>0</v>
      </c>
      <c r="R102" s="267">
        <f t="shared" si="8"/>
        <v>0</v>
      </c>
      <c r="S102" s="267">
        <f t="shared" si="8"/>
        <v>0</v>
      </c>
      <c r="T102" s="267">
        <f t="shared" si="8"/>
        <v>0</v>
      </c>
      <c r="U102" s="267">
        <f t="shared" si="8"/>
        <v>0</v>
      </c>
      <c r="V102" s="267">
        <f t="shared" si="8"/>
        <v>0</v>
      </c>
      <c r="W102" s="267">
        <f t="shared" si="8"/>
        <v>0</v>
      </c>
      <c r="X102" s="267">
        <f t="shared" si="8"/>
        <v>0</v>
      </c>
      <c r="Y102" s="267">
        <f t="shared" si="8"/>
        <v>0</v>
      </c>
      <c r="DA102" s="77"/>
    </row>
    <row r="103" spans="1:105" ht="12" customHeight="1" x14ac:dyDescent="0.25">
      <c r="A103" s="56" t="s">
        <v>95</v>
      </c>
      <c r="B103" s="268">
        <f t="shared" ref="B103:Y103" si="9">IF(B$10=0,0,B$10/B$5)</f>
        <v>1.5715917493242679E-2</v>
      </c>
      <c r="C103" s="268">
        <f t="shared" si="9"/>
        <v>1.2062770390545994E-2</v>
      </c>
      <c r="D103" s="268">
        <f t="shared" si="9"/>
        <v>1.4321136899446496E-2</v>
      </c>
      <c r="E103" s="268">
        <f t="shared" si="9"/>
        <v>1.6035486157732773E-2</v>
      </c>
      <c r="F103" s="268">
        <f t="shared" si="9"/>
        <v>1.5910446449417831E-2</v>
      </c>
      <c r="G103" s="268">
        <f t="shared" si="9"/>
        <v>1.5383303619133001E-2</v>
      </c>
      <c r="H103" s="268">
        <f t="shared" si="9"/>
        <v>1.3039372493103959E-2</v>
      </c>
      <c r="I103" s="268">
        <f t="shared" si="9"/>
        <v>1.0424648561044034E-2</v>
      </c>
      <c r="J103" s="268">
        <f t="shared" si="9"/>
        <v>1.2202338953561886E-2</v>
      </c>
      <c r="K103" s="268">
        <f t="shared" si="9"/>
        <v>1.2020515861442057E-2</v>
      </c>
      <c r="L103" s="268">
        <f t="shared" si="9"/>
        <v>1.0015823165806828E-2</v>
      </c>
      <c r="M103" s="268">
        <f t="shared" si="9"/>
        <v>9.0063708505735869E-3</v>
      </c>
      <c r="N103" s="268">
        <f t="shared" si="9"/>
        <v>8.9231004417790871E-3</v>
      </c>
      <c r="O103" s="268">
        <f t="shared" si="9"/>
        <v>8.9885465918614696E-3</v>
      </c>
      <c r="P103" s="268">
        <f t="shared" si="9"/>
        <v>7.7684226531799135E-3</v>
      </c>
      <c r="Q103" s="268">
        <f t="shared" si="9"/>
        <v>7.6266234065287316E-3</v>
      </c>
      <c r="R103" s="268">
        <f t="shared" si="9"/>
        <v>8.099035282575235E-3</v>
      </c>
      <c r="S103" s="268">
        <f t="shared" si="9"/>
        <v>8.3499046766214152E-3</v>
      </c>
      <c r="T103" s="268">
        <f t="shared" si="9"/>
        <v>8.2159892073347049E-3</v>
      </c>
      <c r="U103" s="268">
        <f t="shared" si="9"/>
        <v>8.0056642169948865E-3</v>
      </c>
      <c r="V103" s="268">
        <f t="shared" si="9"/>
        <v>8.6384069037530545E-3</v>
      </c>
      <c r="W103" s="268">
        <f t="shared" si="9"/>
        <v>9.2114507545878483E-3</v>
      </c>
      <c r="X103" s="268">
        <f t="shared" si="9"/>
        <v>8.468150397753638E-3</v>
      </c>
      <c r="Y103" s="268">
        <f t="shared" si="9"/>
        <v>9.1059665585070584E-3</v>
      </c>
      <c r="DA103" s="78"/>
    </row>
    <row r="104" spans="1:105" ht="12" customHeight="1" x14ac:dyDescent="0.25">
      <c r="A104" s="174" t="s">
        <v>1853</v>
      </c>
      <c r="B104" s="269">
        <f t="shared" ref="B104:Y104" si="10">IF(B$16=0,0,B$16/B$5)</f>
        <v>0</v>
      </c>
      <c r="C104" s="269">
        <f t="shared" si="10"/>
        <v>0</v>
      </c>
      <c r="D104" s="269">
        <f t="shared" si="10"/>
        <v>0</v>
      </c>
      <c r="E104" s="269">
        <f t="shared" si="10"/>
        <v>0</v>
      </c>
      <c r="F104" s="269">
        <f t="shared" si="10"/>
        <v>0</v>
      </c>
      <c r="G104" s="269">
        <f t="shared" si="10"/>
        <v>0</v>
      </c>
      <c r="H104" s="269">
        <f t="shared" si="10"/>
        <v>0</v>
      </c>
      <c r="I104" s="269">
        <f t="shared" si="10"/>
        <v>0</v>
      </c>
      <c r="J104" s="269">
        <f t="shared" si="10"/>
        <v>0</v>
      </c>
      <c r="K104" s="269">
        <f t="shared" si="10"/>
        <v>0</v>
      </c>
      <c r="L104" s="269">
        <f t="shared" si="10"/>
        <v>0</v>
      </c>
      <c r="M104" s="269">
        <f t="shared" si="10"/>
        <v>0</v>
      </c>
      <c r="N104" s="269">
        <f t="shared" si="10"/>
        <v>0</v>
      </c>
      <c r="O104" s="269">
        <f t="shared" si="10"/>
        <v>0</v>
      </c>
      <c r="P104" s="269">
        <f t="shared" si="10"/>
        <v>0</v>
      </c>
      <c r="Q104" s="269">
        <f t="shared" si="10"/>
        <v>0</v>
      </c>
      <c r="R104" s="269">
        <f t="shared" si="10"/>
        <v>0</v>
      </c>
      <c r="S104" s="269">
        <f t="shared" si="10"/>
        <v>0</v>
      </c>
      <c r="T104" s="269">
        <f t="shared" si="10"/>
        <v>0</v>
      </c>
      <c r="U104" s="269">
        <f t="shared" si="10"/>
        <v>0</v>
      </c>
      <c r="V104" s="269">
        <f t="shared" si="10"/>
        <v>0</v>
      </c>
      <c r="W104" s="269">
        <f t="shared" si="10"/>
        <v>0</v>
      </c>
      <c r="X104" s="269">
        <f t="shared" si="10"/>
        <v>0</v>
      </c>
      <c r="Y104" s="269">
        <f t="shared" si="10"/>
        <v>0</v>
      </c>
      <c r="DA104" s="79"/>
    </row>
    <row r="105" spans="1:105" ht="12" customHeight="1" x14ac:dyDescent="0.25">
      <c r="A105" s="174" t="s">
        <v>1855</v>
      </c>
      <c r="B105" s="269">
        <f t="shared" ref="B105:Y105" si="11">IF(B$17=0,0,B$17/B$5)</f>
        <v>0.98428408250675714</v>
      </c>
      <c r="C105" s="269">
        <f t="shared" si="11"/>
        <v>0.98793722960945396</v>
      </c>
      <c r="D105" s="269">
        <f t="shared" si="11"/>
        <v>0.98567886310055364</v>
      </c>
      <c r="E105" s="269">
        <f t="shared" si="11"/>
        <v>0.98396451384226769</v>
      </c>
      <c r="F105" s="269">
        <f t="shared" si="11"/>
        <v>0.98408955355058214</v>
      </c>
      <c r="G105" s="269">
        <f t="shared" si="11"/>
        <v>0.9846166963808668</v>
      </c>
      <c r="H105" s="269">
        <f t="shared" si="11"/>
        <v>0.98696062750689606</v>
      </c>
      <c r="I105" s="269">
        <f t="shared" si="11"/>
        <v>0.98957535143895603</v>
      </c>
      <c r="J105" s="269">
        <f t="shared" si="11"/>
        <v>0.98779766104643796</v>
      </c>
      <c r="K105" s="269">
        <f t="shared" si="11"/>
        <v>0.98797948413855807</v>
      </c>
      <c r="L105" s="269">
        <f t="shared" si="11"/>
        <v>0.98998417683419271</v>
      </c>
      <c r="M105" s="269">
        <f t="shared" si="11"/>
        <v>0.99099362914942601</v>
      </c>
      <c r="N105" s="269">
        <f t="shared" si="11"/>
        <v>0.99107689955822098</v>
      </c>
      <c r="O105" s="269">
        <f t="shared" si="11"/>
        <v>0.99101145340813845</v>
      </c>
      <c r="P105" s="269">
        <f t="shared" si="11"/>
        <v>0.99223157734682055</v>
      </c>
      <c r="Q105" s="269">
        <f t="shared" si="11"/>
        <v>0.99237337659347158</v>
      </c>
      <c r="R105" s="269">
        <f t="shared" si="11"/>
        <v>0.9919009647174245</v>
      </c>
      <c r="S105" s="269">
        <f t="shared" si="11"/>
        <v>0.99165009532337856</v>
      </c>
      <c r="T105" s="269">
        <f t="shared" si="11"/>
        <v>0.99178401079266554</v>
      </c>
      <c r="U105" s="269">
        <f t="shared" si="11"/>
        <v>0.991994335783005</v>
      </c>
      <c r="V105" s="269">
        <f t="shared" si="11"/>
        <v>0.99136159309624672</v>
      </c>
      <c r="W105" s="269">
        <f t="shared" si="11"/>
        <v>0.99078854924541226</v>
      </c>
      <c r="X105" s="269">
        <f t="shared" si="11"/>
        <v>0.99153184960224616</v>
      </c>
      <c r="Y105" s="269">
        <f t="shared" si="11"/>
        <v>0.99089403344149296</v>
      </c>
      <c r="DA105" s="79"/>
    </row>
    <row r="106" spans="1:105" ht="12" customHeight="1" x14ac:dyDescent="0.25">
      <c r="A106" s="62" t="s">
        <v>1856</v>
      </c>
      <c r="B106" s="318">
        <f t="shared" ref="B106:Y106" si="12">IF(B$18=0,0,B$18/B$5)</f>
        <v>0.98428408250675714</v>
      </c>
      <c r="C106" s="318">
        <f t="shared" si="12"/>
        <v>0.98793722960945396</v>
      </c>
      <c r="D106" s="318">
        <f t="shared" si="12"/>
        <v>0.98567886310055364</v>
      </c>
      <c r="E106" s="318">
        <f t="shared" si="12"/>
        <v>0.98396451384226769</v>
      </c>
      <c r="F106" s="318">
        <f t="shared" si="12"/>
        <v>0.98408955355058214</v>
      </c>
      <c r="G106" s="318">
        <f t="shared" si="12"/>
        <v>0.9846166963808668</v>
      </c>
      <c r="H106" s="318">
        <f t="shared" si="12"/>
        <v>0.98696062750689606</v>
      </c>
      <c r="I106" s="318">
        <f t="shared" si="12"/>
        <v>0.98957535143895603</v>
      </c>
      <c r="J106" s="318">
        <f t="shared" si="12"/>
        <v>0.98779766104643796</v>
      </c>
      <c r="K106" s="318">
        <f t="shared" si="12"/>
        <v>0.98797948413855807</v>
      </c>
      <c r="L106" s="318">
        <f t="shared" si="12"/>
        <v>0.98998417683419271</v>
      </c>
      <c r="M106" s="318">
        <f t="shared" si="12"/>
        <v>0.99099362914942601</v>
      </c>
      <c r="N106" s="318">
        <f t="shared" si="12"/>
        <v>0.99107689955822098</v>
      </c>
      <c r="O106" s="318">
        <f t="shared" si="12"/>
        <v>0.99101145340813845</v>
      </c>
      <c r="P106" s="318">
        <f t="shared" si="12"/>
        <v>0.99223157734682055</v>
      </c>
      <c r="Q106" s="318">
        <f t="shared" si="12"/>
        <v>0.99237337659347158</v>
      </c>
      <c r="R106" s="318">
        <f t="shared" si="12"/>
        <v>0.9919009647174245</v>
      </c>
      <c r="S106" s="318">
        <f t="shared" si="12"/>
        <v>0.99165009532337856</v>
      </c>
      <c r="T106" s="318">
        <f t="shared" si="12"/>
        <v>0.99178401079266554</v>
      </c>
      <c r="U106" s="318">
        <f t="shared" si="12"/>
        <v>0.991994335783005</v>
      </c>
      <c r="V106" s="318">
        <f t="shared" si="12"/>
        <v>0.99136159309624672</v>
      </c>
      <c r="W106" s="318">
        <f t="shared" si="12"/>
        <v>0.99078854924541226</v>
      </c>
      <c r="X106" s="318">
        <f t="shared" si="12"/>
        <v>0.99153184960224616</v>
      </c>
      <c r="Y106" s="318">
        <f t="shared" si="12"/>
        <v>0.99089403344149296</v>
      </c>
      <c r="DA106" s="141"/>
    </row>
    <row r="107" spans="1:105" ht="12" customHeight="1" x14ac:dyDescent="0.25">
      <c r="A107" s="62" t="s">
        <v>1868</v>
      </c>
      <c r="B107" s="318">
        <f t="shared" ref="B107:Y107" si="13">IF(B$29=0,0,B$29/B$5)</f>
        <v>0</v>
      </c>
      <c r="C107" s="318">
        <f t="shared" si="13"/>
        <v>0</v>
      </c>
      <c r="D107" s="318">
        <f t="shared" si="13"/>
        <v>0</v>
      </c>
      <c r="E107" s="318">
        <f t="shared" si="13"/>
        <v>0</v>
      </c>
      <c r="F107" s="318">
        <f t="shared" si="13"/>
        <v>0</v>
      </c>
      <c r="G107" s="318">
        <f t="shared" si="13"/>
        <v>0</v>
      </c>
      <c r="H107" s="318">
        <f t="shared" si="13"/>
        <v>0</v>
      </c>
      <c r="I107" s="318">
        <f t="shared" si="13"/>
        <v>0</v>
      </c>
      <c r="J107" s="318">
        <f t="shared" si="13"/>
        <v>0</v>
      </c>
      <c r="K107" s="318">
        <f t="shared" si="13"/>
        <v>0</v>
      </c>
      <c r="L107" s="318">
        <f t="shared" si="13"/>
        <v>0</v>
      </c>
      <c r="M107" s="318">
        <f t="shared" si="13"/>
        <v>0</v>
      </c>
      <c r="N107" s="318">
        <f t="shared" si="13"/>
        <v>0</v>
      </c>
      <c r="O107" s="318">
        <f t="shared" si="13"/>
        <v>0</v>
      </c>
      <c r="P107" s="318">
        <f t="shared" si="13"/>
        <v>0</v>
      </c>
      <c r="Q107" s="318">
        <f t="shared" si="13"/>
        <v>0</v>
      </c>
      <c r="R107" s="318">
        <f t="shared" si="13"/>
        <v>0</v>
      </c>
      <c r="S107" s="318">
        <f t="shared" si="13"/>
        <v>0</v>
      </c>
      <c r="T107" s="318">
        <f t="shared" si="13"/>
        <v>0</v>
      </c>
      <c r="U107" s="318">
        <f t="shared" si="13"/>
        <v>0</v>
      </c>
      <c r="V107" s="318">
        <f t="shared" si="13"/>
        <v>0</v>
      </c>
      <c r="W107" s="318">
        <f t="shared" si="13"/>
        <v>0</v>
      </c>
      <c r="X107" s="318">
        <f t="shared" si="13"/>
        <v>0</v>
      </c>
      <c r="Y107" s="318">
        <f t="shared" si="13"/>
        <v>0</v>
      </c>
      <c r="DA107" s="141"/>
    </row>
    <row r="108" spans="1:105" ht="12" customHeight="1" x14ac:dyDescent="0.25">
      <c r="A108" s="41" t="s">
        <v>1870</v>
      </c>
      <c r="B108" s="319">
        <f t="shared" ref="B108:Y108" si="14">IF(B$30=0,0,B$30/B$5)</f>
        <v>0</v>
      </c>
      <c r="C108" s="319">
        <f t="shared" si="14"/>
        <v>0</v>
      </c>
      <c r="D108" s="319">
        <f t="shared" si="14"/>
        <v>0</v>
      </c>
      <c r="E108" s="319">
        <f t="shared" si="14"/>
        <v>0</v>
      </c>
      <c r="F108" s="319">
        <f t="shared" si="14"/>
        <v>0</v>
      </c>
      <c r="G108" s="319">
        <f t="shared" si="14"/>
        <v>0</v>
      </c>
      <c r="H108" s="319">
        <f t="shared" si="14"/>
        <v>0</v>
      </c>
      <c r="I108" s="319">
        <f t="shared" si="14"/>
        <v>0</v>
      </c>
      <c r="J108" s="319">
        <f t="shared" si="14"/>
        <v>0</v>
      </c>
      <c r="K108" s="319">
        <f t="shared" si="14"/>
        <v>0</v>
      </c>
      <c r="L108" s="319">
        <f t="shared" si="14"/>
        <v>0</v>
      </c>
      <c r="M108" s="319">
        <f t="shared" si="14"/>
        <v>0</v>
      </c>
      <c r="N108" s="319">
        <f t="shared" si="14"/>
        <v>0</v>
      </c>
      <c r="O108" s="319">
        <f t="shared" si="14"/>
        <v>0</v>
      </c>
      <c r="P108" s="319">
        <f t="shared" si="14"/>
        <v>0</v>
      </c>
      <c r="Q108" s="319">
        <f t="shared" si="14"/>
        <v>0</v>
      </c>
      <c r="R108" s="319">
        <f t="shared" si="14"/>
        <v>0</v>
      </c>
      <c r="S108" s="319">
        <f t="shared" si="14"/>
        <v>0</v>
      </c>
      <c r="T108" s="319">
        <f t="shared" si="14"/>
        <v>0</v>
      </c>
      <c r="U108" s="319">
        <f t="shared" si="14"/>
        <v>0</v>
      </c>
      <c r="V108" s="319">
        <f t="shared" si="14"/>
        <v>0</v>
      </c>
      <c r="W108" s="319">
        <f t="shared" si="14"/>
        <v>0</v>
      </c>
      <c r="X108" s="319">
        <f t="shared" si="14"/>
        <v>0</v>
      </c>
      <c r="Y108" s="319">
        <f t="shared" si="14"/>
        <v>0</v>
      </c>
      <c r="DA108" s="82"/>
    </row>
    <row r="109" spans="1:105" ht="12" customHeight="1" x14ac:dyDescent="0.25">
      <c r="J109" s="131"/>
    </row>
    <row r="110" spans="1:105" ht="12" customHeight="1" x14ac:dyDescent="0.25">
      <c r="A110" s="35" t="s">
        <v>55</v>
      </c>
      <c r="B110" s="232">
        <f t="shared" ref="B110:Y110" si="15">SUM(B$111:B$115,B$117:B$118,B$120:B$121,B$123:B$124)</f>
        <v>1</v>
      </c>
      <c r="C110" s="232">
        <f t="shared" si="15"/>
        <v>1</v>
      </c>
      <c r="D110" s="232">
        <f t="shared" si="15"/>
        <v>1.0000000000000004</v>
      </c>
      <c r="E110" s="232">
        <f t="shared" si="15"/>
        <v>1</v>
      </c>
      <c r="F110" s="232">
        <f t="shared" si="15"/>
        <v>1</v>
      </c>
      <c r="G110" s="232">
        <f t="shared" si="15"/>
        <v>0.99999999999999989</v>
      </c>
      <c r="H110" s="232">
        <f t="shared" si="15"/>
        <v>0.99999999999999956</v>
      </c>
      <c r="I110" s="232">
        <f t="shared" si="15"/>
        <v>1</v>
      </c>
      <c r="J110" s="232">
        <f t="shared" si="15"/>
        <v>0.99999999999999967</v>
      </c>
      <c r="K110" s="232">
        <f t="shared" si="15"/>
        <v>1</v>
      </c>
      <c r="L110" s="232">
        <f t="shared" si="15"/>
        <v>1</v>
      </c>
      <c r="M110" s="232">
        <f t="shared" si="15"/>
        <v>1</v>
      </c>
      <c r="N110" s="232">
        <f t="shared" si="15"/>
        <v>0.99999999999999978</v>
      </c>
      <c r="O110" s="232">
        <f t="shared" si="15"/>
        <v>1.0000000000000002</v>
      </c>
      <c r="P110" s="232">
        <f t="shared" si="15"/>
        <v>1.0000000000000002</v>
      </c>
      <c r="Q110" s="232">
        <f t="shared" si="15"/>
        <v>0.99999999999999967</v>
      </c>
      <c r="R110" s="232">
        <f t="shared" si="15"/>
        <v>1</v>
      </c>
      <c r="S110" s="232">
        <f t="shared" si="15"/>
        <v>1.0000000000000002</v>
      </c>
      <c r="T110" s="232">
        <f t="shared" si="15"/>
        <v>0.99999999999999967</v>
      </c>
      <c r="U110" s="232">
        <f t="shared" si="15"/>
        <v>1.0000000000000002</v>
      </c>
      <c r="V110" s="232">
        <f t="shared" si="15"/>
        <v>1.0000000000000004</v>
      </c>
      <c r="W110" s="232">
        <f t="shared" si="15"/>
        <v>1</v>
      </c>
      <c r="X110" s="232">
        <f t="shared" si="15"/>
        <v>1.0000000000000002</v>
      </c>
      <c r="Y110" s="232">
        <f t="shared" si="15"/>
        <v>1.0000000000000002</v>
      </c>
      <c r="DA110" s="95"/>
    </row>
    <row r="111" spans="1:105" ht="12" customHeight="1" x14ac:dyDescent="0.25">
      <c r="A111" s="55" t="s">
        <v>91</v>
      </c>
      <c r="B111" s="299">
        <f t="shared" ref="B111:Y111" si="16">IF(B$33=0,0,B$33/B$32)</f>
        <v>0</v>
      </c>
      <c r="C111" s="299">
        <f t="shared" si="16"/>
        <v>0</v>
      </c>
      <c r="D111" s="299">
        <f t="shared" si="16"/>
        <v>0</v>
      </c>
      <c r="E111" s="299">
        <f t="shared" si="16"/>
        <v>0</v>
      </c>
      <c r="F111" s="299">
        <f t="shared" si="16"/>
        <v>0</v>
      </c>
      <c r="G111" s="299">
        <f t="shared" si="16"/>
        <v>0</v>
      </c>
      <c r="H111" s="299">
        <f t="shared" si="16"/>
        <v>0</v>
      </c>
      <c r="I111" s="299">
        <f t="shared" si="16"/>
        <v>0</v>
      </c>
      <c r="J111" s="299">
        <f t="shared" si="16"/>
        <v>0</v>
      </c>
      <c r="K111" s="299">
        <f t="shared" si="16"/>
        <v>0</v>
      </c>
      <c r="L111" s="299">
        <f t="shared" si="16"/>
        <v>0</v>
      </c>
      <c r="M111" s="299">
        <f t="shared" si="16"/>
        <v>0</v>
      </c>
      <c r="N111" s="299">
        <f t="shared" si="16"/>
        <v>0</v>
      </c>
      <c r="O111" s="299">
        <f t="shared" si="16"/>
        <v>0</v>
      </c>
      <c r="P111" s="299">
        <f t="shared" si="16"/>
        <v>0</v>
      </c>
      <c r="Q111" s="299">
        <f t="shared" si="16"/>
        <v>0</v>
      </c>
      <c r="R111" s="299">
        <f t="shared" si="16"/>
        <v>0</v>
      </c>
      <c r="S111" s="299">
        <f t="shared" si="16"/>
        <v>0</v>
      </c>
      <c r="T111" s="299">
        <f t="shared" si="16"/>
        <v>0</v>
      </c>
      <c r="U111" s="299">
        <f t="shared" si="16"/>
        <v>0</v>
      </c>
      <c r="V111" s="299">
        <f t="shared" si="16"/>
        <v>0</v>
      </c>
      <c r="W111" s="299">
        <f t="shared" si="16"/>
        <v>0</v>
      </c>
      <c r="X111" s="299">
        <f t="shared" si="16"/>
        <v>0</v>
      </c>
      <c r="Y111" s="299">
        <f t="shared" si="16"/>
        <v>0</v>
      </c>
      <c r="DA111" s="67"/>
    </row>
    <row r="112" spans="1:105" ht="12" customHeight="1" x14ac:dyDescent="0.25">
      <c r="A112" s="173" t="s">
        <v>92</v>
      </c>
      <c r="B112" s="233">
        <f t="shared" ref="B112:Y112" si="17">IF(B$34=0,0,B$34/B$32)</f>
        <v>0</v>
      </c>
      <c r="C112" s="233">
        <f t="shared" si="17"/>
        <v>0</v>
      </c>
      <c r="D112" s="233">
        <f t="shared" si="17"/>
        <v>0</v>
      </c>
      <c r="E112" s="233">
        <f t="shared" si="17"/>
        <v>0</v>
      </c>
      <c r="F112" s="233">
        <f t="shared" si="17"/>
        <v>0</v>
      </c>
      <c r="G112" s="233">
        <f t="shared" si="17"/>
        <v>0</v>
      </c>
      <c r="H112" s="233">
        <f t="shared" si="17"/>
        <v>0</v>
      </c>
      <c r="I112" s="233">
        <f t="shared" si="17"/>
        <v>0</v>
      </c>
      <c r="J112" s="233">
        <f t="shared" si="17"/>
        <v>0</v>
      </c>
      <c r="K112" s="233">
        <f t="shared" si="17"/>
        <v>0</v>
      </c>
      <c r="L112" s="233">
        <f t="shared" si="17"/>
        <v>0</v>
      </c>
      <c r="M112" s="233">
        <f t="shared" si="17"/>
        <v>0</v>
      </c>
      <c r="N112" s="233">
        <f t="shared" si="17"/>
        <v>0</v>
      </c>
      <c r="O112" s="233">
        <f t="shared" si="17"/>
        <v>0</v>
      </c>
      <c r="P112" s="233">
        <f t="shared" si="17"/>
        <v>0</v>
      </c>
      <c r="Q112" s="233">
        <f t="shared" si="17"/>
        <v>0</v>
      </c>
      <c r="R112" s="233">
        <f t="shared" si="17"/>
        <v>0</v>
      </c>
      <c r="S112" s="233">
        <f t="shared" si="17"/>
        <v>0</v>
      </c>
      <c r="T112" s="233">
        <f t="shared" si="17"/>
        <v>0</v>
      </c>
      <c r="U112" s="233">
        <f t="shared" si="17"/>
        <v>0</v>
      </c>
      <c r="V112" s="233">
        <f t="shared" si="17"/>
        <v>0</v>
      </c>
      <c r="W112" s="233">
        <f t="shared" si="17"/>
        <v>0</v>
      </c>
      <c r="X112" s="233">
        <f t="shared" si="17"/>
        <v>0</v>
      </c>
      <c r="Y112" s="233">
        <f t="shared" si="17"/>
        <v>0</v>
      </c>
      <c r="DA112" s="177"/>
    </row>
    <row r="113" spans="1:105" ht="12" customHeight="1" x14ac:dyDescent="0.25">
      <c r="A113" s="173" t="s">
        <v>93</v>
      </c>
      <c r="B113" s="233">
        <f t="shared" ref="B113:Y113" si="18">IF(B$35=0,0,B$35/B$32)</f>
        <v>0</v>
      </c>
      <c r="C113" s="233">
        <f t="shared" si="18"/>
        <v>0</v>
      </c>
      <c r="D113" s="233">
        <f t="shared" si="18"/>
        <v>0</v>
      </c>
      <c r="E113" s="233">
        <f t="shared" si="18"/>
        <v>0</v>
      </c>
      <c r="F113" s="233">
        <f t="shared" si="18"/>
        <v>0</v>
      </c>
      <c r="G113" s="233">
        <f t="shared" si="18"/>
        <v>0</v>
      </c>
      <c r="H113" s="233">
        <f t="shared" si="18"/>
        <v>0</v>
      </c>
      <c r="I113" s="233">
        <f t="shared" si="18"/>
        <v>0</v>
      </c>
      <c r="J113" s="233">
        <f t="shared" si="18"/>
        <v>0</v>
      </c>
      <c r="K113" s="233">
        <f t="shared" si="18"/>
        <v>0</v>
      </c>
      <c r="L113" s="233">
        <f t="shared" si="18"/>
        <v>0</v>
      </c>
      <c r="M113" s="233">
        <f t="shared" si="18"/>
        <v>0</v>
      </c>
      <c r="N113" s="233">
        <f t="shared" si="18"/>
        <v>0</v>
      </c>
      <c r="O113" s="233">
        <f t="shared" si="18"/>
        <v>0</v>
      </c>
      <c r="P113" s="233">
        <f t="shared" si="18"/>
        <v>0</v>
      </c>
      <c r="Q113" s="233">
        <f t="shared" si="18"/>
        <v>0</v>
      </c>
      <c r="R113" s="233">
        <f t="shared" si="18"/>
        <v>0</v>
      </c>
      <c r="S113" s="233">
        <f t="shared" si="18"/>
        <v>0</v>
      </c>
      <c r="T113" s="233">
        <f t="shared" si="18"/>
        <v>0</v>
      </c>
      <c r="U113" s="233">
        <f t="shared" si="18"/>
        <v>0</v>
      </c>
      <c r="V113" s="233">
        <f t="shared" si="18"/>
        <v>0</v>
      </c>
      <c r="W113" s="233">
        <f t="shared" si="18"/>
        <v>0</v>
      </c>
      <c r="X113" s="233">
        <f t="shared" si="18"/>
        <v>0</v>
      </c>
      <c r="Y113" s="233">
        <f t="shared" si="18"/>
        <v>0</v>
      </c>
      <c r="DA113" s="177"/>
    </row>
    <row r="114" spans="1:105" ht="12" customHeight="1" x14ac:dyDescent="0.25">
      <c r="A114" s="173" t="s">
        <v>94</v>
      </c>
      <c r="B114" s="233">
        <f t="shared" ref="B114:Y114" si="19">IF(B$36=0,0,B$36/B$32)</f>
        <v>0</v>
      </c>
      <c r="C114" s="233">
        <f t="shared" si="19"/>
        <v>0</v>
      </c>
      <c r="D114" s="233">
        <f t="shared" si="19"/>
        <v>0</v>
      </c>
      <c r="E114" s="233">
        <f t="shared" si="19"/>
        <v>0</v>
      </c>
      <c r="F114" s="233">
        <f t="shared" si="19"/>
        <v>0</v>
      </c>
      <c r="G114" s="233">
        <f t="shared" si="19"/>
        <v>0</v>
      </c>
      <c r="H114" s="233">
        <f t="shared" si="19"/>
        <v>0</v>
      </c>
      <c r="I114" s="233">
        <f t="shared" si="19"/>
        <v>0</v>
      </c>
      <c r="J114" s="233">
        <f t="shared" si="19"/>
        <v>0</v>
      </c>
      <c r="K114" s="233">
        <f t="shared" si="19"/>
        <v>0</v>
      </c>
      <c r="L114" s="233">
        <f t="shared" si="19"/>
        <v>0</v>
      </c>
      <c r="M114" s="233">
        <f t="shared" si="19"/>
        <v>0</v>
      </c>
      <c r="N114" s="233">
        <f t="shared" si="19"/>
        <v>0</v>
      </c>
      <c r="O114" s="233">
        <f t="shared" si="19"/>
        <v>0</v>
      </c>
      <c r="P114" s="233">
        <f t="shared" si="19"/>
        <v>0</v>
      </c>
      <c r="Q114" s="233">
        <f t="shared" si="19"/>
        <v>0</v>
      </c>
      <c r="R114" s="233">
        <f t="shared" si="19"/>
        <v>0</v>
      </c>
      <c r="S114" s="233">
        <f t="shared" si="19"/>
        <v>0</v>
      </c>
      <c r="T114" s="233">
        <f t="shared" si="19"/>
        <v>0</v>
      </c>
      <c r="U114" s="233">
        <f t="shared" si="19"/>
        <v>0</v>
      </c>
      <c r="V114" s="233">
        <f t="shared" si="19"/>
        <v>0</v>
      </c>
      <c r="W114" s="233">
        <f t="shared" si="19"/>
        <v>0</v>
      </c>
      <c r="X114" s="233">
        <f t="shared" si="19"/>
        <v>0</v>
      </c>
      <c r="Y114" s="233">
        <f t="shared" si="19"/>
        <v>0</v>
      </c>
      <c r="DA114" s="177"/>
    </row>
    <row r="115" spans="1:105" ht="12" customHeight="1" x14ac:dyDescent="0.25">
      <c r="A115" s="56" t="s">
        <v>95</v>
      </c>
      <c r="B115" s="300">
        <f t="shared" ref="B115:Y115" si="20">IF(B$37=0,0,B$37/B$32)</f>
        <v>1.2066390665541188E-2</v>
      </c>
      <c r="C115" s="300">
        <f t="shared" si="20"/>
        <v>9.2535964834836101E-3</v>
      </c>
      <c r="D115" s="300">
        <f t="shared" si="20"/>
        <v>1.0991886882790127E-2</v>
      </c>
      <c r="E115" s="300">
        <f t="shared" si="20"/>
        <v>1.2312677883351922E-2</v>
      </c>
      <c r="F115" s="300">
        <f t="shared" si="20"/>
        <v>1.2216307060063944E-2</v>
      </c>
      <c r="G115" s="300">
        <f t="shared" si="20"/>
        <v>1.1810089121654073E-2</v>
      </c>
      <c r="H115" s="300">
        <f t="shared" si="20"/>
        <v>1.0005071061729452E-2</v>
      </c>
      <c r="I115" s="300">
        <f t="shared" si="20"/>
        <v>7.9938731341979135E-3</v>
      </c>
      <c r="J115" s="300">
        <f t="shared" si="20"/>
        <v>9.3609703381504622E-3</v>
      </c>
      <c r="K115" s="300">
        <f t="shared" si="20"/>
        <v>9.2210903294174199E-3</v>
      </c>
      <c r="L115" s="300">
        <f t="shared" si="20"/>
        <v>7.6796361163490165E-3</v>
      </c>
      <c r="M115" s="300">
        <f t="shared" si="20"/>
        <v>6.9039961580019838E-3</v>
      </c>
      <c r="N115" s="300">
        <f t="shared" si="20"/>
        <v>6.8400295582963216E-3</v>
      </c>
      <c r="O115" s="300">
        <f t="shared" si="20"/>
        <v>6.8903037213338004E-3</v>
      </c>
      <c r="P115" s="300">
        <f t="shared" si="20"/>
        <v>5.953288623432881E-3</v>
      </c>
      <c r="Q115" s="300">
        <f t="shared" si="20"/>
        <v>5.8444263842775115E-3</v>
      </c>
      <c r="R115" s="300">
        <f t="shared" si="20"/>
        <v>6.2071350730020835E-3</v>
      </c>
      <c r="S115" s="300">
        <f t="shared" si="20"/>
        <v>6.3997805455081385E-3</v>
      </c>
      <c r="T115" s="300">
        <f t="shared" si="20"/>
        <v>6.2969424949175868E-3</v>
      </c>
      <c r="U115" s="300">
        <f t="shared" si="20"/>
        <v>6.1354401781131039E-3</v>
      </c>
      <c r="V115" s="300">
        <f t="shared" si="20"/>
        <v>6.6213528452213283E-3</v>
      </c>
      <c r="W115" s="300">
        <f t="shared" si="20"/>
        <v>7.0615449845084811E-3</v>
      </c>
      <c r="X115" s="300">
        <f t="shared" si="20"/>
        <v>6.4905906790004419E-3</v>
      </c>
      <c r="Y115" s="300">
        <f t="shared" si="20"/>
        <v>6.9805068092760715E-3</v>
      </c>
      <c r="DA115" s="68"/>
    </row>
    <row r="116" spans="1:105" ht="12" customHeight="1" x14ac:dyDescent="0.25">
      <c r="A116" s="174" t="s">
        <v>1883</v>
      </c>
      <c r="B116" s="301">
        <f t="shared" ref="B116:Y116" si="21">IF(B$43=0,0,B$43/B$32)</f>
        <v>2.8635756792303159E-2</v>
      </c>
      <c r="C116" s="301">
        <f t="shared" si="21"/>
        <v>2.8717287058449746E-2</v>
      </c>
      <c r="D116" s="301">
        <f t="shared" si="21"/>
        <v>2.8666901829484358E-2</v>
      </c>
      <c r="E116" s="301">
        <f t="shared" si="21"/>
        <v>2.8628618032366611E-2</v>
      </c>
      <c r="F116" s="301">
        <f t="shared" si="21"/>
        <v>2.8631411389563367E-2</v>
      </c>
      <c r="G116" s="301">
        <f t="shared" si="21"/>
        <v>2.8643185822560768E-2</v>
      </c>
      <c r="H116" s="301">
        <f t="shared" si="21"/>
        <v>2.8695505186616538E-2</v>
      </c>
      <c r="I116" s="301">
        <f t="shared" si="21"/>
        <v>2.8753800778718915E-2</v>
      </c>
      <c r="J116" s="301">
        <f t="shared" si="21"/>
        <v>2.8714174772807223E-2</v>
      </c>
      <c r="K116" s="301">
        <f t="shared" si="21"/>
        <v>2.8718229265813997E-2</v>
      </c>
      <c r="L116" s="301">
        <f t="shared" si="21"/>
        <v>2.8762909098076848E-2</v>
      </c>
      <c r="M116" s="301">
        <f t="shared" si="21"/>
        <v>2.8785391415710092E-2</v>
      </c>
      <c r="N116" s="301">
        <f t="shared" si="21"/>
        <v>2.8787245520049385E-2</v>
      </c>
      <c r="O116" s="301">
        <f t="shared" si="21"/>
        <v>2.8785788297932366E-2</v>
      </c>
      <c r="P116" s="301">
        <f t="shared" si="21"/>
        <v>2.8812948155842545E-2</v>
      </c>
      <c r="Q116" s="301">
        <f t="shared" si="21"/>
        <v>2.8816103583064415E-2</v>
      </c>
      <c r="R116" s="301">
        <f t="shared" si="21"/>
        <v>2.8805590287739071E-2</v>
      </c>
      <c r="S116" s="301">
        <f t="shared" si="21"/>
        <v>2.8800006360999771E-2</v>
      </c>
      <c r="T116" s="301">
        <f t="shared" si="21"/>
        <v>2.8802987174060359E-2</v>
      </c>
      <c r="U116" s="301">
        <f t="shared" si="21"/>
        <v>2.8807668400634409E-2</v>
      </c>
      <c r="V116" s="301">
        <f t="shared" si="21"/>
        <v>2.8793583975500848E-2</v>
      </c>
      <c r="W116" s="301">
        <f t="shared" si="21"/>
        <v>2.8780824783057744E-2</v>
      </c>
      <c r="X116" s="301">
        <f t="shared" si="21"/>
        <v>2.8797374183217372E-2</v>
      </c>
      <c r="Y116" s="301">
        <f t="shared" si="21"/>
        <v>2.8783173715673162E-2</v>
      </c>
      <c r="DA116" s="178"/>
    </row>
    <row r="117" spans="1:105" ht="12" customHeight="1" x14ac:dyDescent="0.25">
      <c r="A117" s="62" t="s">
        <v>1884</v>
      </c>
      <c r="B117" s="302">
        <f t="shared" ref="B117:Y117" si="22">IF(B$44=0,0,B$44/B$32)</f>
        <v>2.8635756792303159E-2</v>
      </c>
      <c r="C117" s="302">
        <f t="shared" si="22"/>
        <v>2.8717287058449746E-2</v>
      </c>
      <c r="D117" s="302">
        <f t="shared" si="22"/>
        <v>2.8666901829484358E-2</v>
      </c>
      <c r="E117" s="302">
        <f t="shared" si="22"/>
        <v>2.8628618032366611E-2</v>
      </c>
      <c r="F117" s="302">
        <f t="shared" si="22"/>
        <v>2.8631411389563367E-2</v>
      </c>
      <c r="G117" s="302">
        <f t="shared" si="22"/>
        <v>2.8643185822560768E-2</v>
      </c>
      <c r="H117" s="302">
        <f t="shared" si="22"/>
        <v>2.8695505186616538E-2</v>
      </c>
      <c r="I117" s="302">
        <f t="shared" si="22"/>
        <v>2.8753800778718915E-2</v>
      </c>
      <c r="J117" s="302">
        <f t="shared" si="22"/>
        <v>2.8714174772807223E-2</v>
      </c>
      <c r="K117" s="302">
        <f t="shared" si="22"/>
        <v>2.8718229265813997E-2</v>
      </c>
      <c r="L117" s="302">
        <f t="shared" si="22"/>
        <v>2.8762909098076848E-2</v>
      </c>
      <c r="M117" s="302">
        <f t="shared" si="22"/>
        <v>2.8785391415710092E-2</v>
      </c>
      <c r="N117" s="302">
        <f t="shared" si="22"/>
        <v>2.8787245520049385E-2</v>
      </c>
      <c r="O117" s="302">
        <f t="shared" si="22"/>
        <v>2.8785788297932366E-2</v>
      </c>
      <c r="P117" s="302">
        <f t="shared" si="22"/>
        <v>2.8812948155842545E-2</v>
      </c>
      <c r="Q117" s="302">
        <f t="shared" si="22"/>
        <v>2.8816103583064415E-2</v>
      </c>
      <c r="R117" s="302">
        <f t="shared" si="22"/>
        <v>2.8805590287739071E-2</v>
      </c>
      <c r="S117" s="302">
        <f t="shared" si="22"/>
        <v>2.8800006360999771E-2</v>
      </c>
      <c r="T117" s="302">
        <f t="shared" si="22"/>
        <v>2.8802987174060359E-2</v>
      </c>
      <c r="U117" s="302">
        <f t="shared" si="22"/>
        <v>2.8807668400634409E-2</v>
      </c>
      <c r="V117" s="302">
        <f t="shared" si="22"/>
        <v>2.8793583975500848E-2</v>
      </c>
      <c r="W117" s="302">
        <f t="shared" si="22"/>
        <v>2.8780824783057744E-2</v>
      </c>
      <c r="X117" s="302">
        <f t="shared" si="22"/>
        <v>2.8797374183217372E-2</v>
      </c>
      <c r="Y117" s="302">
        <f t="shared" si="22"/>
        <v>2.8783173715673162E-2</v>
      </c>
      <c r="DA117" s="72"/>
    </row>
    <row r="118" spans="1:105" ht="12" customHeight="1" x14ac:dyDescent="0.25">
      <c r="A118" s="62" t="s">
        <v>1896</v>
      </c>
      <c r="B118" s="302">
        <f t="shared" ref="B118:Y118" si="23">IF(B$55=0,0,B$55/B$32)</f>
        <v>0</v>
      </c>
      <c r="C118" s="302">
        <f t="shared" si="23"/>
        <v>0</v>
      </c>
      <c r="D118" s="302">
        <f t="shared" si="23"/>
        <v>0</v>
      </c>
      <c r="E118" s="302">
        <f t="shared" si="23"/>
        <v>0</v>
      </c>
      <c r="F118" s="302">
        <f t="shared" si="23"/>
        <v>0</v>
      </c>
      <c r="G118" s="302">
        <f t="shared" si="23"/>
        <v>0</v>
      </c>
      <c r="H118" s="302">
        <f t="shared" si="23"/>
        <v>0</v>
      </c>
      <c r="I118" s="302">
        <f t="shared" si="23"/>
        <v>0</v>
      </c>
      <c r="J118" s="302">
        <f t="shared" si="23"/>
        <v>0</v>
      </c>
      <c r="K118" s="302">
        <f t="shared" si="23"/>
        <v>0</v>
      </c>
      <c r="L118" s="302">
        <f t="shared" si="23"/>
        <v>0</v>
      </c>
      <c r="M118" s="302">
        <f t="shared" si="23"/>
        <v>0</v>
      </c>
      <c r="N118" s="302">
        <f t="shared" si="23"/>
        <v>0</v>
      </c>
      <c r="O118" s="302">
        <f t="shared" si="23"/>
        <v>0</v>
      </c>
      <c r="P118" s="302">
        <f t="shared" si="23"/>
        <v>0</v>
      </c>
      <c r="Q118" s="302">
        <f t="shared" si="23"/>
        <v>0</v>
      </c>
      <c r="R118" s="302">
        <f t="shared" si="23"/>
        <v>0</v>
      </c>
      <c r="S118" s="302">
        <f t="shared" si="23"/>
        <v>0</v>
      </c>
      <c r="T118" s="302">
        <f t="shared" si="23"/>
        <v>0</v>
      </c>
      <c r="U118" s="302">
        <f t="shared" si="23"/>
        <v>0</v>
      </c>
      <c r="V118" s="302">
        <f t="shared" si="23"/>
        <v>0</v>
      </c>
      <c r="W118" s="302">
        <f t="shared" si="23"/>
        <v>0</v>
      </c>
      <c r="X118" s="302">
        <f t="shared" si="23"/>
        <v>0</v>
      </c>
      <c r="Y118" s="302">
        <f t="shared" si="23"/>
        <v>0</v>
      </c>
      <c r="DA118" s="72"/>
    </row>
    <row r="119" spans="1:105" ht="12" customHeight="1" x14ac:dyDescent="0.25">
      <c r="A119" s="174" t="s">
        <v>1898</v>
      </c>
      <c r="B119" s="301">
        <f t="shared" ref="B119:Y119" si="24">IF(B$56=0,0,B$56/B$32)</f>
        <v>0.85907270376909484</v>
      </c>
      <c r="C119" s="301">
        <f t="shared" si="24"/>
        <v>0.86151861175349276</v>
      </c>
      <c r="D119" s="301">
        <f t="shared" si="24"/>
        <v>0.86000705488453089</v>
      </c>
      <c r="E119" s="301">
        <f t="shared" si="24"/>
        <v>0.85885854097099867</v>
      </c>
      <c r="F119" s="301">
        <f t="shared" si="24"/>
        <v>0.8589423416869012</v>
      </c>
      <c r="G119" s="301">
        <f t="shared" si="24"/>
        <v>0.85929557467682272</v>
      </c>
      <c r="H119" s="301">
        <f t="shared" si="24"/>
        <v>0.86086515559849597</v>
      </c>
      <c r="I119" s="301">
        <f t="shared" si="24"/>
        <v>0.86261402336156734</v>
      </c>
      <c r="J119" s="301">
        <f t="shared" si="24"/>
        <v>0.86142524318421687</v>
      </c>
      <c r="K119" s="301">
        <f t="shared" si="24"/>
        <v>0.86154687797441987</v>
      </c>
      <c r="L119" s="301">
        <f t="shared" si="24"/>
        <v>0.86288727294230538</v>
      </c>
      <c r="M119" s="301">
        <f t="shared" si="24"/>
        <v>0.86356174247130291</v>
      </c>
      <c r="N119" s="301">
        <f t="shared" si="24"/>
        <v>0.86361736560148139</v>
      </c>
      <c r="O119" s="301">
        <f t="shared" si="24"/>
        <v>0.86357364893797106</v>
      </c>
      <c r="P119" s="301">
        <f t="shared" si="24"/>
        <v>0.86438844467527609</v>
      </c>
      <c r="Q119" s="301">
        <f t="shared" si="24"/>
        <v>0.86448310749193258</v>
      </c>
      <c r="R119" s="301">
        <f t="shared" si="24"/>
        <v>0.86416770863217229</v>
      </c>
      <c r="S119" s="301">
        <f t="shared" si="24"/>
        <v>0.86400019082999324</v>
      </c>
      <c r="T119" s="301">
        <f t="shared" si="24"/>
        <v>0.86408961522181071</v>
      </c>
      <c r="U119" s="301">
        <f t="shared" si="24"/>
        <v>0.86423005201903258</v>
      </c>
      <c r="V119" s="301">
        <f t="shared" si="24"/>
        <v>0.86380751926502553</v>
      </c>
      <c r="W119" s="301">
        <f t="shared" si="24"/>
        <v>0.86342474349173193</v>
      </c>
      <c r="X119" s="301">
        <f t="shared" si="24"/>
        <v>0.86392122549652173</v>
      </c>
      <c r="Y119" s="301">
        <f t="shared" si="24"/>
        <v>0.86349521147019515</v>
      </c>
      <c r="DA119" s="178"/>
    </row>
    <row r="120" spans="1:105" ht="12" customHeight="1" x14ac:dyDescent="0.25">
      <c r="A120" s="62" t="s">
        <v>1899</v>
      </c>
      <c r="B120" s="302">
        <f t="shared" ref="B120:Y120" si="25">IF(B$57=0,0,B$57/B$32)</f>
        <v>0.85907270376909484</v>
      </c>
      <c r="C120" s="302">
        <f t="shared" si="25"/>
        <v>0.86151861175349276</v>
      </c>
      <c r="D120" s="302">
        <f t="shared" si="25"/>
        <v>0.86000705488453089</v>
      </c>
      <c r="E120" s="302">
        <f t="shared" si="25"/>
        <v>0.85885854097099867</v>
      </c>
      <c r="F120" s="302">
        <f t="shared" si="25"/>
        <v>0.8589423416869012</v>
      </c>
      <c r="G120" s="302">
        <f t="shared" si="25"/>
        <v>0.85929557467682272</v>
      </c>
      <c r="H120" s="302">
        <f t="shared" si="25"/>
        <v>0.86086515559849597</v>
      </c>
      <c r="I120" s="302">
        <f t="shared" si="25"/>
        <v>0.86261402336156734</v>
      </c>
      <c r="J120" s="302">
        <f t="shared" si="25"/>
        <v>0.86142524318421687</v>
      </c>
      <c r="K120" s="302">
        <f t="shared" si="25"/>
        <v>0.86154687797441987</v>
      </c>
      <c r="L120" s="302">
        <f t="shared" si="25"/>
        <v>0.86288727294230538</v>
      </c>
      <c r="M120" s="302">
        <f t="shared" si="25"/>
        <v>0.86356174247130291</v>
      </c>
      <c r="N120" s="302">
        <f t="shared" si="25"/>
        <v>0.86361736560148139</v>
      </c>
      <c r="O120" s="302">
        <f t="shared" si="25"/>
        <v>0.86357364893797106</v>
      </c>
      <c r="P120" s="302">
        <f t="shared" si="25"/>
        <v>0.86438844467527609</v>
      </c>
      <c r="Q120" s="302">
        <f t="shared" si="25"/>
        <v>0.86448310749193258</v>
      </c>
      <c r="R120" s="302">
        <f t="shared" si="25"/>
        <v>0.86416770863217229</v>
      </c>
      <c r="S120" s="302">
        <f t="shared" si="25"/>
        <v>0.86400019082999324</v>
      </c>
      <c r="T120" s="302">
        <f t="shared" si="25"/>
        <v>0.86408961522181071</v>
      </c>
      <c r="U120" s="302">
        <f t="shared" si="25"/>
        <v>0.86423005201903258</v>
      </c>
      <c r="V120" s="302">
        <f t="shared" si="25"/>
        <v>0.86380751926502553</v>
      </c>
      <c r="W120" s="302">
        <f t="shared" si="25"/>
        <v>0.86342474349173193</v>
      </c>
      <c r="X120" s="302">
        <f t="shared" si="25"/>
        <v>0.86392122549652173</v>
      </c>
      <c r="Y120" s="302">
        <f t="shared" si="25"/>
        <v>0.86349521147019515</v>
      </c>
      <c r="DA120" s="72"/>
    </row>
    <row r="121" spans="1:105" ht="12" customHeight="1" x14ac:dyDescent="0.25">
      <c r="A121" s="62" t="s">
        <v>1911</v>
      </c>
      <c r="B121" s="302">
        <f t="shared" ref="B121:Y121" si="26">IF(B$68=0,0,B$68/B$32)</f>
        <v>0</v>
      </c>
      <c r="C121" s="302">
        <f t="shared" si="26"/>
        <v>0</v>
      </c>
      <c r="D121" s="302">
        <f t="shared" si="26"/>
        <v>0</v>
      </c>
      <c r="E121" s="302">
        <f t="shared" si="26"/>
        <v>0</v>
      </c>
      <c r="F121" s="302">
        <f t="shared" si="26"/>
        <v>0</v>
      </c>
      <c r="G121" s="302">
        <f t="shared" si="26"/>
        <v>0</v>
      </c>
      <c r="H121" s="302">
        <f t="shared" si="26"/>
        <v>0</v>
      </c>
      <c r="I121" s="302">
        <f t="shared" si="26"/>
        <v>0</v>
      </c>
      <c r="J121" s="302">
        <f t="shared" si="26"/>
        <v>0</v>
      </c>
      <c r="K121" s="302">
        <f t="shared" si="26"/>
        <v>0</v>
      </c>
      <c r="L121" s="302">
        <f t="shared" si="26"/>
        <v>0</v>
      </c>
      <c r="M121" s="302">
        <f t="shared" si="26"/>
        <v>0</v>
      </c>
      <c r="N121" s="302">
        <f t="shared" si="26"/>
        <v>0</v>
      </c>
      <c r="O121" s="302">
        <f t="shared" si="26"/>
        <v>0</v>
      </c>
      <c r="P121" s="302">
        <f t="shared" si="26"/>
        <v>0</v>
      </c>
      <c r="Q121" s="302">
        <f t="shared" si="26"/>
        <v>0</v>
      </c>
      <c r="R121" s="302">
        <f t="shared" si="26"/>
        <v>0</v>
      </c>
      <c r="S121" s="302">
        <f t="shared" si="26"/>
        <v>0</v>
      </c>
      <c r="T121" s="302">
        <f t="shared" si="26"/>
        <v>0</v>
      </c>
      <c r="U121" s="302">
        <f t="shared" si="26"/>
        <v>0</v>
      </c>
      <c r="V121" s="302">
        <f t="shared" si="26"/>
        <v>0</v>
      </c>
      <c r="W121" s="302">
        <f t="shared" si="26"/>
        <v>0</v>
      </c>
      <c r="X121" s="302">
        <f t="shared" si="26"/>
        <v>0</v>
      </c>
      <c r="Y121" s="302">
        <f t="shared" si="26"/>
        <v>0</v>
      </c>
      <c r="DA121" s="72"/>
    </row>
    <row r="122" spans="1:105" ht="12" customHeight="1" x14ac:dyDescent="0.25">
      <c r="A122" s="174" t="s">
        <v>1913</v>
      </c>
      <c r="B122" s="301">
        <f t="shared" ref="B122:Y122" si="27">IF(B$69=0,0,B$69/B$32)</f>
        <v>0.1002251487730608</v>
      </c>
      <c r="C122" s="301">
        <f t="shared" si="27"/>
        <v>0.10051050470457386</v>
      </c>
      <c r="D122" s="301">
        <f t="shared" si="27"/>
        <v>0.10033415640319499</v>
      </c>
      <c r="E122" s="301">
        <f t="shared" si="27"/>
        <v>0.10020016311328291</v>
      </c>
      <c r="F122" s="301">
        <f t="shared" si="27"/>
        <v>0.10020993986347157</v>
      </c>
      <c r="G122" s="301">
        <f t="shared" si="27"/>
        <v>0.10025115037896236</v>
      </c>
      <c r="H122" s="301">
        <f t="shared" si="27"/>
        <v>0.10043426815315762</v>
      </c>
      <c r="I122" s="301">
        <f t="shared" si="27"/>
        <v>0.10063830272551598</v>
      </c>
      <c r="J122" s="301">
        <f t="shared" si="27"/>
        <v>0.1004996117048251</v>
      </c>
      <c r="K122" s="301">
        <f t="shared" si="27"/>
        <v>0.10051380243034874</v>
      </c>
      <c r="L122" s="301">
        <f t="shared" si="27"/>
        <v>0.1006701818432687</v>
      </c>
      <c r="M122" s="301">
        <f t="shared" si="27"/>
        <v>0.10074886995498501</v>
      </c>
      <c r="N122" s="301">
        <f t="shared" si="27"/>
        <v>0.1007553593201726</v>
      </c>
      <c r="O122" s="301">
        <f t="shared" si="27"/>
        <v>0.10075025904276304</v>
      </c>
      <c r="P122" s="301">
        <f t="shared" si="27"/>
        <v>0.10084531854544866</v>
      </c>
      <c r="Q122" s="301">
        <f t="shared" si="27"/>
        <v>0.10085636254072519</v>
      </c>
      <c r="R122" s="301">
        <f t="shared" si="27"/>
        <v>0.10081956600708648</v>
      </c>
      <c r="S122" s="301">
        <f t="shared" si="27"/>
        <v>0.10080002226349896</v>
      </c>
      <c r="T122" s="301">
        <f t="shared" si="27"/>
        <v>0.10081045510921102</v>
      </c>
      <c r="U122" s="301">
        <f t="shared" si="27"/>
        <v>0.1008268394022202</v>
      </c>
      <c r="V122" s="301">
        <f t="shared" si="27"/>
        <v>0.10077754391425267</v>
      </c>
      <c r="W122" s="301">
        <f t="shared" si="27"/>
        <v>0.10073288674070181</v>
      </c>
      <c r="X122" s="301">
        <f t="shared" si="27"/>
        <v>0.10079080964126058</v>
      </c>
      <c r="Y122" s="301">
        <f t="shared" si="27"/>
        <v>0.10074110800485579</v>
      </c>
      <c r="DA122" s="178"/>
    </row>
    <row r="123" spans="1:105" ht="12" customHeight="1" x14ac:dyDescent="0.25">
      <c r="A123" s="62" t="s">
        <v>1914</v>
      </c>
      <c r="B123" s="302">
        <f t="shared" ref="B123:Y123" si="28">IF(B$70=0,0,B$70/B$32)</f>
        <v>0.1002251487730608</v>
      </c>
      <c r="C123" s="302">
        <f t="shared" si="28"/>
        <v>0.10051050470457386</v>
      </c>
      <c r="D123" s="302">
        <f t="shared" si="28"/>
        <v>0.10033415640319499</v>
      </c>
      <c r="E123" s="302">
        <f t="shared" si="28"/>
        <v>0.10020016311328291</v>
      </c>
      <c r="F123" s="302">
        <f t="shared" si="28"/>
        <v>0.10020993986347157</v>
      </c>
      <c r="G123" s="302">
        <f t="shared" si="28"/>
        <v>0.10025115037896236</v>
      </c>
      <c r="H123" s="302">
        <f t="shared" si="28"/>
        <v>0.10043426815315762</v>
      </c>
      <c r="I123" s="302">
        <f t="shared" si="28"/>
        <v>0.10063830272551598</v>
      </c>
      <c r="J123" s="302">
        <f t="shared" si="28"/>
        <v>0.1004996117048251</v>
      </c>
      <c r="K123" s="302">
        <f t="shared" si="28"/>
        <v>0.10051380243034874</v>
      </c>
      <c r="L123" s="302">
        <f t="shared" si="28"/>
        <v>0.1006701818432687</v>
      </c>
      <c r="M123" s="302">
        <f t="shared" si="28"/>
        <v>0.10074886995498501</v>
      </c>
      <c r="N123" s="302">
        <f t="shared" si="28"/>
        <v>0.1007553593201726</v>
      </c>
      <c r="O123" s="302">
        <f t="shared" si="28"/>
        <v>0.10075025904276304</v>
      </c>
      <c r="P123" s="302">
        <f t="shared" si="28"/>
        <v>0.10084531854544866</v>
      </c>
      <c r="Q123" s="302">
        <f t="shared" si="28"/>
        <v>0.10085636254072519</v>
      </c>
      <c r="R123" s="302">
        <f t="shared" si="28"/>
        <v>0.10081956600708648</v>
      </c>
      <c r="S123" s="302">
        <f t="shared" si="28"/>
        <v>0.10080002226349896</v>
      </c>
      <c r="T123" s="302">
        <f t="shared" si="28"/>
        <v>0.10081045510921102</v>
      </c>
      <c r="U123" s="302">
        <f t="shared" si="28"/>
        <v>0.1008268394022202</v>
      </c>
      <c r="V123" s="302">
        <f t="shared" si="28"/>
        <v>0.10077754391425267</v>
      </c>
      <c r="W123" s="302">
        <f t="shared" si="28"/>
        <v>0.10073288674070181</v>
      </c>
      <c r="X123" s="302">
        <f t="shared" si="28"/>
        <v>0.10079080964126058</v>
      </c>
      <c r="Y123" s="302">
        <f t="shared" si="28"/>
        <v>0.10074110800485579</v>
      </c>
      <c r="DA123" s="72"/>
    </row>
    <row r="124" spans="1:105" ht="12" customHeight="1" x14ac:dyDescent="0.25">
      <c r="A124" s="63" t="s">
        <v>1926</v>
      </c>
      <c r="B124" s="303">
        <f t="shared" ref="B124:Y124" si="29">IF(B$81=0,0,B$81/B$32)</f>
        <v>0</v>
      </c>
      <c r="C124" s="303">
        <f t="shared" si="29"/>
        <v>0</v>
      </c>
      <c r="D124" s="303">
        <f t="shared" si="29"/>
        <v>0</v>
      </c>
      <c r="E124" s="303">
        <f t="shared" si="29"/>
        <v>0</v>
      </c>
      <c r="F124" s="303">
        <f t="shared" si="29"/>
        <v>0</v>
      </c>
      <c r="G124" s="303">
        <f t="shared" si="29"/>
        <v>0</v>
      </c>
      <c r="H124" s="303">
        <f t="shared" si="29"/>
        <v>0</v>
      </c>
      <c r="I124" s="303">
        <f t="shared" si="29"/>
        <v>0</v>
      </c>
      <c r="J124" s="303">
        <f t="shared" si="29"/>
        <v>0</v>
      </c>
      <c r="K124" s="303">
        <f t="shared" si="29"/>
        <v>0</v>
      </c>
      <c r="L124" s="303">
        <f t="shared" si="29"/>
        <v>0</v>
      </c>
      <c r="M124" s="303">
        <f t="shared" si="29"/>
        <v>0</v>
      </c>
      <c r="N124" s="303">
        <f t="shared" si="29"/>
        <v>0</v>
      </c>
      <c r="O124" s="303">
        <f t="shared" si="29"/>
        <v>0</v>
      </c>
      <c r="P124" s="303">
        <f t="shared" si="29"/>
        <v>0</v>
      </c>
      <c r="Q124" s="303">
        <f t="shared" si="29"/>
        <v>0</v>
      </c>
      <c r="R124" s="303">
        <f t="shared" si="29"/>
        <v>0</v>
      </c>
      <c r="S124" s="303">
        <f t="shared" si="29"/>
        <v>0</v>
      </c>
      <c r="T124" s="303">
        <f t="shared" si="29"/>
        <v>0</v>
      </c>
      <c r="U124" s="303">
        <f t="shared" si="29"/>
        <v>0</v>
      </c>
      <c r="V124" s="303">
        <f t="shared" si="29"/>
        <v>0</v>
      </c>
      <c r="W124" s="303">
        <f t="shared" si="29"/>
        <v>0</v>
      </c>
      <c r="X124" s="303">
        <f t="shared" si="29"/>
        <v>0</v>
      </c>
      <c r="Y124" s="303">
        <f t="shared" si="29"/>
        <v>0</v>
      </c>
      <c r="DA124" s="74"/>
    </row>
    <row r="125" spans="1:105" ht="12" customHeight="1" x14ac:dyDescent="0.25">
      <c r="J125" s="131"/>
    </row>
    <row r="126" spans="1:105" ht="12" customHeight="1" x14ac:dyDescent="0.25">
      <c r="A126" s="35" t="s">
        <v>62</v>
      </c>
      <c r="B126" s="232">
        <f t="shared" ref="B126:Y126" si="30">SUM(B$127:B$132)</f>
        <v>1</v>
      </c>
      <c r="C126" s="232">
        <f t="shared" si="30"/>
        <v>1</v>
      </c>
      <c r="D126" s="232">
        <f t="shared" si="30"/>
        <v>1</v>
      </c>
      <c r="E126" s="232">
        <f t="shared" si="30"/>
        <v>1</v>
      </c>
      <c r="F126" s="232">
        <f t="shared" si="30"/>
        <v>1</v>
      </c>
      <c r="G126" s="232">
        <f t="shared" si="30"/>
        <v>1</v>
      </c>
      <c r="H126" s="232">
        <f t="shared" si="30"/>
        <v>1</v>
      </c>
      <c r="I126" s="232">
        <f t="shared" si="30"/>
        <v>1</v>
      </c>
      <c r="J126" s="232">
        <f t="shared" si="30"/>
        <v>1</v>
      </c>
      <c r="K126" s="232">
        <f t="shared" si="30"/>
        <v>1</v>
      </c>
      <c r="L126" s="232">
        <f t="shared" si="30"/>
        <v>1</v>
      </c>
      <c r="M126" s="232">
        <f t="shared" si="30"/>
        <v>1</v>
      </c>
      <c r="N126" s="232">
        <f t="shared" si="30"/>
        <v>1</v>
      </c>
      <c r="O126" s="232">
        <f t="shared" si="30"/>
        <v>1</v>
      </c>
      <c r="P126" s="232">
        <f t="shared" si="30"/>
        <v>1</v>
      </c>
      <c r="Q126" s="232">
        <f t="shared" si="30"/>
        <v>1</v>
      </c>
      <c r="R126" s="232">
        <f t="shared" si="30"/>
        <v>1</v>
      </c>
      <c r="S126" s="232">
        <f t="shared" si="30"/>
        <v>1</v>
      </c>
      <c r="T126" s="232">
        <f t="shared" si="30"/>
        <v>1</v>
      </c>
      <c r="U126" s="232">
        <f t="shared" si="30"/>
        <v>1</v>
      </c>
      <c r="V126" s="232">
        <f t="shared" si="30"/>
        <v>1</v>
      </c>
      <c r="W126" s="232">
        <f t="shared" si="30"/>
        <v>1</v>
      </c>
      <c r="X126" s="232">
        <f t="shared" si="30"/>
        <v>1</v>
      </c>
      <c r="Y126" s="232">
        <f t="shared" si="30"/>
        <v>1</v>
      </c>
      <c r="DA126" s="95"/>
    </row>
    <row r="127" spans="1:105" ht="12" customHeight="1" x14ac:dyDescent="0.25">
      <c r="A127" s="55" t="s">
        <v>91</v>
      </c>
      <c r="B127" s="299">
        <f t="shared" ref="B127:Y127" si="31">IF(B$84=0,0,B$84/B$83)</f>
        <v>0</v>
      </c>
      <c r="C127" s="299">
        <f t="shared" si="31"/>
        <v>0</v>
      </c>
      <c r="D127" s="299">
        <f t="shared" si="31"/>
        <v>0</v>
      </c>
      <c r="E127" s="299">
        <f t="shared" si="31"/>
        <v>0</v>
      </c>
      <c r="F127" s="299">
        <f t="shared" si="31"/>
        <v>0</v>
      </c>
      <c r="G127" s="299">
        <f t="shared" si="31"/>
        <v>0</v>
      </c>
      <c r="H127" s="299">
        <f t="shared" si="31"/>
        <v>0</v>
      </c>
      <c r="I127" s="299">
        <f t="shared" si="31"/>
        <v>0</v>
      </c>
      <c r="J127" s="299">
        <f t="shared" si="31"/>
        <v>0</v>
      </c>
      <c r="K127" s="299">
        <f t="shared" si="31"/>
        <v>0</v>
      </c>
      <c r="L127" s="299">
        <f t="shared" si="31"/>
        <v>0</v>
      </c>
      <c r="M127" s="299">
        <f t="shared" si="31"/>
        <v>0</v>
      </c>
      <c r="N127" s="299">
        <f t="shared" si="31"/>
        <v>0</v>
      </c>
      <c r="O127" s="299">
        <f t="shared" si="31"/>
        <v>0</v>
      </c>
      <c r="P127" s="299">
        <f t="shared" si="31"/>
        <v>0</v>
      </c>
      <c r="Q127" s="299">
        <f t="shared" si="31"/>
        <v>0</v>
      </c>
      <c r="R127" s="299">
        <f t="shared" si="31"/>
        <v>0</v>
      </c>
      <c r="S127" s="299">
        <f t="shared" si="31"/>
        <v>0</v>
      </c>
      <c r="T127" s="299">
        <f t="shared" si="31"/>
        <v>0</v>
      </c>
      <c r="U127" s="299">
        <f t="shared" si="31"/>
        <v>0</v>
      </c>
      <c r="V127" s="299">
        <f t="shared" si="31"/>
        <v>0</v>
      </c>
      <c r="W127" s="299">
        <f t="shared" si="31"/>
        <v>0</v>
      </c>
      <c r="X127" s="299">
        <f t="shared" si="31"/>
        <v>0</v>
      </c>
      <c r="Y127" s="299">
        <f t="shared" si="31"/>
        <v>0</v>
      </c>
      <c r="DA127" s="67"/>
    </row>
    <row r="128" spans="1:105" ht="12" customHeight="1" x14ac:dyDescent="0.25">
      <c r="A128" s="173" t="s">
        <v>92</v>
      </c>
      <c r="B128" s="233">
        <f t="shared" ref="B128:Y128" si="32">IF(B$85=0,0,B$85/B$83)</f>
        <v>0</v>
      </c>
      <c r="C128" s="233">
        <f t="shared" si="32"/>
        <v>0</v>
      </c>
      <c r="D128" s="233">
        <f t="shared" si="32"/>
        <v>0</v>
      </c>
      <c r="E128" s="233">
        <f t="shared" si="32"/>
        <v>0</v>
      </c>
      <c r="F128" s="233">
        <f t="shared" si="32"/>
        <v>0</v>
      </c>
      <c r="G128" s="233">
        <f t="shared" si="32"/>
        <v>0</v>
      </c>
      <c r="H128" s="233">
        <f t="shared" si="32"/>
        <v>0</v>
      </c>
      <c r="I128" s="233">
        <f t="shared" si="32"/>
        <v>0</v>
      </c>
      <c r="J128" s="233">
        <f t="shared" si="32"/>
        <v>0</v>
      </c>
      <c r="K128" s="233">
        <f t="shared" si="32"/>
        <v>0</v>
      </c>
      <c r="L128" s="233">
        <f t="shared" si="32"/>
        <v>0</v>
      </c>
      <c r="M128" s="233">
        <f t="shared" si="32"/>
        <v>0</v>
      </c>
      <c r="N128" s="233">
        <f t="shared" si="32"/>
        <v>0</v>
      </c>
      <c r="O128" s="233">
        <f t="shared" si="32"/>
        <v>0</v>
      </c>
      <c r="P128" s="233">
        <f t="shared" si="32"/>
        <v>0</v>
      </c>
      <c r="Q128" s="233">
        <f t="shared" si="32"/>
        <v>0</v>
      </c>
      <c r="R128" s="233">
        <f t="shared" si="32"/>
        <v>0</v>
      </c>
      <c r="S128" s="233">
        <f t="shared" si="32"/>
        <v>0</v>
      </c>
      <c r="T128" s="233">
        <f t="shared" si="32"/>
        <v>0</v>
      </c>
      <c r="U128" s="233">
        <f t="shared" si="32"/>
        <v>0</v>
      </c>
      <c r="V128" s="233">
        <f t="shared" si="32"/>
        <v>0</v>
      </c>
      <c r="W128" s="233">
        <f t="shared" si="32"/>
        <v>0</v>
      </c>
      <c r="X128" s="233">
        <f t="shared" si="32"/>
        <v>0</v>
      </c>
      <c r="Y128" s="233">
        <f t="shared" si="32"/>
        <v>0</v>
      </c>
      <c r="DA128" s="177"/>
    </row>
    <row r="129" spans="1:105" ht="12" customHeight="1" x14ac:dyDescent="0.25">
      <c r="A129" s="173" t="s">
        <v>93</v>
      </c>
      <c r="B129" s="233">
        <f t="shared" ref="B129:Y129" si="33">IF(B$86=0,0,B$86/B$83)</f>
        <v>0</v>
      </c>
      <c r="C129" s="233">
        <f t="shared" si="33"/>
        <v>0</v>
      </c>
      <c r="D129" s="233">
        <f t="shared" si="33"/>
        <v>0</v>
      </c>
      <c r="E129" s="233">
        <f t="shared" si="33"/>
        <v>0</v>
      </c>
      <c r="F129" s="233">
        <f t="shared" si="33"/>
        <v>0</v>
      </c>
      <c r="G129" s="233">
        <f t="shared" si="33"/>
        <v>0</v>
      </c>
      <c r="H129" s="233">
        <f t="shared" si="33"/>
        <v>0</v>
      </c>
      <c r="I129" s="233">
        <f t="shared" si="33"/>
        <v>0</v>
      </c>
      <c r="J129" s="233">
        <f t="shared" si="33"/>
        <v>0</v>
      </c>
      <c r="K129" s="233">
        <f t="shared" si="33"/>
        <v>0</v>
      </c>
      <c r="L129" s="233">
        <f t="shared" si="33"/>
        <v>0</v>
      </c>
      <c r="M129" s="233">
        <f t="shared" si="33"/>
        <v>0</v>
      </c>
      <c r="N129" s="233">
        <f t="shared" si="33"/>
        <v>0</v>
      </c>
      <c r="O129" s="233">
        <f t="shared" si="33"/>
        <v>0</v>
      </c>
      <c r="P129" s="233">
        <f t="shared" si="33"/>
        <v>0</v>
      </c>
      <c r="Q129" s="233">
        <f t="shared" si="33"/>
        <v>0</v>
      </c>
      <c r="R129" s="233">
        <f t="shared" si="33"/>
        <v>0</v>
      </c>
      <c r="S129" s="233">
        <f t="shared" si="33"/>
        <v>0</v>
      </c>
      <c r="T129" s="233">
        <f t="shared" si="33"/>
        <v>0</v>
      </c>
      <c r="U129" s="233">
        <f t="shared" si="33"/>
        <v>0</v>
      </c>
      <c r="V129" s="233">
        <f t="shared" si="33"/>
        <v>0</v>
      </c>
      <c r="W129" s="233">
        <f t="shared" si="33"/>
        <v>0</v>
      </c>
      <c r="X129" s="233">
        <f t="shared" si="33"/>
        <v>0</v>
      </c>
      <c r="Y129" s="233">
        <f t="shared" si="33"/>
        <v>0</v>
      </c>
      <c r="DA129" s="177"/>
    </row>
    <row r="130" spans="1:105" ht="12" customHeight="1" x14ac:dyDescent="0.25">
      <c r="A130" s="173" t="s">
        <v>94</v>
      </c>
      <c r="B130" s="233">
        <f t="shared" ref="B130:Y130" si="34">IF(B$87=0,0,B$87/B$83)</f>
        <v>0</v>
      </c>
      <c r="C130" s="233">
        <f t="shared" si="34"/>
        <v>0</v>
      </c>
      <c r="D130" s="233">
        <f t="shared" si="34"/>
        <v>0</v>
      </c>
      <c r="E130" s="233">
        <f t="shared" si="34"/>
        <v>0</v>
      </c>
      <c r="F130" s="233">
        <f t="shared" si="34"/>
        <v>0</v>
      </c>
      <c r="G130" s="233">
        <f t="shared" si="34"/>
        <v>0</v>
      </c>
      <c r="H130" s="233">
        <f t="shared" si="34"/>
        <v>0</v>
      </c>
      <c r="I130" s="233">
        <f t="shared" si="34"/>
        <v>0</v>
      </c>
      <c r="J130" s="233">
        <f t="shared" si="34"/>
        <v>0</v>
      </c>
      <c r="K130" s="233">
        <f t="shared" si="34"/>
        <v>0</v>
      </c>
      <c r="L130" s="233">
        <f t="shared" si="34"/>
        <v>0</v>
      </c>
      <c r="M130" s="233">
        <f t="shared" si="34"/>
        <v>0</v>
      </c>
      <c r="N130" s="233">
        <f t="shared" si="34"/>
        <v>0</v>
      </c>
      <c r="O130" s="233">
        <f t="shared" si="34"/>
        <v>0</v>
      </c>
      <c r="P130" s="233">
        <f t="shared" si="34"/>
        <v>0</v>
      </c>
      <c r="Q130" s="233">
        <f t="shared" si="34"/>
        <v>0</v>
      </c>
      <c r="R130" s="233">
        <f t="shared" si="34"/>
        <v>0</v>
      </c>
      <c r="S130" s="233">
        <f t="shared" si="34"/>
        <v>0</v>
      </c>
      <c r="T130" s="233">
        <f t="shared" si="34"/>
        <v>0</v>
      </c>
      <c r="U130" s="233">
        <f t="shared" si="34"/>
        <v>0</v>
      </c>
      <c r="V130" s="233">
        <f t="shared" si="34"/>
        <v>0</v>
      </c>
      <c r="W130" s="233">
        <f t="shared" si="34"/>
        <v>0</v>
      </c>
      <c r="X130" s="233">
        <f t="shared" si="34"/>
        <v>0</v>
      </c>
      <c r="Y130" s="233">
        <f t="shared" si="34"/>
        <v>0</v>
      </c>
      <c r="DA130" s="177"/>
    </row>
    <row r="131" spans="1:105" ht="12" customHeight="1" x14ac:dyDescent="0.25">
      <c r="A131" s="56" t="s">
        <v>95</v>
      </c>
      <c r="B131" s="300">
        <f t="shared" ref="B131:Y131" si="35">IF(B$88=0,0,B$88/B$83)</f>
        <v>1</v>
      </c>
      <c r="C131" s="300">
        <f t="shared" si="35"/>
        <v>1</v>
      </c>
      <c r="D131" s="300">
        <f t="shared" si="35"/>
        <v>1</v>
      </c>
      <c r="E131" s="300">
        <f t="shared" si="35"/>
        <v>1</v>
      </c>
      <c r="F131" s="300">
        <f t="shared" si="35"/>
        <v>1</v>
      </c>
      <c r="G131" s="300">
        <f t="shared" si="35"/>
        <v>1</v>
      </c>
      <c r="H131" s="300">
        <f t="shared" si="35"/>
        <v>1</v>
      </c>
      <c r="I131" s="300">
        <f t="shared" si="35"/>
        <v>1</v>
      </c>
      <c r="J131" s="300">
        <f t="shared" si="35"/>
        <v>1</v>
      </c>
      <c r="K131" s="300">
        <f t="shared" si="35"/>
        <v>1</v>
      </c>
      <c r="L131" s="300">
        <f t="shared" si="35"/>
        <v>1</v>
      </c>
      <c r="M131" s="300">
        <f t="shared" si="35"/>
        <v>1</v>
      </c>
      <c r="N131" s="300">
        <f t="shared" si="35"/>
        <v>1</v>
      </c>
      <c r="O131" s="300">
        <f t="shared" si="35"/>
        <v>1</v>
      </c>
      <c r="P131" s="300">
        <f t="shared" si="35"/>
        <v>1</v>
      </c>
      <c r="Q131" s="300">
        <f t="shared" si="35"/>
        <v>1</v>
      </c>
      <c r="R131" s="300">
        <f t="shared" si="35"/>
        <v>1</v>
      </c>
      <c r="S131" s="300">
        <f t="shared" si="35"/>
        <v>1</v>
      </c>
      <c r="T131" s="300">
        <f t="shared" si="35"/>
        <v>1</v>
      </c>
      <c r="U131" s="300">
        <f t="shared" si="35"/>
        <v>1</v>
      </c>
      <c r="V131" s="300">
        <f t="shared" si="35"/>
        <v>1</v>
      </c>
      <c r="W131" s="300">
        <f t="shared" si="35"/>
        <v>1</v>
      </c>
      <c r="X131" s="300">
        <f t="shared" si="35"/>
        <v>1</v>
      </c>
      <c r="Y131" s="300">
        <f t="shared" si="35"/>
        <v>1</v>
      </c>
      <c r="DA131" s="68"/>
    </row>
    <row r="132" spans="1:105" ht="12" customHeight="1" x14ac:dyDescent="0.25">
      <c r="A132" s="41" t="s">
        <v>1939</v>
      </c>
      <c r="B132" s="235">
        <f t="shared" ref="B132:Y132" si="36">IF(B$94=0,0,B$94/B$83)</f>
        <v>0</v>
      </c>
      <c r="C132" s="235">
        <f t="shared" si="36"/>
        <v>0</v>
      </c>
      <c r="D132" s="235">
        <f t="shared" si="36"/>
        <v>0</v>
      </c>
      <c r="E132" s="235">
        <f t="shared" si="36"/>
        <v>0</v>
      </c>
      <c r="F132" s="235">
        <f t="shared" si="36"/>
        <v>0</v>
      </c>
      <c r="G132" s="235">
        <f t="shared" si="36"/>
        <v>0</v>
      </c>
      <c r="H132" s="235">
        <f t="shared" si="36"/>
        <v>0</v>
      </c>
      <c r="I132" s="235">
        <f t="shared" si="36"/>
        <v>0</v>
      </c>
      <c r="J132" s="235">
        <f t="shared" si="36"/>
        <v>0</v>
      </c>
      <c r="K132" s="235">
        <f t="shared" si="36"/>
        <v>0</v>
      </c>
      <c r="L132" s="235">
        <f t="shared" si="36"/>
        <v>0</v>
      </c>
      <c r="M132" s="235">
        <f t="shared" si="36"/>
        <v>0</v>
      </c>
      <c r="N132" s="235">
        <f t="shared" si="36"/>
        <v>0</v>
      </c>
      <c r="O132" s="235">
        <f t="shared" si="36"/>
        <v>0</v>
      </c>
      <c r="P132" s="235">
        <f t="shared" si="36"/>
        <v>0</v>
      </c>
      <c r="Q132" s="235">
        <f t="shared" si="36"/>
        <v>0</v>
      </c>
      <c r="R132" s="235">
        <f t="shared" si="36"/>
        <v>0</v>
      </c>
      <c r="S132" s="235">
        <f t="shared" si="36"/>
        <v>0</v>
      </c>
      <c r="T132" s="235">
        <f t="shared" si="36"/>
        <v>0</v>
      </c>
      <c r="U132" s="235">
        <f t="shared" si="36"/>
        <v>0</v>
      </c>
      <c r="V132" s="235">
        <f t="shared" si="36"/>
        <v>0</v>
      </c>
      <c r="W132" s="235">
        <f t="shared" si="36"/>
        <v>0</v>
      </c>
      <c r="X132" s="235">
        <f t="shared" si="36"/>
        <v>0</v>
      </c>
      <c r="Y132" s="235">
        <f t="shared" si="36"/>
        <v>0</v>
      </c>
      <c r="DA132" s="97"/>
    </row>
    <row r="133" spans="1:105" ht="12" customHeight="1" x14ac:dyDescent="0.25">
      <c r="J133" s="131"/>
    </row>
    <row r="134" spans="1:105" ht="15" customHeight="1" x14ac:dyDescent="0.25">
      <c r="A134" s="32" t="s">
        <v>430</v>
      </c>
      <c r="B134" s="33"/>
      <c r="C134" s="33"/>
      <c r="D134" s="33"/>
      <c r="E134" s="33"/>
      <c r="F134" s="33"/>
      <c r="G134" s="33"/>
      <c r="H134" s="33"/>
      <c r="I134" s="33"/>
      <c r="J134" s="33"/>
      <c r="K134" s="33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X134" s="33"/>
      <c r="Y134" s="33"/>
      <c r="DA134" s="88"/>
    </row>
    <row r="135" spans="1:105" ht="12" customHeight="1" x14ac:dyDescent="0.25">
      <c r="J135" s="131"/>
    </row>
    <row r="136" spans="1:105" ht="12" customHeight="1" x14ac:dyDescent="0.25">
      <c r="A136" s="35" t="s">
        <v>54</v>
      </c>
      <c r="B136" s="320">
        <f>IF(B$5=0,0,B$5/PPA_fec!B$5)</f>
        <v>1.2065564677974072</v>
      </c>
      <c r="C136" s="320">
        <f>IF(C$5=0,0,C$5/PPA_fec!C$5)</f>
        <v>1.1093049793959235</v>
      </c>
      <c r="D136" s="320">
        <f>IF(D$5=0,0,D$5/PPA_fec!D$5)</f>
        <v>1.2064525056161051</v>
      </c>
      <c r="E136" s="320">
        <f>IF(E$5=0,0,E$5/PPA_fec!E$5)</f>
        <v>1.3399661888474164</v>
      </c>
      <c r="F136" s="320">
        <f>IF(F$5=0,0,F$5/PPA_fec!F$5)</f>
        <v>1.4001078945835568</v>
      </c>
      <c r="G136" s="320">
        <f>IF(G$5=0,0,G$5/PPA_fec!G$5)</f>
        <v>1.4045652658981747</v>
      </c>
      <c r="H136" s="320">
        <f>IF(H$5=0,0,H$5/PPA_fec!H$5)</f>
        <v>1.3350511389090136</v>
      </c>
      <c r="I136" s="320">
        <f>IF(I$5=0,0,I$5/PPA_fec!I$5)</f>
        <v>1.2402301720737268</v>
      </c>
      <c r="J136" s="320">
        <f>IF(J$5=0,0,J$5/PPA_fec!J$5)</f>
        <v>1.3658956793358874</v>
      </c>
      <c r="K136" s="320">
        <f>IF(K$5=0,0,K$5/PPA_fec!K$5)</f>
        <v>1.3741704053105768</v>
      </c>
      <c r="L136" s="320">
        <f>IF(L$5=0,0,L$5/PPA_fec!L$5)</f>
        <v>1.1566402385112902</v>
      </c>
      <c r="M136" s="320">
        <f>IF(M$5=0,0,M$5/PPA_fec!M$5)</f>
        <v>1.1547351140684112</v>
      </c>
      <c r="N136" s="320">
        <f>IF(N$5=0,0,N$5/PPA_fec!N$5)</f>
        <v>1.1483761260360423</v>
      </c>
      <c r="O136" s="320">
        <f>IF(O$5=0,0,O$5/PPA_fec!O$5)</f>
        <v>1.1766774352157212</v>
      </c>
      <c r="P136" s="320">
        <f>IF(P$5=0,0,P$5/PPA_fec!P$5)</f>
        <v>1.0914024910103239</v>
      </c>
      <c r="Q136" s="320">
        <f>IF(Q$5=0,0,Q$5/PPA_fec!Q$5)</f>
        <v>1.0534722912162575</v>
      </c>
      <c r="R136" s="320">
        <f>IF(R$5=0,0,R$5/PPA_fec!R$5)</f>
        <v>1.0315282943037358</v>
      </c>
      <c r="S136" s="320">
        <f>IF(S$5=0,0,S$5/PPA_fec!S$5)</f>
        <v>1.0286861335295574</v>
      </c>
      <c r="T136" s="320">
        <f>IF(T$5=0,0,T$5/PPA_fec!T$5)</f>
        <v>1.0656245780503271</v>
      </c>
      <c r="U136" s="320">
        <f>IF(U$5=0,0,U$5/PPA_fec!U$5)</f>
        <v>1.039718801646027</v>
      </c>
      <c r="V136" s="320">
        <f>IF(V$5=0,0,V$5/PPA_fec!V$5)</f>
        <v>0.967879217988452</v>
      </c>
      <c r="W136" s="320">
        <f>IF(W$5=0,0,W$5/PPA_fec!W$5)</f>
        <v>0.92036811350413961</v>
      </c>
      <c r="X136" s="320">
        <f>IF(X$5=0,0,X$5/PPA_fec!X$5)</f>
        <v>1.0145865268891352</v>
      </c>
      <c r="Y136" s="320">
        <f>IF(Y$5=0,0,Y$5/PPA_fec!Y$5)</f>
        <v>0.94931913867105777</v>
      </c>
      <c r="DA136" s="95"/>
    </row>
    <row r="137" spans="1:105" ht="12" customHeight="1" x14ac:dyDescent="0.25">
      <c r="A137" s="55" t="s">
        <v>91</v>
      </c>
      <c r="B137" s="273">
        <f>IF(B$6=0,0,B$6/PPA_fec!B$6)</f>
        <v>0</v>
      </c>
      <c r="C137" s="273">
        <f>IF(C$6=0,0,C$6/PPA_fec!C$6)</f>
        <v>0</v>
      </c>
      <c r="D137" s="273">
        <f>IF(D$6=0,0,D$6/PPA_fec!D$6)</f>
        <v>0</v>
      </c>
      <c r="E137" s="273">
        <f>IF(E$6=0,0,E$6/PPA_fec!E$6)</f>
        <v>0</v>
      </c>
      <c r="F137" s="273">
        <f>IF(F$6=0,0,F$6/PPA_fec!F$6)</f>
        <v>0</v>
      </c>
      <c r="G137" s="273">
        <f>IF(G$6=0,0,G$6/PPA_fec!G$6)</f>
        <v>0</v>
      </c>
      <c r="H137" s="273">
        <f>IF(H$6=0,0,H$6/PPA_fec!H$6)</f>
        <v>0</v>
      </c>
      <c r="I137" s="273">
        <f>IF(I$6=0,0,I$6/PPA_fec!I$6)</f>
        <v>0</v>
      </c>
      <c r="J137" s="273">
        <f>IF(J$6=0,0,J$6/PPA_fec!J$6)</f>
        <v>0</v>
      </c>
      <c r="K137" s="273">
        <f>IF(K$6=0,0,K$6/PPA_fec!K$6)</f>
        <v>0</v>
      </c>
      <c r="L137" s="273">
        <f>IF(L$6=0,0,L$6/PPA_fec!L$6)</f>
        <v>0</v>
      </c>
      <c r="M137" s="273">
        <f>IF(M$6=0,0,M$6/PPA_fec!M$6)</f>
        <v>0</v>
      </c>
      <c r="N137" s="273">
        <f>IF(N$6=0,0,N$6/PPA_fec!N$6)</f>
        <v>0</v>
      </c>
      <c r="O137" s="273">
        <f>IF(O$6=0,0,O$6/PPA_fec!O$6)</f>
        <v>0</v>
      </c>
      <c r="P137" s="273">
        <f>IF(P$6=0,0,P$6/PPA_fec!P$6)</f>
        <v>0</v>
      </c>
      <c r="Q137" s="273">
        <f>IF(Q$6=0,0,Q$6/PPA_fec!Q$6)</f>
        <v>0</v>
      </c>
      <c r="R137" s="273">
        <f>IF(R$6=0,0,R$6/PPA_fec!R$6)</f>
        <v>0</v>
      </c>
      <c r="S137" s="273">
        <f>IF(S$6=0,0,S$6/PPA_fec!S$6)</f>
        <v>0</v>
      </c>
      <c r="T137" s="273">
        <f>IF(T$6=0,0,T$6/PPA_fec!T$6)</f>
        <v>0</v>
      </c>
      <c r="U137" s="273">
        <f>IF(U$6=0,0,U$6/PPA_fec!U$6)</f>
        <v>0</v>
      </c>
      <c r="V137" s="273">
        <f>IF(V$6=0,0,V$6/PPA_fec!V$6)</f>
        <v>0</v>
      </c>
      <c r="W137" s="273">
        <f>IF(W$6=0,0,W$6/PPA_fec!W$6)</f>
        <v>0</v>
      </c>
      <c r="X137" s="273">
        <f>IF(X$6=0,0,X$6/PPA_fec!X$6)</f>
        <v>0</v>
      </c>
      <c r="Y137" s="273">
        <f>IF(Y$6=0,0,Y$6/PPA_fec!Y$6)</f>
        <v>0</v>
      </c>
      <c r="DA137" s="76"/>
    </row>
    <row r="138" spans="1:105" ht="12" customHeight="1" x14ac:dyDescent="0.25">
      <c r="A138" s="173" t="s">
        <v>92</v>
      </c>
      <c r="B138" s="274">
        <f>IF(B$7=0,0,B$7/PPA_fec!B$7)</f>
        <v>0</v>
      </c>
      <c r="C138" s="274">
        <f>IF(C$7=0,0,C$7/PPA_fec!C$7)</f>
        <v>0</v>
      </c>
      <c r="D138" s="274">
        <f>IF(D$7=0,0,D$7/PPA_fec!D$7)</f>
        <v>0</v>
      </c>
      <c r="E138" s="274">
        <f>IF(E$7=0,0,E$7/PPA_fec!E$7)</f>
        <v>0</v>
      </c>
      <c r="F138" s="274">
        <f>IF(F$7=0,0,F$7/PPA_fec!F$7)</f>
        <v>0</v>
      </c>
      <c r="G138" s="274">
        <f>IF(G$7=0,0,G$7/PPA_fec!G$7)</f>
        <v>0</v>
      </c>
      <c r="H138" s="274">
        <f>IF(H$7=0,0,H$7/PPA_fec!H$7)</f>
        <v>0</v>
      </c>
      <c r="I138" s="274">
        <f>IF(I$7=0,0,I$7/PPA_fec!I$7)</f>
        <v>0</v>
      </c>
      <c r="J138" s="274">
        <f>IF(J$7=0,0,J$7/PPA_fec!J$7)</f>
        <v>0</v>
      </c>
      <c r="K138" s="274">
        <f>IF(K$7=0,0,K$7/PPA_fec!K$7)</f>
        <v>0</v>
      </c>
      <c r="L138" s="274">
        <f>IF(L$7=0,0,L$7/PPA_fec!L$7)</f>
        <v>0</v>
      </c>
      <c r="M138" s="274">
        <f>IF(M$7=0,0,M$7/PPA_fec!M$7)</f>
        <v>0</v>
      </c>
      <c r="N138" s="274">
        <f>IF(N$7=0,0,N$7/PPA_fec!N$7)</f>
        <v>0</v>
      </c>
      <c r="O138" s="274">
        <f>IF(O$7=0,0,O$7/PPA_fec!O$7)</f>
        <v>0</v>
      </c>
      <c r="P138" s="274">
        <f>IF(P$7=0,0,P$7/PPA_fec!P$7)</f>
        <v>0</v>
      </c>
      <c r="Q138" s="274">
        <f>IF(Q$7=0,0,Q$7/PPA_fec!Q$7)</f>
        <v>0</v>
      </c>
      <c r="R138" s="274">
        <f>IF(R$7=0,0,R$7/PPA_fec!R$7)</f>
        <v>0</v>
      </c>
      <c r="S138" s="274">
        <f>IF(S$7=0,0,S$7/PPA_fec!S$7)</f>
        <v>0</v>
      </c>
      <c r="T138" s="274">
        <f>IF(T$7=0,0,T$7/PPA_fec!T$7)</f>
        <v>0</v>
      </c>
      <c r="U138" s="274">
        <f>IF(U$7=0,0,U$7/PPA_fec!U$7)</f>
        <v>0</v>
      </c>
      <c r="V138" s="274">
        <f>IF(V$7=0,0,V$7/PPA_fec!V$7)</f>
        <v>0</v>
      </c>
      <c r="W138" s="274">
        <f>IF(W$7=0,0,W$7/PPA_fec!W$7)</f>
        <v>0</v>
      </c>
      <c r="X138" s="274">
        <f>IF(X$7=0,0,X$7/PPA_fec!X$7)</f>
        <v>0</v>
      </c>
      <c r="Y138" s="274">
        <f>IF(Y$7=0,0,Y$7/PPA_fec!Y$7)</f>
        <v>0</v>
      </c>
      <c r="DA138" s="77"/>
    </row>
    <row r="139" spans="1:105" ht="12" customHeight="1" x14ac:dyDescent="0.25">
      <c r="A139" s="173" t="s">
        <v>93</v>
      </c>
      <c r="B139" s="274">
        <f>IF(B$8=0,0,B$8/PPA_fec!B$8)</f>
        <v>0</v>
      </c>
      <c r="C139" s="274">
        <f>IF(C$8=0,0,C$8/PPA_fec!C$8)</f>
        <v>0</v>
      </c>
      <c r="D139" s="274">
        <f>IF(D$8=0,0,D$8/PPA_fec!D$8)</f>
        <v>0</v>
      </c>
      <c r="E139" s="274">
        <f>IF(E$8=0,0,E$8/PPA_fec!E$8)</f>
        <v>0</v>
      </c>
      <c r="F139" s="274">
        <f>IF(F$8=0,0,F$8/PPA_fec!F$8)</f>
        <v>0</v>
      </c>
      <c r="G139" s="274">
        <f>IF(G$8=0,0,G$8/PPA_fec!G$8)</f>
        <v>0</v>
      </c>
      <c r="H139" s="274">
        <f>IF(H$8=0,0,H$8/PPA_fec!H$8)</f>
        <v>0</v>
      </c>
      <c r="I139" s="274">
        <f>IF(I$8=0,0,I$8/PPA_fec!I$8)</f>
        <v>0</v>
      </c>
      <c r="J139" s="274">
        <f>IF(J$8=0,0,J$8/PPA_fec!J$8)</f>
        <v>0</v>
      </c>
      <c r="K139" s="274">
        <f>IF(K$8=0,0,K$8/PPA_fec!K$8)</f>
        <v>0</v>
      </c>
      <c r="L139" s="274">
        <f>IF(L$8=0,0,L$8/PPA_fec!L$8)</f>
        <v>0</v>
      </c>
      <c r="M139" s="274">
        <f>IF(M$8=0,0,M$8/PPA_fec!M$8)</f>
        <v>0</v>
      </c>
      <c r="N139" s="274">
        <f>IF(N$8=0,0,N$8/PPA_fec!N$8)</f>
        <v>0</v>
      </c>
      <c r="O139" s="274">
        <f>IF(O$8=0,0,O$8/PPA_fec!O$8)</f>
        <v>0</v>
      </c>
      <c r="P139" s="274">
        <f>IF(P$8=0,0,P$8/PPA_fec!P$8)</f>
        <v>0</v>
      </c>
      <c r="Q139" s="274">
        <f>IF(Q$8=0,0,Q$8/PPA_fec!Q$8)</f>
        <v>0</v>
      </c>
      <c r="R139" s="274">
        <f>IF(R$8=0,0,R$8/PPA_fec!R$8)</f>
        <v>0</v>
      </c>
      <c r="S139" s="274">
        <f>IF(S$8=0,0,S$8/PPA_fec!S$8)</f>
        <v>0</v>
      </c>
      <c r="T139" s="274">
        <f>IF(T$8=0,0,T$8/PPA_fec!T$8)</f>
        <v>0</v>
      </c>
      <c r="U139" s="274">
        <f>IF(U$8=0,0,U$8/PPA_fec!U$8)</f>
        <v>0</v>
      </c>
      <c r="V139" s="274">
        <f>IF(V$8=0,0,V$8/PPA_fec!V$8)</f>
        <v>0</v>
      </c>
      <c r="W139" s="274">
        <f>IF(W$8=0,0,W$8/PPA_fec!W$8)</f>
        <v>0</v>
      </c>
      <c r="X139" s="274">
        <f>IF(X$8=0,0,X$8/PPA_fec!X$8)</f>
        <v>0</v>
      </c>
      <c r="Y139" s="274">
        <f>IF(Y$8=0,0,Y$8/PPA_fec!Y$8)</f>
        <v>0</v>
      </c>
      <c r="DA139" s="77"/>
    </row>
    <row r="140" spans="1:105" ht="12" customHeight="1" x14ac:dyDescent="0.25">
      <c r="A140" s="173" t="s">
        <v>94</v>
      </c>
      <c r="B140" s="274">
        <f>IF(B$9=0,0,B$9/PPA_fec!B$9)</f>
        <v>0</v>
      </c>
      <c r="C140" s="274">
        <f>IF(C$9=0,0,C$9/PPA_fec!C$9)</f>
        <v>0</v>
      </c>
      <c r="D140" s="274">
        <f>IF(D$9=0,0,D$9/PPA_fec!D$9)</f>
        <v>0</v>
      </c>
      <c r="E140" s="274">
        <f>IF(E$9=0,0,E$9/PPA_fec!E$9)</f>
        <v>0</v>
      </c>
      <c r="F140" s="274">
        <f>IF(F$9=0,0,F$9/PPA_fec!F$9)</f>
        <v>0</v>
      </c>
      <c r="G140" s="274">
        <f>IF(G$9=0,0,G$9/PPA_fec!G$9)</f>
        <v>0</v>
      </c>
      <c r="H140" s="274">
        <f>IF(H$9=0,0,H$9/PPA_fec!H$9)</f>
        <v>0</v>
      </c>
      <c r="I140" s="274">
        <f>IF(I$9=0,0,I$9/PPA_fec!I$9)</f>
        <v>0</v>
      </c>
      <c r="J140" s="274">
        <f>IF(J$9=0,0,J$9/PPA_fec!J$9)</f>
        <v>0</v>
      </c>
      <c r="K140" s="274">
        <f>IF(K$9=0,0,K$9/PPA_fec!K$9)</f>
        <v>0</v>
      </c>
      <c r="L140" s="274">
        <f>IF(L$9=0,0,L$9/PPA_fec!L$9)</f>
        <v>0</v>
      </c>
      <c r="M140" s="274">
        <f>IF(M$9=0,0,M$9/PPA_fec!M$9)</f>
        <v>0</v>
      </c>
      <c r="N140" s="274">
        <f>IF(N$9=0,0,N$9/PPA_fec!N$9)</f>
        <v>0</v>
      </c>
      <c r="O140" s="274">
        <f>IF(O$9=0,0,O$9/PPA_fec!O$9)</f>
        <v>0</v>
      </c>
      <c r="P140" s="274">
        <f>IF(P$9=0,0,P$9/PPA_fec!P$9)</f>
        <v>0</v>
      </c>
      <c r="Q140" s="274">
        <f>IF(Q$9=0,0,Q$9/PPA_fec!Q$9)</f>
        <v>0</v>
      </c>
      <c r="R140" s="274">
        <f>IF(R$9=0,0,R$9/PPA_fec!R$9)</f>
        <v>0</v>
      </c>
      <c r="S140" s="274">
        <f>IF(S$9=0,0,S$9/PPA_fec!S$9)</f>
        <v>0</v>
      </c>
      <c r="T140" s="274">
        <f>IF(T$9=0,0,T$9/PPA_fec!T$9)</f>
        <v>0</v>
      </c>
      <c r="U140" s="274">
        <f>IF(U$9=0,0,U$9/PPA_fec!U$9)</f>
        <v>0</v>
      </c>
      <c r="V140" s="274">
        <f>IF(V$9=0,0,V$9/PPA_fec!V$9)</f>
        <v>0</v>
      </c>
      <c r="W140" s="274">
        <f>IF(W$9=0,0,W$9/PPA_fec!W$9)</f>
        <v>0</v>
      </c>
      <c r="X140" s="274">
        <f>IF(X$9=0,0,X$9/PPA_fec!X$9)</f>
        <v>0</v>
      </c>
      <c r="Y140" s="274">
        <f>IF(Y$9=0,0,Y$9/PPA_fec!Y$9)</f>
        <v>0</v>
      </c>
      <c r="DA140" s="77"/>
    </row>
    <row r="141" spans="1:105" ht="12" customHeight="1" x14ac:dyDescent="0.25">
      <c r="A141" s="56" t="s">
        <v>95</v>
      </c>
      <c r="B141" s="275">
        <f>IF(B$10=0,0,B$10/PPA_fec!B$10)</f>
        <v>1.5889199004740513</v>
      </c>
      <c r="C141" s="275">
        <f>IF(C$10=0,0,C$10/PPA_fec!C$10)</f>
        <v>1.1061590379112969</v>
      </c>
      <c r="D141" s="275">
        <f>IF(D$10=0,0,D$10/PPA_fec!D$10)</f>
        <v>1.4486204865650343</v>
      </c>
      <c r="E141" s="275">
        <f>IF(E$10=0,0,E$10/PPA_fec!E$10)</f>
        <v>1.7780357156135982</v>
      </c>
      <c r="F141" s="275">
        <f>IF(F$10=0,0,F$10/PPA_fec!F$10)</f>
        <v>1.8346132728272055</v>
      </c>
      <c r="G141" s="275">
        <f>IF(G$10=0,0,G$10/PPA_fec!G$10)</f>
        <v>1.7867120994401398</v>
      </c>
      <c r="H141" s="275">
        <f>IF(H$10=0,0,H$10/PPA_fec!H$10)</f>
        <v>1.4554373510605194</v>
      </c>
      <c r="I141" s="275">
        <f>IF(I$10=0,0,I$10/PPA_fec!I$10)</f>
        <v>1.0677997746863916</v>
      </c>
      <c r="J141" s="275">
        <f>IF(J$10=0,0,J$10/PPA_fec!J$10)</f>
        <v>1.3931707689043999</v>
      </c>
      <c r="K141" s="275">
        <f>IF(K$10=0,0,K$10/PPA_fec!K$10)</f>
        <v>1.3803055893992708</v>
      </c>
      <c r="L141" s="275">
        <f>IF(L$10=0,0,L$10/PPA_fec!L$10)</f>
        <v>0.94688214858970277</v>
      </c>
      <c r="M141" s="275">
        <f>IF(M$10=0,0,M$10/PPA_fec!M$10)</f>
        <v>0.83408274441029928</v>
      </c>
      <c r="N141" s="275">
        <f>IF(N$10=0,0,N$10/PPA_fec!N$10)</f>
        <v>0.81980964122810818</v>
      </c>
      <c r="O141" s="275">
        <f>IF(O$10=0,0,O$10/PPA_fec!O$10)</f>
        <v>0.8480940700052596</v>
      </c>
      <c r="P141" s="275">
        <f>IF(P$10=0,0,P$10/PPA_fec!P$10)</f>
        <v>0.65605300178887416</v>
      </c>
      <c r="Q141" s="275">
        <f>IF(Q$10=0,0,Q$10/PPA_fec!Q$10)</f>
        <v>0.61585787835123595</v>
      </c>
      <c r="R141" s="275">
        <f>IF(R$10=0,0,R$10/PPA_fec!R$10)</f>
        <v>0.64563422687153049</v>
      </c>
      <c r="S141" s="275">
        <f>IF(S$10=0,0,S$10/PPA_fec!S$10)</f>
        <v>0.66599551749399377</v>
      </c>
      <c r="T141" s="275">
        <f>IF(T$10=0,0,T$10/PPA_fec!T$10)</f>
        <v>0.68077155643237397</v>
      </c>
      <c r="U141" s="275">
        <f>IF(U$10=0,0,U$10/PPA_fec!U$10)</f>
        <v>0.64223151012269353</v>
      </c>
      <c r="V141" s="275">
        <f>IF(V$10=0,0,V$10/PPA_fec!V$10)</f>
        <v>0.64825777536776963</v>
      </c>
      <c r="W141" s="275">
        <f>IF(W$10=0,0,W$10/PPA_fec!W$10)</f>
        <v>0.66313522352217136</v>
      </c>
      <c r="X141" s="275">
        <f>IF(X$10=0,0,X$10/PPA_fec!X$10)</f>
        <v>0.66826969560586091</v>
      </c>
      <c r="Y141" s="275">
        <f>IF(Y$10=0,0,Y$10/PPA_fec!Y$10)</f>
        <v>0.67469793163393099</v>
      </c>
      <c r="DA141" s="78"/>
    </row>
    <row r="142" spans="1:105" ht="12" customHeight="1" x14ac:dyDescent="0.25">
      <c r="A142" s="174" t="s">
        <v>1853</v>
      </c>
      <c r="B142" s="276">
        <f>IF(B$16=0,0,B$16/PPA_fec!B$16)</f>
        <v>0</v>
      </c>
      <c r="C142" s="276">
        <f>IF(C$16=0,0,C$16/PPA_fec!C$16)</f>
        <v>0</v>
      </c>
      <c r="D142" s="276">
        <f>IF(D$16=0,0,D$16/PPA_fec!D$16)</f>
        <v>0</v>
      </c>
      <c r="E142" s="276">
        <f>IF(E$16=0,0,E$16/PPA_fec!E$16)</f>
        <v>0</v>
      </c>
      <c r="F142" s="276">
        <f>IF(F$16=0,0,F$16/PPA_fec!F$16)</f>
        <v>0</v>
      </c>
      <c r="G142" s="276">
        <f>IF(G$16=0,0,G$16/PPA_fec!G$16)</f>
        <v>0</v>
      </c>
      <c r="H142" s="276">
        <f>IF(H$16=0,0,H$16/PPA_fec!H$16)</f>
        <v>0</v>
      </c>
      <c r="I142" s="276">
        <f>IF(I$16=0,0,I$16/PPA_fec!I$16)</f>
        <v>0</v>
      </c>
      <c r="J142" s="276">
        <f>IF(J$16=0,0,J$16/PPA_fec!J$16)</f>
        <v>0</v>
      </c>
      <c r="K142" s="276">
        <f>IF(K$16=0,0,K$16/PPA_fec!K$16)</f>
        <v>0</v>
      </c>
      <c r="L142" s="276">
        <f>IF(L$16=0,0,L$16/PPA_fec!L$16)</f>
        <v>0</v>
      </c>
      <c r="M142" s="276">
        <f>IF(M$16=0,0,M$16/PPA_fec!M$16)</f>
        <v>0</v>
      </c>
      <c r="N142" s="276">
        <f>IF(N$16=0,0,N$16/PPA_fec!N$16)</f>
        <v>0</v>
      </c>
      <c r="O142" s="276">
        <f>IF(O$16=0,0,O$16/PPA_fec!O$16)</f>
        <v>0</v>
      </c>
      <c r="P142" s="276">
        <f>IF(P$16=0,0,P$16/PPA_fec!P$16)</f>
        <v>0</v>
      </c>
      <c r="Q142" s="276">
        <f>IF(Q$16=0,0,Q$16/PPA_fec!Q$16)</f>
        <v>0</v>
      </c>
      <c r="R142" s="276">
        <f>IF(R$16=0,0,R$16/PPA_fec!R$16)</f>
        <v>0</v>
      </c>
      <c r="S142" s="276">
        <f>IF(S$16=0,0,S$16/PPA_fec!S$16)</f>
        <v>0</v>
      </c>
      <c r="T142" s="276">
        <f>IF(T$16=0,0,T$16/PPA_fec!T$16)</f>
        <v>0</v>
      </c>
      <c r="U142" s="276">
        <f>IF(U$16=0,0,U$16/PPA_fec!U$16)</f>
        <v>0</v>
      </c>
      <c r="V142" s="276">
        <f>IF(V$16=0,0,V$16/PPA_fec!V$16)</f>
        <v>0</v>
      </c>
      <c r="W142" s="276">
        <f>IF(W$16=0,0,W$16/PPA_fec!W$16)</f>
        <v>0</v>
      </c>
      <c r="X142" s="276">
        <f>IF(X$16=0,0,X$16/PPA_fec!X$16)</f>
        <v>0</v>
      </c>
      <c r="Y142" s="276">
        <f>IF(Y$16=0,0,Y$16/PPA_fec!Y$16)</f>
        <v>0</v>
      </c>
      <c r="DA142" s="79"/>
    </row>
    <row r="143" spans="1:105" ht="12" customHeight="1" x14ac:dyDescent="0.25">
      <c r="A143" s="174" t="s">
        <v>1855</v>
      </c>
      <c r="B143" s="276">
        <f>IF(B$17=0,0,B$17/PPA_fec!B$17)</f>
        <v>1.4337519350581356</v>
      </c>
      <c r="C143" s="276">
        <f>IF(C$17=0,0,C$17/PPA_fec!C$17)</f>
        <v>1.3512290094007946</v>
      </c>
      <c r="D143" s="276">
        <f>IF(D$17=0,0,D$17/PPA_fec!D$17)</f>
        <v>1.4462738655762724</v>
      </c>
      <c r="E143" s="276">
        <f>IF(E$17=0,0,E$17/PPA_fec!E$17)</f>
        <v>1.5763436830032802</v>
      </c>
      <c r="F143" s="276">
        <f>IF(F$17=0,0,F$17/PPA_fec!F$17)</f>
        <v>1.6411116774273871</v>
      </c>
      <c r="G143" s="276">
        <f>IF(G$17=0,0,G$17/PPA_fec!G$17)</f>
        <v>1.6537171100992756</v>
      </c>
      <c r="H143" s="276">
        <f>IF(H$17=0,0,H$17/PPA_fec!H$17)</f>
        <v>1.6088190184722477</v>
      </c>
      <c r="I143" s="276">
        <f>IF(I$17=0,0,I$17/PPA_fec!I$17)</f>
        <v>1.5436000793174267</v>
      </c>
      <c r="J143" s="276">
        <f>IF(J$17=0,0,J$17/PPA_fec!J$17)</f>
        <v>1.6633336522255948</v>
      </c>
      <c r="K143" s="276">
        <f>IF(K$17=0,0,K$17/PPA_fec!K$17)</f>
        <v>1.6746181780093095</v>
      </c>
      <c r="L143" s="276">
        <f>IF(L$17=0,0,L$17/PPA_fec!L$17)</f>
        <v>1.4521105127351157</v>
      </c>
      <c r="M143" s="276">
        <f>IF(M$17=0,0,M$17/PPA_fec!M$17)</f>
        <v>1.4565669351867543</v>
      </c>
      <c r="N143" s="276">
        <f>IF(N$17=0,0,N$17/PPA_fec!N$17)</f>
        <v>1.4497093654752842</v>
      </c>
      <c r="O143" s="276">
        <f>IF(O$17=0,0,O$17/PPA_fec!O$17)</f>
        <v>1.4803510220961289</v>
      </c>
      <c r="P143" s="276">
        <f>IF(P$17=0,0,P$17/PPA_fec!P$17)</f>
        <v>1.3899990025139615</v>
      </c>
      <c r="Q143" s="276">
        <f>IF(Q$17=0,0,Q$17/PPA_fec!Q$17)</f>
        <v>1.3455803246170357</v>
      </c>
      <c r="R143" s="276">
        <f>IF(R$17=0,0,R$17/PPA_fec!R$17)</f>
        <v>1.3154464594754274</v>
      </c>
      <c r="S143" s="276">
        <f>IF(S$17=0,0,S$17/PPA_fec!S$17)</f>
        <v>1.3080432549969843</v>
      </c>
      <c r="T143" s="276">
        <f>IF(T$17=0,0,T$17/PPA_fec!T$17)</f>
        <v>1.3542714449145365</v>
      </c>
      <c r="U143" s="276">
        <f>IF(U$17=0,0,U$17/PPA_fec!U$17)</f>
        <v>1.3252229537844356</v>
      </c>
      <c r="V143" s="276">
        <f>IF(V$17=0,0,V$17/PPA_fec!V$17)</f>
        <v>1.235990321204238</v>
      </c>
      <c r="W143" s="276">
        <f>IF(W$17=0,0,W$17/PPA_fec!W$17)</f>
        <v>1.17754013762068</v>
      </c>
      <c r="X143" s="276">
        <f>IF(X$17=0,0,X$17/PPA_fec!X$17)</f>
        <v>1.2945689305021766</v>
      </c>
      <c r="Y143" s="276">
        <f>IF(Y$17=0,0,Y$17/PPA_fec!Y$17)</f>
        <v>1.212315954957095</v>
      </c>
      <c r="DA143" s="79"/>
    </row>
    <row r="144" spans="1:105" ht="12" customHeight="1" x14ac:dyDescent="0.25">
      <c r="A144" s="41" t="s">
        <v>1870</v>
      </c>
      <c r="B144" s="277">
        <f>IF(B$30=0,0,B$30/PPA_fec!B$30)</f>
        <v>0</v>
      </c>
      <c r="C144" s="277">
        <f>IF(C$30=0,0,C$30/PPA_fec!C$30)</f>
        <v>0</v>
      </c>
      <c r="D144" s="277">
        <f>IF(D$30=0,0,D$30/PPA_fec!D$30)</f>
        <v>0</v>
      </c>
      <c r="E144" s="277">
        <f>IF(E$30=0,0,E$30/PPA_fec!E$30)</f>
        <v>0</v>
      </c>
      <c r="F144" s="277">
        <f>IF(F$30=0,0,F$30/PPA_fec!F$30)</f>
        <v>0</v>
      </c>
      <c r="G144" s="277">
        <f>IF(G$30=0,0,G$30/PPA_fec!G$30)</f>
        <v>0</v>
      </c>
      <c r="H144" s="277">
        <f>IF(H$30=0,0,H$30/PPA_fec!H$30)</f>
        <v>0</v>
      </c>
      <c r="I144" s="277">
        <f>IF(I$30=0,0,I$30/PPA_fec!I$30)</f>
        <v>0</v>
      </c>
      <c r="J144" s="277">
        <f>IF(J$30=0,0,J$30/PPA_fec!J$30)</f>
        <v>0</v>
      </c>
      <c r="K144" s="277">
        <f>IF(K$30=0,0,K$30/PPA_fec!K$30)</f>
        <v>0</v>
      </c>
      <c r="L144" s="277">
        <f>IF(L$30=0,0,L$30/PPA_fec!L$30)</f>
        <v>0</v>
      </c>
      <c r="M144" s="277">
        <f>IF(M$30=0,0,M$30/PPA_fec!M$30)</f>
        <v>0</v>
      </c>
      <c r="N144" s="277">
        <f>IF(N$30=0,0,N$30/PPA_fec!N$30)</f>
        <v>0</v>
      </c>
      <c r="O144" s="277">
        <f>IF(O$30=0,0,O$30/PPA_fec!O$30)</f>
        <v>0</v>
      </c>
      <c r="P144" s="277">
        <f>IF(P$30=0,0,P$30/PPA_fec!P$30)</f>
        <v>0</v>
      </c>
      <c r="Q144" s="277">
        <f>IF(Q$30=0,0,Q$30/PPA_fec!Q$30)</f>
        <v>0</v>
      </c>
      <c r="R144" s="277">
        <f>IF(R$30=0,0,R$30/PPA_fec!R$30)</f>
        <v>0</v>
      </c>
      <c r="S144" s="277">
        <f>IF(S$30=0,0,S$30/PPA_fec!S$30)</f>
        <v>0</v>
      </c>
      <c r="T144" s="277">
        <f>IF(T$30=0,0,T$30/PPA_fec!T$30)</f>
        <v>0</v>
      </c>
      <c r="U144" s="277">
        <f>IF(U$30=0,0,U$30/PPA_fec!U$30)</f>
        <v>0</v>
      </c>
      <c r="V144" s="277">
        <f>IF(V$30=0,0,V$30/PPA_fec!V$30)</f>
        <v>0</v>
      </c>
      <c r="W144" s="277">
        <f>IF(W$30=0,0,W$30/PPA_fec!W$30)</f>
        <v>0</v>
      </c>
      <c r="X144" s="277">
        <f>IF(X$30=0,0,X$30/PPA_fec!X$30)</f>
        <v>0</v>
      </c>
      <c r="Y144" s="277">
        <f>IF(Y$30=0,0,Y$30/PPA_fec!Y$30)</f>
        <v>0</v>
      </c>
      <c r="DA144" s="82"/>
    </row>
    <row r="145" spans="1:105" ht="12" customHeight="1" x14ac:dyDescent="0.25">
      <c r="J145" s="131"/>
    </row>
    <row r="146" spans="1:105" ht="12" customHeight="1" x14ac:dyDescent="0.25">
      <c r="A146" s="35" t="s">
        <v>55</v>
      </c>
      <c r="B146" s="320">
        <f>IF(B$32=0,0,B$32/PPA_fec!B$32)</f>
        <v>1.5935334463774931</v>
      </c>
      <c r="C146" s="320">
        <f>IF(C$32=0,0,C$32/PPA_fec!C$32)</f>
        <v>1.5678771635492599</v>
      </c>
      <c r="D146" s="320">
        <f>IF(D$32=0,0,D$32/PPA_fec!D$32)</f>
        <v>1.6314994404673302</v>
      </c>
      <c r="E146" s="320">
        <f>IF(E$32=0,0,E$32/PPA_fec!E$32)</f>
        <v>1.7160674038202348</v>
      </c>
      <c r="F146" s="320">
        <f>IF(F$32=0,0,F$32/PPA_fec!F$32)</f>
        <v>1.7722702597404014</v>
      </c>
      <c r="G146" s="320">
        <f>IF(G$32=0,0,G$32/PPA_fec!G$32)</f>
        <v>1.7999719053033465</v>
      </c>
      <c r="H146" s="320">
        <f>IF(H$32=0,0,H$32/PPA_fec!H$32)</f>
        <v>1.8285516609874686</v>
      </c>
      <c r="I146" s="320">
        <f>IF(I$32=0,0,I$32/PPA_fec!I$32)</f>
        <v>1.8746707099841511</v>
      </c>
      <c r="J146" s="320">
        <f>IF(J$32=0,0,J$32/PPA_fec!J$32)</f>
        <v>1.9306267284005563</v>
      </c>
      <c r="K146" s="320">
        <f>IF(K$32=0,0,K$32/PPA_fec!K$32)</f>
        <v>1.9458127113310957</v>
      </c>
      <c r="L146" s="320">
        <f>IF(L$32=0,0,L$32/PPA_fec!L$32)</f>
        <v>1.7985181752415604</v>
      </c>
      <c r="M146" s="320">
        <f>IF(M$32=0,0,M$32/PPA_fec!M$32)</f>
        <v>1.8177766722732076</v>
      </c>
      <c r="N146" s="320">
        <f>IF(N$32=0,0,N$32/PPA_fec!N$32)</f>
        <v>1.8121834168823994</v>
      </c>
      <c r="O146" s="320">
        <f>IF(O$32=0,0,O$32/PPA_fec!O$32)</f>
        <v>1.8351101971222421</v>
      </c>
      <c r="P146" s="320">
        <f>IF(P$32=0,0,P$32/PPA_fec!P$32)</f>
        <v>1.7674792046705023</v>
      </c>
      <c r="Q146" s="320">
        <f>IF(Q$32=0,0,Q$32/PPA_fec!Q$32)</f>
        <v>1.7222994880489313</v>
      </c>
      <c r="R146" s="320">
        <f>IF(R$32=0,0,R$32/PPA_fec!R$32)</f>
        <v>1.6801362796344919</v>
      </c>
      <c r="S146" s="320">
        <f>IF(S$32=0,0,S$32/PPA_fec!S$32)</f>
        <v>1.6598552740724235</v>
      </c>
      <c r="T146" s="320">
        <f>IF(T$32=0,0,T$32/PPA_fec!T$32)</f>
        <v>1.7155590312052076</v>
      </c>
      <c r="U146" s="320">
        <f>IF(U$32=0,0,U$32/PPA_fec!U$32)</f>
        <v>1.68970031938198</v>
      </c>
      <c r="V146" s="320">
        <f>IF(V$32=0,0,V$32/PPA_fec!V$32)</f>
        <v>1.5876438907780437</v>
      </c>
      <c r="W146" s="320">
        <f>IF(W$32=0,0,W$32/PPA_fec!W$32)</f>
        <v>1.5239219969613611</v>
      </c>
      <c r="X146" s="320">
        <f>IF(X$32=0,0,X$32/PPA_fec!X$32)</f>
        <v>1.6585967729907678</v>
      </c>
      <c r="Y146" s="320">
        <f>IF(Y$32=0,0,Y$32/PPA_fec!Y$32)</f>
        <v>1.560403866149362</v>
      </c>
      <c r="DA146" s="95"/>
    </row>
    <row r="147" spans="1:105" ht="12" customHeight="1" x14ac:dyDescent="0.25">
      <c r="A147" s="55" t="s">
        <v>91</v>
      </c>
      <c r="B147" s="273">
        <f>IF(B$33=0,0,B$33/PPA_fec!B$33)</f>
        <v>0</v>
      </c>
      <c r="C147" s="273">
        <f>IF(C$33=0,0,C$33/PPA_fec!C$33)</f>
        <v>0</v>
      </c>
      <c r="D147" s="273">
        <f>IF(D$33=0,0,D$33/PPA_fec!D$33)</f>
        <v>0</v>
      </c>
      <c r="E147" s="273">
        <f>IF(E$33=0,0,E$33/PPA_fec!E$33)</f>
        <v>0</v>
      </c>
      <c r="F147" s="273">
        <f>IF(F$33=0,0,F$33/PPA_fec!F$33)</f>
        <v>0</v>
      </c>
      <c r="G147" s="273">
        <f>IF(G$33=0,0,G$33/PPA_fec!G$33)</f>
        <v>0</v>
      </c>
      <c r="H147" s="273">
        <f>IF(H$33=0,0,H$33/PPA_fec!H$33)</f>
        <v>0</v>
      </c>
      <c r="I147" s="273">
        <f>IF(I$33=0,0,I$33/PPA_fec!I$33)</f>
        <v>0</v>
      </c>
      <c r="J147" s="273">
        <f>IF(J$33=0,0,J$33/PPA_fec!J$33)</f>
        <v>0</v>
      </c>
      <c r="K147" s="273">
        <f>IF(K$33=0,0,K$33/PPA_fec!K$33)</f>
        <v>0</v>
      </c>
      <c r="L147" s="273">
        <f>IF(L$33=0,0,L$33/PPA_fec!L$33)</f>
        <v>0</v>
      </c>
      <c r="M147" s="273">
        <f>IF(M$33=0,0,M$33/PPA_fec!M$33)</f>
        <v>0</v>
      </c>
      <c r="N147" s="273">
        <f>IF(N$33=0,0,N$33/PPA_fec!N$33)</f>
        <v>0</v>
      </c>
      <c r="O147" s="273">
        <f>IF(O$33=0,0,O$33/PPA_fec!O$33)</f>
        <v>0</v>
      </c>
      <c r="P147" s="273">
        <f>IF(P$33=0,0,P$33/PPA_fec!P$33)</f>
        <v>0</v>
      </c>
      <c r="Q147" s="273">
        <f>IF(Q$33=0,0,Q$33/PPA_fec!Q$33)</f>
        <v>0</v>
      </c>
      <c r="R147" s="273">
        <f>IF(R$33=0,0,R$33/PPA_fec!R$33)</f>
        <v>0</v>
      </c>
      <c r="S147" s="273">
        <f>IF(S$33=0,0,S$33/PPA_fec!S$33)</f>
        <v>0</v>
      </c>
      <c r="T147" s="273">
        <f>IF(T$33=0,0,T$33/PPA_fec!T$33)</f>
        <v>0</v>
      </c>
      <c r="U147" s="273">
        <f>IF(U$33=0,0,U$33/PPA_fec!U$33)</f>
        <v>0</v>
      </c>
      <c r="V147" s="273">
        <f>IF(V$33=0,0,V$33/PPA_fec!V$33)</f>
        <v>0</v>
      </c>
      <c r="W147" s="273">
        <f>IF(W$33=0,0,W$33/PPA_fec!W$33)</f>
        <v>0</v>
      </c>
      <c r="X147" s="273">
        <f>IF(X$33=0,0,X$33/PPA_fec!X$33)</f>
        <v>0</v>
      </c>
      <c r="Y147" s="273">
        <f>IF(Y$33=0,0,Y$33/PPA_fec!Y$33)</f>
        <v>0</v>
      </c>
      <c r="DA147" s="76"/>
    </row>
    <row r="148" spans="1:105" ht="12" customHeight="1" x14ac:dyDescent="0.25">
      <c r="A148" s="173" t="s">
        <v>92</v>
      </c>
      <c r="B148" s="274">
        <f>IF(B$34=0,0,B$34/PPA_fec!B$34)</f>
        <v>0</v>
      </c>
      <c r="C148" s="274">
        <f>IF(C$34=0,0,C$34/PPA_fec!C$34)</f>
        <v>0</v>
      </c>
      <c r="D148" s="274">
        <f>IF(D$34=0,0,D$34/PPA_fec!D$34)</f>
        <v>0</v>
      </c>
      <c r="E148" s="274">
        <f>IF(E$34=0,0,E$34/PPA_fec!E$34)</f>
        <v>0</v>
      </c>
      <c r="F148" s="274">
        <f>IF(F$34=0,0,F$34/PPA_fec!F$34)</f>
        <v>0</v>
      </c>
      <c r="G148" s="274">
        <f>IF(G$34=0,0,G$34/PPA_fec!G$34)</f>
        <v>0</v>
      </c>
      <c r="H148" s="274">
        <f>IF(H$34=0,0,H$34/PPA_fec!H$34)</f>
        <v>0</v>
      </c>
      <c r="I148" s="274">
        <f>IF(I$34=0,0,I$34/PPA_fec!I$34)</f>
        <v>0</v>
      </c>
      <c r="J148" s="274">
        <f>IF(J$34=0,0,J$34/PPA_fec!J$34)</f>
        <v>0</v>
      </c>
      <c r="K148" s="274">
        <f>IF(K$34=0,0,K$34/PPA_fec!K$34)</f>
        <v>0</v>
      </c>
      <c r="L148" s="274">
        <f>IF(L$34=0,0,L$34/PPA_fec!L$34)</f>
        <v>0</v>
      </c>
      <c r="M148" s="274">
        <f>IF(M$34=0,0,M$34/PPA_fec!M$34)</f>
        <v>0</v>
      </c>
      <c r="N148" s="274">
        <f>IF(N$34=0,0,N$34/PPA_fec!N$34)</f>
        <v>0</v>
      </c>
      <c r="O148" s="274">
        <f>IF(O$34=0,0,O$34/PPA_fec!O$34)</f>
        <v>0</v>
      </c>
      <c r="P148" s="274">
        <f>IF(P$34=0,0,P$34/PPA_fec!P$34)</f>
        <v>0</v>
      </c>
      <c r="Q148" s="274">
        <f>IF(Q$34=0,0,Q$34/PPA_fec!Q$34)</f>
        <v>0</v>
      </c>
      <c r="R148" s="274">
        <f>IF(R$34=0,0,R$34/PPA_fec!R$34)</f>
        <v>0</v>
      </c>
      <c r="S148" s="274">
        <f>IF(S$34=0,0,S$34/PPA_fec!S$34)</f>
        <v>0</v>
      </c>
      <c r="T148" s="274">
        <f>IF(T$34=0,0,T$34/PPA_fec!T$34)</f>
        <v>0</v>
      </c>
      <c r="U148" s="274">
        <f>IF(U$34=0,0,U$34/PPA_fec!U$34)</f>
        <v>0</v>
      </c>
      <c r="V148" s="274">
        <f>IF(V$34=0,0,V$34/PPA_fec!V$34)</f>
        <v>0</v>
      </c>
      <c r="W148" s="274">
        <f>IF(W$34=0,0,W$34/PPA_fec!W$34)</f>
        <v>0</v>
      </c>
      <c r="X148" s="274">
        <f>IF(X$34=0,0,X$34/PPA_fec!X$34)</f>
        <v>0</v>
      </c>
      <c r="Y148" s="274">
        <f>IF(Y$34=0,0,Y$34/PPA_fec!Y$34)</f>
        <v>0</v>
      </c>
      <c r="DA148" s="77"/>
    </row>
    <row r="149" spans="1:105" ht="12" customHeight="1" x14ac:dyDescent="0.25">
      <c r="A149" s="173" t="s">
        <v>93</v>
      </c>
      <c r="B149" s="274">
        <f>IF(B$35=0,0,B$35/PPA_fec!B$35)</f>
        <v>0</v>
      </c>
      <c r="C149" s="274">
        <f>IF(C$35=0,0,C$35/PPA_fec!C$35)</f>
        <v>0</v>
      </c>
      <c r="D149" s="274">
        <f>IF(D$35=0,0,D$35/PPA_fec!D$35)</f>
        <v>0</v>
      </c>
      <c r="E149" s="274">
        <f>IF(E$35=0,0,E$35/PPA_fec!E$35)</f>
        <v>0</v>
      </c>
      <c r="F149" s="274">
        <f>IF(F$35=0,0,F$35/PPA_fec!F$35)</f>
        <v>0</v>
      </c>
      <c r="G149" s="274">
        <f>IF(G$35=0,0,G$35/PPA_fec!G$35)</f>
        <v>0</v>
      </c>
      <c r="H149" s="274">
        <f>IF(H$35=0,0,H$35/PPA_fec!H$35)</f>
        <v>0</v>
      </c>
      <c r="I149" s="274">
        <f>IF(I$35=0,0,I$35/PPA_fec!I$35)</f>
        <v>0</v>
      </c>
      <c r="J149" s="274">
        <f>IF(J$35=0,0,J$35/PPA_fec!J$35)</f>
        <v>0</v>
      </c>
      <c r="K149" s="274">
        <f>IF(K$35=0,0,K$35/PPA_fec!K$35)</f>
        <v>0</v>
      </c>
      <c r="L149" s="274">
        <f>IF(L$35=0,0,L$35/PPA_fec!L$35)</f>
        <v>0</v>
      </c>
      <c r="M149" s="274">
        <f>IF(M$35=0,0,M$35/PPA_fec!M$35)</f>
        <v>0</v>
      </c>
      <c r="N149" s="274">
        <f>IF(N$35=0,0,N$35/PPA_fec!N$35)</f>
        <v>0</v>
      </c>
      <c r="O149" s="274">
        <f>IF(O$35=0,0,O$35/PPA_fec!O$35)</f>
        <v>0</v>
      </c>
      <c r="P149" s="274">
        <f>IF(P$35=0,0,P$35/PPA_fec!P$35)</f>
        <v>0</v>
      </c>
      <c r="Q149" s="274">
        <f>IF(Q$35=0,0,Q$35/PPA_fec!Q$35)</f>
        <v>0</v>
      </c>
      <c r="R149" s="274">
        <f>IF(R$35=0,0,R$35/PPA_fec!R$35)</f>
        <v>0</v>
      </c>
      <c r="S149" s="274">
        <f>IF(S$35=0,0,S$35/PPA_fec!S$35)</f>
        <v>0</v>
      </c>
      <c r="T149" s="274">
        <f>IF(T$35=0,0,T$35/PPA_fec!T$35)</f>
        <v>0</v>
      </c>
      <c r="U149" s="274">
        <f>IF(U$35=0,0,U$35/PPA_fec!U$35)</f>
        <v>0</v>
      </c>
      <c r="V149" s="274">
        <f>IF(V$35=0,0,V$35/PPA_fec!V$35)</f>
        <v>0</v>
      </c>
      <c r="W149" s="274">
        <f>IF(W$35=0,0,W$35/PPA_fec!W$35)</f>
        <v>0</v>
      </c>
      <c r="X149" s="274">
        <f>IF(X$35=0,0,X$35/PPA_fec!X$35)</f>
        <v>0</v>
      </c>
      <c r="Y149" s="274">
        <f>IF(Y$35=0,0,Y$35/PPA_fec!Y$35)</f>
        <v>0</v>
      </c>
      <c r="DA149" s="77"/>
    </row>
    <row r="150" spans="1:105" ht="12" customHeight="1" x14ac:dyDescent="0.25">
      <c r="A150" s="173" t="s">
        <v>94</v>
      </c>
      <c r="B150" s="274">
        <f>IF(B$36=0,0,B$36/PPA_fec!B$36)</f>
        <v>0</v>
      </c>
      <c r="C150" s="274">
        <f>IF(C$36=0,0,C$36/PPA_fec!C$36)</f>
        <v>0</v>
      </c>
      <c r="D150" s="274">
        <f>IF(D$36=0,0,D$36/PPA_fec!D$36)</f>
        <v>0</v>
      </c>
      <c r="E150" s="274">
        <f>IF(E$36=0,0,E$36/PPA_fec!E$36)</f>
        <v>0</v>
      </c>
      <c r="F150" s="274">
        <f>IF(F$36=0,0,F$36/PPA_fec!F$36)</f>
        <v>0</v>
      </c>
      <c r="G150" s="274">
        <f>IF(G$36=0,0,G$36/PPA_fec!G$36)</f>
        <v>0</v>
      </c>
      <c r="H150" s="274">
        <f>IF(H$36=0,0,H$36/PPA_fec!H$36)</f>
        <v>0</v>
      </c>
      <c r="I150" s="274">
        <f>IF(I$36=0,0,I$36/PPA_fec!I$36)</f>
        <v>0</v>
      </c>
      <c r="J150" s="274">
        <f>IF(J$36=0,0,J$36/PPA_fec!J$36)</f>
        <v>0</v>
      </c>
      <c r="K150" s="274">
        <f>IF(K$36=0,0,K$36/PPA_fec!K$36)</f>
        <v>0</v>
      </c>
      <c r="L150" s="274">
        <f>IF(L$36=0,0,L$36/PPA_fec!L$36)</f>
        <v>0</v>
      </c>
      <c r="M150" s="274">
        <f>IF(M$36=0,0,M$36/PPA_fec!M$36)</f>
        <v>0</v>
      </c>
      <c r="N150" s="274">
        <f>IF(N$36=0,0,N$36/PPA_fec!N$36)</f>
        <v>0</v>
      </c>
      <c r="O150" s="274">
        <f>IF(O$36=0,0,O$36/PPA_fec!O$36)</f>
        <v>0</v>
      </c>
      <c r="P150" s="274">
        <f>IF(P$36=0,0,P$36/PPA_fec!P$36)</f>
        <v>0</v>
      </c>
      <c r="Q150" s="274">
        <f>IF(Q$36=0,0,Q$36/PPA_fec!Q$36)</f>
        <v>0</v>
      </c>
      <c r="R150" s="274">
        <f>IF(R$36=0,0,R$36/PPA_fec!R$36)</f>
        <v>0</v>
      </c>
      <c r="S150" s="274">
        <f>IF(S$36=0,0,S$36/PPA_fec!S$36)</f>
        <v>0</v>
      </c>
      <c r="T150" s="274">
        <f>IF(T$36=0,0,T$36/PPA_fec!T$36)</f>
        <v>0</v>
      </c>
      <c r="U150" s="274">
        <f>IF(U$36=0,0,U$36/PPA_fec!U$36)</f>
        <v>0</v>
      </c>
      <c r="V150" s="274">
        <f>IF(V$36=0,0,V$36/PPA_fec!V$36)</f>
        <v>0</v>
      </c>
      <c r="W150" s="274">
        <f>IF(W$36=0,0,W$36/PPA_fec!W$36)</f>
        <v>0</v>
      </c>
      <c r="X150" s="274">
        <f>IF(X$36=0,0,X$36/PPA_fec!X$36)</f>
        <v>0</v>
      </c>
      <c r="Y150" s="274">
        <f>IF(Y$36=0,0,Y$36/PPA_fec!Y$36)</f>
        <v>0</v>
      </c>
      <c r="DA150" s="77"/>
    </row>
    <row r="151" spans="1:105" ht="12" customHeight="1" x14ac:dyDescent="0.25">
      <c r="A151" s="56" t="s">
        <v>95</v>
      </c>
      <c r="B151" s="275">
        <f>IF(B$37=0,0,B$37/PPA_fec!B$37)</f>
        <v>1.5889199004740515</v>
      </c>
      <c r="C151" s="275">
        <f>IF(C$37=0,0,C$37/PPA_fec!C$37)</f>
        <v>1.1061590379112971</v>
      </c>
      <c r="D151" s="275">
        <f>IF(D$37=0,0,D$37/PPA_fec!D$37)</f>
        <v>1.4486204865650345</v>
      </c>
      <c r="E151" s="275">
        <f>IF(E$37=0,0,E$37/PPA_fec!E$37)</f>
        <v>1.7780357156135982</v>
      </c>
      <c r="F151" s="275">
        <f>IF(F$37=0,0,F$37/PPA_fec!F$37)</f>
        <v>1.8346132728272053</v>
      </c>
      <c r="G151" s="275">
        <f>IF(G$37=0,0,G$37/PPA_fec!G$37)</f>
        <v>1.7867120994401402</v>
      </c>
      <c r="H151" s="275">
        <f>IF(H$37=0,0,H$37/PPA_fec!H$37)</f>
        <v>1.455437351060519</v>
      </c>
      <c r="I151" s="275">
        <f>IF(I$37=0,0,I$37/PPA_fec!I$37)</f>
        <v>1.0677997746863914</v>
      </c>
      <c r="J151" s="275">
        <f>IF(J$37=0,0,J$37/PPA_fec!J$37)</f>
        <v>1.3931707689043995</v>
      </c>
      <c r="K151" s="275">
        <f>IF(K$37=0,0,K$37/PPA_fec!K$37)</f>
        <v>1.3803055893992704</v>
      </c>
      <c r="L151" s="275">
        <f>IF(L$37=0,0,L$37/PPA_fec!L$37)</f>
        <v>0.9468821485897031</v>
      </c>
      <c r="M151" s="275">
        <f>IF(M$37=0,0,M$37/PPA_fec!M$37)</f>
        <v>0.83408274441029917</v>
      </c>
      <c r="N151" s="275">
        <f>IF(N$37=0,0,N$37/PPA_fec!N$37)</f>
        <v>0.8198096412281084</v>
      </c>
      <c r="O151" s="275">
        <f>IF(O$37=0,0,O$37/PPA_fec!O$37)</f>
        <v>0.84809407000525894</v>
      </c>
      <c r="P151" s="275">
        <f>IF(P$37=0,0,P$37/PPA_fec!P$37)</f>
        <v>0.65605300178887405</v>
      </c>
      <c r="Q151" s="275">
        <f>IF(Q$37=0,0,Q$37/PPA_fec!Q$37)</f>
        <v>0.61585787835123629</v>
      </c>
      <c r="R151" s="275">
        <f>IF(R$37=0,0,R$37/PPA_fec!R$37)</f>
        <v>0.64563422687153049</v>
      </c>
      <c r="S151" s="275">
        <f>IF(S$37=0,0,S$37/PPA_fec!S$37)</f>
        <v>0.6659955174939941</v>
      </c>
      <c r="T151" s="275">
        <f>IF(T$37=0,0,T$37/PPA_fec!T$37)</f>
        <v>0.68077155643237397</v>
      </c>
      <c r="U151" s="275">
        <f>IF(U$37=0,0,U$37/PPA_fec!U$37)</f>
        <v>0.64223151012269342</v>
      </c>
      <c r="V151" s="275">
        <f>IF(V$37=0,0,V$37/PPA_fec!V$37)</f>
        <v>0.64825777536776974</v>
      </c>
      <c r="W151" s="275">
        <f>IF(W$37=0,0,W$37/PPA_fec!W$37)</f>
        <v>0.66313522352217069</v>
      </c>
      <c r="X151" s="275">
        <f>IF(X$37=0,0,X$37/PPA_fec!X$37)</f>
        <v>0.66826969560586091</v>
      </c>
      <c r="Y151" s="275">
        <f>IF(Y$37=0,0,Y$37/PPA_fec!Y$37)</f>
        <v>0.67469793163393155</v>
      </c>
      <c r="DA151" s="78"/>
    </row>
    <row r="152" spans="1:105" ht="12" customHeight="1" x14ac:dyDescent="0.25">
      <c r="A152" s="174" t="s">
        <v>1883</v>
      </c>
      <c r="B152" s="276">
        <f>IF(B$43=0,0,B$43/PPA_fec!B$43)</f>
        <v>0.7504682104035133</v>
      </c>
      <c r="C152" s="276">
        <f>IF(C$43=0,0,C$43/PPA_fec!C$43)</f>
        <v>0.64010230822465086</v>
      </c>
      <c r="D152" s="276">
        <f>IF(D$43=0,0,D$43/PPA_fec!D$43)</f>
        <v>0.7301402137056433</v>
      </c>
      <c r="E152" s="276">
        <f>IF(E$43=0,0,E$43/PPA_fec!E$43)</f>
        <v>0.86762855576278608</v>
      </c>
      <c r="F152" s="276">
        <f>IF(F$43=0,0,F$43/PPA_fec!F$43)</f>
        <v>0.92151928149042339</v>
      </c>
      <c r="G152" s="276">
        <f>IF(G$43=0,0,G$43/PPA_fec!G$43)</f>
        <v>0.9094507110591773</v>
      </c>
      <c r="H152" s="276">
        <f>IF(H$43=0,0,H$43/PPA_fec!H$43)</f>
        <v>0.7971881023263595</v>
      </c>
      <c r="I152" s="276">
        <f>IF(I$43=0,0,I$43/PPA_fec!I$43)</f>
        <v>0.66946182314032165</v>
      </c>
      <c r="J152" s="276">
        <f>IF(J$43=0,0,J$43/PPA_fec!J$43)</f>
        <v>0.7878806612022784</v>
      </c>
      <c r="K152" s="276">
        <f>IF(K$43=0,0,K$43/PPA_fec!K$43)</f>
        <v>0.79128458078191621</v>
      </c>
      <c r="L152" s="276">
        <f>IF(L$43=0,0,L$43/PPA_fec!L$43)</f>
        <v>0.60846475462260097</v>
      </c>
      <c r="M152" s="276">
        <f>IF(M$43=0,0,M$43/PPA_fec!M$43)</f>
        <v>0.60166695455867469</v>
      </c>
      <c r="N152" s="276">
        <f>IF(N$43=0,0,N$43/PPA_fec!N$43)</f>
        <v>0.59714026805398113</v>
      </c>
      <c r="O152" s="276">
        <f>IF(O$43=0,0,O$43/PPA_fec!O$43)</f>
        <v>0.61825328231390941</v>
      </c>
      <c r="P152" s="276">
        <f>IF(P$43=0,0,P$43/PPA_fec!P$43)</f>
        <v>0.55596728897411296</v>
      </c>
      <c r="Q152" s="276">
        <f>IF(Q$43=0,0,Q$43/PPA_fec!Q$43)</f>
        <v>0.53256527398117037</v>
      </c>
      <c r="R152" s="276">
        <f>IF(R$43=0,0,R$43/PPA_fec!R$43)</f>
        <v>0.52274609598125377</v>
      </c>
      <c r="S152" s="276">
        <f>IF(S$43=0,0,S$43/PPA_fec!S$43)</f>
        <v>0.52525260924270079</v>
      </c>
      <c r="T152" s="276">
        <f>IF(T$43=0,0,T$43/PPA_fec!T$43)</f>
        <v>0.54523403771936985</v>
      </c>
      <c r="U152" s="276">
        <f>IF(U$43=0,0,U$43/PPA_fec!U$43)</f>
        <v>0.5279479385900383</v>
      </c>
      <c r="V152" s="276">
        <f>IF(V$43=0,0,V$43/PPA_fec!V$43)</f>
        <v>0.48729845096433705</v>
      </c>
      <c r="W152" s="276">
        <f>IF(W$43=0,0,W$43/PPA_fec!W$43)</f>
        <v>0.45949407841263445</v>
      </c>
      <c r="X152" s="276">
        <f>IF(X$43=0,0,X$43/PPA_fec!X$43)</f>
        <v>0.51233834175563819</v>
      </c>
      <c r="Y152" s="276">
        <f>IF(Y$43=0,0,Y$43/PPA_fec!Y$43)</f>
        <v>0.47684613206566373</v>
      </c>
      <c r="DA152" s="79"/>
    </row>
    <row r="153" spans="1:105" ht="12" customHeight="1" x14ac:dyDescent="0.25">
      <c r="A153" s="174" t="s">
        <v>1898</v>
      </c>
      <c r="B153" s="276">
        <f>IF(B$56=0,0,B$56/PPA_fec!B$56)</f>
        <v>1.7851184903496553</v>
      </c>
      <c r="C153" s="276">
        <f>IF(C$56=0,0,C$56/PPA_fec!C$56)</f>
        <v>1.7783351323237271</v>
      </c>
      <c r="D153" s="276">
        <f>IF(D$56=0,0,D$56/PPA_fec!D$56)</f>
        <v>1.8354599720004767</v>
      </c>
      <c r="E153" s="276">
        <f>IF(E$56=0,0,E$56/PPA_fec!E$56)</f>
        <v>1.9144057590530346</v>
      </c>
      <c r="F153" s="276">
        <f>IF(F$56=0,0,F$56/PPA_fec!F$56)</f>
        <v>1.9744201099218701</v>
      </c>
      <c r="G153" s="276">
        <f>IF(G$56=0,0,G$56/PPA_fec!G$56)</f>
        <v>2.0091784302449591</v>
      </c>
      <c r="H153" s="276">
        <f>IF(H$56=0,0,H$56/PPA_fec!H$56)</f>
        <v>2.0628560731702463</v>
      </c>
      <c r="I153" s="276">
        <f>IF(I$56=0,0,I$56/PPA_fec!I$56)</f>
        <v>2.1506972090064327</v>
      </c>
      <c r="J153" s="276">
        <f>IF(J$56=0,0,J$56/PPA_fec!J$56)</f>
        <v>2.1892112302751441</v>
      </c>
      <c r="K153" s="276">
        <f>IF(K$56=0,0,K$56/PPA_fec!K$56)</f>
        <v>2.2073163763886092</v>
      </c>
      <c r="L153" s="276">
        <f>IF(L$56=0,0,L$56/PPA_fec!L$56)</f>
        <v>2.0736827577007104</v>
      </c>
      <c r="M153" s="276">
        <f>IF(M$56=0,0,M$56/PPA_fec!M$56)</f>
        <v>2.1023545328328832</v>
      </c>
      <c r="N153" s="276">
        <f>IF(N$56=0,0,N$56/PPA_fec!N$56)</f>
        <v>2.0969502696602578</v>
      </c>
      <c r="O153" s="276">
        <f>IF(O$56=0,0,O$56/PPA_fec!O$56)</f>
        <v>2.1191756012841561</v>
      </c>
      <c r="P153" s="276">
        <f>IF(P$56=0,0,P$56/PPA_fec!P$56)</f>
        <v>2.0571494126167287</v>
      </c>
      <c r="Q153" s="276">
        <f>IF(Q$56=0,0,Q$56/PPA_fec!Q$56)</f>
        <v>2.0084117505737815</v>
      </c>
      <c r="R153" s="276">
        <f>IF(R$56=0,0,R$56/PPA_fec!R$56)</f>
        <v>1.9570017043485115</v>
      </c>
      <c r="S153" s="276">
        <f>IF(S$56=0,0,S$56/PPA_fec!S$56)</f>
        <v>1.929786909338481</v>
      </c>
      <c r="T153" s="276">
        <f>IF(T$56=0,0,T$56/PPA_fec!T$56)</f>
        <v>1.9938691414120009</v>
      </c>
      <c r="U153" s="276">
        <f>IF(U$56=0,0,U$56/PPA_fec!U$56)</f>
        <v>1.9675746409848507</v>
      </c>
      <c r="V153" s="276">
        <f>IF(V$56=0,0,V$56/PPA_fec!V$56)</f>
        <v>1.8506971532649101</v>
      </c>
      <c r="W153" s="276">
        <f>IF(W$56=0,0,W$56/PPA_fec!W$56)</f>
        <v>1.7783022981664898</v>
      </c>
      <c r="X153" s="276">
        <f>IF(X$56=0,0,X$56/PPA_fec!X$56)</f>
        <v>1.9323866088606783</v>
      </c>
      <c r="Y153" s="276">
        <f>IF(Y$56=0,0,Y$56/PPA_fec!Y$56)</f>
        <v>1.8187513032964966</v>
      </c>
      <c r="DA153" s="79"/>
    </row>
    <row r="154" spans="1:105" ht="12" customHeight="1" x14ac:dyDescent="0.25">
      <c r="A154" s="41" t="s">
        <v>1913</v>
      </c>
      <c r="B154" s="277">
        <f>IF(B$69=0,0,B$69/PPA_fec!B$69)</f>
        <v>1.6021439501065906</v>
      </c>
      <c r="C154" s="277">
        <f>IF(C$69=0,0,C$69/PPA_fec!C$69)</f>
        <v>1.6339130416072858</v>
      </c>
      <c r="D154" s="277">
        <f>IF(D$69=0,0,D$69/PPA_fec!D$69)</f>
        <v>1.6603642480899854</v>
      </c>
      <c r="E154" s="277">
        <f>IF(E$69=0,0,E$69/PPA_fec!E$69)</f>
        <v>1.7011130312560363</v>
      </c>
      <c r="F154" s="277">
        <f>IF(F$69=0,0,F$69/PPA_fec!F$69)</f>
        <v>1.7479971208882275</v>
      </c>
      <c r="G154" s="277">
        <f>IF(G$69=0,0,G$69/PPA_fec!G$69)</f>
        <v>1.7856050666824437</v>
      </c>
      <c r="H154" s="277">
        <f>IF(H$69=0,0,H$69/PPA_fec!H$69)</f>
        <v>1.8741532805997516</v>
      </c>
      <c r="I154" s="277">
        <f>IF(I$69=0,0,I$69/PPA_fec!I$69)</f>
        <v>2.0284147132266206</v>
      </c>
      <c r="J154" s="277">
        <f>IF(J$69=0,0,J$69/PPA_fec!J$69)</f>
        <v>2.0115318555878474</v>
      </c>
      <c r="K154" s="277">
        <f>IF(K$69=0,0,K$69/PPA_fec!K$69)</f>
        <v>2.0294846306142946</v>
      </c>
      <c r="L154" s="277">
        <f>IF(L$69=0,0,L$69/PPA_fec!L$69)</f>
        <v>1.9793264801957244</v>
      </c>
      <c r="M154" s="277">
        <f>IF(M$69=0,0,M$69/PPA_fec!M$69)</f>
        <v>2.0172987552989325</v>
      </c>
      <c r="N154" s="277">
        <f>IF(N$69=0,0,N$69/PPA_fec!N$69)</f>
        <v>2.0142765545831685</v>
      </c>
      <c r="O154" s="277">
        <f>IF(O$69=0,0,O$69/PPA_fec!O$69)</f>
        <v>2.025074054589084</v>
      </c>
      <c r="P154" s="277">
        <f>IF(P$69=0,0,P$69/PPA_fec!P$69)</f>
        <v>1.9992179772031955</v>
      </c>
      <c r="Q154" s="277">
        <f>IF(Q$69=0,0,Q$69/PPA_fec!Q$69)</f>
        <v>1.9605409370655169</v>
      </c>
      <c r="R154" s="277">
        <f>IF(R$69=0,0,R$69/PPA_fec!R$69)</f>
        <v>1.9071036657679061</v>
      </c>
      <c r="S154" s="277">
        <f>IF(S$69=0,0,S$69/PPA_fec!S$69)</f>
        <v>1.8723836493317738</v>
      </c>
      <c r="T154" s="277">
        <f>IF(T$69=0,0,T$69/PPA_fec!T$69)</f>
        <v>1.932504830889779</v>
      </c>
      <c r="U154" s="277">
        <f>IF(U$69=0,0,U$69/PPA_fec!U$69)</f>
        <v>1.9153603325406598</v>
      </c>
      <c r="V154" s="277">
        <f>IF(V$69=0,0,V$69/PPA_fec!V$69)</f>
        <v>1.809711130352087</v>
      </c>
      <c r="W154" s="277">
        <f>IF(W$69=0,0,W$69/PPA_fec!W$69)</f>
        <v>1.7469615095458553</v>
      </c>
      <c r="X154" s="277">
        <f>IF(X$69=0,0,X$69/PPA_fec!X$69)</f>
        <v>1.8864917371037377</v>
      </c>
      <c r="Y154" s="277">
        <f>IF(Y$69=0,0,Y$69/PPA_fec!Y$69)</f>
        <v>1.7803476416515183</v>
      </c>
      <c r="DA154" s="82"/>
    </row>
    <row r="155" spans="1:105" ht="12" customHeight="1" x14ac:dyDescent="0.25">
      <c r="J155" s="131"/>
    </row>
    <row r="156" spans="1:105" ht="12" customHeight="1" x14ac:dyDescent="0.25">
      <c r="A156" s="35" t="s">
        <v>62</v>
      </c>
      <c r="B156" s="320">
        <f>IF(B$83=0,0,B$83/PPA_fec!B$83)</f>
        <v>0.33290357134191212</v>
      </c>
      <c r="C156" s="320">
        <f>IF(C$83=0,0,C$83/PPA_fec!C$83)</f>
        <v>0.20515417395217411</v>
      </c>
      <c r="D156" s="320">
        <f>IF(D$83=0,0,D$83/PPA_fec!D$83)</f>
        <v>0.28883985118872785</v>
      </c>
      <c r="E156" s="320">
        <f>IF(E$83=0,0,E$83/PPA_fec!E$83)</f>
        <v>0.40337274578215893</v>
      </c>
      <c r="F156" s="320">
        <f>IF(F$83=0,0,F$83/PPA_fec!F$83)</f>
        <v>0.4297981484999539</v>
      </c>
      <c r="G156" s="320">
        <f>IF(G$83=0,0,G$83/PPA_fec!G$83)</f>
        <v>0.40505541684739854</v>
      </c>
      <c r="H156" s="320">
        <f>IF(H$83=0,0,H$83/PPA_fec!H$83)</f>
        <v>0.28369026585454904</v>
      </c>
      <c r="I156" s="320">
        <f>IF(I$83=0,0,I$83/PPA_fec!I$83)</f>
        <v>0.17770120462308669</v>
      </c>
      <c r="J156" s="320">
        <f>IF(J$83=0,0,J$83/PPA_fec!J$83)</f>
        <v>0.25615957800901717</v>
      </c>
      <c r="K156" s="320">
        <f>IF(K$83=0,0,K$83/PPA_fec!K$83)</f>
        <v>0.25306081815309178</v>
      </c>
      <c r="L156" s="320">
        <f>IF(L$83=0,0,L$83/PPA_fec!L$83)</f>
        <v>0.15253898338160327</v>
      </c>
      <c r="M156" s="320">
        <f>IF(M$83=0,0,M$83/PPA_fec!M$83)</f>
        <v>0.13417311875188112</v>
      </c>
      <c r="N156" s="320">
        <f>IF(N$83=0,0,N$83/PPA_fec!N$83)</f>
        <v>0.13170505978924277</v>
      </c>
      <c r="O156" s="320">
        <f>IF(O$83=0,0,O$83/PPA_fec!O$83)</f>
        <v>0.13819622525620232</v>
      </c>
      <c r="P156" s="320">
        <f>IF(P$83=0,0,P$83/PPA_fec!P$83)</f>
        <v>0.10469706037696526</v>
      </c>
      <c r="Q156" s="320">
        <f>IF(Q$83=0,0,Q$83/PPA_fec!Q$83)</f>
        <v>9.7871057692172511E-2</v>
      </c>
      <c r="R156" s="320">
        <f>IF(R$83=0,0,R$83/PPA_fec!R$83)</f>
        <v>0.10239230020151933</v>
      </c>
      <c r="S156" s="320">
        <f>IF(S$83=0,0,S$83/PPA_fec!S$83)</f>
        <v>0.10658113819809951</v>
      </c>
      <c r="T156" s="320">
        <f>IF(T$83=0,0,T$83/PPA_fec!T$83)</f>
        <v>0.1090181893727333</v>
      </c>
      <c r="U156" s="320">
        <f>IF(U$83=0,0,U$83/PPA_fec!U$83)</f>
        <v>0.10226867117985805</v>
      </c>
      <c r="V156" s="320">
        <f>IF(V$83=0,0,V$83/PPA_fec!V$83)</f>
        <v>0.1016366731192456</v>
      </c>
      <c r="W156" s="320">
        <f>IF(W$83=0,0,W$83/PPA_fec!W$83)</f>
        <v>0.10205826532441623</v>
      </c>
      <c r="X156" s="320">
        <f>IF(X$83=0,0,X$83/PPA_fec!X$83)</f>
        <v>0.10495008606217439</v>
      </c>
      <c r="Y156" s="320">
        <f>IF(Y$83=0,0,Y$83/PPA_fec!Y$83)</f>
        <v>0.10494394708019433</v>
      </c>
      <c r="DA156" s="95"/>
    </row>
    <row r="157" spans="1:105" ht="12" customHeight="1" x14ac:dyDescent="0.25">
      <c r="A157" s="55" t="s">
        <v>91</v>
      </c>
      <c r="B157" s="330">
        <f>IF(B$84=0,0,B$84/PPA_fec!B$84)</f>
        <v>0</v>
      </c>
      <c r="C157" s="330">
        <f>IF(C$84=0,0,C$84/PPA_fec!C$84)</f>
        <v>0</v>
      </c>
      <c r="D157" s="330">
        <f>IF(D$84=0,0,D$84/PPA_fec!D$84)</f>
        <v>0</v>
      </c>
      <c r="E157" s="330">
        <f>IF(E$84=0,0,E$84/PPA_fec!E$84)</f>
        <v>0</v>
      </c>
      <c r="F157" s="330">
        <f>IF(F$84=0,0,F$84/PPA_fec!F$84)</f>
        <v>0</v>
      </c>
      <c r="G157" s="330">
        <f>IF(G$84=0,0,G$84/PPA_fec!G$84)</f>
        <v>0</v>
      </c>
      <c r="H157" s="330">
        <f>IF(H$84=0,0,H$84/PPA_fec!H$84)</f>
        <v>0</v>
      </c>
      <c r="I157" s="330">
        <f>IF(I$84=0,0,I$84/PPA_fec!I$84)</f>
        <v>0</v>
      </c>
      <c r="J157" s="330">
        <f>IF(J$84=0,0,J$84/PPA_fec!J$84)</f>
        <v>0</v>
      </c>
      <c r="K157" s="330">
        <f>IF(K$84=0,0,K$84/PPA_fec!K$84)</f>
        <v>0</v>
      </c>
      <c r="L157" s="330">
        <f>IF(L$84=0,0,L$84/PPA_fec!L$84)</f>
        <v>0</v>
      </c>
      <c r="M157" s="330">
        <f>IF(M$84=0,0,M$84/PPA_fec!M$84)</f>
        <v>0</v>
      </c>
      <c r="N157" s="330">
        <f>IF(N$84=0,0,N$84/PPA_fec!N$84)</f>
        <v>0</v>
      </c>
      <c r="O157" s="330">
        <f>IF(O$84=0,0,O$84/PPA_fec!O$84)</f>
        <v>0</v>
      </c>
      <c r="P157" s="330">
        <f>IF(P$84=0,0,P$84/PPA_fec!P$84)</f>
        <v>0</v>
      </c>
      <c r="Q157" s="330">
        <f>IF(Q$84=0,0,Q$84/PPA_fec!Q$84)</f>
        <v>0</v>
      </c>
      <c r="R157" s="330">
        <f>IF(R$84=0,0,R$84/PPA_fec!R$84)</f>
        <v>0</v>
      </c>
      <c r="S157" s="330">
        <f>IF(S$84=0,0,S$84/PPA_fec!S$84)</f>
        <v>0</v>
      </c>
      <c r="T157" s="330">
        <f>IF(T$84=0,0,T$84/PPA_fec!T$84)</f>
        <v>0</v>
      </c>
      <c r="U157" s="330">
        <f>IF(U$84=0,0,U$84/PPA_fec!U$84)</f>
        <v>0</v>
      </c>
      <c r="V157" s="330">
        <f>IF(V$84=0,0,V$84/PPA_fec!V$84)</f>
        <v>0</v>
      </c>
      <c r="W157" s="330">
        <f>IF(W$84=0,0,W$84/PPA_fec!W$84)</f>
        <v>0</v>
      </c>
      <c r="X157" s="330">
        <f>IF(X$84=0,0,X$84/PPA_fec!X$84)</f>
        <v>0</v>
      </c>
      <c r="Y157" s="330">
        <f>IF(Y$84=0,0,Y$84/PPA_fec!Y$84)</f>
        <v>0</v>
      </c>
      <c r="DA157" s="67"/>
    </row>
    <row r="158" spans="1:105" ht="12" customHeight="1" x14ac:dyDescent="0.25">
      <c r="A158" s="173" t="s">
        <v>92</v>
      </c>
      <c r="B158" s="331">
        <f>IF(B$85=0,0,B$85/PPA_fec!B$85)</f>
        <v>0</v>
      </c>
      <c r="C158" s="331">
        <f>IF(C$85=0,0,C$85/PPA_fec!C$85)</f>
        <v>0</v>
      </c>
      <c r="D158" s="331">
        <f>IF(D$85=0,0,D$85/PPA_fec!D$85)</f>
        <v>0</v>
      </c>
      <c r="E158" s="331">
        <f>IF(E$85=0,0,E$85/PPA_fec!E$85)</f>
        <v>0</v>
      </c>
      <c r="F158" s="331">
        <f>IF(F$85=0,0,F$85/PPA_fec!F$85)</f>
        <v>0</v>
      </c>
      <c r="G158" s="331">
        <f>IF(G$85=0,0,G$85/PPA_fec!G$85)</f>
        <v>0</v>
      </c>
      <c r="H158" s="331">
        <f>IF(H$85=0,0,H$85/PPA_fec!H$85)</f>
        <v>0</v>
      </c>
      <c r="I158" s="331">
        <f>IF(I$85=0,0,I$85/PPA_fec!I$85)</f>
        <v>0</v>
      </c>
      <c r="J158" s="331">
        <f>IF(J$85=0,0,J$85/PPA_fec!J$85)</f>
        <v>0</v>
      </c>
      <c r="K158" s="331">
        <f>IF(K$85=0,0,K$85/PPA_fec!K$85)</f>
        <v>0</v>
      </c>
      <c r="L158" s="331">
        <f>IF(L$85=0,0,L$85/PPA_fec!L$85)</f>
        <v>0</v>
      </c>
      <c r="M158" s="331">
        <f>IF(M$85=0,0,M$85/PPA_fec!M$85)</f>
        <v>0</v>
      </c>
      <c r="N158" s="331">
        <f>IF(N$85=0,0,N$85/PPA_fec!N$85)</f>
        <v>0</v>
      </c>
      <c r="O158" s="331">
        <f>IF(O$85=0,0,O$85/PPA_fec!O$85)</f>
        <v>0</v>
      </c>
      <c r="P158" s="331">
        <f>IF(P$85=0,0,P$85/PPA_fec!P$85)</f>
        <v>0</v>
      </c>
      <c r="Q158" s="331">
        <f>IF(Q$85=0,0,Q$85/PPA_fec!Q$85)</f>
        <v>0</v>
      </c>
      <c r="R158" s="331">
        <f>IF(R$85=0,0,R$85/PPA_fec!R$85)</f>
        <v>0</v>
      </c>
      <c r="S158" s="331">
        <f>IF(S$85=0,0,S$85/PPA_fec!S$85)</f>
        <v>0</v>
      </c>
      <c r="T158" s="331">
        <f>IF(T$85=0,0,T$85/PPA_fec!T$85)</f>
        <v>0</v>
      </c>
      <c r="U158" s="331">
        <f>IF(U$85=0,0,U$85/PPA_fec!U$85)</f>
        <v>0</v>
      </c>
      <c r="V158" s="331">
        <f>IF(V$85=0,0,V$85/PPA_fec!V$85)</f>
        <v>0</v>
      </c>
      <c r="W158" s="331">
        <f>IF(W$85=0,0,W$85/PPA_fec!W$85)</f>
        <v>0</v>
      </c>
      <c r="X158" s="331">
        <f>IF(X$85=0,0,X$85/PPA_fec!X$85)</f>
        <v>0</v>
      </c>
      <c r="Y158" s="331">
        <f>IF(Y$85=0,0,Y$85/PPA_fec!Y$85)</f>
        <v>0</v>
      </c>
      <c r="DA158" s="177"/>
    </row>
    <row r="159" spans="1:105" ht="12" customHeight="1" x14ac:dyDescent="0.25">
      <c r="A159" s="173" t="s">
        <v>93</v>
      </c>
      <c r="B159" s="331">
        <f>IF(B$86=0,0,B$86/PPA_fec!B$86)</f>
        <v>0</v>
      </c>
      <c r="C159" s="331">
        <f>IF(C$86=0,0,C$86/PPA_fec!C$86)</f>
        <v>0</v>
      </c>
      <c r="D159" s="331">
        <f>IF(D$86=0,0,D$86/PPA_fec!D$86)</f>
        <v>0</v>
      </c>
      <c r="E159" s="331">
        <f>IF(E$86=0,0,E$86/PPA_fec!E$86)</f>
        <v>0</v>
      </c>
      <c r="F159" s="331">
        <f>IF(F$86=0,0,F$86/PPA_fec!F$86)</f>
        <v>0</v>
      </c>
      <c r="G159" s="331">
        <f>IF(G$86=0,0,G$86/PPA_fec!G$86)</f>
        <v>0</v>
      </c>
      <c r="H159" s="331">
        <f>IF(H$86=0,0,H$86/PPA_fec!H$86)</f>
        <v>0</v>
      </c>
      <c r="I159" s="331">
        <f>IF(I$86=0,0,I$86/PPA_fec!I$86)</f>
        <v>0</v>
      </c>
      <c r="J159" s="331">
        <f>IF(J$86=0,0,J$86/PPA_fec!J$86)</f>
        <v>0</v>
      </c>
      <c r="K159" s="331">
        <f>IF(K$86=0,0,K$86/PPA_fec!K$86)</f>
        <v>0</v>
      </c>
      <c r="L159" s="331">
        <f>IF(L$86=0,0,L$86/PPA_fec!L$86)</f>
        <v>0</v>
      </c>
      <c r="M159" s="331">
        <f>IF(M$86=0,0,M$86/PPA_fec!M$86)</f>
        <v>0</v>
      </c>
      <c r="N159" s="331">
        <f>IF(N$86=0,0,N$86/PPA_fec!N$86)</f>
        <v>0</v>
      </c>
      <c r="O159" s="331">
        <f>IF(O$86=0,0,O$86/PPA_fec!O$86)</f>
        <v>0</v>
      </c>
      <c r="P159" s="331">
        <f>IF(P$86=0,0,P$86/PPA_fec!P$86)</f>
        <v>0</v>
      </c>
      <c r="Q159" s="331">
        <f>IF(Q$86=0,0,Q$86/PPA_fec!Q$86)</f>
        <v>0</v>
      </c>
      <c r="R159" s="331">
        <f>IF(R$86=0,0,R$86/PPA_fec!R$86)</f>
        <v>0</v>
      </c>
      <c r="S159" s="331">
        <f>IF(S$86=0,0,S$86/PPA_fec!S$86)</f>
        <v>0</v>
      </c>
      <c r="T159" s="331">
        <f>IF(T$86=0,0,T$86/PPA_fec!T$86)</f>
        <v>0</v>
      </c>
      <c r="U159" s="331">
        <f>IF(U$86=0,0,U$86/PPA_fec!U$86)</f>
        <v>0</v>
      </c>
      <c r="V159" s="331">
        <f>IF(V$86=0,0,V$86/PPA_fec!V$86)</f>
        <v>0</v>
      </c>
      <c r="W159" s="331">
        <f>IF(W$86=0,0,W$86/PPA_fec!W$86)</f>
        <v>0</v>
      </c>
      <c r="X159" s="331">
        <f>IF(X$86=0,0,X$86/PPA_fec!X$86)</f>
        <v>0</v>
      </c>
      <c r="Y159" s="331">
        <f>IF(Y$86=0,0,Y$86/PPA_fec!Y$86)</f>
        <v>0</v>
      </c>
      <c r="DA159" s="177"/>
    </row>
    <row r="160" spans="1:105" ht="12" customHeight="1" x14ac:dyDescent="0.25">
      <c r="A160" s="173" t="s">
        <v>94</v>
      </c>
      <c r="B160" s="331">
        <f>IF(B$87=0,0,B$87/PPA_fec!B$87)</f>
        <v>0</v>
      </c>
      <c r="C160" s="331">
        <f>IF(C$87=0,0,C$87/PPA_fec!C$87)</f>
        <v>0</v>
      </c>
      <c r="D160" s="331">
        <f>IF(D$87=0,0,D$87/PPA_fec!D$87)</f>
        <v>0</v>
      </c>
      <c r="E160" s="331">
        <f>IF(E$87=0,0,E$87/PPA_fec!E$87)</f>
        <v>0</v>
      </c>
      <c r="F160" s="331">
        <f>IF(F$87=0,0,F$87/PPA_fec!F$87)</f>
        <v>0</v>
      </c>
      <c r="G160" s="331">
        <f>IF(G$87=0,0,G$87/PPA_fec!G$87)</f>
        <v>0</v>
      </c>
      <c r="H160" s="331">
        <f>IF(H$87=0,0,H$87/PPA_fec!H$87)</f>
        <v>0</v>
      </c>
      <c r="I160" s="331">
        <f>IF(I$87=0,0,I$87/PPA_fec!I$87)</f>
        <v>0</v>
      </c>
      <c r="J160" s="331">
        <f>IF(J$87=0,0,J$87/PPA_fec!J$87)</f>
        <v>0</v>
      </c>
      <c r="K160" s="331">
        <f>IF(K$87=0,0,K$87/PPA_fec!K$87)</f>
        <v>0</v>
      </c>
      <c r="L160" s="331">
        <f>IF(L$87=0,0,L$87/PPA_fec!L$87)</f>
        <v>0</v>
      </c>
      <c r="M160" s="331">
        <f>IF(M$87=0,0,M$87/PPA_fec!M$87)</f>
        <v>0</v>
      </c>
      <c r="N160" s="331">
        <f>IF(N$87=0,0,N$87/PPA_fec!N$87)</f>
        <v>0</v>
      </c>
      <c r="O160" s="331">
        <f>IF(O$87=0,0,O$87/PPA_fec!O$87)</f>
        <v>0</v>
      </c>
      <c r="P160" s="331">
        <f>IF(P$87=0,0,P$87/PPA_fec!P$87)</f>
        <v>0</v>
      </c>
      <c r="Q160" s="331">
        <f>IF(Q$87=0,0,Q$87/PPA_fec!Q$87)</f>
        <v>0</v>
      </c>
      <c r="R160" s="331">
        <f>IF(R$87=0,0,R$87/PPA_fec!R$87)</f>
        <v>0</v>
      </c>
      <c r="S160" s="331">
        <f>IF(S$87=0,0,S$87/PPA_fec!S$87)</f>
        <v>0</v>
      </c>
      <c r="T160" s="331">
        <f>IF(T$87=0,0,T$87/PPA_fec!T$87)</f>
        <v>0</v>
      </c>
      <c r="U160" s="331">
        <f>IF(U$87=0,0,U$87/PPA_fec!U$87)</f>
        <v>0</v>
      </c>
      <c r="V160" s="331">
        <f>IF(V$87=0,0,V$87/PPA_fec!V$87)</f>
        <v>0</v>
      </c>
      <c r="W160" s="331">
        <f>IF(W$87=0,0,W$87/PPA_fec!W$87)</f>
        <v>0</v>
      </c>
      <c r="X160" s="331">
        <f>IF(X$87=0,0,X$87/PPA_fec!X$87)</f>
        <v>0</v>
      </c>
      <c r="Y160" s="331">
        <f>IF(Y$87=0,0,Y$87/PPA_fec!Y$87)</f>
        <v>0</v>
      </c>
      <c r="DA160" s="177"/>
    </row>
    <row r="161" spans="1:105" ht="12" customHeight="1" x14ac:dyDescent="0.25">
      <c r="A161" s="56" t="s">
        <v>95</v>
      </c>
      <c r="B161" s="332">
        <f>IF(B$88=0,0,B$88/PPA_fec!B$88)</f>
        <v>1.5889199004740513</v>
      </c>
      <c r="C161" s="332">
        <f>IF(C$88=0,0,C$88/PPA_fec!C$88)</f>
        <v>1.1061590379112971</v>
      </c>
      <c r="D161" s="332">
        <f>IF(D$88=0,0,D$88/PPA_fec!D$88)</f>
        <v>1.4486204865650336</v>
      </c>
      <c r="E161" s="332">
        <f>IF(E$88=0,0,E$88/PPA_fec!E$88)</f>
        <v>1.7780357156135977</v>
      </c>
      <c r="F161" s="332">
        <f>IF(F$88=0,0,F$88/PPA_fec!F$88)</f>
        <v>1.8346132728272062</v>
      </c>
      <c r="G161" s="332">
        <f>IF(G$88=0,0,G$88/PPA_fec!G$88)</f>
        <v>1.7867120994401395</v>
      </c>
      <c r="H161" s="332">
        <f>IF(H$88=0,0,H$88/PPA_fec!H$88)</f>
        <v>1.4554373510605194</v>
      </c>
      <c r="I161" s="332">
        <f>IF(I$88=0,0,I$88/PPA_fec!I$88)</f>
        <v>1.0677997746863916</v>
      </c>
      <c r="J161" s="332">
        <f>IF(J$88=0,0,J$88/PPA_fec!J$88)</f>
        <v>1.3931707689044006</v>
      </c>
      <c r="K161" s="332">
        <f>IF(K$88=0,0,K$88/PPA_fec!K$88)</f>
        <v>1.3803055893992706</v>
      </c>
      <c r="L161" s="332">
        <f>IF(L$88=0,0,L$88/PPA_fec!L$88)</f>
        <v>0.9468821485897031</v>
      </c>
      <c r="M161" s="332">
        <f>IF(M$88=0,0,M$88/PPA_fec!M$88)</f>
        <v>0.83408274441029939</v>
      </c>
      <c r="N161" s="332">
        <f>IF(N$88=0,0,N$88/PPA_fec!N$88)</f>
        <v>0.81980964122810829</v>
      </c>
      <c r="O161" s="332">
        <f>IF(O$88=0,0,O$88/PPA_fec!O$88)</f>
        <v>0.84809407000525916</v>
      </c>
      <c r="P161" s="332">
        <f>IF(P$88=0,0,P$88/PPA_fec!P$88)</f>
        <v>0.65605300178887405</v>
      </c>
      <c r="Q161" s="332">
        <f>IF(Q$88=0,0,Q$88/PPA_fec!Q$88)</f>
        <v>0.61585787835123618</v>
      </c>
      <c r="R161" s="332">
        <f>IF(R$88=0,0,R$88/PPA_fec!R$88)</f>
        <v>0.6456342268715306</v>
      </c>
      <c r="S161" s="332">
        <f>IF(S$88=0,0,S$88/PPA_fec!S$88)</f>
        <v>0.66599551749399399</v>
      </c>
      <c r="T161" s="332">
        <f>IF(T$88=0,0,T$88/PPA_fec!T$88)</f>
        <v>0.6807715564323743</v>
      </c>
      <c r="U161" s="332">
        <f>IF(U$88=0,0,U$88/PPA_fec!U$88)</f>
        <v>0.64223151012269331</v>
      </c>
      <c r="V161" s="332">
        <f>IF(V$88=0,0,V$88/PPA_fec!V$88)</f>
        <v>0.64825777536776974</v>
      </c>
      <c r="W161" s="332">
        <f>IF(W$88=0,0,W$88/PPA_fec!W$88)</f>
        <v>0.66313522352217114</v>
      </c>
      <c r="X161" s="332">
        <f>IF(X$88=0,0,X$88/PPA_fec!X$88)</f>
        <v>0.66826969560586102</v>
      </c>
      <c r="Y161" s="332">
        <f>IF(Y$88=0,0,Y$88/PPA_fec!Y$88)</f>
        <v>0.6746979316339311</v>
      </c>
      <c r="DA161" s="68"/>
    </row>
    <row r="162" spans="1:105" ht="12" customHeight="1" x14ac:dyDescent="0.25">
      <c r="A162" s="41" t="s">
        <v>1939</v>
      </c>
      <c r="B162" s="333">
        <f>IF(B$94=0,0,B$94/PPA_fec!B$94)</f>
        <v>0</v>
      </c>
      <c r="C162" s="333">
        <f>IF(C$94=0,0,C$94/PPA_fec!C$94)</f>
        <v>0</v>
      </c>
      <c r="D162" s="333">
        <f>IF(D$94=0,0,D$94/PPA_fec!D$94)</f>
        <v>0</v>
      </c>
      <c r="E162" s="333">
        <f>IF(E$94=0,0,E$94/PPA_fec!E$94)</f>
        <v>0</v>
      </c>
      <c r="F162" s="333">
        <f>IF(F$94=0,0,F$94/PPA_fec!F$94)</f>
        <v>0</v>
      </c>
      <c r="G162" s="333">
        <f>IF(G$94=0,0,G$94/PPA_fec!G$94)</f>
        <v>0</v>
      </c>
      <c r="H162" s="333">
        <f>IF(H$94=0,0,H$94/PPA_fec!H$94)</f>
        <v>0</v>
      </c>
      <c r="I162" s="333">
        <f>IF(I$94=0,0,I$94/PPA_fec!I$94)</f>
        <v>0</v>
      </c>
      <c r="J162" s="333">
        <f>IF(J$94=0,0,J$94/PPA_fec!J$94)</f>
        <v>0</v>
      </c>
      <c r="K162" s="333">
        <f>IF(K$94=0,0,K$94/PPA_fec!K$94)</f>
        <v>0</v>
      </c>
      <c r="L162" s="333">
        <f>IF(L$94=0,0,L$94/PPA_fec!L$94)</f>
        <v>0</v>
      </c>
      <c r="M162" s="333">
        <f>IF(M$94=0,0,M$94/PPA_fec!M$94)</f>
        <v>0</v>
      </c>
      <c r="N162" s="333">
        <f>IF(N$94=0,0,N$94/PPA_fec!N$94)</f>
        <v>0</v>
      </c>
      <c r="O162" s="333">
        <f>IF(O$94=0,0,O$94/PPA_fec!O$94)</f>
        <v>0</v>
      </c>
      <c r="P162" s="333">
        <f>IF(P$94=0,0,P$94/PPA_fec!P$94)</f>
        <v>0</v>
      </c>
      <c r="Q162" s="333">
        <f>IF(Q$94=0,0,Q$94/PPA_fec!Q$94)</f>
        <v>0</v>
      </c>
      <c r="R162" s="333">
        <f>IF(R$94=0,0,R$94/PPA_fec!R$94)</f>
        <v>0</v>
      </c>
      <c r="S162" s="333">
        <f>IF(S$94=0,0,S$94/PPA_fec!S$94)</f>
        <v>0</v>
      </c>
      <c r="T162" s="333">
        <f>IF(T$94=0,0,T$94/PPA_fec!T$94)</f>
        <v>0</v>
      </c>
      <c r="U162" s="333">
        <f>IF(U$94=0,0,U$94/PPA_fec!U$94)</f>
        <v>0</v>
      </c>
      <c r="V162" s="333">
        <f>IF(V$94=0,0,V$94/PPA_fec!V$94)</f>
        <v>0</v>
      </c>
      <c r="W162" s="333">
        <f>IF(W$94=0,0,W$94/PPA_fec!W$94)</f>
        <v>0</v>
      </c>
      <c r="X162" s="333">
        <f>IF(X$94=0,0,X$94/PPA_fec!X$94)</f>
        <v>0</v>
      </c>
      <c r="Y162" s="333">
        <f>IF(Y$94=0,0,Y$94/PPA_fec!Y$94)</f>
        <v>0</v>
      </c>
      <c r="DA162" s="97"/>
    </row>
  </sheetData>
  <pageMargins left="0.39370078740157483" right="0.39370078740157483" top="0.39370078740157483" bottom="0.39370078740157483" header="0.31496062992125978" footer="0.31496062992125978"/>
  <pageSetup paperSize="9" scale="45" orientation="portrait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>
    <tabColor theme="6" tint="0.59999389629810485"/>
    <pageSetUpPr fitToPage="1"/>
  </sheetPr>
  <dimension ref="A1:DA38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Food, beverages and tobacco"</f>
        <v>SI: Food, beverages and tobacco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2" customHeight="1" x14ac:dyDescent="0.25">
      <c r="A3" s="30" t="s">
        <v>57</v>
      </c>
      <c r="B3" s="203">
        <v>849.93213907225584</v>
      </c>
      <c r="C3" s="203">
        <v>867.2754818850924</v>
      </c>
      <c r="D3" s="203">
        <v>862.03871978783684</v>
      </c>
      <c r="E3" s="203">
        <v>851.95239370487468</v>
      </c>
      <c r="F3" s="203">
        <v>774.04960598759192</v>
      </c>
      <c r="G3" s="203">
        <v>715.66615497410987</v>
      </c>
      <c r="H3" s="203">
        <v>711.82623779050198</v>
      </c>
      <c r="I3" s="203">
        <v>718.71830109226335</v>
      </c>
      <c r="J3" s="203">
        <v>642.02923755513552</v>
      </c>
      <c r="K3" s="203">
        <v>687.07065913791007</v>
      </c>
      <c r="L3" s="203">
        <v>627.0766614053789</v>
      </c>
      <c r="M3" s="203">
        <v>614.59002531237081</v>
      </c>
      <c r="N3" s="203">
        <v>604.2746951403866</v>
      </c>
      <c r="O3" s="203">
        <v>622.09938435805987</v>
      </c>
      <c r="P3" s="203">
        <v>663.69088023378856</v>
      </c>
      <c r="Q3" s="203">
        <v>689.71669099999997</v>
      </c>
      <c r="R3" s="203">
        <v>716.94075713465236</v>
      </c>
      <c r="S3" s="203">
        <v>733.86154966757931</v>
      </c>
      <c r="T3" s="203">
        <v>798.46007881002595</v>
      </c>
      <c r="U3" s="203">
        <v>823.82442883067336</v>
      </c>
      <c r="V3" s="203">
        <v>814.30227993910387</v>
      </c>
      <c r="W3" s="203">
        <v>828.67947675146149</v>
      </c>
      <c r="X3" s="203">
        <v>805.76519577897363</v>
      </c>
      <c r="Y3" s="203">
        <v>843.8</v>
      </c>
      <c r="DA3" s="112" t="s">
        <v>2109</v>
      </c>
    </row>
    <row r="4" spans="1:105" ht="12" customHeight="1" x14ac:dyDescent="0.25">
      <c r="A4" s="172"/>
      <c r="B4" s="172"/>
      <c r="C4" s="172"/>
      <c r="D4" s="172"/>
      <c r="E4" s="172"/>
      <c r="F4" s="172"/>
      <c r="G4" s="172"/>
      <c r="H4" s="172"/>
      <c r="I4" s="172"/>
      <c r="J4" s="172"/>
      <c r="K4" s="172"/>
      <c r="L4" s="172"/>
      <c r="M4" s="172"/>
      <c r="N4" s="172"/>
      <c r="O4" s="172"/>
      <c r="P4" s="172"/>
      <c r="Q4" s="172"/>
      <c r="R4" s="172"/>
      <c r="S4" s="172"/>
      <c r="T4" s="172"/>
      <c r="U4" s="172"/>
      <c r="V4" s="172"/>
      <c r="W4" s="172"/>
      <c r="X4" s="172"/>
      <c r="Y4" s="172"/>
      <c r="DA4" s="176"/>
    </row>
    <row r="5" spans="1:105" ht="12" customHeight="1" x14ac:dyDescent="0.25">
      <c r="A5" s="30" t="s">
        <v>2110</v>
      </c>
      <c r="B5" s="203">
        <v>854.84039240931054</v>
      </c>
      <c r="C5" s="203">
        <v>838.5827393194653</v>
      </c>
      <c r="D5" s="203">
        <v>773.14028560808526</v>
      </c>
      <c r="E5" s="203">
        <v>1003.071905357834</v>
      </c>
      <c r="F5" s="203">
        <v>806.71442334626192</v>
      </c>
      <c r="G5" s="203">
        <v>839.88519075359852</v>
      </c>
      <c r="H5" s="203">
        <v>1074.902732764989</v>
      </c>
      <c r="I5" s="203">
        <v>806.7426421721633</v>
      </c>
      <c r="J5" s="203">
        <v>795.65521633836102</v>
      </c>
      <c r="K5" s="203">
        <v>762.76781488025392</v>
      </c>
      <c r="L5" s="203">
        <v>731.00145285740678</v>
      </c>
      <c r="M5" s="203">
        <v>684.55275938947159</v>
      </c>
      <c r="N5" s="203">
        <v>616.28009673284896</v>
      </c>
      <c r="O5" s="203">
        <v>634.60526011523052</v>
      </c>
      <c r="P5" s="203">
        <v>748.3888248252216</v>
      </c>
      <c r="Q5" s="203">
        <v>700.98287139144463</v>
      </c>
      <c r="R5" s="203">
        <v>664.5756433191109</v>
      </c>
      <c r="S5" s="203">
        <v>680.46724478087401</v>
      </c>
      <c r="T5" s="203">
        <v>748.60366183420683</v>
      </c>
      <c r="U5" s="203">
        <v>709.71304428581334</v>
      </c>
      <c r="V5" s="203">
        <v>701.13768937241866</v>
      </c>
      <c r="W5" s="203">
        <v>687.40075730546391</v>
      </c>
      <c r="X5" s="203">
        <v>671.56757134103509</v>
      </c>
      <c r="Y5" s="203">
        <v>723.17073767516069</v>
      </c>
      <c r="DA5" s="112" t="s">
        <v>2111</v>
      </c>
    </row>
    <row r="6" spans="1:105" ht="12" customHeight="1" x14ac:dyDescent="0.25">
      <c r="A6" s="154" t="s">
        <v>2112</v>
      </c>
      <c r="B6" s="338">
        <v>1068.5504905116379</v>
      </c>
      <c r="C6" s="338">
        <v>1015.122965986056</v>
      </c>
      <c r="D6" s="338">
        <v>961.69544146047429</v>
      </c>
      <c r="E6" s="338">
        <v>1068.5504905116379</v>
      </c>
      <c r="F6" s="338">
        <v>1015.122965986056</v>
      </c>
      <c r="G6" s="338">
        <v>961.69544146047429</v>
      </c>
      <c r="H6" s="338">
        <v>1175.405539562802</v>
      </c>
      <c r="I6" s="338">
        <v>1121.9780150372201</v>
      </c>
      <c r="J6" s="338">
        <v>1121.9780150372201</v>
      </c>
      <c r="K6" s="338">
        <v>1068.5504905116379</v>
      </c>
      <c r="L6" s="338">
        <v>1015.122965986056</v>
      </c>
      <c r="M6" s="338">
        <v>1015.122965986056</v>
      </c>
      <c r="N6" s="338">
        <v>961.69544146047429</v>
      </c>
      <c r="O6" s="338">
        <v>908.26791693489236</v>
      </c>
      <c r="P6" s="338">
        <v>854.84039240931043</v>
      </c>
      <c r="Q6" s="338">
        <v>854.84039240931043</v>
      </c>
      <c r="R6" s="338">
        <v>801.4128678837285</v>
      </c>
      <c r="S6" s="338">
        <v>747.98534335814657</v>
      </c>
      <c r="T6" s="338">
        <v>801.4128678837285</v>
      </c>
      <c r="U6" s="338">
        <v>747.98534335814657</v>
      </c>
      <c r="V6" s="338">
        <v>747.98534335814657</v>
      </c>
      <c r="W6" s="338">
        <v>747.98534335814657</v>
      </c>
      <c r="X6" s="338">
        <v>747.98534335814657</v>
      </c>
      <c r="Y6" s="338">
        <v>801.4128678837285</v>
      </c>
      <c r="DA6" s="160" t="s">
        <v>2113</v>
      </c>
    </row>
    <row r="7" spans="1:105" ht="12" customHeight="1" x14ac:dyDescent="0.25">
      <c r="A7" s="156" t="s">
        <v>2114</v>
      </c>
      <c r="B7" s="339">
        <v>0</v>
      </c>
      <c r="C7" s="340">
        <v>0</v>
      </c>
      <c r="D7" s="340">
        <v>0</v>
      </c>
      <c r="E7" s="340">
        <v>106.8550490511638</v>
      </c>
      <c r="F7" s="340">
        <v>0</v>
      </c>
      <c r="G7" s="340">
        <v>0</v>
      </c>
      <c r="H7" s="340">
        <v>213.71009810232761</v>
      </c>
      <c r="I7" s="340">
        <v>0</v>
      </c>
      <c r="J7" s="340">
        <v>0</v>
      </c>
      <c r="K7" s="340">
        <v>0</v>
      </c>
      <c r="L7" s="340">
        <v>0</v>
      </c>
      <c r="M7" s="340">
        <v>0</v>
      </c>
      <c r="N7" s="340">
        <v>0</v>
      </c>
      <c r="O7" s="340">
        <v>0</v>
      </c>
      <c r="P7" s="340">
        <v>0</v>
      </c>
      <c r="Q7" s="340">
        <v>0</v>
      </c>
      <c r="R7" s="340">
        <v>0</v>
      </c>
      <c r="S7" s="340">
        <v>0</v>
      </c>
      <c r="T7" s="340">
        <v>53.427524525581909</v>
      </c>
      <c r="U7" s="340">
        <v>0</v>
      </c>
      <c r="V7" s="340">
        <v>0</v>
      </c>
      <c r="W7" s="340">
        <v>53.427524525581909</v>
      </c>
      <c r="X7" s="340">
        <v>53.427524525581909</v>
      </c>
      <c r="Y7" s="340">
        <v>106.8550490511638</v>
      </c>
      <c r="DA7" s="161" t="s">
        <v>2115</v>
      </c>
    </row>
    <row r="8" spans="1:105" ht="12" customHeight="1" x14ac:dyDescent="0.25">
      <c r="A8" s="157" t="s">
        <v>2116</v>
      </c>
      <c r="B8" s="341"/>
      <c r="C8" s="342">
        <f t="shared" ref="C8:Y8" si="0">B6+C7-C6</f>
        <v>53.42752452558193</v>
      </c>
      <c r="D8" s="342">
        <f t="shared" si="0"/>
        <v>53.427524525581703</v>
      </c>
      <c r="E8" s="342">
        <f t="shared" si="0"/>
        <v>0</v>
      </c>
      <c r="F8" s="342">
        <f t="shared" si="0"/>
        <v>53.42752452558193</v>
      </c>
      <c r="G8" s="342">
        <f t="shared" si="0"/>
        <v>53.427524525581703</v>
      </c>
      <c r="H8" s="342">
        <f t="shared" si="0"/>
        <v>0</v>
      </c>
      <c r="I8" s="342">
        <f t="shared" si="0"/>
        <v>53.42752452558193</v>
      </c>
      <c r="J8" s="342">
        <f t="shared" si="0"/>
        <v>0</v>
      </c>
      <c r="K8" s="342">
        <f t="shared" si="0"/>
        <v>53.427524525582157</v>
      </c>
      <c r="L8" s="342">
        <f t="shared" si="0"/>
        <v>53.42752452558193</v>
      </c>
      <c r="M8" s="342">
        <f t="shared" si="0"/>
        <v>0</v>
      </c>
      <c r="N8" s="342">
        <f t="shared" si="0"/>
        <v>53.427524525581703</v>
      </c>
      <c r="O8" s="342">
        <f t="shared" si="0"/>
        <v>53.42752452558193</v>
      </c>
      <c r="P8" s="342">
        <f t="shared" si="0"/>
        <v>53.42752452558193</v>
      </c>
      <c r="Q8" s="342">
        <f t="shared" si="0"/>
        <v>0</v>
      </c>
      <c r="R8" s="342">
        <f t="shared" si="0"/>
        <v>53.42752452558193</v>
      </c>
      <c r="S8" s="342">
        <f t="shared" si="0"/>
        <v>53.42752452558193</v>
      </c>
      <c r="T8" s="342">
        <f t="shared" si="0"/>
        <v>0</v>
      </c>
      <c r="U8" s="342">
        <f t="shared" si="0"/>
        <v>53.42752452558193</v>
      </c>
      <c r="V8" s="342">
        <f t="shared" si="0"/>
        <v>0</v>
      </c>
      <c r="W8" s="342">
        <f t="shared" si="0"/>
        <v>53.42752452558193</v>
      </c>
      <c r="X8" s="342">
        <f t="shared" si="0"/>
        <v>53.42752452558193</v>
      </c>
      <c r="Y8" s="342">
        <f t="shared" si="0"/>
        <v>53.42752452558193</v>
      </c>
      <c r="DA8" s="162"/>
    </row>
    <row r="9" spans="1:105" ht="12" customHeight="1" x14ac:dyDescent="0.25">
      <c r="A9" s="155" t="s">
        <v>2117</v>
      </c>
      <c r="B9" s="343">
        <f t="shared" ref="B9:Y9" si="1">B6-B5</f>
        <v>213.71009810232738</v>
      </c>
      <c r="C9" s="343">
        <f t="shared" si="1"/>
        <v>176.54022666659068</v>
      </c>
      <c r="D9" s="343">
        <f t="shared" si="1"/>
        <v>188.55515585238902</v>
      </c>
      <c r="E9" s="343">
        <f t="shared" si="1"/>
        <v>65.47858515380392</v>
      </c>
      <c r="F9" s="343">
        <f t="shared" si="1"/>
        <v>208.40854263979406</v>
      </c>
      <c r="G9" s="343">
        <f t="shared" si="1"/>
        <v>121.81025070687576</v>
      </c>
      <c r="H9" s="343">
        <f t="shared" si="1"/>
        <v>100.50280679781304</v>
      </c>
      <c r="I9" s="343">
        <f t="shared" si="1"/>
        <v>315.23537286505677</v>
      </c>
      <c r="J9" s="343">
        <f t="shared" si="1"/>
        <v>326.32279869885906</v>
      </c>
      <c r="K9" s="343">
        <f t="shared" si="1"/>
        <v>305.782675631384</v>
      </c>
      <c r="L9" s="343">
        <f t="shared" si="1"/>
        <v>284.12151312864921</v>
      </c>
      <c r="M9" s="343">
        <f t="shared" si="1"/>
        <v>330.5702065965844</v>
      </c>
      <c r="N9" s="343">
        <f t="shared" si="1"/>
        <v>345.41534472762532</v>
      </c>
      <c r="O9" s="343">
        <f t="shared" si="1"/>
        <v>273.66265681966183</v>
      </c>
      <c r="P9" s="343">
        <f t="shared" si="1"/>
        <v>106.45156758408882</v>
      </c>
      <c r="Q9" s="343">
        <f t="shared" si="1"/>
        <v>153.85752101786579</v>
      </c>
      <c r="R9" s="343">
        <f t="shared" si="1"/>
        <v>136.8372245646176</v>
      </c>
      <c r="S9" s="343">
        <f t="shared" si="1"/>
        <v>67.518098577272553</v>
      </c>
      <c r="T9" s="343">
        <f t="shared" si="1"/>
        <v>52.809206049521663</v>
      </c>
      <c r="U9" s="343">
        <f t="shared" si="1"/>
        <v>38.272299072333226</v>
      </c>
      <c r="V9" s="343">
        <f t="shared" si="1"/>
        <v>46.847653985727902</v>
      </c>
      <c r="W9" s="343">
        <f t="shared" si="1"/>
        <v>60.584586052682653</v>
      </c>
      <c r="X9" s="343">
        <f t="shared" si="1"/>
        <v>76.417772017111474</v>
      </c>
      <c r="Y9" s="343">
        <f t="shared" si="1"/>
        <v>78.242130208567801</v>
      </c>
      <c r="DA9" s="163"/>
    </row>
    <row r="10" spans="1:105" ht="12" customHeight="1" x14ac:dyDescent="0.25">
      <c r="A10" s="172"/>
      <c r="B10" s="172"/>
      <c r="C10" s="172"/>
      <c r="D10" s="172"/>
      <c r="E10" s="172"/>
      <c r="F10" s="172"/>
      <c r="G10" s="172"/>
      <c r="H10" s="172"/>
      <c r="I10" s="172"/>
      <c r="J10" s="172"/>
      <c r="K10" s="172"/>
      <c r="L10" s="172"/>
      <c r="M10" s="172"/>
      <c r="N10" s="172"/>
      <c r="O10" s="172"/>
      <c r="P10" s="172"/>
      <c r="Q10" s="172"/>
      <c r="R10" s="172"/>
      <c r="S10" s="172"/>
      <c r="T10" s="172"/>
      <c r="U10" s="172"/>
      <c r="V10" s="172"/>
      <c r="W10" s="172"/>
      <c r="X10" s="172"/>
      <c r="Y10" s="172"/>
      <c r="DA10" s="176"/>
    </row>
    <row r="11" spans="1:105" ht="12" customHeight="1" x14ac:dyDescent="0.25">
      <c r="A11" s="30" t="s">
        <v>69</v>
      </c>
      <c r="B11" s="113"/>
      <c r="C11" s="113"/>
      <c r="D11" s="113"/>
      <c r="E11" s="113"/>
      <c r="F11" s="113"/>
      <c r="G11" s="113"/>
      <c r="H11" s="113"/>
      <c r="I11" s="113"/>
      <c r="J11" s="113"/>
      <c r="K11" s="113"/>
      <c r="L11" s="113"/>
      <c r="M11" s="113"/>
      <c r="N11" s="113"/>
      <c r="O11" s="113"/>
      <c r="P11" s="113"/>
      <c r="Q11" s="113"/>
      <c r="R11" s="113"/>
      <c r="S11" s="113"/>
      <c r="T11" s="113"/>
      <c r="U11" s="113"/>
      <c r="V11" s="113"/>
      <c r="W11" s="113"/>
      <c r="X11" s="113"/>
      <c r="Y11" s="113"/>
      <c r="DA11" s="112"/>
    </row>
    <row r="12" spans="1:105" ht="12" customHeight="1" x14ac:dyDescent="0.25">
      <c r="A12" s="31" t="s">
        <v>70</v>
      </c>
      <c r="B12" s="210">
        <v>93.13422184006879</v>
      </c>
      <c r="C12" s="210">
        <v>91.569303525365413</v>
      </c>
      <c r="D12" s="210">
        <v>86.225795356835761</v>
      </c>
      <c r="E12" s="210">
        <v>112.381943250215</v>
      </c>
      <c r="F12" s="210">
        <v>88.795786758383485</v>
      </c>
      <c r="G12" s="210">
        <v>88.82545141874462</v>
      </c>
      <c r="H12" s="210">
        <v>109.281513327601</v>
      </c>
      <c r="I12" s="210">
        <v>81.807308684436791</v>
      </c>
      <c r="J12" s="210">
        <v>79.931900257953558</v>
      </c>
      <c r="K12" s="210">
        <v>73.734909716251067</v>
      </c>
      <c r="L12" s="210">
        <v>72.511521926053305</v>
      </c>
      <c r="M12" s="210">
        <v>67.916165090283741</v>
      </c>
      <c r="N12" s="210">
        <v>61.625623387790199</v>
      </c>
      <c r="O12" s="210">
        <v>62.600257953568359</v>
      </c>
      <c r="P12" s="210">
        <v>72.808684436801386</v>
      </c>
      <c r="Q12" s="210">
        <v>67.044883920894222</v>
      </c>
      <c r="R12" s="210">
        <v>64.695958727429058</v>
      </c>
      <c r="S12" s="210">
        <v>66.474806534823728</v>
      </c>
      <c r="T12" s="210">
        <v>73.487790197764383</v>
      </c>
      <c r="U12" s="210">
        <v>68.109372312983666</v>
      </c>
      <c r="V12" s="210">
        <v>67.749613069647452</v>
      </c>
      <c r="W12" s="210">
        <v>69.304815133276009</v>
      </c>
      <c r="X12" s="210">
        <v>67.154686156491834</v>
      </c>
      <c r="Y12" s="210">
        <v>65.809732020684848</v>
      </c>
      <c r="DA12" s="109" t="s">
        <v>2118</v>
      </c>
    </row>
    <row r="13" spans="1:105" ht="12" customHeight="1" x14ac:dyDescent="0.25">
      <c r="A13" s="24" t="s">
        <v>28</v>
      </c>
      <c r="B13" s="213">
        <v>1.400687876182287</v>
      </c>
      <c r="C13" s="213">
        <v>0.70034393809114348</v>
      </c>
      <c r="D13" s="213">
        <v>0.72132416165090274</v>
      </c>
      <c r="E13" s="213">
        <v>0.70472914875322434</v>
      </c>
      <c r="F13" s="213">
        <v>0</v>
      </c>
      <c r="G13" s="213">
        <v>0.67936371453138433</v>
      </c>
      <c r="H13" s="213">
        <v>0.70687876182287179</v>
      </c>
      <c r="I13" s="213">
        <v>0</v>
      </c>
      <c r="J13" s="213">
        <v>0</v>
      </c>
      <c r="K13" s="213">
        <v>0</v>
      </c>
      <c r="L13" s="213">
        <v>0</v>
      </c>
      <c r="M13" s="213">
        <v>0</v>
      </c>
      <c r="N13" s="213">
        <v>0</v>
      </c>
      <c r="O13" s="213">
        <v>0</v>
      </c>
      <c r="P13" s="213">
        <v>0</v>
      </c>
      <c r="Q13" s="213">
        <v>0</v>
      </c>
      <c r="R13" s="213">
        <v>0</v>
      </c>
      <c r="S13" s="213">
        <v>0</v>
      </c>
      <c r="T13" s="213">
        <v>0</v>
      </c>
      <c r="U13" s="213">
        <v>0</v>
      </c>
      <c r="V13" s="213">
        <v>0</v>
      </c>
      <c r="W13" s="213">
        <v>0</v>
      </c>
      <c r="X13" s="213">
        <v>0</v>
      </c>
      <c r="Y13" s="213">
        <v>0</v>
      </c>
      <c r="DA13" s="85" t="s">
        <v>2119</v>
      </c>
    </row>
    <row r="14" spans="1:105" ht="12" customHeight="1" x14ac:dyDescent="0.25">
      <c r="A14" s="14" t="s">
        <v>29</v>
      </c>
      <c r="B14" s="204">
        <f t="shared" ref="B14:Y14" si="2">SUM(B15:B19)</f>
        <v>34.338865004299223</v>
      </c>
      <c r="C14" s="204">
        <f t="shared" si="2"/>
        <v>34.993379191745476</v>
      </c>
      <c r="D14" s="204">
        <f t="shared" si="2"/>
        <v>31.85012897678417</v>
      </c>
      <c r="E14" s="204">
        <f t="shared" si="2"/>
        <v>32.201203783319002</v>
      </c>
      <c r="F14" s="204">
        <f t="shared" si="2"/>
        <v>33.104127257093722</v>
      </c>
      <c r="G14" s="204">
        <f t="shared" si="2"/>
        <v>27.417110920034396</v>
      </c>
      <c r="H14" s="204">
        <f t="shared" si="2"/>
        <v>36.125537403267408</v>
      </c>
      <c r="I14" s="204">
        <f t="shared" si="2"/>
        <v>17.311779879621664</v>
      </c>
      <c r="J14" s="204">
        <f t="shared" si="2"/>
        <v>15.273946689595869</v>
      </c>
      <c r="K14" s="204">
        <f t="shared" si="2"/>
        <v>13.275924333619955</v>
      </c>
      <c r="L14" s="204">
        <f t="shared" si="2"/>
        <v>14.292863284608767</v>
      </c>
      <c r="M14" s="204">
        <f t="shared" si="2"/>
        <v>13.356577815993118</v>
      </c>
      <c r="N14" s="204">
        <f t="shared" si="2"/>
        <v>10.221238177128118</v>
      </c>
      <c r="O14" s="204">
        <f t="shared" si="2"/>
        <v>11.238865004299225</v>
      </c>
      <c r="P14" s="204">
        <f t="shared" si="2"/>
        <v>11.320206362854687</v>
      </c>
      <c r="Q14" s="204">
        <f t="shared" si="2"/>
        <v>11.319690455717971</v>
      </c>
      <c r="R14" s="204">
        <f t="shared" si="2"/>
        <v>9.3219260533104027</v>
      </c>
      <c r="S14" s="204">
        <f t="shared" si="2"/>
        <v>9.0068787618228718</v>
      </c>
      <c r="T14" s="204">
        <f t="shared" si="2"/>
        <v>7.4200343938091136</v>
      </c>
      <c r="U14" s="204">
        <f t="shared" si="2"/>
        <v>7.7800515907136711</v>
      </c>
      <c r="V14" s="204">
        <f t="shared" si="2"/>
        <v>7.4460017196904547</v>
      </c>
      <c r="W14" s="204">
        <f t="shared" si="2"/>
        <v>6.5544282029234742</v>
      </c>
      <c r="X14" s="204">
        <f t="shared" si="2"/>
        <v>7.7685296646603614</v>
      </c>
      <c r="Y14" s="204">
        <f t="shared" si="2"/>
        <v>8.9073946689595882</v>
      </c>
      <c r="DA14" s="71"/>
    </row>
    <row r="15" spans="1:105" ht="12" customHeight="1" x14ac:dyDescent="0.25">
      <c r="A15" s="18" t="s">
        <v>30</v>
      </c>
      <c r="B15" s="204">
        <v>0</v>
      </c>
      <c r="C15" s="204">
        <v>0</v>
      </c>
      <c r="D15" s="204">
        <v>0</v>
      </c>
      <c r="E15" s="204">
        <v>0</v>
      </c>
      <c r="F15" s="204">
        <v>0</v>
      </c>
      <c r="G15" s="204">
        <v>0</v>
      </c>
      <c r="H15" s="204">
        <v>0</v>
      </c>
      <c r="I15" s="204">
        <v>0</v>
      </c>
      <c r="J15" s="204">
        <v>0</v>
      </c>
      <c r="K15" s="204">
        <v>0</v>
      </c>
      <c r="L15" s="204">
        <v>0</v>
      </c>
      <c r="M15" s="204">
        <v>0</v>
      </c>
      <c r="N15" s="204">
        <v>0</v>
      </c>
      <c r="O15" s="204">
        <v>0</v>
      </c>
      <c r="P15" s="204">
        <v>0</v>
      </c>
      <c r="Q15" s="204">
        <v>0</v>
      </c>
      <c r="R15" s="204">
        <v>0</v>
      </c>
      <c r="S15" s="204">
        <v>0</v>
      </c>
      <c r="T15" s="204">
        <v>0</v>
      </c>
      <c r="U15" s="204">
        <v>0</v>
      </c>
      <c r="V15" s="204">
        <v>0</v>
      </c>
      <c r="W15" s="204">
        <v>0</v>
      </c>
      <c r="X15" s="204">
        <v>0</v>
      </c>
      <c r="Y15" s="204">
        <v>0</v>
      </c>
      <c r="DA15" s="71" t="s">
        <v>2120</v>
      </c>
    </row>
    <row r="16" spans="1:105" ht="12" customHeight="1" x14ac:dyDescent="0.25">
      <c r="A16" s="18" t="s">
        <v>31</v>
      </c>
      <c r="B16" s="204">
        <v>1.129750644883921</v>
      </c>
      <c r="C16" s="204">
        <v>1.129750644883921</v>
      </c>
      <c r="D16" s="204">
        <v>1.129750644883921</v>
      </c>
      <c r="E16" s="204">
        <v>2.259501289767841</v>
      </c>
      <c r="F16" s="204">
        <v>2.259501289767841</v>
      </c>
      <c r="G16" s="204">
        <v>3.389251934651762</v>
      </c>
      <c r="H16" s="204">
        <v>3.389251934651762</v>
      </c>
      <c r="I16" s="204">
        <v>1.099914015477214</v>
      </c>
      <c r="J16" s="204">
        <v>1.099914015477214</v>
      </c>
      <c r="K16" s="204">
        <v>1.099914015477214</v>
      </c>
      <c r="L16" s="204">
        <v>1.099914015477214</v>
      </c>
      <c r="M16" s="204">
        <v>2.1997420464316422</v>
      </c>
      <c r="N16" s="204">
        <v>1.099914015477214</v>
      </c>
      <c r="O16" s="204">
        <v>1.099914015477214</v>
      </c>
      <c r="P16" s="204">
        <v>2.1997420464316422</v>
      </c>
      <c r="Q16" s="204">
        <v>2.1997420464316422</v>
      </c>
      <c r="R16" s="204">
        <v>2.1997420464316422</v>
      </c>
      <c r="S16" s="204">
        <v>3.3205503009458299</v>
      </c>
      <c r="T16" s="204">
        <v>2.975150472914875</v>
      </c>
      <c r="U16" s="204">
        <v>3.6724849527085119</v>
      </c>
      <c r="V16" s="204">
        <v>4.2653482373172826</v>
      </c>
      <c r="W16" s="204">
        <v>3.7594153052450561</v>
      </c>
      <c r="X16" s="204">
        <v>4.0068787618228718</v>
      </c>
      <c r="Y16" s="204">
        <v>5.5852106620808257</v>
      </c>
      <c r="DA16" s="71" t="s">
        <v>2121</v>
      </c>
    </row>
    <row r="17" spans="1:105" ht="12" customHeight="1" x14ac:dyDescent="0.25">
      <c r="A17" s="18" t="s">
        <v>71</v>
      </c>
      <c r="B17" s="204">
        <v>22.594840928632841</v>
      </c>
      <c r="C17" s="204">
        <v>17.45967325881341</v>
      </c>
      <c r="D17" s="204">
        <v>13.351504729148751</v>
      </c>
      <c r="E17" s="204">
        <v>16.432588134135859</v>
      </c>
      <c r="F17" s="204">
        <v>15.40558899398108</v>
      </c>
      <c r="G17" s="204">
        <v>14.378503869303531</v>
      </c>
      <c r="H17" s="204">
        <v>17.29724849527085</v>
      </c>
      <c r="I17" s="204">
        <v>14.24479793637145</v>
      </c>
      <c r="J17" s="204">
        <v>12.209802235597589</v>
      </c>
      <c r="K17" s="204">
        <v>11.192347377472061</v>
      </c>
      <c r="L17" s="204">
        <v>12.209802235597589</v>
      </c>
      <c r="M17" s="204">
        <v>10.17480653482373</v>
      </c>
      <c r="N17" s="204">
        <v>8.139896818572657</v>
      </c>
      <c r="O17" s="204">
        <v>9.1576096302665508</v>
      </c>
      <c r="P17" s="204">
        <v>8.1394668959587282</v>
      </c>
      <c r="Q17" s="204">
        <v>8.139638865004299</v>
      </c>
      <c r="R17" s="204">
        <v>7.1221840068787614</v>
      </c>
      <c r="S17" s="204">
        <v>5.507652622527945</v>
      </c>
      <c r="T17" s="204">
        <v>4.243938091143594</v>
      </c>
      <c r="U17" s="204">
        <v>4.1075666380051592</v>
      </c>
      <c r="V17" s="204">
        <v>3.180653482373172</v>
      </c>
      <c r="W17" s="204">
        <v>2.7950128976784181</v>
      </c>
      <c r="X17" s="204">
        <v>3.7616509028374892</v>
      </c>
      <c r="Y17" s="204">
        <v>3.3190025795356841</v>
      </c>
      <c r="DA17" s="71" t="s">
        <v>2122</v>
      </c>
    </row>
    <row r="18" spans="1:105" ht="12" customHeight="1" x14ac:dyDescent="0.25">
      <c r="A18" s="18" t="s">
        <v>32</v>
      </c>
      <c r="B18" s="204">
        <v>10.614273430782459</v>
      </c>
      <c r="C18" s="204">
        <v>16.403955288048149</v>
      </c>
      <c r="D18" s="204">
        <v>17.368873602751499</v>
      </c>
      <c r="E18" s="204">
        <v>13.5091143594153</v>
      </c>
      <c r="F18" s="204">
        <v>15.4390369733448</v>
      </c>
      <c r="G18" s="204">
        <v>9.6493551160791053</v>
      </c>
      <c r="H18" s="204">
        <v>15.4390369733448</v>
      </c>
      <c r="I18" s="204">
        <v>1.967067927773001</v>
      </c>
      <c r="J18" s="204">
        <v>1.964230438521066</v>
      </c>
      <c r="K18" s="204">
        <v>0.98366294067067916</v>
      </c>
      <c r="L18" s="204">
        <v>0.98314703353396371</v>
      </c>
      <c r="M18" s="204">
        <v>0.98202923473774706</v>
      </c>
      <c r="N18" s="204">
        <v>0.98142734307824586</v>
      </c>
      <c r="O18" s="204">
        <v>0.98134135855546001</v>
      </c>
      <c r="P18" s="204">
        <v>0.98099742046431637</v>
      </c>
      <c r="Q18" s="204">
        <v>0.9803095442820291</v>
      </c>
      <c r="R18" s="204">
        <v>0</v>
      </c>
      <c r="S18" s="204">
        <v>0.1754944110060189</v>
      </c>
      <c r="T18" s="204">
        <v>0.2009458297506449</v>
      </c>
      <c r="U18" s="204">
        <v>0</v>
      </c>
      <c r="V18" s="204">
        <v>0</v>
      </c>
      <c r="W18" s="204">
        <v>0</v>
      </c>
      <c r="X18" s="204">
        <v>0</v>
      </c>
      <c r="Y18" s="204">
        <v>0</v>
      </c>
      <c r="DA18" s="71" t="s">
        <v>2123</v>
      </c>
    </row>
    <row r="19" spans="1:105" ht="12" customHeight="1" x14ac:dyDescent="0.25">
      <c r="A19" s="18" t="s">
        <v>33</v>
      </c>
      <c r="B19" s="204">
        <v>0</v>
      </c>
      <c r="C19" s="204">
        <v>0</v>
      </c>
      <c r="D19" s="204">
        <v>0</v>
      </c>
      <c r="E19" s="204">
        <v>0</v>
      </c>
      <c r="F19" s="204">
        <v>0</v>
      </c>
      <c r="G19" s="204">
        <v>0</v>
      </c>
      <c r="H19" s="204">
        <v>0</v>
      </c>
      <c r="I19" s="204">
        <v>0</v>
      </c>
      <c r="J19" s="204">
        <v>0</v>
      </c>
      <c r="K19" s="204">
        <v>0</v>
      </c>
      <c r="L19" s="204">
        <v>0</v>
      </c>
      <c r="M19" s="204">
        <v>0</v>
      </c>
      <c r="N19" s="204">
        <v>0</v>
      </c>
      <c r="O19" s="204">
        <v>0</v>
      </c>
      <c r="P19" s="204">
        <v>0</v>
      </c>
      <c r="Q19" s="204">
        <v>0</v>
      </c>
      <c r="R19" s="204">
        <v>0</v>
      </c>
      <c r="S19" s="204">
        <v>3.1814273430782461E-3</v>
      </c>
      <c r="T19" s="204">
        <v>0</v>
      </c>
      <c r="U19" s="204">
        <v>0</v>
      </c>
      <c r="V19" s="204">
        <v>0</v>
      </c>
      <c r="W19" s="204">
        <v>0</v>
      </c>
      <c r="X19" s="204">
        <v>0</v>
      </c>
      <c r="Y19" s="204">
        <v>3.1814273430782461E-3</v>
      </c>
      <c r="DA19" s="71" t="s">
        <v>2124</v>
      </c>
    </row>
    <row r="20" spans="1:105" ht="12" customHeight="1" x14ac:dyDescent="0.25">
      <c r="A20" s="14" t="s">
        <v>34</v>
      </c>
      <c r="B20" s="204">
        <f t="shared" ref="B20:Y20" si="3">B21+B22</f>
        <v>34.995700773860698</v>
      </c>
      <c r="C20" s="204">
        <f t="shared" si="3"/>
        <v>33.104041272570932</v>
      </c>
      <c r="D20" s="204">
        <f t="shared" si="3"/>
        <v>31.81427343078246</v>
      </c>
      <c r="E20" s="204">
        <f t="shared" si="3"/>
        <v>52.55803955288048</v>
      </c>
      <c r="F20" s="204">
        <f t="shared" si="3"/>
        <v>30.24505588993981</v>
      </c>
      <c r="G20" s="204">
        <f t="shared" si="3"/>
        <v>31.384350816852969</v>
      </c>
      <c r="H20" s="204">
        <f t="shared" si="3"/>
        <v>36.951848667239886</v>
      </c>
      <c r="I20" s="204">
        <f t="shared" si="3"/>
        <v>32.695614789337917</v>
      </c>
      <c r="J20" s="204">
        <f t="shared" si="3"/>
        <v>35.146173688736027</v>
      </c>
      <c r="K20" s="204">
        <f t="shared" si="3"/>
        <v>32.351676698194318</v>
      </c>
      <c r="L20" s="204">
        <f t="shared" si="3"/>
        <v>30.331040412725709</v>
      </c>
      <c r="M20" s="204">
        <f t="shared" si="3"/>
        <v>26.375752364574371</v>
      </c>
      <c r="N20" s="204">
        <f t="shared" si="3"/>
        <v>23.688736027515041</v>
      </c>
      <c r="O20" s="204">
        <f t="shared" si="3"/>
        <v>24.11865864144454</v>
      </c>
      <c r="P20" s="204">
        <f t="shared" si="3"/>
        <v>33.147033533963892</v>
      </c>
      <c r="Q20" s="204">
        <f t="shared" si="3"/>
        <v>26.203783319002579</v>
      </c>
      <c r="R20" s="204">
        <f t="shared" si="3"/>
        <v>26.268271711092002</v>
      </c>
      <c r="S20" s="204">
        <f t="shared" si="3"/>
        <v>26.95124677558039</v>
      </c>
      <c r="T20" s="204">
        <f t="shared" si="3"/>
        <v>37.915993121238166</v>
      </c>
      <c r="U20" s="204">
        <f t="shared" si="3"/>
        <v>29.83705932932072</v>
      </c>
      <c r="V20" s="204">
        <f t="shared" si="3"/>
        <v>30.770851246775582</v>
      </c>
      <c r="W20" s="204">
        <f t="shared" si="3"/>
        <v>32.918314703353388</v>
      </c>
      <c r="X20" s="204">
        <f t="shared" si="3"/>
        <v>29.812123817712809</v>
      </c>
      <c r="Y20" s="204">
        <f t="shared" si="3"/>
        <v>27.20343938091143</v>
      </c>
      <c r="DA20" s="71"/>
    </row>
    <row r="21" spans="1:105" ht="12" customHeight="1" x14ac:dyDescent="0.25">
      <c r="A21" s="18" t="s">
        <v>73</v>
      </c>
      <c r="B21" s="204">
        <v>34.995700773860698</v>
      </c>
      <c r="C21" s="204">
        <v>33.104041272570932</v>
      </c>
      <c r="D21" s="204">
        <v>31.81427343078246</v>
      </c>
      <c r="E21" s="204">
        <v>52.55803955288048</v>
      </c>
      <c r="F21" s="204">
        <v>30.24505588993981</v>
      </c>
      <c r="G21" s="204">
        <v>31.384350816852969</v>
      </c>
      <c r="H21" s="204">
        <v>36.951848667239886</v>
      </c>
      <c r="I21" s="204">
        <v>32.695614789337917</v>
      </c>
      <c r="J21" s="204">
        <v>35.146173688736027</v>
      </c>
      <c r="K21" s="204">
        <v>32.351676698194318</v>
      </c>
      <c r="L21" s="204">
        <v>30.331040412725709</v>
      </c>
      <c r="M21" s="204">
        <v>26.375752364574371</v>
      </c>
      <c r="N21" s="204">
        <v>23.688736027515041</v>
      </c>
      <c r="O21" s="204">
        <v>24.11865864144454</v>
      </c>
      <c r="P21" s="204">
        <v>33.147033533963892</v>
      </c>
      <c r="Q21" s="204">
        <v>26.203783319002579</v>
      </c>
      <c r="R21" s="204">
        <v>26.268271711092002</v>
      </c>
      <c r="S21" s="204">
        <v>26.95124677558039</v>
      </c>
      <c r="T21" s="204">
        <v>37.915993121238166</v>
      </c>
      <c r="U21" s="204">
        <v>29.83705932932072</v>
      </c>
      <c r="V21" s="204">
        <v>30.770851246775582</v>
      </c>
      <c r="W21" s="204">
        <v>32.918314703353388</v>
      </c>
      <c r="X21" s="204">
        <v>29.812123817712809</v>
      </c>
      <c r="Y21" s="204">
        <v>27.20343938091143</v>
      </c>
      <c r="DA21" s="71" t="s">
        <v>2125</v>
      </c>
    </row>
    <row r="22" spans="1:105" ht="12" customHeight="1" x14ac:dyDescent="0.25">
      <c r="A22" s="18" t="s">
        <v>36</v>
      </c>
      <c r="B22" s="204">
        <v>0</v>
      </c>
      <c r="C22" s="204">
        <v>0</v>
      </c>
      <c r="D22" s="204">
        <v>0</v>
      </c>
      <c r="E22" s="204">
        <v>0</v>
      </c>
      <c r="F22" s="204">
        <v>0</v>
      </c>
      <c r="G22" s="204">
        <v>0</v>
      </c>
      <c r="H22" s="204">
        <v>0</v>
      </c>
      <c r="I22" s="204">
        <v>0</v>
      </c>
      <c r="J22" s="204">
        <v>0</v>
      </c>
      <c r="K22" s="204">
        <v>0</v>
      </c>
      <c r="L22" s="204">
        <v>0</v>
      </c>
      <c r="M22" s="204">
        <v>0</v>
      </c>
      <c r="N22" s="204">
        <v>0</v>
      </c>
      <c r="O22" s="204">
        <v>0</v>
      </c>
      <c r="P22" s="204">
        <v>0</v>
      </c>
      <c r="Q22" s="204">
        <v>0</v>
      </c>
      <c r="R22" s="204">
        <v>0</v>
      </c>
      <c r="S22" s="204">
        <v>0</v>
      </c>
      <c r="T22" s="204">
        <v>0</v>
      </c>
      <c r="U22" s="204">
        <v>0</v>
      </c>
      <c r="V22" s="204">
        <v>0</v>
      </c>
      <c r="W22" s="204">
        <v>0</v>
      </c>
      <c r="X22" s="204">
        <v>0</v>
      </c>
      <c r="Y22" s="204">
        <v>0</v>
      </c>
      <c r="DA22" s="71" t="s">
        <v>2126</v>
      </c>
    </row>
    <row r="23" spans="1:105" ht="12" customHeight="1" x14ac:dyDescent="0.25">
      <c r="A23" s="14" t="s">
        <v>37</v>
      </c>
      <c r="B23" s="204">
        <f t="shared" ref="B23:Y23" si="4">B24+B25+B26+B27+B28+B29</f>
        <v>0.2149613069647463</v>
      </c>
      <c r="C23" s="204">
        <f t="shared" si="4"/>
        <v>7.1625107480653469E-2</v>
      </c>
      <c r="D23" s="204">
        <f t="shared" si="4"/>
        <v>0</v>
      </c>
      <c r="E23" s="204">
        <f t="shared" si="4"/>
        <v>0</v>
      </c>
      <c r="F23" s="204">
        <f t="shared" si="4"/>
        <v>0</v>
      </c>
      <c r="G23" s="204">
        <f t="shared" si="4"/>
        <v>0</v>
      </c>
      <c r="H23" s="204">
        <f t="shared" si="4"/>
        <v>7.1625107480653469E-2</v>
      </c>
      <c r="I23" s="204">
        <f t="shared" si="4"/>
        <v>0</v>
      </c>
      <c r="J23" s="204">
        <f t="shared" si="4"/>
        <v>0</v>
      </c>
      <c r="K23" s="204">
        <f t="shared" si="4"/>
        <v>0.16715391229578669</v>
      </c>
      <c r="L23" s="204">
        <f t="shared" si="4"/>
        <v>0</v>
      </c>
      <c r="M23" s="204">
        <f t="shared" si="4"/>
        <v>0.35829750644883918</v>
      </c>
      <c r="N23" s="204">
        <f t="shared" si="4"/>
        <v>0.5493551160791057</v>
      </c>
      <c r="O23" s="204">
        <f t="shared" si="4"/>
        <v>1.1703353396388649</v>
      </c>
      <c r="P23" s="204">
        <f t="shared" si="4"/>
        <v>1.361392949269131</v>
      </c>
      <c r="Q23" s="204">
        <f t="shared" si="4"/>
        <v>1.5286328460877039</v>
      </c>
      <c r="R23" s="204">
        <f t="shared" si="4"/>
        <v>1.050902837489252</v>
      </c>
      <c r="S23" s="204">
        <f t="shared" si="4"/>
        <v>1.1142734307824591</v>
      </c>
      <c r="T23" s="204">
        <f t="shared" si="4"/>
        <v>1.0769561478933789</v>
      </c>
      <c r="U23" s="204">
        <f t="shared" si="4"/>
        <v>1.6152192605331039</v>
      </c>
      <c r="V23" s="204">
        <f t="shared" si="4"/>
        <v>1.2772141014617371</v>
      </c>
      <c r="W23" s="204">
        <f t="shared" si="4"/>
        <v>1.434135855546002</v>
      </c>
      <c r="X23" s="204">
        <f t="shared" si="4"/>
        <v>1.788134135855546</v>
      </c>
      <c r="Y23" s="204">
        <f t="shared" si="4"/>
        <v>2.7924491316049007</v>
      </c>
      <c r="DA23" s="71"/>
    </row>
    <row r="24" spans="1:105" ht="12" customHeight="1" x14ac:dyDescent="0.25">
      <c r="A24" s="18" t="s">
        <v>38</v>
      </c>
      <c r="B24" s="204">
        <v>0.2149613069647463</v>
      </c>
      <c r="C24" s="204">
        <v>7.1625107480653469E-2</v>
      </c>
      <c r="D24" s="204">
        <v>0</v>
      </c>
      <c r="E24" s="204">
        <v>0</v>
      </c>
      <c r="F24" s="204">
        <v>0</v>
      </c>
      <c r="G24" s="204">
        <v>0</v>
      </c>
      <c r="H24" s="204">
        <v>7.1625107480653469E-2</v>
      </c>
      <c r="I24" s="204">
        <v>0</v>
      </c>
      <c r="J24" s="204">
        <v>0</v>
      </c>
      <c r="K24" s="204">
        <v>0</v>
      </c>
      <c r="L24" s="204">
        <v>0</v>
      </c>
      <c r="M24" s="204">
        <v>0.35829750644883918</v>
      </c>
      <c r="N24" s="204">
        <v>0.5493551160791057</v>
      </c>
      <c r="O24" s="204">
        <v>1.1703353396388649</v>
      </c>
      <c r="P24" s="204">
        <v>1.361392949269131</v>
      </c>
      <c r="Q24" s="204">
        <v>1.5286328460877039</v>
      </c>
      <c r="R24" s="204">
        <v>1.050902837489252</v>
      </c>
      <c r="S24" s="204">
        <v>1.1142734307824591</v>
      </c>
      <c r="T24" s="204">
        <v>1.0769561478933789</v>
      </c>
      <c r="U24" s="204">
        <v>1.6152192605331039</v>
      </c>
      <c r="V24" s="204">
        <v>1.2772141014617371</v>
      </c>
      <c r="W24" s="204">
        <v>1.434135855546002</v>
      </c>
      <c r="X24" s="204">
        <v>1.788134135855546</v>
      </c>
      <c r="Y24" s="204">
        <v>1.6768701633705929</v>
      </c>
      <c r="DA24" s="71" t="s">
        <v>2127</v>
      </c>
    </row>
    <row r="25" spans="1:105" ht="12" customHeight="1" x14ac:dyDescent="0.25">
      <c r="A25" s="18" t="s">
        <v>74</v>
      </c>
      <c r="B25" s="204">
        <v>0</v>
      </c>
      <c r="C25" s="204">
        <v>0</v>
      </c>
      <c r="D25" s="204">
        <v>0</v>
      </c>
      <c r="E25" s="204">
        <v>0</v>
      </c>
      <c r="F25" s="204">
        <v>0</v>
      </c>
      <c r="G25" s="204">
        <v>0</v>
      </c>
      <c r="H25" s="204">
        <v>0</v>
      </c>
      <c r="I25" s="204">
        <v>0</v>
      </c>
      <c r="J25" s="204">
        <v>0</v>
      </c>
      <c r="K25" s="204">
        <v>0.16715391229578669</v>
      </c>
      <c r="L25" s="204">
        <v>0</v>
      </c>
      <c r="M25" s="204">
        <v>0</v>
      </c>
      <c r="N25" s="204">
        <v>0</v>
      </c>
      <c r="O25" s="204">
        <v>0</v>
      </c>
      <c r="P25" s="204">
        <v>0</v>
      </c>
      <c r="Q25" s="204">
        <v>0</v>
      </c>
      <c r="R25" s="204">
        <v>0</v>
      </c>
      <c r="S25" s="204">
        <v>0</v>
      </c>
      <c r="T25" s="204">
        <v>0</v>
      </c>
      <c r="U25" s="204">
        <v>0</v>
      </c>
      <c r="V25" s="204">
        <v>0</v>
      </c>
      <c r="W25" s="204">
        <v>0</v>
      </c>
      <c r="X25" s="204">
        <v>0</v>
      </c>
      <c r="Y25" s="204">
        <v>1.1012897678417879</v>
      </c>
      <c r="DA25" s="71" t="s">
        <v>2128</v>
      </c>
    </row>
    <row r="26" spans="1:105" ht="12" customHeight="1" x14ac:dyDescent="0.25">
      <c r="A26" s="18" t="s">
        <v>75</v>
      </c>
      <c r="B26" s="204">
        <v>0</v>
      </c>
      <c r="C26" s="204">
        <v>0</v>
      </c>
      <c r="D26" s="204">
        <v>0</v>
      </c>
      <c r="E26" s="204">
        <v>0</v>
      </c>
      <c r="F26" s="204">
        <v>0</v>
      </c>
      <c r="G26" s="204">
        <v>0</v>
      </c>
      <c r="H26" s="204">
        <v>0</v>
      </c>
      <c r="I26" s="204">
        <v>0</v>
      </c>
      <c r="J26" s="204">
        <v>0</v>
      </c>
      <c r="K26" s="204">
        <v>0</v>
      </c>
      <c r="L26" s="204">
        <v>0</v>
      </c>
      <c r="M26" s="204">
        <v>0</v>
      </c>
      <c r="N26" s="204">
        <v>0</v>
      </c>
      <c r="O26" s="204">
        <v>0</v>
      </c>
      <c r="P26" s="204">
        <v>0</v>
      </c>
      <c r="Q26" s="204">
        <v>0</v>
      </c>
      <c r="R26" s="204">
        <v>0</v>
      </c>
      <c r="S26" s="204">
        <v>0</v>
      </c>
      <c r="T26" s="204">
        <v>0</v>
      </c>
      <c r="U26" s="204">
        <v>0</v>
      </c>
      <c r="V26" s="204">
        <v>0</v>
      </c>
      <c r="W26" s="204">
        <v>0</v>
      </c>
      <c r="X26" s="204">
        <v>0</v>
      </c>
      <c r="Y26" s="204">
        <v>0</v>
      </c>
      <c r="DA26" s="71" t="s">
        <v>2129</v>
      </c>
    </row>
    <row r="27" spans="1:105" ht="12" customHeight="1" x14ac:dyDescent="0.25">
      <c r="A27" s="18" t="s">
        <v>76</v>
      </c>
      <c r="B27" s="204">
        <v>0</v>
      </c>
      <c r="C27" s="204">
        <v>0</v>
      </c>
      <c r="D27" s="204">
        <v>0</v>
      </c>
      <c r="E27" s="204">
        <v>0</v>
      </c>
      <c r="F27" s="204">
        <v>0</v>
      </c>
      <c r="G27" s="204">
        <v>0</v>
      </c>
      <c r="H27" s="204">
        <v>0</v>
      </c>
      <c r="I27" s="204">
        <v>0</v>
      </c>
      <c r="J27" s="204">
        <v>0</v>
      </c>
      <c r="K27" s="204">
        <v>0</v>
      </c>
      <c r="L27" s="204">
        <v>0</v>
      </c>
      <c r="M27" s="204">
        <v>0</v>
      </c>
      <c r="N27" s="204">
        <v>0</v>
      </c>
      <c r="O27" s="204">
        <v>0</v>
      </c>
      <c r="P27" s="204">
        <v>0</v>
      </c>
      <c r="Q27" s="204">
        <v>0</v>
      </c>
      <c r="R27" s="204">
        <v>0</v>
      </c>
      <c r="S27" s="204">
        <v>0</v>
      </c>
      <c r="T27" s="204">
        <v>0</v>
      </c>
      <c r="U27" s="204">
        <v>0</v>
      </c>
      <c r="V27" s="204">
        <v>0</v>
      </c>
      <c r="W27" s="204">
        <v>0</v>
      </c>
      <c r="X27" s="204">
        <v>0</v>
      </c>
      <c r="Y27" s="204">
        <v>0</v>
      </c>
      <c r="DA27" s="71" t="s">
        <v>2130</v>
      </c>
    </row>
    <row r="28" spans="1:105" ht="12" customHeight="1" x14ac:dyDescent="0.25">
      <c r="A28" s="18" t="s">
        <v>77</v>
      </c>
      <c r="B28" s="204">
        <v>0</v>
      </c>
      <c r="C28" s="204">
        <v>0</v>
      </c>
      <c r="D28" s="204">
        <v>0</v>
      </c>
      <c r="E28" s="204">
        <v>0</v>
      </c>
      <c r="F28" s="204">
        <v>0</v>
      </c>
      <c r="G28" s="204">
        <v>0</v>
      </c>
      <c r="H28" s="204">
        <v>0</v>
      </c>
      <c r="I28" s="204">
        <v>0</v>
      </c>
      <c r="J28" s="204">
        <v>0</v>
      </c>
      <c r="K28" s="204">
        <v>0</v>
      </c>
      <c r="L28" s="204">
        <v>0</v>
      </c>
      <c r="M28" s="204">
        <v>0</v>
      </c>
      <c r="N28" s="204">
        <v>0</v>
      </c>
      <c r="O28" s="204">
        <v>0</v>
      </c>
      <c r="P28" s="204">
        <v>0</v>
      </c>
      <c r="Q28" s="204">
        <v>0</v>
      </c>
      <c r="R28" s="204">
        <v>0</v>
      </c>
      <c r="S28" s="204">
        <v>0</v>
      </c>
      <c r="T28" s="204">
        <v>0</v>
      </c>
      <c r="U28" s="204">
        <v>0</v>
      </c>
      <c r="V28" s="204">
        <v>0</v>
      </c>
      <c r="W28" s="204">
        <v>0</v>
      </c>
      <c r="X28" s="204">
        <v>0</v>
      </c>
      <c r="Y28" s="204">
        <v>0</v>
      </c>
      <c r="DA28" s="71" t="s">
        <v>2131</v>
      </c>
    </row>
    <row r="29" spans="1:105" ht="12" customHeight="1" x14ac:dyDescent="0.25">
      <c r="A29" s="18" t="s">
        <v>78</v>
      </c>
      <c r="B29" s="204">
        <v>0</v>
      </c>
      <c r="C29" s="204">
        <v>0</v>
      </c>
      <c r="D29" s="204">
        <v>0</v>
      </c>
      <c r="E29" s="204">
        <v>0</v>
      </c>
      <c r="F29" s="204">
        <v>0</v>
      </c>
      <c r="G29" s="204">
        <v>0</v>
      </c>
      <c r="H29" s="204">
        <v>0</v>
      </c>
      <c r="I29" s="204">
        <v>0</v>
      </c>
      <c r="J29" s="204">
        <v>0</v>
      </c>
      <c r="K29" s="204">
        <v>0</v>
      </c>
      <c r="L29" s="204">
        <v>0</v>
      </c>
      <c r="M29" s="204">
        <v>0</v>
      </c>
      <c r="N29" s="204">
        <v>0</v>
      </c>
      <c r="O29" s="204">
        <v>0</v>
      </c>
      <c r="P29" s="204">
        <v>0</v>
      </c>
      <c r="Q29" s="204">
        <v>0</v>
      </c>
      <c r="R29" s="204">
        <v>0</v>
      </c>
      <c r="S29" s="204">
        <v>0</v>
      </c>
      <c r="T29" s="204">
        <v>0</v>
      </c>
      <c r="U29" s="204">
        <v>0</v>
      </c>
      <c r="V29" s="204">
        <v>0</v>
      </c>
      <c r="W29" s="204">
        <v>0</v>
      </c>
      <c r="X29" s="204">
        <v>0</v>
      </c>
      <c r="Y29" s="204">
        <v>1.428920039252024E-2</v>
      </c>
      <c r="DA29" s="71" t="s">
        <v>2132</v>
      </c>
    </row>
    <row r="30" spans="1:105" ht="12" customHeight="1" x14ac:dyDescent="0.25">
      <c r="A30" s="14" t="s">
        <v>39</v>
      </c>
      <c r="B30" s="204">
        <v>0</v>
      </c>
      <c r="C30" s="204">
        <v>0</v>
      </c>
      <c r="D30" s="204">
        <v>0</v>
      </c>
      <c r="E30" s="204">
        <v>1.1226139294926909</v>
      </c>
      <c r="F30" s="204">
        <v>1.026999140154772</v>
      </c>
      <c r="G30" s="204">
        <v>3.893207222699913</v>
      </c>
      <c r="H30" s="204">
        <v>5.1590713671539117</v>
      </c>
      <c r="I30" s="204">
        <v>4.3708512467755796</v>
      </c>
      <c r="J30" s="204">
        <v>4.0603611349957003</v>
      </c>
      <c r="K30" s="204">
        <v>4.0364574376612206</v>
      </c>
      <c r="L30" s="204">
        <v>4.1558899398108338</v>
      </c>
      <c r="M30" s="204">
        <v>4.1797936371453126</v>
      </c>
      <c r="N30" s="204">
        <v>3.6065348237317281</v>
      </c>
      <c r="O30" s="204">
        <v>3.2005159071367149</v>
      </c>
      <c r="P30" s="204">
        <v>2.8184006878761818</v>
      </c>
      <c r="Q30" s="204">
        <v>3.0572656921754078</v>
      </c>
      <c r="R30" s="204">
        <v>3.463284608770421</v>
      </c>
      <c r="S30" s="204">
        <v>3.5821152192605328</v>
      </c>
      <c r="T30" s="204">
        <v>3.451160791057609</v>
      </c>
      <c r="U30" s="204">
        <v>4.3663800515907134</v>
      </c>
      <c r="V30" s="204">
        <v>4.242476354256234</v>
      </c>
      <c r="W30" s="204">
        <v>3.9374032674118662</v>
      </c>
      <c r="X30" s="204">
        <v>3.523817712811693</v>
      </c>
      <c r="Y30" s="204">
        <v>3.7107480653482372</v>
      </c>
      <c r="DA30" s="71" t="s">
        <v>2133</v>
      </c>
    </row>
    <row r="31" spans="1:105" ht="12" customHeight="1" x14ac:dyDescent="0.25">
      <c r="A31" s="21" t="s">
        <v>40</v>
      </c>
      <c r="B31" s="207">
        <v>22.184006878761821</v>
      </c>
      <c r="C31" s="207">
        <v>22.699914015477209</v>
      </c>
      <c r="D31" s="207">
        <v>21.840068787618229</v>
      </c>
      <c r="E31" s="207">
        <v>25.79535683576956</v>
      </c>
      <c r="F31" s="207">
        <v>24.419604471195179</v>
      </c>
      <c r="G31" s="207">
        <v>25.451418744625961</v>
      </c>
      <c r="H31" s="207">
        <v>30.266552020636279</v>
      </c>
      <c r="I31" s="207">
        <v>27.42906276870163</v>
      </c>
      <c r="J31" s="207">
        <v>25.451418744625961</v>
      </c>
      <c r="K31" s="207">
        <v>23.903697334479791</v>
      </c>
      <c r="L31" s="207">
        <v>23.731728288907991</v>
      </c>
      <c r="M31" s="207">
        <v>23.645743766122099</v>
      </c>
      <c r="N31" s="207">
        <v>23.559759243336199</v>
      </c>
      <c r="O31" s="207">
        <v>22.871883061049012</v>
      </c>
      <c r="P31" s="207">
        <v>24.16165090283749</v>
      </c>
      <c r="Q31" s="207">
        <v>24.93551160791057</v>
      </c>
      <c r="R31" s="207">
        <v>24.591573516766982</v>
      </c>
      <c r="S31" s="207">
        <v>25.820292347377471</v>
      </c>
      <c r="T31" s="207">
        <v>23.623645743766119</v>
      </c>
      <c r="U31" s="207">
        <v>24.510662080825451</v>
      </c>
      <c r="V31" s="207">
        <v>24.01306964746345</v>
      </c>
      <c r="W31" s="207">
        <v>24.460533104041271</v>
      </c>
      <c r="X31" s="207">
        <v>24.26208082545142</v>
      </c>
      <c r="Y31" s="207">
        <v>23.1957007738607</v>
      </c>
      <c r="DA31" s="86" t="s">
        <v>2134</v>
      </c>
    </row>
    <row r="32" spans="1:105" ht="12" customHeight="1" x14ac:dyDescent="0.25">
      <c r="A32" s="172"/>
      <c r="B32" s="172"/>
      <c r="C32" s="172"/>
      <c r="D32" s="172"/>
      <c r="E32" s="172"/>
      <c r="F32" s="172"/>
      <c r="G32" s="172"/>
      <c r="H32" s="172"/>
      <c r="I32" s="172"/>
      <c r="J32" s="172"/>
      <c r="K32" s="172"/>
      <c r="L32" s="172"/>
      <c r="M32" s="172"/>
      <c r="N32" s="172"/>
      <c r="O32" s="172"/>
      <c r="P32" s="172"/>
      <c r="Q32" s="172"/>
      <c r="R32" s="172"/>
      <c r="S32" s="172"/>
      <c r="T32" s="172"/>
      <c r="U32" s="172"/>
      <c r="V32" s="172"/>
      <c r="W32" s="172"/>
      <c r="X32" s="172"/>
      <c r="Y32" s="172"/>
      <c r="DA32" s="176"/>
    </row>
    <row r="33" spans="1:105" ht="12" customHeight="1" x14ac:dyDescent="0.25">
      <c r="A33" s="30" t="s">
        <v>84</v>
      </c>
      <c r="B33" s="203">
        <f>FBT_emi!B5</f>
        <v>195.95237867757871</v>
      </c>
      <c r="C33" s="203">
        <f>FBT_emi!C5</f>
        <v>191.20230971828639</v>
      </c>
      <c r="D33" s="203">
        <f>FBT_emi!D5</f>
        <v>178.6485373186658</v>
      </c>
      <c r="E33" s="203">
        <f>FBT_emi!E5</f>
        <v>227.3326390783667</v>
      </c>
      <c r="F33" s="203">
        <f>FBT_emi!F5</f>
        <v>174.83481323868611</v>
      </c>
      <c r="G33" s="203">
        <f>FBT_emi!G5</f>
        <v>161.5905097183678</v>
      </c>
      <c r="H33" s="203">
        <f>FBT_emi!H5</f>
        <v>202.60779767862209</v>
      </c>
      <c r="I33" s="203">
        <f>FBT_emi!I5</f>
        <v>130.26889692212171</v>
      </c>
      <c r="J33" s="203">
        <f>FBT_emi!J5</f>
        <v>129.702152881605</v>
      </c>
      <c r="K33" s="203">
        <f>FBT_emi!K5</f>
        <v>116.8042712410647</v>
      </c>
      <c r="L33" s="203">
        <f>FBT_emi!L5</f>
        <v>115.2131104812661</v>
      </c>
      <c r="M33" s="203">
        <f>FBT_emi!M5</f>
        <v>102.51152280104129</v>
      </c>
      <c r="N33" s="203">
        <f>FBT_emi!N5</f>
        <v>86.979576601913891</v>
      </c>
      <c r="O33" s="203">
        <f>FBT_emi!O5</f>
        <v>91.146469321405874</v>
      </c>
      <c r="P33" s="203">
        <f>FBT_emi!P5</f>
        <v>112.09805316154591</v>
      </c>
      <c r="Q33" s="203">
        <f>FBT_emi!Q5</f>
        <v>95.788087561699498</v>
      </c>
      <c r="R33" s="203">
        <f>FBT_emi!R5</f>
        <v>89.606211841883621</v>
      </c>
      <c r="S33" s="203">
        <f>FBT_emi!S5</f>
        <v>89.740393200960597</v>
      </c>
      <c r="T33" s="203">
        <f>FBT_emi!T5</f>
        <v>110.73450564173631</v>
      </c>
      <c r="U33" s="203">
        <f>FBT_emi!U5</f>
        <v>92.526752521216011</v>
      </c>
      <c r="V33" s="203">
        <f>FBT_emi!V5</f>
        <v>93.410633521080072</v>
      </c>
      <c r="W33" s="203">
        <f>FBT_emi!W5</f>
        <v>95.921556481078468</v>
      </c>
      <c r="X33" s="203">
        <f>FBT_emi!X5</f>
        <v>92.278433881271681</v>
      </c>
      <c r="Y33" s="203">
        <f>FBT_emi!Y5</f>
        <v>88.956868680974409</v>
      </c>
      <c r="DA33" s="112"/>
    </row>
    <row r="34" spans="1:105" ht="12" customHeight="1" x14ac:dyDescent="0.25">
      <c r="A34" s="172"/>
      <c r="B34" s="172"/>
      <c r="C34" s="172"/>
      <c r="D34" s="172"/>
      <c r="E34" s="172"/>
      <c r="F34" s="172"/>
      <c r="G34" s="172"/>
      <c r="H34" s="172"/>
      <c r="I34" s="172"/>
      <c r="J34" s="172"/>
      <c r="K34" s="172"/>
      <c r="L34" s="172"/>
      <c r="M34" s="172"/>
      <c r="N34" s="172"/>
      <c r="O34" s="172"/>
      <c r="P34" s="172"/>
      <c r="Q34" s="172"/>
      <c r="R34" s="172"/>
      <c r="S34" s="172"/>
      <c r="T34" s="172"/>
      <c r="U34" s="172"/>
      <c r="V34" s="172"/>
      <c r="W34" s="172"/>
      <c r="X34" s="172"/>
      <c r="Y34" s="172"/>
      <c r="DA34" s="176"/>
    </row>
    <row r="35" spans="1:105" ht="12" customHeight="1" x14ac:dyDescent="0.25">
      <c r="A35" s="115" t="s">
        <v>86</v>
      </c>
      <c r="B35" s="284">
        <f t="shared" ref="B35:Y35" si="5">IF(B$12=0,"",B$12/B$3*1000)</f>
        <v>109.57842109810029</v>
      </c>
      <c r="C35" s="284">
        <f t="shared" si="5"/>
        <v>105.58271902986607</v>
      </c>
      <c r="D35" s="284">
        <f t="shared" si="5"/>
        <v>100.02543201082369</v>
      </c>
      <c r="E35" s="284">
        <f t="shared" si="5"/>
        <v>131.91105991439386</v>
      </c>
      <c r="F35" s="284">
        <f t="shared" si="5"/>
        <v>114.71588651620203</v>
      </c>
      <c r="G35" s="284">
        <f t="shared" si="5"/>
        <v>124.11576375573887</v>
      </c>
      <c r="H35" s="284">
        <f t="shared" si="5"/>
        <v>153.52273845202615</v>
      </c>
      <c r="I35" s="284">
        <f t="shared" si="5"/>
        <v>113.82388421181308</v>
      </c>
      <c r="J35" s="284">
        <f t="shared" si="5"/>
        <v>124.49884768852019</v>
      </c>
      <c r="K35" s="284">
        <f t="shared" si="5"/>
        <v>107.31779728269674</v>
      </c>
      <c r="L35" s="284">
        <f t="shared" si="5"/>
        <v>115.63422207987044</v>
      </c>
      <c r="M35" s="284">
        <f t="shared" si="5"/>
        <v>110.50645518655261</v>
      </c>
      <c r="N35" s="284">
        <f t="shared" si="5"/>
        <v>101.98279670386194</v>
      </c>
      <c r="O35" s="284">
        <f t="shared" si="5"/>
        <v>100.62742308958423</v>
      </c>
      <c r="P35" s="284">
        <f t="shared" si="5"/>
        <v>109.70270438423705</v>
      </c>
      <c r="Q35" s="284">
        <f t="shared" si="5"/>
        <v>97.206410683911116</v>
      </c>
      <c r="R35" s="284">
        <f t="shared" si="5"/>
        <v>90.238918744130174</v>
      </c>
      <c r="S35" s="284">
        <f t="shared" si="5"/>
        <v>90.582217538083484</v>
      </c>
      <c r="T35" s="284">
        <f t="shared" si="5"/>
        <v>92.03689971236372</v>
      </c>
      <c r="U35" s="284">
        <f t="shared" si="5"/>
        <v>82.674620865100238</v>
      </c>
      <c r="V35" s="284">
        <f t="shared" si="5"/>
        <v>83.199586613848098</v>
      </c>
      <c r="W35" s="284">
        <f t="shared" si="5"/>
        <v>83.632836431475894</v>
      </c>
      <c r="X35" s="284">
        <f t="shared" si="5"/>
        <v>83.342748617443121</v>
      </c>
      <c r="Y35" s="284">
        <f t="shared" si="5"/>
        <v>77.992097677986322</v>
      </c>
      <c r="DA35" s="118"/>
    </row>
    <row r="36" spans="1:105" ht="12" customHeight="1" x14ac:dyDescent="0.25">
      <c r="A36" s="158" t="s">
        <v>2135</v>
      </c>
      <c r="B36" s="344">
        <f t="shared" ref="B36:Y36" si="6">IF(B$12=0,"",B$12/B$5*1000)</f>
        <v>108.94925259389791</v>
      </c>
      <c r="C36" s="344">
        <f t="shared" si="6"/>
        <v>109.1953116035713</v>
      </c>
      <c r="D36" s="344">
        <f t="shared" si="6"/>
        <v>111.52671379556688</v>
      </c>
      <c r="E36" s="344">
        <f t="shared" si="6"/>
        <v>112.0377738125604</v>
      </c>
      <c r="F36" s="344">
        <f t="shared" si="6"/>
        <v>110.070905129051</v>
      </c>
      <c r="G36" s="344">
        <f t="shared" si="6"/>
        <v>105.75903992192643</v>
      </c>
      <c r="H36" s="344">
        <f t="shared" si="6"/>
        <v>101.66642059462858</v>
      </c>
      <c r="I36" s="344">
        <f t="shared" si="6"/>
        <v>101.40446830003894</v>
      </c>
      <c r="J36" s="344">
        <f t="shared" si="6"/>
        <v>100.46047410561016</v>
      </c>
      <c r="K36" s="344">
        <f t="shared" si="6"/>
        <v>96.667568135169191</v>
      </c>
      <c r="L36" s="344">
        <f t="shared" si="6"/>
        <v>99.194771286176646</v>
      </c>
      <c r="M36" s="344">
        <f t="shared" si="6"/>
        <v>99.212462675420028</v>
      </c>
      <c r="N36" s="344">
        <f t="shared" si="6"/>
        <v>99.996127920555352</v>
      </c>
      <c r="O36" s="344">
        <f t="shared" si="6"/>
        <v>98.644404463652748</v>
      </c>
      <c r="P36" s="344">
        <f t="shared" si="6"/>
        <v>97.287241633792561</v>
      </c>
      <c r="Q36" s="344">
        <f t="shared" si="6"/>
        <v>95.644111514181134</v>
      </c>
      <c r="R36" s="344">
        <f t="shared" si="6"/>
        <v>97.3492775093532</v>
      </c>
      <c r="S36" s="344">
        <f t="shared" si="6"/>
        <v>97.689943262779863</v>
      </c>
      <c r="T36" s="344">
        <f t="shared" si="6"/>
        <v>98.16648507663821</v>
      </c>
      <c r="U36" s="344">
        <f t="shared" si="6"/>
        <v>95.967479901010364</v>
      </c>
      <c r="V36" s="344">
        <f t="shared" si="6"/>
        <v>96.62811470067949</v>
      </c>
      <c r="W36" s="344">
        <f t="shared" si="6"/>
        <v>100.82155772557384</v>
      </c>
      <c r="X36" s="344">
        <f t="shared" si="6"/>
        <v>99.996916203670253</v>
      </c>
      <c r="Y36" s="344">
        <f t="shared" si="6"/>
        <v>91.001652296177056</v>
      </c>
      <c r="DA36" s="119"/>
    </row>
    <row r="37" spans="1:105" ht="12" customHeight="1" x14ac:dyDescent="0.25">
      <c r="A37" s="158" t="s">
        <v>2136</v>
      </c>
      <c r="B37" s="344">
        <f>IF(FBT_ued!B$5=0,"",FBT_ued!B$5/B$5*1000)</f>
        <v>50.786721156313298</v>
      </c>
      <c r="C37" s="344">
        <f>IF(FBT_ued!C$5=0,"",FBT_ued!C$5/C$5*1000)</f>
        <v>50.755811058545312</v>
      </c>
      <c r="D37" s="344">
        <f>IF(FBT_ued!D$5=0,"",FBT_ued!D$5/D$5*1000)</f>
        <v>51.839716929168127</v>
      </c>
      <c r="E37" s="344">
        <f>IF(FBT_ued!E$5=0,"",FBT_ued!E$5/E$5*1000)</f>
        <v>52.498184232732072</v>
      </c>
      <c r="F37" s="344">
        <f>IF(FBT_ued!F$5=0,"",FBT_ued!F$5/F$5*1000)</f>
        <v>51.591575885480651</v>
      </c>
      <c r="G37" s="344">
        <f>IF(FBT_ued!G$5=0,"",FBT_ued!G$5/G$5*1000)</f>
        <v>50.133899853072876</v>
      </c>
      <c r="H37" s="344">
        <f>IF(FBT_ued!H$5=0,"",FBT_ued!H$5/H$5*1000)</f>
        <v>47.913278059915704</v>
      </c>
      <c r="I37" s="344">
        <f>IF(FBT_ued!I$5=0,"",FBT_ued!I$5/I$5*1000)</f>
        <v>49.16547315927199</v>
      </c>
      <c r="J37" s="344">
        <f>IF(FBT_ued!J$5=0,"",FBT_ued!J$5/J$5*1000)</f>
        <v>48.606659909787879</v>
      </c>
      <c r="K37" s="344">
        <f>IF(FBT_ued!K$5=0,"",FBT_ued!K$5/K$5*1000)</f>
        <v>46.900026195802866</v>
      </c>
      <c r="L37" s="344">
        <f>IF(FBT_ued!L$5=0,"",FBT_ued!L$5/L$5*1000)</f>
        <v>48.108779387175588</v>
      </c>
      <c r="M37" s="344">
        <f>IF(FBT_ued!M$5=0,"",FBT_ued!M$5/M$5*1000)</f>
        <v>48.296451217743609</v>
      </c>
      <c r="N37" s="344">
        <f>IF(FBT_ued!N$5=0,"",FBT_ued!N$5/N$5*1000)</f>
        <v>49.022306590306343</v>
      </c>
      <c r="O37" s="344">
        <f>IF(FBT_ued!O$5=0,"",FBT_ued!O$5/O$5*1000)</f>
        <v>48.09024139750332</v>
      </c>
      <c r="P37" s="344">
        <f>IF(FBT_ued!P$5=0,"",FBT_ued!P$5/P$5*1000)</f>
        <v>47.207260949013424</v>
      </c>
      <c r="Q37" s="344">
        <f>IF(FBT_ued!Q$5=0,"",FBT_ued!Q$5/Q$5*1000)</f>
        <v>46.704502948324532</v>
      </c>
      <c r="R37" s="344">
        <f>IF(FBT_ued!R$5=0,"",FBT_ued!R$5/R$5*1000)</f>
        <v>47.78903449870915</v>
      </c>
      <c r="S37" s="344">
        <f>IF(FBT_ued!S$5=0,"",FBT_ued!S$5/S$5*1000)</f>
        <v>48.064457091519976</v>
      </c>
      <c r="T37" s="344">
        <f>IF(FBT_ued!T$5=0,"",FBT_ued!T$5/T$5*1000)</f>
        <v>47.785156304587417</v>
      </c>
      <c r="U37" s="344">
        <f>IF(FBT_ued!U$5=0,"",FBT_ued!U$5/U$5*1000)</f>
        <v>47.001667309835447</v>
      </c>
      <c r="V37" s="344">
        <f>IF(FBT_ued!V$5=0,"",FBT_ued!V$5/V$5*1000)</f>
        <v>47.333584085783144</v>
      </c>
      <c r="W37" s="344">
        <f>IF(FBT_ued!W$5=0,"",FBT_ued!W$5/W$5*1000)</f>
        <v>49.384342955206726</v>
      </c>
      <c r="X37" s="344">
        <f>IF(FBT_ued!X$5=0,"",FBT_ued!X$5/X$5*1000)</f>
        <v>48.957385258736082</v>
      </c>
      <c r="Y37" s="344">
        <f>IF(FBT_ued!Y$5=0,"",FBT_ued!Y$5/Y$5*1000)</f>
        <v>44.481299315606613</v>
      </c>
      <c r="DA37" s="119"/>
    </row>
    <row r="38" spans="1:105" ht="12" customHeight="1" x14ac:dyDescent="0.25">
      <c r="A38" s="159" t="s">
        <v>87</v>
      </c>
      <c r="B38" s="345">
        <f t="shared" ref="B38:Y38" si="7">IF(B$12=0,"",B$33/B$12)</f>
        <v>2.1039782671301048</v>
      </c>
      <c r="C38" s="345">
        <f t="shared" si="7"/>
        <v>2.0880611990820905</v>
      </c>
      <c r="D38" s="345">
        <f t="shared" si="7"/>
        <v>2.071868825092873</v>
      </c>
      <c r="E38" s="345">
        <f t="shared" si="7"/>
        <v>2.0228573425912155</v>
      </c>
      <c r="F38" s="345">
        <f t="shared" si="7"/>
        <v>1.9689539292491196</v>
      </c>
      <c r="G38" s="345">
        <f t="shared" si="7"/>
        <v>1.8191915395576335</v>
      </c>
      <c r="H38" s="345">
        <f t="shared" si="7"/>
        <v>1.8539988284317606</v>
      </c>
      <c r="I38" s="345">
        <f t="shared" si="7"/>
        <v>1.592387025279373</v>
      </c>
      <c r="J38" s="345">
        <f t="shared" si="7"/>
        <v>1.6226581935752127</v>
      </c>
      <c r="K38" s="345">
        <f t="shared" si="7"/>
        <v>1.5841108599787328</v>
      </c>
      <c r="L38" s="345">
        <f t="shared" si="7"/>
        <v>1.5888938395026317</v>
      </c>
      <c r="M38" s="345">
        <f t="shared" si="7"/>
        <v>1.5093832619195817</v>
      </c>
      <c r="N38" s="345">
        <f t="shared" si="7"/>
        <v>1.4114190140451712</v>
      </c>
      <c r="O38" s="345">
        <f t="shared" si="7"/>
        <v>1.4560078872040865</v>
      </c>
      <c r="P38" s="345">
        <f t="shared" si="7"/>
        <v>1.5396247580719311</v>
      </c>
      <c r="Q38" s="345">
        <f t="shared" si="7"/>
        <v>1.4287158387017147</v>
      </c>
      <c r="R38" s="345">
        <f t="shared" si="7"/>
        <v>1.3850356900869822</v>
      </c>
      <c r="S38" s="345">
        <f t="shared" si="7"/>
        <v>1.3499910398979329</v>
      </c>
      <c r="T38" s="345">
        <f t="shared" si="7"/>
        <v>1.5068422297600266</v>
      </c>
      <c r="U38" s="345">
        <f t="shared" si="7"/>
        <v>1.3585024994214734</v>
      </c>
      <c r="V38" s="345">
        <f t="shared" si="7"/>
        <v>1.3787626126374002</v>
      </c>
      <c r="W38" s="345">
        <f t="shared" si="7"/>
        <v>1.3840532767689715</v>
      </c>
      <c r="X38" s="345">
        <f t="shared" si="7"/>
        <v>1.3741175659168967</v>
      </c>
      <c r="Y38" s="345">
        <f t="shared" si="7"/>
        <v>1.351728170736421</v>
      </c>
      <c r="DA38" s="164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1">
    <tabColor theme="6" tint="0.59999389629810485"/>
    <pageSetUpPr fitToPage="1"/>
  </sheetPr>
  <dimension ref="A1:DA124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Food, beverages and tobacco / final energy consumption"</f>
        <v>SI: Food, beverages and tobacco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89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22</v>
      </c>
      <c r="B5" s="223">
        <v>93.134221840068733</v>
      </c>
      <c r="C5" s="223">
        <v>91.569303525365441</v>
      </c>
      <c r="D5" s="223">
        <v>86.225795356835803</v>
      </c>
      <c r="E5" s="223">
        <v>112.3819432502149</v>
      </c>
      <c r="F5" s="223">
        <v>88.795786758383485</v>
      </c>
      <c r="G5" s="223">
        <v>88.82545141874462</v>
      </c>
      <c r="H5" s="223">
        <v>109.281513327601</v>
      </c>
      <c r="I5" s="223">
        <v>81.807308684436805</v>
      </c>
      <c r="J5" s="223">
        <v>79.931900257953572</v>
      </c>
      <c r="K5" s="223">
        <v>73.734909716251082</v>
      </c>
      <c r="L5" s="223">
        <v>72.511521926053319</v>
      </c>
      <c r="M5" s="223">
        <v>67.916165090283741</v>
      </c>
      <c r="N5" s="223">
        <v>61.625623387790199</v>
      </c>
      <c r="O5" s="223">
        <v>62.600257953568359</v>
      </c>
      <c r="P5" s="223">
        <v>72.808684436801371</v>
      </c>
      <c r="Q5" s="223">
        <v>67.044883920894222</v>
      </c>
      <c r="R5" s="223">
        <v>64.69595872742903</v>
      </c>
      <c r="S5" s="223">
        <v>66.474806534823742</v>
      </c>
      <c r="T5" s="223">
        <v>73.487790197764397</v>
      </c>
      <c r="U5" s="223">
        <v>68.109372312983652</v>
      </c>
      <c r="V5" s="223">
        <v>67.749613069647452</v>
      </c>
      <c r="W5" s="223">
        <v>69.304815133276009</v>
      </c>
      <c r="X5" s="223">
        <v>67.154686156491834</v>
      </c>
      <c r="Y5" s="223">
        <v>65.809732020684848</v>
      </c>
      <c r="DA5" s="89" t="s">
        <v>2118</v>
      </c>
    </row>
    <row r="6" spans="1:105" ht="12" customHeight="1" x14ac:dyDescent="0.25">
      <c r="A6" s="55" t="s">
        <v>91</v>
      </c>
      <c r="B6" s="259">
        <v>1.1356171016240479</v>
      </c>
      <c r="C6" s="259">
        <v>1.15273308363232</v>
      </c>
      <c r="D6" s="259">
        <v>1.104147870855742</v>
      </c>
      <c r="E6" s="259">
        <v>1.327555908326076</v>
      </c>
      <c r="F6" s="259">
        <v>1.2135504761463081</v>
      </c>
      <c r="G6" s="259">
        <v>1.2498214629282931</v>
      </c>
      <c r="H6" s="259">
        <v>1.495696445811378</v>
      </c>
      <c r="I6" s="259">
        <v>1.298948320149691</v>
      </c>
      <c r="J6" s="259">
        <v>1.2214110853788589</v>
      </c>
      <c r="K6" s="259">
        <v>1.141645208224437</v>
      </c>
      <c r="L6" s="259">
        <v>1.130292020766362</v>
      </c>
      <c r="M6" s="259">
        <v>1.106314310553042</v>
      </c>
      <c r="N6" s="259">
        <v>1.075367105003489</v>
      </c>
      <c r="O6" s="259">
        <v>1.0563608578442301</v>
      </c>
      <c r="P6" s="259">
        <v>1.14633237092185</v>
      </c>
      <c r="Q6" s="259">
        <v>1.1460410435118831</v>
      </c>
      <c r="R6" s="259">
        <v>1.1237460591640851</v>
      </c>
      <c r="S6" s="259">
        <v>1.172216110575004</v>
      </c>
      <c r="T6" s="259">
        <v>1.1290685100541979</v>
      </c>
      <c r="U6" s="259">
        <v>1.132491965838504</v>
      </c>
      <c r="V6" s="259">
        <v>1.1149751193974049</v>
      </c>
      <c r="W6" s="259">
        <v>1.138066670199587</v>
      </c>
      <c r="X6" s="259">
        <v>1.121356885504337</v>
      </c>
      <c r="Y6" s="259">
        <v>1.077978848314096</v>
      </c>
      <c r="DA6" s="67" t="s">
        <v>2137</v>
      </c>
    </row>
    <row r="7" spans="1:105" ht="12" customHeight="1" x14ac:dyDescent="0.25">
      <c r="A7" s="173" t="s">
        <v>92</v>
      </c>
      <c r="B7" s="224">
        <v>1.324886618561389</v>
      </c>
      <c r="C7" s="224">
        <v>1.344855264237707</v>
      </c>
      <c r="D7" s="224">
        <v>1.2881725159983659</v>
      </c>
      <c r="E7" s="224">
        <v>1.548815226380422</v>
      </c>
      <c r="F7" s="224">
        <v>1.415808888837359</v>
      </c>
      <c r="G7" s="224">
        <v>1.458125040083009</v>
      </c>
      <c r="H7" s="224">
        <v>1.7449791867799409</v>
      </c>
      <c r="I7" s="224">
        <v>1.5154397068413059</v>
      </c>
      <c r="J7" s="224">
        <v>1.424979599608668</v>
      </c>
      <c r="K7" s="224">
        <v>1.331919409595177</v>
      </c>
      <c r="L7" s="224">
        <v>1.3186740242274231</v>
      </c>
      <c r="M7" s="224">
        <v>1.2907000289785491</v>
      </c>
      <c r="N7" s="224">
        <v>1.2545949558374041</v>
      </c>
      <c r="O7" s="224">
        <v>1.2324210008182681</v>
      </c>
      <c r="P7" s="224">
        <v>1.337387766075492</v>
      </c>
      <c r="Q7" s="224">
        <v>1.3370478840971971</v>
      </c>
      <c r="R7" s="224">
        <v>1.3110370690247659</v>
      </c>
      <c r="S7" s="224">
        <v>1.367585462337505</v>
      </c>
      <c r="T7" s="224">
        <v>1.3172465950632311</v>
      </c>
      <c r="U7" s="224">
        <v>1.3212406268115879</v>
      </c>
      <c r="V7" s="224">
        <v>1.3008043059636401</v>
      </c>
      <c r="W7" s="224">
        <v>1.3277444485661849</v>
      </c>
      <c r="X7" s="224">
        <v>1.308249699755061</v>
      </c>
      <c r="Y7" s="224">
        <v>1.257641989699779</v>
      </c>
      <c r="DA7" s="177" t="s">
        <v>2138</v>
      </c>
    </row>
    <row r="8" spans="1:105" ht="12" customHeight="1" x14ac:dyDescent="0.25">
      <c r="A8" s="173" t="s">
        <v>93</v>
      </c>
      <c r="B8" s="224">
        <v>3.0283122709974601</v>
      </c>
      <c r="C8" s="224">
        <v>3.0739548896861861</v>
      </c>
      <c r="D8" s="224">
        <v>2.9443943222819802</v>
      </c>
      <c r="E8" s="224">
        <v>3.5401490888695339</v>
      </c>
      <c r="F8" s="224">
        <v>3.2361346030568212</v>
      </c>
      <c r="G8" s="224">
        <v>3.3328572344754481</v>
      </c>
      <c r="H8" s="224">
        <v>3.9885238554970091</v>
      </c>
      <c r="I8" s="224">
        <v>3.4638621870658421</v>
      </c>
      <c r="J8" s="224">
        <v>3.2570962276769571</v>
      </c>
      <c r="K8" s="224">
        <v>3.0443872219318342</v>
      </c>
      <c r="L8" s="224">
        <v>3.014112055376966</v>
      </c>
      <c r="M8" s="224">
        <v>2.950171494808111</v>
      </c>
      <c r="N8" s="224">
        <v>2.867645613342638</v>
      </c>
      <c r="O8" s="224">
        <v>2.8169622875846119</v>
      </c>
      <c r="P8" s="224">
        <v>3.0568863224582659</v>
      </c>
      <c r="Q8" s="224">
        <v>3.0561094493650232</v>
      </c>
      <c r="R8" s="224">
        <v>2.9966561577708939</v>
      </c>
      <c r="S8" s="224">
        <v>3.1259096282000112</v>
      </c>
      <c r="T8" s="224">
        <v>3.0108493601445279</v>
      </c>
      <c r="U8" s="224">
        <v>3.0199785755693429</v>
      </c>
      <c r="V8" s="224">
        <v>2.9732669850597468</v>
      </c>
      <c r="W8" s="224">
        <v>3.0348444538655661</v>
      </c>
      <c r="X8" s="224">
        <v>2.9902850280115669</v>
      </c>
      <c r="Y8" s="224">
        <v>2.8746102621709229</v>
      </c>
      <c r="DA8" s="177" t="s">
        <v>2139</v>
      </c>
    </row>
    <row r="9" spans="1:105" ht="12" customHeight="1" x14ac:dyDescent="0.25">
      <c r="A9" s="173" t="s">
        <v>94</v>
      </c>
      <c r="B9" s="224">
        <v>2.271234203248095</v>
      </c>
      <c r="C9" s="224">
        <v>2.305466167264639</v>
      </c>
      <c r="D9" s="224">
        <v>2.208295741711483</v>
      </c>
      <c r="E9" s="224">
        <v>2.655111816652151</v>
      </c>
      <c r="F9" s="224">
        <v>2.4271009522926161</v>
      </c>
      <c r="G9" s="224">
        <v>2.4996429258565849</v>
      </c>
      <c r="H9" s="224">
        <v>2.9913928916227559</v>
      </c>
      <c r="I9" s="224">
        <v>2.5978966402993811</v>
      </c>
      <c r="J9" s="224">
        <v>2.4428221707577169</v>
      </c>
      <c r="K9" s="224">
        <v>2.283290416448875</v>
      </c>
      <c r="L9" s="224">
        <v>2.260584041532725</v>
      </c>
      <c r="M9" s="224">
        <v>2.212628621106083</v>
      </c>
      <c r="N9" s="224">
        <v>2.150734210006978</v>
      </c>
      <c r="O9" s="224">
        <v>2.1127217156884588</v>
      </c>
      <c r="P9" s="224">
        <v>2.2926647418437001</v>
      </c>
      <c r="Q9" s="224">
        <v>2.2920820870237661</v>
      </c>
      <c r="R9" s="224">
        <v>2.2474921183281702</v>
      </c>
      <c r="S9" s="224">
        <v>2.3444322211500079</v>
      </c>
      <c r="T9" s="224">
        <v>2.2581370201083959</v>
      </c>
      <c r="U9" s="224">
        <v>2.264983931677008</v>
      </c>
      <c r="V9" s="224">
        <v>2.2299502387948098</v>
      </c>
      <c r="W9" s="224">
        <v>2.2761333403991739</v>
      </c>
      <c r="X9" s="224">
        <v>2.2427137710086749</v>
      </c>
      <c r="Y9" s="224">
        <v>2.1559576966281928</v>
      </c>
      <c r="DA9" s="177" t="s">
        <v>2140</v>
      </c>
    </row>
    <row r="10" spans="1:105" ht="12" customHeight="1" x14ac:dyDescent="0.25">
      <c r="A10" s="56" t="s">
        <v>95</v>
      </c>
      <c r="B10" s="260">
        <v>1.876557635986859</v>
      </c>
      <c r="C10" s="260">
        <v>1.825326010577335</v>
      </c>
      <c r="D10" s="260">
        <v>1.7110811862180759</v>
      </c>
      <c r="E10" s="260">
        <v>2.2698845000897299</v>
      </c>
      <c r="F10" s="260">
        <v>1.756311618778764</v>
      </c>
      <c r="G10" s="260">
        <v>1.753425273084658</v>
      </c>
      <c r="H10" s="260">
        <v>2.150983065879517</v>
      </c>
      <c r="I10" s="260">
        <v>1.6350299038192839</v>
      </c>
      <c r="J10" s="260">
        <v>1.590384305867748</v>
      </c>
      <c r="K10" s="260">
        <v>1.4684923046082541</v>
      </c>
      <c r="L10" s="260">
        <v>1.444931136460063</v>
      </c>
      <c r="M10" s="260">
        <v>1.3636647748279951</v>
      </c>
      <c r="N10" s="260">
        <v>1.263500878448639</v>
      </c>
      <c r="O10" s="260">
        <v>1.2682327305799099</v>
      </c>
      <c r="P10" s="260">
        <v>1.4528965732530761</v>
      </c>
      <c r="Q10" s="260">
        <v>1.365612957128046</v>
      </c>
      <c r="R10" s="260">
        <v>1.3241662304827739</v>
      </c>
      <c r="S10" s="260">
        <v>1.372019433930221</v>
      </c>
      <c r="T10" s="260">
        <v>1.4612245953964309</v>
      </c>
      <c r="U10" s="260">
        <v>1.375104842267671</v>
      </c>
      <c r="V10" s="260">
        <v>1.364352640458236</v>
      </c>
      <c r="W10" s="260">
        <v>1.394304215398001</v>
      </c>
      <c r="X10" s="260">
        <v>1.358244277153158</v>
      </c>
      <c r="Y10" s="260">
        <v>1.3318314695827811</v>
      </c>
      <c r="DA10" s="68" t="s">
        <v>2141</v>
      </c>
    </row>
    <row r="11" spans="1:105" ht="12" customHeight="1" x14ac:dyDescent="0.25">
      <c r="A11" s="37" t="s">
        <v>159</v>
      </c>
      <c r="B11" s="226">
        <v>0.62130697608093266</v>
      </c>
      <c r="C11" s="226">
        <v>0.50845935000193565</v>
      </c>
      <c r="D11" s="226">
        <v>0.3974024857987507</v>
      </c>
      <c r="E11" s="226">
        <v>0.46520701297485628</v>
      </c>
      <c r="F11" s="226">
        <v>0.43210862059866512</v>
      </c>
      <c r="G11" s="226">
        <v>0.38603199614949429</v>
      </c>
      <c r="H11" s="226">
        <v>0.49198588089992062</v>
      </c>
      <c r="I11" s="226">
        <v>0.29942914031823759</v>
      </c>
      <c r="J11" s="226">
        <v>0.26732625812687338</v>
      </c>
      <c r="K11" s="226">
        <v>0.23993643860982511</v>
      </c>
      <c r="L11" s="226">
        <v>0.26054201901133872</v>
      </c>
      <c r="M11" s="226">
        <v>0.21149660351095101</v>
      </c>
      <c r="N11" s="226">
        <v>0.15067012320387441</v>
      </c>
      <c r="O11" s="226">
        <v>0.17900687709163471</v>
      </c>
      <c r="P11" s="226">
        <v>0.17450171209381801</v>
      </c>
      <c r="Q11" s="226">
        <v>0.15805868578387289</v>
      </c>
      <c r="R11" s="226">
        <v>0.13309589419955459</v>
      </c>
      <c r="S11" s="226">
        <v>0.10219150251726331</v>
      </c>
      <c r="T11" s="226">
        <v>9.3766738748455702E-2</v>
      </c>
      <c r="U11" s="226">
        <v>8.4993330643179335E-2</v>
      </c>
      <c r="V11" s="226">
        <v>6.7104856137062685E-2</v>
      </c>
      <c r="W11" s="226">
        <v>5.8415265661596549E-2</v>
      </c>
      <c r="X11" s="226">
        <v>7.729278926877528E-2</v>
      </c>
      <c r="Y11" s="226">
        <v>7.1823178597103202E-2</v>
      </c>
      <c r="DA11" s="69" t="s">
        <v>2142</v>
      </c>
    </row>
    <row r="12" spans="1:105" ht="12" customHeight="1" x14ac:dyDescent="0.25">
      <c r="A12" s="37" t="s">
        <v>35</v>
      </c>
      <c r="B12" s="226">
        <v>0.91550411442938773</v>
      </c>
      <c r="C12" s="226">
        <v>0.91587962279084556</v>
      </c>
      <c r="D12" s="226">
        <v>0.90081886355114804</v>
      </c>
      <c r="E12" s="226">
        <v>1.429033217324728</v>
      </c>
      <c r="F12" s="226">
        <v>0.8046898408010853</v>
      </c>
      <c r="G12" s="226">
        <v>0.80137413749130049</v>
      </c>
      <c r="H12" s="226">
        <v>0.99685200464087742</v>
      </c>
      <c r="I12" s="226">
        <v>0.65896995524029056</v>
      </c>
      <c r="J12" s="226">
        <v>0.74010226848841587</v>
      </c>
      <c r="K12" s="226">
        <v>0.67073989549047897</v>
      </c>
      <c r="L12" s="226">
        <v>0.62152029226320538</v>
      </c>
      <c r="M12" s="226">
        <v>0.52539546934565473</v>
      </c>
      <c r="N12" s="226">
        <v>0.4207328891979556</v>
      </c>
      <c r="O12" s="226">
        <v>0.45203493527410588</v>
      </c>
      <c r="P12" s="226">
        <v>0.68479593303233821</v>
      </c>
      <c r="Q12" s="226">
        <v>0.48832378661315101</v>
      </c>
      <c r="R12" s="226">
        <v>0.47201181649643831</v>
      </c>
      <c r="S12" s="226">
        <v>0.48100374681061597</v>
      </c>
      <c r="T12" s="226">
        <v>0.81048949418656779</v>
      </c>
      <c r="U12" s="226">
        <v>0.59485805157033855</v>
      </c>
      <c r="V12" s="226">
        <v>0.62618026441600738</v>
      </c>
      <c r="W12" s="226">
        <v>0.66459399405920694</v>
      </c>
      <c r="X12" s="226">
        <v>0.59052383325825653</v>
      </c>
      <c r="Y12" s="226">
        <v>0.58956105225303501</v>
      </c>
      <c r="DA12" s="69" t="s">
        <v>2143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2144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1.42892003924404E-2</v>
      </c>
      <c r="DA14" s="69" t="s">
        <v>2145</v>
      </c>
    </row>
    <row r="15" spans="1:105" ht="12" customHeight="1" x14ac:dyDescent="0.25">
      <c r="A15" s="37" t="s">
        <v>40</v>
      </c>
      <c r="B15" s="226">
        <v>0.33974654547653821</v>
      </c>
      <c r="C15" s="226">
        <v>0.40098703778455369</v>
      </c>
      <c r="D15" s="226">
        <v>0.41285983686817751</v>
      </c>
      <c r="E15" s="226">
        <v>0.37564426979014592</v>
      </c>
      <c r="F15" s="226">
        <v>0.51951315737901349</v>
      </c>
      <c r="G15" s="226">
        <v>0.56601913944386273</v>
      </c>
      <c r="H15" s="226">
        <v>0.66214518033871894</v>
      </c>
      <c r="I15" s="226">
        <v>0.67663080826075594</v>
      </c>
      <c r="J15" s="226">
        <v>0.58295577925245823</v>
      </c>
      <c r="K15" s="226">
        <v>0.55781597050795007</v>
      </c>
      <c r="L15" s="226">
        <v>0.56286882518551873</v>
      </c>
      <c r="M15" s="226">
        <v>0.62677270197138901</v>
      </c>
      <c r="N15" s="226">
        <v>0.69209786604680912</v>
      </c>
      <c r="O15" s="226">
        <v>0.63719091821416951</v>
      </c>
      <c r="P15" s="226">
        <v>0.5935989281269195</v>
      </c>
      <c r="Q15" s="226">
        <v>0.71923048473102202</v>
      </c>
      <c r="R15" s="226">
        <v>0.71905851978678115</v>
      </c>
      <c r="S15" s="226">
        <v>0.78882418460234183</v>
      </c>
      <c r="T15" s="226">
        <v>0.55696836246140757</v>
      </c>
      <c r="U15" s="226">
        <v>0.69525346005415312</v>
      </c>
      <c r="V15" s="226">
        <v>0.67106751990516622</v>
      </c>
      <c r="W15" s="226">
        <v>0.67129495567719777</v>
      </c>
      <c r="X15" s="226">
        <v>0.69042765462612588</v>
      </c>
      <c r="Y15" s="226">
        <v>0.6561580383402027</v>
      </c>
      <c r="DA15" s="69" t="s">
        <v>2146</v>
      </c>
    </row>
    <row r="16" spans="1:105" ht="12" customHeight="1" x14ac:dyDescent="0.25">
      <c r="A16" s="57" t="s">
        <v>2147</v>
      </c>
      <c r="B16" s="261">
        <f t="shared" ref="B16:Y16" si="0">B17+B23+B24</f>
        <v>5.8003962771229851</v>
      </c>
      <c r="C16" s="261">
        <f t="shared" si="0"/>
        <v>5.6783637868831667</v>
      </c>
      <c r="D16" s="261">
        <f t="shared" si="0"/>
        <v>5.335498218461761</v>
      </c>
      <c r="E16" s="261">
        <f t="shared" si="0"/>
        <v>7.0241973861752953</v>
      </c>
      <c r="F16" s="261">
        <f t="shared" si="0"/>
        <v>5.4458105883016774</v>
      </c>
      <c r="G16" s="261">
        <f t="shared" si="0"/>
        <v>5.411201097863934</v>
      </c>
      <c r="H16" s="261">
        <f t="shared" si="0"/>
        <v>6.6630113489645399</v>
      </c>
      <c r="I16" s="261">
        <f t="shared" si="0"/>
        <v>5.0067356295760854</v>
      </c>
      <c r="J16" s="261">
        <f t="shared" si="0"/>
        <v>4.8712503366566136</v>
      </c>
      <c r="K16" s="261">
        <f t="shared" si="0"/>
        <v>4.4973806202961555</v>
      </c>
      <c r="L16" s="261">
        <f t="shared" si="0"/>
        <v>4.4252203336150506</v>
      </c>
      <c r="M16" s="261">
        <f t="shared" si="0"/>
        <v>4.1730298283732328</v>
      </c>
      <c r="N16" s="261">
        <f t="shared" si="0"/>
        <v>3.8646204583384018</v>
      </c>
      <c r="O16" s="261">
        <f t="shared" si="0"/>
        <v>3.8812207693781584</v>
      </c>
      <c r="P16" s="261">
        <f t="shared" si="0"/>
        <v>4.4490741576567183</v>
      </c>
      <c r="Q16" s="261">
        <f t="shared" si="0"/>
        <v>4.1738542642027028</v>
      </c>
      <c r="R16" s="261">
        <f t="shared" si="0"/>
        <v>4.0503184012153426</v>
      </c>
      <c r="S16" s="261">
        <f t="shared" si="0"/>
        <v>4.1868309667798878</v>
      </c>
      <c r="T16" s="261">
        <f t="shared" si="0"/>
        <v>4.4757298151911238</v>
      </c>
      <c r="U16" s="261">
        <f t="shared" si="0"/>
        <v>4.2034818892841086</v>
      </c>
      <c r="V16" s="261">
        <f t="shared" si="0"/>
        <v>4.1704082056363623</v>
      </c>
      <c r="W16" s="261">
        <f t="shared" si="0"/>
        <v>4.2642588223440541</v>
      </c>
      <c r="X16" s="261">
        <f t="shared" si="0"/>
        <v>4.1503318941020284</v>
      </c>
      <c r="Y16" s="261">
        <f t="shared" si="0"/>
        <v>4.0460867369116773</v>
      </c>
      <c r="DA16" s="70"/>
    </row>
    <row r="17" spans="1:105" ht="12" customHeight="1" x14ac:dyDescent="0.25">
      <c r="A17" s="60" t="s">
        <v>2148</v>
      </c>
      <c r="B17" s="329">
        <v>4.8467344023105472</v>
      </c>
      <c r="C17" s="329">
        <v>4.6419116066911714</v>
      </c>
      <c r="D17" s="329">
        <v>4.3055664574250834</v>
      </c>
      <c r="E17" s="329">
        <v>5.9729519973405054</v>
      </c>
      <c r="F17" s="329">
        <v>4.1230276309840734</v>
      </c>
      <c r="G17" s="329">
        <v>3.9010780081281422</v>
      </c>
      <c r="H17" s="329">
        <v>4.9521590567308582</v>
      </c>
      <c r="I17" s="329">
        <v>2.9524215462089329</v>
      </c>
      <c r="J17" s="329">
        <v>3.0961381196605449</v>
      </c>
      <c r="K17" s="329">
        <v>2.7828382064209172</v>
      </c>
      <c r="L17" s="329">
        <v>2.6976502261442721</v>
      </c>
      <c r="M17" s="329">
        <v>2.2957754515666329</v>
      </c>
      <c r="N17" s="329">
        <v>1.7711849567243489</v>
      </c>
      <c r="O17" s="329">
        <v>1.949586004761426</v>
      </c>
      <c r="P17" s="329">
        <v>2.6585899731861971</v>
      </c>
      <c r="Q17" s="329">
        <v>2.0269785461497909</v>
      </c>
      <c r="R17" s="329">
        <v>1.8757521831329811</v>
      </c>
      <c r="S17" s="329">
        <v>1.84795903790986</v>
      </c>
      <c r="T17" s="329">
        <v>2.7920856188688918</v>
      </c>
      <c r="U17" s="329">
        <v>2.1444832750818592</v>
      </c>
      <c r="V17" s="329">
        <v>2.200552343354536</v>
      </c>
      <c r="W17" s="329">
        <v>2.2733440848916482</v>
      </c>
      <c r="X17" s="329">
        <v>2.1168109535557211</v>
      </c>
      <c r="Y17" s="329">
        <v>2.1568345358520382</v>
      </c>
      <c r="DA17" s="72" t="s">
        <v>2149</v>
      </c>
    </row>
    <row r="18" spans="1:105" ht="12" customHeight="1" x14ac:dyDescent="0.25">
      <c r="A18" s="59" t="s">
        <v>28</v>
      </c>
      <c r="B18" s="230">
        <v>0.1005794074107878</v>
      </c>
      <c r="C18" s="230">
        <v>4.9467036536644367E-2</v>
      </c>
      <c r="D18" s="230">
        <v>5.0468165673195058E-2</v>
      </c>
      <c r="E18" s="230">
        <v>5.1654556873909171E-2</v>
      </c>
      <c r="F18" s="230">
        <v>0</v>
      </c>
      <c r="G18" s="230">
        <v>4.6694046674516203E-2</v>
      </c>
      <c r="H18" s="230">
        <v>4.9730506549511548E-2</v>
      </c>
      <c r="I18" s="230">
        <v>0</v>
      </c>
      <c r="J18" s="230">
        <v>0</v>
      </c>
      <c r="K18" s="230">
        <v>0</v>
      </c>
      <c r="L18" s="230">
        <v>0</v>
      </c>
      <c r="M18" s="230">
        <v>0</v>
      </c>
      <c r="N18" s="230">
        <v>0</v>
      </c>
      <c r="O18" s="230">
        <v>0</v>
      </c>
      <c r="P18" s="230">
        <v>0</v>
      </c>
      <c r="Q18" s="230">
        <v>0</v>
      </c>
      <c r="R18" s="230">
        <v>0</v>
      </c>
      <c r="S18" s="230">
        <v>0</v>
      </c>
      <c r="T18" s="230">
        <v>0</v>
      </c>
      <c r="U18" s="230">
        <v>0</v>
      </c>
      <c r="V18" s="230">
        <v>0</v>
      </c>
      <c r="W18" s="230">
        <v>0</v>
      </c>
      <c r="X18" s="230">
        <v>0</v>
      </c>
      <c r="Y18" s="230">
        <v>0</v>
      </c>
      <c r="DA18" s="71" t="s">
        <v>2150</v>
      </c>
    </row>
    <row r="19" spans="1:105" ht="12" customHeight="1" x14ac:dyDescent="0.25">
      <c r="A19" s="59" t="s">
        <v>31</v>
      </c>
      <c r="B19" s="230">
        <v>8.1124176425435277E-2</v>
      </c>
      <c r="C19" s="230">
        <v>7.9797101664207559E-2</v>
      </c>
      <c r="D19" s="230">
        <v>7.9044132647527729E-2</v>
      </c>
      <c r="E19" s="230">
        <v>0.16561474445248719</v>
      </c>
      <c r="F19" s="230">
        <v>0.15384026471263801</v>
      </c>
      <c r="G19" s="230">
        <v>0.23295016298815399</v>
      </c>
      <c r="H19" s="230">
        <v>0.23844147629997531</v>
      </c>
      <c r="I19" s="230">
        <v>6.807604531585093E-2</v>
      </c>
      <c r="J19" s="230">
        <v>7.0844612995794504E-2</v>
      </c>
      <c r="K19" s="230">
        <v>7.0117947145572831E-2</v>
      </c>
      <c r="L19" s="230">
        <v>6.9755090264030831E-2</v>
      </c>
      <c r="M19" s="230">
        <v>0.13326340331916159</v>
      </c>
      <c r="N19" s="230">
        <v>6.0165685808589622E-2</v>
      </c>
      <c r="O19" s="230">
        <v>6.3569180770823547E-2</v>
      </c>
      <c r="P19" s="230">
        <v>0.13792118599800829</v>
      </c>
      <c r="Q19" s="230">
        <v>0.1244760068231618</v>
      </c>
      <c r="R19" s="230">
        <v>0.12144740981138991</v>
      </c>
      <c r="S19" s="230">
        <v>0.1786679012777847</v>
      </c>
      <c r="T19" s="230">
        <v>0.19229316591095191</v>
      </c>
      <c r="U19" s="230">
        <v>0.21969032910902939</v>
      </c>
      <c r="V19" s="230">
        <v>0.2576299585350863</v>
      </c>
      <c r="W19" s="230">
        <v>0.22711513647315951</v>
      </c>
      <c r="X19" s="230">
        <v>0.23665708627968601</v>
      </c>
      <c r="Y19" s="230">
        <v>0.33945992899811828</v>
      </c>
      <c r="DA19" s="71" t="s">
        <v>2151</v>
      </c>
    </row>
    <row r="20" spans="1:105" ht="12" customHeight="1" x14ac:dyDescent="0.25">
      <c r="A20" s="59" t="s">
        <v>159</v>
      </c>
      <c r="B20" s="230">
        <v>1.5778568953506611</v>
      </c>
      <c r="C20" s="230">
        <v>1.1973064549585599</v>
      </c>
      <c r="D20" s="230">
        <v>0.90634670640811243</v>
      </c>
      <c r="E20" s="230">
        <v>1.170361688188321</v>
      </c>
      <c r="F20" s="230">
        <v>1.0194834562574511</v>
      </c>
      <c r="G20" s="230">
        <v>0.96173098557025627</v>
      </c>
      <c r="H20" s="230">
        <v>1.18228792212557</v>
      </c>
      <c r="I20" s="230">
        <v>0.86310888373796146</v>
      </c>
      <c r="J20" s="230">
        <v>0.76920566237931443</v>
      </c>
      <c r="K20" s="230">
        <v>0.69820055069896747</v>
      </c>
      <c r="L20" s="230">
        <v>0.75780625873258278</v>
      </c>
      <c r="M20" s="230">
        <v>0.60359104010584341</v>
      </c>
      <c r="N20" s="230">
        <v>0.43701352691510292</v>
      </c>
      <c r="O20" s="230">
        <v>0.51891549107888779</v>
      </c>
      <c r="P20" s="230">
        <v>0.49939375681499282</v>
      </c>
      <c r="Q20" s="230">
        <v>0.45165078808205228</v>
      </c>
      <c r="R20" s="230">
        <v>0.38586644720693419</v>
      </c>
      <c r="S20" s="230">
        <v>0.2908501020074184</v>
      </c>
      <c r="T20" s="230">
        <v>0.26823839523083048</v>
      </c>
      <c r="U20" s="230">
        <v>0.2406328317581452</v>
      </c>
      <c r="V20" s="230">
        <v>0.1880604721687627</v>
      </c>
      <c r="W20" s="230">
        <v>0.1653243108843078</v>
      </c>
      <c r="X20" s="230">
        <v>0.2176081453413615</v>
      </c>
      <c r="Y20" s="230">
        <v>0.19735822972091049</v>
      </c>
      <c r="DA20" s="71" t="s">
        <v>2152</v>
      </c>
    </row>
    <row r="21" spans="1:105" ht="12" customHeight="1" x14ac:dyDescent="0.25">
      <c r="A21" s="59" t="s">
        <v>32</v>
      </c>
      <c r="B21" s="230">
        <v>0.76218074698694194</v>
      </c>
      <c r="C21" s="230">
        <v>1.158652215640017</v>
      </c>
      <c r="D21" s="230">
        <v>1.2152305955400411</v>
      </c>
      <c r="E21" s="230">
        <v>0.99017802403815747</v>
      </c>
      <c r="F21" s="230">
        <v>1.051181314055196</v>
      </c>
      <c r="G21" s="230">
        <v>0.66321975774048314</v>
      </c>
      <c r="H21" s="230">
        <v>1.0861708835913031</v>
      </c>
      <c r="I21" s="230">
        <v>0.1217460669708194</v>
      </c>
      <c r="J21" s="230">
        <v>0.12651456686021961</v>
      </c>
      <c r="K21" s="230">
        <v>6.2707107203357829E-2</v>
      </c>
      <c r="L21" s="230">
        <v>6.2349882901729881E-2</v>
      </c>
      <c r="M21" s="230">
        <v>5.9492683786426387E-2</v>
      </c>
      <c r="N21" s="230">
        <v>5.368442290644479E-2</v>
      </c>
      <c r="O21" s="230">
        <v>5.6716311768090139E-2</v>
      </c>
      <c r="P21" s="230">
        <v>6.1507360788464117E-2</v>
      </c>
      <c r="Q21" s="230">
        <v>5.5472421287216848E-2</v>
      </c>
      <c r="R21" s="230">
        <v>0</v>
      </c>
      <c r="S21" s="230">
        <v>9.4427776298088607E-3</v>
      </c>
      <c r="T21" s="230">
        <v>1.2987749739426461E-2</v>
      </c>
      <c r="U21" s="230">
        <v>0</v>
      </c>
      <c r="V21" s="230">
        <v>0</v>
      </c>
      <c r="W21" s="230">
        <v>0</v>
      </c>
      <c r="X21" s="230">
        <v>0</v>
      </c>
      <c r="Y21" s="230">
        <v>0</v>
      </c>
      <c r="DA21" s="71" t="s">
        <v>2153</v>
      </c>
    </row>
    <row r="22" spans="1:105" ht="12" customHeight="1" x14ac:dyDescent="0.25">
      <c r="A22" s="59" t="s">
        <v>35</v>
      </c>
      <c r="B22" s="230">
        <v>2.3249931761367209</v>
      </c>
      <c r="C22" s="230">
        <v>2.1566887978917411</v>
      </c>
      <c r="D22" s="230">
        <v>2.0544768571562071</v>
      </c>
      <c r="E22" s="230">
        <v>3.595142983787631</v>
      </c>
      <c r="F22" s="230">
        <v>1.8985225959587879</v>
      </c>
      <c r="G22" s="230">
        <v>1.996483055154733</v>
      </c>
      <c r="H22" s="230">
        <v>2.3955282681644992</v>
      </c>
      <c r="I22" s="230">
        <v>1.8994905501843009</v>
      </c>
      <c r="J22" s="230">
        <v>2.1295732774252172</v>
      </c>
      <c r="K22" s="230">
        <v>1.951812601373019</v>
      </c>
      <c r="L22" s="230">
        <v>1.8077389942459281</v>
      </c>
      <c r="M22" s="230">
        <v>1.499428324355202</v>
      </c>
      <c r="N22" s="230">
        <v>1.2203213210942121</v>
      </c>
      <c r="O22" s="230">
        <v>1.3103850211436241</v>
      </c>
      <c r="P22" s="230">
        <v>1.9597676695847319</v>
      </c>
      <c r="Q22" s="230">
        <v>1.39537932995736</v>
      </c>
      <c r="R22" s="230">
        <v>1.368438326114656</v>
      </c>
      <c r="S22" s="230">
        <v>1.368998256994848</v>
      </c>
      <c r="T22" s="230">
        <v>2.318566307987683</v>
      </c>
      <c r="U22" s="230">
        <v>1.684160114214684</v>
      </c>
      <c r="V22" s="230">
        <v>1.754861912650687</v>
      </c>
      <c r="W22" s="230">
        <v>1.8809046375341809</v>
      </c>
      <c r="X22" s="230">
        <v>1.662545721934674</v>
      </c>
      <c r="Y22" s="230">
        <v>1.6200163771330089</v>
      </c>
      <c r="DA22" s="71" t="s">
        <v>2154</v>
      </c>
    </row>
    <row r="23" spans="1:105" ht="12" customHeight="1" x14ac:dyDescent="0.25">
      <c r="A23" s="60" t="s">
        <v>2155</v>
      </c>
      <c r="B23" s="329">
        <v>0.86281250668251463</v>
      </c>
      <c r="C23" s="329">
        <v>0.94423353350141015</v>
      </c>
      <c r="D23" s="329">
        <v>0.9415999313682184</v>
      </c>
      <c r="E23" s="329">
        <v>0.94504091616870378</v>
      </c>
      <c r="F23" s="329">
        <v>1.2256989192258989</v>
      </c>
      <c r="G23" s="329">
        <v>1.4101373727015281</v>
      </c>
      <c r="H23" s="329">
        <v>1.5911965765687719</v>
      </c>
      <c r="I23" s="329">
        <v>1.9503982177551771</v>
      </c>
      <c r="J23" s="329">
        <v>1.6773993301657599</v>
      </c>
      <c r="K23" s="329">
        <v>1.6232107972172829</v>
      </c>
      <c r="L23" s="329">
        <v>1.6371467458094691</v>
      </c>
      <c r="M23" s="329">
        <v>1.788749231962357</v>
      </c>
      <c r="N23" s="329">
        <v>2.0074061332137738</v>
      </c>
      <c r="O23" s="329">
        <v>1.8471258959891941</v>
      </c>
      <c r="P23" s="329">
        <v>1.6987775947967729</v>
      </c>
      <c r="Q23" s="329">
        <v>2.055192434571961</v>
      </c>
      <c r="R23" s="329">
        <v>2.0846665333492349</v>
      </c>
      <c r="S23" s="329">
        <v>2.245094640024027</v>
      </c>
      <c r="T23" s="329">
        <v>1.5933187155178961</v>
      </c>
      <c r="U23" s="329">
        <v>1.9683992569351689</v>
      </c>
      <c r="V23" s="329">
        <v>1.8806578527300331</v>
      </c>
      <c r="W23" s="329">
        <v>1.899869403836439</v>
      </c>
      <c r="X23" s="329">
        <v>1.9438123897059609</v>
      </c>
      <c r="Y23" s="329">
        <v>1.803013893194511</v>
      </c>
      <c r="DA23" s="72" t="s">
        <v>2156</v>
      </c>
    </row>
    <row r="24" spans="1:105" ht="12" customHeight="1" x14ac:dyDescent="0.25">
      <c r="A24" s="60" t="s">
        <v>2157</v>
      </c>
      <c r="B24" s="329">
        <v>9.0849368129923794E-2</v>
      </c>
      <c r="C24" s="329">
        <v>9.2218646690585562E-2</v>
      </c>
      <c r="D24" s="329">
        <v>8.8331829668459372E-2</v>
      </c>
      <c r="E24" s="329">
        <v>0.106204472666086</v>
      </c>
      <c r="F24" s="329">
        <v>9.7084038091704628E-2</v>
      </c>
      <c r="G24" s="329">
        <v>9.9985717034263413E-2</v>
      </c>
      <c r="H24" s="329">
        <v>0.11965571566491021</v>
      </c>
      <c r="I24" s="329">
        <v>0.1039158656119753</v>
      </c>
      <c r="J24" s="329">
        <v>9.7712886830308696E-2</v>
      </c>
      <c r="K24" s="329">
        <v>9.1331616657955E-2</v>
      </c>
      <c r="L24" s="329">
        <v>9.0423361661308974E-2</v>
      </c>
      <c r="M24" s="329">
        <v>8.8505144844243308E-2</v>
      </c>
      <c r="N24" s="329">
        <v>8.6029368400279138E-2</v>
      </c>
      <c r="O24" s="329">
        <v>8.4508868627538355E-2</v>
      </c>
      <c r="P24" s="329">
        <v>9.1706589673747979E-2</v>
      </c>
      <c r="Q24" s="329">
        <v>9.1683283480950645E-2</v>
      </c>
      <c r="R24" s="329">
        <v>8.9899684733126803E-2</v>
      </c>
      <c r="S24" s="329">
        <v>9.3777288846000326E-2</v>
      </c>
      <c r="T24" s="329">
        <v>9.0325480804335848E-2</v>
      </c>
      <c r="U24" s="329">
        <v>9.0599357267080308E-2</v>
      </c>
      <c r="V24" s="329">
        <v>8.9198009551792398E-2</v>
      </c>
      <c r="W24" s="329">
        <v>9.1045333615966936E-2</v>
      </c>
      <c r="X24" s="329">
        <v>8.9708550840346984E-2</v>
      </c>
      <c r="Y24" s="329">
        <v>8.6238307865127692E-2</v>
      </c>
      <c r="DA24" s="72" t="s">
        <v>2158</v>
      </c>
    </row>
    <row r="25" spans="1:105" ht="12" customHeight="1" x14ac:dyDescent="0.25">
      <c r="A25" s="57" t="s">
        <v>2159</v>
      </c>
      <c r="B25" s="261">
        <f t="shared" ref="B25:Y25" si="1">B26+B32+B33</f>
        <v>4.8336635642691546</v>
      </c>
      <c r="C25" s="261">
        <f t="shared" si="1"/>
        <v>4.7319698224026387</v>
      </c>
      <c r="D25" s="261">
        <f t="shared" si="1"/>
        <v>4.4462485153848021</v>
      </c>
      <c r="E25" s="261">
        <f t="shared" si="1"/>
        <v>5.8534978218127467</v>
      </c>
      <c r="F25" s="261">
        <f t="shared" si="1"/>
        <v>4.5381754902513984</v>
      </c>
      <c r="G25" s="261">
        <f t="shared" si="1"/>
        <v>4.5093342482199468</v>
      </c>
      <c r="H25" s="261">
        <f t="shared" si="1"/>
        <v>5.5525094574704497</v>
      </c>
      <c r="I25" s="261">
        <f t="shared" si="1"/>
        <v>4.1722796913134044</v>
      </c>
      <c r="J25" s="261">
        <f t="shared" si="1"/>
        <v>4.0593752805471803</v>
      </c>
      <c r="K25" s="261">
        <f t="shared" si="1"/>
        <v>3.7478171835801297</v>
      </c>
      <c r="L25" s="261">
        <f t="shared" si="1"/>
        <v>3.6876836113458742</v>
      </c>
      <c r="M25" s="261">
        <f t="shared" si="1"/>
        <v>3.4775248569776949</v>
      </c>
      <c r="N25" s="261">
        <f t="shared" si="1"/>
        <v>3.2205170486153363</v>
      </c>
      <c r="O25" s="261">
        <f t="shared" si="1"/>
        <v>3.2343506411484655</v>
      </c>
      <c r="P25" s="261">
        <f t="shared" si="1"/>
        <v>3.7075617980472648</v>
      </c>
      <c r="Q25" s="261">
        <f t="shared" si="1"/>
        <v>3.4782118868355867</v>
      </c>
      <c r="R25" s="261">
        <f t="shared" si="1"/>
        <v>3.3752653343461194</v>
      </c>
      <c r="S25" s="261">
        <f t="shared" si="1"/>
        <v>3.4890258056499071</v>
      </c>
      <c r="T25" s="261">
        <f t="shared" si="1"/>
        <v>3.7297748459926052</v>
      </c>
      <c r="U25" s="261">
        <f t="shared" si="1"/>
        <v>3.5029015744034258</v>
      </c>
      <c r="V25" s="261">
        <f t="shared" si="1"/>
        <v>3.4753401713636358</v>
      </c>
      <c r="W25" s="261">
        <f t="shared" si="1"/>
        <v>3.5535490186200449</v>
      </c>
      <c r="X25" s="261">
        <f t="shared" si="1"/>
        <v>3.4586099117516911</v>
      </c>
      <c r="Y25" s="261">
        <f t="shared" si="1"/>
        <v>3.3717389474263979</v>
      </c>
      <c r="DA25" s="70"/>
    </row>
    <row r="26" spans="1:105" ht="12" customHeight="1" x14ac:dyDescent="0.25">
      <c r="A26" s="60" t="s">
        <v>2160</v>
      </c>
      <c r="B26" s="329">
        <v>4.0389453352587896</v>
      </c>
      <c r="C26" s="329">
        <v>3.8682596722426421</v>
      </c>
      <c r="D26" s="329">
        <v>3.5879720478542372</v>
      </c>
      <c r="E26" s="329">
        <v>4.9774599977837557</v>
      </c>
      <c r="F26" s="329">
        <v>3.4358563591533948</v>
      </c>
      <c r="G26" s="329">
        <v>3.2508983401067861</v>
      </c>
      <c r="H26" s="329">
        <v>4.1267992139423813</v>
      </c>
      <c r="I26" s="329">
        <v>2.4603512885074439</v>
      </c>
      <c r="J26" s="329">
        <v>2.5801150997171218</v>
      </c>
      <c r="K26" s="329">
        <v>2.319031838684098</v>
      </c>
      <c r="L26" s="329">
        <v>2.2480418551202259</v>
      </c>
      <c r="M26" s="329">
        <v>1.913146209638861</v>
      </c>
      <c r="N26" s="329">
        <v>1.4759874639369579</v>
      </c>
      <c r="O26" s="329">
        <v>1.6246550039678549</v>
      </c>
      <c r="P26" s="329">
        <v>2.2154916443218311</v>
      </c>
      <c r="Q26" s="329">
        <v>1.68914878845816</v>
      </c>
      <c r="R26" s="329">
        <v>1.5631268192774841</v>
      </c>
      <c r="S26" s="329">
        <v>1.539965864924884</v>
      </c>
      <c r="T26" s="329">
        <v>2.3267380157240778</v>
      </c>
      <c r="U26" s="329">
        <v>1.78706939590155</v>
      </c>
      <c r="V26" s="329">
        <v>1.8337936194621141</v>
      </c>
      <c r="W26" s="329">
        <v>1.894453404076373</v>
      </c>
      <c r="X26" s="329">
        <v>1.7640091279631009</v>
      </c>
      <c r="Y26" s="329">
        <v>1.7973621132100319</v>
      </c>
      <c r="DA26" s="72" t="s">
        <v>2161</v>
      </c>
    </row>
    <row r="27" spans="1:105" ht="12" customHeight="1" x14ac:dyDescent="0.25">
      <c r="A27" s="59" t="s">
        <v>28</v>
      </c>
      <c r="B27" s="230">
        <v>8.3816172842323192E-2</v>
      </c>
      <c r="C27" s="230">
        <v>4.1222530447203649E-2</v>
      </c>
      <c r="D27" s="230">
        <v>4.2056804727662538E-2</v>
      </c>
      <c r="E27" s="230">
        <v>4.3045464061590981E-2</v>
      </c>
      <c r="F27" s="230">
        <v>0</v>
      </c>
      <c r="G27" s="230">
        <v>3.8911705562096853E-2</v>
      </c>
      <c r="H27" s="230">
        <v>4.1442088791259622E-2</v>
      </c>
      <c r="I27" s="230">
        <v>0</v>
      </c>
      <c r="J27" s="230">
        <v>0</v>
      </c>
      <c r="K27" s="230">
        <v>0</v>
      </c>
      <c r="L27" s="230">
        <v>0</v>
      </c>
      <c r="M27" s="230">
        <v>0</v>
      </c>
      <c r="N27" s="230">
        <v>0</v>
      </c>
      <c r="O27" s="230">
        <v>0</v>
      </c>
      <c r="P27" s="230">
        <v>0</v>
      </c>
      <c r="Q27" s="230">
        <v>0</v>
      </c>
      <c r="R27" s="230">
        <v>0</v>
      </c>
      <c r="S27" s="230">
        <v>0</v>
      </c>
      <c r="T27" s="230">
        <v>0</v>
      </c>
      <c r="U27" s="230">
        <v>0</v>
      </c>
      <c r="V27" s="230">
        <v>0</v>
      </c>
      <c r="W27" s="230">
        <v>0</v>
      </c>
      <c r="X27" s="230">
        <v>0</v>
      </c>
      <c r="Y27" s="230">
        <v>0</v>
      </c>
      <c r="DA27" s="71" t="s">
        <v>2162</v>
      </c>
    </row>
    <row r="28" spans="1:105" ht="12" customHeight="1" x14ac:dyDescent="0.25">
      <c r="A28" s="59" t="s">
        <v>31</v>
      </c>
      <c r="B28" s="230">
        <v>6.7603480354529413E-2</v>
      </c>
      <c r="C28" s="230">
        <v>6.6497584720172961E-2</v>
      </c>
      <c r="D28" s="230">
        <v>6.5870110539606438E-2</v>
      </c>
      <c r="E28" s="230">
        <v>0.1380122870437393</v>
      </c>
      <c r="F28" s="230">
        <v>0.12820022059386499</v>
      </c>
      <c r="G28" s="230">
        <v>0.19412513582346169</v>
      </c>
      <c r="H28" s="230">
        <v>0.19870123024997929</v>
      </c>
      <c r="I28" s="230">
        <v>5.6730037763209097E-2</v>
      </c>
      <c r="J28" s="230">
        <v>5.9037177496495417E-2</v>
      </c>
      <c r="K28" s="230">
        <v>5.8431622621310707E-2</v>
      </c>
      <c r="L28" s="230">
        <v>5.8129241886692377E-2</v>
      </c>
      <c r="M28" s="230">
        <v>0.1110528360993014</v>
      </c>
      <c r="N28" s="230">
        <v>5.0138071507158023E-2</v>
      </c>
      <c r="O28" s="230">
        <v>5.2974317309019622E-2</v>
      </c>
      <c r="P28" s="230">
        <v>0.1149343216650069</v>
      </c>
      <c r="Q28" s="230">
        <v>0.1037300056859682</v>
      </c>
      <c r="R28" s="230">
        <v>0.1012061748428249</v>
      </c>
      <c r="S28" s="230">
        <v>0.1488899177314873</v>
      </c>
      <c r="T28" s="230">
        <v>0.16024430492579339</v>
      </c>
      <c r="U28" s="230">
        <v>0.1830752742575246</v>
      </c>
      <c r="V28" s="230">
        <v>0.21469163211257189</v>
      </c>
      <c r="W28" s="230">
        <v>0.18926261372763301</v>
      </c>
      <c r="X28" s="230">
        <v>0.19721423856640499</v>
      </c>
      <c r="Y28" s="230">
        <v>0.28288327416509862</v>
      </c>
      <c r="DA28" s="71" t="s">
        <v>2163</v>
      </c>
    </row>
    <row r="29" spans="1:105" ht="12" customHeight="1" x14ac:dyDescent="0.25">
      <c r="A29" s="59" t="s">
        <v>159</v>
      </c>
      <c r="B29" s="230">
        <v>1.3148807461255509</v>
      </c>
      <c r="C29" s="230">
        <v>0.99775537913213341</v>
      </c>
      <c r="D29" s="230">
        <v>0.75528892200676034</v>
      </c>
      <c r="E29" s="230">
        <v>0.97530140682360089</v>
      </c>
      <c r="F29" s="230">
        <v>0.84956954688120945</v>
      </c>
      <c r="G29" s="230">
        <v>0.80144248797521378</v>
      </c>
      <c r="H29" s="230">
        <v>0.98523993510464158</v>
      </c>
      <c r="I29" s="230">
        <v>0.71925740311496777</v>
      </c>
      <c r="J29" s="230">
        <v>0.64100471864942909</v>
      </c>
      <c r="K29" s="230">
        <v>0.58183379224913956</v>
      </c>
      <c r="L29" s="230">
        <v>0.63150521561048589</v>
      </c>
      <c r="M29" s="230">
        <v>0.50299253342153616</v>
      </c>
      <c r="N29" s="230">
        <v>0.36417793909591911</v>
      </c>
      <c r="O29" s="230">
        <v>0.43242957589907322</v>
      </c>
      <c r="P29" s="230">
        <v>0.41616146401249399</v>
      </c>
      <c r="Q29" s="230">
        <v>0.3763756567350437</v>
      </c>
      <c r="R29" s="230">
        <v>0.32155537267244522</v>
      </c>
      <c r="S29" s="230">
        <v>0.24237508500618199</v>
      </c>
      <c r="T29" s="230">
        <v>0.22353199602569221</v>
      </c>
      <c r="U29" s="230">
        <v>0.20052735979845451</v>
      </c>
      <c r="V29" s="230">
        <v>0.15671706014063561</v>
      </c>
      <c r="W29" s="230">
        <v>0.1377702590702565</v>
      </c>
      <c r="X29" s="230">
        <v>0.18134012111780129</v>
      </c>
      <c r="Y29" s="230">
        <v>0.16446519143409211</v>
      </c>
      <c r="DA29" s="71" t="s">
        <v>2164</v>
      </c>
    </row>
    <row r="30" spans="1:105" ht="12" customHeight="1" x14ac:dyDescent="0.25">
      <c r="A30" s="59" t="s">
        <v>32</v>
      </c>
      <c r="B30" s="230">
        <v>0.63515062248911847</v>
      </c>
      <c r="C30" s="230">
        <v>0.96554351303334807</v>
      </c>
      <c r="D30" s="230">
        <v>1.0126921629500341</v>
      </c>
      <c r="E30" s="230">
        <v>0.82514835336513126</v>
      </c>
      <c r="F30" s="230">
        <v>0.87598442837933033</v>
      </c>
      <c r="G30" s="230">
        <v>0.55268313145040282</v>
      </c>
      <c r="H30" s="230">
        <v>0.90514240299275184</v>
      </c>
      <c r="I30" s="230">
        <v>0.1014550558090162</v>
      </c>
      <c r="J30" s="230">
        <v>0.10542880571684971</v>
      </c>
      <c r="K30" s="230">
        <v>5.2255922669464869E-2</v>
      </c>
      <c r="L30" s="230">
        <v>5.1958235751441581E-2</v>
      </c>
      <c r="M30" s="230">
        <v>4.9577236488688663E-2</v>
      </c>
      <c r="N30" s="230">
        <v>4.4737019088703978E-2</v>
      </c>
      <c r="O30" s="230">
        <v>4.7263593140075118E-2</v>
      </c>
      <c r="P30" s="230">
        <v>5.1256133990386747E-2</v>
      </c>
      <c r="Q30" s="230">
        <v>4.6227017739347377E-2</v>
      </c>
      <c r="R30" s="230">
        <v>0</v>
      </c>
      <c r="S30" s="230">
        <v>7.8689813581740518E-3</v>
      </c>
      <c r="T30" s="230">
        <v>1.0823124782855379E-2</v>
      </c>
      <c r="U30" s="230">
        <v>0</v>
      </c>
      <c r="V30" s="230">
        <v>0</v>
      </c>
      <c r="W30" s="230">
        <v>0</v>
      </c>
      <c r="X30" s="230">
        <v>0</v>
      </c>
      <c r="Y30" s="230">
        <v>0</v>
      </c>
      <c r="DA30" s="71" t="s">
        <v>2165</v>
      </c>
    </row>
    <row r="31" spans="1:105" ht="12" customHeight="1" x14ac:dyDescent="0.25">
      <c r="A31" s="59" t="s">
        <v>35</v>
      </c>
      <c r="B31" s="230">
        <v>1.937494313447268</v>
      </c>
      <c r="C31" s="230">
        <v>1.7972406649097841</v>
      </c>
      <c r="D31" s="230">
        <v>1.7120640476301729</v>
      </c>
      <c r="E31" s="230">
        <v>2.9959524864896929</v>
      </c>
      <c r="F31" s="230">
        <v>1.58210216329899</v>
      </c>
      <c r="G31" s="230">
        <v>1.663735879295611</v>
      </c>
      <c r="H31" s="230">
        <v>1.9962735568037491</v>
      </c>
      <c r="I31" s="230">
        <v>1.5829087918202509</v>
      </c>
      <c r="J31" s="230">
        <v>1.774644397854348</v>
      </c>
      <c r="K31" s="230">
        <v>1.6265105011441829</v>
      </c>
      <c r="L31" s="230">
        <v>1.5064491618716069</v>
      </c>
      <c r="M31" s="230">
        <v>1.2495236036293349</v>
      </c>
      <c r="N31" s="230">
        <v>1.016934434245176</v>
      </c>
      <c r="O31" s="230">
        <v>1.0919875176196869</v>
      </c>
      <c r="P31" s="230">
        <v>1.633139724653943</v>
      </c>
      <c r="Q31" s="230">
        <v>1.1628161082977999</v>
      </c>
      <c r="R31" s="230">
        <v>1.1403652717622139</v>
      </c>
      <c r="S31" s="230">
        <v>1.1408318808290401</v>
      </c>
      <c r="T31" s="230">
        <v>1.932138589989737</v>
      </c>
      <c r="U31" s="230">
        <v>1.403466761845571</v>
      </c>
      <c r="V31" s="230">
        <v>1.462384927208906</v>
      </c>
      <c r="W31" s="230">
        <v>1.5674205312784839</v>
      </c>
      <c r="X31" s="230">
        <v>1.3854547682788949</v>
      </c>
      <c r="Y31" s="230">
        <v>1.3500136476108411</v>
      </c>
      <c r="DA31" s="71" t="s">
        <v>2166</v>
      </c>
    </row>
    <row r="32" spans="1:105" ht="12" customHeight="1" x14ac:dyDescent="0.25">
      <c r="A32" s="60" t="s">
        <v>2167</v>
      </c>
      <c r="B32" s="329">
        <v>0.71901042223542877</v>
      </c>
      <c r="C32" s="329">
        <v>0.78686127791784188</v>
      </c>
      <c r="D32" s="329">
        <v>0.7846666094735153</v>
      </c>
      <c r="E32" s="329">
        <v>0.78753409680725328</v>
      </c>
      <c r="F32" s="329">
        <v>1.021415766021583</v>
      </c>
      <c r="G32" s="329">
        <v>1.175114477251274</v>
      </c>
      <c r="H32" s="329">
        <v>1.3259971471406431</v>
      </c>
      <c r="I32" s="329">
        <v>1.625331848129314</v>
      </c>
      <c r="J32" s="329">
        <v>1.3978327751381341</v>
      </c>
      <c r="K32" s="329">
        <v>1.352675664347736</v>
      </c>
      <c r="L32" s="329">
        <v>1.364288954841224</v>
      </c>
      <c r="M32" s="329">
        <v>1.4906243599686311</v>
      </c>
      <c r="N32" s="329">
        <v>1.6728384443448121</v>
      </c>
      <c r="O32" s="329">
        <v>1.5392715799909951</v>
      </c>
      <c r="P32" s="329">
        <v>1.4156479956639769</v>
      </c>
      <c r="Q32" s="329">
        <v>1.712660362143301</v>
      </c>
      <c r="R32" s="329">
        <v>1.7372221111243631</v>
      </c>
      <c r="S32" s="329">
        <v>1.8709122000200229</v>
      </c>
      <c r="T32" s="329">
        <v>1.327765596264914</v>
      </c>
      <c r="U32" s="329">
        <v>1.640332714112642</v>
      </c>
      <c r="V32" s="329">
        <v>1.5672148772750281</v>
      </c>
      <c r="W32" s="329">
        <v>1.5832245031970329</v>
      </c>
      <c r="X32" s="329">
        <v>1.6198436580883011</v>
      </c>
      <c r="Y32" s="329">
        <v>1.502511577662093</v>
      </c>
      <c r="DA32" s="72" t="s">
        <v>2168</v>
      </c>
    </row>
    <row r="33" spans="1:105" ht="12" customHeight="1" x14ac:dyDescent="0.25">
      <c r="A33" s="60" t="s">
        <v>2169</v>
      </c>
      <c r="B33" s="329">
        <v>7.570780677493652E-2</v>
      </c>
      <c r="C33" s="329">
        <v>7.6848872242154642E-2</v>
      </c>
      <c r="D33" s="329">
        <v>7.360985805704949E-2</v>
      </c>
      <c r="E33" s="329">
        <v>8.8503727221738396E-2</v>
      </c>
      <c r="F33" s="329">
        <v>8.0903365076420514E-2</v>
      </c>
      <c r="G33" s="329">
        <v>8.3321430861886175E-2</v>
      </c>
      <c r="H33" s="329">
        <v>9.9713096387425218E-2</v>
      </c>
      <c r="I33" s="329">
        <v>8.6596554676646023E-2</v>
      </c>
      <c r="J33" s="329">
        <v>8.1427405691923929E-2</v>
      </c>
      <c r="K33" s="329">
        <v>7.6109680548295838E-2</v>
      </c>
      <c r="L33" s="329">
        <v>7.5352801384424156E-2</v>
      </c>
      <c r="M33" s="329">
        <v>7.3754287370202759E-2</v>
      </c>
      <c r="N33" s="329">
        <v>7.1691140333565953E-2</v>
      </c>
      <c r="O33" s="329">
        <v>7.0424057189615308E-2</v>
      </c>
      <c r="P33" s="329">
        <v>7.6422158061456663E-2</v>
      </c>
      <c r="Q33" s="329">
        <v>7.6402736234125523E-2</v>
      </c>
      <c r="R33" s="329">
        <v>7.4916403944272333E-2</v>
      </c>
      <c r="S33" s="329">
        <v>7.8147740705000288E-2</v>
      </c>
      <c r="T33" s="329">
        <v>7.5271234003613199E-2</v>
      </c>
      <c r="U33" s="329">
        <v>7.5499464389233564E-2</v>
      </c>
      <c r="V33" s="329">
        <v>7.4331674626493677E-2</v>
      </c>
      <c r="W33" s="329">
        <v>7.5871111346639125E-2</v>
      </c>
      <c r="X33" s="329">
        <v>7.4757125700289181E-2</v>
      </c>
      <c r="Y33" s="329">
        <v>7.1865256554273088E-2</v>
      </c>
      <c r="DA33" s="72" t="s">
        <v>2170</v>
      </c>
    </row>
    <row r="34" spans="1:105" ht="12" customHeight="1" x14ac:dyDescent="0.25">
      <c r="A34" s="57" t="s">
        <v>2171</v>
      </c>
      <c r="B34" s="261">
        <v>50.217152940981038</v>
      </c>
      <c r="C34" s="261">
        <v>48.89703429655917</v>
      </c>
      <c r="D34" s="261">
        <v>45.792495062702443</v>
      </c>
      <c r="E34" s="261">
        <v>61.181630124962197</v>
      </c>
      <c r="F34" s="261">
        <v>46.124590781211651</v>
      </c>
      <c r="G34" s="261">
        <v>45.698770678636528</v>
      </c>
      <c r="H34" s="261">
        <v>56.844229723687711</v>
      </c>
      <c r="I34" s="261">
        <v>39.863807120589883</v>
      </c>
      <c r="J34" s="261">
        <v>39.685443385274958</v>
      </c>
      <c r="K34" s="261">
        <v>36.385106020567591</v>
      </c>
      <c r="L34" s="261">
        <v>35.66845764889483</v>
      </c>
      <c r="M34" s="261">
        <v>32.663969914728263</v>
      </c>
      <c r="N34" s="261">
        <v>28.445847805442391</v>
      </c>
      <c r="O34" s="261">
        <v>29.507678209841501</v>
      </c>
      <c r="P34" s="261">
        <v>35.635086834796461</v>
      </c>
      <c r="Q34" s="261">
        <v>31.35355489598253</v>
      </c>
      <c r="R34" s="261">
        <v>29.95253518359581</v>
      </c>
      <c r="S34" s="261">
        <v>30.470581238712199</v>
      </c>
      <c r="T34" s="261">
        <v>36.406657809765903</v>
      </c>
      <c r="U34" s="261">
        <v>32.396854886563723</v>
      </c>
      <c r="V34" s="261">
        <v>32.409741331082067</v>
      </c>
      <c r="W34" s="261">
        <v>33.190659969284432</v>
      </c>
      <c r="X34" s="261">
        <v>31.855612637626329</v>
      </c>
      <c r="Y34" s="261">
        <v>31.559946085929671</v>
      </c>
      <c r="DA34" s="70" t="s">
        <v>2172</v>
      </c>
    </row>
    <row r="35" spans="1:105" ht="12" customHeight="1" x14ac:dyDescent="0.25">
      <c r="A35" s="64" t="s">
        <v>28</v>
      </c>
      <c r="B35" s="229">
        <v>1.037998041042911</v>
      </c>
      <c r="C35" s="229">
        <v>0.52037365905713251</v>
      </c>
      <c r="D35" s="229">
        <v>0.53676171306749498</v>
      </c>
      <c r="E35" s="229">
        <v>0.52016293364559607</v>
      </c>
      <c r="F35" s="229">
        <v>0</v>
      </c>
      <c r="G35" s="229">
        <v>0.50407834255692563</v>
      </c>
      <c r="H35" s="229">
        <v>0.52246723194899081</v>
      </c>
      <c r="I35" s="229">
        <v>0</v>
      </c>
      <c r="J35" s="229">
        <v>0</v>
      </c>
      <c r="K35" s="229">
        <v>0</v>
      </c>
      <c r="L35" s="229">
        <v>0</v>
      </c>
      <c r="M35" s="229">
        <v>0</v>
      </c>
      <c r="N35" s="229">
        <v>0</v>
      </c>
      <c r="O35" s="229">
        <v>0</v>
      </c>
      <c r="P35" s="229">
        <v>0</v>
      </c>
      <c r="Q35" s="229">
        <v>0</v>
      </c>
      <c r="R35" s="229">
        <v>0</v>
      </c>
      <c r="S35" s="229">
        <v>0</v>
      </c>
      <c r="T35" s="229">
        <v>0</v>
      </c>
      <c r="U35" s="229">
        <v>0</v>
      </c>
      <c r="V35" s="229">
        <v>0</v>
      </c>
      <c r="W35" s="229">
        <v>0</v>
      </c>
      <c r="X35" s="229">
        <v>0</v>
      </c>
      <c r="Y35" s="229">
        <v>0</v>
      </c>
      <c r="DA35" s="73" t="s">
        <v>2173</v>
      </c>
    </row>
    <row r="36" spans="1:105" ht="12" customHeight="1" x14ac:dyDescent="0.25">
      <c r="A36" s="64" t="s">
        <v>30</v>
      </c>
      <c r="B36" s="229">
        <v>0</v>
      </c>
      <c r="C36" s="229">
        <v>0</v>
      </c>
      <c r="D36" s="229">
        <v>0</v>
      </c>
      <c r="E36" s="229">
        <v>0</v>
      </c>
      <c r="F36" s="229">
        <v>0</v>
      </c>
      <c r="G36" s="229">
        <v>0</v>
      </c>
      <c r="H36" s="229">
        <v>0</v>
      </c>
      <c r="I36" s="229">
        <v>0</v>
      </c>
      <c r="J36" s="229">
        <v>0</v>
      </c>
      <c r="K36" s="229">
        <v>0</v>
      </c>
      <c r="L36" s="229">
        <v>0</v>
      </c>
      <c r="M36" s="229">
        <v>0</v>
      </c>
      <c r="N36" s="229">
        <v>0</v>
      </c>
      <c r="O36" s="229">
        <v>0</v>
      </c>
      <c r="P36" s="229">
        <v>0</v>
      </c>
      <c r="Q36" s="229">
        <v>0</v>
      </c>
      <c r="R36" s="229">
        <v>0</v>
      </c>
      <c r="S36" s="229">
        <v>0</v>
      </c>
      <c r="T36" s="229">
        <v>0</v>
      </c>
      <c r="U36" s="229">
        <v>0</v>
      </c>
      <c r="V36" s="229">
        <v>0</v>
      </c>
      <c r="W36" s="229">
        <v>0</v>
      </c>
      <c r="X36" s="229">
        <v>0</v>
      </c>
      <c r="Y36" s="229">
        <v>0</v>
      </c>
      <c r="DA36" s="73" t="s">
        <v>2174</v>
      </c>
    </row>
    <row r="37" spans="1:105" ht="12" customHeight="1" x14ac:dyDescent="0.25">
      <c r="A37" s="64" t="s">
        <v>31</v>
      </c>
      <c r="B37" s="229">
        <v>0.83721646784916004</v>
      </c>
      <c r="C37" s="229">
        <v>0.83943394798669935</v>
      </c>
      <c r="D37" s="229">
        <v>0.84068567743399913</v>
      </c>
      <c r="E37" s="229">
        <v>1.6677454331794741</v>
      </c>
      <c r="F37" s="229">
        <v>1.6857324326276131</v>
      </c>
      <c r="G37" s="229">
        <v>2.5147773735687049</v>
      </c>
      <c r="H37" s="229">
        <v>2.5050591025098372</v>
      </c>
      <c r="I37" s="229">
        <v>0.82635684640573315</v>
      </c>
      <c r="J37" s="229">
        <v>0.82250729728803396</v>
      </c>
      <c r="K37" s="229">
        <v>0.82311861799171682</v>
      </c>
      <c r="L37" s="229">
        <v>0.82334253773975685</v>
      </c>
      <c r="M37" s="229">
        <v>1.653463884173308</v>
      </c>
      <c r="N37" s="229">
        <v>0.83627525883312348</v>
      </c>
      <c r="O37" s="229">
        <v>0.83089597964162132</v>
      </c>
      <c r="P37" s="229">
        <v>1.648974155400835</v>
      </c>
      <c r="Q37" s="229">
        <v>1.666065535947747</v>
      </c>
      <c r="R37" s="229">
        <v>1.670147201255447</v>
      </c>
      <c r="S37" s="229">
        <v>2.5275790767021649</v>
      </c>
      <c r="T37" s="229">
        <v>2.2201656334094961</v>
      </c>
      <c r="U37" s="229">
        <v>2.754561115896061</v>
      </c>
      <c r="V37" s="229">
        <v>3.199266651467104</v>
      </c>
      <c r="W37" s="229">
        <v>2.8216721435313139</v>
      </c>
      <c r="X37" s="229">
        <v>3.0145215195518622</v>
      </c>
      <c r="Y37" s="229">
        <v>4.1858152250963228</v>
      </c>
      <c r="DA37" s="73" t="s">
        <v>2175</v>
      </c>
    </row>
    <row r="38" spans="1:105" ht="12" customHeight="1" x14ac:dyDescent="0.25">
      <c r="A38" s="64" t="s">
        <v>159</v>
      </c>
      <c r="B38" s="229">
        <v>16.283774269327921</v>
      </c>
      <c r="C38" s="229">
        <v>12.595190344947531</v>
      </c>
      <c r="D38" s="229">
        <v>9.6395857522336872</v>
      </c>
      <c r="E38" s="229">
        <v>11.785577226816651</v>
      </c>
      <c r="F38" s="229">
        <v>11.171173749282421</v>
      </c>
      <c r="G38" s="229">
        <v>10.382217771167641</v>
      </c>
      <c r="H38" s="229">
        <v>12.421081965547311</v>
      </c>
      <c r="I38" s="229">
        <v>10.47704713106188</v>
      </c>
      <c r="J38" s="229">
        <v>8.9304922938857541</v>
      </c>
      <c r="K38" s="229">
        <v>8.196216457667294</v>
      </c>
      <c r="L38" s="229">
        <v>8.9446393921690106</v>
      </c>
      <c r="M38" s="229">
        <v>7.4890477112864779</v>
      </c>
      <c r="N38" s="229">
        <v>6.0742862883203097</v>
      </c>
      <c r="O38" s="229">
        <v>6.7826073906099111</v>
      </c>
      <c r="P38" s="229">
        <v>5.9707099558174086</v>
      </c>
      <c r="Q38" s="229">
        <v>6.0451795611998191</v>
      </c>
      <c r="R38" s="229">
        <v>5.3064430757468779</v>
      </c>
      <c r="S38" s="229">
        <v>4.1145982408315671</v>
      </c>
      <c r="T38" s="229">
        <v>3.097009006176465</v>
      </c>
      <c r="U38" s="229">
        <v>3.0171461996398938</v>
      </c>
      <c r="V38" s="229">
        <v>2.3353479559976771</v>
      </c>
      <c r="W38" s="229">
        <v>2.0539846437134859</v>
      </c>
      <c r="X38" s="229">
        <v>2.771877433604705</v>
      </c>
      <c r="Y38" s="229">
        <v>2.4335864477495499</v>
      </c>
      <c r="DA38" s="73" t="s">
        <v>2176</v>
      </c>
    </row>
    <row r="39" spans="1:105" ht="12" customHeight="1" x14ac:dyDescent="0.25">
      <c r="A39" s="64" t="s">
        <v>32</v>
      </c>
      <c r="B39" s="229">
        <v>7.8658459286986613</v>
      </c>
      <c r="C39" s="229">
        <v>12.18856303592408</v>
      </c>
      <c r="D39" s="229">
        <v>12.92476648463869</v>
      </c>
      <c r="E39" s="229">
        <v>9.9711223362607626</v>
      </c>
      <c r="F39" s="229">
        <v>11.518508740120399</v>
      </c>
      <c r="G39" s="229">
        <v>7.1596860851061024</v>
      </c>
      <c r="H39" s="229">
        <v>11.411279199590441</v>
      </c>
      <c r="I39" s="229">
        <v>1.4778428373377079</v>
      </c>
      <c r="J39" s="229">
        <v>1.468836514950582</v>
      </c>
      <c r="K39" s="229">
        <v>0.73612234129340537</v>
      </c>
      <c r="L39" s="229">
        <v>0.73593641154755907</v>
      </c>
      <c r="M39" s="229">
        <v>0.73815467385151667</v>
      </c>
      <c r="N39" s="229">
        <v>0.74618869639784779</v>
      </c>
      <c r="O39" s="229">
        <v>0.74132393805892949</v>
      </c>
      <c r="P39" s="229">
        <v>0.73537685724770863</v>
      </c>
      <c r="Q39" s="229">
        <v>0.74247794141970325</v>
      </c>
      <c r="R39" s="229">
        <v>0</v>
      </c>
      <c r="S39" s="229">
        <v>0.1335850871497519</v>
      </c>
      <c r="T39" s="229">
        <v>0.14995309630582909</v>
      </c>
      <c r="U39" s="229">
        <v>0</v>
      </c>
      <c r="V39" s="229">
        <v>0</v>
      </c>
      <c r="W39" s="229">
        <v>0</v>
      </c>
      <c r="X39" s="229">
        <v>0</v>
      </c>
      <c r="Y39" s="229">
        <v>0</v>
      </c>
      <c r="DA39" s="73" t="s">
        <v>2177</v>
      </c>
    </row>
    <row r="40" spans="1:105" ht="12" customHeight="1" x14ac:dyDescent="0.25">
      <c r="A40" s="64" t="s">
        <v>33</v>
      </c>
      <c r="B40" s="229">
        <v>0</v>
      </c>
      <c r="C40" s="229">
        <v>0</v>
      </c>
      <c r="D40" s="229">
        <v>0</v>
      </c>
      <c r="E40" s="229">
        <v>0</v>
      </c>
      <c r="F40" s="229">
        <v>0</v>
      </c>
      <c r="G40" s="229">
        <v>0</v>
      </c>
      <c r="H40" s="229">
        <v>0</v>
      </c>
      <c r="I40" s="229">
        <v>0</v>
      </c>
      <c r="J40" s="229">
        <v>0</v>
      </c>
      <c r="K40" s="229">
        <v>0</v>
      </c>
      <c r="L40" s="229">
        <v>0</v>
      </c>
      <c r="M40" s="229">
        <v>0</v>
      </c>
      <c r="N40" s="229">
        <v>0</v>
      </c>
      <c r="O40" s="229">
        <v>0</v>
      </c>
      <c r="P40" s="229">
        <v>0</v>
      </c>
      <c r="Q40" s="229">
        <v>0</v>
      </c>
      <c r="R40" s="229">
        <v>0</v>
      </c>
      <c r="S40" s="229">
        <v>2.9298036027382989E-3</v>
      </c>
      <c r="T40" s="229">
        <v>0</v>
      </c>
      <c r="U40" s="229">
        <v>0</v>
      </c>
      <c r="V40" s="229">
        <v>0</v>
      </c>
      <c r="W40" s="229">
        <v>0</v>
      </c>
      <c r="X40" s="229">
        <v>0</v>
      </c>
      <c r="Y40" s="229">
        <v>2.929803602739449E-3</v>
      </c>
      <c r="DA40" s="73" t="s">
        <v>2178</v>
      </c>
    </row>
    <row r="41" spans="1:105" ht="12" customHeight="1" x14ac:dyDescent="0.25">
      <c r="A41" s="64" t="s">
        <v>35</v>
      </c>
      <c r="B41" s="229">
        <v>23.994358531179891</v>
      </c>
      <c r="C41" s="229">
        <v>22.687513135643041</v>
      </c>
      <c r="D41" s="229">
        <v>21.850695435328561</v>
      </c>
      <c r="E41" s="229">
        <v>36.203197442720239</v>
      </c>
      <c r="F41" s="229">
        <v>20.803403582684979</v>
      </c>
      <c r="G41" s="229">
        <v>21.552723335384641</v>
      </c>
      <c r="H41" s="229">
        <v>25.16734918188277</v>
      </c>
      <c r="I41" s="229">
        <v>23.057406075001669</v>
      </c>
      <c r="J41" s="229">
        <v>24.724386043238219</v>
      </c>
      <c r="K41" s="229">
        <v>22.912440486678079</v>
      </c>
      <c r="L41" s="229">
        <v>21.337344779568639</v>
      </c>
      <c r="M41" s="229">
        <v>18.604136765816332</v>
      </c>
      <c r="N41" s="229">
        <v>16.96190303397065</v>
      </c>
      <c r="O41" s="229">
        <v>17.127696670751551</v>
      </c>
      <c r="P41" s="229">
        <v>23.430818219486689</v>
      </c>
      <c r="Q41" s="229">
        <v>18.67663873985418</v>
      </c>
      <c r="R41" s="229">
        <v>18.818791145900061</v>
      </c>
      <c r="S41" s="229">
        <v>19.36694462561616</v>
      </c>
      <c r="T41" s="229">
        <v>26.769548524460649</v>
      </c>
      <c r="U41" s="229">
        <v>21.116641694575929</v>
      </c>
      <c r="V41" s="229">
        <v>21.79199665674177</v>
      </c>
      <c r="W41" s="229">
        <v>23.368306942396501</v>
      </c>
      <c r="X41" s="229">
        <v>21.177391874452208</v>
      </c>
      <c r="Y41" s="229">
        <v>19.976110984063538</v>
      </c>
      <c r="DA41" s="73" t="s">
        <v>2179</v>
      </c>
    </row>
    <row r="42" spans="1:105" ht="12" customHeight="1" x14ac:dyDescent="0.25">
      <c r="A42" s="64" t="s">
        <v>36</v>
      </c>
      <c r="B42" s="229">
        <v>0</v>
      </c>
      <c r="C42" s="229">
        <v>0</v>
      </c>
      <c r="D42" s="229">
        <v>0</v>
      </c>
      <c r="E42" s="229">
        <v>0</v>
      </c>
      <c r="F42" s="229">
        <v>0</v>
      </c>
      <c r="G42" s="229">
        <v>0</v>
      </c>
      <c r="H42" s="229">
        <v>0</v>
      </c>
      <c r="I42" s="229">
        <v>0</v>
      </c>
      <c r="J42" s="229">
        <v>0</v>
      </c>
      <c r="K42" s="229">
        <v>0</v>
      </c>
      <c r="L42" s="229">
        <v>0</v>
      </c>
      <c r="M42" s="229">
        <v>0</v>
      </c>
      <c r="N42" s="229">
        <v>0</v>
      </c>
      <c r="O42" s="229">
        <v>0</v>
      </c>
      <c r="P42" s="229">
        <v>0</v>
      </c>
      <c r="Q42" s="229">
        <v>0</v>
      </c>
      <c r="R42" s="229">
        <v>0</v>
      </c>
      <c r="S42" s="229">
        <v>0</v>
      </c>
      <c r="T42" s="229">
        <v>0</v>
      </c>
      <c r="U42" s="229">
        <v>0</v>
      </c>
      <c r="V42" s="229">
        <v>0</v>
      </c>
      <c r="W42" s="229">
        <v>0</v>
      </c>
      <c r="X42" s="229">
        <v>0</v>
      </c>
      <c r="Y42" s="229">
        <v>0</v>
      </c>
      <c r="DA42" s="73" t="s">
        <v>2180</v>
      </c>
    </row>
    <row r="43" spans="1:105" ht="12" customHeight="1" x14ac:dyDescent="0.25">
      <c r="A43" s="64" t="s">
        <v>38</v>
      </c>
      <c r="B43" s="229">
        <v>0.19795970288249229</v>
      </c>
      <c r="C43" s="229">
        <v>6.5960173000689612E-2</v>
      </c>
      <c r="D43" s="229">
        <v>0</v>
      </c>
      <c r="E43" s="229">
        <v>0</v>
      </c>
      <c r="F43" s="229">
        <v>0</v>
      </c>
      <c r="G43" s="229">
        <v>0</v>
      </c>
      <c r="H43" s="229">
        <v>6.5960173000831165E-2</v>
      </c>
      <c r="I43" s="229">
        <v>0</v>
      </c>
      <c r="J43" s="229">
        <v>0</v>
      </c>
      <c r="K43" s="229">
        <v>0</v>
      </c>
      <c r="L43" s="229">
        <v>0</v>
      </c>
      <c r="M43" s="229">
        <v>0.32995923277304551</v>
      </c>
      <c r="N43" s="229">
        <v>0.505905816706676</v>
      </c>
      <c r="O43" s="229">
        <v>1.0777718064080331</v>
      </c>
      <c r="P43" s="229">
        <v>1.253718390333014</v>
      </c>
      <c r="Q43" s="229">
        <v>1.4077310391870279</v>
      </c>
      <c r="R43" s="229">
        <v>0.9677853954894291</v>
      </c>
      <c r="S43" s="229">
        <v>1.0261439158887999</v>
      </c>
      <c r="T43" s="229">
        <v>0.9917781114732378</v>
      </c>
      <c r="U43" s="229">
        <v>1.4874692075029119</v>
      </c>
      <c r="V43" s="229">
        <v>1.176197370679019</v>
      </c>
      <c r="W43" s="229">
        <v>1.3207079537866799</v>
      </c>
      <c r="X43" s="229">
        <v>1.646707992507447</v>
      </c>
      <c r="Y43" s="229">
        <v>1.5442440502871539</v>
      </c>
      <c r="DA43" s="73" t="s">
        <v>2181</v>
      </c>
    </row>
    <row r="44" spans="1:105" ht="12" customHeight="1" x14ac:dyDescent="0.25">
      <c r="A44" s="64" t="s">
        <v>39</v>
      </c>
      <c r="B44" s="229">
        <v>0</v>
      </c>
      <c r="C44" s="229">
        <v>0</v>
      </c>
      <c r="D44" s="229">
        <v>0</v>
      </c>
      <c r="E44" s="229">
        <v>1.033824752339477</v>
      </c>
      <c r="F44" s="229">
        <v>0.94577227649624251</v>
      </c>
      <c r="G44" s="229">
        <v>3.5852877708525068</v>
      </c>
      <c r="H44" s="229">
        <v>4.7510328692075268</v>
      </c>
      <c r="I44" s="229">
        <v>4.0251542307828929</v>
      </c>
      <c r="J44" s="229">
        <v>3.7392212359123662</v>
      </c>
      <c r="K44" s="229">
        <v>3.7172081169370972</v>
      </c>
      <c r="L44" s="229">
        <v>3.8271945278698651</v>
      </c>
      <c r="M44" s="229">
        <v>3.8492076468275771</v>
      </c>
      <c r="N44" s="229">
        <v>3.3212887112137781</v>
      </c>
      <c r="O44" s="229">
        <v>2.947382424371451</v>
      </c>
      <c r="P44" s="229">
        <v>2.595489256510803</v>
      </c>
      <c r="Q44" s="229">
        <v>2.8154620783740572</v>
      </c>
      <c r="R44" s="229">
        <v>3.1893683652039928</v>
      </c>
      <c r="S44" s="229">
        <v>3.298800488921013</v>
      </c>
      <c r="T44" s="229">
        <v>3.1782034379402271</v>
      </c>
      <c r="U44" s="229">
        <v>4.0210366689489163</v>
      </c>
      <c r="V44" s="229">
        <v>3.9069326961964972</v>
      </c>
      <c r="W44" s="229">
        <v>3.6259882858564452</v>
      </c>
      <c r="X44" s="229">
        <v>3.2451138175101071</v>
      </c>
      <c r="Y44" s="229">
        <v>3.4172595751303678</v>
      </c>
      <c r="DA44" s="73" t="s">
        <v>2182</v>
      </c>
    </row>
    <row r="45" spans="1:105" ht="12" customHeight="1" x14ac:dyDescent="0.25">
      <c r="A45" s="57" t="s">
        <v>2183</v>
      </c>
      <c r="B45" s="261">
        <f t="shared" ref="B45:Y45" si="2">B46+B52+B63+B64+B65</f>
        <v>9.1477276783867172</v>
      </c>
      <c r="C45" s="261">
        <f t="shared" si="2"/>
        <v>8.9590886861037546</v>
      </c>
      <c r="D45" s="261">
        <f t="shared" si="2"/>
        <v>8.4173596682609482</v>
      </c>
      <c r="E45" s="261">
        <f t="shared" si="2"/>
        <v>11.076701891166525</v>
      </c>
      <c r="F45" s="261">
        <f t="shared" si="2"/>
        <v>8.5784326069763175</v>
      </c>
      <c r="G45" s="261">
        <f t="shared" si="2"/>
        <v>8.5237772996606598</v>
      </c>
      <c r="H45" s="261">
        <f t="shared" si="2"/>
        <v>10.534954179828773</v>
      </c>
      <c r="I45" s="261">
        <f t="shared" si="2"/>
        <v>7.6528065308744671</v>
      </c>
      <c r="J45" s="261">
        <f t="shared" si="2"/>
        <v>7.5432562539348966</v>
      </c>
      <c r="K45" s="261">
        <f t="shared" si="2"/>
        <v>6.9366721254742139</v>
      </c>
      <c r="L45" s="261">
        <f t="shared" si="2"/>
        <v>6.8102790260390549</v>
      </c>
      <c r="M45" s="261">
        <f t="shared" si="2"/>
        <v>6.3073943370603951</v>
      </c>
      <c r="N45" s="261">
        <f t="shared" si="2"/>
        <v>5.6132100906526219</v>
      </c>
      <c r="O45" s="261">
        <f t="shared" si="2"/>
        <v>5.7575477949113836</v>
      </c>
      <c r="P45" s="261">
        <f t="shared" si="2"/>
        <v>6.8222961290466708</v>
      </c>
      <c r="Q45" s="261">
        <f t="shared" si="2"/>
        <v>6.1440921745939265</v>
      </c>
      <c r="R45" s="261">
        <f t="shared" si="2"/>
        <v>5.8998795641106696</v>
      </c>
      <c r="S45" s="261">
        <f t="shared" si="2"/>
        <v>6.0327383329423299</v>
      </c>
      <c r="T45" s="261">
        <f t="shared" si="2"/>
        <v>6.9216620264101714</v>
      </c>
      <c r="U45" s="261">
        <f t="shared" si="2"/>
        <v>6.2800414672572611</v>
      </c>
      <c r="V45" s="261">
        <f t="shared" si="2"/>
        <v>6.2674270199865783</v>
      </c>
      <c r="W45" s="261">
        <f t="shared" si="2"/>
        <v>6.4170132800309414</v>
      </c>
      <c r="X45" s="261">
        <f t="shared" si="2"/>
        <v>6.1892482673991998</v>
      </c>
      <c r="Y45" s="261">
        <f t="shared" si="2"/>
        <v>6.0945288668202489</v>
      </c>
      <c r="DA45" s="70"/>
    </row>
    <row r="46" spans="1:105" ht="12" customHeight="1" x14ac:dyDescent="0.25">
      <c r="A46" s="165" t="s">
        <v>2184</v>
      </c>
      <c r="B46" s="346">
        <v>4.2958115062417868</v>
      </c>
      <c r="C46" s="346">
        <v>4.1841503707333008</v>
      </c>
      <c r="D46" s="346">
        <v>3.9190990449250829</v>
      </c>
      <c r="E46" s="346">
        <v>5.2257197875423671</v>
      </c>
      <c r="F46" s="346">
        <v>3.938381013586187</v>
      </c>
      <c r="G46" s="346">
        <v>3.8754483141240659</v>
      </c>
      <c r="H46" s="346">
        <v>4.8164082713077772</v>
      </c>
      <c r="I46" s="346">
        <v>3.3732819283003872</v>
      </c>
      <c r="J46" s="346">
        <v>3.360103901838305</v>
      </c>
      <c r="K46" s="346">
        <v>3.0779191399224528</v>
      </c>
      <c r="L46" s="346">
        <v>3.0155424083325579</v>
      </c>
      <c r="M46" s="346">
        <v>2.75561052916271</v>
      </c>
      <c r="N46" s="346">
        <v>2.3995932739102428</v>
      </c>
      <c r="O46" s="346">
        <v>2.4876550111736169</v>
      </c>
      <c r="P46" s="346">
        <v>3.0127011372855539</v>
      </c>
      <c r="Q46" s="346">
        <v>2.6442406925768611</v>
      </c>
      <c r="R46" s="346">
        <v>2.5252851996030619</v>
      </c>
      <c r="S46" s="346">
        <v>2.5685182637458812</v>
      </c>
      <c r="T46" s="346">
        <v>3.0748923869606362</v>
      </c>
      <c r="U46" s="346">
        <v>2.7193776740667999</v>
      </c>
      <c r="V46" s="346">
        <v>2.7246917174824401</v>
      </c>
      <c r="W46" s="346">
        <v>2.7929784399363728</v>
      </c>
      <c r="X46" s="346">
        <v>2.6796892681120661</v>
      </c>
      <c r="Y46" s="346">
        <v>2.6530416199781959</v>
      </c>
      <c r="DA46" s="167" t="s">
        <v>2185</v>
      </c>
    </row>
    <row r="47" spans="1:105" ht="12" customHeight="1" x14ac:dyDescent="0.25">
      <c r="A47" s="59" t="s">
        <v>28</v>
      </c>
      <c r="B47" s="230">
        <v>8.9146658302601656E-2</v>
      </c>
      <c r="C47" s="230">
        <v>4.4588854075878273E-2</v>
      </c>
      <c r="D47" s="230">
        <v>4.5938145850203983E-2</v>
      </c>
      <c r="E47" s="230">
        <v>4.5192434175414221E-2</v>
      </c>
      <c r="F47" s="230">
        <v>0</v>
      </c>
      <c r="G47" s="230">
        <v>4.6387271438136313E-2</v>
      </c>
      <c r="H47" s="230">
        <v>4.8367271797508153E-2</v>
      </c>
      <c r="I47" s="230">
        <v>0</v>
      </c>
      <c r="J47" s="230">
        <v>0</v>
      </c>
      <c r="K47" s="230">
        <v>0</v>
      </c>
      <c r="L47" s="230">
        <v>0</v>
      </c>
      <c r="M47" s="230">
        <v>0</v>
      </c>
      <c r="N47" s="230">
        <v>0</v>
      </c>
      <c r="O47" s="230">
        <v>0</v>
      </c>
      <c r="P47" s="230">
        <v>0</v>
      </c>
      <c r="Q47" s="230">
        <v>0</v>
      </c>
      <c r="R47" s="230">
        <v>0</v>
      </c>
      <c r="S47" s="230">
        <v>0</v>
      </c>
      <c r="T47" s="230">
        <v>0</v>
      </c>
      <c r="U47" s="230">
        <v>0</v>
      </c>
      <c r="V47" s="230">
        <v>0</v>
      </c>
      <c r="W47" s="230">
        <v>0</v>
      </c>
      <c r="X47" s="230">
        <v>0</v>
      </c>
      <c r="Y47" s="230">
        <v>0</v>
      </c>
      <c r="DA47" s="71" t="s">
        <v>2186</v>
      </c>
    </row>
    <row r="48" spans="1:105" ht="12" customHeight="1" x14ac:dyDescent="0.25">
      <c r="A48" s="59" t="s">
        <v>31</v>
      </c>
      <c r="B48" s="230">
        <v>7.1902881733448928E-2</v>
      </c>
      <c r="C48" s="230">
        <v>7.1927925562058334E-2</v>
      </c>
      <c r="D48" s="230">
        <v>7.1949135573468867E-2</v>
      </c>
      <c r="E48" s="230">
        <v>0.1448958986409877</v>
      </c>
      <c r="F48" s="230">
        <v>0.14695064692659271</v>
      </c>
      <c r="G48" s="230">
        <v>0.2314197036168863</v>
      </c>
      <c r="H48" s="230">
        <v>0.23190521255837229</v>
      </c>
      <c r="I48" s="230">
        <v>7.7780117039515498E-2</v>
      </c>
      <c r="J48" s="230">
        <v>7.6884574056887603E-2</v>
      </c>
      <c r="K48" s="230">
        <v>7.7552971305866206E-2</v>
      </c>
      <c r="L48" s="230">
        <v>7.7975058015175389E-2</v>
      </c>
      <c r="M48" s="230">
        <v>0.15995555536049791</v>
      </c>
      <c r="N48" s="230">
        <v>8.1512195797718415E-2</v>
      </c>
      <c r="O48" s="230">
        <v>8.1113729127375606E-2</v>
      </c>
      <c r="P48" s="230">
        <v>0.1562916125099186</v>
      </c>
      <c r="Q48" s="230">
        <v>0.1623818481534911</v>
      </c>
      <c r="R48" s="230">
        <v>0.16350206028526751</v>
      </c>
      <c r="S48" s="230">
        <v>0.24833438304790009</v>
      </c>
      <c r="T48" s="230">
        <v>0.21177029383636151</v>
      </c>
      <c r="U48" s="230">
        <v>0.27858504802965989</v>
      </c>
      <c r="V48" s="230">
        <v>0.31899364553438347</v>
      </c>
      <c r="W48" s="230">
        <v>0.27902845142026761</v>
      </c>
      <c r="X48" s="230">
        <v>0.29958624942917111</v>
      </c>
      <c r="Y48" s="230">
        <v>0.41755698222398729</v>
      </c>
      <c r="DA48" s="71" t="s">
        <v>2187</v>
      </c>
    </row>
    <row r="49" spans="1:105" ht="12" customHeight="1" x14ac:dyDescent="0.25">
      <c r="A49" s="59" t="s">
        <v>159</v>
      </c>
      <c r="B49" s="230">
        <v>1.3985036611494539</v>
      </c>
      <c r="C49" s="230">
        <v>1.079234305145943</v>
      </c>
      <c r="D49" s="230">
        <v>0.82499307502950858</v>
      </c>
      <c r="E49" s="230">
        <v>1.023946322567197</v>
      </c>
      <c r="F49" s="230">
        <v>0.97382667475145002</v>
      </c>
      <c r="G49" s="230">
        <v>0.95541250877408657</v>
      </c>
      <c r="H49" s="230">
        <v>1.149878520047374</v>
      </c>
      <c r="I49" s="230">
        <v>0.98614291831304324</v>
      </c>
      <c r="J49" s="230">
        <v>0.83478541576182141</v>
      </c>
      <c r="K49" s="230">
        <v>0.77223491956603585</v>
      </c>
      <c r="L49" s="230">
        <v>0.84710645151879116</v>
      </c>
      <c r="M49" s="230">
        <v>0.72448802616515795</v>
      </c>
      <c r="N49" s="230">
        <v>0.5920639263629861</v>
      </c>
      <c r="O49" s="230">
        <v>0.66213171340239541</v>
      </c>
      <c r="P49" s="230">
        <v>0.56591055946349333</v>
      </c>
      <c r="Q49" s="230">
        <v>0.58918896549224564</v>
      </c>
      <c r="R49" s="230">
        <v>0.51948377665089773</v>
      </c>
      <c r="S49" s="230">
        <v>0.40425885189715272</v>
      </c>
      <c r="T49" s="230">
        <v>0.29540791794198529</v>
      </c>
      <c r="U49" s="230">
        <v>0.3051418297051508</v>
      </c>
      <c r="V49" s="230">
        <v>0.23285372531650311</v>
      </c>
      <c r="W49" s="230">
        <v>0.2031136592854213</v>
      </c>
      <c r="X49" s="230">
        <v>0.27547203057765518</v>
      </c>
      <c r="Y49" s="230">
        <v>0.24276298844034891</v>
      </c>
      <c r="DA49" s="71" t="s">
        <v>2188</v>
      </c>
    </row>
    <row r="50" spans="1:105" ht="12" customHeight="1" x14ac:dyDescent="0.25">
      <c r="A50" s="59" t="s">
        <v>32</v>
      </c>
      <c r="B50" s="230">
        <v>0.6755445112035825</v>
      </c>
      <c r="C50" s="230">
        <v>1.044391946333691</v>
      </c>
      <c r="D50" s="230">
        <v>1.106151562968317</v>
      </c>
      <c r="E50" s="230">
        <v>0.86630411490159864</v>
      </c>
      <c r="F50" s="230">
        <v>1.004104968397568</v>
      </c>
      <c r="G50" s="230">
        <v>0.65886246998234832</v>
      </c>
      <c r="H50" s="230">
        <v>1.056396284499864</v>
      </c>
      <c r="I50" s="230">
        <v>0.13910066741033431</v>
      </c>
      <c r="J50" s="230">
        <v>0.13730075123167129</v>
      </c>
      <c r="K50" s="230">
        <v>6.9356315801994195E-2</v>
      </c>
      <c r="L50" s="230">
        <v>6.9697218053902096E-2</v>
      </c>
      <c r="M50" s="230">
        <v>7.1408841721934402E-2</v>
      </c>
      <c r="N50" s="230">
        <v>7.2731410478045488E-2</v>
      </c>
      <c r="O50" s="230">
        <v>7.2369527089644919E-2</v>
      </c>
      <c r="P50" s="230">
        <v>6.9699840015856704E-2</v>
      </c>
      <c r="Q50" s="230">
        <v>7.2365064722587386E-2</v>
      </c>
      <c r="R50" s="230">
        <v>0</v>
      </c>
      <c r="S50" s="230">
        <v>1.31247210057684E-2</v>
      </c>
      <c r="T50" s="230">
        <v>1.4303262237957781E-2</v>
      </c>
      <c r="U50" s="230">
        <v>0</v>
      </c>
      <c r="V50" s="230">
        <v>0</v>
      </c>
      <c r="W50" s="230">
        <v>0</v>
      </c>
      <c r="X50" s="230">
        <v>0</v>
      </c>
      <c r="Y50" s="230">
        <v>0</v>
      </c>
      <c r="DA50" s="71" t="s">
        <v>2189</v>
      </c>
    </row>
    <row r="51" spans="1:105" ht="12" customHeight="1" x14ac:dyDescent="0.25">
      <c r="A51" s="59" t="s">
        <v>35</v>
      </c>
      <c r="B51" s="230">
        <v>2.0607137938526998</v>
      </c>
      <c r="C51" s="230">
        <v>1.94400733961573</v>
      </c>
      <c r="D51" s="230">
        <v>1.870067125503585</v>
      </c>
      <c r="E51" s="230">
        <v>3.1453810172571708</v>
      </c>
      <c r="F51" s="230">
        <v>1.8134987235105759</v>
      </c>
      <c r="G51" s="230">
        <v>1.9833663603126079</v>
      </c>
      <c r="H51" s="230">
        <v>2.329860982404659</v>
      </c>
      <c r="I51" s="230">
        <v>2.170258225537494</v>
      </c>
      <c r="J51" s="230">
        <v>2.3111331607879242</v>
      </c>
      <c r="K51" s="230">
        <v>2.1587749332485568</v>
      </c>
      <c r="L51" s="230">
        <v>2.02076368074469</v>
      </c>
      <c r="M51" s="230">
        <v>1.7997581059151191</v>
      </c>
      <c r="N51" s="230">
        <v>1.653285741271493</v>
      </c>
      <c r="O51" s="230">
        <v>1.6720400415542009</v>
      </c>
      <c r="P51" s="230">
        <v>2.2207991252962849</v>
      </c>
      <c r="Q51" s="230">
        <v>1.820304814208537</v>
      </c>
      <c r="R51" s="230">
        <v>1.8422993626668971</v>
      </c>
      <c r="S51" s="230">
        <v>1.9028003077950599</v>
      </c>
      <c r="T51" s="230">
        <v>2.5534109129443312</v>
      </c>
      <c r="U51" s="230">
        <v>2.1356507963319888</v>
      </c>
      <c r="V51" s="230">
        <v>2.1728443466315528</v>
      </c>
      <c r="W51" s="230">
        <v>2.3108363292306842</v>
      </c>
      <c r="X51" s="230">
        <v>2.1046309881052392</v>
      </c>
      <c r="Y51" s="230">
        <v>1.99272164931386</v>
      </c>
      <c r="DA51" s="71" t="s">
        <v>2190</v>
      </c>
    </row>
    <row r="52" spans="1:105" ht="12" customHeight="1" x14ac:dyDescent="0.25">
      <c r="A52" s="165" t="s">
        <v>2191</v>
      </c>
      <c r="B52" s="346">
        <v>3.6292350927297061</v>
      </c>
      <c r="C52" s="346">
        <v>3.5338290286596581</v>
      </c>
      <c r="D52" s="346">
        <v>3.3094614157145159</v>
      </c>
      <c r="E52" s="346">
        <v>4.4216469089930843</v>
      </c>
      <c r="F52" s="346">
        <v>3.3334622474059392</v>
      </c>
      <c r="G52" s="346">
        <v>3.302687877117132</v>
      </c>
      <c r="H52" s="346">
        <v>4.1081794018640796</v>
      </c>
      <c r="I52" s="346">
        <v>2.8809902445462461</v>
      </c>
      <c r="J52" s="346">
        <v>2.86809975017202</v>
      </c>
      <c r="K52" s="346">
        <v>2.629581644696783</v>
      </c>
      <c r="L52" s="346">
        <v>2.5777888753480469</v>
      </c>
      <c r="M52" s="346">
        <v>2.3606520668689108</v>
      </c>
      <c r="N52" s="346">
        <v>2.0558049003552892</v>
      </c>
      <c r="O52" s="346">
        <v>2.1325442601254792</v>
      </c>
      <c r="P52" s="346">
        <v>2.5753771390685918</v>
      </c>
      <c r="Q52" s="346">
        <v>2.2659472918359378</v>
      </c>
      <c r="R52" s="346">
        <v>2.1646944408076099</v>
      </c>
      <c r="S52" s="346">
        <v>2.202134056810694</v>
      </c>
      <c r="T52" s="346">
        <v>2.6311392102911819</v>
      </c>
      <c r="U52" s="346">
        <v>2.3413474433043389</v>
      </c>
      <c r="V52" s="346">
        <v>2.342278757286266</v>
      </c>
      <c r="W52" s="346">
        <v>2.3987163918463459</v>
      </c>
      <c r="X52" s="346">
        <v>2.3022314192274642</v>
      </c>
      <c r="Y52" s="346">
        <v>2.2808633534905431</v>
      </c>
      <c r="DA52" s="167" t="s">
        <v>2192</v>
      </c>
    </row>
    <row r="53" spans="1:105" ht="12" customHeight="1" x14ac:dyDescent="0.25">
      <c r="A53" s="64" t="s">
        <v>28</v>
      </c>
      <c r="B53" s="229">
        <v>7.5016975198993224E-2</v>
      </c>
      <c r="C53" s="229">
        <v>3.7607833861108872E-2</v>
      </c>
      <c r="D53" s="229">
        <v>3.8792212051283387E-2</v>
      </c>
      <c r="E53" s="229">
        <v>3.7592604561682487E-2</v>
      </c>
      <c r="F53" s="229">
        <v>0</v>
      </c>
      <c r="G53" s="229">
        <v>3.6430157887339623E-2</v>
      </c>
      <c r="H53" s="229">
        <v>3.7759138102057152E-2</v>
      </c>
      <c r="I53" s="229">
        <v>0</v>
      </c>
      <c r="J53" s="229">
        <v>0</v>
      </c>
      <c r="K53" s="229">
        <v>0</v>
      </c>
      <c r="L53" s="229">
        <v>0</v>
      </c>
      <c r="M53" s="229">
        <v>0</v>
      </c>
      <c r="N53" s="229">
        <v>0</v>
      </c>
      <c r="O53" s="229">
        <v>0</v>
      </c>
      <c r="P53" s="229">
        <v>0</v>
      </c>
      <c r="Q53" s="229">
        <v>0</v>
      </c>
      <c r="R53" s="229">
        <v>0</v>
      </c>
      <c r="S53" s="229">
        <v>0</v>
      </c>
      <c r="T53" s="229">
        <v>0</v>
      </c>
      <c r="U53" s="229">
        <v>0</v>
      </c>
      <c r="V53" s="229">
        <v>0</v>
      </c>
      <c r="W53" s="229">
        <v>0</v>
      </c>
      <c r="X53" s="229">
        <v>0</v>
      </c>
      <c r="Y53" s="229">
        <v>0</v>
      </c>
      <c r="DA53" s="73" t="s">
        <v>2193</v>
      </c>
    </row>
    <row r="54" spans="1:105" ht="12" customHeight="1" x14ac:dyDescent="0.25">
      <c r="A54" s="64" t="s">
        <v>30</v>
      </c>
      <c r="B54" s="229">
        <v>0</v>
      </c>
      <c r="C54" s="229">
        <v>0</v>
      </c>
      <c r="D54" s="229">
        <v>0</v>
      </c>
      <c r="E54" s="229">
        <v>0</v>
      </c>
      <c r="F54" s="229">
        <v>0</v>
      </c>
      <c r="G54" s="229">
        <v>0</v>
      </c>
      <c r="H54" s="229">
        <v>0</v>
      </c>
      <c r="I54" s="229">
        <v>0</v>
      </c>
      <c r="J54" s="229">
        <v>0</v>
      </c>
      <c r="K54" s="229">
        <v>0</v>
      </c>
      <c r="L54" s="229">
        <v>0</v>
      </c>
      <c r="M54" s="229">
        <v>0</v>
      </c>
      <c r="N54" s="229">
        <v>0</v>
      </c>
      <c r="O54" s="229">
        <v>0</v>
      </c>
      <c r="P54" s="229">
        <v>0</v>
      </c>
      <c r="Q54" s="229">
        <v>0</v>
      </c>
      <c r="R54" s="229">
        <v>0</v>
      </c>
      <c r="S54" s="229">
        <v>0</v>
      </c>
      <c r="T54" s="229">
        <v>0</v>
      </c>
      <c r="U54" s="229">
        <v>0</v>
      </c>
      <c r="V54" s="229">
        <v>0</v>
      </c>
      <c r="W54" s="229">
        <v>0</v>
      </c>
      <c r="X54" s="229">
        <v>0</v>
      </c>
      <c r="Y54" s="229">
        <v>0</v>
      </c>
      <c r="DA54" s="73" t="s">
        <v>2194</v>
      </c>
    </row>
    <row r="55" spans="1:105" ht="12" customHeight="1" x14ac:dyDescent="0.25">
      <c r="A55" s="64" t="s">
        <v>31</v>
      </c>
      <c r="B55" s="229">
        <v>6.0506325177383191E-2</v>
      </c>
      <c r="C55" s="229">
        <v>6.0666584297250997E-2</v>
      </c>
      <c r="D55" s="229">
        <v>6.0757047817595979E-2</v>
      </c>
      <c r="E55" s="229">
        <v>0.1205293390278053</v>
      </c>
      <c r="F55" s="229">
        <v>0.12182927432455171</v>
      </c>
      <c r="G55" s="229">
        <v>0.18174503650743781</v>
      </c>
      <c r="H55" s="229">
        <v>0.18104268903646589</v>
      </c>
      <c r="I55" s="229">
        <v>5.972149137203854E-2</v>
      </c>
      <c r="J55" s="229">
        <v>5.9443281279850303E-2</v>
      </c>
      <c r="K55" s="229">
        <v>5.9487461931695018E-2</v>
      </c>
      <c r="L55" s="229">
        <v>5.9503644796711191E-2</v>
      </c>
      <c r="M55" s="229">
        <v>0.11949719969301199</v>
      </c>
      <c r="N55" s="229">
        <v>6.0438303224911942E-2</v>
      </c>
      <c r="O55" s="229">
        <v>6.0049538277637142E-2</v>
      </c>
      <c r="P55" s="229">
        <v>0.1191727232887633</v>
      </c>
      <c r="Q55" s="229">
        <v>0.1204079314682663</v>
      </c>
      <c r="R55" s="229">
        <v>0.1207029167890966</v>
      </c>
      <c r="S55" s="229">
        <v>0.18267022615953271</v>
      </c>
      <c r="T55" s="229">
        <v>0.16045320287097911</v>
      </c>
      <c r="U55" s="229">
        <v>0.19907440548507099</v>
      </c>
      <c r="V55" s="229">
        <v>0.23121364160469751</v>
      </c>
      <c r="W55" s="229">
        <v>0.20392457484631041</v>
      </c>
      <c r="X55" s="229">
        <v>0.21786195843090669</v>
      </c>
      <c r="Y55" s="229">
        <v>0.30251232132685468</v>
      </c>
      <c r="DA55" s="73" t="s">
        <v>2195</v>
      </c>
    </row>
    <row r="56" spans="1:105" ht="12" customHeight="1" x14ac:dyDescent="0.25">
      <c r="A56" s="64" t="s">
        <v>159</v>
      </c>
      <c r="B56" s="229">
        <v>1.1768418072165481</v>
      </c>
      <c r="C56" s="229">
        <v>0.9102648024115747</v>
      </c>
      <c r="D56" s="229">
        <v>0.69666081891380793</v>
      </c>
      <c r="E56" s="229">
        <v>0.85175339410238271</v>
      </c>
      <c r="F56" s="229">
        <v>0.8073499476468845</v>
      </c>
      <c r="G56" s="229">
        <v>0.75033144789724293</v>
      </c>
      <c r="H56" s="229">
        <v>0.8976818461217152</v>
      </c>
      <c r="I56" s="229">
        <v>0.75718484400979746</v>
      </c>
      <c r="J56" s="229">
        <v>0.64541404938695068</v>
      </c>
      <c r="K56" s="229">
        <v>0.59234732862563166</v>
      </c>
      <c r="L56" s="229">
        <v>0.64643647185702213</v>
      </c>
      <c r="M56" s="229">
        <v>0.54123965962131271</v>
      </c>
      <c r="N56" s="229">
        <v>0.43899368382687681</v>
      </c>
      <c r="O56" s="229">
        <v>0.49018463454388861</v>
      </c>
      <c r="P56" s="229">
        <v>0.43150813678406541</v>
      </c>
      <c r="Q56" s="229">
        <v>0.43689011663292721</v>
      </c>
      <c r="R56" s="229">
        <v>0.38350102106957279</v>
      </c>
      <c r="S56" s="229">
        <v>0.29736541109090819</v>
      </c>
      <c r="T56" s="229">
        <v>0.22382339717517241</v>
      </c>
      <c r="U56" s="229">
        <v>0.21805164622730319</v>
      </c>
      <c r="V56" s="229">
        <v>0.16877752439694119</v>
      </c>
      <c r="W56" s="229">
        <v>0.1484431655783805</v>
      </c>
      <c r="X56" s="229">
        <v>0.2003258700589175</v>
      </c>
      <c r="Y56" s="229">
        <v>0.1758773012827746</v>
      </c>
      <c r="DA56" s="73" t="s">
        <v>2196</v>
      </c>
    </row>
    <row r="57" spans="1:105" ht="12" customHeight="1" x14ac:dyDescent="0.25">
      <c r="A57" s="64" t="s">
        <v>32</v>
      </c>
      <c r="B57" s="229">
        <v>0.56847117780629353</v>
      </c>
      <c r="C57" s="229">
        <v>0.88087751115465029</v>
      </c>
      <c r="D57" s="229">
        <v>0.93408354206213418</v>
      </c>
      <c r="E57" s="229">
        <v>0.72062124149469187</v>
      </c>
      <c r="F57" s="229">
        <v>0.83245213412813834</v>
      </c>
      <c r="G57" s="229">
        <v>0.51743642303923898</v>
      </c>
      <c r="H57" s="229">
        <v>0.8247025667258211</v>
      </c>
      <c r="I57" s="229">
        <v>0.106804921679028</v>
      </c>
      <c r="J57" s="229">
        <v>0.10615402732621169</v>
      </c>
      <c r="K57" s="229">
        <v>5.3200169207206917E-2</v>
      </c>
      <c r="L57" s="229">
        <v>5.3186731911006542E-2</v>
      </c>
      <c r="M57" s="229">
        <v>5.3347047558687022E-2</v>
      </c>
      <c r="N57" s="229">
        <v>5.3927672999464098E-2</v>
      </c>
      <c r="O57" s="229">
        <v>5.357609289889563E-2</v>
      </c>
      <c r="P57" s="229">
        <v>5.3146292459895259E-2</v>
      </c>
      <c r="Q57" s="229">
        <v>5.36594936743034E-2</v>
      </c>
      <c r="R57" s="229">
        <v>0</v>
      </c>
      <c r="S57" s="229">
        <v>9.6543045106325057E-3</v>
      </c>
      <c r="T57" s="229">
        <v>1.0837234042642649E-2</v>
      </c>
      <c r="U57" s="229">
        <v>0</v>
      </c>
      <c r="V57" s="229">
        <v>0</v>
      </c>
      <c r="W57" s="229">
        <v>0</v>
      </c>
      <c r="X57" s="229">
        <v>0</v>
      </c>
      <c r="Y57" s="229">
        <v>0</v>
      </c>
      <c r="DA57" s="73" t="s">
        <v>2197</v>
      </c>
    </row>
    <row r="58" spans="1:105" ht="12" customHeight="1" x14ac:dyDescent="0.25">
      <c r="A58" s="64" t="s">
        <v>33</v>
      </c>
      <c r="B58" s="229">
        <v>0</v>
      </c>
      <c r="C58" s="229">
        <v>0</v>
      </c>
      <c r="D58" s="229">
        <v>0</v>
      </c>
      <c r="E58" s="229">
        <v>0</v>
      </c>
      <c r="F58" s="229">
        <v>0</v>
      </c>
      <c r="G58" s="229">
        <v>0</v>
      </c>
      <c r="H58" s="229">
        <v>0</v>
      </c>
      <c r="I58" s="229">
        <v>0</v>
      </c>
      <c r="J58" s="229">
        <v>0</v>
      </c>
      <c r="K58" s="229">
        <v>0</v>
      </c>
      <c r="L58" s="229">
        <v>0</v>
      </c>
      <c r="M58" s="229">
        <v>0</v>
      </c>
      <c r="N58" s="229">
        <v>0</v>
      </c>
      <c r="O58" s="229">
        <v>0</v>
      </c>
      <c r="P58" s="229">
        <v>0</v>
      </c>
      <c r="Q58" s="229">
        <v>0</v>
      </c>
      <c r="R58" s="229">
        <v>0</v>
      </c>
      <c r="S58" s="229">
        <v>2.117393246558678E-4</v>
      </c>
      <c r="T58" s="229">
        <v>0</v>
      </c>
      <c r="U58" s="229">
        <v>0</v>
      </c>
      <c r="V58" s="229">
        <v>0</v>
      </c>
      <c r="W58" s="229">
        <v>0</v>
      </c>
      <c r="X58" s="229">
        <v>0</v>
      </c>
      <c r="Y58" s="229">
        <v>2.1173932465595101E-4</v>
      </c>
      <c r="DA58" s="73" t="s">
        <v>2198</v>
      </c>
    </row>
    <row r="59" spans="1:105" ht="12" customHeight="1" x14ac:dyDescent="0.25">
      <c r="A59" s="64" t="s">
        <v>35</v>
      </c>
      <c r="B59" s="229">
        <v>1.73409209620547</v>
      </c>
      <c r="C59" s="229">
        <v>1.639645300788199</v>
      </c>
      <c r="D59" s="229">
        <v>1.5791677948696949</v>
      </c>
      <c r="E59" s="229">
        <v>2.6164349616267959</v>
      </c>
      <c r="F59" s="229">
        <v>1.503479148235126</v>
      </c>
      <c r="G59" s="229">
        <v>1.557633105257924</v>
      </c>
      <c r="H59" s="229">
        <v>1.8188650987286901</v>
      </c>
      <c r="I59" s="229">
        <v>1.666377768828573</v>
      </c>
      <c r="J59" s="229">
        <v>1.7868517870731311</v>
      </c>
      <c r="K59" s="229">
        <v>1.65590098610454</v>
      </c>
      <c r="L59" s="229">
        <v>1.5420675192537241</v>
      </c>
      <c r="M59" s="229">
        <v>1.3445363200856231</v>
      </c>
      <c r="N59" s="229">
        <v>1.225850732770797</v>
      </c>
      <c r="O59" s="229">
        <v>1.2378327757484959</v>
      </c>
      <c r="P59" s="229">
        <v>1.6933645727282129</v>
      </c>
      <c r="Q59" s="229">
        <v>1.349776097593113</v>
      </c>
      <c r="R59" s="229">
        <v>1.360049569311911</v>
      </c>
      <c r="S59" s="229">
        <v>1.3996650737417531</v>
      </c>
      <c r="T59" s="229">
        <v>1.934657367686391</v>
      </c>
      <c r="U59" s="229">
        <v>1.5261171251310111</v>
      </c>
      <c r="V59" s="229">
        <v>1.5749255856907329</v>
      </c>
      <c r="W59" s="229">
        <v>1.6888468311355409</v>
      </c>
      <c r="X59" s="229">
        <v>1.5305075907744079</v>
      </c>
      <c r="Y59" s="229">
        <v>1.4436900292780801</v>
      </c>
      <c r="DA59" s="73" t="s">
        <v>2199</v>
      </c>
    </row>
    <row r="60" spans="1:105" ht="12" customHeight="1" x14ac:dyDescent="0.25">
      <c r="A60" s="64" t="s">
        <v>36</v>
      </c>
      <c r="B60" s="229">
        <v>0</v>
      </c>
      <c r="C60" s="229">
        <v>0</v>
      </c>
      <c r="D60" s="229">
        <v>0</v>
      </c>
      <c r="E60" s="229">
        <v>0</v>
      </c>
      <c r="F60" s="229">
        <v>0</v>
      </c>
      <c r="G60" s="229">
        <v>0</v>
      </c>
      <c r="H60" s="229">
        <v>0</v>
      </c>
      <c r="I60" s="229">
        <v>0</v>
      </c>
      <c r="J60" s="229">
        <v>0</v>
      </c>
      <c r="K60" s="229">
        <v>0</v>
      </c>
      <c r="L60" s="229">
        <v>0</v>
      </c>
      <c r="M60" s="229">
        <v>0</v>
      </c>
      <c r="N60" s="229">
        <v>0</v>
      </c>
      <c r="O60" s="229">
        <v>0</v>
      </c>
      <c r="P60" s="229">
        <v>0</v>
      </c>
      <c r="Q60" s="229">
        <v>0</v>
      </c>
      <c r="R60" s="229">
        <v>0</v>
      </c>
      <c r="S60" s="229">
        <v>0</v>
      </c>
      <c r="T60" s="229">
        <v>0</v>
      </c>
      <c r="U60" s="229">
        <v>0</v>
      </c>
      <c r="V60" s="229">
        <v>0</v>
      </c>
      <c r="W60" s="229">
        <v>0</v>
      </c>
      <c r="X60" s="229">
        <v>0</v>
      </c>
      <c r="Y60" s="229">
        <v>0</v>
      </c>
      <c r="DA60" s="73" t="s">
        <v>2200</v>
      </c>
    </row>
    <row r="61" spans="1:105" ht="12" customHeight="1" x14ac:dyDescent="0.25">
      <c r="A61" s="64" t="s">
        <v>38</v>
      </c>
      <c r="B61" s="229">
        <v>1.4306711125018469E-2</v>
      </c>
      <c r="C61" s="229">
        <v>4.7669961468737266E-3</v>
      </c>
      <c r="D61" s="229">
        <v>0</v>
      </c>
      <c r="E61" s="229">
        <v>0</v>
      </c>
      <c r="F61" s="229">
        <v>0</v>
      </c>
      <c r="G61" s="229">
        <v>0</v>
      </c>
      <c r="H61" s="229">
        <v>4.7669961468839554E-3</v>
      </c>
      <c r="I61" s="229">
        <v>0</v>
      </c>
      <c r="J61" s="229">
        <v>0</v>
      </c>
      <c r="K61" s="229">
        <v>0</v>
      </c>
      <c r="L61" s="229">
        <v>0</v>
      </c>
      <c r="M61" s="229">
        <v>2.3846426103795611E-2</v>
      </c>
      <c r="N61" s="229">
        <v>3.6562230952555522E-2</v>
      </c>
      <c r="O61" s="229">
        <v>7.7891458051550538E-2</v>
      </c>
      <c r="P61" s="229">
        <v>9.0607262899685306E-2</v>
      </c>
      <c r="Q61" s="229">
        <v>0.1017378841557761</v>
      </c>
      <c r="R61" s="229">
        <v>6.9942649350700464E-2</v>
      </c>
      <c r="S61" s="229">
        <v>7.4160267789605189E-2</v>
      </c>
      <c r="T61" s="229">
        <v>7.1676622738651621E-2</v>
      </c>
      <c r="U61" s="229">
        <v>0.1075006273965589</v>
      </c>
      <c r="V61" s="229">
        <v>8.500475482275141E-2</v>
      </c>
      <c r="W61" s="229">
        <v>9.5448653944263689E-2</v>
      </c>
      <c r="X61" s="229">
        <v>0.11900894582594709</v>
      </c>
      <c r="Y61" s="229">
        <v>0.1116037921470366</v>
      </c>
      <c r="DA61" s="73" t="s">
        <v>2201</v>
      </c>
    </row>
    <row r="62" spans="1:105" ht="12" customHeight="1" x14ac:dyDescent="0.25">
      <c r="A62" s="64" t="s">
        <v>39</v>
      </c>
      <c r="B62" s="229">
        <v>0</v>
      </c>
      <c r="C62" s="229">
        <v>0</v>
      </c>
      <c r="D62" s="229">
        <v>0</v>
      </c>
      <c r="E62" s="229">
        <v>7.4715368179726391E-2</v>
      </c>
      <c r="F62" s="229">
        <v>6.8351743071238522E-2</v>
      </c>
      <c r="G62" s="229">
        <v>0.2591117065279484</v>
      </c>
      <c r="H62" s="229">
        <v>0.34336106700244579</v>
      </c>
      <c r="I62" s="229">
        <v>0.29090121865680851</v>
      </c>
      <c r="J62" s="229">
        <v>0.27023660510587649</v>
      </c>
      <c r="K62" s="229">
        <v>0.26864569882770961</v>
      </c>
      <c r="L62" s="229">
        <v>0.27659450752958309</v>
      </c>
      <c r="M62" s="229">
        <v>0.27818541380648137</v>
      </c>
      <c r="N62" s="229">
        <v>0.24003227658068391</v>
      </c>
      <c r="O62" s="229">
        <v>0.21300976060501159</v>
      </c>
      <c r="P62" s="229">
        <v>0.18757815090796981</v>
      </c>
      <c r="Q62" s="229">
        <v>0.20347576831155231</v>
      </c>
      <c r="R62" s="229">
        <v>0.23049828428632901</v>
      </c>
      <c r="S62" s="229">
        <v>0.23840703419360679</v>
      </c>
      <c r="T62" s="229">
        <v>0.2296913857773461</v>
      </c>
      <c r="U62" s="229">
        <v>0.29060363906439501</v>
      </c>
      <c r="V62" s="229">
        <v>0.28235725077114271</v>
      </c>
      <c r="W62" s="229">
        <v>0.26205316634185039</v>
      </c>
      <c r="X62" s="229">
        <v>0.23452705413728431</v>
      </c>
      <c r="Y62" s="229">
        <v>0.246968170131141</v>
      </c>
      <c r="DA62" s="73" t="s">
        <v>2202</v>
      </c>
    </row>
    <row r="63" spans="1:105" ht="12" customHeight="1" x14ac:dyDescent="0.25">
      <c r="A63" s="166" t="s">
        <v>2203</v>
      </c>
      <c r="B63" s="347">
        <v>0.35961208218094848</v>
      </c>
      <c r="C63" s="347">
        <v>0.36503214315023458</v>
      </c>
      <c r="D63" s="347">
        <v>0.34964682577098488</v>
      </c>
      <c r="E63" s="347">
        <v>0.4203927043032572</v>
      </c>
      <c r="F63" s="347">
        <v>0.38429098411299739</v>
      </c>
      <c r="G63" s="347">
        <v>0.39577679659395948</v>
      </c>
      <c r="H63" s="347">
        <v>0.47363720784026991</v>
      </c>
      <c r="I63" s="347">
        <v>0.4113336347140687</v>
      </c>
      <c r="J63" s="347">
        <v>0.38678017703663869</v>
      </c>
      <c r="K63" s="347">
        <v>0.36152098260440529</v>
      </c>
      <c r="L63" s="347">
        <v>0.35792580657601469</v>
      </c>
      <c r="M63" s="347">
        <v>0.35033286500846322</v>
      </c>
      <c r="N63" s="347">
        <v>0.34053291658443829</v>
      </c>
      <c r="O63" s="347">
        <v>0.33451427165067271</v>
      </c>
      <c r="P63" s="347">
        <v>0.36300525079191898</v>
      </c>
      <c r="Q63" s="347">
        <v>0.36291299711209629</v>
      </c>
      <c r="R63" s="347">
        <v>0.35585291873529362</v>
      </c>
      <c r="S63" s="347">
        <v>0.37120176834875129</v>
      </c>
      <c r="T63" s="347">
        <v>0.35753836151716267</v>
      </c>
      <c r="U63" s="347">
        <v>0.35862245584885949</v>
      </c>
      <c r="V63" s="347">
        <v>0.35307545447584487</v>
      </c>
      <c r="W63" s="347">
        <v>0.36038777889653589</v>
      </c>
      <c r="X63" s="347">
        <v>0.3550963470763735</v>
      </c>
      <c r="Y63" s="347">
        <v>0.34135996863279722</v>
      </c>
      <c r="DA63" s="168" t="s">
        <v>2204</v>
      </c>
    </row>
    <row r="64" spans="1:105" ht="12" customHeight="1" x14ac:dyDescent="0.25">
      <c r="A64" s="60" t="s">
        <v>2205</v>
      </c>
      <c r="B64" s="262">
        <v>0.71922416436189696</v>
      </c>
      <c r="C64" s="262">
        <v>0.73006428630046916</v>
      </c>
      <c r="D64" s="262">
        <v>0.69929365154196987</v>
      </c>
      <c r="E64" s="262">
        <v>0.84078540860651441</v>
      </c>
      <c r="F64" s="262">
        <v>0.76858196822599489</v>
      </c>
      <c r="G64" s="262">
        <v>0.79155359318791896</v>
      </c>
      <c r="H64" s="262">
        <v>0.94727441568053972</v>
      </c>
      <c r="I64" s="262">
        <v>0.82266726942813739</v>
      </c>
      <c r="J64" s="262">
        <v>0.77356035407327739</v>
      </c>
      <c r="K64" s="262">
        <v>0.72304196520881059</v>
      </c>
      <c r="L64" s="262">
        <v>0.71585161315202939</v>
      </c>
      <c r="M64" s="262">
        <v>0.70066573001692634</v>
      </c>
      <c r="N64" s="262">
        <v>0.6810658331688767</v>
      </c>
      <c r="O64" s="262">
        <v>0.66902854330134531</v>
      </c>
      <c r="P64" s="262">
        <v>0.72601050158383806</v>
      </c>
      <c r="Q64" s="262">
        <v>0.72582599422419269</v>
      </c>
      <c r="R64" s="262">
        <v>0.71170583747058713</v>
      </c>
      <c r="S64" s="262">
        <v>0.7424035366975027</v>
      </c>
      <c r="T64" s="262">
        <v>0.71507672303432535</v>
      </c>
      <c r="U64" s="262">
        <v>0.71724491169771909</v>
      </c>
      <c r="V64" s="262">
        <v>0.70615090895168975</v>
      </c>
      <c r="W64" s="262">
        <v>0.72077555779307179</v>
      </c>
      <c r="X64" s="262">
        <v>0.71019269415274699</v>
      </c>
      <c r="Y64" s="262">
        <v>0.68271993726559443</v>
      </c>
      <c r="DA64" s="72" t="s">
        <v>2206</v>
      </c>
    </row>
    <row r="65" spans="1:105" ht="12" customHeight="1" x14ac:dyDescent="0.25">
      <c r="A65" s="101" t="s">
        <v>2207</v>
      </c>
      <c r="B65" s="278">
        <v>0.1438448328723794</v>
      </c>
      <c r="C65" s="278">
        <v>0.1460128572600938</v>
      </c>
      <c r="D65" s="278">
        <v>0.13985873030839399</v>
      </c>
      <c r="E65" s="278">
        <v>0.16815708172130289</v>
      </c>
      <c r="F65" s="278">
        <v>0.15371639364519901</v>
      </c>
      <c r="G65" s="278">
        <v>0.1583107186375837</v>
      </c>
      <c r="H65" s="278">
        <v>0.18945488313610789</v>
      </c>
      <c r="I65" s="278">
        <v>0.1645334538856274</v>
      </c>
      <c r="J65" s="278">
        <v>0.15471207081465549</v>
      </c>
      <c r="K65" s="278">
        <v>0.1446083930417621</v>
      </c>
      <c r="L65" s="278">
        <v>0.14317032263040591</v>
      </c>
      <c r="M65" s="278">
        <v>0.14013314600338531</v>
      </c>
      <c r="N65" s="278">
        <v>0.13621316663377531</v>
      </c>
      <c r="O65" s="278">
        <v>0.13380570866026911</v>
      </c>
      <c r="P65" s="278">
        <v>0.14520210031676761</v>
      </c>
      <c r="Q65" s="278">
        <v>0.1451651988448385</v>
      </c>
      <c r="R65" s="278">
        <v>0.1423411674941174</v>
      </c>
      <c r="S65" s="278">
        <v>0.14848070733950061</v>
      </c>
      <c r="T65" s="278">
        <v>0.1430153446068651</v>
      </c>
      <c r="U65" s="278">
        <v>0.14344898233954381</v>
      </c>
      <c r="V65" s="278">
        <v>0.141230181790338</v>
      </c>
      <c r="W65" s="278">
        <v>0.14415511155861441</v>
      </c>
      <c r="X65" s="278">
        <v>0.14203853883054951</v>
      </c>
      <c r="Y65" s="278">
        <v>0.13654398745311891</v>
      </c>
      <c r="DA65" s="102" t="s">
        <v>2208</v>
      </c>
    </row>
    <row r="66" spans="1:105" ht="12" customHeight="1" x14ac:dyDescent="0.25">
      <c r="A66" s="57" t="s">
        <v>2209</v>
      </c>
      <c r="B66" s="261">
        <f t="shared" ref="B66:Y66" si="3">B67+B68+B79</f>
        <v>7.0733519879021642</v>
      </c>
      <c r="C66" s="261">
        <f t="shared" si="3"/>
        <v>7.078347730826871</v>
      </c>
      <c r="D66" s="261">
        <f t="shared" si="3"/>
        <v>6.7308336016584134</v>
      </c>
      <c r="E66" s="261">
        <f t="shared" si="3"/>
        <v>8.3930881564713289</v>
      </c>
      <c r="F66" s="261">
        <f t="shared" si="3"/>
        <v>7.1936021584947634</v>
      </c>
      <c r="G66" s="261">
        <f t="shared" si="3"/>
        <v>7.317006320687284</v>
      </c>
      <c r="H66" s="261">
        <f t="shared" si="3"/>
        <v>8.8525826816581308</v>
      </c>
      <c r="I66" s="261">
        <f t="shared" si="3"/>
        <v>7.2510533585005144</v>
      </c>
      <c r="J66" s="261">
        <f t="shared" si="3"/>
        <v>6.9251376911763876</v>
      </c>
      <c r="K66" s="261">
        <f t="shared" si="3"/>
        <v>6.4387706173905421</v>
      </c>
      <c r="L66" s="261">
        <f t="shared" si="3"/>
        <v>6.3560957742988897</v>
      </c>
      <c r="M66" s="261">
        <f t="shared" si="3"/>
        <v>6.1112405537612746</v>
      </c>
      <c r="N66" s="261">
        <f t="shared" si="3"/>
        <v>5.7851581419925653</v>
      </c>
      <c r="O66" s="261">
        <f t="shared" si="3"/>
        <v>5.7558722120907193</v>
      </c>
      <c r="P66" s="261">
        <f t="shared" si="3"/>
        <v>6.4225491880260472</v>
      </c>
      <c r="Q66" s="261">
        <f t="shared" si="3"/>
        <v>6.2139770539633314</v>
      </c>
      <c r="R66" s="261">
        <f t="shared" si="3"/>
        <v>6.0567074066400082</v>
      </c>
      <c r="S66" s="261">
        <f t="shared" si="3"/>
        <v>6.2810685809132947</v>
      </c>
      <c r="T66" s="261">
        <f t="shared" si="3"/>
        <v>6.3891699897511502</v>
      </c>
      <c r="U66" s="261">
        <f t="shared" si="3"/>
        <v>6.204653010596771</v>
      </c>
      <c r="V66" s="261">
        <f t="shared" si="3"/>
        <v>6.1348178263544506</v>
      </c>
      <c r="W66" s="261">
        <f t="shared" si="3"/>
        <v>6.2690596945787744</v>
      </c>
      <c r="X66" s="261">
        <f t="shared" si="3"/>
        <v>6.1353965259962493</v>
      </c>
      <c r="Y66" s="261">
        <f t="shared" si="3"/>
        <v>5.9402067934399279</v>
      </c>
      <c r="DA66" s="70"/>
    </row>
    <row r="67" spans="1:105" ht="12" customHeight="1" x14ac:dyDescent="0.25">
      <c r="A67" s="165" t="s">
        <v>2210</v>
      </c>
      <c r="B67" s="346">
        <v>1.7019013616346039</v>
      </c>
      <c r="C67" s="346">
        <v>1.65421355619416</v>
      </c>
      <c r="D67" s="346">
        <v>1.5495223368363069</v>
      </c>
      <c r="E67" s="346">
        <v>2.0800509685313981</v>
      </c>
      <c r="F67" s="346">
        <v>1.5561560067478359</v>
      </c>
      <c r="G67" s="346">
        <v>1.535630369796952</v>
      </c>
      <c r="H67" s="346">
        <v>1.904507866017022</v>
      </c>
      <c r="I67" s="346">
        <v>1.346315090071776</v>
      </c>
      <c r="J67" s="346">
        <v>1.342901254245761</v>
      </c>
      <c r="K67" s="346">
        <v>1.2307363395592299</v>
      </c>
      <c r="L67" s="346">
        <v>1.2046834330084011</v>
      </c>
      <c r="M67" s="346">
        <v>1.099709316509992</v>
      </c>
      <c r="N67" s="346">
        <v>0.95879970421638971</v>
      </c>
      <c r="O67" s="346">
        <v>0.99351650312987039</v>
      </c>
      <c r="P67" s="346">
        <v>1.205376569567951</v>
      </c>
      <c r="Q67" s="346">
        <v>1.0562929896569591</v>
      </c>
      <c r="R67" s="346">
        <v>1.0101295969178199</v>
      </c>
      <c r="S67" s="346">
        <v>1.027354061326361</v>
      </c>
      <c r="T67" s="346">
        <v>1.232758930109469</v>
      </c>
      <c r="U67" s="346">
        <v>1.088696740311563</v>
      </c>
      <c r="V67" s="346">
        <v>1.090995670613635</v>
      </c>
      <c r="W67" s="346">
        <v>1.119284705353462</v>
      </c>
      <c r="X67" s="346">
        <v>1.072773982669059</v>
      </c>
      <c r="Y67" s="346">
        <v>1.0606737972465501</v>
      </c>
      <c r="DA67" s="167" t="s">
        <v>2211</v>
      </c>
    </row>
    <row r="68" spans="1:105" ht="12" customHeight="1" x14ac:dyDescent="0.25">
      <c r="A68" s="165" t="s">
        <v>2212</v>
      </c>
      <c r="B68" s="346">
        <v>0.68362323076349052</v>
      </c>
      <c r="C68" s="346">
        <v>0.66565200539849501</v>
      </c>
      <c r="D68" s="346">
        <v>0.62338885392960397</v>
      </c>
      <c r="E68" s="346">
        <v>0.83288639836988876</v>
      </c>
      <c r="F68" s="346">
        <v>0.62790978621496918</v>
      </c>
      <c r="G68" s="346">
        <v>0.62211295192234051</v>
      </c>
      <c r="H68" s="346">
        <v>0.77383988733173781</v>
      </c>
      <c r="I68" s="346">
        <v>0.54267960285081629</v>
      </c>
      <c r="J68" s="346">
        <v>0.54025147648669647</v>
      </c>
      <c r="K68" s="346">
        <v>0.4953228582808345</v>
      </c>
      <c r="L68" s="346">
        <v>0.48556687956694522</v>
      </c>
      <c r="M68" s="346">
        <v>0.4446657632883268</v>
      </c>
      <c r="N68" s="346">
        <v>0.38724302832177182</v>
      </c>
      <c r="O68" s="346">
        <v>0.40169808777986871</v>
      </c>
      <c r="P68" s="346">
        <v>0.48511259129269879</v>
      </c>
      <c r="Q68" s="346">
        <v>0.42682663668931792</v>
      </c>
      <c r="R68" s="346">
        <v>0.40775407749284609</v>
      </c>
      <c r="S68" s="346">
        <v>0.41480641513331651</v>
      </c>
      <c r="T68" s="346">
        <v>0.49561625013795141</v>
      </c>
      <c r="U68" s="346">
        <v>0.44102943530386418</v>
      </c>
      <c r="V68" s="346">
        <v>0.44120486286832689</v>
      </c>
      <c r="W68" s="346">
        <v>0.45183577464141678</v>
      </c>
      <c r="X68" s="346">
        <v>0.43366131996528412</v>
      </c>
      <c r="Y68" s="346">
        <v>0.42963631035278937</v>
      </c>
      <c r="DA68" s="167" t="s">
        <v>2213</v>
      </c>
    </row>
    <row r="69" spans="1:105" ht="12" customHeight="1" x14ac:dyDescent="0.25">
      <c r="A69" s="64" t="s">
        <v>28</v>
      </c>
      <c r="B69" s="229">
        <v>1.413062136712338E-2</v>
      </c>
      <c r="C69" s="229">
        <v>7.0840241068016677E-3</v>
      </c>
      <c r="D69" s="229">
        <v>7.3071202755880058E-3</v>
      </c>
      <c r="E69" s="229">
        <v>7.0811554299014126E-3</v>
      </c>
      <c r="F69" s="229">
        <v>0</v>
      </c>
      <c r="G69" s="229">
        <v>6.8621904053714506E-3</v>
      </c>
      <c r="H69" s="229">
        <v>7.1125246286423433E-3</v>
      </c>
      <c r="I69" s="229">
        <v>0</v>
      </c>
      <c r="J69" s="229">
        <v>0</v>
      </c>
      <c r="K69" s="229">
        <v>0</v>
      </c>
      <c r="L69" s="229">
        <v>0</v>
      </c>
      <c r="M69" s="229">
        <v>0</v>
      </c>
      <c r="N69" s="229">
        <v>0</v>
      </c>
      <c r="O69" s="229">
        <v>0</v>
      </c>
      <c r="P69" s="229">
        <v>0</v>
      </c>
      <c r="Q69" s="229">
        <v>0</v>
      </c>
      <c r="R69" s="229">
        <v>0</v>
      </c>
      <c r="S69" s="229">
        <v>0</v>
      </c>
      <c r="T69" s="229">
        <v>0</v>
      </c>
      <c r="U69" s="229">
        <v>0</v>
      </c>
      <c r="V69" s="229">
        <v>0</v>
      </c>
      <c r="W69" s="229">
        <v>0</v>
      </c>
      <c r="X69" s="229">
        <v>0</v>
      </c>
      <c r="Y69" s="229">
        <v>0</v>
      </c>
      <c r="DA69" s="73" t="s">
        <v>2214</v>
      </c>
    </row>
    <row r="70" spans="1:105" ht="12" customHeight="1" x14ac:dyDescent="0.25">
      <c r="A70" s="64" t="s">
        <v>30</v>
      </c>
      <c r="B70" s="229">
        <v>0</v>
      </c>
      <c r="C70" s="229">
        <v>0</v>
      </c>
      <c r="D70" s="229">
        <v>0</v>
      </c>
      <c r="E70" s="229">
        <v>0</v>
      </c>
      <c r="F70" s="229">
        <v>0</v>
      </c>
      <c r="G70" s="229">
        <v>0</v>
      </c>
      <c r="H70" s="229">
        <v>0</v>
      </c>
      <c r="I70" s="229">
        <v>0</v>
      </c>
      <c r="J70" s="229">
        <v>0</v>
      </c>
      <c r="K70" s="229">
        <v>0</v>
      </c>
      <c r="L70" s="229">
        <v>0</v>
      </c>
      <c r="M70" s="229">
        <v>0</v>
      </c>
      <c r="N70" s="229">
        <v>0</v>
      </c>
      <c r="O70" s="229">
        <v>0</v>
      </c>
      <c r="P70" s="229">
        <v>0</v>
      </c>
      <c r="Q70" s="229">
        <v>0</v>
      </c>
      <c r="R70" s="229">
        <v>0</v>
      </c>
      <c r="S70" s="229">
        <v>0</v>
      </c>
      <c r="T70" s="229">
        <v>0</v>
      </c>
      <c r="U70" s="229">
        <v>0</v>
      </c>
      <c r="V70" s="229">
        <v>0</v>
      </c>
      <c r="W70" s="229">
        <v>0</v>
      </c>
      <c r="X70" s="229">
        <v>0</v>
      </c>
      <c r="Y70" s="229">
        <v>0</v>
      </c>
      <c r="DA70" s="73" t="s">
        <v>2215</v>
      </c>
    </row>
    <row r="71" spans="1:105" ht="12" customHeight="1" x14ac:dyDescent="0.25">
      <c r="A71" s="64" t="s">
        <v>31</v>
      </c>
      <c r="B71" s="229">
        <v>1.139731332981179E-2</v>
      </c>
      <c r="C71" s="229">
        <v>1.142750064324949E-2</v>
      </c>
      <c r="D71" s="229">
        <v>1.1444540863148269E-2</v>
      </c>
      <c r="E71" s="229">
        <v>2.2703587406899619E-2</v>
      </c>
      <c r="F71" s="229">
        <v>2.2948450565289519E-2</v>
      </c>
      <c r="G71" s="229">
        <v>3.4234522112204339E-2</v>
      </c>
      <c r="H71" s="229">
        <v>3.4102223973627929E-2</v>
      </c>
      <c r="I71" s="229">
        <v>1.1249477599165151E-2</v>
      </c>
      <c r="J71" s="229">
        <v>1.119707237404383E-2</v>
      </c>
      <c r="K71" s="229">
        <v>1.120539449128881E-2</v>
      </c>
      <c r="L71" s="229">
        <v>1.120844278719214E-2</v>
      </c>
      <c r="M71" s="229">
        <v>2.2509167809210019E-2</v>
      </c>
      <c r="N71" s="229">
        <v>1.1384500330454321E-2</v>
      </c>
      <c r="O71" s="229">
        <v>1.1311270368086769E-2</v>
      </c>
      <c r="P71" s="229">
        <v>2.2448047600099458E-2</v>
      </c>
      <c r="Q71" s="229">
        <v>2.2680718392914419E-2</v>
      </c>
      <c r="R71" s="229">
        <v>2.273628349489908E-2</v>
      </c>
      <c r="S71" s="229">
        <v>3.4408796063291468E-2</v>
      </c>
      <c r="T71" s="229">
        <v>3.0223872008937901E-2</v>
      </c>
      <c r="U71" s="229">
        <v>3.7498779980567373E-2</v>
      </c>
      <c r="V71" s="229">
        <v>4.3552708113904222E-2</v>
      </c>
      <c r="W71" s="229">
        <v>3.8412385289609698E-2</v>
      </c>
      <c r="X71" s="229">
        <v>4.1037709621334219E-2</v>
      </c>
      <c r="Y71" s="229">
        <v>5.6982930333036363E-2</v>
      </c>
      <c r="DA71" s="73" t="s">
        <v>2216</v>
      </c>
    </row>
    <row r="72" spans="1:105" ht="12" customHeight="1" x14ac:dyDescent="0.25">
      <c r="A72" s="64" t="s">
        <v>159</v>
      </c>
      <c r="B72" s="229">
        <v>0.2216765731045022</v>
      </c>
      <c r="C72" s="229">
        <v>0.17146262206090601</v>
      </c>
      <c r="D72" s="229">
        <v>0.1312269686596646</v>
      </c>
      <c r="E72" s="229">
        <v>0.16044108254560119</v>
      </c>
      <c r="F72" s="229">
        <v>0.15207699844872061</v>
      </c>
      <c r="G72" s="229">
        <v>0.14133667162607341</v>
      </c>
      <c r="H72" s="229">
        <v>0.1690924253082455</v>
      </c>
      <c r="I72" s="229">
        <v>0.14262761604616681</v>
      </c>
      <c r="J72" s="229">
        <v>0.1215738375576528</v>
      </c>
      <c r="K72" s="229">
        <v>0.1115778901566287</v>
      </c>
      <c r="L72" s="229">
        <v>0.1217664268317937</v>
      </c>
      <c r="M72" s="229">
        <v>0.1019509608150949</v>
      </c>
      <c r="N72" s="229">
        <v>8.269133102556124E-2</v>
      </c>
      <c r="O72" s="229">
        <v>9.2333947781120293E-2</v>
      </c>
      <c r="P72" s="229">
        <v>8.1281311083979083E-2</v>
      </c>
      <c r="Q72" s="229">
        <v>8.22950912217148E-2</v>
      </c>
      <c r="R72" s="229">
        <v>7.2238419481249191E-2</v>
      </c>
      <c r="S72" s="229">
        <v>5.601342923596056E-2</v>
      </c>
      <c r="T72" s="229">
        <v>4.216063991111281E-2</v>
      </c>
      <c r="U72" s="229">
        <v>4.1073440286583392E-2</v>
      </c>
      <c r="V72" s="229">
        <v>3.1791888252055402E-2</v>
      </c>
      <c r="W72" s="229">
        <v>2.7961593516149241E-2</v>
      </c>
      <c r="X72" s="229">
        <v>3.7734512919685291E-2</v>
      </c>
      <c r="Y72" s="229">
        <v>3.3129242346893843E-2</v>
      </c>
      <c r="DA72" s="73" t="s">
        <v>2217</v>
      </c>
    </row>
    <row r="73" spans="1:105" ht="12" customHeight="1" x14ac:dyDescent="0.25">
      <c r="A73" s="64" t="s">
        <v>32</v>
      </c>
      <c r="B73" s="229">
        <v>0.1070804434648974</v>
      </c>
      <c r="C73" s="229">
        <v>0.1659270658130643</v>
      </c>
      <c r="D73" s="229">
        <v>0.17594925446045739</v>
      </c>
      <c r="E73" s="229">
        <v>0.13574028925661791</v>
      </c>
      <c r="F73" s="229">
        <v>0.15680538814602049</v>
      </c>
      <c r="G73" s="229">
        <v>9.7467248661130879E-2</v>
      </c>
      <c r="H73" s="229">
        <v>0.15534563583755079</v>
      </c>
      <c r="I73" s="229">
        <v>2.0118378598819681E-2</v>
      </c>
      <c r="J73" s="229">
        <v>1.999577246033904E-2</v>
      </c>
      <c r="K73" s="229">
        <v>1.002108450440463E-2</v>
      </c>
      <c r="L73" s="229">
        <v>1.001855337935858E-2</v>
      </c>
      <c r="M73" s="229">
        <v>1.0048751340694511E-2</v>
      </c>
      <c r="N73" s="229">
        <v>1.015812122981595E-2</v>
      </c>
      <c r="O73" s="229">
        <v>1.0091895615304439E-2</v>
      </c>
      <c r="P73" s="229">
        <v>1.001093597582515E-2</v>
      </c>
      <c r="Q73" s="229">
        <v>1.0107605456655479E-2</v>
      </c>
      <c r="R73" s="229">
        <v>0</v>
      </c>
      <c r="S73" s="229">
        <v>1.818539353803353E-3</v>
      </c>
      <c r="T73" s="229">
        <v>2.0413626451515239E-3</v>
      </c>
      <c r="U73" s="229">
        <v>0</v>
      </c>
      <c r="V73" s="229">
        <v>0</v>
      </c>
      <c r="W73" s="229">
        <v>0</v>
      </c>
      <c r="X73" s="229">
        <v>0</v>
      </c>
      <c r="Y73" s="229">
        <v>0</v>
      </c>
      <c r="DA73" s="73" t="s">
        <v>2218</v>
      </c>
    </row>
    <row r="74" spans="1:105" ht="12" customHeight="1" x14ac:dyDescent="0.25">
      <c r="A74" s="64" t="s">
        <v>33</v>
      </c>
      <c r="B74" s="229">
        <v>0</v>
      </c>
      <c r="C74" s="229">
        <v>0</v>
      </c>
      <c r="D74" s="229">
        <v>0</v>
      </c>
      <c r="E74" s="229">
        <v>0</v>
      </c>
      <c r="F74" s="229">
        <v>0</v>
      </c>
      <c r="G74" s="229">
        <v>0</v>
      </c>
      <c r="H74" s="229">
        <v>0</v>
      </c>
      <c r="I74" s="229">
        <v>0</v>
      </c>
      <c r="J74" s="229">
        <v>0</v>
      </c>
      <c r="K74" s="229">
        <v>0</v>
      </c>
      <c r="L74" s="229">
        <v>0</v>
      </c>
      <c r="M74" s="229">
        <v>0</v>
      </c>
      <c r="N74" s="229">
        <v>0</v>
      </c>
      <c r="O74" s="229">
        <v>0</v>
      </c>
      <c r="P74" s="229">
        <v>0</v>
      </c>
      <c r="Q74" s="229">
        <v>0</v>
      </c>
      <c r="R74" s="229">
        <v>0</v>
      </c>
      <c r="S74" s="229">
        <v>3.9884415724651013E-5</v>
      </c>
      <c r="T74" s="229">
        <v>0</v>
      </c>
      <c r="U74" s="229">
        <v>0</v>
      </c>
      <c r="V74" s="229">
        <v>0</v>
      </c>
      <c r="W74" s="229">
        <v>0</v>
      </c>
      <c r="X74" s="229">
        <v>0</v>
      </c>
      <c r="Y74" s="229">
        <v>3.9884415724666693E-5</v>
      </c>
      <c r="DA74" s="73" t="s">
        <v>2219</v>
      </c>
    </row>
    <row r="75" spans="1:105" ht="12" customHeight="1" x14ac:dyDescent="0.25">
      <c r="A75" s="64" t="s">
        <v>35</v>
      </c>
      <c r="B75" s="229">
        <v>0.32664338654285863</v>
      </c>
      <c r="C75" s="229">
        <v>0.30885285444209848</v>
      </c>
      <c r="D75" s="229">
        <v>0.2974609696707457</v>
      </c>
      <c r="E75" s="229">
        <v>0.49284647476626642</v>
      </c>
      <c r="F75" s="229">
        <v>0.28320382847642261</v>
      </c>
      <c r="G75" s="229">
        <v>0.29340457384359792</v>
      </c>
      <c r="H75" s="229">
        <v>0.34261170834778648</v>
      </c>
      <c r="I75" s="229">
        <v>0.31388833318654558</v>
      </c>
      <c r="J75" s="229">
        <v>0.33658150005809678</v>
      </c>
      <c r="K75" s="229">
        <v>0.31191486718866679</v>
      </c>
      <c r="L75" s="229">
        <v>0.29047255210319461</v>
      </c>
      <c r="M75" s="229">
        <v>0.25326445918510349</v>
      </c>
      <c r="N75" s="229">
        <v>0.23090817126984531</v>
      </c>
      <c r="O75" s="229">
        <v>0.23316517659528449</v>
      </c>
      <c r="P75" s="229">
        <v>0.31897172007068841</v>
      </c>
      <c r="Q75" s="229">
        <v>0.25425145328623727</v>
      </c>
      <c r="R75" s="229">
        <v>0.25618662247426582</v>
      </c>
      <c r="S75" s="229">
        <v>0.26364882275467932</v>
      </c>
      <c r="T75" s="229">
        <v>0.36442299446724258</v>
      </c>
      <c r="U75" s="229">
        <v>0.287468045731049</v>
      </c>
      <c r="V75" s="229">
        <v>0.29666188317720171</v>
      </c>
      <c r="W75" s="229">
        <v>0.3181207327346724</v>
      </c>
      <c r="X75" s="229">
        <v>0.28829505865002708</v>
      </c>
      <c r="Y75" s="229">
        <v>0.27194161216318408</v>
      </c>
      <c r="DA75" s="73" t="s">
        <v>2220</v>
      </c>
    </row>
    <row r="76" spans="1:105" ht="12" customHeight="1" x14ac:dyDescent="0.25">
      <c r="A76" s="64" t="s">
        <v>36</v>
      </c>
      <c r="B76" s="229">
        <v>0</v>
      </c>
      <c r="C76" s="229">
        <v>0</v>
      </c>
      <c r="D76" s="229">
        <v>0</v>
      </c>
      <c r="E76" s="229">
        <v>0</v>
      </c>
      <c r="F76" s="229">
        <v>0</v>
      </c>
      <c r="G76" s="229">
        <v>0</v>
      </c>
      <c r="H76" s="229">
        <v>0</v>
      </c>
      <c r="I76" s="229">
        <v>0</v>
      </c>
      <c r="J76" s="229">
        <v>0</v>
      </c>
      <c r="K76" s="229">
        <v>0</v>
      </c>
      <c r="L76" s="229">
        <v>0</v>
      </c>
      <c r="M76" s="229">
        <v>0</v>
      </c>
      <c r="N76" s="229">
        <v>0</v>
      </c>
      <c r="O76" s="229">
        <v>0</v>
      </c>
      <c r="P76" s="229">
        <v>0</v>
      </c>
      <c r="Q76" s="229">
        <v>0</v>
      </c>
      <c r="R76" s="229">
        <v>0</v>
      </c>
      <c r="S76" s="229">
        <v>0</v>
      </c>
      <c r="T76" s="229">
        <v>0</v>
      </c>
      <c r="U76" s="229">
        <v>0</v>
      </c>
      <c r="V76" s="229">
        <v>0</v>
      </c>
      <c r="W76" s="229">
        <v>0</v>
      </c>
      <c r="X76" s="229">
        <v>0</v>
      </c>
      <c r="Y76" s="229">
        <v>0</v>
      </c>
      <c r="DA76" s="73" t="s">
        <v>2221</v>
      </c>
    </row>
    <row r="77" spans="1:105" ht="12" customHeight="1" x14ac:dyDescent="0.25">
      <c r="A77" s="64" t="s">
        <v>38</v>
      </c>
      <c r="B77" s="229">
        <v>2.694892954297107E-3</v>
      </c>
      <c r="C77" s="229">
        <v>8.9793833237510631E-4</v>
      </c>
      <c r="D77" s="229">
        <v>0</v>
      </c>
      <c r="E77" s="229">
        <v>0</v>
      </c>
      <c r="F77" s="229">
        <v>0</v>
      </c>
      <c r="G77" s="229">
        <v>0</v>
      </c>
      <c r="H77" s="229">
        <v>8.9793833237703316E-4</v>
      </c>
      <c r="I77" s="229">
        <v>0</v>
      </c>
      <c r="J77" s="229">
        <v>0</v>
      </c>
      <c r="K77" s="229">
        <v>0</v>
      </c>
      <c r="L77" s="229">
        <v>0</v>
      </c>
      <c r="M77" s="229">
        <v>4.4918475763382308E-3</v>
      </c>
      <c r="N77" s="229">
        <v>6.8870684342763836E-3</v>
      </c>
      <c r="O77" s="229">
        <v>1.4672075200846089E-2</v>
      </c>
      <c r="P77" s="229">
        <v>1.7067296058666481E-2</v>
      </c>
      <c r="Q77" s="229">
        <v>1.9163922777265311E-2</v>
      </c>
      <c r="R77" s="229">
        <v>1.3174792675478209E-2</v>
      </c>
      <c r="S77" s="229">
        <v>1.396924711826358E-2</v>
      </c>
      <c r="T77" s="229">
        <v>1.3501413701463469E-2</v>
      </c>
      <c r="U77" s="229">
        <v>2.02494256591856E-2</v>
      </c>
      <c r="V77" s="229">
        <v>1.6011975977692789E-2</v>
      </c>
      <c r="W77" s="229">
        <v>1.797924783437654E-2</v>
      </c>
      <c r="X77" s="229">
        <v>2.2417197551701951E-2</v>
      </c>
      <c r="Y77" s="229">
        <v>2.1022320958444571E-2</v>
      </c>
      <c r="DA77" s="73" t="s">
        <v>2222</v>
      </c>
    </row>
    <row r="78" spans="1:105" ht="12" customHeight="1" x14ac:dyDescent="0.25">
      <c r="A78" s="64" t="s">
        <v>39</v>
      </c>
      <c r="B78" s="229">
        <v>0</v>
      </c>
      <c r="C78" s="229">
        <v>0</v>
      </c>
      <c r="D78" s="229">
        <v>0</v>
      </c>
      <c r="E78" s="229">
        <v>1.4073808964602211E-2</v>
      </c>
      <c r="F78" s="229">
        <v>1.287512057851584E-2</v>
      </c>
      <c r="G78" s="229">
        <v>4.8807745273962581E-2</v>
      </c>
      <c r="H78" s="229">
        <v>6.467743090350779E-2</v>
      </c>
      <c r="I78" s="229">
        <v>5.4795797420119058E-2</v>
      </c>
      <c r="J78" s="229">
        <v>5.090329403656401E-2</v>
      </c>
      <c r="K78" s="229">
        <v>5.0603621939845578E-2</v>
      </c>
      <c r="L78" s="229">
        <v>5.2100904465406252E-2</v>
      </c>
      <c r="M78" s="229">
        <v>5.2400576561885688E-2</v>
      </c>
      <c r="N78" s="229">
        <v>4.5213836031818562E-2</v>
      </c>
      <c r="O78" s="229">
        <v>4.0123722219226561E-2</v>
      </c>
      <c r="P78" s="229">
        <v>3.5333280503440298E-2</v>
      </c>
      <c r="Q78" s="229">
        <v>3.8327845554530622E-2</v>
      </c>
      <c r="R78" s="229">
        <v>4.3417959366953938E-2</v>
      </c>
      <c r="S78" s="229">
        <v>4.4907696191593537E-2</v>
      </c>
      <c r="T78" s="229">
        <v>4.3265967404043038E-2</v>
      </c>
      <c r="U78" s="229">
        <v>5.4739743646478788E-2</v>
      </c>
      <c r="V78" s="229">
        <v>5.3186407347472847E-2</v>
      </c>
      <c r="W78" s="229">
        <v>4.936181526660894E-2</v>
      </c>
      <c r="X78" s="229">
        <v>4.4176841222535533E-2</v>
      </c>
      <c r="Y78" s="229">
        <v>4.6520320135505798E-2</v>
      </c>
      <c r="DA78" s="73" t="s">
        <v>2223</v>
      </c>
    </row>
    <row r="79" spans="1:105" ht="12" customHeight="1" x14ac:dyDescent="0.25">
      <c r="A79" s="165" t="s">
        <v>2224</v>
      </c>
      <c r="B79" s="346">
        <v>4.6878273955040699</v>
      </c>
      <c r="C79" s="346">
        <v>4.7584821692342159</v>
      </c>
      <c r="D79" s="346">
        <v>4.5579224108925027</v>
      </c>
      <c r="E79" s="346">
        <v>5.4801507895700414</v>
      </c>
      <c r="F79" s="346">
        <v>5.0095363655319582</v>
      </c>
      <c r="G79" s="346">
        <v>5.1592629989679919</v>
      </c>
      <c r="H79" s="346">
        <v>6.17423492830937</v>
      </c>
      <c r="I79" s="346">
        <v>5.3620586655779219</v>
      </c>
      <c r="J79" s="346">
        <v>5.04198496044393</v>
      </c>
      <c r="K79" s="346">
        <v>4.7127114195504776</v>
      </c>
      <c r="L79" s="346">
        <v>4.665845461723543</v>
      </c>
      <c r="M79" s="346">
        <v>4.5668654739629559</v>
      </c>
      <c r="N79" s="346">
        <v>4.4391154094544039</v>
      </c>
      <c r="O79" s="346">
        <v>4.3606576211809802</v>
      </c>
      <c r="P79" s="346">
        <v>4.7320600271653976</v>
      </c>
      <c r="Q79" s="346">
        <v>4.7308574276170541</v>
      </c>
      <c r="R79" s="346">
        <v>4.6388237322293424</v>
      </c>
      <c r="S79" s="346">
        <v>4.8389081044536173</v>
      </c>
      <c r="T79" s="346">
        <v>4.6607948095037299</v>
      </c>
      <c r="U79" s="346">
        <v>4.6749268349813438</v>
      </c>
      <c r="V79" s="346">
        <v>4.6026172928724884</v>
      </c>
      <c r="W79" s="346">
        <v>4.6979392145838954</v>
      </c>
      <c r="X79" s="346">
        <v>4.6289612233619062</v>
      </c>
      <c r="Y79" s="346">
        <v>4.4498966858405886</v>
      </c>
      <c r="DA79" s="167" t="s">
        <v>2225</v>
      </c>
    </row>
    <row r="80" spans="1:105" ht="12" customHeight="1" x14ac:dyDescent="0.25">
      <c r="A80" s="132" t="s">
        <v>2226</v>
      </c>
      <c r="B80" s="316">
        <v>6.4253215609888628</v>
      </c>
      <c r="C80" s="316">
        <v>6.5221637871916647</v>
      </c>
      <c r="D80" s="316">
        <v>6.2472686533017869</v>
      </c>
      <c r="E80" s="316">
        <v>7.5113113293089357</v>
      </c>
      <c r="F80" s="316">
        <v>6.8662685940358106</v>
      </c>
      <c r="G80" s="316">
        <v>7.0714898372482802</v>
      </c>
      <c r="H80" s="316">
        <v>8.4626504904007778</v>
      </c>
      <c r="I80" s="316">
        <v>7.3494495954069459</v>
      </c>
      <c r="J80" s="316">
        <v>6.9107439210735837</v>
      </c>
      <c r="K80" s="316">
        <v>6.4594285881338678</v>
      </c>
      <c r="L80" s="316">
        <v>6.3951922534960781</v>
      </c>
      <c r="M80" s="316">
        <v>6.2595263691091079</v>
      </c>
      <c r="N80" s="316">
        <v>6.0844270801097418</v>
      </c>
      <c r="O80" s="316">
        <v>5.9768897336826514</v>
      </c>
      <c r="P80" s="316">
        <v>6.4859485546758284</v>
      </c>
      <c r="Q80" s="316">
        <v>6.4843002241902354</v>
      </c>
      <c r="R80" s="316">
        <v>6.3581552027503934</v>
      </c>
      <c r="S80" s="316">
        <v>6.6323987536333728</v>
      </c>
      <c r="T80" s="316">
        <v>6.3882696298866533</v>
      </c>
      <c r="U80" s="316">
        <v>6.4076395427142554</v>
      </c>
      <c r="V80" s="316">
        <v>6.3085292255505179</v>
      </c>
      <c r="W80" s="316">
        <v>6.439181219989262</v>
      </c>
      <c r="X80" s="316">
        <v>6.3446372581835426</v>
      </c>
      <c r="Y80" s="316">
        <v>6.0992043237611568</v>
      </c>
      <c r="DA80" s="139" t="s">
        <v>2227</v>
      </c>
    </row>
    <row r="81" spans="1:105" ht="12" customHeight="1" x14ac:dyDescent="0.25">
      <c r="A81" s="172"/>
      <c r="B81" s="172"/>
      <c r="C81" s="172"/>
      <c r="D81" s="172"/>
      <c r="E81" s="172"/>
      <c r="F81" s="172"/>
      <c r="G81" s="172"/>
      <c r="H81" s="172"/>
      <c r="I81" s="172"/>
      <c r="J81" s="172"/>
      <c r="K81" s="172"/>
      <c r="L81" s="172"/>
      <c r="M81" s="172"/>
      <c r="N81" s="172"/>
      <c r="O81" s="172"/>
      <c r="P81" s="172"/>
      <c r="Q81" s="172"/>
      <c r="R81" s="172"/>
      <c r="S81" s="172"/>
      <c r="T81" s="172"/>
      <c r="U81" s="172"/>
      <c r="V81" s="172"/>
      <c r="W81" s="172"/>
      <c r="X81" s="172"/>
      <c r="Y81" s="172"/>
      <c r="DA81" s="176"/>
    </row>
    <row r="82" spans="1:105" ht="15" customHeight="1" x14ac:dyDescent="0.25">
      <c r="A82" s="32" t="s">
        <v>99</v>
      </c>
      <c r="B82" s="257"/>
      <c r="C82" s="257"/>
      <c r="D82" s="257"/>
      <c r="E82" s="257"/>
      <c r="F82" s="257"/>
      <c r="G82" s="257"/>
      <c r="H82" s="257"/>
      <c r="I82" s="257"/>
      <c r="J82" s="257"/>
      <c r="K82" s="257"/>
      <c r="L82" s="257"/>
      <c r="M82" s="257"/>
      <c r="N82" s="257"/>
      <c r="O82" s="257"/>
      <c r="P82" s="257"/>
      <c r="Q82" s="257"/>
      <c r="R82" s="257"/>
      <c r="S82" s="257"/>
      <c r="T82" s="257"/>
      <c r="U82" s="257"/>
      <c r="V82" s="257"/>
      <c r="W82" s="257"/>
      <c r="X82" s="257"/>
      <c r="Y82" s="257"/>
      <c r="DA82" s="88"/>
    </row>
    <row r="83" spans="1:105" ht="12" customHeight="1" x14ac:dyDescent="0.25">
      <c r="A83" s="172"/>
      <c r="B83" s="172"/>
      <c r="C83" s="172"/>
      <c r="D83" s="172"/>
      <c r="E83" s="172"/>
      <c r="F83" s="172"/>
      <c r="G83" s="172"/>
      <c r="H83" s="172"/>
      <c r="I83" s="172"/>
      <c r="J83" s="172"/>
      <c r="K83" s="172"/>
      <c r="L83" s="172"/>
      <c r="M83" s="172"/>
      <c r="N83" s="172"/>
      <c r="O83" s="172"/>
      <c r="P83" s="172"/>
      <c r="Q83" s="172"/>
      <c r="R83" s="172"/>
      <c r="S83" s="172"/>
      <c r="T83" s="172"/>
      <c r="U83" s="172"/>
      <c r="V83" s="172"/>
      <c r="W83" s="172"/>
      <c r="X83" s="172"/>
      <c r="Y83" s="172"/>
      <c r="DA83" s="176"/>
    </row>
    <row r="84" spans="1:105" ht="12" customHeight="1" x14ac:dyDescent="0.25">
      <c r="A84" s="35" t="s">
        <v>22</v>
      </c>
      <c r="B84" s="232">
        <f t="shared" ref="B84:Y84" si="4">SUM(B$85:B$89,B$91:B$93,B$95:B$97,B$98,B$100:B$104,B$106:B$109)</f>
        <v>1.0000000000000002</v>
      </c>
      <c r="C84" s="232">
        <f t="shared" si="4"/>
        <v>1.0000000000000002</v>
      </c>
      <c r="D84" s="232">
        <f t="shared" si="4"/>
        <v>1</v>
      </c>
      <c r="E84" s="232">
        <f t="shared" si="4"/>
        <v>1.0000000000000004</v>
      </c>
      <c r="F84" s="232">
        <f t="shared" si="4"/>
        <v>1</v>
      </c>
      <c r="G84" s="232">
        <f t="shared" si="4"/>
        <v>1.0000000000000004</v>
      </c>
      <c r="H84" s="232">
        <f t="shared" si="4"/>
        <v>0.99999999999999978</v>
      </c>
      <c r="I84" s="232">
        <f t="shared" si="4"/>
        <v>0.99999999999999989</v>
      </c>
      <c r="J84" s="232">
        <f t="shared" si="4"/>
        <v>0.99999999999999989</v>
      </c>
      <c r="K84" s="232">
        <f t="shared" si="4"/>
        <v>1</v>
      </c>
      <c r="L84" s="232">
        <f t="shared" si="4"/>
        <v>1</v>
      </c>
      <c r="M84" s="232">
        <f t="shared" si="4"/>
        <v>1</v>
      </c>
      <c r="N84" s="232">
        <f t="shared" si="4"/>
        <v>1</v>
      </c>
      <c r="O84" s="232">
        <f t="shared" si="4"/>
        <v>1</v>
      </c>
      <c r="P84" s="232">
        <f t="shared" si="4"/>
        <v>1</v>
      </c>
      <c r="Q84" s="232">
        <f t="shared" si="4"/>
        <v>1.0000000000000002</v>
      </c>
      <c r="R84" s="232">
        <f t="shared" si="4"/>
        <v>0.99999999999999989</v>
      </c>
      <c r="S84" s="232">
        <f t="shared" si="4"/>
        <v>1.0000000000000002</v>
      </c>
      <c r="T84" s="232">
        <f t="shared" si="4"/>
        <v>0.99999999999999989</v>
      </c>
      <c r="U84" s="232">
        <f t="shared" si="4"/>
        <v>1</v>
      </c>
      <c r="V84" s="232">
        <f t="shared" si="4"/>
        <v>0.99999999999999989</v>
      </c>
      <c r="W84" s="232">
        <f t="shared" si="4"/>
        <v>1.0000000000000002</v>
      </c>
      <c r="X84" s="232">
        <f t="shared" si="4"/>
        <v>1.0000000000000002</v>
      </c>
      <c r="Y84" s="232">
        <f t="shared" si="4"/>
        <v>1.0000000000000002</v>
      </c>
      <c r="DA84" s="95"/>
    </row>
    <row r="85" spans="1:105" ht="12" customHeight="1" x14ac:dyDescent="0.25">
      <c r="A85" s="55" t="s">
        <v>91</v>
      </c>
      <c r="B85" s="299">
        <f t="shared" ref="B85:Y85" si="5">IF(B$6=0,0,B$6/B$5)</f>
        <v>1.2193338594422832E-2</v>
      </c>
      <c r="C85" s="299">
        <f t="shared" si="5"/>
        <v>1.2588640944648045E-2</v>
      </c>
      <c r="D85" s="299">
        <f t="shared" si="5"/>
        <v>1.2805308043681704E-2</v>
      </c>
      <c r="E85" s="299">
        <f t="shared" si="5"/>
        <v>1.1812893334388373E-2</v>
      </c>
      <c r="F85" s="299">
        <f t="shared" si="5"/>
        <v>1.3666757404249621E-2</v>
      </c>
      <c r="G85" s="299">
        <f t="shared" si="5"/>
        <v>1.4070533197026301E-2</v>
      </c>
      <c r="H85" s="299">
        <f t="shared" si="5"/>
        <v>1.3686637385114001E-2</v>
      </c>
      <c r="I85" s="299">
        <f t="shared" si="5"/>
        <v>1.5878145131998526E-2</v>
      </c>
      <c r="J85" s="299">
        <f t="shared" si="5"/>
        <v>1.5280646168015043E-2</v>
      </c>
      <c r="K85" s="299">
        <f t="shared" si="5"/>
        <v>1.5483103086689206E-2</v>
      </c>
      <c r="L85" s="299">
        <f t="shared" si="5"/>
        <v>1.5587757514164783E-2</v>
      </c>
      <c r="M85" s="299">
        <f t="shared" si="5"/>
        <v>1.6289410762259222E-2</v>
      </c>
      <c r="N85" s="299">
        <f t="shared" si="5"/>
        <v>1.7449999624937668E-2</v>
      </c>
      <c r="O85" s="299">
        <f t="shared" si="5"/>
        <v>1.6874704551980445E-2</v>
      </c>
      <c r="P85" s="299">
        <f t="shared" si="5"/>
        <v>1.5744445594493298E-2</v>
      </c>
      <c r="Q85" s="299">
        <f t="shared" si="5"/>
        <v>1.7093639014486007E-2</v>
      </c>
      <c r="R85" s="299">
        <f t="shared" si="5"/>
        <v>1.7369648448963357E-2</v>
      </c>
      <c r="S85" s="299">
        <f t="shared" si="5"/>
        <v>1.7633990554916809E-2</v>
      </c>
      <c r="T85" s="299">
        <f t="shared" si="5"/>
        <v>1.5364028595984994E-2</v>
      </c>
      <c r="U85" s="299">
        <f t="shared" si="5"/>
        <v>1.6627549592357904E-2</v>
      </c>
      <c r="V85" s="299">
        <f t="shared" si="5"/>
        <v>1.6457291324323824E-2</v>
      </c>
      <c r="W85" s="299">
        <f t="shared" si="5"/>
        <v>1.6421177489775247E-2</v>
      </c>
      <c r="X85" s="299">
        <f t="shared" si="5"/>
        <v>1.6698118175866652E-2</v>
      </c>
      <c r="Y85" s="299">
        <f t="shared" si="5"/>
        <v>1.6380234582557992E-2</v>
      </c>
      <c r="DA85" s="67"/>
    </row>
    <row r="86" spans="1:105" ht="12" customHeight="1" x14ac:dyDescent="0.25">
      <c r="A86" s="173" t="s">
        <v>92</v>
      </c>
      <c r="B86" s="233">
        <f t="shared" ref="B86:Y86" si="6">IF(B$7=0,0,B$7/B$5)</f>
        <v>1.4225561693493302E-2</v>
      </c>
      <c r="C86" s="233">
        <f t="shared" si="6"/>
        <v>1.4686747768756055E-2</v>
      </c>
      <c r="D86" s="233">
        <f t="shared" si="6"/>
        <v>1.493952605096199E-2</v>
      </c>
      <c r="E86" s="233">
        <f t="shared" si="6"/>
        <v>1.3781708890119768E-2</v>
      </c>
      <c r="F86" s="233">
        <f t="shared" si="6"/>
        <v>1.5944550304957887E-2</v>
      </c>
      <c r="G86" s="233">
        <f t="shared" si="6"/>
        <v>1.6415622063197355E-2</v>
      </c>
      <c r="H86" s="233">
        <f t="shared" si="6"/>
        <v>1.5967743615966336E-2</v>
      </c>
      <c r="I86" s="233">
        <f t="shared" si="6"/>
        <v>1.8524502653998277E-2</v>
      </c>
      <c r="J86" s="233">
        <f t="shared" si="6"/>
        <v>1.7827420529350876E-2</v>
      </c>
      <c r="K86" s="233">
        <f t="shared" si="6"/>
        <v>1.806362026780408E-2</v>
      </c>
      <c r="L86" s="233">
        <f t="shared" si="6"/>
        <v>1.8185717099858924E-2</v>
      </c>
      <c r="M86" s="233">
        <f t="shared" si="6"/>
        <v>1.9004312555969093E-2</v>
      </c>
      <c r="N86" s="233">
        <f t="shared" si="6"/>
        <v>2.0358332895760618E-2</v>
      </c>
      <c r="O86" s="233">
        <f t="shared" si="6"/>
        <v>1.9687155310643849E-2</v>
      </c>
      <c r="P86" s="233">
        <f t="shared" si="6"/>
        <v>1.8368519860242183E-2</v>
      </c>
      <c r="Q86" s="233">
        <f t="shared" si="6"/>
        <v>1.9942578850233678E-2</v>
      </c>
      <c r="R86" s="233">
        <f t="shared" si="6"/>
        <v>2.0264589857123916E-2</v>
      </c>
      <c r="S86" s="233">
        <f t="shared" si="6"/>
        <v>2.0572988980736281E-2</v>
      </c>
      <c r="T86" s="233">
        <f t="shared" si="6"/>
        <v>1.7924700028649161E-2</v>
      </c>
      <c r="U86" s="233">
        <f t="shared" si="6"/>
        <v>1.9398807857750885E-2</v>
      </c>
      <c r="V86" s="233">
        <f t="shared" si="6"/>
        <v>1.9200173211711143E-2</v>
      </c>
      <c r="W86" s="233">
        <f t="shared" si="6"/>
        <v>1.915804040473779E-2</v>
      </c>
      <c r="X86" s="233">
        <f t="shared" si="6"/>
        <v>1.9481137871844446E-2</v>
      </c>
      <c r="Y86" s="233">
        <f t="shared" si="6"/>
        <v>1.9110273679650996E-2</v>
      </c>
      <c r="DA86" s="177"/>
    </row>
    <row r="87" spans="1:105" ht="12" customHeight="1" x14ac:dyDescent="0.25">
      <c r="A87" s="173" t="s">
        <v>93</v>
      </c>
      <c r="B87" s="233">
        <f t="shared" ref="B87:Y87" si="7">IF(B$8=0,0,B$8/B$5)</f>
        <v>3.2515569585127545E-2</v>
      </c>
      <c r="C87" s="233">
        <f t="shared" si="7"/>
        <v>3.3569709185728117E-2</v>
      </c>
      <c r="D87" s="233">
        <f t="shared" si="7"/>
        <v>3.4147488116484562E-2</v>
      </c>
      <c r="E87" s="233">
        <f t="shared" si="7"/>
        <v>3.1501048891702306E-2</v>
      </c>
      <c r="F87" s="233">
        <f t="shared" si="7"/>
        <v>3.6444686411332319E-2</v>
      </c>
      <c r="G87" s="233">
        <f t="shared" si="7"/>
        <v>3.7521421858736803E-2</v>
      </c>
      <c r="H87" s="233">
        <f t="shared" si="7"/>
        <v>3.649769969363735E-2</v>
      </c>
      <c r="I87" s="233">
        <f t="shared" si="7"/>
        <v>4.2341720351996064E-2</v>
      </c>
      <c r="J87" s="233">
        <f t="shared" si="7"/>
        <v>4.0748389781373448E-2</v>
      </c>
      <c r="K87" s="233">
        <f t="shared" si="7"/>
        <v>4.1288274897837908E-2</v>
      </c>
      <c r="L87" s="233">
        <f t="shared" si="7"/>
        <v>4.1567353371106099E-2</v>
      </c>
      <c r="M87" s="233">
        <f t="shared" si="7"/>
        <v>4.3438428699357913E-2</v>
      </c>
      <c r="N87" s="233">
        <f t="shared" si="7"/>
        <v>4.6533332333167129E-2</v>
      </c>
      <c r="O87" s="233">
        <f t="shared" si="7"/>
        <v>4.4999212138614492E-2</v>
      </c>
      <c r="P87" s="233">
        <f t="shared" si="7"/>
        <v>4.1985188251982115E-2</v>
      </c>
      <c r="Q87" s="233">
        <f t="shared" si="7"/>
        <v>4.558303737196271E-2</v>
      </c>
      <c r="R87" s="233">
        <f t="shared" si="7"/>
        <v>4.6319062530568958E-2</v>
      </c>
      <c r="S87" s="233">
        <f t="shared" si="7"/>
        <v>4.7023974813111498E-2</v>
      </c>
      <c r="T87" s="233">
        <f t="shared" si="7"/>
        <v>4.0970742922626653E-2</v>
      </c>
      <c r="U87" s="233">
        <f t="shared" si="7"/>
        <v>4.4340132246287724E-2</v>
      </c>
      <c r="V87" s="233">
        <f t="shared" si="7"/>
        <v>4.3886110198196868E-2</v>
      </c>
      <c r="W87" s="233">
        <f t="shared" si="7"/>
        <v>4.3789806639400672E-2</v>
      </c>
      <c r="X87" s="233">
        <f t="shared" si="7"/>
        <v>4.4528315135644432E-2</v>
      </c>
      <c r="Y87" s="233">
        <f t="shared" si="7"/>
        <v>4.3680625553487985E-2</v>
      </c>
      <c r="DA87" s="177"/>
    </row>
    <row r="88" spans="1:105" ht="12" customHeight="1" x14ac:dyDescent="0.25">
      <c r="A88" s="173" t="s">
        <v>94</v>
      </c>
      <c r="B88" s="233">
        <f t="shared" ref="B88:Y88" si="8">IF(B$9=0,0,B$9/B$5)</f>
        <v>2.4386677188845657E-2</v>
      </c>
      <c r="C88" s="233">
        <f t="shared" si="8"/>
        <v>2.517728188929608E-2</v>
      </c>
      <c r="D88" s="233">
        <f t="shared" si="8"/>
        <v>2.5610616087363397E-2</v>
      </c>
      <c r="E88" s="233">
        <f t="shared" si="8"/>
        <v>2.3625786668776738E-2</v>
      </c>
      <c r="F88" s="233">
        <f t="shared" si="8"/>
        <v>2.7333514808499243E-2</v>
      </c>
      <c r="G88" s="233">
        <f t="shared" si="8"/>
        <v>2.8141066394052585E-2</v>
      </c>
      <c r="H88" s="233">
        <f t="shared" si="8"/>
        <v>2.7373274770228002E-2</v>
      </c>
      <c r="I88" s="233">
        <f t="shared" si="8"/>
        <v>3.1756290263997039E-2</v>
      </c>
      <c r="J88" s="233">
        <f t="shared" si="8"/>
        <v>3.0561292336030076E-2</v>
      </c>
      <c r="K88" s="233">
        <f t="shared" si="8"/>
        <v>3.0966206173378422E-2</v>
      </c>
      <c r="L88" s="233">
        <f t="shared" si="8"/>
        <v>3.1175515028329579E-2</v>
      </c>
      <c r="M88" s="233">
        <f t="shared" si="8"/>
        <v>3.257882152451843E-2</v>
      </c>
      <c r="N88" s="233">
        <f t="shared" si="8"/>
        <v>3.4899999249875337E-2</v>
      </c>
      <c r="O88" s="233">
        <f t="shared" si="8"/>
        <v>3.3749409103960869E-2</v>
      </c>
      <c r="P88" s="233">
        <f t="shared" si="8"/>
        <v>3.1488891188986595E-2</v>
      </c>
      <c r="Q88" s="233">
        <f t="shared" si="8"/>
        <v>3.4187278028972014E-2</v>
      </c>
      <c r="R88" s="233">
        <f t="shared" si="8"/>
        <v>3.4739296897926715E-2</v>
      </c>
      <c r="S88" s="233">
        <f t="shared" si="8"/>
        <v>3.5267981109833618E-2</v>
      </c>
      <c r="T88" s="233">
        <f t="shared" si="8"/>
        <v>3.0728057191969988E-2</v>
      </c>
      <c r="U88" s="233">
        <f t="shared" si="8"/>
        <v>3.3255099184715808E-2</v>
      </c>
      <c r="V88" s="233">
        <f t="shared" si="8"/>
        <v>3.2914582648647647E-2</v>
      </c>
      <c r="W88" s="233">
        <f t="shared" si="8"/>
        <v>3.2842354979550493E-2</v>
      </c>
      <c r="X88" s="233">
        <f t="shared" si="8"/>
        <v>3.3396236351733319E-2</v>
      </c>
      <c r="Y88" s="233">
        <f t="shared" si="8"/>
        <v>3.2760469165115998E-2</v>
      </c>
      <c r="DA88" s="177"/>
    </row>
    <row r="89" spans="1:105" ht="12" customHeight="1" x14ac:dyDescent="0.25">
      <c r="A89" s="56" t="s">
        <v>95</v>
      </c>
      <c r="B89" s="300">
        <f t="shared" ref="B89:Y89" si="9">IF(B$10=0,0,B$10/B$5)</f>
        <v>2.0148959200081227E-2</v>
      </c>
      <c r="C89" s="300">
        <f t="shared" si="9"/>
        <v>1.9933819962622133E-2</v>
      </c>
      <c r="D89" s="300">
        <f t="shared" si="9"/>
        <v>1.9844191394662793E-2</v>
      </c>
      <c r="E89" s="300">
        <f t="shared" si="9"/>
        <v>2.0197946702486737E-2</v>
      </c>
      <c r="F89" s="300">
        <f t="shared" si="9"/>
        <v>1.9779222448445113E-2</v>
      </c>
      <c r="G89" s="300">
        <f t="shared" si="9"/>
        <v>1.9740122285656483E-2</v>
      </c>
      <c r="H89" s="300">
        <f t="shared" si="9"/>
        <v>1.9682954603962716E-2</v>
      </c>
      <c r="I89" s="300">
        <f t="shared" si="9"/>
        <v>1.9986354888244056E-2</v>
      </c>
      <c r="J89" s="300">
        <f t="shared" si="9"/>
        <v>1.9896740859848355E-2</v>
      </c>
      <c r="K89" s="300">
        <f t="shared" si="9"/>
        <v>1.9915835121509618E-2</v>
      </c>
      <c r="L89" s="300">
        <f t="shared" si="9"/>
        <v>1.9926917792921137E-2</v>
      </c>
      <c r="M89" s="300">
        <f t="shared" si="9"/>
        <v>2.0078648036372777E-2</v>
      </c>
      <c r="N89" s="300">
        <f t="shared" si="9"/>
        <v>2.0502849447831706E-2</v>
      </c>
      <c r="O89" s="300">
        <f t="shared" si="9"/>
        <v>2.0259225313745178E-2</v>
      </c>
      <c r="P89" s="300">
        <f t="shared" si="9"/>
        <v>1.995499004674647E-2</v>
      </c>
      <c r="Q89" s="300">
        <f t="shared" si="9"/>
        <v>2.0368637802987664E-2</v>
      </c>
      <c r="R89" s="300">
        <f t="shared" si="9"/>
        <v>2.0467526203014123E-2</v>
      </c>
      <c r="S89" s="300">
        <f t="shared" si="9"/>
        <v>2.063969051510469E-2</v>
      </c>
      <c r="T89" s="300">
        <f t="shared" si="9"/>
        <v>1.9883909850386051E-2</v>
      </c>
      <c r="U89" s="300">
        <f t="shared" si="9"/>
        <v>2.0189656659125248E-2</v>
      </c>
      <c r="V89" s="300">
        <f t="shared" si="9"/>
        <v>2.0138161365669562E-2</v>
      </c>
      <c r="W89" s="300">
        <f t="shared" si="9"/>
        <v>2.011843207022047E-2</v>
      </c>
      <c r="X89" s="300">
        <f t="shared" si="9"/>
        <v>2.0225606802599237E-2</v>
      </c>
      <c r="Y89" s="300">
        <f t="shared" si="9"/>
        <v>2.0237606637938735E-2</v>
      </c>
      <c r="DA89" s="68"/>
    </row>
    <row r="90" spans="1:105" ht="12" customHeight="1" x14ac:dyDescent="0.25">
      <c r="A90" s="174" t="s">
        <v>2147</v>
      </c>
      <c r="B90" s="301">
        <f t="shared" ref="B90:Y90" si="10">IF(B$16=0,0,B$16/B$5)</f>
        <v>6.2279967154109037E-2</v>
      </c>
      <c r="C90" s="301">
        <f t="shared" si="10"/>
        <v>6.2011652030423206E-2</v>
      </c>
      <c r="D90" s="301">
        <f t="shared" si="10"/>
        <v>6.1878214012192047E-2</v>
      </c>
      <c r="E90" s="301">
        <f t="shared" si="10"/>
        <v>6.2502900226027752E-2</v>
      </c>
      <c r="F90" s="301">
        <f t="shared" si="10"/>
        <v>6.1329605684106649E-2</v>
      </c>
      <c r="G90" s="301">
        <f t="shared" si="10"/>
        <v>6.0919488856343955E-2</v>
      </c>
      <c r="H90" s="301">
        <f t="shared" si="10"/>
        <v>6.0971075034350543E-2</v>
      </c>
      <c r="I90" s="301">
        <f t="shared" si="10"/>
        <v>6.1201568785119773E-2</v>
      </c>
      <c r="J90" s="301">
        <f t="shared" si="10"/>
        <v>6.0942506320208534E-2</v>
      </c>
      <c r="K90" s="301">
        <f t="shared" si="10"/>
        <v>6.0993912349023169E-2</v>
      </c>
      <c r="L90" s="301">
        <f t="shared" si="10"/>
        <v>6.1027823111034073E-2</v>
      </c>
      <c r="M90" s="301">
        <f t="shared" si="10"/>
        <v>6.1443837749464408E-2</v>
      </c>
      <c r="N90" s="301">
        <f t="shared" si="10"/>
        <v>6.2711259471074074E-2</v>
      </c>
      <c r="O90" s="301">
        <f t="shared" si="10"/>
        <v>6.2000076297719468E-2</v>
      </c>
      <c r="P90" s="301">
        <f t="shared" si="10"/>
        <v>6.1106366528549998E-2</v>
      </c>
      <c r="Q90" s="301">
        <f t="shared" si="10"/>
        <v>6.2254627349752796E-2</v>
      </c>
      <c r="R90" s="301">
        <f t="shared" si="10"/>
        <v>6.2605431326549554E-2</v>
      </c>
      <c r="S90" s="301">
        <f t="shared" si="10"/>
        <v>6.2983725489844919E-2</v>
      </c>
      <c r="T90" s="301">
        <f t="shared" si="10"/>
        <v>6.0904400624190787E-2</v>
      </c>
      <c r="U90" s="301">
        <f t="shared" si="10"/>
        <v>6.1716644076057668E-2</v>
      </c>
      <c r="V90" s="301">
        <f t="shared" si="10"/>
        <v>6.1556192230192229E-2</v>
      </c>
      <c r="W90" s="301">
        <f t="shared" si="10"/>
        <v>6.1529041151667588E-2</v>
      </c>
      <c r="X90" s="301">
        <f t="shared" si="10"/>
        <v>6.180256556378555E-2</v>
      </c>
      <c r="Y90" s="301">
        <f t="shared" si="10"/>
        <v>6.1481586578105804E-2</v>
      </c>
      <c r="DA90" s="178"/>
    </row>
    <row r="91" spans="1:105" ht="12" customHeight="1" x14ac:dyDescent="0.25">
      <c r="A91" s="62" t="s">
        <v>2148</v>
      </c>
      <c r="B91" s="302">
        <f t="shared" ref="B91:Y91" si="11">IF(B$17=0,0,B$17/B$5)</f>
        <v>5.2040316723034642E-2</v>
      </c>
      <c r="C91" s="302">
        <f t="shared" si="11"/>
        <v>5.0692878813972025E-2</v>
      </c>
      <c r="D91" s="302">
        <f t="shared" si="11"/>
        <v>4.9933624150487431E-2</v>
      </c>
      <c r="E91" s="302">
        <f t="shared" si="11"/>
        <v>5.314868051393197E-2</v>
      </c>
      <c r="F91" s="302">
        <f t="shared" si="11"/>
        <v>4.6432694404780477E-2</v>
      </c>
      <c r="G91" s="302">
        <f t="shared" si="11"/>
        <v>4.3918470954203419E-2</v>
      </c>
      <c r="H91" s="302">
        <f t="shared" si="11"/>
        <v>4.5315615660312253E-2</v>
      </c>
      <c r="I91" s="302">
        <f t="shared" si="11"/>
        <v>3.6089948363875315E-2</v>
      </c>
      <c r="J91" s="302">
        <f t="shared" si="11"/>
        <v>3.8734699283625072E-2</v>
      </c>
      <c r="K91" s="302">
        <f t="shared" si="11"/>
        <v>3.7741121771626487E-2</v>
      </c>
      <c r="L91" s="302">
        <f t="shared" si="11"/>
        <v>3.7203056210781432E-2</v>
      </c>
      <c r="M91" s="302">
        <f t="shared" si="11"/>
        <v>3.3803078376330058E-2</v>
      </c>
      <c r="N91" s="302">
        <f t="shared" si="11"/>
        <v>2.8741047300712117E-2</v>
      </c>
      <c r="O91" s="302">
        <f t="shared" si="11"/>
        <v>3.1143418070377057E-2</v>
      </c>
      <c r="P91" s="302">
        <f t="shared" si="11"/>
        <v>3.6514737132682003E-2</v>
      </c>
      <c r="Q91" s="302">
        <f t="shared" si="11"/>
        <v>3.0233157664071853E-2</v>
      </c>
      <c r="R91" s="302">
        <f t="shared" si="11"/>
        <v>2.8993343943409588E-2</v>
      </c>
      <c r="S91" s="302">
        <f t="shared" si="11"/>
        <v>2.7799389486628762E-2</v>
      </c>
      <c r="T91" s="302">
        <f t="shared" si="11"/>
        <v>3.7993870973056294E-2</v>
      </c>
      <c r="U91" s="302">
        <f t="shared" si="11"/>
        <v>3.1485876352336573E-2</v>
      </c>
      <c r="V91" s="302">
        <f t="shared" si="11"/>
        <v>3.2480662894596023E-2</v>
      </c>
      <c r="W91" s="302">
        <f t="shared" si="11"/>
        <v>3.2802108778732242E-2</v>
      </c>
      <c r="X91" s="302">
        <f t="shared" si="11"/>
        <v>3.1521418306130963E-2</v>
      </c>
      <c r="Y91" s="302">
        <f t="shared" si="11"/>
        <v>3.2773793018548034E-2</v>
      </c>
      <c r="DA91" s="72"/>
    </row>
    <row r="92" spans="1:105" ht="12" customHeight="1" x14ac:dyDescent="0.25">
      <c r="A92" s="62" t="s">
        <v>2155</v>
      </c>
      <c r="B92" s="302">
        <f t="shared" ref="B92:Y92" si="12">IF(B$23=0,0,B$23/B$5)</f>
        <v>9.2641833435205719E-3</v>
      </c>
      <c r="C92" s="302">
        <f t="shared" si="12"/>
        <v>1.0311681940879345E-2</v>
      </c>
      <c r="D92" s="302">
        <f t="shared" si="12"/>
        <v>1.0920165218210078E-2</v>
      </c>
      <c r="E92" s="302">
        <f t="shared" si="12"/>
        <v>8.409188245344713E-3</v>
      </c>
      <c r="F92" s="302">
        <f t="shared" si="12"/>
        <v>1.3803570686986191E-2</v>
      </c>
      <c r="G92" s="302">
        <f t="shared" si="12"/>
        <v>1.5875375246378429E-2</v>
      </c>
      <c r="H92" s="302">
        <f t="shared" si="12"/>
        <v>1.4560528383229175E-2</v>
      </c>
      <c r="I92" s="302">
        <f t="shared" si="12"/>
        <v>2.3841368810684577E-2</v>
      </c>
      <c r="J92" s="302">
        <f t="shared" si="12"/>
        <v>2.0985355343142258E-2</v>
      </c>
      <c r="K92" s="302">
        <f t="shared" si="12"/>
        <v>2.2014142330461541E-2</v>
      </c>
      <c r="L92" s="302">
        <f t="shared" si="12"/>
        <v>2.2577746299119447E-2</v>
      </c>
      <c r="M92" s="302">
        <f t="shared" si="12"/>
        <v>2.6337606512153614E-2</v>
      </c>
      <c r="N92" s="302">
        <f t="shared" si="12"/>
        <v>3.2574212200366943E-2</v>
      </c>
      <c r="O92" s="302">
        <f t="shared" si="12"/>
        <v>2.9506681863183979E-2</v>
      </c>
      <c r="P92" s="302">
        <f t="shared" si="12"/>
        <v>2.3332073748308528E-2</v>
      </c>
      <c r="Q92" s="302">
        <f t="shared" si="12"/>
        <v>3.0653978564522056E-2</v>
      </c>
      <c r="R92" s="302">
        <f t="shared" si="12"/>
        <v>3.2222515507222903E-2</v>
      </c>
      <c r="S92" s="302">
        <f t="shared" si="12"/>
        <v>3.377361675882281E-2</v>
      </c>
      <c r="T92" s="302">
        <f t="shared" si="12"/>
        <v>2.1681407363455692E-2</v>
      </c>
      <c r="U92" s="302">
        <f t="shared" si="12"/>
        <v>2.8900563756332463E-2</v>
      </c>
      <c r="V92" s="302">
        <f t="shared" si="12"/>
        <v>2.7758946029650282E-2</v>
      </c>
      <c r="W92" s="302">
        <f t="shared" si="12"/>
        <v>2.7413238173753324E-2</v>
      </c>
      <c r="X92" s="302">
        <f t="shared" si="12"/>
        <v>2.8945297803585266E-2</v>
      </c>
      <c r="Y92" s="302">
        <f t="shared" si="12"/>
        <v>2.7397374792953122E-2</v>
      </c>
      <c r="DA92" s="72"/>
    </row>
    <row r="93" spans="1:105" ht="12" customHeight="1" x14ac:dyDescent="0.25">
      <c r="A93" s="62" t="s">
        <v>2157</v>
      </c>
      <c r="B93" s="302">
        <f t="shared" ref="B93:Y93" si="13">IF(B$24=0,0,B$24/B$5)</f>
        <v>9.754670875538261E-4</v>
      </c>
      <c r="C93" s="302">
        <f t="shared" si="13"/>
        <v>1.0070912755718432E-3</v>
      </c>
      <c r="D93" s="302">
        <f t="shared" si="13"/>
        <v>1.0244246434945364E-3</v>
      </c>
      <c r="E93" s="302">
        <f t="shared" si="13"/>
        <v>9.4503146675106915E-4</v>
      </c>
      <c r="F93" s="302">
        <f t="shared" si="13"/>
        <v>1.0933405923399695E-3</v>
      </c>
      <c r="G93" s="302">
        <f t="shared" si="13"/>
        <v>1.1256426557621037E-3</v>
      </c>
      <c r="H93" s="302">
        <f t="shared" si="13"/>
        <v>1.0949309908091199E-3</v>
      </c>
      <c r="I93" s="302">
        <f t="shared" si="13"/>
        <v>1.2702516105598824E-3</v>
      </c>
      <c r="J93" s="302">
        <f t="shared" si="13"/>
        <v>1.2224516934412032E-3</v>
      </c>
      <c r="K93" s="302">
        <f t="shared" si="13"/>
        <v>1.238648246935137E-3</v>
      </c>
      <c r="L93" s="302">
        <f t="shared" si="13"/>
        <v>1.2470206011331827E-3</v>
      </c>
      <c r="M93" s="302">
        <f t="shared" si="13"/>
        <v>1.3031528609807369E-3</v>
      </c>
      <c r="N93" s="302">
        <f t="shared" si="13"/>
        <v>1.3959999699950138E-3</v>
      </c>
      <c r="O93" s="302">
        <f t="shared" si="13"/>
        <v>1.3499763641584349E-3</v>
      </c>
      <c r="P93" s="302">
        <f t="shared" si="13"/>
        <v>1.2595556475594634E-3</v>
      </c>
      <c r="Q93" s="302">
        <f t="shared" si="13"/>
        <v>1.3674911211588806E-3</v>
      </c>
      <c r="R93" s="302">
        <f t="shared" si="13"/>
        <v>1.3895718759170685E-3</v>
      </c>
      <c r="S93" s="302">
        <f t="shared" si="13"/>
        <v>1.4107192443933447E-3</v>
      </c>
      <c r="T93" s="302">
        <f t="shared" si="13"/>
        <v>1.2291222876787996E-3</v>
      </c>
      <c r="U93" s="302">
        <f t="shared" si="13"/>
        <v>1.3302039673886322E-3</v>
      </c>
      <c r="V93" s="302">
        <f t="shared" si="13"/>
        <v>1.3165833059459058E-3</v>
      </c>
      <c r="W93" s="302">
        <f t="shared" si="13"/>
        <v>1.3136941991820196E-3</v>
      </c>
      <c r="X93" s="302">
        <f t="shared" si="13"/>
        <v>1.3358494540693325E-3</v>
      </c>
      <c r="Y93" s="302">
        <f t="shared" si="13"/>
        <v>1.3104187666046396E-3</v>
      </c>
      <c r="DA93" s="72"/>
    </row>
    <row r="94" spans="1:105" ht="12" customHeight="1" x14ac:dyDescent="0.25">
      <c r="A94" s="174" t="s">
        <v>2159</v>
      </c>
      <c r="B94" s="301">
        <f t="shared" ref="B94:Y94" si="14">IF(B$25=0,0,B$25/B$5)</f>
        <v>5.1899972628424197E-2</v>
      </c>
      <c r="C94" s="301">
        <f t="shared" si="14"/>
        <v>5.1676376692019334E-2</v>
      </c>
      <c r="D94" s="301">
        <f t="shared" si="14"/>
        <v>5.156517834349339E-2</v>
      </c>
      <c r="E94" s="301">
        <f t="shared" si="14"/>
        <v>5.2085750188356469E-2</v>
      </c>
      <c r="F94" s="301">
        <f t="shared" si="14"/>
        <v>5.1108004736755544E-2</v>
      </c>
      <c r="G94" s="301">
        <f t="shared" si="14"/>
        <v>5.076624071361998E-2</v>
      </c>
      <c r="H94" s="301">
        <f t="shared" si="14"/>
        <v>5.080922919529212E-2</v>
      </c>
      <c r="I94" s="301">
        <f t="shared" si="14"/>
        <v>5.1001307320933144E-2</v>
      </c>
      <c r="J94" s="301">
        <f t="shared" si="14"/>
        <v>5.0785421933507137E-2</v>
      </c>
      <c r="K94" s="301">
        <f t="shared" si="14"/>
        <v>5.0828260290852648E-2</v>
      </c>
      <c r="L94" s="301">
        <f t="shared" si="14"/>
        <v>5.0856519259195043E-2</v>
      </c>
      <c r="M94" s="301">
        <f t="shared" si="14"/>
        <v>5.1203198124553685E-2</v>
      </c>
      <c r="N94" s="301">
        <f t="shared" si="14"/>
        <v>5.2259382892561747E-2</v>
      </c>
      <c r="O94" s="301">
        <f t="shared" si="14"/>
        <v>5.1666730248099563E-2</v>
      </c>
      <c r="P94" s="301">
        <f t="shared" si="14"/>
        <v>5.0921972107124992E-2</v>
      </c>
      <c r="Q94" s="301">
        <f t="shared" si="14"/>
        <v>5.1878856124794009E-2</v>
      </c>
      <c r="R94" s="301">
        <f t="shared" si="14"/>
        <v>5.217119277212464E-2</v>
      </c>
      <c r="S94" s="301">
        <f t="shared" si="14"/>
        <v>5.2486437908204106E-2</v>
      </c>
      <c r="T94" s="301">
        <f t="shared" si="14"/>
        <v>5.0753667186825689E-2</v>
      </c>
      <c r="U94" s="301">
        <f t="shared" si="14"/>
        <v>5.1430536730048083E-2</v>
      </c>
      <c r="V94" s="301">
        <f t="shared" si="14"/>
        <v>5.129682685849353E-2</v>
      </c>
      <c r="W94" s="301">
        <f t="shared" si="14"/>
        <v>5.1274200959722988E-2</v>
      </c>
      <c r="X94" s="301">
        <f t="shared" si="14"/>
        <v>5.1502137969821303E-2</v>
      </c>
      <c r="Y94" s="301">
        <f t="shared" si="14"/>
        <v>5.1234655481754841E-2</v>
      </c>
      <c r="DA94" s="178"/>
    </row>
    <row r="95" spans="1:105" ht="12" customHeight="1" x14ac:dyDescent="0.25">
      <c r="A95" s="62" t="s">
        <v>2160</v>
      </c>
      <c r="B95" s="302">
        <f t="shared" ref="B95:Y95" si="15">IF(B$26=0,0,B$26/B$5)</f>
        <v>4.3366930602528872E-2</v>
      </c>
      <c r="C95" s="302">
        <f t="shared" si="15"/>
        <v>4.224406567831001E-2</v>
      </c>
      <c r="D95" s="302">
        <f t="shared" si="15"/>
        <v>4.1611353458739536E-2</v>
      </c>
      <c r="E95" s="302">
        <f t="shared" si="15"/>
        <v>4.429056709494332E-2</v>
      </c>
      <c r="F95" s="302">
        <f t="shared" si="15"/>
        <v>3.8693912003983734E-2</v>
      </c>
      <c r="G95" s="302">
        <f t="shared" si="15"/>
        <v>3.6598725795169526E-2</v>
      </c>
      <c r="H95" s="302">
        <f t="shared" si="15"/>
        <v>3.7763013050260204E-2</v>
      </c>
      <c r="I95" s="302">
        <f t="shared" si="15"/>
        <v>3.0074956969896094E-2</v>
      </c>
      <c r="J95" s="302">
        <f t="shared" si="15"/>
        <v>3.2278916069687573E-2</v>
      </c>
      <c r="K95" s="302">
        <f t="shared" si="15"/>
        <v>3.1450934809688746E-2</v>
      </c>
      <c r="L95" s="302">
        <f t="shared" si="15"/>
        <v>3.100254684231785E-2</v>
      </c>
      <c r="M95" s="302">
        <f t="shared" si="15"/>
        <v>2.8169231980275055E-2</v>
      </c>
      <c r="N95" s="302">
        <f t="shared" si="15"/>
        <v>2.3950872750593436E-2</v>
      </c>
      <c r="O95" s="302">
        <f t="shared" si="15"/>
        <v>2.5952848391980879E-2</v>
      </c>
      <c r="P95" s="302">
        <f t="shared" si="15"/>
        <v>3.0428947610568337E-2</v>
      </c>
      <c r="Q95" s="302">
        <f t="shared" si="15"/>
        <v>2.5194298053393224E-2</v>
      </c>
      <c r="R95" s="302">
        <f t="shared" si="15"/>
        <v>2.4161119952841321E-2</v>
      </c>
      <c r="S95" s="302">
        <f t="shared" si="15"/>
        <v>2.3166157905523978E-2</v>
      </c>
      <c r="T95" s="302">
        <f t="shared" si="15"/>
        <v>3.1661559144213598E-2</v>
      </c>
      <c r="U95" s="302">
        <f t="shared" si="15"/>
        <v>2.6238230293613819E-2</v>
      </c>
      <c r="V95" s="302">
        <f t="shared" si="15"/>
        <v>2.7067219078830033E-2</v>
      </c>
      <c r="W95" s="302">
        <f t="shared" si="15"/>
        <v>2.733509064894353E-2</v>
      </c>
      <c r="X95" s="302">
        <f t="shared" si="15"/>
        <v>2.6267848588442468E-2</v>
      </c>
      <c r="Y95" s="302">
        <f t="shared" si="15"/>
        <v>2.7311494182123364E-2</v>
      </c>
      <c r="DA95" s="72"/>
    </row>
    <row r="96" spans="1:105" ht="12" customHeight="1" x14ac:dyDescent="0.25">
      <c r="A96" s="62" t="s">
        <v>2167</v>
      </c>
      <c r="B96" s="302">
        <f t="shared" ref="B96:Y96" si="16">IF(B$32=0,0,B$32/B$5)</f>
        <v>7.7201527862671426E-3</v>
      </c>
      <c r="C96" s="302">
        <f t="shared" si="16"/>
        <v>8.5930682840661219E-3</v>
      </c>
      <c r="D96" s="302">
        <f t="shared" si="16"/>
        <v>9.1001376818417318E-3</v>
      </c>
      <c r="E96" s="302">
        <f t="shared" si="16"/>
        <v>7.0076568711205951E-3</v>
      </c>
      <c r="F96" s="302">
        <f t="shared" si="16"/>
        <v>1.15029755724885E-2</v>
      </c>
      <c r="G96" s="302">
        <f t="shared" si="16"/>
        <v>1.3229479371982031E-2</v>
      </c>
      <c r="H96" s="302">
        <f t="shared" si="16"/>
        <v>1.2133773652690978E-2</v>
      </c>
      <c r="I96" s="302">
        <f t="shared" si="16"/>
        <v>1.9867807342237143E-2</v>
      </c>
      <c r="J96" s="302">
        <f t="shared" si="16"/>
        <v>1.7487796119285224E-2</v>
      </c>
      <c r="K96" s="302">
        <f t="shared" si="16"/>
        <v>1.8345118608717955E-2</v>
      </c>
      <c r="L96" s="302">
        <f t="shared" si="16"/>
        <v>1.8814788582599537E-2</v>
      </c>
      <c r="M96" s="302">
        <f t="shared" si="16"/>
        <v>2.1948005426794683E-2</v>
      </c>
      <c r="N96" s="302">
        <f t="shared" si="16"/>
        <v>2.7145176833639127E-2</v>
      </c>
      <c r="O96" s="302">
        <f t="shared" si="16"/>
        <v>2.4588901552653315E-2</v>
      </c>
      <c r="P96" s="302">
        <f t="shared" si="16"/>
        <v>1.9443394790257099E-2</v>
      </c>
      <c r="Q96" s="302">
        <f t="shared" si="16"/>
        <v>2.5544982137101716E-2</v>
      </c>
      <c r="R96" s="302">
        <f t="shared" si="16"/>
        <v>2.6852096256019097E-2</v>
      </c>
      <c r="S96" s="302">
        <f t="shared" si="16"/>
        <v>2.8144680632352346E-2</v>
      </c>
      <c r="T96" s="302">
        <f t="shared" si="16"/>
        <v>1.8067839469546418E-2</v>
      </c>
      <c r="U96" s="302">
        <f t="shared" si="16"/>
        <v>2.4083803130277068E-2</v>
      </c>
      <c r="V96" s="302">
        <f t="shared" si="16"/>
        <v>2.3132455024708575E-2</v>
      </c>
      <c r="W96" s="302">
        <f t="shared" si="16"/>
        <v>2.2844365144794442E-2</v>
      </c>
      <c r="X96" s="302">
        <f t="shared" si="16"/>
        <v>2.4121081502987727E-2</v>
      </c>
      <c r="Y96" s="302">
        <f t="shared" si="16"/>
        <v>2.2831145660794278E-2</v>
      </c>
      <c r="DA96" s="72"/>
    </row>
    <row r="97" spans="1:105" ht="12" customHeight="1" x14ac:dyDescent="0.25">
      <c r="A97" s="62" t="s">
        <v>2169</v>
      </c>
      <c r="B97" s="302">
        <f t="shared" ref="B97:Y97" si="17">IF(B$33=0,0,B$33/B$5)</f>
        <v>8.1288923962818873E-4</v>
      </c>
      <c r="C97" s="302">
        <f t="shared" si="17"/>
        <v>8.3924272964320276E-4</v>
      </c>
      <c r="D97" s="302">
        <f t="shared" si="17"/>
        <v>8.5368720291211387E-4</v>
      </c>
      <c r="E97" s="302">
        <f t="shared" si="17"/>
        <v>7.8752622229255815E-4</v>
      </c>
      <c r="F97" s="302">
        <f t="shared" si="17"/>
        <v>9.1111716028330792E-4</v>
      </c>
      <c r="G97" s="302">
        <f t="shared" si="17"/>
        <v>9.3803554646841971E-4</v>
      </c>
      <c r="H97" s="302">
        <f t="shared" si="17"/>
        <v>9.1244249234093361E-4</v>
      </c>
      <c r="I97" s="302">
        <f t="shared" si="17"/>
        <v>1.0585430087999012E-3</v>
      </c>
      <c r="J97" s="302">
        <f t="shared" si="17"/>
        <v>1.0187097445343363E-3</v>
      </c>
      <c r="K97" s="302">
        <f t="shared" si="17"/>
        <v>1.0322068724459474E-3</v>
      </c>
      <c r="L97" s="302">
        <f t="shared" si="17"/>
        <v>1.0391838342776526E-3</v>
      </c>
      <c r="M97" s="302">
        <f t="shared" si="17"/>
        <v>1.0859607174839474E-3</v>
      </c>
      <c r="N97" s="302">
        <f t="shared" si="17"/>
        <v>1.1633333083291783E-3</v>
      </c>
      <c r="O97" s="302">
        <f t="shared" si="17"/>
        <v>1.1249803034653625E-3</v>
      </c>
      <c r="P97" s="302">
        <f t="shared" si="17"/>
        <v>1.049629706299553E-3</v>
      </c>
      <c r="Q97" s="302">
        <f t="shared" si="17"/>
        <v>1.139575934299067E-3</v>
      </c>
      <c r="R97" s="302">
        <f t="shared" si="17"/>
        <v>1.1579765632642237E-3</v>
      </c>
      <c r="S97" s="302">
        <f t="shared" si="17"/>
        <v>1.1755993703277876E-3</v>
      </c>
      <c r="T97" s="302">
        <f t="shared" si="17"/>
        <v>1.0242685730656664E-3</v>
      </c>
      <c r="U97" s="302">
        <f t="shared" si="17"/>
        <v>1.108503306157193E-3</v>
      </c>
      <c r="V97" s="302">
        <f t="shared" si="17"/>
        <v>1.0971527549549218E-3</v>
      </c>
      <c r="W97" s="302">
        <f t="shared" si="17"/>
        <v>1.0947451659850164E-3</v>
      </c>
      <c r="X97" s="302">
        <f t="shared" si="17"/>
        <v>1.1132078783911109E-3</v>
      </c>
      <c r="Y97" s="302">
        <f t="shared" si="17"/>
        <v>1.0920156388371997E-3</v>
      </c>
      <c r="DA97" s="72"/>
    </row>
    <row r="98" spans="1:105" ht="12" customHeight="1" x14ac:dyDescent="0.25">
      <c r="A98" s="174" t="s">
        <v>2171</v>
      </c>
      <c r="B98" s="301">
        <f t="shared" ref="B98:Y98" si="18">IF(B$34=0,0,B$34/B$5)</f>
        <v>0.5391912011378005</v>
      </c>
      <c r="C98" s="301">
        <f t="shared" si="18"/>
        <v>0.53398936558487964</v>
      </c>
      <c r="D98" s="301">
        <f t="shared" si="18"/>
        <v>0.53107651687288393</v>
      </c>
      <c r="E98" s="301">
        <f t="shared" si="18"/>
        <v>0.54440801035752873</v>
      </c>
      <c r="F98" s="301">
        <f t="shared" si="18"/>
        <v>0.51944571319265764</v>
      </c>
      <c r="G98" s="301">
        <f t="shared" si="18"/>
        <v>0.51447833868247395</v>
      </c>
      <c r="H98" s="301">
        <f t="shared" si="18"/>
        <v>0.5201632736662577</v>
      </c>
      <c r="I98" s="301">
        <f t="shared" si="18"/>
        <v>0.4872890669751816</v>
      </c>
      <c r="J98" s="301">
        <f t="shared" si="18"/>
        <v>0.49649067840503497</v>
      </c>
      <c r="K98" s="301">
        <f t="shared" si="18"/>
        <v>0.49345833826318986</v>
      </c>
      <c r="L98" s="301">
        <f t="shared" si="18"/>
        <v>0.4919005518222227</v>
      </c>
      <c r="M98" s="301">
        <f t="shared" si="18"/>
        <v>0.48094544018065077</v>
      </c>
      <c r="N98" s="301">
        <f t="shared" si="18"/>
        <v>0.46159123821663972</v>
      </c>
      <c r="O98" s="301">
        <f t="shared" si="18"/>
        <v>0.47136671915518036</v>
      </c>
      <c r="P98" s="301">
        <f t="shared" si="18"/>
        <v>0.48943456553906084</v>
      </c>
      <c r="Q98" s="301">
        <f t="shared" si="18"/>
        <v>0.46765022269225442</v>
      </c>
      <c r="R98" s="301">
        <f t="shared" si="18"/>
        <v>0.46297382051001101</v>
      </c>
      <c r="S98" s="301">
        <f t="shared" si="18"/>
        <v>0.45837788520301698</v>
      </c>
      <c r="T98" s="301">
        <f t="shared" si="18"/>
        <v>0.49541097523535882</v>
      </c>
      <c r="U98" s="301">
        <f t="shared" si="18"/>
        <v>0.4756592783984287</v>
      </c>
      <c r="V98" s="301">
        <f t="shared" si="18"/>
        <v>0.47837529784508798</v>
      </c>
      <c r="W98" s="301">
        <f t="shared" si="18"/>
        <v>0.47890842657119032</v>
      </c>
      <c r="X98" s="301">
        <f t="shared" si="18"/>
        <v>0.47436172307309415</v>
      </c>
      <c r="Y98" s="301">
        <f t="shared" si="18"/>
        <v>0.47956351009011816</v>
      </c>
      <c r="DA98" s="178"/>
    </row>
    <row r="99" spans="1:105" ht="12" customHeight="1" x14ac:dyDescent="0.25">
      <c r="A99" s="174" t="s">
        <v>2183</v>
      </c>
      <c r="B99" s="301">
        <f t="shared" ref="B99:Y99" si="19">IF(B$45=0,0,B$45/B$5)</f>
        <v>9.8220906318359655E-2</v>
      </c>
      <c r="C99" s="301">
        <f t="shared" si="19"/>
        <v>9.7839432442794694E-2</v>
      </c>
      <c r="D99" s="301">
        <f t="shared" si="19"/>
        <v>9.7619971302400257E-2</v>
      </c>
      <c r="E99" s="301">
        <f t="shared" si="19"/>
        <v>9.8563003724758458E-2</v>
      </c>
      <c r="F99" s="301">
        <f t="shared" si="19"/>
        <v>9.6608554528814977E-2</v>
      </c>
      <c r="G99" s="301">
        <f t="shared" si="19"/>
        <v>9.5960979240933053E-2</v>
      </c>
      <c r="H99" s="301">
        <f t="shared" si="19"/>
        <v>9.6401979246456701E-2</v>
      </c>
      <c r="I99" s="301">
        <f t="shared" si="19"/>
        <v>9.3546733830278825E-2</v>
      </c>
      <c r="J99" s="301">
        <f t="shared" si="19"/>
        <v>9.4371036214471959E-2</v>
      </c>
      <c r="K99" s="301">
        <f t="shared" si="19"/>
        <v>9.4075820424384143E-2</v>
      </c>
      <c r="L99" s="301">
        <f t="shared" si="19"/>
        <v>9.3919957065362991E-2</v>
      </c>
      <c r="M99" s="301">
        <f t="shared" si="19"/>
        <v>9.2870295734096844E-2</v>
      </c>
      <c r="N99" s="301">
        <f t="shared" si="19"/>
        <v>9.1085652072523449E-2</v>
      </c>
      <c r="O99" s="301">
        <f t="shared" si="19"/>
        <v>9.1973227956693909E-2</v>
      </c>
      <c r="P99" s="301">
        <f t="shared" si="19"/>
        <v>9.3701681081306845E-2</v>
      </c>
      <c r="Q99" s="301">
        <f t="shared" si="19"/>
        <v>9.1641476802962279E-2</v>
      </c>
      <c r="R99" s="301">
        <f t="shared" si="19"/>
        <v>9.1193942870025177E-2</v>
      </c>
      <c r="S99" s="301">
        <f t="shared" si="19"/>
        <v>9.0752251076985035E-2</v>
      </c>
      <c r="T99" s="301">
        <f t="shared" si="19"/>
        <v>9.4187918942495813E-2</v>
      </c>
      <c r="U99" s="301">
        <f t="shared" si="19"/>
        <v>9.2205246561347334E-2</v>
      </c>
      <c r="V99" s="301">
        <f t="shared" si="19"/>
        <v>9.250867622732524E-2</v>
      </c>
      <c r="W99" s="301">
        <f t="shared" si="19"/>
        <v>9.2591160768422234E-2</v>
      </c>
      <c r="X99" s="301">
        <f t="shared" si="19"/>
        <v>9.216405617586057E-2</v>
      </c>
      <c r="Y99" s="301">
        <f t="shared" si="19"/>
        <v>9.260832219928597E-2</v>
      </c>
      <c r="DA99" s="178"/>
    </row>
    <row r="100" spans="1:105" ht="12" customHeight="1" x14ac:dyDescent="0.25">
      <c r="A100" s="62" t="s">
        <v>2184</v>
      </c>
      <c r="B100" s="302">
        <f t="shared" ref="B100:Y100" si="20">IF(B$46=0,0,B$46/B$5)</f>
        <v>4.6124951938918961E-2</v>
      </c>
      <c r="C100" s="302">
        <f t="shared" si="20"/>
        <v>4.5693810148662507E-2</v>
      </c>
      <c r="D100" s="302">
        <f t="shared" si="20"/>
        <v>4.5451584745682311E-2</v>
      </c>
      <c r="E100" s="302">
        <f t="shared" si="20"/>
        <v>4.6499638966977681E-2</v>
      </c>
      <c r="F100" s="302">
        <f t="shared" si="20"/>
        <v>4.4353241942691073E-2</v>
      </c>
      <c r="G100" s="302">
        <f t="shared" si="20"/>
        <v>4.3629930973885706E-2</v>
      </c>
      <c r="H100" s="302">
        <f t="shared" si="20"/>
        <v>4.4073403859894271E-2</v>
      </c>
      <c r="I100" s="302">
        <f t="shared" si="20"/>
        <v>4.1234481155130918E-2</v>
      </c>
      <c r="J100" s="302">
        <f t="shared" si="20"/>
        <v>4.2037082704085467E-2</v>
      </c>
      <c r="K100" s="302">
        <f t="shared" si="20"/>
        <v>4.1743038023196809E-2</v>
      </c>
      <c r="L100" s="302">
        <f t="shared" si="20"/>
        <v>4.1587079242493136E-2</v>
      </c>
      <c r="M100" s="302">
        <f t="shared" si="20"/>
        <v>4.0573706208228394E-2</v>
      </c>
      <c r="N100" s="302">
        <f t="shared" si="20"/>
        <v>3.8938239355574146E-2</v>
      </c>
      <c r="O100" s="302">
        <f t="shared" si="20"/>
        <v>3.9738734192097926E-2</v>
      </c>
      <c r="P100" s="302">
        <f t="shared" si="20"/>
        <v>4.1378321289414412E-2</v>
      </c>
      <c r="Q100" s="302">
        <f t="shared" si="20"/>
        <v>3.9439857867406884E-2</v>
      </c>
      <c r="R100" s="302">
        <f t="shared" si="20"/>
        <v>3.9033121222337201E-2</v>
      </c>
      <c r="S100" s="302">
        <f t="shared" si="20"/>
        <v>3.8638973133382909E-2</v>
      </c>
      <c r="T100" s="302">
        <f t="shared" si="20"/>
        <v>4.1842221390597463E-2</v>
      </c>
      <c r="U100" s="302">
        <f t="shared" si="20"/>
        <v>3.9926629503652118E-2</v>
      </c>
      <c r="V100" s="302">
        <f t="shared" si="20"/>
        <v>4.021708160431002E-2</v>
      </c>
      <c r="W100" s="302">
        <f t="shared" si="20"/>
        <v>4.029991905418636E-2</v>
      </c>
      <c r="X100" s="302">
        <f t="shared" si="20"/>
        <v>3.9903235670963239E-2</v>
      </c>
      <c r="Y100" s="302">
        <f t="shared" si="20"/>
        <v>4.0313818921862664E-2</v>
      </c>
      <c r="DA100" s="72"/>
    </row>
    <row r="101" spans="1:105" ht="12" customHeight="1" x14ac:dyDescent="0.25">
      <c r="A101" s="62" t="s">
        <v>2191</v>
      </c>
      <c r="B101" s="302">
        <f t="shared" ref="B101:Y101" si="21">IF(B$52=0,0,B$52/B$5)</f>
        <v>3.8967793159445457E-2</v>
      </c>
      <c r="C101" s="302">
        <f t="shared" si="21"/>
        <v>3.8591852210394489E-2</v>
      </c>
      <c r="D101" s="302">
        <f t="shared" si="21"/>
        <v>3.8381338229687305E-2</v>
      </c>
      <c r="E101" s="302">
        <f t="shared" si="21"/>
        <v>3.9344816267755975E-2</v>
      </c>
      <c r="F101" s="302">
        <f t="shared" si="21"/>
        <v>3.7540770447548479E-2</v>
      </c>
      <c r="G101" s="302">
        <f t="shared" si="21"/>
        <v>3.7181774191582369E-2</v>
      </c>
      <c r="H101" s="302">
        <f t="shared" si="21"/>
        <v>3.7592629135256357E-2</v>
      </c>
      <c r="I101" s="302">
        <f t="shared" si="21"/>
        <v>3.5216783083029495E-2</v>
      </c>
      <c r="J101" s="302">
        <f t="shared" si="21"/>
        <v>3.588179113615695E-2</v>
      </c>
      <c r="K101" s="302">
        <f t="shared" si="21"/>
        <v>3.5662641411185268E-2</v>
      </c>
      <c r="L101" s="302">
        <f t="shared" si="21"/>
        <v>3.5550058899285766E-2</v>
      </c>
      <c r="M101" s="302">
        <f t="shared" si="21"/>
        <v>3.47583239385027E-2</v>
      </c>
      <c r="N101" s="302">
        <f t="shared" si="21"/>
        <v>3.3359579787433077E-2</v>
      </c>
      <c r="O101" s="302">
        <f t="shared" si="21"/>
        <v>3.4066061863630377E-2</v>
      </c>
      <c r="P101" s="302">
        <f t="shared" si="21"/>
        <v>3.5371840035154645E-2</v>
      </c>
      <c r="Q101" s="302">
        <f t="shared" si="21"/>
        <v>3.3797467596625462E-2</v>
      </c>
      <c r="R101" s="302">
        <f t="shared" si="21"/>
        <v>3.345950015097076E-2</v>
      </c>
      <c r="S101" s="302">
        <f t="shared" si="21"/>
        <v>3.3127348112808361E-2</v>
      </c>
      <c r="T101" s="302">
        <f t="shared" si="21"/>
        <v>3.5803760096887835E-2</v>
      </c>
      <c r="U101" s="302">
        <f t="shared" si="21"/>
        <v>3.4376288663256538E-2</v>
      </c>
      <c r="V101" s="302">
        <f t="shared" si="21"/>
        <v>3.4572577630493241E-2</v>
      </c>
      <c r="W101" s="302">
        <f t="shared" si="21"/>
        <v>3.4611107283577851E-2</v>
      </c>
      <c r="X101" s="302">
        <f t="shared" si="21"/>
        <v>3.4282513268880904E-2</v>
      </c>
      <c r="Y101" s="302">
        <f t="shared" si="21"/>
        <v>3.4658450710202536E-2</v>
      </c>
      <c r="DA101" s="72"/>
    </row>
    <row r="102" spans="1:105" ht="12" customHeight="1" x14ac:dyDescent="0.25">
      <c r="A102" s="62" t="s">
        <v>2203</v>
      </c>
      <c r="B102" s="302">
        <f t="shared" ref="B102:Y102" si="22">IF(B$63=0,0,B$63/B$5)</f>
        <v>3.8612238882338966E-3</v>
      </c>
      <c r="C102" s="302">
        <f t="shared" si="22"/>
        <v>3.9864029658052136E-3</v>
      </c>
      <c r="D102" s="302">
        <f t="shared" si="22"/>
        <v>4.0550142138325385E-3</v>
      </c>
      <c r="E102" s="302">
        <f t="shared" si="22"/>
        <v>3.7407495558896497E-3</v>
      </c>
      <c r="F102" s="302">
        <f t="shared" si="22"/>
        <v>4.3278065113457123E-3</v>
      </c>
      <c r="G102" s="302">
        <f t="shared" si="22"/>
        <v>4.4556688457249955E-3</v>
      </c>
      <c r="H102" s="302">
        <f t="shared" si="22"/>
        <v>4.334101838619436E-3</v>
      </c>
      <c r="I102" s="302">
        <f t="shared" si="22"/>
        <v>5.028079291799532E-3</v>
      </c>
      <c r="J102" s="302">
        <f t="shared" si="22"/>
        <v>4.8388712865380977E-3</v>
      </c>
      <c r="K102" s="302">
        <f t="shared" si="22"/>
        <v>4.902982644118252E-3</v>
      </c>
      <c r="L102" s="302">
        <f t="shared" si="22"/>
        <v>4.9361232128188482E-3</v>
      </c>
      <c r="M102" s="302">
        <f t="shared" si="22"/>
        <v>5.1583134080487522E-3</v>
      </c>
      <c r="N102" s="302">
        <f t="shared" si="22"/>
        <v>5.5258332145635969E-3</v>
      </c>
      <c r="O102" s="302">
        <f t="shared" si="22"/>
        <v>5.3436564414604719E-3</v>
      </c>
      <c r="P102" s="302">
        <f t="shared" si="22"/>
        <v>4.9857411049228743E-3</v>
      </c>
      <c r="Q102" s="302">
        <f t="shared" si="22"/>
        <v>5.412985687920569E-3</v>
      </c>
      <c r="R102" s="302">
        <f t="shared" si="22"/>
        <v>5.5003886755050635E-3</v>
      </c>
      <c r="S102" s="302">
        <f t="shared" si="22"/>
        <v>5.5840970090569901E-3</v>
      </c>
      <c r="T102" s="302">
        <f t="shared" si="22"/>
        <v>4.8652757220619151E-3</v>
      </c>
      <c r="U102" s="302">
        <f t="shared" si="22"/>
        <v>5.2653907042466679E-3</v>
      </c>
      <c r="V102" s="302">
        <f t="shared" si="22"/>
        <v>5.2114755860358771E-3</v>
      </c>
      <c r="W102" s="302">
        <f t="shared" si="22"/>
        <v>5.2000395384288293E-3</v>
      </c>
      <c r="X102" s="302">
        <f t="shared" si="22"/>
        <v>5.2877374223577753E-3</v>
      </c>
      <c r="Y102" s="302">
        <f t="shared" si="22"/>
        <v>5.1870742844766999E-3</v>
      </c>
      <c r="DA102" s="72"/>
    </row>
    <row r="103" spans="1:105" ht="12" customHeight="1" x14ac:dyDescent="0.25">
      <c r="A103" s="62" t="s">
        <v>2205</v>
      </c>
      <c r="B103" s="302">
        <f t="shared" ref="B103:Y103" si="23">IF(B$64=0,0,B$64/B$5)</f>
        <v>7.7224477764677932E-3</v>
      </c>
      <c r="C103" s="302">
        <f t="shared" si="23"/>
        <v>7.9728059316104272E-3</v>
      </c>
      <c r="D103" s="302">
        <f t="shared" si="23"/>
        <v>8.1100284276650787E-3</v>
      </c>
      <c r="E103" s="302">
        <f t="shared" si="23"/>
        <v>7.4814991117792993E-3</v>
      </c>
      <c r="F103" s="302">
        <f t="shared" si="23"/>
        <v>8.6556130226914246E-3</v>
      </c>
      <c r="G103" s="302">
        <f t="shared" si="23"/>
        <v>8.9113376914499911E-3</v>
      </c>
      <c r="H103" s="302">
        <f t="shared" si="23"/>
        <v>8.6682036772388702E-3</v>
      </c>
      <c r="I103" s="302">
        <f t="shared" si="23"/>
        <v>1.0056158583599064E-2</v>
      </c>
      <c r="J103" s="302">
        <f t="shared" si="23"/>
        <v>9.6777425730761955E-3</v>
      </c>
      <c r="K103" s="302">
        <f t="shared" si="23"/>
        <v>9.8059652882365039E-3</v>
      </c>
      <c r="L103" s="302">
        <f t="shared" si="23"/>
        <v>9.8722464256376964E-3</v>
      </c>
      <c r="M103" s="302">
        <f t="shared" si="23"/>
        <v>1.0316626816097503E-2</v>
      </c>
      <c r="N103" s="302">
        <f t="shared" si="23"/>
        <v>1.1051666429127196E-2</v>
      </c>
      <c r="O103" s="302">
        <f t="shared" si="23"/>
        <v>1.0687312882920942E-2</v>
      </c>
      <c r="P103" s="302">
        <f t="shared" si="23"/>
        <v>9.9714822098457504E-3</v>
      </c>
      <c r="Q103" s="302">
        <f t="shared" si="23"/>
        <v>1.082597137584114E-2</v>
      </c>
      <c r="R103" s="302">
        <f t="shared" si="23"/>
        <v>1.1000777351010125E-2</v>
      </c>
      <c r="S103" s="302">
        <f t="shared" si="23"/>
        <v>1.1168194018113982E-2</v>
      </c>
      <c r="T103" s="302">
        <f t="shared" si="23"/>
        <v>9.7305514441238302E-3</v>
      </c>
      <c r="U103" s="302">
        <f t="shared" si="23"/>
        <v>1.0530781408493338E-2</v>
      </c>
      <c r="V103" s="302">
        <f t="shared" si="23"/>
        <v>1.0422951172071754E-2</v>
      </c>
      <c r="W103" s="302">
        <f t="shared" si="23"/>
        <v>1.0400079076857659E-2</v>
      </c>
      <c r="X103" s="302">
        <f t="shared" si="23"/>
        <v>1.0575474844715551E-2</v>
      </c>
      <c r="Y103" s="302">
        <f t="shared" si="23"/>
        <v>1.03741485689534E-2</v>
      </c>
      <c r="DA103" s="72"/>
    </row>
    <row r="104" spans="1:105" ht="12" customHeight="1" x14ac:dyDescent="0.25">
      <c r="A104" s="62" t="s">
        <v>2207</v>
      </c>
      <c r="B104" s="302">
        <f t="shared" ref="B104:Y104" si="24">IF(B$65=0,0,B$65/B$5)</f>
        <v>1.5444895552935588E-3</v>
      </c>
      <c r="C104" s="302">
        <f t="shared" si="24"/>
        <v>1.5945611863220851E-3</v>
      </c>
      <c r="D104" s="302">
        <f t="shared" si="24"/>
        <v>1.6220056855330159E-3</v>
      </c>
      <c r="E104" s="302">
        <f t="shared" si="24"/>
        <v>1.49629982235586E-3</v>
      </c>
      <c r="F104" s="302">
        <f t="shared" si="24"/>
        <v>1.7311226045382854E-3</v>
      </c>
      <c r="G104" s="302">
        <f t="shared" si="24"/>
        <v>1.7822675382899969E-3</v>
      </c>
      <c r="H104" s="302">
        <f t="shared" si="24"/>
        <v>1.7336407354477737E-3</v>
      </c>
      <c r="I104" s="302">
        <f t="shared" si="24"/>
        <v>2.0112317167198116E-3</v>
      </c>
      <c r="J104" s="302">
        <f t="shared" si="24"/>
        <v>1.9355485146152391E-3</v>
      </c>
      <c r="K104" s="302">
        <f t="shared" si="24"/>
        <v>1.9611930576473005E-3</v>
      </c>
      <c r="L104" s="302">
        <f t="shared" si="24"/>
        <v>1.9744492851275397E-3</v>
      </c>
      <c r="M104" s="302">
        <f t="shared" si="24"/>
        <v>2.0633253632195013E-3</v>
      </c>
      <c r="N104" s="302">
        <f t="shared" si="24"/>
        <v>2.2103332858254385E-3</v>
      </c>
      <c r="O104" s="302">
        <f t="shared" si="24"/>
        <v>2.1374625765841894E-3</v>
      </c>
      <c r="P104" s="302">
        <f t="shared" si="24"/>
        <v>1.9942964419691501E-3</v>
      </c>
      <c r="Q104" s="302">
        <f t="shared" si="24"/>
        <v>2.1651942751682272E-3</v>
      </c>
      <c r="R104" s="302">
        <f t="shared" si="24"/>
        <v>2.200155470202025E-3</v>
      </c>
      <c r="S104" s="302">
        <f t="shared" si="24"/>
        <v>2.2336388036227972E-3</v>
      </c>
      <c r="T104" s="302">
        <f t="shared" si="24"/>
        <v>1.9461102888247662E-3</v>
      </c>
      <c r="U104" s="302">
        <f t="shared" si="24"/>
        <v>2.1061562816986675E-3</v>
      </c>
      <c r="V104" s="302">
        <f t="shared" si="24"/>
        <v>2.0845902344143515E-3</v>
      </c>
      <c r="W104" s="302">
        <f t="shared" si="24"/>
        <v>2.0800158153715322E-3</v>
      </c>
      <c r="X104" s="302">
        <f t="shared" si="24"/>
        <v>2.1150949689431116E-3</v>
      </c>
      <c r="Y104" s="302">
        <f t="shared" si="24"/>
        <v>2.0748297137906805E-3</v>
      </c>
      <c r="DA104" s="72"/>
    </row>
    <row r="105" spans="1:105" ht="12" customHeight="1" x14ac:dyDescent="0.25">
      <c r="A105" s="174" t="s">
        <v>2209</v>
      </c>
      <c r="B105" s="301">
        <f t="shared" ref="B105:Y105" si="25">IF(B$66=0,0,B$66/B$5)</f>
        <v>7.5947936732092033E-2</v>
      </c>
      <c r="C105" s="301">
        <f t="shared" si="25"/>
        <v>7.7300443034014246E-2</v>
      </c>
      <c r="D105" s="301">
        <f t="shared" si="25"/>
        <v>7.8060556864724892E-2</v>
      </c>
      <c r="E105" s="301">
        <f t="shared" si="25"/>
        <v>7.4683600529885652E-2</v>
      </c>
      <c r="F105" s="301">
        <f t="shared" si="25"/>
        <v>8.1012877086936705E-2</v>
      </c>
      <c r="G105" s="301">
        <f t="shared" si="25"/>
        <v>8.2375109879184852E-2</v>
      </c>
      <c r="H105" s="301">
        <f t="shared" si="25"/>
        <v>8.1007138463759287E-2</v>
      </c>
      <c r="I105" s="301">
        <f t="shared" si="25"/>
        <v>8.8635764641405074E-2</v>
      </c>
      <c r="J105" s="301">
        <f t="shared" si="25"/>
        <v>8.6637971433530456E-2</v>
      </c>
      <c r="K105" s="301">
        <f t="shared" si="25"/>
        <v>8.7323231860843314E-2</v>
      </c>
      <c r="L105" s="301">
        <f t="shared" si="25"/>
        <v>8.7656355920660248E-2</v>
      </c>
      <c r="M105" s="301">
        <f t="shared" si="25"/>
        <v>8.9982120539894322E-2</v>
      </c>
      <c r="N105" s="301">
        <f t="shared" si="25"/>
        <v>9.3875855917731302E-2</v>
      </c>
      <c r="O105" s="301">
        <f t="shared" si="25"/>
        <v>9.1946461568256546E-2</v>
      </c>
      <c r="P105" s="301">
        <f t="shared" si="25"/>
        <v>8.8211306627863612E-2</v>
      </c>
      <c r="Q105" s="301">
        <f t="shared" si="25"/>
        <v>9.2683836417632684E-2</v>
      </c>
      <c r="R105" s="301">
        <f t="shared" si="25"/>
        <v>9.3618017659457861E-2</v>
      </c>
      <c r="S105" s="301">
        <f t="shared" si="25"/>
        <v>9.4487955788526742E-2</v>
      </c>
      <c r="T105" s="301">
        <f t="shared" si="25"/>
        <v>8.6941925625428837E-2</v>
      </c>
      <c r="U105" s="301">
        <f t="shared" si="25"/>
        <v>9.1098373100319721E-2</v>
      </c>
      <c r="V105" s="301">
        <f t="shared" si="25"/>
        <v>9.0551333777327714E-2</v>
      </c>
      <c r="W105" s="301">
        <f t="shared" si="25"/>
        <v>9.0456336728164055E-2</v>
      </c>
      <c r="X105" s="301">
        <f t="shared" si="25"/>
        <v>9.1362150240696813E-2</v>
      </c>
      <c r="Y105" s="301">
        <f t="shared" si="25"/>
        <v>9.0263348763870432E-2</v>
      </c>
      <c r="DA105" s="178"/>
    </row>
    <row r="106" spans="1:105" ht="12" customHeight="1" x14ac:dyDescent="0.25">
      <c r="A106" s="62" t="s">
        <v>2210</v>
      </c>
      <c r="B106" s="302">
        <f t="shared" ref="B106:Y106" si="26">IF(B$67=0,0,B$67/B$5)</f>
        <v>1.8273641288989676E-2</v>
      </c>
      <c r="C106" s="302">
        <f t="shared" si="26"/>
        <v>1.8065153850776308E-2</v>
      </c>
      <c r="D106" s="302">
        <f t="shared" si="26"/>
        <v>1.7970519499690113E-2</v>
      </c>
      <c r="E106" s="302">
        <f t="shared" si="26"/>
        <v>1.850876491697807E-2</v>
      </c>
      <c r="F106" s="302">
        <f t="shared" si="26"/>
        <v>1.7525110858944155E-2</v>
      </c>
      <c r="G106" s="302">
        <f t="shared" si="26"/>
        <v>1.7288179742060861E-2</v>
      </c>
      <c r="H106" s="302">
        <f t="shared" si="26"/>
        <v>1.7427539279290017E-2</v>
      </c>
      <c r="I106" s="302">
        <f t="shared" si="26"/>
        <v>1.6457149266027642E-2</v>
      </c>
      <c r="J106" s="302">
        <f t="shared" si="26"/>
        <v>1.6800567106649469E-2</v>
      </c>
      <c r="K106" s="302">
        <f t="shared" si="26"/>
        <v>1.6691365654279457E-2</v>
      </c>
      <c r="L106" s="302">
        <f t="shared" si="26"/>
        <v>1.6613682915618953E-2</v>
      </c>
      <c r="M106" s="302">
        <f t="shared" si="26"/>
        <v>1.6192158598002455E-2</v>
      </c>
      <c r="N106" s="302">
        <f t="shared" si="26"/>
        <v>1.5558458503258816E-2</v>
      </c>
      <c r="O106" s="302">
        <f t="shared" si="26"/>
        <v>1.5870805258770306E-2</v>
      </c>
      <c r="P106" s="302">
        <f t="shared" si="26"/>
        <v>1.6555395539583323E-2</v>
      </c>
      <c r="Q106" s="302">
        <f t="shared" si="26"/>
        <v>1.57550125808745E-2</v>
      </c>
      <c r="R106" s="302">
        <f t="shared" si="26"/>
        <v>1.5613488335084476E-2</v>
      </c>
      <c r="S106" s="302">
        <f t="shared" si="26"/>
        <v>1.5454788285666803E-2</v>
      </c>
      <c r="T106" s="302">
        <f t="shared" si="26"/>
        <v>1.6775017003395638E-2</v>
      </c>
      <c r="U106" s="302">
        <f t="shared" si="26"/>
        <v>1.5984536391095552E-2</v>
      </c>
      <c r="V106" s="302">
        <f t="shared" si="26"/>
        <v>1.6103349099456519E-2</v>
      </c>
      <c r="W106" s="302">
        <f t="shared" si="26"/>
        <v>1.615017229612447E-2</v>
      </c>
      <c r="X106" s="302">
        <f t="shared" si="26"/>
        <v>1.5974670481954951E-2</v>
      </c>
      <c r="Y106" s="302">
        <f t="shared" si="26"/>
        <v>1.6117278777448396E-2</v>
      </c>
      <c r="DA106" s="72"/>
    </row>
    <row r="107" spans="1:105" ht="12" customHeight="1" x14ac:dyDescent="0.25">
      <c r="A107" s="62" t="s">
        <v>2212</v>
      </c>
      <c r="B107" s="302">
        <f t="shared" ref="B107:Y107" si="27">IF(B$68=0,0,B$68/B$5)</f>
        <v>7.3401937253249078E-3</v>
      </c>
      <c r="C107" s="302">
        <f t="shared" si="27"/>
        <v>7.2693793637308157E-3</v>
      </c>
      <c r="D107" s="302">
        <f t="shared" si="27"/>
        <v>7.2297257607167199E-3</v>
      </c>
      <c r="E107" s="302">
        <f t="shared" si="27"/>
        <v>7.4112119285523748E-3</v>
      </c>
      <c r="F107" s="302">
        <f t="shared" si="27"/>
        <v>7.0713916632501291E-3</v>
      </c>
      <c r="G107" s="302">
        <f t="shared" si="27"/>
        <v>7.0037690997994465E-3</v>
      </c>
      <c r="H107" s="302">
        <f t="shared" si="27"/>
        <v>7.0811600587186475E-3</v>
      </c>
      <c r="I107" s="302">
        <f t="shared" si="27"/>
        <v>6.6336322704875486E-3</v>
      </c>
      <c r="J107" s="302">
        <f t="shared" si="27"/>
        <v>6.7588969453148849E-3</v>
      </c>
      <c r="K107" s="302">
        <f t="shared" si="27"/>
        <v>6.7176166647107995E-3</v>
      </c>
      <c r="L107" s="302">
        <f t="shared" si="27"/>
        <v>6.6964099865690655E-3</v>
      </c>
      <c r="M107" s="302">
        <f t="shared" si="27"/>
        <v>6.5472743152858292E-3</v>
      </c>
      <c r="N107" s="302">
        <f t="shared" si="27"/>
        <v>6.2837989627297754E-3</v>
      </c>
      <c r="O107" s="302">
        <f t="shared" si="27"/>
        <v>6.4168759189109853E-3</v>
      </c>
      <c r="P107" s="302">
        <f t="shared" si="27"/>
        <v>6.6628396742119565E-3</v>
      </c>
      <c r="Q107" s="302">
        <f t="shared" si="27"/>
        <v>6.3662819849599206E-3</v>
      </c>
      <c r="R107" s="302">
        <f t="shared" si="27"/>
        <v>6.3026205270526629E-3</v>
      </c>
      <c r="S107" s="302">
        <f t="shared" si="27"/>
        <v>6.2400544921633501E-3</v>
      </c>
      <c r="T107" s="302">
        <f t="shared" si="27"/>
        <v>6.7441985778071301E-3</v>
      </c>
      <c r="U107" s="302">
        <f t="shared" si="27"/>
        <v>6.4753119919707582E-3</v>
      </c>
      <c r="V107" s="302">
        <f t="shared" si="27"/>
        <v>6.5122860910624353E-3</v>
      </c>
      <c r="W107" s="302">
        <f t="shared" si="27"/>
        <v>6.5195437542473495E-3</v>
      </c>
      <c r="X107" s="302">
        <f t="shared" si="27"/>
        <v>6.4576479287642707E-3</v>
      </c>
      <c r="Y107" s="302">
        <f t="shared" si="27"/>
        <v>6.5284616296226389E-3</v>
      </c>
      <c r="DA107" s="72"/>
    </row>
    <row r="108" spans="1:105" ht="12" customHeight="1" x14ac:dyDescent="0.25">
      <c r="A108" s="62" t="s">
        <v>2224</v>
      </c>
      <c r="B108" s="302">
        <f t="shared" ref="B108:Y108" si="28">IF(B$79=0,0,B$79/B$5)</f>
        <v>5.0334101717777455E-2</v>
      </c>
      <c r="C108" s="302">
        <f t="shared" si="28"/>
        <v>5.196590981950712E-2</v>
      </c>
      <c r="D108" s="302">
        <f t="shared" si="28"/>
        <v>5.2860311604318068E-2</v>
      </c>
      <c r="E108" s="302">
        <f t="shared" si="28"/>
        <v>4.8763623684355197E-2</v>
      </c>
      <c r="F108" s="302">
        <f t="shared" si="28"/>
        <v>5.6416374564742425E-2</v>
      </c>
      <c r="G108" s="302">
        <f t="shared" si="28"/>
        <v>5.8083161037324547E-2</v>
      </c>
      <c r="H108" s="302">
        <f t="shared" si="28"/>
        <v>5.6498439125750616E-2</v>
      </c>
      <c r="I108" s="302">
        <f t="shared" si="28"/>
        <v>6.554498310488989E-2</v>
      </c>
      <c r="J108" s="302">
        <f t="shared" si="28"/>
        <v>6.3078507381566104E-2</v>
      </c>
      <c r="K108" s="302">
        <f t="shared" si="28"/>
        <v>6.3914249541853055E-2</v>
      </c>
      <c r="L108" s="302">
        <f t="shared" si="28"/>
        <v>6.4346263018472225E-2</v>
      </c>
      <c r="M108" s="302">
        <f t="shared" si="28"/>
        <v>6.724268762660604E-2</v>
      </c>
      <c r="N108" s="302">
        <f t="shared" si="28"/>
        <v>7.2033598451742717E-2</v>
      </c>
      <c r="O108" s="302">
        <f t="shared" si="28"/>
        <v>6.9658780390575256E-2</v>
      </c>
      <c r="P108" s="302">
        <f t="shared" si="28"/>
        <v>6.4993071414068335E-2</v>
      </c>
      <c r="Q108" s="302">
        <f t="shared" si="28"/>
        <v>7.0562541851798249E-2</v>
      </c>
      <c r="R108" s="302">
        <f t="shared" si="28"/>
        <v>7.1701908797320732E-2</v>
      </c>
      <c r="S108" s="302">
        <f t="shared" si="28"/>
        <v>7.2793113010696603E-2</v>
      </c>
      <c r="T108" s="302">
        <f t="shared" si="28"/>
        <v>6.3422710044226061E-2</v>
      </c>
      <c r="U108" s="302">
        <f t="shared" si="28"/>
        <v>6.8638524717253416E-2</v>
      </c>
      <c r="V108" s="302">
        <f t="shared" si="28"/>
        <v>6.7935698586808757E-2</v>
      </c>
      <c r="W108" s="302">
        <f t="shared" si="28"/>
        <v>6.7786620677792231E-2</v>
      </c>
      <c r="X108" s="302">
        <f t="shared" si="28"/>
        <v>6.8929831829977584E-2</v>
      </c>
      <c r="Y108" s="302">
        <f t="shared" si="28"/>
        <v>6.7617608356799391E-2</v>
      </c>
      <c r="DA108" s="72"/>
    </row>
    <row r="109" spans="1:105" ht="12" customHeight="1" x14ac:dyDescent="0.25">
      <c r="A109" s="41" t="s">
        <v>2226</v>
      </c>
      <c r="B109" s="235">
        <f t="shared" ref="B109:Y109" si="29">IF(B$80=0,0,B$80/B$5)</f>
        <v>6.8989909767244381E-2</v>
      </c>
      <c r="C109" s="235">
        <f t="shared" si="29"/>
        <v>7.1226530464818624E-2</v>
      </c>
      <c r="D109" s="235">
        <f t="shared" si="29"/>
        <v>7.2452432911151068E-2</v>
      </c>
      <c r="E109" s="235">
        <f t="shared" si="29"/>
        <v>6.6837350485969393E-2</v>
      </c>
      <c r="F109" s="235">
        <f t="shared" si="29"/>
        <v>7.7326513393244353E-2</v>
      </c>
      <c r="G109" s="235">
        <f t="shared" si="29"/>
        <v>7.9611076828774788E-2</v>
      </c>
      <c r="H109" s="235">
        <f t="shared" si="29"/>
        <v>7.743899432497503E-2</v>
      </c>
      <c r="I109" s="235">
        <f t="shared" si="29"/>
        <v>8.9838545156847596E-2</v>
      </c>
      <c r="J109" s="235">
        <f t="shared" si="29"/>
        <v>8.6457896018629118E-2</v>
      </c>
      <c r="K109" s="235">
        <f t="shared" si="29"/>
        <v>8.760339726448757E-2</v>
      </c>
      <c r="L109" s="235">
        <f t="shared" si="29"/>
        <v>8.8195532015144365E-2</v>
      </c>
      <c r="M109" s="235">
        <f t="shared" si="29"/>
        <v>9.2165486092862625E-2</v>
      </c>
      <c r="N109" s="235">
        <f t="shared" si="29"/>
        <v>9.8732097877897343E-2</v>
      </c>
      <c r="O109" s="235">
        <f t="shared" si="29"/>
        <v>9.5477078355105327E-2</v>
      </c>
      <c r="P109" s="235">
        <f t="shared" si="29"/>
        <v>8.9082073173643084E-2</v>
      </c>
      <c r="Q109" s="235">
        <f t="shared" si="29"/>
        <v>9.6715809543961848E-2</v>
      </c>
      <c r="R109" s="235">
        <f t="shared" si="29"/>
        <v>9.8277470924234681E-2</v>
      </c>
      <c r="S109" s="235">
        <f t="shared" si="29"/>
        <v>9.9773118559719307E-2</v>
      </c>
      <c r="T109" s="235">
        <f t="shared" si="29"/>
        <v>8.6929673796083115E-2</v>
      </c>
      <c r="U109" s="235">
        <f t="shared" si="29"/>
        <v>9.407867559356102E-2</v>
      </c>
      <c r="V109" s="235">
        <f t="shared" si="29"/>
        <v>9.3115354313024201E-2</v>
      </c>
      <c r="W109" s="235">
        <f t="shared" si="29"/>
        <v>9.2911022237148339E-2</v>
      </c>
      <c r="X109" s="235">
        <f t="shared" si="29"/>
        <v>9.4477952639053578E-2</v>
      </c>
      <c r="Y109" s="235">
        <f t="shared" si="29"/>
        <v>9.2679367268113141E-2</v>
      </c>
      <c r="DA109" s="97"/>
    </row>
    <row r="110" spans="1:105" ht="12" customHeight="1" x14ac:dyDescent="0.25">
      <c r="A110" s="172"/>
      <c r="B110" s="172"/>
      <c r="C110" s="172"/>
      <c r="D110" s="172"/>
      <c r="E110" s="172"/>
      <c r="F110" s="172"/>
      <c r="G110" s="172"/>
      <c r="H110" s="172"/>
      <c r="I110" s="172"/>
      <c r="J110" s="172"/>
      <c r="K110" s="172"/>
      <c r="L110" s="172"/>
      <c r="M110" s="172"/>
      <c r="N110" s="172"/>
      <c r="O110" s="172"/>
      <c r="P110" s="172"/>
      <c r="Q110" s="172"/>
      <c r="R110" s="172"/>
      <c r="S110" s="172"/>
      <c r="T110" s="172"/>
      <c r="U110" s="172"/>
      <c r="V110" s="172"/>
      <c r="W110" s="172"/>
      <c r="X110" s="172"/>
      <c r="Y110" s="172"/>
      <c r="DA110" s="176"/>
    </row>
    <row r="111" spans="1:105" ht="15" customHeight="1" x14ac:dyDescent="0.25">
      <c r="A111" s="32" t="s">
        <v>56</v>
      </c>
      <c r="B111" s="257"/>
      <c r="C111" s="257"/>
      <c r="D111" s="257"/>
      <c r="E111" s="257"/>
      <c r="F111" s="257"/>
      <c r="G111" s="257"/>
      <c r="H111" s="257"/>
      <c r="I111" s="257"/>
      <c r="J111" s="257"/>
      <c r="K111" s="257"/>
      <c r="L111" s="257"/>
      <c r="M111" s="257"/>
      <c r="N111" s="257"/>
      <c r="O111" s="257"/>
      <c r="P111" s="257"/>
      <c r="Q111" s="257"/>
      <c r="R111" s="257"/>
      <c r="S111" s="257"/>
      <c r="T111" s="257"/>
      <c r="U111" s="257"/>
      <c r="V111" s="257"/>
      <c r="W111" s="257"/>
      <c r="X111" s="257"/>
      <c r="Y111" s="257"/>
      <c r="DA111" s="88"/>
    </row>
    <row r="112" spans="1:105" ht="12" customHeight="1" x14ac:dyDescent="0.25">
      <c r="A112" s="172"/>
      <c r="B112" s="172"/>
      <c r="C112" s="172"/>
      <c r="D112" s="172"/>
      <c r="E112" s="172"/>
      <c r="F112" s="172"/>
      <c r="G112" s="172"/>
      <c r="H112" s="172"/>
      <c r="I112" s="172"/>
      <c r="J112" s="172"/>
      <c r="K112" s="172"/>
      <c r="L112" s="172"/>
      <c r="M112" s="172"/>
      <c r="N112" s="172"/>
      <c r="O112" s="172"/>
      <c r="P112" s="172"/>
      <c r="Q112" s="172"/>
      <c r="R112" s="172"/>
      <c r="S112" s="172"/>
      <c r="T112" s="172"/>
      <c r="U112" s="172"/>
      <c r="V112" s="172"/>
      <c r="W112" s="172"/>
      <c r="X112" s="172"/>
      <c r="Y112" s="172"/>
      <c r="DA112" s="176"/>
    </row>
    <row r="113" spans="1:105" ht="12" customHeight="1" x14ac:dyDescent="0.25">
      <c r="A113" s="35" t="s">
        <v>22</v>
      </c>
      <c r="B113" s="320">
        <f t="shared" ref="B113:Y113" si="30">SUM(B$114:B$124)</f>
        <v>108.9492525938979</v>
      </c>
      <c r="C113" s="320">
        <f t="shared" si="30"/>
        <v>109.19531160357134</v>
      </c>
      <c r="D113" s="320">
        <f t="shared" si="30"/>
        <v>111.52671379556695</v>
      </c>
      <c r="E113" s="320">
        <f t="shared" si="30"/>
        <v>112.03777381256033</v>
      </c>
      <c r="F113" s="320">
        <f t="shared" si="30"/>
        <v>110.07090512905101</v>
      </c>
      <c r="G113" s="320">
        <f t="shared" si="30"/>
        <v>105.75903992192644</v>
      </c>
      <c r="H113" s="320">
        <f t="shared" si="30"/>
        <v>101.66642059462855</v>
      </c>
      <c r="I113" s="320">
        <f t="shared" si="30"/>
        <v>101.40446830003896</v>
      </c>
      <c r="J113" s="320">
        <f t="shared" si="30"/>
        <v>100.46047410561016</v>
      </c>
      <c r="K113" s="320">
        <f t="shared" si="30"/>
        <v>96.667568135169205</v>
      </c>
      <c r="L113" s="320">
        <f t="shared" si="30"/>
        <v>99.19477128617666</v>
      </c>
      <c r="M113" s="320">
        <f t="shared" si="30"/>
        <v>99.212462675420028</v>
      </c>
      <c r="N113" s="320">
        <f t="shared" si="30"/>
        <v>99.996127920555381</v>
      </c>
      <c r="O113" s="320">
        <f t="shared" si="30"/>
        <v>98.644404463652748</v>
      </c>
      <c r="P113" s="320">
        <f t="shared" si="30"/>
        <v>97.287241633792547</v>
      </c>
      <c r="Q113" s="320">
        <f t="shared" si="30"/>
        <v>95.64411151418112</v>
      </c>
      <c r="R113" s="320">
        <f t="shared" si="30"/>
        <v>97.349277509353144</v>
      </c>
      <c r="S113" s="320">
        <f t="shared" si="30"/>
        <v>97.689943262779892</v>
      </c>
      <c r="T113" s="320">
        <f t="shared" si="30"/>
        <v>98.166485076638224</v>
      </c>
      <c r="U113" s="320">
        <f t="shared" si="30"/>
        <v>95.967479901010336</v>
      </c>
      <c r="V113" s="320">
        <f t="shared" si="30"/>
        <v>96.628114700679461</v>
      </c>
      <c r="W113" s="320">
        <f t="shared" si="30"/>
        <v>100.82155772557385</v>
      </c>
      <c r="X113" s="320">
        <f t="shared" si="30"/>
        <v>99.996916203670267</v>
      </c>
      <c r="Y113" s="320">
        <f t="shared" si="30"/>
        <v>91.00165229617707</v>
      </c>
      <c r="DA113" s="95"/>
    </row>
    <row r="114" spans="1:105" ht="12" customHeight="1" x14ac:dyDescent="0.25">
      <c r="A114" s="55" t="s">
        <v>91</v>
      </c>
      <c r="B114" s="330">
        <f>IF(B$6=0,0,B$6/FBT!B$5*1000)</f>
        <v>1.3284551264866966</v>
      </c>
      <c r="C114" s="330">
        <f>IF(C$6=0,0,C$6/FBT!C$5*1000)</f>
        <v>1.3746205706163199</v>
      </c>
      <c r="D114" s="330">
        <f>IF(D$6=0,0,D$6/FBT!D$5*1000)</f>
        <v>1.4281339252517604</v>
      </c>
      <c r="E114" s="330">
        <f>IF(E$6=0,0,E$6/FBT!E$5*1000)</f>
        <v>1.3234902714701058</v>
      </c>
      <c r="F114" s="330">
        <f>IF(F$6=0,0,F$6/FBT!F$5*1000)</f>
        <v>1.5043123576649156</v>
      </c>
      <c r="G114" s="330">
        <f>IF(G$6=0,0,G$6/FBT!G$5*1000)</f>
        <v>1.4880860821070956</v>
      </c>
      <c r="H114" s="330">
        <f>IF(H$6=0,0,H$6/FBT!H$5*1000)</f>
        <v>1.3914714329211675</v>
      </c>
      <c r="I114" s="330">
        <f>IF(I$6=0,0,I$6/FBT!I$5*1000)</f>
        <v>1.6101148647011625</v>
      </c>
      <c r="J114" s="330">
        <f>IF(J$6=0,0,J$6/FBT!J$5*1000)</f>
        <v>1.5351009586788664</v>
      </c>
      <c r="K114" s="330">
        <f>IF(K$6=0,0,K$6/FBT!K$5*1000)</f>
        <v>1.4967139225763775</v>
      </c>
      <c r="L114" s="330">
        <f>IF(L$6=0,0,L$6/FBT!L$5*1000)</f>
        <v>1.5462240414819572</v>
      </c>
      <c r="M114" s="330">
        <f>IF(M$6=0,0,M$6/FBT!M$5*1000)</f>
        <v>1.6161125572552284</v>
      </c>
      <c r="N114" s="330">
        <f>IF(N$6=0,0,N$6/FBT!N$5*1000)</f>
        <v>1.7449323947089102</v>
      </c>
      <c r="O114" s="330">
        <f>IF(O$6=0,0,O$6/FBT!O$5*1000)</f>
        <v>1.6645951810302011</v>
      </c>
      <c r="P114" s="330">
        <f>IF(P$6=0,0,P$6/FBT!P$5*1000)</f>
        <v>1.5317336829415698</v>
      </c>
      <c r="Q114" s="330">
        <f>IF(Q$6=0,0,Q$6/FBT!Q$5*1000)</f>
        <v>1.6349059160846571</v>
      </c>
      <c r="R114" s="330">
        <f>IF(R$6=0,0,R$6/FBT!R$5*1000)</f>
        <v>1.6909227270980396</v>
      </c>
      <c r="S114" s="330">
        <f>IF(S$6=0,0,S$6/FBT!S$5*1000)</f>
        <v>1.7226635368062195</v>
      </c>
      <c r="T114" s="330">
        <f>IF(T$6=0,0,T$6/FBT!T$5*1000)</f>
        <v>1.5082326838848039</v>
      </c>
      <c r="U114" s="330">
        <f>IF(U$6=0,0,U$6/FBT!U$5*1000)</f>
        <v>1.5957040313076596</v>
      </c>
      <c r="V114" s="330">
        <f>IF(V$6=0,0,V$6/FBT!V$5*1000)</f>
        <v>1.5902370337492597</v>
      </c>
      <c r="W114" s="330">
        <f>IF(W$6=0,0,W$6/FBT!W$5*1000)</f>
        <v>1.655608694207269</v>
      </c>
      <c r="X114" s="330">
        <f>IF(X$6=0,0,X$6/FBT!X$5*1000)</f>
        <v>1.669760323991121</v>
      </c>
      <c r="Y114" s="330">
        <f>IF(Y$6=0,0,Y$6/FBT!Y$5*1000)</f>
        <v>1.4906284120117572</v>
      </c>
      <c r="DA114" s="67"/>
    </row>
    <row r="115" spans="1:105" ht="12" customHeight="1" x14ac:dyDescent="0.25">
      <c r="A115" s="173" t="s">
        <v>92</v>
      </c>
      <c r="B115" s="331">
        <f>IF(B$7=0,0,B$7/FBT!B$5*1000)</f>
        <v>1.549864314234479</v>
      </c>
      <c r="C115" s="331">
        <f>IF(C$7=0,0,C$7/FBT!C$5*1000)</f>
        <v>1.6037239990523735</v>
      </c>
      <c r="D115" s="331">
        <f>IF(D$7=0,0,D$7/FBT!D$5*1000)</f>
        <v>1.6661562461270543</v>
      </c>
      <c r="E115" s="331">
        <f>IF(E$7=0,0,E$7/FBT!E$5*1000)</f>
        <v>1.5440719833817902</v>
      </c>
      <c r="F115" s="331">
        <f>IF(F$7=0,0,F$7/FBT!F$5*1000)</f>
        <v>1.755031083942401</v>
      </c>
      <c r="G115" s="331">
        <f>IF(G$7=0,0,G$7/FBT!G$5*1000)</f>
        <v>1.7361004291249453</v>
      </c>
      <c r="H115" s="331">
        <f>IF(H$7=0,0,H$7/FBT!H$5*1000)</f>
        <v>1.6233833384080287</v>
      </c>
      <c r="I115" s="331">
        <f>IF(I$7=0,0,I$7/FBT!I$5*1000)</f>
        <v>1.8784673421513558</v>
      </c>
      <c r="J115" s="331">
        <f>IF(J$7=0,0,J$7/FBT!J$5*1000)</f>
        <v>1.7909511184586768</v>
      </c>
      <c r="K115" s="331">
        <f>IF(K$7=0,0,K$7/FBT!K$5*1000)</f>
        <v>1.7461662430057743</v>
      </c>
      <c r="L115" s="331">
        <f>IF(L$7=0,0,L$7/FBT!L$5*1000)</f>
        <v>1.8039280483956177</v>
      </c>
      <c r="M115" s="331">
        <f>IF(M$7=0,0,M$7/FBT!M$5*1000)</f>
        <v>1.8854646501310999</v>
      </c>
      <c r="N115" s="331">
        <f>IF(N$7=0,0,N$7/FBT!N$5*1000)</f>
        <v>2.0357544604937288</v>
      </c>
      <c r="O115" s="331">
        <f>IF(O$7=0,0,O$7/FBT!O$5*1000)</f>
        <v>1.9420277112019011</v>
      </c>
      <c r="P115" s="331">
        <f>IF(P$7=0,0,P$7/FBT!P$5*1000)</f>
        <v>1.7870226300984986</v>
      </c>
      <c r="Q115" s="331">
        <f>IF(Q$7=0,0,Q$7/FBT!Q$5*1000)</f>
        <v>1.9073902354321002</v>
      </c>
      <c r="R115" s="331">
        <f>IF(R$7=0,0,R$7/FBT!R$5*1000)</f>
        <v>1.9727431816143797</v>
      </c>
      <c r="S115" s="331">
        <f>IF(S$7=0,0,S$7/FBT!S$5*1000)</f>
        <v>2.0097741262739235</v>
      </c>
      <c r="T115" s="331">
        <f>IF(T$7=0,0,T$7/FBT!T$5*1000)</f>
        <v>1.7596047978656049</v>
      </c>
      <c r="U115" s="331">
        <f>IF(U$7=0,0,U$7/FBT!U$5*1000)</f>
        <v>1.8616547031922694</v>
      </c>
      <c r="V115" s="331">
        <f>IF(V$7=0,0,V$7/FBT!V$5*1000)</f>
        <v>1.8552765393741377</v>
      </c>
      <c r="W115" s="331">
        <f>IF(W$7=0,0,W$7/FBT!W$5*1000)</f>
        <v>1.9315434765751474</v>
      </c>
      <c r="X115" s="331">
        <f>IF(X$7=0,0,X$7/FBT!X$5*1000)</f>
        <v>1.9480537113229761</v>
      </c>
      <c r="Y115" s="331">
        <f>IF(Y$7=0,0,Y$7/FBT!Y$5*1000)</f>
        <v>1.7390664806803842</v>
      </c>
      <c r="DA115" s="177"/>
    </row>
    <row r="116" spans="1:105" ht="12" customHeight="1" x14ac:dyDescent="0.25">
      <c r="A116" s="173" t="s">
        <v>93</v>
      </c>
      <c r="B116" s="331">
        <f>IF(B$8=0,0,B$8/FBT!B$5*1000)</f>
        <v>3.5425470039645228</v>
      </c>
      <c r="C116" s="331">
        <f>IF(C$8=0,0,C$8/FBT!C$5*1000)</f>
        <v>3.6656548549768524</v>
      </c>
      <c r="D116" s="331">
        <f>IF(D$8=0,0,D$8/FBT!D$5*1000)</f>
        <v>3.8083571340046967</v>
      </c>
      <c r="E116" s="331">
        <f>IF(E$8=0,0,E$8/FBT!E$5*1000)</f>
        <v>3.5293073905869465</v>
      </c>
      <c r="F116" s="331">
        <f>IF(F$8=0,0,F$8/FBT!F$5*1000)</f>
        <v>4.0114996204397739</v>
      </c>
      <c r="G116" s="331">
        <f>IF(G$8=0,0,G$8/FBT!G$5*1000)</f>
        <v>3.9682295522855879</v>
      </c>
      <c r="H116" s="331">
        <f>IF(H$8=0,0,H$8/FBT!H$5*1000)</f>
        <v>3.7105904877897808</v>
      </c>
      <c r="I116" s="331">
        <f>IF(I$8=0,0,I$8/FBT!I$5*1000)</f>
        <v>4.2936396392030991</v>
      </c>
      <c r="J116" s="331">
        <f>IF(J$8=0,0,J$8/FBT!J$5*1000)</f>
        <v>4.0936025564769771</v>
      </c>
      <c r="K116" s="331">
        <f>IF(K$8=0,0,K$8/FBT!K$5*1000)</f>
        <v>3.991237126870343</v>
      </c>
      <c r="L116" s="331">
        <f>IF(L$8=0,0,L$8/FBT!L$5*1000)</f>
        <v>4.1232641106185541</v>
      </c>
      <c r="M116" s="331">
        <f>IF(M$8=0,0,M$8/FBT!M$5*1000)</f>
        <v>4.3096334860139409</v>
      </c>
      <c r="N116" s="331">
        <f>IF(N$8=0,0,N$8/FBT!N$5*1000)</f>
        <v>4.6531530525570952</v>
      </c>
      <c r="O116" s="331">
        <f>IF(O$8=0,0,O$8/FBT!O$5*1000)</f>
        <v>4.4389204827472009</v>
      </c>
      <c r="P116" s="331">
        <f>IF(P$8=0,0,P$8/FBT!P$5*1000)</f>
        <v>4.0846231545108518</v>
      </c>
      <c r="Q116" s="331">
        <f>IF(Q$8=0,0,Q$8/FBT!Q$5*1000)</f>
        <v>4.3597491095590879</v>
      </c>
      <c r="R116" s="331">
        <f>IF(R$8=0,0,R$8/FBT!R$5*1000)</f>
        <v>4.5091272722614395</v>
      </c>
      <c r="S116" s="331">
        <f>IF(S$8=0,0,S$8/FBT!S$5*1000)</f>
        <v>4.5937694314832527</v>
      </c>
      <c r="T116" s="331">
        <f>IF(T$8=0,0,T$8/FBT!T$5*1000)</f>
        <v>4.0219538236928098</v>
      </c>
      <c r="U116" s="331">
        <f>IF(U$8=0,0,U$8/FBT!U$5*1000)</f>
        <v>4.2552107501537577</v>
      </c>
      <c r="V116" s="331">
        <f>IF(V$8=0,0,V$8/FBT!V$5*1000)</f>
        <v>4.2406320899980265</v>
      </c>
      <c r="W116" s="331">
        <f>IF(W$8=0,0,W$8/FBT!W$5*1000)</f>
        <v>4.4149565178860524</v>
      </c>
      <c r="X116" s="331">
        <f>IF(X$8=0,0,X$8/FBT!X$5*1000)</f>
        <v>4.4526941973096585</v>
      </c>
      <c r="Y116" s="331">
        <f>IF(Y$8=0,0,Y$8/FBT!Y$5*1000)</f>
        <v>3.97500909869802</v>
      </c>
      <c r="DA116" s="177"/>
    </row>
    <row r="117" spans="1:105" ht="12" customHeight="1" x14ac:dyDescent="0.25">
      <c r="A117" s="173" t="s">
        <v>94</v>
      </c>
      <c r="B117" s="331">
        <f>IF(B$9=0,0,B$9/FBT!B$5*1000)</f>
        <v>2.6569102529733919</v>
      </c>
      <c r="C117" s="331">
        <f>IF(C$9=0,0,C$9/FBT!C$5*1000)</f>
        <v>2.7492411412326385</v>
      </c>
      <c r="D117" s="331">
        <f>IF(D$9=0,0,D$9/FBT!D$5*1000)</f>
        <v>2.8562678505035195</v>
      </c>
      <c r="E117" s="331">
        <f>IF(E$9=0,0,E$9/FBT!E$5*1000)</f>
        <v>2.6469805429402107</v>
      </c>
      <c r="F117" s="331">
        <f>IF(F$9=0,0,F$9/FBT!F$5*1000)</f>
        <v>3.0086247153298311</v>
      </c>
      <c r="G117" s="331">
        <f>IF(G$9=0,0,G$9/FBT!G$5*1000)</f>
        <v>2.9761721642141894</v>
      </c>
      <c r="H117" s="331">
        <f>IF(H$9=0,0,H$9/FBT!H$5*1000)</f>
        <v>2.782942865842335</v>
      </c>
      <c r="I117" s="331">
        <f>IF(I$9=0,0,I$9/FBT!I$5*1000)</f>
        <v>3.2202297294023237</v>
      </c>
      <c r="J117" s="331">
        <f>IF(J$9=0,0,J$9/FBT!J$5*1000)</f>
        <v>3.0702019173577315</v>
      </c>
      <c r="K117" s="331">
        <f>IF(K$9=0,0,K$9/FBT!K$5*1000)</f>
        <v>2.9934278451527563</v>
      </c>
      <c r="L117" s="331">
        <f>IF(L$9=0,0,L$9/FBT!L$5*1000)</f>
        <v>3.0924480829639158</v>
      </c>
      <c r="M117" s="331">
        <f>IF(M$9=0,0,M$9/FBT!M$5*1000)</f>
        <v>3.2322251145104555</v>
      </c>
      <c r="N117" s="331">
        <f>IF(N$9=0,0,N$9/FBT!N$5*1000)</f>
        <v>3.4898647894178203</v>
      </c>
      <c r="O117" s="331">
        <f>IF(O$9=0,0,O$9/FBT!O$5*1000)</f>
        <v>3.3291903620604004</v>
      </c>
      <c r="P117" s="331">
        <f>IF(P$9=0,0,P$9/FBT!P$5*1000)</f>
        <v>3.0634673658831395</v>
      </c>
      <c r="Q117" s="331">
        <f>IF(Q$9=0,0,Q$9/FBT!Q$5*1000)</f>
        <v>3.2698118321693141</v>
      </c>
      <c r="R117" s="331">
        <f>IF(R$9=0,0,R$9/FBT!R$5*1000)</f>
        <v>3.3818454541960792</v>
      </c>
      <c r="S117" s="331">
        <f>IF(S$9=0,0,S$9/FBT!S$5*1000)</f>
        <v>3.4453270736124391</v>
      </c>
      <c r="T117" s="331">
        <f>IF(T$9=0,0,T$9/FBT!T$5*1000)</f>
        <v>3.0164653677696078</v>
      </c>
      <c r="U117" s="331">
        <f>IF(U$9=0,0,U$9/FBT!U$5*1000)</f>
        <v>3.1914080626153192</v>
      </c>
      <c r="V117" s="331">
        <f>IF(V$9=0,0,V$9/FBT!V$5*1000)</f>
        <v>3.1804740674985195</v>
      </c>
      <c r="W117" s="331">
        <f>IF(W$9=0,0,W$9/FBT!W$5*1000)</f>
        <v>3.3112173884145379</v>
      </c>
      <c r="X117" s="331">
        <f>IF(X$9=0,0,X$9/FBT!X$5*1000)</f>
        <v>3.3395206479822432</v>
      </c>
      <c r="Y117" s="331">
        <f>IF(Y$9=0,0,Y$9/FBT!Y$5*1000)</f>
        <v>2.9812568240235158</v>
      </c>
      <c r="DA117" s="177"/>
    </row>
    <row r="118" spans="1:105" ht="12" customHeight="1" x14ac:dyDescent="0.25">
      <c r="A118" s="56" t="s">
        <v>95</v>
      </c>
      <c r="B118" s="332">
        <f>IF(B$10=0,0,B$10/FBT!B$5*1000)</f>
        <v>2.1952140453937914</v>
      </c>
      <c r="C118" s="332">
        <f>IF(C$10=0,0,C$10/FBT!C$5*1000)</f>
        <v>2.1766796822680146</v>
      </c>
      <c r="D118" s="332">
        <f>IF(D$10=0,0,D$10/FBT!D$5*1000)</f>
        <v>2.2131574541770092</v>
      </c>
      <c r="E118" s="332">
        <f>IF(E$10=0,0,E$10/FBT!E$5*1000)</f>
        <v>2.2629329841313575</v>
      </c>
      <c r="F118" s="332">
        <f>IF(F$10=0,0,F$10/FBT!F$5*1000)</f>
        <v>2.1771169176491982</v>
      </c>
      <c r="G118" s="332">
        <f>IF(G$10=0,0,G$10/FBT!G$5*1000)</f>
        <v>2.0876963808724538</v>
      </c>
      <c r="H118" s="332">
        <f>IF(H$10=0,0,H$10/FBT!H$5*1000)</f>
        <v>2.0010955413114542</v>
      </c>
      <c r="I118" s="332">
        <f>IF(I$10=0,0,I$10/FBT!I$5*1000)</f>
        <v>2.026705690698273</v>
      </c>
      <c r="J118" s="332">
        <f>IF(J$10=0,0,J$10/FBT!J$5*1000)</f>
        <v>1.9988360199368311</v>
      </c>
      <c r="K118" s="332">
        <f>IF(K$10=0,0,K$10/FBT!K$5*1000)</f>
        <v>1.9252153485773271</v>
      </c>
      <c r="L118" s="332">
        <f>IF(L$10=0,0,L$10/FBT!L$5*1000)</f>
        <v>1.9766460529072565</v>
      </c>
      <c r="M118" s="332">
        <f>IF(M$10=0,0,M$10/FBT!M$5*1000)</f>
        <v>1.9920521188815299</v>
      </c>
      <c r="N118" s="332">
        <f>IF(N$10=0,0,N$10/FBT!N$5*1000)</f>
        <v>2.0502055561212673</v>
      </c>
      <c r="O118" s="332">
        <f>IF(O$10=0,0,O$10/FBT!O$5*1000)</f>
        <v>1.9984592159693515</v>
      </c>
      <c r="P118" s="332">
        <f>IF(P$10=0,0,P$10/FBT!P$5*1000)</f>
        <v>1.9413659384777491</v>
      </c>
      <c r="Q118" s="332">
        <f>IF(Q$10=0,0,Q$10/FBT!Q$5*1000)</f>
        <v>1.9481402654209177</v>
      </c>
      <c r="R118" s="332">
        <f>IF(R$10=0,0,R$10/FBT!R$5*1000)</f>
        <v>1.992498888267179</v>
      </c>
      <c r="S118" s="332">
        <f>IF(S$10=0,0,S$10/FBT!S$5*1000)</f>
        <v>2.0162901953819139</v>
      </c>
      <c r="T118" s="332">
        <f>IF(T$10=0,0,T$10/FBT!T$5*1000)</f>
        <v>1.9519335395931421</v>
      </c>
      <c r="U118" s="332">
        <f>IF(U$10=0,0,U$10/FBT!U$5*1000)</f>
        <v>1.9375504696429016</v>
      </c>
      <c r="V118" s="332">
        <f>IF(V$10=0,0,V$10/FBT!V$5*1000)</f>
        <v>1.9459125663027106</v>
      </c>
      <c r="W118" s="332">
        <f>IF(W$10=0,0,W$10/FBT!W$5*1000)</f>
        <v>2.0283716603157691</v>
      </c>
      <c r="X118" s="332">
        <f>IF(X$10=0,0,X$10/FBT!X$5*1000)</f>
        <v>2.0224983086078989</v>
      </c>
      <c r="Y118" s="332">
        <f>IF(Y$10=0,0,Y$10/FBT!Y$5*1000)</f>
        <v>1.8416556425725059</v>
      </c>
      <c r="DA118" s="68"/>
    </row>
    <row r="119" spans="1:105" ht="12" customHeight="1" x14ac:dyDescent="0.25">
      <c r="A119" s="174" t="s">
        <v>2147</v>
      </c>
      <c r="B119" s="348">
        <f>IF(B$16=0,0,B$16/FBT!B$5*1000)</f>
        <v>6.7853558730126871</v>
      </c>
      <c r="C119" s="348">
        <f>IF(C$16=0,0,C$16/FBT!C$5*1000)</f>
        <v>6.7713816665142987</v>
      </c>
      <c r="D119" s="348">
        <f>IF(D$16=0,0,D$16/FBT!D$5*1000)</f>
        <v>6.9010738643185814</v>
      </c>
      <c r="E119" s="348">
        <f>IF(E$16=0,0,E$16/FBT!E$5*1000)</f>
        <v>7.0026857981527213</v>
      </c>
      <c r="F119" s="348">
        <f>IF(F$16=0,0,F$16/FBT!F$5*1000)</f>
        <v>6.7506052088574098</v>
      </c>
      <c r="G119" s="348">
        <f>IF(G$16=0,0,G$16/FBT!G$5*1000)</f>
        <v>6.4427866539814325</v>
      </c>
      <c r="H119" s="348">
        <f>IF(H$16=0,0,H$16/FBT!H$5*1000)</f>
        <v>6.1987109585489399</v>
      </c>
      <c r="I119" s="348">
        <f>IF(I$16=0,0,I$16/FBT!I$5*1000)</f>
        <v>6.206112541783332</v>
      </c>
      <c r="J119" s="348">
        <f>IF(J$16=0,0,J$16/FBT!J$5*1000)</f>
        <v>6.1223130781122936</v>
      </c>
      <c r="K119" s="348">
        <f>IF(K$16=0,0,K$16/FBT!K$5*1000)</f>
        <v>5.8961331778297357</v>
      </c>
      <c r="L119" s="348">
        <f>IF(L$16=0,0,L$16/FBT!L$5*1000)</f>
        <v>6.0536409555922708</v>
      </c>
      <c r="M119" s="348">
        <f>IF(M$16=0,0,M$16/FBT!M$5*1000)</f>
        <v>6.0959944593533013</v>
      </c>
      <c r="N119" s="348">
        <f>IF(N$16=0,0,N$16/FBT!N$5*1000)</f>
        <v>6.2708831241286616</v>
      </c>
      <c r="O119" s="348">
        <f>IF(O$16=0,0,O$16/FBT!O$5*1000)</f>
        <v>6.1159606030895697</v>
      </c>
      <c r="P119" s="348">
        <f>IF(P$16=0,0,P$16/FBT!P$5*1000)</f>
        <v>5.944869845826136</v>
      </c>
      <c r="Q119" s="348">
        <f>IF(Q$16=0,0,Q$16/FBT!Q$5*1000)</f>
        <v>5.954288520513547</v>
      </c>
      <c r="R119" s="348">
        <f>IF(R$16=0,0,R$16/FBT!R$5*1000)</f>
        <v>6.0945935078010249</v>
      </c>
      <c r="S119" s="348">
        <f>IF(S$16=0,0,S$16/FBT!S$5*1000)</f>
        <v>6.152876569581454</v>
      </c>
      <c r="T119" s="348">
        <f>IF(T$16=0,0,T$16/FBT!T$5*1000)</f>
        <v>5.9787709349762208</v>
      </c>
      <c r="U119" s="348">
        <f>IF(U$16=0,0,U$16/FBT!U$5*1000)</f>
        <v>5.9227907999268732</v>
      </c>
      <c r="V119" s="348">
        <f>IF(V$16=0,0,V$16/FBT!V$5*1000)</f>
        <v>5.9480588033560897</v>
      </c>
      <c r="W119" s="348">
        <f>IF(W$16=0,0,W$16/FBT!W$5*1000)</f>
        <v>6.2034537742720621</v>
      </c>
      <c r="X119" s="348">
        <f>IF(X$16=0,0,X$16/FBT!X$5*1000)</f>
        <v>6.1800659698537013</v>
      </c>
      <c r="Y119" s="348">
        <f>IF(Y$16=0,0,Y$16/FBT!Y$5*1000)</f>
        <v>5.5949259643980902</v>
      </c>
      <c r="DA119" s="178"/>
    </row>
    <row r="120" spans="1:105" ht="12" customHeight="1" x14ac:dyDescent="0.25">
      <c r="A120" s="174" t="s">
        <v>2159</v>
      </c>
      <c r="B120" s="348">
        <f>IF(B$25=0,0,B$25/FBT!B$5*1000)</f>
        <v>5.6544632275105728</v>
      </c>
      <c r="C120" s="348">
        <f>IF(C$25=0,0,C$25/FBT!C$5*1000)</f>
        <v>5.6428180554285818</v>
      </c>
      <c r="D120" s="348">
        <f>IF(D$25=0,0,D$25/FBT!D$5*1000)</f>
        <v>5.7508948869321532</v>
      </c>
      <c r="E120" s="348">
        <f>IF(E$25=0,0,E$25/FBT!E$5*1000)</f>
        <v>5.8355714984606024</v>
      </c>
      <c r="F120" s="348">
        <f>IF(F$25=0,0,F$25/FBT!F$5*1000)</f>
        <v>5.6255043407145084</v>
      </c>
      <c r="G120" s="348">
        <f>IF(G$25=0,0,G$25/FBT!G$5*1000)</f>
        <v>5.3689888783178628</v>
      </c>
      <c r="H120" s="348">
        <f>IF(H$25=0,0,H$25/FBT!H$5*1000)</f>
        <v>5.1655924654574497</v>
      </c>
      <c r="I120" s="348">
        <f>IF(I$25=0,0,I$25/FBT!I$5*1000)</f>
        <v>5.1717604514861097</v>
      </c>
      <c r="J120" s="348">
        <f>IF(J$25=0,0,J$25/FBT!J$5*1000)</f>
        <v>5.1019275650935807</v>
      </c>
      <c r="K120" s="348">
        <f>IF(K$25=0,0,K$25/FBT!K$5*1000)</f>
        <v>4.9134443148581139</v>
      </c>
      <c r="L120" s="348">
        <f>IF(L$25=0,0,L$25/FBT!L$5*1000)</f>
        <v>5.0447007963268904</v>
      </c>
      <c r="M120" s="348">
        <f>IF(M$25=0,0,M$25/FBT!M$5*1000)</f>
        <v>5.0799953827944195</v>
      </c>
      <c r="N120" s="348">
        <f>IF(N$25=0,0,N$25/FBT!N$5*1000)</f>
        <v>5.2257359367738871</v>
      </c>
      <c r="O120" s="348">
        <f>IF(O$25=0,0,O$25/FBT!O$5*1000)</f>
        <v>5.0966338359079746</v>
      </c>
      <c r="P120" s="348">
        <f>IF(P$25=0,0,P$25/FBT!P$5*1000)</f>
        <v>4.9540582048551132</v>
      </c>
      <c r="Q120" s="348">
        <f>IF(Q$25=0,0,Q$25/FBT!Q$5*1000)</f>
        <v>4.9619071004279576</v>
      </c>
      <c r="R120" s="348">
        <f>IF(R$25=0,0,R$25/FBT!R$5*1000)</f>
        <v>5.0788279231675215</v>
      </c>
      <c r="S120" s="348">
        <f>IF(S$25=0,0,S$25/FBT!S$5*1000)</f>
        <v>5.1273971413178794</v>
      </c>
      <c r="T120" s="348">
        <f>IF(T$25=0,0,T$25/FBT!T$5*1000)</f>
        <v>4.9823091124801877</v>
      </c>
      <c r="U120" s="348">
        <f>IF(U$25=0,0,U$25/FBT!U$5*1000)</f>
        <v>4.9356589999390641</v>
      </c>
      <c r="V120" s="348">
        <f>IF(V$25=0,0,V$25/FBT!V$5*1000)</f>
        <v>4.9567156694634091</v>
      </c>
      <c r="W120" s="348">
        <f>IF(W$25=0,0,W$25/FBT!W$5*1000)</f>
        <v>5.1695448118933847</v>
      </c>
      <c r="X120" s="348">
        <f>IF(X$25=0,0,X$25/FBT!X$5*1000)</f>
        <v>5.1500549748780848</v>
      </c>
      <c r="Y120" s="348">
        <f>IF(Y$25=0,0,Y$25/FBT!Y$5*1000)</f>
        <v>4.6624383036650761</v>
      </c>
      <c r="DA120" s="178"/>
    </row>
    <row r="121" spans="1:105" ht="12" customHeight="1" x14ac:dyDescent="0.25">
      <c r="A121" s="174" t="s">
        <v>2171</v>
      </c>
      <c r="B121" s="348">
        <f>IF(B$34=0,0,B$34/FBT!B$5*1000)</f>
        <v>58.744478369169414</v>
      </c>
      <c r="C121" s="348">
        <f>IF(C$34=0,0,C$34/FBT!C$5*1000)</f>
        <v>58.309135168034295</v>
      </c>
      <c r="D121" s="348">
        <f>IF(D$34=0,0,D$34/FBT!D$5*1000)</f>
        <v>59.229218700828696</v>
      </c>
      <c r="E121" s="348">
        <f>IF(E$34=0,0,E$34/FBT!E$5*1000)</f>
        <v>60.994261526182783</v>
      </c>
      <c r="F121" s="348">
        <f>IF(F$34=0,0,F$34/FBT!F$5*1000)</f>
        <v>57.175859816521253</v>
      </c>
      <c r="G121" s="348">
        <f>IF(G$34=0,0,G$34/FBT!G$5*1000)</f>
        <v>54.410735159686148</v>
      </c>
      <c r="H121" s="348">
        <f>IF(H$34=0,0,H$34/FBT!H$5*1000)</f>
        <v>52.883138158432637</v>
      </c>
      <c r="I121" s="348">
        <f>IF(I$34=0,0,I$34/FBT!I$5*1000)</f>
        <v>49.413288745040362</v>
      </c>
      <c r="J121" s="348">
        <f>IF(J$34=0,0,J$34/FBT!J$5*1000)</f>
        <v>49.877688941585838</v>
      </c>
      <c r="K121" s="348">
        <f>IF(K$34=0,0,K$34/FBT!K$5*1000)</f>
        <v>47.701417535924278</v>
      </c>
      <c r="L121" s="348">
        <f>IF(L$34=0,0,L$34/FBT!L$5*1000)</f>
        <v>48.793962733549478</v>
      </c>
      <c r="M121" s="348">
        <f>IF(M$34=0,0,M$34/FBT!M$5*1000)</f>
        <v>47.715781532836274</v>
      </c>
      <c r="N121" s="348">
        <f>IF(N$34=0,0,N$34/FBT!N$5*1000)</f>
        <v>46.157336503718653</v>
      </c>
      <c r="O121" s="348">
        <f>IF(O$34=0,0,O$34/FBT!O$5*1000)</f>
        <v>46.497689295048616</v>
      </c>
      <c r="P121" s="348">
        <f>IF(P$34=0,0,P$34/FBT!P$5*1000)</f>
        <v>47.615738841528888</v>
      </c>
      <c r="Q121" s="348">
        <f>IF(Q$34=0,0,Q$34/FBT!Q$5*1000)</f>
        <v>44.727990048809616</v>
      </c>
      <c r="R121" s="348">
        <f>IF(R$34=0,0,R$34/FBT!R$5*1000)</f>
        <v>45.070166932394521</v>
      </c>
      <c r="S121" s="348">
        <f>IF(S$34=0,0,S$34/FBT!S$5*1000)</f>
        <v>44.778909598395764</v>
      </c>
      <c r="T121" s="348">
        <f>IF(T$34=0,0,T$34/FBT!T$5*1000)</f>
        <v>48.632754107244644</v>
      </c>
      <c r="U121" s="348">
        <f>IF(U$34=0,0,U$34/FBT!U$5*1000)</f>
        <v>45.647822239430283</v>
      </c>
      <c r="V121" s="348">
        <f>IF(V$34=0,0,V$34/FBT!V$5*1000)</f>
        <v>46.224503150146873</v>
      </c>
      <c r="W121" s="348">
        <f>IF(W$34=0,0,W$34/FBT!W$5*1000)</f>
        <v>48.284293574811009</v>
      </c>
      <c r="X121" s="348">
        <f>IF(X$34=0,0,X$34/FBT!X$5*1000)</f>
        <v>47.43470947236883</v>
      </c>
      <c r="Y121" s="348">
        <f>IF(Y$34=0,0,Y$34/FBT!Y$5*1000)</f>
        <v>43.641071799155135</v>
      </c>
      <c r="DA121" s="178"/>
    </row>
    <row r="122" spans="1:105" ht="12" customHeight="1" x14ac:dyDescent="0.25">
      <c r="A122" s="174" t="s">
        <v>2183</v>
      </c>
      <c r="B122" s="348">
        <f>IF(B$45=0,0,B$45/FBT!B$5*1000)</f>
        <v>10.701094332480544</v>
      </c>
      <c r="C122" s="348">
        <f>IF(C$45=0,0,C$45/FBT!C$5*1000)</f>
        <v>10.683607312707533</v>
      </c>
      <c r="D122" s="348">
        <f>IF(D$45=0,0,D$45/FBT!D$5*1000)</f>
        <v>10.887234600174251</v>
      </c>
      <c r="E122" s="348">
        <f>IF(E$45=0,0,E$45/FBT!E$5*1000)</f>
        <v>11.042779517601026</v>
      </c>
      <c r="F122" s="348">
        <f>IF(F$45=0,0,F$45/FBT!F$5*1000)</f>
        <v>10.633791040195943</v>
      </c>
      <c r="G122" s="348">
        <f>IF(G$45=0,0,G$45/FBT!G$5*1000)</f>
        <v>10.148741034488992</v>
      </c>
      <c r="H122" s="348">
        <f>IF(H$45=0,0,H$45/FBT!H$5*1000)</f>
        <v>9.8008441682249217</v>
      </c>
      <c r="I122" s="348">
        <f>IF(I$45=0,0,I$45/FBT!I$5*1000)</f>
        <v>9.4860568052646919</v>
      </c>
      <c r="J122" s="348">
        <f>IF(J$45=0,0,J$45/FBT!J$5*1000)</f>
        <v>9.4805590399435591</v>
      </c>
      <c r="K122" s="348">
        <f>IF(K$45=0,0,K$45/FBT!K$5*1000)</f>
        <v>9.094080780746097</v>
      </c>
      <c r="L122" s="348">
        <f>IF(L$45=0,0,L$45/FBT!L$5*1000)</f>
        <v>9.3163686603062139</v>
      </c>
      <c r="M122" s="348">
        <f>IF(M$45=0,0,M$45/FBT!M$5*1000)</f>
        <v>9.2138907491743023</v>
      </c>
      <c r="N122" s="348">
        <f>IF(N$45=0,0,N$45/FBT!N$5*1000)</f>
        <v>9.1082125163712533</v>
      </c>
      <c r="O122" s="348">
        <f>IF(O$45=0,0,O$45/FBT!O$5*1000)</f>
        <v>9.0726442983878481</v>
      </c>
      <c r="P122" s="348">
        <f>IF(P$45=0,0,P$45/FBT!P$5*1000)</f>
        <v>9.1159780888496655</v>
      </c>
      <c r="Q122" s="348">
        <f>IF(Q$45=0,0,Q$45/FBT!Q$5*1000)</f>
        <v>8.7649676266667669</v>
      </c>
      <c r="R122" s="348">
        <f>IF(R$45=0,0,R$45/FBT!R$5*1000)</f>
        <v>8.8776644516261793</v>
      </c>
      <c r="S122" s="348">
        <f>IF(S$45=0,0,S$45/FBT!S$5*1000)</f>
        <v>8.8655822586802238</v>
      </c>
      <c r="T122" s="348">
        <f>IF(T$45=0,0,T$45/FBT!T$5*1000)</f>
        <v>9.246096939268126</v>
      </c>
      <c r="U122" s="348">
        <f>IF(U$45=0,0,U$45/FBT!U$5*1000)</f>
        <v>8.8487051461438018</v>
      </c>
      <c r="V122" s="348">
        <f>IF(V$45=0,0,V$45/FBT!V$5*1000)</f>
        <v>8.9389389773020032</v>
      </c>
      <c r="W122" s="348">
        <f>IF(W$45=0,0,W$45/FBT!W$5*1000)</f>
        <v>9.3351850602913711</v>
      </c>
      <c r="X122" s="348">
        <f>IF(X$45=0,0,X$45/FBT!X$5*1000)</f>
        <v>9.2161214024078877</v>
      </c>
      <c r="Y122" s="348">
        <f>IF(Y$45=0,0,Y$45/FBT!Y$5*1000)</f>
        <v>8.427510336511757</v>
      </c>
      <c r="DA122" s="178"/>
    </row>
    <row r="123" spans="1:105" ht="12" customHeight="1" x14ac:dyDescent="0.25">
      <c r="A123" s="174" t="s">
        <v>2209</v>
      </c>
      <c r="B123" s="348">
        <f>IF(B$66=0,0,B$66/FBT!B$5*1000)</f>
        <v>8.2744709430100691</v>
      </c>
      <c r="C123" s="348">
        <f>IF(C$66=0,0,C$66/FBT!C$5*1000)</f>
        <v>8.4408459641933007</v>
      </c>
      <c r="D123" s="348">
        <f>IF(D$66=0,0,D$66/FBT!D$5*1000)</f>
        <v>8.7058373841747514</v>
      </c>
      <c r="E123" s="348">
        <f>IF(E$66=0,0,E$66/FBT!E$5*1000)</f>
        <v>8.3673843436749369</v>
      </c>
      <c r="F123" s="348">
        <f>IF(F$66=0,0,F$66/FBT!F$5*1000)</f>
        <v>8.91716070806768</v>
      </c>
      <c r="G123" s="348">
        <f>IF(G$66=0,0,G$66/FBT!G$5*1000)</f>
        <v>8.711912534285787</v>
      </c>
      <c r="H123" s="348">
        <f>IF(H$66=0,0,H$66/FBT!H$5*1000)</f>
        <v>8.2357058102238643</v>
      </c>
      <c r="I123" s="348">
        <f>IF(I$66=0,0,I$66/FBT!I$5*1000)</f>
        <v>8.9880625858290735</v>
      </c>
      <c r="J123" s="348">
        <f>IF(J$66=0,0,J$66/FBT!J$5*1000)</f>
        <v>8.7036916857607789</v>
      </c>
      <c r="K123" s="348">
        <f>IF(K$66=0,0,K$66/FBT!K$5*1000)</f>
        <v>8.4413244656912507</v>
      </c>
      <c r="L123" s="348">
        <f>IF(L$66=0,0,L$66/FBT!L$5*1000)</f>
        <v>8.6950521773295915</v>
      </c>
      <c r="M123" s="348">
        <f>IF(M$66=0,0,M$66/FBT!M$5*1000)</f>
        <v>8.9273477755194133</v>
      </c>
      <c r="N123" s="348">
        <f>IF(N$66=0,0,N$66/FBT!N$5*1000)</f>
        <v>9.387222097001084</v>
      </c>
      <c r="O123" s="348">
        <f>IF(O$66=0,0,O$66/FBT!O$5*1000)</f>
        <v>9.0700039439408027</v>
      </c>
      <c r="P123" s="348">
        <f>IF(P$66=0,0,P$66/FBT!P$5*1000)</f>
        <v>8.5818347027375328</v>
      </c>
      <c r="Q123" s="348">
        <f>IF(Q$66=0,0,Q$66/FBT!Q$5*1000)</f>
        <v>8.8646631858901817</v>
      </c>
      <c r="R123" s="348">
        <f>IF(R$66=0,0,R$66/FBT!R$5*1000)</f>
        <v>9.1136463810060899</v>
      </c>
      <c r="S123" s="348">
        <f>IF(S$66=0,0,S$66/FBT!S$5*1000)</f>
        <v>9.2305230399972338</v>
      </c>
      <c r="T123" s="348">
        <f>IF(T$66=0,0,T$66/FBT!T$5*1000)</f>
        <v>8.5347832444428509</v>
      </c>
      <c r="U123" s="348">
        <f>IF(U$66=0,0,U$66/FBT!U$5*1000)</f>
        <v>8.7424812895196737</v>
      </c>
      <c r="V123" s="348">
        <f>IF(V$66=0,0,V$66/FBT!V$5*1000)</f>
        <v>8.7498046665351339</v>
      </c>
      <c r="W123" s="348">
        <f>IF(W$66=0,0,W$66/FBT!W$5*1000)</f>
        <v>9.1199487750825377</v>
      </c>
      <c r="X123" s="348">
        <f>IF(X$66=0,0,X$66/FBT!X$5*1000)</f>
        <v>9.135933281806091</v>
      </c>
      <c r="Y123" s="348">
        <f>IF(Y$66=0,0,Y$66/FBT!Y$5*1000)</f>
        <v>8.2141138792983011</v>
      </c>
      <c r="DA123" s="178"/>
    </row>
    <row r="124" spans="1:105" ht="12" customHeight="1" x14ac:dyDescent="0.25">
      <c r="A124" s="41" t="s">
        <v>2226</v>
      </c>
      <c r="B124" s="333">
        <f>IF(B$80=0,0,B$80/FBT!B$5*1000)</f>
        <v>7.5163991056617281</v>
      </c>
      <c r="C124" s="333">
        <f>IF(C$80=0,0,C$80/FBT!C$5*1000)</f>
        <v>7.7776031885471353</v>
      </c>
      <c r="D124" s="333">
        <f>IF(D$80=0,0,D$80/FBT!D$5*1000)</f>
        <v>8.0803817490744603</v>
      </c>
      <c r="E124" s="333">
        <f>IF(E$80=0,0,E$80/FBT!E$5*1000)</f>
        <v>7.4883079559778567</v>
      </c>
      <c r="F124" s="333">
        <f>IF(F$80=0,0,F$80/FBT!F$5*1000)</f>
        <v>8.5113993196680919</v>
      </c>
      <c r="G124" s="333">
        <f>IF(G$80=0,0,G$80/FBT!G$5*1000)</f>
        <v>8.4195910525619446</v>
      </c>
      <c r="H124" s="333">
        <f>IF(H$80=0,0,H$80/FBT!H$5*1000)</f>
        <v>7.8729453674679668</v>
      </c>
      <c r="I124" s="333">
        <f>IF(I$80=0,0,I$80/FBT!I$5*1000)</f>
        <v>9.1100299044791697</v>
      </c>
      <c r="J124" s="333">
        <f>IF(J$80=0,0,J$80/FBT!J$5*1000)</f>
        <v>8.685601224205028</v>
      </c>
      <c r="K124" s="333">
        <f>IF(K$80=0,0,K$80/FBT!K$5*1000)</f>
        <v>8.468407373937147</v>
      </c>
      <c r="L124" s="333">
        <f>IF(L$80=0,0,L$80/FBT!L$5*1000)</f>
        <v>8.7485356267049177</v>
      </c>
      <c r="M124" s="333">
        <f>IF(M$80=0,0,M$80/FBT!M$5*1000)</f>
        <v>9.1439648489500769</v>
      </c>
      <c r="N124" s="333">
        <f>IF(N$80=0,0,N$80/FBT!N$5*1000)</f>
        <v>9.8728274892630168</v>
      </c>
      <c r="O124" s="333">
        <f>IF(O$80=0,0,O$80/FBT!O$5*1000)</f>
        <v>9.4182795342688763</v>
      </c>
      <c r="P124" s="333">
        <f>IF(P$80=0,0,P$80/FBT!P$5*1000)</f>
        <v>8.6665491780834039</v>
      </c>
      <c r="Q124" s="333">
        <f>IF(Q$80=0,0,Q$80/FBT!Q$5*1000)</f>
        <v>9.2502976732069904</v>
      </c>
      <c r="R124" s="333">
        <f>IF(R$80=0,0,R$80/FBT!R$5*1000)</f>
        <v>9.5672407899207084</v>
      </c>
      <c r="S124" s="333">
        <f>IF(S$80=0,0,S$80/FBT!S$5*1000)</f>
        <v>9.7468302912495908</v>
      </c>
      <c r="T124" s="333">
        <f>IF(T$80=0,0,T$80/FBT!T$5*1000)</f>
        <v>8.5335805254202217</v>
      </c>
      <c r="U124" s="333">
        <f>IF(U$80=0,0,U$80/FBT!U$5*1000)</f>
        <v>9.0284934091387381</v>
      </c>
      <c r="V124" s="333">
        <f>IF(V$80=0,0,V$80/FBT!V$5*1000)</f>
        <v>8.9975611369533119</v>
      </c>
      <c r="W124" s="333">
        <f>IF(W$80=0,0,W$80/FBT!W$5*1000)</f>
        <v>9.3674339918247256</v>
      </c>
      <c r="X124" s="333">
        <f>IF(X$80=0,0,X$80/FBT!X$5*1000)</f>
        <v>9.4475039131417677</v>
      </c>
      <c r="Y124" s="333">
        <f>IF(Y$80=0,0,Y$80/FBT!Y$5*1000)</f>
        <v>8.4339755551625259</v>
      </c>
      <c r="DA124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>
    <tabColor theme="6" tint="0.59999389629810485"/>
    <pageSetUpPr fitToPage="1"/>
  </sheetPr>
  <dimension ref="A1:DA124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Food, beverages and tobacco / useful energy demand"</f>
        <v>SI: Food, beverages and tobacco / useful energy demand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100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22</v>
      </c>
      <c r="B5" s="223">
        <v>43.41454064244509</v>
      </c>
      <c r="C5" s="223">
        <v>42.562947073856137</v>
      </c>
      <c r="D5" s="223">
        <v>40.079373552459337</v>
      </c>
      <c r="E5" s="223">
        <v>52.659453686153157</v>
      </c>
      <c r="F5" s="223">
        <v>41.619668389980433</v>
      </c>
      <c r="G5" s="223">
        <v>42.106720041319917</v>
      </c>
      <c r="H5" s="223">
        <v>51.502113522332174</v>
      </c>
      <c r="I5" s="223">
        <v>39.663883720155667</v>
      </c>
      <c r="J5" s="223">
        <v>38.674142506007414</v>
      </c>
      <c r="K5" s="223">
        <v>35.773830499199221</v>
      </c>
      <c r="L5" s="223">
        <v>35.16758762722182</v>
      </c>
      <c r="M5" s="223">
        <v>33.061468949825397</v>
      </c>
      <c r="N5" s="223">
        <v>30.211471847541372</v>
      </c>
      <c r="O5" s="223">
        <v>30.518320151066821</v>
      </c>
      <c r="P5" s="223">
        <v>35.329386544849733</v>
      </c>
      <c r="Q5" s="223">
        <v>32.73905658362672</v>
      </c>
      <c r="R5" s="223">
        <v>31.759428345578819</v>
      </c>
      <c r="S5" s="223">
        <v>32.706288688955141</v>
      </c>
      <c r="T5" s="223">
        <v>35.772142990934078</v>
      </c>
      <c r="U5" s="223">
        <v>33.357696392972308</v>
      </c>
      <c r="V5" s="223">
        <v>33.187359775621083</v>
      </c>
      <c r="W5" s="223">
        <v>33.946834746441851</v>
      </c>
      <c r="X5" s="223">
        <v>32.878192317416783</v>
      </c>
      <c r="Y5" s="223">
        <v>32.167574038816852</v>
      </c>
      <c r="DA5" s="89" t="s">
        <v>2228</v>
      </c>
    </row>
    <row r="6" spans="1:105" ht="12" customHeight="1" x14ac:dyDescent="0.25">
      <c r="A6" s="55" t="s">
        <v>91</v>
      </c>
      <c r="B6" s="259">
        <v>0.53426285693866538</v>
      </c>
      <c r="C6" s="259">
        <v>0.54231524839523348</v>
      </c>
      <c r="D6" s="259">
        <v>0.51945783056851536</v>
      </c>
      <c r="E6" s="259">
        <v>0.62456246151433858</v>
      </c>
      <c r="F6" s="259">
        <v>0.57092742219009451</v>
      </c>
      <c r="G6" s="259">
        <v>0.58799148453506533</v>
      </c>
      <c r="H6" s="259">
        <v>0.70366592323187771</v>
      </c>
      <c r="I6" s="259">
        <v>0.61110372461491846</v>
      </c>
      <c r="J6" s="259">
        <v>0.57462552742279582</v>
      </c>
      <c r="K6" s="259">
        <v>0.53709884228059901</v>
      </c>
      <c r="L6" s="259">
        <v>0.53175761735713056</v>
      </c>
      <c r="M6" s="259">
        <v>0.5204770546189541</v>
      </c>
      <c r="N6" s="259">
        <v>0.50591762043332333</v>
      </c>
      <c r="O6" s="259">
        <v>0.49697593410923879</v>
      </c>
      <c r="P6" s="259">
        <v>0.53930396663992286</v>
      </c>
      <c r="Q6" s="259">
        <v>0.53916690863495731</v>
      </c>
      <c r="R6" s="259">
        <v>0.5286780017525029</v>
      </c>
      <c r="S6" s="259">
        <v>0.55148124071898919</v>
      </c>
      <c r="T6" s="259">
        <v>0.53118200403848537</v>
      </c>
      <c r="U6" s="259">
        <v>0.53279260435906062</v>
      </c>
      <c r="V6" s="259">
        <v>0.52455162206776418</v>
      </c>
      <c r="W6" s="259">
        <v>0.53541528190969057</v>
      </c>
      <c r="X6" s="259">
        <v>0.5275539901967119</v>
      </c>
      <c r="Y6" s="259">
        <v>0.50714634219237409</v>
      </c>
      <c r="DA6" s="67" t="s">
        <v>2229</v>
      </c>
    </row>
    <row r="7" spans="1:105" ht="12" customHeight="1" x14ac:dyDescent="0.25">
      <c r="A7" s="173" t="s">
        <v>92</v>
      </c>
      <c r="B7" s="224">
        <v>0.1615338672149354</v>
      </c>
      <c r="C7" s="224">
        <v>0.16396850012159339</v>
      </c>
      <c r="D7" s="224">
        <v>0.15705758155754801</v>
      </c>
      <c r="E7" s="224">
        <v>0.1888358668685676</v>
      </c>
      <c r="F7" s="224">
        <v>0.1726193636852574</v>
      </c>
      <c r="G7" s="224">
        <v>0.17777866672341769</v>
      </c>
      <c r="H7" s="224">
        <v>0.21275272336602311</v>
      </c>
      <c r="I7" s="224">
        <v>0.18476663055360271</v>
      </c>
      <c r="J7" s="224">
        <v>0.17373748228895181</v>
      </c>
      <c r="K7" s="224">
        <v>0.16239132468871981</v>
      </c>
      <c r="L7" s="224">
        <v>0.16077641040758031</v>
      </c>
      <c r="M7" s="224">
        <v>0.15736574298087649</v>
      </c>
      <c r="N7" s="224">
        <v>0.15296371188715169</v>
      </c>
      <c r="O7" s="224">
        <v>0.1502602015221815</v>
      </c>
      <c r="P7" s="224">
        <v>0.16305804194376619</v>
      </c>
      <c r="Q7" s="224">
        <v>0.16301660258617789</v>
      </c>
      <c r="R7" s="224">
        <v>0.15984529155533311</v>
      </c>
      <c r="S7" s="224">
        <v>0.1667398291924605</v>
      </c>
      <c r="T7" s="224">
        <v>0.16060237426755369</v>
      </c>
      <c r="U7" s="224">
        <v>0.1610893377443165</v>
      </c>
      <c r="V7" s="224">
        <v>0.15859768457795059</v>
      </c>
      <c r="W7" s="224">
        <v>0.16188230181005481</v>
      </c>
      <c r="X7" s="224">
        <v>0.15950544772931541</v>
      </c>
      <c r="Y7" s="224">
        <v>0.15333521474364431</v>
      </c>
      <c r="DA7" s="177" t="s">
        <v>2230</v>
      </c>
    </row>
    <row r="8" spans="1:105" ht="12" customHeight="1" x14ac:dyDescent="0.25">
      <c r="A8" s="173" t="s">
        <v>93</v>
      </c>
      <c r="B8" s="224">
        <v>2.0177288031121061</v>
      </c>
      <c r="C8" s="224">
        <v>2.0481399424320852</v>
      </c>
      <c r="D8" s="224">
        <v>1.9618152621464191</v>
      </c>
      <c r="E8" s="224">
        <v>2.3587596471913268</v>
      </c>
      <c r="F8" s="224">
        <v>2.1561983755343661</v>
      </c>
      <c r="G8" s="224">
        <v>2.2206435257902459</v>
      </c>
      <c r="H8" s="224">
        <v>2.6575064738899292</v>
      </c>
      <c r="I8" s="224">
        <v>2.3079305829156032</v>
      </c>
      <c r="J8" s="224">
        <v>2.1701648591632621</v>
      </c>
      <c r="K8" s="224">
        <v>2.028439353612308</v>
      </c>
      <c r="L8" s="224">
        <v>2.008267366673639</v>
      </c>
      <c r="M8" s="224">
        <v>1.965664524165452</v>
      </c>
      <c r="N8" s="224">
        <v>1.910678501214703</v>
      </c>
      <c r="O8" s="224">
        <v>1.87690879813656</v>
      </c>
      <c r="P8" s="224">
        <v>2.036767357096859</v>
      </c>
      <c r="Q8" s="224">
        <v>2.036249735703711</v>
      </c>
      <c r="R8" s="224">
        <v>1.9966367076688629</v>
      </c>
      <c r="S8" s="224">
        <v>2.0827567728565679</v>
      </c>
      <c r="T8" s="224">
        <v>2.0060934712635401</v>
      </c>
      <c r="U8" s="224">
        <v>2.012176159990485</v>
      </c>
      <c r="V8" s="224">
        <v>1.9810527773350539</v>
      </c>
      <c r="W8" s="224">
        <v>2.0220811196305841</v>
      </c>
      <c r="X8" s="224">
        <v>1.992391698940116</v>
      </c>
      <c r="Y8" s="224">
        <v>1.915318964709495</v>
      </c>
      <c r="DA8" s="177" t="s">
        <v>2231</v>
      </c>
    </row>
    <row r="9" spans="1:105" ht="12" customHeight="1" x14ac:dyDescent="0.25">
      <c r="A9" s="173" t="s">
        <v>94</v>
      </c>
      <c r="B9" s="224">
        <v>1.06945454177099</v>
      </c>
      <c r="C9" s="224">
        <v>1.0855733239462839</v>
      </c>
      <c r="D9" s="224">
        <v>1.039818750162115</v>
      </c>
      <c r="E9" s="224">
        <v>1.2502107387990471</v>
      </c>
      <c r="F9" s="224">
        <v>1.14284741443835</v>
      </c>
      <c r="G9" s="224">
        <v>1.1770052053812969</v>
      </c>
      <c r="H9" s="224">
        <v>1.408555185366744</v>
      </c>
      <c r="I9" s="224">
        <v>1.2232698666859061</v>
      </c>
      <c r="J9" s="224">
        <v>1.150250054142187</v>
      </c>
      <c r="K9" s="224">
        <v>1.0751314428786309</v>
      </c>
      <c r="L9" s="224">
        <v>1.0644397071930281</v>
      </c>
      <c r="M9" s="224">
        <v>1.041858970206738</v>
      </c>
      <c r="N9" s="224">
        <v>1.0127147899343929</v>
      </c>
      <c r="O9" s="224">
        <v>0.99481587196510302</v>
      </c>
      <c r="P9" s="224">
        <v>1.079545525255164</v>
      </c>
      <c r="Q9" s="224">
        <v>1.0792711709668339</v>
      </c>
      <c r="R9" s="224">
        <v>1.0582751220033519</v>
      </c>
      <c r="S9" s="224">
        <v>1.1039212438759001</v>
      </c>
      <c r="T9" s="224">
        <v>1.063287479839143</v>
      </c>
      <c r="U9" s="224">
        <v>1.0665114805448761</v>
      </c>
      <c r="V9" s="224">
        <v>1.050015188830753</v>
      </c>
      <c r="W9" s="224">
        <v>1.071761395229557</v>
      </c>
      <c r="X9" s="224">
        <v>1.056025144772609</v>
      </c>
      <c r="Y9" s="224">
        <v>1.01517436961268</v>
      </c>
      <c r="DA9" s="177" t="s">
        <v>2232</v>
      </c>
    </row>
    <row r="10" spans="1:105" ht="12" customHeight="1" x14ac:dyDescent="0.25">
      <c r="A10" s="56" t="s">
        <v>95</v>
      </c>
      <c r="B10" s="260">
        <v>1.25793714265679</v>
      </c>
      <c r="C10" s="260">
        <v>1.2413515879511501</v>
      </c>
      <c r="D10" s="260">
        <v>1.174859028018604</v>
      </c>
      <c r="E10" s="260">
        <v>1.534553498145435</v>
      </c>
      <c r="F10" s="260">
        <v>1.2199370533584331</v>
      </c>
      <c r="G10" s="260">
        <v>1.228614771360139</v>
      </c>
      <c r="H10" s="260">
        <v>1.500727927959733</v>
      </c>
      <c r="I10" s="260">
        <v>1.173866855889425</v>
      </c>
      <c r="J10" s="260">
        <v>1.13112131828104</v>
      </c>
      <c r="K10" s="260">
        <v>1.0480640530912251</v>
      </c>
      <c r="L10" s="260">
        <v>1.0319326972797429</v>
      </c>
      <c r="M10" s="260">
        <v>0.99171549017772165</v>
      </c>
      <c r="N10" s="260">
        <v>0.9399806267552071</v>
      </c>
      <c r="O10" s="260">
        <v>0.93231541744543556</v>
      </c>
      <c r="P10" s="260">
        <v>1.0478394080767821</v>
      </c>
      <c r="Q10" s="260">
        <v>1.011565907137955</v>
      </c>
      <c r="R10" s="260">
        <v>0.98571170444917933</v>
      </c>
      <c r="S10" s="260">
        <v>1.030802244686297</v>
      </c>
      <c r="T10" s="260">
        <v>1.0526615585290779</v>
      </c>
      <c r="U10" s="260">
        <v>1.018720186648068</v>
      </c>
      <c r="V10" s="260">
        <v>1.00882425293801</v>
      </c>
      <c r="W10" s="260">
        <v>1.029271057831844</v>
      </c>
      <c r="X10" s="260">
        <v>1.0072672285678219</v>
      </c>
      <c r="Y10" s="260">
        <v>0.98849808346812074</v>
      </c>
      <c r="DA10" s="68" t="s">
        <v>2233</v>
      </c>
    </row>
    <row r="11" spans="1:105" ht="12" customHeight="1" x14ac:dyDescent="0.25">
      <c r="A11" s="37" t="s">
        <v>159</v>
      </c>
      <c r="B11" s="226">
        <v>0.37100228522759382</v>
      </c>
      <c r="C11" s="226">
        <v>0.30361735512121868</v>
      </c>
      <c r="D11" s="226">
        <v>0.23730174625829001</v>
      </c>
      <c r="E11" s="226">
        <v>0.27779000005158849</v>
      </c>
      <c r="F11" s="226">
        <v>0.25802589038975382</v>
      </c>
      <c r="G11" s="226">
        <v>0.23051206288689111</v>
      </c>
      <c r="H11" s="226">
        <v>0.29378051935764021</v>
      </c>
      <c r="I11" s="226">
        <v>0.17879872526544649</v>
      </c>
      <c r="J11" s="226">
        <v>0.1596290666040944</v>
      </c>
      <c r="K11" s="226">
        <v>0.1432737285441647</v>
      </c>
      <c r="L11" s="226">
        <v>0.15557798024535061</v>
      </c>
      <c r="M11" s="226">
        <v>0.12629139256633121</v>
      </c>
      <c r="N11" s="226">
        <v>8.9969953945727127E-2</v>
      </c>
      <c r="O11" s="226">
        <v>0.1068907368324809</v>
      </c>
      <c r="P11" s="226">
        <v>0.10420055858909411</v>
      </c>
      <c r="Q11" s="226">
        <v>9.4381901191221279E-2</v>
      </c>
      <c r="R11" s="226">
        <v>7.9475819206016138E-2</v>
      </c>
      <c r="S11" s="226">
        <v>6.1021817594733477E-2</v>
      </c>
      <c r="T11" s="226">
        <v>5.599112144764383E-2</v>
      </c>
      <c r="U11" s="226">
        <v>5.0752238606148373E-2</v>
      </c>
      <c r="V11" s="226">
        <v>4.0070457817419032E-2</v>
      </c>
      <c r="W11" s="226">
        <v>3.4881625165924822E-2</v>
      </c>
      <c r="X11" s="226">
        <v>4.6153998835183042E-2</v>
      </c>
      <c r="Y11" s="226">
        <v>4.288791920527843E-2</v>
      </c>
      <c r="DA11" s="69" t="s">
        <v>2234</v>
      </c>
    </row>
    <row r="12" spans="1:105" ht="12" customHeight="1" x14ac:dyDescent="0.25">
      <c r="A12" s="37" t="s">
        <v>35</v>
      </c>
      <c r="B12" s="226">
        <v>0.60649302201678246</v>
      </c>
      <c r="C12" s="226">
        <v>0.60674178463547923</v>
      </c>
      <c r="D12" s="226">
        <v>0.59676449972633994</v>
      </c>
      <c r="E12" s="226">
        <v>0.94669009224260292</v>
      </c>
      <c r="F12" s="226">
        <v>0.5330820098365554</v>
      </c>
      <c r="G12" s="226">
        <v>0.5308854594456095</v>
      </c>
      <c r="H12" s="226">
        <v>0.66038347099614758</v>
      </c>
      <c r="I12" s="226">
        <v>0.43654711461460421</v>
      </c>
      <c r="J12" s="226">
        <v>0.49029475055585481</v>
      </c>
      <c r="K12" s="226">
        <v>0.44434433422157771</v>
      </c>
      <c r="L12" s="226">
        <v>0.41173787682473489</v>
      </c>
      <c r="M12" s="226">
        <v>0.34805816919345928</v>
      </c>
      <c r="N12" s="226">
        <v>0.27872246275000367</v>
      </c>
      <c r="O12" s="226">
        <v>0.29945909541043197</v>
      </c>
      <c r="P12" s="226">
        <v>0.45365602223256712</v>
      </c>
      <c r="Q12" s="226">
        <v>0.32349933156803018</v>
      </c>
      <c r="R12" s="226">
        <v>0.31269315834039951</v>
      </c>
      <c r="S12" s="226">
        <v>0.31865003270508663</v>
      </c>
      <c r="T12" s="226">
        <v>0.53692409995168655</v>
      </c>
      <c r="U12" s="226">
        <v>0.39407497102596162</v>
      </c>
      <c r="V12" s="226">
        <v>0.4148249635444145</v>
      </c>
      <c r="W12" s="226">
        <v>0.4402728655374718</v>
      </c>
      <c r="X12" s="226">
        <v>0.39120368610135647</v>
      </c>
      <c r="Y12" s="226">
        <v>0.39056587360855177</v>
      </c>
      <c r="DA12" s="69" t="s">
        <v>2235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2236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1.3422405037670509E-2</v>
      </c>
      <c r="DA14" s="69" t="s">
        <v>2237</v>
      </c>
    </row>
    <row r="15" spans="1:105" ht="12" customHeight="1" x14ac:dyDescent="0.25">
      <c r="A15" s="37" t="s">
        <v>40</v>
      </c>
      <c r="B15" s="226">
        <v>0.28044183541241369</v>
      </c>
      <c r="C15" s="226">
        <v>0.33099244819445212</v>
      </c>
      <c r="D15" s="226">
        <v>0.34079278203397362</v>
      </c>
      <c r="E15" s="226">
        <v>0.31007340585124299</v>
      </c>
      <c r="F15" s="226">
        <v>0.42882915313212439</v>
      </c>
      <c r="G15" s="226">
        <v>0.46721724902763878</v>
      </c>
      <c r="H15" s="226">
        <v>0.54656393760594502</v>
      </c>
      <c r="I15" s="226">
        <v>0.55852101600937476</v>
      </c>
      <c r="J15" s="226">
        <v>0.48119750112109089</v>
      </c>
      <c r="K15" s="226">
        <v>0.46044599032548278</v>
      </c>
      <c r="L15" s="226">
        <v>0.46461684020965749</v>
      </c>
      <c r="M15" s="226">
        <v>0.51736592841793128</v>
      </c>
      <c r="N15" s="226">
        <v>0.57128821005947628</v>
      </c>
      <c r="O15" s="226">
        <v>0.52596558520252257</v>
      </c>
      <c r="P15" s="226">
        <v>0.48998282725512099</v>
      </c>
      <c r="Q15" s="226">
        <v>0.59368467437870298</v>
      </c>
      <c r="R15" s="226">
        <v>0.59354272690276366</v>
      </c>
      <c r="S15" s="226">
        <v>0.6511303943864768</v>
      </c>
      <c r="T15" s="226">
        <v>0.45974633712974761</v>
      </c>
      <c r="U15" s="226">
        <v>0.57389297701595765</v>
      </c>
      <c r="V15" s="226">
        <v>0.55392883157617689</v>
      </c>
      <c r="W15" s="226">
        <v>0.55411656712844715</v>
      </c>
      <c r="X15" s="226">
        <v>0.56990954363128288</v>
      </c>
      <c r="Y15" s="226">
        <v>0.54162188561661995</v>
      </c>
      <c r="DA15" s="69" t="s">
        <v>2238</v>
      </c>
    </row>
    <row r="16" spans="1:105" ht="12" customHeight="1" x14ac:dyDescent="0.25">
      <c r="A16" s="57" t="s">
        <v>2147</v>
      </c>
      <c r="B16" s="261">
        <f t="shared" ref="B16:Y16" si="0">B17+B23+B24</f>
        <v>3.0395049199942021</v>
      </c>
      <c r="C16" s="261">
        <f t="shared" si="0"/>
        <v>2.9767657859981025</v>
      </c>
      <c r="D16" s="261">
        <f t="shared" si="0"/>
        <v>2.8032739738565038</v>
      </c>
      <c r="E16" s="261">
        <f t="shared" si="0"/>
        <v>3.6974268268121926</v>
      </c>
      <c r="F16" s="261">
        <f t="shared" si="0"/>
        <v>2.9090243877790143</v>
      </c>
      <c r="G16" s="261">
        <f t="shared" si="0"/>
        <v>2.939791649609742</v>
      </c>
      <c r="H16" s="261">
        <f t="shared" si="0"/>
        <v>3.5829080160008013</v>
      </c>
      <c r="I16" s="261">
        <f t="shared" si="0"/>
        <v>2.8469800682843323</v>
      </c>
      <c r="J16" s="261">
        <f t="shared" si="0"/>
        <v>2.7437036719980132</v>
      </c>
      <c r="K16" s="261">
        <f t="shared" si="0"/>
        <v>2.5470842912145333</v>
      </c>
      <c r="L16" s="261">
        <f t="shared" si="0"/>
        <v>2.5084572259208122</v>
      </c>
      <c r="M16" s="261">
        <f t="shared" si="0"/>
        <v>2.4002171460278556</v>
      </c>
      <c r="N16" s="261">
        <f t="shared" si="0"/>
        <v>2.2740174630129424</v>
      </c>
      <c r="O16" s="261">
        <f t="shared" si="0"/>
        <v>2.2586272575964714</v>
      </c>
      <c r="P16" s="261">
        <f t="shared" si="0"/>
        <v>2.5382138939900138</v>
      </c>
      <c r="Q16" s="261">
        <f t="shared" si="0"/>
        <v>2.4414366959611988</v>
      </c>
      <c r="R16" s="261">
        <f t="shared" si="0"/>
        <v>2.386785496022453</v>
      </c>
      <c r="S16" s="261">
        <f t="shared" si="0"/>
        <v>2.4814859716214901</v>
      </c>
      <c r="T16" s="261">
        <f t="shared" si="0"/>
        <v>2.5505164687745996</v>
      </c>
      <c r="U16" s="261">
        <f t="shared" si="0"/>
        <v>2.4566797775740632</v>
      </c>
      <c r="V16" s="261">
        <f t="shared" si="0"/>
        <v>2.4294221407910821</v>
      </c>
      <c r="W16" s="261">
        <f t="shared" si="0"/>
        <v>2.4828719780364357</v>
      </c>
      <c r="X16" s="261">
        <f t="shared" si="0"/>
        <v>2.4261422683728382</v>
      </c>
      <c r="Y16" s="261">
        <f t="shared" si="0"/>
        <v>2.352027445211216</v>
      </c>
      <c r="DA16" s="70"/>
    </row>
    <row r="17" spans="1:105" ht="12" customHeight="1" x14ac:dyDescent="0.25">
      <c r="A17" s="60" t="s">
        <v>2148</v>
      </c>
      <c r="B17" s="329">
        <v>2.416379373824332</v>
      </c>
      <c r="C17" s="329">
        <v>2.2996375599365741</v>
      </c>
      <c r="D17" s="329">
        <v>2.1304526844122931</v>
      </c>
      <c r="E17" s="329">
        <v>3.0104536906688151</v>
      </c>
      <c r="F17" s="329">
        <v>2.045125716984908</v>
      </c>
      <c r="G17" s="329">
        <v>1.953697060756717</v>
      </c>
      <c r="H17" s="329">
        <v>2.465648564790063</v>
      </c>
      <c r="I17" s="329">
        <v>1.505991292931073</v>
      </c>
      <c r="J17" s="329">
        <v>1.584855990360625</v>
      </c>
      <c r="K17" s="329">
        <v>1.427821799456831</v>
      </c>
      <c r="L17" s="329">
        <v>1.3807129878404221</v>
      </c>
      <c r="M17" s="329">
        <v>1.174898986960992</v>
      </c>
      <c r="N17" s="329">
        <v>0.90777422440523292</v>
      </c>
      <c r="O17" s="329">
        <v>0.99790738765232856</v>
      </c>
      <c r="P17" s="329">
        <v>1.3694284412052711</v>
      </c>
      <c r="Q17" s="329">
        <v>1.040267446368522</v>
      </c>
      <c r="R17" s="329">
        <v>0.96758611453798304</v>
      </c>
      <c r="S17" s="329">
        <v>0.95509631510760995</v>
      </c>
      <c r="T17" s="329">
        <v>1.451415394370406</v>
      </c>
      <c r="U17" s="329">
        <v>1.1128259799773821</v>
      </c>
      <c r="V17" s="329">
        <v>1.1437135749367029</v>
      </c>
      <c r="W17" s="329">
        <v>1.183405739887466</v>
      </c>
      <c r="X17" s="329">
        <v>1.098913795943919</v>
      </c>
      <c r="Y17" s="329">
        <v>1.118918397922537</v>
      </c>
      <c r="DA17" s="72" t="s">
        <v>2239</v>
      </c>
    </row>
    <row r="18" spans="1:105" ht="12" customHeight="1" x14ac:dyDescent="0.25">
      <c r="A18" s="59" t="s">
        <v>28</v>
      </c>
      <c r="B18" s="230">
        <v>4.3973550745392581E-2</v>
      </c>
      <c r="C18" s="230">
        <v>2.162710337399552E-2</v>
      </c>
      <c r="D18" s="230">
        <v>2.2064799359904481E-2</v>
      </c>
      <c r="E18" s="230">
        <v>2.2583492350959949E-2</v>
      </c>
      <c r="F18" s="230">
        <v>0</v>
      </c>
      <c r="G18" s="230">
        <v>2.0414745759670651E-2</v>
      </c>
      <c r="H18" s="230">
        <v>2.174229307613192E-2</v>
      </c>
      <c r="I18" s="230">
        <v>0</v>
      </c>
      <c r="J18" s="230">
        <v>0</v>
      </c>
      <c r="K18" s="230">
        <v>0</v>
      </c>
      <c r="L18" s="230">
        <v>0</v>
      </c>
      <c r="M18" s="230">
        <v>0</v>
      </c>
      <c r="N18" s="230">
        <v>0</v>
      </c>
      <c r="O18" s="230">
        <v>0</v>
      </c>
      <c r="P18" s="230">
        <v>0</v>
      </c>
      <c r="Q18" s="230">
        <v>0</v>
      </c>
      <c r="R18" s="230">
        <v>0</v>
      </c>
      <c r="S18" s="230">
        <v>0</v>
      </c>
      <c r="T18" s="230">
        <v>0</v>
      </c>
      <c r="U18" s="230">
        <v>0</v>
      </c>
      <c r="V18" s="230">
        <v>0</v>
      </c>
      <c r="W18" s="230">
        <v>0</v>
      </c>
      <c r="X18" s="230">
        <v>0</v>
      </c>
      <c r="Y18" s="230">
        <v>0</v>
      </c>
      <c r="DA18" s="71" t="s">
        <v>2240</v>
      </c>
    </row>
    <row r="19" spans="1:105" ht="12" customHeight="1" x14ac:dyDescent="0.25">
      <c r="A19" s="59" t="s">
        <v>31</v>
      </c>
      <c r="B19" s="230">
        <v>4.1165611117061268E-2</v>
      </c>
      <c r="C19" s="230">
        <v>4.0492200970405672E-2</v>
      </c>
      <c r="D19" s="230">
        <v>4.011011475283615E-2</v>
      </c>
      <c r="E19" s="230">
        <v>8.4039462288396233E-2</v>
      </c>
      <c r="F19" s="230">
        <v>7.8064626235399615E-2</v>
      </c>
      <c r="G19" s="230">
        <v>0.11820811306529</v>
      </c>
      <c r="H19" s="230">
        <v>0.12099462231909</v>
      </c>
      <c r="I19" s="230">
        <v>3.454447405620887E-2</v>
      </c>
      <c r="J19" s="230">
        <v>3.5949354641573901E-2</v>
      </c>
      <c r="K19" s="230">
        <v>3.558061568950862E-2</v>
      </c>
      <c r="L19" s="230">
        <v>3.5396487776784141E-2</v>
      </c>
      <c r="M19" s="230">
        <v>6.7623114081349092E-2</v>
      </c>
      <c r="N19" s="230">
        <v>3.0530445222629619E-2</v>
      </c>
      <c r="O19" s="230">
        <v>3.2257512987477463E-2</v>
      </c>
      <c r="P19" s="230">
        <v>6.9986656971691055E-2</v>
      </c>
      <c r="Q19" s="230">
        <v>6.3164042041114032E-2</v>
      </c>
      <c r="R19" s="230">
        <v>6.1627212302922611E-2</v>
      </c>
      <c r="S19" s="230">
        <v>9.0663149595892098E-2</v>
      </c>
      <c r="T19" s="230">
        <v>9.757714700049501E-2</v>
      </c>
      <c r="U19" s="230">
        <v>0.1114795496579734</v>
      </c>
      <c r="V19" s="230">
        <v>0.1307316160541605</v>
      </c>
      <c r="W19" s="230">
        <v>0.1152471901572493</v>
      </c>
      <c r="X19" s="230">
        <v>0.1200891523483235</v>
      </c>
      <c r="Y19" s="230">
        <v>0.17225537494122911</v>
      </c>
      <c r="DA19" s="71" t="s">
        <v>2241</v>
      </c>
    </row>
    <row r="20" spans="1:105" ht="12" customHeight="1" x14ac:dyDescent="0.25">
      <c r="A20" s="59" t="s">
        <v>159</v>
      </c>
      <c r="B20" s="230">
        <v>0.76537240084471869</v>
      </c>
      <c r="C20" s="230">
        <v>0.58077847153233486</v>
      </c>
      <c r="D20" s="230">
        <v>0.43964237614027402</v>
      </c>
      <c r="E20" s="230">
        <v>0.56770835034840084</v>
      </c>
      <c r="F20" s="230">
        <v>0.49452171666292188</v>
      </c>
      <c r="G20" s="230">
        <v>0.46650767605200238</v>
      </c>
      <c r="H20" s="230">
        <v>0.57349341889833405</v>
      </c>
      <c r="I20" s="230">
        <v>0.41866896832245221</v>
      </c>
      <c r="J20" s="230">
        <v>0.37311925200147478</v>
      </c>
      <c r="K20" s="230">
        <v>0.33867674142959131</v>
      </c>
      <c r="L20" s="230">
        <v>0.36758973347352358</v>
      </c>
      <c r="M20" s="230">
        <v>0.29278442478238947</v>
      </c>
      <c r="N20" s="230">
        <v>0.21198252723818559</v>
      </c>
      <c r="O20" s="230">
        <v>0.25171078341315573</v>
      </c>
      <c r="P20" s="230">
        <v>0.24224135898928281</v>
      </c>
      <c r="Q20" s="230">
        <v>0.21908263609732859</v>
      </c>
      <c r="R20" s="230">
        <v>0.18717256930867551</v>
      </c>
      <c r="S20" s="230">
        <v>0.14108290904916121</v>
      </c>
      <c r="T20" s="230">
        <v>0.13011462900184559</v>
      </c>
      <c r="U20" s="230">
        <v>0.11672397459331341</v>
      </c>
      <c r="V20" s="230">
        <v>9.1222654926389313E-2</v>
      </c>
      <c r="W20" s="230">
        <v>8.0194005623938677E-2</v>
      </c>
      <c r="X20" s="230">
        <v>0.1055553701568545</v>
      </c>
      <c r="Y20" s="230">
        <v>9.5732726176277885E-2</v>
      </c>
      <c r="DA20" s="71" t="s">
        <v>2242</v>
      </c>
    </row>
    <row r="21" spans="1:105" ht="12" customHeight="1" x14ac:dyDescent="0.25">
      <c r="A21" s="59" t="s">
        <v>32</v>
      </c>
      <c r="B21" s="230">
        <v>0.34464118565493151</v>
      </c>
      <c r="C21" s="230">
        <v>0.52391676769385809</v>
      </c>
      <c r="D21" s="230">
        <v>0.54950025298689897</v>
      </c>
      <c r="E21" s="230">
        <v>0.44773648450583908</v>
      </c>
      <c r="F21" s="230">
        <v>0.47532081575985868</v>
      </c>
      <c r="G21" s="230">
        <v>0.29989322685078601</v>
      </c>
      <c r="H21" s="230">
        <v>0.49114232106309608</v>
      </c>
      <c r="I21" s="230">
        <v>5.5050864293698508E-2</v>
      </c>
      <c r="J21" s="230">
        <v>5.7207073909560729E-2</v>
      </c>
      <c r="K21" s="230">
        <v>2.835475949896487E-2</v>
      </c>
      <c r="L21" s="230">
        <v>2.8193230613140208E-2</v>
      </c>
      <c r="M21" s="230">
        <v>2.6901268706934659E-2</v>
      </c>
      <c r="N21" s="230">
        <v>2.427490229164091E-2</v>
      </c>
      <c r="O21" s="230">
        <v>2.564585501667653E-2</v>
      </c>
      <c r="P21" s="230">
        <v>2.7812260848154281E-2</v>
      </c>
      <c r="Q21" s="230">
        <v>2.5083395400833729E-2</v>
      </c>
      <c r="R21" s="230">
        <v>0</v>
      </c>
      <c r="S21" s="230">
        <v>4.2698140711089688E-3</v>
      </c>
      <c r="T21" s="230">
        <v>5.8727716317690569E-3</v>
      </c>
      <c r="U21" s="230">
        <v>0</v>
      </c>
      <c r="V21" s="230">
        <v>0</v>
      </c>
      <c r="W21" s="230">
        <v>0</v>
      </c>
      <c r="X21" s="230">
        <v>0</v>
      </c>
      <c r="Y21" s="230">
        <v>0</v>
      </c>
      <c r="DA21" s="71" t="s">
        <v>2243</v>
      </c>
    </row>
    <row r="22" spans="1:105" ht="12" customHeight="1" x14ac:dyDescent="0.25">
      <c r="A22" s="59" t="s">
        <v>35</v>
      </c>
      <c r="B22" s="230">
        <v>1.2212266254622279</v>
      </c>
      <c r="C22" s="230">
        <v>1.13282301636598</v>
      </c>
      <c r="D22" s="230">
        <v>1.07913514117238</v>
      </c>
      <c r="E22" s="230">
        <v>1.888385901175218</v>
      </c>
      <c r="F22" s="230">
        <v>0.99721855832672757</v>
      </c>
      <c r="G22" s="230">
        <v>1.048673299028968</v>
      </c>
      <c r="H22" s="230">
        <v>1.2582759094334111</v>
      </c>
      <c r="I22" s="230">
        <v>0.9977269862587137</v>
      </c>
      <c r="J22" s="230">
        <v>1.1185803098080149</v>
      </c>
      <c r="K22" s="230">
        <v>1.0252096828387669</v>
      </c>
      <c r="L22" s="230">
        <v>0.94953353597697443</v>
      </c>
      <c r="M22" s="230">
        <v>0.78759017939031839</v>
      </c>
      <c r="N22" s="230">
        <v>0.64098634965277679</v>
      </c>
      <c r="O22" s="230">
        <v>0.68829323623501881</v>
      </c>
      <c r="P22" s="230">
        <v>1.0293881643961429</v>
      </c>
      <c r="Q22" s="230">
        <v>0.73293737282924543</v>
      </c>
      <c r="R22" s="230">
        <v>0.71878633292638494</v>
      </c>
      <c r="S22" s="230">
        <v>0.71908044239144775</v>
      </c>
      <c r="T22" s="230">
        <v>1.2178508467362961</v>
      </c>
      <c r="U22" s="230">
        <v>0.88462245572609499</v>
      </c>
      <c r="V22" s="230">
        <v>0.92175930395615335</v>
      </c>
      <c r="W22" s="230">
        <v>0.98796454410627788</v>
      </c>
      <c r="X22" s="230">
        <v>0.87326927343874117</v>
      </c>
      <c r="Y22" s="230">
        <v>0.85093029680503007</v>
      </c>
      <c r="DA22" s="71" t="s">
        <v>2244</v>
      </c>
    </row>
    <row r="23" spans="1:105" ht="12" customHeight="1" x14ac:dyDescent="0.25">
      <c r="A23" s="60" t="s">
        <v>2155</v>
      </c>
      <c r="B23" s="329">
        <v>0.56259454426264832</v>
      </c>
      <c r="C23" s="329">
        <v>0.61568490296954725</v>
      </c>
      <c r="D23" s="329">
        <v>0.61396766987380902</v>
      </c>
      <c r="E23" s="329">
        <v>0.61621135463805421</v>
      </c>
      <c r="F23" s="329">
        <v>0.7992136408829944</v>
      </c>
      <c r="G23" s="329">
        <v>0.91947623197198813</v>
      </c>
      <c r="H23" s="329">
        <v>1.0375353925605491</v>
      </c>
      <c r="I23" s="329">
        <v>1.2717518440566811</v>
      </c>
      <c r="J23" s="329">
        <v>1.093743663185361</v>
      </c>
      <c r="K23" s="329">
        <v>1.0584101779121491</v>
      </c>
      <c r="L23" s="329">
        <v>1.067497075223401</v>
      </c>
      <c r="M23" s="329">
        <v>1.166349063280701</v>
      </c>
      <c r="N23" s="329">
        <v>1.308923700014252</v>
      </c>
      <c r="O23" s="329">
        <v>1.204413408013058</v>
      </c>
      <c r="P23" s="329">
        <v>1.1076833023932531</v>
      </c>
      <c r="Q23" s="329">
        <v>1.340082627621799</v>
      </c>
      <c r="R23" s="329">
        <v>1.359301133427782</v>
      </c>
      <c r="S23" s="329">
        <v>1.4639078433011179</v>
      </c>
      <c r="T23" s="329">
        <v>1.03891912748059</v>
      </c>
      <c r="U23" s="329">
        <v>1.2834893726104339</v>
      </c>
      <c r="V23" s="329">
        <v>1.22627782904861</v>
      </c>
      <c r="W23" s="329">
        <v>1.2388046686059611</v>
      </c>
      <c r="X23" s="329">
        <v>1.2674575728201789</v>
      </c>
      <c r="Y23" s="329">
        <v>1.175650296773272</v>
      </c>
      <c r="DA23" s="72" t="s">
        <v>2245</v>
      </c>
    </row>
    <row r="24" spans="1:105" ht="12" customHeight="1" x14ac:dyDescent="0.25">
      <c r="A24" s="60" t="s">
        <v>2157</v>
      </c>
      <c r="B24" s="329">
        <v>6.0531001907221792E-2</v>
      </c>
      <c r="C24" s="329">
        <v>6.1443323091981202E-2</v>
      </c>
      <c r="D24" s="329">
        <v>5.8853619570401618E-2</v>
      </c>
      <c r="E24" s="329">
        <v>7.0761781505323182E-2</v>
      </c>
      <c r="F24" s="329">
        <v>6.4685029911112218E-2</v>
      </c>
      <c r="G24" s="329">
        <v>6.6618356881036608E-2</v>
      </c>
      <c r="H24" s="329">
        <v>7.9724058650189139E-2</v>
      </c>
      <c r="I24" s="329">
        <v>6.9236931296578222E-2</v>
      </c>
      <c r="J24" s="329">
        <v>6.510401845202711E-2</v>
      </c>
      <c r="K24" s="329">
        <v>6.085231384555323E-2</v>
      </c>
      <c r="L24" s="329">
        <v>6.0247162856989382E-2</v>
      </c>
      <c r="M24" s="329">
        <v>5.8969095786162697E-2</v>
      </c>
      <c r="N24" s="329">
        <v>5.731953859345737E-2</v>
      </c>
      <c r="O24" s="329">
        <v>5.6306461931085003E-2</v>
      </c>
      <c r="P24" s="329">
        <v>6.1102150391490043E-2</v>
      </c>
      <c r="Q24" s="329">
        <v>6.1086621970877927E-2</v>
      </c>
      <c r="R24" s="329">
        <v>5.9898248056687947E-2</v>
      </c>
      <c r="S24" s="329">
        <v>6.2481813212761812E-2</v>
      </c>
      <c r="T24" s="329">
        <v>6.0181946923603381E-2</v>
      </c>
      <c r="U24" s="329">
        <v>6.0364424986246813E-2</v>
      </c>
      <c r="V24" s="329">
        <v>5.9430736805769137E-2</v>
      </c>
      <c r="W24" s="329">
        <v>6.0661569543008352E-2</v>
      </c>
      <c r="X24" s="329">
        <v>5.9770899608740102E-2</v>
      </c>
      <c r="Y24" s="329">
        <v>5.7458750515406623E-2</v>
      </c>
      <c r="DA24" s="72" t="s">
        <v>2246</v>
      </c>
    </row>
    <row r="25" spans="1:105" ht="12" customHeight="1" x14ac:dyDescent="0.25">
      <c r="A25" s="57" t="s">
        <v>2159</v>
      </c>
      <c r="B25" s="261">
        <f t="shared" ref="B25:Y25" si="1">B26+B32+B33</f>
        <v>1.3815931454519101</v>
      </c>
      <c r="C25" s="261">
        <f t="shared" si="1"/>
        <v>1.353075357271865</v>
      </c>
      <c r="D25" s="261">
        <f t="shared" si="1"/>
        <v>1.2742154426620471</v>
      </c>
      <c r="E25" s="261">
        <f t="shared" si="1"/>
        <v>1.6806485576419059</v>
      </c>
      <c r="F25" s="261">
        <f t="shared" si="1"/>
        <v>1.3222838126268248</v>
      </c>
      <c r="G25" s="261">
        <f t="shared" si="1"/>
        <v>1.3362689316407919</v>
      </c>
      <c r="H25" s="261">
        <f t="shared" si="1"/>
        <v>1.628594552727636</v>
      </c>
      <c r="I25" s="261">
        <f t="shared" si="1"/>
        <v>1.2940818492201509</v>
      </c>
      <c r="J25" s="261">
        <f t="shared" si="1"/>
        <v>1.2471380327263695</v>
      </c>
      <c r="K25" s="261">
        <f t="shared" si="1"/>
        <v>1.1577655869156973</v>
      </c>
      <c r="L25" s="261">
        <f t="shared" si="1"/>
        <v>1.1402078299640057</v>
      </c>
      <c r="M25" s="261">
        <f t="shared" si="1"/>
        <v>1.0910077936490248</v>
      </c>
      <c r="N25" s="261">
        <f t="shared" si="1"/>
        <v>1.0336443013695191</v>
      </c>
      <c r="O25" s="261">
        <f t="shared" si="1"/>
        <v>1.0266487534529412</v>
      </c>
      <c r="P25" s="261">
        <f t="shared" si="1"/>
        <v>1.1537335881772786</v>
      </c>
      <c r="Q25" s="261">
        <f t="shared" si="1"/>
        <v>1.1097439527096356</v>
      </c>
      <c r="R25" s="261">
        <f t="shared" si="1"/>
        <v>1.0849024981920241</v>
      </c>
      <c r="S25" s="261">
        <f t="shared" si="1"/>
        <v>1.1279481689188593</v>
      </c>
      <c r="T25" s="261">
        <f t="shared" si="1"/>
        <v>1.159325667624818</v>
      </c>
      <c r="U25" s="261">
        <f t="shared" si="1"/>
        <v>1.116672626170029</v>
      </c>
      <c r="V25" s="261">
        <f t="shared" si="1"/>
        <v>1.1042827912686739</v>
      </c>
      <c r="W25" s="261">
        <f t="shared" si="1"/>
        <v>1.1285781718347432</v>
      </c>
      <c r="X25" s="261">
        <f t="shared" si="1"/>
        <v>1.1027919401694719</v>
      </c>
      <c r="Y25" s="261">
        <f t="shared" si="1"/>
        <v>1.0691033841869162</v>
      </c>
      <c r="DA25" s="70"/>
    </row>
    <row r="26" spans="1:105" ht="12" customHeight="1" x14ac:dyDescent="0.25">
      <c r="A26" s="60" t="s">
        <v>2160</v>
      </c>
      <c r="B26" s="329">
        <v>1.098354260829242</v>
      </c>
      <c r="C26" s="329">
        <v>1.0452897999711701</v>
      </c>
      <c r="D26" s="329">
        <v>0.96838758382376966</v>
      </c>
      <c r="E26" s="329">
        <v>1.368388041213098</v>
      </c>
      <c r="F26" s="329">
        <v>0.92960259862950356</v>
      </c>
      <c r="G26" s="329">
        <v>0.88804411852578058</v>
      </c>
      <c r="H26" s="329">
        <v>1.120749347631846</v>
      </c>
      <c r="I26" s="329">
        <v>0.68454149678685128</v>
      </c>
      <c r="J26" s="329">
        <v>0.72038908652755684</v>
      </c>
      <c r="K26" s="329">
        <v>0.64900990884401455</v>
      </c>
      <c r="L26" s="329">
        <v>0.62759681265473743</v>
      </c>
      <c r="M26" s="329">
        <v>0.53404499407317796</v>
      </c>
      <c r="N26" s="329">
        <v>0.41262464745692401</v>
      </c>
      <c r="O26" s="329">
        <v>0.45359426711469469</v>
      </c>
      <c r="P26" s="329">
        <v>0.62246747327512297</v>
      </c>
      <c r="Q26" s="329">
        <v>0.47284883925841908</v>
      </c>
      <c r="R26" s="329">
        <v>0.43981187024453772</v>
      </c>
      <c r="S26" s="329">
        <v>0.43413468868527738</v>
      </c>
      <c r="T26" s="329">
        <v>0.65973427016836639</v>
      </c>
      <c r="U26" s="329">
        <v>0.50582999089880998</v>
      </c>
      <c r="V26" s="329">
        <v>0.51986980678941053</v>
      </c>
      <c r="W26" s="329">
        <v>0.53791169994884813</v>
      </c>
      <c r="X26" s="329">
        <v>0.49950627088359961</v>
      </c>
      <c r="Y26" s="329">
        <v>0.50859927178297137</v>
      </c>
      <c r="DA26" s="72" t="s">
        <v>2247</v>
      </c>
    </row>
    <row r="27" spans="1:105" ht="12" customHeight="1" x14ac:dyDescent="0.25">
      <c r="A27" s="59" t="s">
        <v>28</v>
      </c>
      <c r="B27" s="230">
        <v>1.9987977611542081E-2</v>
      </c>
      <c r="C27" s="230">
        <v>9.8305015336343313E-3</v>
      </c>
      <c r="D27" s="230">
        <v>1.0029454254502031E-2</v>
      </c>
      <c r="E27" s="230">
        <v>1.026522379589089E-2</v>
      </c>
      <c r="F27" s="230">
        <v>0</v>
      </c>
      <c r="G27" s="230">
        <v>9.2794298907593904E-3</v>
      </c>
      <c r="H27" s="230">
        <v>9.8828604891508746E-3</v>
      </c>
      <c r="I27" s="230">
        <v>0</v>
      </c>
      <c r="J27" s="230">
        <v>0</v>
      </c>
      <c r="K27" s="230">
        <v>0</v>
      </c>
      <c r="L27" s="230">
        <v>0</v>
      </c>
      <c r="M27" s="230">
        <v>0</v>
      </c>
      <c r="N27" s="230">
        <v>0</v>
      </c>
      <c r="O27" s="230">
        <v>0</v>
      </c>
      <c r="P27" s="230">
        <v>0</v>
      </c>
      <c r="Q27" s="230">
        <v>0</v>
      </c>
      <c r="R27" s="230">
        <v>0</v>
      </c>
      <c r="S27" s="230">
        <v>0</v>
      </c>
      <c r="T27" s="230">
        <v>0</v>
      </c>
      <c r="U27" s="230">
        <v>0</v>
      </c>
      <c r="V27" s="230">
        <v>0</v>
      </c>
      <c r="W27" s="230">
        <v>0</v>
      </c>
      <c r="X27" s="230">
        <v>0</v>
      </c>
      <c r="Y27" s="230">
        <v>0</v>
      </c>
      <c r="DA27" s="71" t="s">
        <v>2248</v>
      </c>
    </row>
    <row r="28" spans="1:105" ht="12" customHeight="1" x14ac:dyDescent="0.25">
      <c r="A28" s="59" t="s">
        <v>31</v>
      </c>
      <c r="B28" s="230">
        <v>1.8711641416846041E-2</v>
      </c>
      <c r="C28" s="230">
        <v>1.840554589563894E-2</v>
      </c>
      <c r="D28" s="230">
        <v>1.823187034219825E-2</v>
      </c>
      <c r="E28" s="230">
        <v>3.819975558563464E-2</v>
      </c>
      <c r="F28" s="230">
        <v>3.5483921016090728E-2</v>
      </c>
      <c r="G28" s="230">
        <v>5.3730960484222753E-2</v>
      </c>
      <c r="H28" s="230">
        <v>5.4997555599586342E-2</v>
      </c>
      <c r="I28" s="230">
        <v>1.5702033661913119E-2</v>
      </c>
      <c r="J28" s="230">
        <v>1.6340615746169952E-2</v>
      </c>
      <c r="K28" s="230">
        <v>1.6173007131594828E-2</v>
      </c>
      <c r="L28" s="230">
        <v>1.6089312625810981E-2</v>
      </c>
      <c r="M28" s="230">
        <v>3.0737779127885959E-2</v>
      </c>
      <c r="N28" s="230">
        <v>1.387747510119528E-2</v>
      </c>
      <c r="O28" s="230">
        <v>1.466250590339885E-2</v>
      </c>
      <c r="P28" s="230">
        <v>3.1812116805314122E-2</v>
      </c>
      <c r="Q28" s="230">
        <v>2.8710928200506379E-2</v>
      </c>
      <c r="R28" s="230">
        <v>2.8012369228601189E-2</v>
      </c>
      <c r="S28" s="230">
        <v>4.121052254358732E-2</v>
      </c>
      <c r="T28" s="230">
        <v>4.4353248636588682E-2</v>
      </c>
      <c r="U28" s="230">
        <v>5.0672522571806128E-2</v>
      </c>
      <c r="V28" s="230">
        <v>5.9423461842800243E-2</v>
      </c>
      <c r="W28" s="230">
        <v>5.2385086435113339E-2</v>
      </c>
      <c r="X28" s="230">
        <v>5.4585978340147043E-2</v>
      </c>
      <c r="Y28" s="230">
        <v>7.8297897700558644E-2</v>
      </c>
      <c r="DA28" s="71" t="s">
        <v>2249</v>
      </c>
    </row>
    <row r="29" spans="1:105" ht="12" customHeight="1" x14ac:dyDescent="0.25">
      <c r="A29" s="59" t="s">
        <v>159</v>
      </c>
      <c r="B29" s="230">
        <v>0.34789654583850832</v>
      </c>
      <c r="C29" s="230">
        <v>0.26399021433287939</v>
      </c>
      <c r="D29" s="230">
        <v>0.19983744370012449</v>
      </c>
      <c r="E29" s="230">
        <v>0.258049250158364</v>
      </c>
      <c r="F29" s="230">
        <v>0.2247825984831463</v>
      </c>
      <c r="G29" s="230">
        <v>0.2120489436600011</v>
      </c>
      <c r="H29" s="230">
        <v>0.26067882677196991</v>
      </c>
      <c r="I29" s="230">
        <v>0.19030407651020551</v>
      </c>
      <c r="J29" s="230">
        <v>0.1695996600006705</v>
      </c>
      <c r="K29" s="230">
        <v>0.1539439733770869</v>
      </c>
      <c r="L29" s="230">
        <v>0.1670862424879653</v>
      </c>
      <c r="M29" s="230">
        <v>0.13308382944654071</v>
      </c>
      <c r="N29" s="230">
        <v>9.6355694199175237E-2</v>
      </c>
      <c r="O29" s="230">
        <v>0.1144139924605253</v>
      </c>
      <c r="P29" s="230">
        <v>0.11010970863149221</v>
      </c>
      <c r="Q29" s="230">
        <v>9.9583016407876673E-2</v>
      </c>
      <c r="R29" s="230">
        <v>8.5078440594852492E-2</v>
      </c>
      <c r="S29" s="230">
        <v>6.4128595022346011E-2</v>
      </c>
      <c r="T29" s="230">
        <v>5.9143013182657141E-2</v>
      </c>
      <c r="U29" s="230">
        <v>5.3056352087869747E-2</v>
      </c>
      <c r="V29" s="230">
        <v>4.1464843148358778E-2</v>
      </c>
      <c r="W29" s="230">
        <v>3.6451820738153937E-2</v>
      </c>
      <c r="X29" s="230">
        <v>4.7979713707661173E-2</v>
      </c>
      <c r="Y29" s="230">
        <v>4.3514875534671753E-2</v>
      </c>
      <c r="DA29" s="71" t="s">
        <v>2250</v>
      </c>
    </row>
    <row r="30" spans="1:105" ht="12" customHeight="1" x14ac:dyDescent="0.25">
      <c r="A30" s="59" t="s">
        <v>32</v>
      </c>
      <c r="B30" s="230">
        <v>0.15665508438860529</v>
      </c>
      <c r="C30" s="230">
        <v>0.23814398531539011</v>
      </c>
      <c r="D30" s="230">
        <v>0.24977284226677221</v>
      </c>
      <c r="E30" s="230">
        <v>0.20351658386629051</v>
      </c>
      <c r="F30" s="230">
        <v>0.21605491625448131</v>
      </c>
      <c r="G30" s="230">
        <v>0.1363151031139937</v>
      </c>
      <c r="H30" s="230">
        <v>0.2232465095741345</v>
      </c>
      <c r="I30" s="230">
        <v>2.5023120133499312E-2</v>
      </c>
      <c r="J30" s="230">
        <v>2.6003215413436701E-2</v>
      </c>
      <c r="K30" s="230">
        <v>1.2888527044984031E-2</v>
      </c>
      <c r="L30" s="230">
        <v>1.2815104824154639E-2</v>
      </c>
      <c r="M30" s="230">
        <v>1.222784941224303E-2</v>
      </c>
      <c r="N30" s="230">
        <v>1.1034046496200409E-2</v>
      </c>
      <c r="O30" s="230">
        <v>1.1657206825762059E-2</v>
      </c>
      <c r="P30" s="230">
        <v>1.264193674916103E-2</v>
      </c>
      <c r="Q30" s="230">
        <v>1.140154336401533E-2</v>
      </c>
      <c r="R30" s="230">
        <v>0</v>
      </c>
      <c r="S30" s="230">
        <v>1.9408245777768039E-3</v>
      </c>
      <c r="T30" s="230">
        <v>2.669441650804117E-3</v>
      </c>
      <c r="U30" s="230">
        <v>0</v>
      </c>
      <c r="V30" s="230">
        <v>0</v>
      </c>
      <c r="W30" s="230">
        <v>0</v>
      </c>
      <c r="X30" s="230">
        <v>0</v>
      </c>
      <c r="Y30" s="230">
        <v>0</v>
      </c>
      <c r="DA30" s="71" t="s">
        <v>2251</v>
      </c>
    </row>
    <row r="31" spans="1:105" ht="12" customHeight="1" x14ac:dyDescent="0.25">
      <c r="A31" s="59" t="s">
        <v>35</v>
      </c>
      <c r="B31" s="230">
        <v>0.5551030115737402</v>
      </c>
      <c r="C31" s="230">
        <v>0.51491955289362701</v>
      </c>
      <c r="D31" s="230">
        <v>0.49051597326017249</v>
      </c>
      <c r="E31" s="230">
        <v>0.85835722780691748</v>
      </c>
      <c r="F31" s="230">
        <v>0.45328116287578529</v>
      </c>
      <c r="G31" s="230">
        <v>0.4766696813768036</v>
      </c>
      <c r="H31" s="230">
        <v>0.57194359519700466</v>
      </c>
      <c r="I31" s="230">
        <v>0.45351226648123338</v>
      </c>
      <c r="J31" s="230">
        <v>0.50844559536727973</v>
      </c>
      <c r="K31" s="230">
        <v>0.46600440129034881</v>
      </c>
      <c r="L31" s="230">
        <v>0.43160615271680652</v>
      </c>
      <c r="M31" s="230">
        <v>0.3579955360865083</v>
      </c>
      <c r="N31" s="230">
        <v>0.29135743166035311</v>
      </c>
      <c r="O31" s="230">
        <v>0.3128605619250085</v>
      </c>
      <c r="P31" s="230">
        <v>0.46790371108915568</v>
      </c>
      <c r="Q31" s="230">
        <v>0.33315335128602069</v>
      </c>
      <c r="R31" s="230">
        <v>0.32672106042108412</v>
      </c>
      <c r="S31" s="230">
        <v>0.32685474654156721</v>
      </c>
      <c r="T31" s="230">
        <v>0.55356856669831644</v>
      </c>
      <c r="U31" s="230">
        <v>0.40210111623913408</v>
      </c>
      <c r="V31" s="230">
        <v>0.4189815017982515</v>
      </c>
      <c r="W31" s="230">
        <v>0.44907479277558082</v>
      </c>
      <c r="X31" s="230">
        <v>0.39694057883579142</v>
      </c>
      <c r="Y31" s="230">
        <v>0.38678649854774089</v>
      </c>
      <c r="DA31" s="71" t="s">
        <v>2252</v>
      </c>
    </row>
    <row r="32" spans="1:105" ht="12" customHeight="1" x14ac:dyDescent="0.25">
      <c r="A32" s="60" t="s">
        <v>2167</v>
      </c>
      <c r="B32" s="329">
        <v>0.25572479284665822</v>
      </c>
      <c r="C32" s="329">
        <v>0.27985677407706688</v>
      </c>
      <c r="D32" s="329">
        <v>0.27907621357900397</v>
      </c>
      <c r="E32" s="329">
        <v>0.28009607029002459</v>
      </c>
      <c r="F32" s="329">
        <v>0.36327892767408843</v>
      </c>
      <c r="G32" s="329">
        <v>0.41794374180544919</v>
      </c>
      <c r="H32" s="329">
        <v>0.47160699661843131</v>
      </c>
      <c r="I32" s="329">
        <v>0.57806902002576399</v>
      </c>
      <c r="J32" s="329">
        <v>0.49715621053880038</v>
      </c>
      <c r="K32" s="329">
        <v>0.48109553541461308</v>
      </c>
      <c r="L32" s="329">
        <v>0.4852259432833641</v>
      </c>
      <c r="M32" s="329">
        <v>0.53015866512759124</v>
      </c>
      <c r="N32" s="329">
        <v>0.59496531818829634</v>
      </c>
      <c r="O32" s="329">
        <v>0.54746064000593508</v>
      </c>
      <c r="P32" s="329">
        <v>0.50349241017875113</v>
      </c>
      <c r="Q32" s="329">
        <v>0.60912846710081758</v>
      </c>
      <c r="R32" s="329">
        <v>0.61786415155808283</v>
      </c>
      <c r="S32" s="329">
        <v>0.66541265604596289</v>
      </c>
      <c r="T32" s="329">
        <v>0.47223596703663179</v>
      </c>
      <c r="U32" s="329">
        <v>0.58340426027747039</v>
      </c>
      <c r="V32" s="329">
        <v>0.55739901320391372</v>
      </c>
      <c r="W32" s="329">
        <v>0.56309303118452758</v>
      </c>
      <c r="X32" s="329">
        <v>0.57611707855462668</v>
      </c>
      <c r="Y32" s="329">
        <v>0.53438649853330544</v>
      </c>
      <c r="DA32" s="72" t="s">
        <v>2253</v>
      </c>
    </row>
    <row r="33" spans="1:105" ht="12" customHeight="1" x14ac:dyDescent="0.25">
      <c r="A33" s="60" t="s">
        <v>2169</v>
      </c>
      <c r="B33" s="329">
        <v>2.751409177600991E-2</v>
      </c>
      <c r="C33" s="329">
        <v>2.792878322362782E-2</v>
      </c>
      <c r="D33" s="329">
        <v>2.6751645259273461E-2</v>
      </c>
      <c r="E33" s="329">
        <v>3.2164446138783269E-2</v>
      </c>
      <c r="F33" s="329">
        <v>2.9402286323232819E-2</v>
      </c>
      <c r="G33" s="329">
        <v>3.0281071309562091E-2</v>
      </c>
      <c r="H33" s="329">
        <v>3.6238208477358709E-2</v>
      </c>
      <c r="I33" s="329">
        <v>3.1471332407535538E-2</v>
      </c>
      <c r="J33" s="329">
        <v>2.9592735660012321E-2</v>
      </c>
      <c r="K33" s="329">
        <v>2.7660142657069651E-2</v>
      </c>
      <c r="L33" s="329">
        <v>2.738507402590426E-2</v>
      </c>
      <c r="M33" s="329">
        <v>2.680413444825577E-2</v>
      </c>
      <c r="N33" s="329">
        <v>2.6054335724298799E-2</v>
      </c>
      <c r="O33" s="329">
        <v>2.5593846332311359E-2</v>
      </c>
      <c r="P33" s="329">
        <v>2.7773704723404562E-2</v>
      </c>
      <c r="Q33" s="329">
        <v>2.7766646350399049E-2</v>
      </c>
      <c r="R33" s="329">
        <v>2.722647638940361E-2</v>
      </c>
      <c r="S33" s="329">
        <v>2.8400824187619009E-2</v>
      </c>
      <c r="T33" s="329">
        <v>2.735543041981971E-2</v>
      </c>
      <c r="U33" s="329">
        <v>2.743837499374854E-2</v>
      </c>
      <c r="V33" s="329">
        <v>2.7013971275349619E-2</v>
      </c>
      <c r="W33" s="329">
        <v>2.7573440701367431E-2</v>
      </c>
      <c r="X33" s="329">
        <v>2.7168590731245501E-2</v>
      </c>
      <c r="Y33" s="329">
        <v>2.6117613870639371E-2</v>
      </c>
      <c r="DA33" s="72" t="s">
        <v>2254</v>
      </c>
    </row>
    <row r="34" spans="1:105" ht="12" customHeight="1" x14ac:dyDescent="0.25">
      <c r="A34" s="57" t="s">
        <v>2171</v>
      </c>
      <c r="B34" s="261">
        <v>22.532373288286841</v>
      </c>
      <c r="C34" s="261">
        <v>21.761875493442311</v>
      </c>
      <c r="D34" s="261">
        <v>20.332636942402001</v>
      </c>
      <c r="E34" s="261">
        <v>27.719493969958361</v>
      </c>
      <c r="F34" s="261">
        <v>20.5863798262952</v>
      </c>
      <c r="G34" s="261">
        <v>20.682307906398911</v>
      </c>
      <c r="H34" s="261">
        <v>25.58163327961379</v>
      </c>
      <c r="I34" s="261">
        <v>18.39971105660954</v>
      </c>
      <c r="J34" s="261">
        <v>18.354873583743011</v>
      </c>
      <c r="K34" s="261">
        <v>16.87243500296762</v>
      </c>
      <c r="L34" s="261">
        <v>16.516438185295488</v>
      </c>
      <c r="M34" s="261">
        <v>15.10498967511727</v>
      </c>
      <c r="N34" s="261">
        <v>13.151557813842871</v>
      </c>
      <c r="O34" s="261">
        <v>13.586362229213471</v>
      </c>
      <c r="P34" s="261">
        <v>16.462287954343019</v>
      </c>
      <c r="Q34" s="261">
        <v>14.43606310995427</v>
      </c>
      <c r="R34" s="261">
        <v>13.884564068977021</v>
      </c>
      <c r="S34" s="261">
        <v>14.134611320935241</v>
      </c>
      <c r="T34" s="261">
        <v>16.959326555797791</v>
      </c>
      <c r="U34" s="261">
        <v>15.04905988146194</v>
      </c>
      <c r="V34" s="261">
        <v>15.08870396177505</v>
      </c>
      <c r="W34" s="261">
        <v>15.45565215279154</v>
      </c>
      <c r="X34" s="261">
        <v>14.77752924643093</v>
      </c>
      <c r="Y34" s="261">
        <v>14.63919489802001</v>
      </c>
      <c r="DA34" s="70" t="s">
        <v>2255</v>
      </c>
    </row>
    <row r="35" spans="1:105" ht="12" customHeight="1" x14ac:dyDescent="0.25">
      <c r="A35" s="64" t="s">
        <v>28</v>
      </c>
      <c r="B35" s="229">
        <v>0.40341485665425858</v>
      </c>
      <c r="C35" s="229">
        <v>0.20224167751247871</v>
      </c>
      <c r="D35" s="229">
        <v>0.20861084604461791</v>
      </c>
      <c r="E35" s="229">
        <v>0.20215977970696561</v>
      </c>
      <c r="F35" s="229">
        <v>0</v>
      </c>
      <c r="G35" s="229">
        <v>0.19590855113830771</v>
      </c>
      <c r="H35" s="229">
        <v>0.20305533840071671</v>
      </c>
      <c r="I35" s="229">
        <v>0</v>
      </c>
      <c r="J35" s="229">
        <v>0</v>
      </c>
      <c r="K35" s="229">
        <v>0</v>
      </c>
      <c r="L35" s="229">
        <v>0</v>
      </c>
      <c r="M35" s="229">
        <v>0</v>
      </c>
      <c r="N35" s="229">
        <v>0</v>
      </c>
      <c r="O35" s="229">
        <v>0</v>
      </c>
      <c r="P35" s="229">
        <v>0</v>
      </c>
      <c r="Q35" s="229">
        <v>0</v>
      </c>
      <c r="R35" s="229">
        <v>0</v>
      </c>
      <c r="S35" s="229">
        <v>0</v>
      </c>
      <c r="T35" s="229">
        <v>0</v>
      </c>
      <c r="U35" s="229">
        <v>0</v>
      </c>
      <c r="V35" s="229">
        <v>0</v>
      </c>
      <c r="W35" s="229">
        <v>0</v>
      </c>
      <c r="X35" s="229">
        <v>0</v>
      </c>
      <c r="Y35" s="229">
        <v>0</v>
      </c>
      <c r="DA35" s="73" t="s">
        <v>2256</v>
      </c>
    </row>
    <row r="36" spans="1:105" ht="12" customHeight="1" x14ac:dyDescent="0.25">
      <c r="A36" s="64" t="s">
        <v>30</v>
      </c>
      <c r="B36" s="229">
        <v>0</v>
      </c>
      <c r="C36" s="229">
        <v>0</v>
      </c>
      <c r="D36" s="229">
        <v>0</v>
      </c>
      <c r="E36" s="229">
        <v>0</v>
      </c>
      <c r="F36" s="229">
        <v>0</v>
      </c>
      <c r="G36" s="229">
        <v>0</v>
      </c>
      <c r="H36" s="229">
        <v>0</v>
      </c>
      <c r="I36" s="229">
        <v>0</v>
      </c>
      <c r="J36" s="229">
        <v>0</v>
      </c>
      <c r="K36" s="229">
        <v>0</v>
      </c>
      <c r="L36" s="229">
        <v>0</v>
      </c>
      <c r="M36" s="229">
        <v>0</v>
      </c>
      <c r="N36" s="229">
        <v>0</v>
      </c>
      <c r="O36" s="229">
        <v>0</v>
      </c>
      <c r="P36" s="229">
        <v>0</v>
      </c>
      <c r="Q36" s="229">
        <v>0</v>
      </c>
      <c r="R36" s="229">
        <v>0</v>
      </c>
      <c r="S36" s="229">
        <v>0</v>
      </c>
      <c r="T36" s="229">
        <v>0</v>
      </c>
      <c r="U36" s="229">
        <v>0</v>
      </c>
      <c r="V36" s="229">
        <v>0</v>
      </c>
      <c r="W36" s="229">
        <v>0</v>
      </c>
      <c r="X36" s="229">
        <v>0</v>
      </c>
      <c r="Y36" s="229">
        <v>0</v>
      </c>
      <c r="DA36" s="73" t="s">
        <v>2257</v>
      </c>
    </row>
    <row r="37" spans="1:105" ht="12" customHeight="1" x14ac:dyDescent="0.25">
      <c r="A37" s="64" t="s">
        <v>31</v>
      </c>
      <c r="B37" s="229">
        <v>0.38141903821917189</v>
      </c>
      <c r="C37" s="229">
        <v>0.38242927771374752</v>
      </c>
      <c r="D37" s="229">
        <v>0.38299954055523971</v>
      </c>
      <c r="E37" s="229">
        <v>0.75979138436194515</v>
      </c>
      <c r="F37" s="229">
        <v>0.76798590070678341</v>
      </c>
      <c r="G37" s="229">
        <v>1.145682155089579</v>
      </c>
      <c r="H37" s="229">
        <v>1.1412547056272559</v>
      </c>
      <c r="I37" s="229">
        <v>0.37647161240345978</v>
      </c>
      <c r="J37" s="229">
        <v>0.3747178350012757</v>
      </c>
      <c r="K37" s="229">
        <v>0.37499634045810359</v>
      </c>
      <c r="L37" s="229">
        <v>0.37509835380616302</v>
      </c>
      <c r="M37" s="229">
        <v>0.75328499695152284</v>
      </c>
      <c r="N37" s="229">
        <v>0.38099024226084333</v>
      </c>
      <c r="O37" s="229">
        <v>0.37853955050509441</v>
      </c>
      <c r="P37" s="229">
        <v>0.75123956653295887</v>
      </c>
      <c r="Q37" s="229">
        <v>0.75902605686178459</v>
      </c>
      <c r="R37" s="229">
        <v>0.76088558174666265</v>
      </c>
      <c r="S37" s="229">
        <v>1.1515143543883759</v>
      </c>
      <c r="T37" s="229">
        <v>1.0114629526552481</v>
      </c>
      <c r="U37" s="229">
        <v>1.254922820904542</v>
      </c>
      <c r="V37" s="229">
        <v>1.4575217474450179</v>
      </c>
      <c r="W37" s="229">
        <v>1.2854972596519061</v>
      </c>
      <c r="X37" s="229">
        <v>1.373355569118625</v>
      </c>
      <c r="Y37" s="229">
        <v>1.9069734992444669</v>
      </c>
      <c r="DA37" s="73" t="s">
        <v>2258</v>
      </c>
    </row>
    <row r="38" spans="1:105" ht="12" customHeight="1" x14ac:dyDescent="0.25">
      <c r="A38" s="64" t="s">
        <v>159</v>
      </c>
      <c r="B38" s="229">
        <v>7.226399386482024</v>
      </c>
      <c r="C38" s="229">
        <v>5.5894827744446296</v>
      </c>
      <c r="D38" s="229">
        <v>4.277847101890428</v>
      </c>
      <c r="E38" s="229">
        <v>5.2301933588962388</v>
      </c>
      <c r="F38" s="229">
        <v>4.9575339103144174</v>
      </c>
      <c r="G38" s="229">
        <v>4.6074117026546793</v>
      </c>
      <c r="H38" s="229">
        <v>5.5122171070834103</v>
      </c>
      <c r="I38" s="229">
        <v>4.6494949946990163</v>
      </c>
      <c r="J38" s="229">
        <v>3.963166214793151</v>
      </c>
      <c r="K38" s="229">
        <v>3.6373099136313041</v>
      </c>
      <c r="L38" s="229">
        <v>3.969444401942134</v>
      </c>
      <c r="M38" s="229">
        <v>3.323483173560895</v>
      </c>
      <c r="N38" s="229">
        <v>2.6956415620373089</v>
      </c>
      <c r="O38" s="229">
        <v>3.0099796936250969</v>
      </c>
      <c r="P38" s="229">
        <v>2.649676545986769</v>
      </c>
      <c r="Q38" s="229">
        <v>2.6827246036266161</v>
      </c>
      <c r="R38" s="229">
        <v>2.354888759371244</v>
      </c>
      <c r="S38" s="229">
        <v>1.8259728802045381</v>
      </c>
      <c r="T38" s="229">
        <v>1.3743880019460999</v>
      </c>
      <c r="U38" s="229">
        <v>1.3389465541212131</v>
      </c>
      <c r="V38" s="229">
        <v>1.0363787140080629</v>
      </c>
      <c r="W38" s="229">
        <v>0.91151554447255556</v>
      </c>
      <c r="X38" s="229">
        <v>1.2301013913791581</v>
      </c>
      <c r="Y38" s="229">
        <v>1.0799749076658101</v>
      </c>
      <c r="DA38" s="73" t="s">
        <v>2259</v>
      </c>
    </row>
    <row r="39" spans="1:105" ht="12" customHeight="1" x14ac:dyDescent="0.25">
      <c r="A39" s="64" t="s">
        <v>32</v>
      </c>
      <c r="B39" s="229">
        <v>3.154668492287894</v>
      </c>
      <c r="C39" s="229">
        <v>4.8883331969935941</v>
      </c>
      <c r="D39" s="229">
        <v>5.1835942337118546</v>
      </c>
      <c r="E39" s="229">
        <v>3.9990085938733801</v>
      </c>
      <c r="F39" s="229">
        <v>4.6196018749902228</v>
      </c>
      <c r="G39" s="229">
        <v>2.8714567145218699</v>
      </c>
      <c r="H39" s="229">
        <v>4.5765965001050928</v>
      </c>
      <c r="I39" s="229">
        <v>0.59270220619156189</v>
      </c>
      <c r="J39" s="229">
        <v>0.58909013932378951</v>
      </c>
      <c r="K39" s="229">
        <v>0.29522850785505972</v>
      </c>
      <c r="L39" s="229">
        <v>0.29515393905262982</v>
      </c>
      <c r="M39" s="229">
        <v>0.29604359316756662</v>
      </c>
      <c r="N39" s="229">
        <v>0.29926571041000721</v>
      </c>
      <c r="O39" s="229">
        <v>0.29731465517786898</v>
      </c>
      <c r="P39" s="229">
        <v>0.29492952475117218</v>
      </c>
      <c r="Q39" s="229">
        <v>0.29777747863960818</v>
      </c>
      <c r="R39" s="229">
        <v>0</v>
      </c>
      <c r="S39" s="229">
        <v>5.3575504693437942E-2</v>
      </c>
      <c r="T39" s="229">
        <v>6.0140042472872822E-2</v>
      </c>
      <c r="U39" s="229">
        <v>0</v>
      </c>
      <c r="V39" s="229">
        <v>0</v>
      </c>
      <c r="W39" s="229">
        <v>0</v>
      </c>
      <c r="X39" s="229">
        <v>0</v>
      </c>
      <c r="Y39" s="229">
        <v>0</v>
      </c>
      <c r="DA39" s="73" t="s">
        <v>2260</v>
      </c>
    </row>
    <row r="40" spans="1:105" ht="12" customHeight="1" x14ac:dyDescent="0.25">
      <c r="A40" s="64" t="s">
        <v>33</v>
      </c>
      <c r="B40" s="229">
        <v>0</v>
      </c>
      <c r="C40" s="229">
        <v>0</v>
      </c>
      <c r="D40" s="229">
        <v>0</v>
      </c>
      <c r="E40" s="229">
        <v>0</v>
      </c>
      <c r="F40" s="229">
        <v>0</v>
      </c>
      <c r="G40" s="229">
        <v>0</v>
      </c>
      <c r="H40" s="229">
        <v>0</v>
      </c>
      <c r="I40" s="229">
        <v>0</v>
      </c>
      <c r="J40" s="229">
        <v>0</v>
      </c>
      <c r="K40" s="229">
        <v>0</v>
      </c>
      <c r="L40" s="229">
        <v>0</v>
      </c>
      <c r="M40" s="229">
        <v>0</v>
      </c>
      <c r="N40" s="229">
        <v>0</v>
      </c>
      <c r="O40" s="229">
        <v>0</v>
      </c>
      <c r="P40" s="229">
        <v>0</v>
      </c>
      <c r="Q40" s="229">
        <v>0</v>
      </c>
      <c r="R40" s="229">
        <v>0</v>
      </c>
      <c r="S40" s="229">
        <v>1.1940786199317521E-3</v>
      </c>
      <c r="T40" s="229">
        <v>0</v>
      </c>
      <c r="U40" s="229">
        <v>0</v>
      </c>
      <c r="V40" s="229">
        <v>0</v>
      </c>
      <c r="W40" s="229">
        <v>0</v>
      </c>
      <c r="X40" s="229">
        <v>0</v>
      </c>
      <c r="Y40" s="229">
        <v>1.19407861993222E-3</v>
      </c>
      <c r="DA40" s="73" t="s">
        <v>2261</v>
      </c>
    </row>
    <row r="41" spans="1:105" ht="12" customHeight="1" x14ac:dyDescent="0.25">
      <c r="A41" s="64" t="s">
        <v>35</v>
      </c>
      <c r="B41" s="229">
        <v>11.28806421998369</v>
      </c>
      <c r="C41" s="229">
        <v>10.673263256197121</v>
      </c>
      <c r="D41" s="229">
        <v>10.279585220199859</v>
      </c>
      <c r="E41" s="229">
        <v>17.03167088926882</v>
      </c>
      <c r="F41" s="229">
        <v>9.7868903363443849</v>
      </c>
      <c r="G41" s="229">
        <v>10.13940526099989</v>
      </c>
      <c r="H41" s="229">
        <v>11.839893675118679</v>
      </c>
      <c r="I41" s="229">
        <v>10.847278129258759</v>
      </c>
      <c r="J41" s="229">
        <v>11.63150317575994</v>
      </c>
      <c r="K41" s="229">
        <v>10.77907956214316</v>
      </c>
      <c r="L41" s="229">
        <v>10.03808115323101</v>
      </c>
      <c r="M41" s="229">
        <v>8.752252755455002</v>
      </c>
      <c r="N41" s="229">
        <v>7.9796694915511788</v>
      </c>
      <c r="O41" s="229">
        <v>8.0576665431004244</v>
      </c>
      <c r="P41" s="229">
        <v>11.02294860038185</v>
      </c>
      <c r="Q41" s="229">
        <v>8.7863610621201431</v>
      </c>
      <c r="R41" s="229">
        <v>8.8532361772179691</v>
      </c>
      <c r="S41" s="229">
        <v>9.111113114140549</v>
      </c>
      <c r="T41" s="229">
        <v>12.59364289699235</v>
      </c>
      <c r="U41" s="229">
        <v>9.9342521388521163</v>
      </c>
      <c r="V41" s="229">
        <v>10.251970579805899</v>
      </c>
      <c r="W41" s="229">
        <v>10.99354038305651</v>
      </c>
      <c r="X41" s="229">
        <v>9.9628318539934035</v>
      </c>
      <c r="Y41" s="229">
        <v>9.3976933519857102</v>
      </c>
      <c r="DA41" s="73" t="s">
        <v>2262</v>
      </c>
    </row>
    <row r="42" spans="1:105" ht="12" customHeight="1" x14ac:dyDescent="0.25">
      <c r="A42" s="64" t="s">
        <v>36</v>
      </c>
      <c r="B42" s="229">
        <v>0</v>
      </c>
      <c r="C42" s="229">
        <v>0</v>
      </c>
      <c r="D42" s="229">
        <v>0</v>
      </c>
      <c r="E42" s="229">
        <v>0</v>
      </c>
      <c r="F42" s="229">
        <v>0</v>
      </c>
      <c r="G42" s="229">
        <v>0</v>
      </c>
      <c r="H42" s="229">
        <v>0</v>
      </c>
      <c r="I42" s="229">
        <v>0</v>
      </c>
      <c r="J42" s="229">
        <v>0</v>
      </c>
      <c r="K42" s="229">
        <v>0</v>
      </c>
      <c r="L42" s="229">
        <v>0</v>
      </c>
      <c r="M42" s="229">
        <v>0</v>
      </c>
      <c r="N42" s="229">
        <v>0</v>
      </c>
      <c r="O42" s="229">
        <v>0</v>
      </c>
      <c r="P42" s="229">
        <v>0</v>
      </c>
      <c r="Q42" s="229">
        <v>0</v>
      </c>
      <c r="R42" s="229">
        <v>0</v>
      </c>
      <c r="S42" s="229">
        <v>0</v>
      </c>
      <c r="T42" s="229">
        <v>0</v>
      </c>
      <c r="U42" s="229">
        <v>0</v>
      </c>
      <c r="V42" s="229">
        <v>0</v>
      </c>
      <c r="W42" s="229">
        <v>0</v>
      </c>
      <c r="X42" s="229">
        <v>0</v>
      </c>
      <c r="Y42" s="229">
        <v>0</v>
      </c>
      <c r="DA42" s="73" t="s">
        <v>2263</v>
      </c>
    </row>
    <row r="43" spans="1:105" ht="12" customHeight="1" x14ac:dyDescent="0.25">
      <c r="A43" s="64" t="s">
        <v>38</v>
      </c>
      <c r="B43" s="229">
        <v>7.8407294659792612E-2</v>
      </c>
      <c r="C43" s="229">
        <v>2.6125310580739209E-2</v>
      </c>
      <c r="D43" s="229">
        <v>0</v>
      </c>
      <c r="E43" s="229">
        <v>0</v>
      </c>
      <c r="F43" s="229">
        <v>0</v>
      </c>
      <c r="G43" s="229">
        <v>0</v>
      </c>
      <c r="H43" s="229">
        <v>2.6125310580795279E-2</v>
      </c>
      <c r="I43" s="229">
        <v>0</v>
      </c>
      <c r="J43" s="229">
        <v>0</v>
      </c>
      <c r="K43" s="229">
        <v>0</v>
      </c>
      <c r="L43" s="229">
        <v>0</v>
      </c>
      <c r="M43" s="229">
        <v>0.1306892787423119</v>
      </c>
      <c r="N43" s="229">
        <v>0.2003776822405583</v>
      </c>
      <c r="O43" s="229">
        <v>0.42688067505947608</v>
      </c>
      <c r="P43" s="229">
        <v>0.49656907855429649</v>
      </c>
      <c r="Q43" s="229">
        <v>0.5575699538041442</v>
      </c>
      <c r="R43" s="229">
        <v>0.38331758214764722</v>
      </c>
      <c r="S43" s="229">
        <v>0.4064320526092397</v>
      </c>
      <c r="T43" s="229">
        <v>0.39282054625821611</v>
      </c>
      <c r="U43" s="229">
        <v>0.58915241209105551</v>
      </c>
      <c r="V43" s="229">
        <v>0.46586478196345738</v>
      </c>
      <c r="W43" s="229">
        <v>0.52310210706646931</v>
      </c>
      <c r="X43" s="229">
        <v>0.65222323991771292</v>
      </c>
      <c r="Y43" s="229">
        <v>0.61163962419851103</v>
      </c>
      <c r="DA43" s="73" t="s">
        <v>2264</v>
      </c>
    </row>
    <row r="44" spans="1:105" ht="12" customHeight="1" x14ac:dyDescent="0.25">
      <c r="A44" s="64" t="s">
        <v>39</v>
      </c>
      <c r="B44" s="229">
        <v>0</v>
      </c>
      <c r="C44" s="229">
        <v>0</v>
      </c>
      <c r="D44" s="229">
        <v>0</v>
      </c>
      <c r="E44" s="229">
        <v>0.49666996385101092</v>
      </c>
      <c r="F44" s="229">
        <v>0.45436780393939491</v>
      </c>
      <c r="G44" s="229">
        <v>1.7224435219945831</v>
      </c>
      <c r="H44" s="229">
        <v>2.2824906426978391</v>
      </c>
      <c r="I44" s="229">
        <v>1.933764114056745</v>
      </c>
      <c r="J44" s="229">
        <v>1.7963962188648499</v>
      </c>
      <c r="K44" s="229">
        <v>1.7858206788799991</v>
      </c>
      <c r="L44" s="229">
        <v>1.838660337263553</v>
      </c>
      <c r="M44" s="229">
        <v>1.84923587723997</v>
      </c>
      <c r="N44" s="229">
        <v>1.5956131253429719</v>
      </c>
      <c r="O44" s="229">
        <v>1.4159811117455039</v>
      </c>
      <c r="P44" s="229">
        <v>1.246924638135966</v>
      </c>
      <c r="Q44" s="229">
        <v>1.3526039549019779</v>
      </c>
      <c r="R44" s="229">
        <v>1.5322359684934941</v>
      </c>
      <c r="S44" s="229">
        <v>1.5848093362791631</v>
      </c>
      <c r="T44" s="229">
        <v>1.5268721154730029</v>
      </c>
      <c r="U44" s="229">
        <v>1.9317859554930159</v>
      </c>
      <c r="V44" s="229">
        <v>1.8769681385526149</v>
      </c>
      <c r="W44" s="229">
        <v>1.7419968585441079</v>
      </c>
      <c r="X44" s="229">
        <v>1.559017192022029</v>
      </c>
      <c r="Y44" s="229">
        <v>1.641719436305578</v>
      </c>
      <c r="DA44" s="73" t="s">
        <v>2265</v>
      </c>
    </row>
    <row r="45" spans="1:105" ht="12" customHeight="1" x14ac:dyDescent="0.25">
      <c r="A45" s="57" t="s">
        <v>2183</v>
      </c>
      <c r="B45" s="261">
        <f t="shared" ref="B45:Y45" si="2">B46+B52+B63+B64+B65</f>
        <v>3.6847247566359642</v>
      </c>
      <c r="C45" s="261">
        <f t="shared" si="2"/>
        <v>3.5858230024192768</v>
      </c>
      <c r="D45" s="261">
        <f t="shared" si="2"/>
        <v>3.3637470185088478</v>
      </c>
      <c r="E45" s="261">
        <f t="shared" si="2"/>
        <v>4.5028215829907161</v>
      </c>
      <c r="F45" s="261">
        <f t="shared" si="2"/>
        <v>3.438609720974549</v>
      </c>
      <c r="G45" s="261">
        <f t="shared" si="2"/>
        <v>3.4507795734112592</v>
      </c>
      <c r="H45" s="261">
        <f t="shared" si="2"/>
        <v>4.2449664913188645</v>
      </c>
      <c r="I45" s="261">
        <f t="shared" si="2"/>
        <v>3.1445820562918878</v>
      </c>
      <c r="J45" s="261">
        <f t="shared" si="2"/>
        <v>3.1081062130263994</v>
      </c>
      <c r="K45" s="261">
        <f t="shared" si="2"/>
        <v>2.8636602736355399</v>
      </c>
      <c r="L45" s="261">
        <f t="shared" si="2"/>
        <v>2.8067157523405815</v>
      </c>
      <c r="M45" s="261">
        <f t="shared" si="2"/>
        <v>2.5966355384438469</v>
      </c>
      <c r="N45" s="261">
        <f t="shared" si="2"/>
        <v>2.3098911567081282</v>
      </c>
      <c r="O45" s="261">
        <f t="shared" si="2"/>
        <v>2.3653100797364841</v>
      </c>
      <c r="P45" s="261">
        <f t="shared" si="2"/>
        <v>2.8162931047614901</v>
      </c>
      <c r="Q45" s="261">
        <f t="shared" si="2"/>
        <v>2.5264123026918157</v>
      </c>
      <c r="R45" s="261">
        <f t="shared" si="2"/>
        <v>2.4370170082202476</v>
      </c>
      <c r="S45" s="261">
        <f t="shared" si="2"/>
        <v>2.4939591044478302</v>
      </c>
      <c r="T45" s="261">
        <f t="shared" si="2"/>
        <v>2.8791420605171059</v>
      </c>
      <c r="U45" s="261">
        <f t="shared" si="2"/>
        <v>2.6046016986553315</v>
      </c>
      <c r="V45" s="261">
        <f t="shared" si="2"/>
        <v>2.603747906476368</v>
      </c>
      <c r="W45" s="261">
        <f t="shared" si="2"/>
        <v>2.6679422120257659</v>
      </c>
      <c r="X45" s="261">
        <f t="shared" si="2"/>
        <v>2.5657456296820698</v>
      </c>
      <c r="Y45" s="261">
        <f t="shared" si="2"/>
        <v>2.5264307505105212</v>
      </c>
      <c r="DA45" s="70"/>
    </row>
    <row r="46" spans="1:105" ht="12" customHeight="1" x14ac:dyDescent="0.25">
      <c r="A46" s="165" t="s">
        <v>2184</v>
      </c>
      <c r="B46" s="346">
        <v>1.6549594460748771</v>
      </c>
      <c r="C46" s="346">
        <v>1.6017548645705939</v>
      </c>
      <c r="D46" s="346">
        <v>1.498490783290862</v>
      </c>
      <c r="E46" s="346">
        <v>2.0352383870184898</v>
      </c>
      <c r="F46" s="346">
        <v>1.5095508055989619</v>
      </c>
      <c r="G46" s="346">
        <v>1.4997565870829199</v>
      </c>
      <c r="H46" s="346">
        <v>1.853045676132314</v>
      </c>
      <c r="I46" s="346">
        <v>1.3296060271343559</v>
      </c>
      <c r="J46" s="346">
        <v>1.329071749315957</v>
      </c>
      <c r="K46" s="346">
        <v>1.2203081109408529</v>
      </c>
      <c r="L46" s="346">
        <v>1.1926402227539681</v>
      </c>
      <c r="M46" s="346">
        <v>1.0897206924604821</v>
      </c>
      <c r="N46" s="346">
        <v>0.95033737294226317</v>
      </c>
      <c r="O46" s="346">
        <v>0.98393006673305528</v>
      </c>
      <c r="P46" s="346">
        <v>1.199141056753475</v>
      </c>
      <c r="Q46" s="346">
        <v>1.04863193830329</v>
      </c>
      <c r="R46" s="346">
        <v>1.0065858955640139</v>
      </c>
      <c r="S46" s="346">
        <v>1.0258024402572661</v>
      </c>
      <c r="T46" s="346">
        <v>1.23514844272048</v>
      </c>
      <c r="U46" s="346">
        <v>1.090436451606702</v>
      </c>
      <c r="V46" s="346">
        <v>1.0942818214300269</v>
      </c>
      <c r="W46" s="346">
        <v>1.123472176474793</v>
      </c>
      <c r="X46" s="346">
        <v>1.074959813973102</v>
      </c>
      <c r="Y46" s="346">
        <v>1.063535251755523</v>
      </c>
      <c r="DA46" s="167" t="s">
        <v>2266</v>
      </c>
    </row>
    <row r="47" spans="1:105" ht="12" customHeight="1" x14ac:dyDescent="0.25">
      <c r="A47" s="59" t="s">
        <v>28</v>
      </c>
      <c r="B47" s="230">
        <v>3.011714301648024E-2</v>
      </c>
      <c r="C47" s="230">
        <v>1.5063816420194441E-2</v>
      </c>
      <c r="D47" s="230">
        <v>1.551965867061721E-2</v>
      </c>
      <c r="E47" s="230">
        <v>1.5267728810470709E-2</v>
      </c>
      <c r="F47" s="230">
        <v>0</v>
      </c>
      <c r="G47" s="230">
        <v>1.5671390432880301E-2</v>
      </c>
      <c r="H47" s="230">
        <v>1.634031011120932E-2</v>
      </c>
      <c r="I47" s="230">
        <v>0</v>
      </c>
      <c r="J47" s="230">
        <v>0</v>
      </c>
      <c r="K47" s="230">
        <v>0</v>
      </c>
      <c r="L47" s="230">
        <v>0</v>
      </c>
      <c r="M47" s="230">
        <v>0</v>
      </c>
      <c r="N47" s="230">
        <v>0</v>
      </c>
      <c r="O47" s="230">
        <v>0</v>
      </c>
      <c r="P47" s="230">
        <v>0</v>
      </c>
      <c r="Q47" s="230">
        <v>0</v>
      </c>
      <c r="R47" s="230">
        <v>0</v>
      </c>
      <c r="S47" s="230">
        <v>0</v>
      </c>
      <c r="T47" s="230">
        <v>0</v>
      </c>
      <c r="U47" s="230">
        <v>0</v>
      </c>
      <c r="V47" s="230">
        <v>0</v>
      </c>
      <c r="W47" s="230">
        <v>0</v>
      </c>
      <c r="X47" s="230">
        <v>0</v>
      </c>
      <c r="Y47" s="230">
        <v>0</v>
      </c>
      <c r="DA47" s="71" t="s">
        <v>2267</v>
      </c>
    </row>
    <row r="48" spans="1:105" ht="12" customHeight="1" x14ac:dyDescent="0.25">
      <c r="A48" s="59" t="s">
        <v>31</v>
      </c>
      <c r="B48" s="230">
        <v>2.8194006996427171E-2</v>
      </c>
      <c r="C48" s="230">
        <v>2.8203826990591641E-2</v>
      </c>
      <c r="D48" s="230">
        <v>2.821214369773448E-2</v>
      </c>
      <c r="E48" s="230">
        <v>5.6815469443656418E-2</v>
      </c>
      <c r="F48" s="230">
        <v>5.7621161595954318E-2</v>
      </c>
      <c r="G48" s="230">
        <v>9.0742520822365808E-2</v>
      </c>
      <c r="H48" s="230">
        <v>9.0932894868065786E-2</v>
      </c>
      <c r="I48" s="230">
        <v>3.049854346762406E-2</v>
      </c>
      <c r="J48" s="230">
        <v>3.01473900157859E-2</v>
      </c>
      <c r="K48" s="230">
        <v>3.0409476823154129E-2</v>
      </c>
      <c r="L48" s="230">
        <v>3.0574982229174961E-2</v>
      </c>
      <c r="M48" s="230">
        <v>6.2720546634966623E-2</v>
      </c>
      <c r="N48" s="230">
        <v>3.1961937591521057E-2</v>
      </c>
      <c r="O48" s="230">
        <v>3.1805693894180323E-2</v>
      </c>
      <c r="P48" s="230">
        <v>6.1283869441044247E-2</v>
      </c>
      <c r="Q48" s="230">
        <v>6.3671925972370938E-2</v>
      </c>
      <c r="R48" s="230">
        <v>6.4111174969342571E-2</v>
      </c>
      <c r="S48" s="230">
        <v>9.7374975304346301E-2</v>
      </c>
      <c r="T48" s="230">
        <v>8.3037744831863824E-2</v>
      </c>
      <c r="U48" s="230">
        <v>0.109236634247364</v>
      </c>
      <c r="V48" s="230">
        <v>0.12508134385145769</v>
      </c>
      <c r="W48" s="230">
        <v>0.1094104981871067</v>
      </c>
      <c r="X48" s="230">
        <v>0.11747146440877811</v>
      </c>
      <c r="Y48" s="230">
        <v>0.1637292441472975</v>
      </c>
      <c r="DA48" s="71" t="s">
        <v>2268</v>
      </c>
    </row>
    <row r="49" spans="1:105" ht="12" customHeight="1" x14ac:dyDescent="0.25">
      <c r="A49" s="59" t="s">
        <v>159</v>
      </c>
      <c r="B49" s="230">
        <v>0.52419760666069093</v>
      </c>
      <c r="C49" s="230">
        <v>0.40452667769109202</v>
      </c>
      <c r="D49" s="230">
        <v>0.30923007744339148</v>
      </c>
      <c r="E49" s="230">
        <v>0.38380322236523579</v>
      </c>
      <c r="F49" s="230">
        <v>0.36501700094762651</v>
      </c>
      <c r="G49" s="230">
        <v>0.35811486547087479</v>
      </c>
      <c r="H49" s="230">
        <v>0.43100607092007848</v>
      </c>
      <c r="I49" s="230">
        <v>0.3696334675164239</v>
      </c>
      <c r="J49" s="230">
        <v>0.31290051586846179</v>
      </c>
      <c r="K49" s="230">
        <v>0.28945487084646759</v>
      </c>
      <c r="L49" s="230">
        <v>0.31751877868378819</v>
      </c>
      <c r="M49" s="230">
        <v>0.27155802299291831</v>
      </c>
      <c r="N49" s="230">
        <v>0.22192183103369209</v>
      </c>
      <c r="O49" s="230">
        <v>0.24818516325827911</v>
      </c>
      <c r="P49" s="230">
        <v>0.2121188303582667</v>
      </c>
      <c r="Q49" s="230">
        <v>0.22084421668805171</v>
      </c>
      <c r="R49" s="230">
        <v>0.1947167962332251</v>
      </c>
      <c r="S49" s="230">
        <v>0.15152732775952299</v>
      </c>
      <c r="T49" s="230">
        <v>0.11072700621071729</v>
      </c>
      <c r="U49" s="230">
        <v>0.1143755438523735</v>
      </c>
      <c r="V49" s="230">
        <v>8.727997566528542E-2</v>
      </c>
      <c r="W49" s="230">
        <v>7.6132581583663483E-2</v>
      </c>
      <c r="X49" s="230">
        <v>0.10325448773733011</v>
      </c>
      <c r="Y49" s="230">
        <v>9.099423981602893E-2</v>
      </c>
      <c r="DA49" s="71" t="s">
        <v>2269</v>
      </c>
    </row>
    <row r="50" spans="1:105" ht="12" customHeight="1" x14ac:dyDescent="0.25">
      <c r="A50" s="59" t="s">
        <v>32</v>
      </c>
      <c r="B50" s="230">
        <v>0.23604206851152321</v>
      </c>
      <c r="C50" s="230">
        <v>0.36492108404547241</v>
      </c>
      <c r="D50" s="230">
        <v>0.38650051725697637</v>
      </c>
      <c r="E50" s="230">
        <v>0.30269539882294161</v>
      </c>
      <c r="F50" s="230">
        <v>0.3508444074558304</v>
      </c>
      <c r="G50" s="230">
        <v>0.23021319498572229</v>
      </c>
      <c r="H50" s="230">
        <v>0.36911552092544481</v>
      </c>
      <c r="I50" s="230">
        <v>4.8603176729792093E-2</v>
      </c>
      <c r="J50" s="230">
        <v>4.7974267855672117E-2</v>
      </c>
      <c r="K50" s="230">
        <v>2.4233796551871582E-2</v>
      </c>
      <c r="L50" s="230">
        <v>2.4352911238418609E-2</v>
      </c>
      <c r="M50" s="230">
        <v>2.495096981844587E-2</v>
      </c>
      <c r="N50" s="230">
        <v>2.5413088686653339E-2</v>
      </c>
      <c r="O50" s="230">
        <v>2.5286642979314471E-2</v>
      </c>
      <c r="P50" s="230">
        <v>2.4353827378381349E-2</v>
      </c>
      <c r="Q50" s="230">
        <v>2.5285083783238939E-2</v>
      </c>
      <c r="R50" s="230">
        <v>0</v>
      </c>
      <c r="S50" s="230">
        <v>4.5859099488776709E-3</v>
      </c>
      <c r="T50" s="230">
        <v>4.9977041469779137E-3</v>
      </c>
      <c r="U50" s="230">
        <v>0</v>
      </c>
      <c r="V50" s="230">
        <v>0</v>
      </c>
      <c r="W50" s="230">
        <v>0</v>
      </c>
      <c r="X50" s="230">
        <v>0</v>
      </c>
      <c r="Y50" s="230">
        <v>0</v>
      </c>
      <c r="DA50" s="71" t="s">
        <v>2270</v>
      </c>
    </row>
    <row r="51" spans="1:105" ht="12" customHeight="1" x14ac:dyDescent="0.25">
      <c r="A51" s="59" t="s">
        <v>35</v>
      </c>
      <c r="B51" s="230">
        <v>0.83640862088975576</v>
      </c>
      <c r="C51" s="230">
        <v>0.78903945942324372</v>
      </c>
      <c r="D51" s="230">
        <v>0.75902838622214241</v>
      </c>
      <c r="E51" s="230">
        <v>1.2766565675761861</v>
      </c>
      <c r="F51" s="230">
        <v>0.73606823559955081</v>
      </c>
      <c r="G51" s="230">
        <v>0.80501461537107655</v>
      </c>
      <c r="H51" s="230">
        <v>0.94565087930751579</v>
      </c>
      <c r="I51" s="230">
        <v>0.88087083942051581</v>
      </c>
      <c r="J51" s="230">
        <v>0.93804957557603685</v>
      </c>
      <c r="K51" s="230">
        <v>0.87620996671935991</v>
      </c>
      <c r="L51" s="230">
        <v>0.82019355060258659</v>
      </c>
      <c r="M51" s="230">
        <v>0.73049115301415091</v>
      </c>
      <c r="N51" s="230">
        <v>0.67104051563039668</v>
      </c>
      <c r="O51" s="230">
        <v>0.67865256660128137</v>
      </c>
      <c r="P51" s="230">
        <v>0.90138452957578252</v>
      </c>
      <c r="Q51" s="230">
        <v>0.73883071185962823</v>
      </c>
      <c r="R51" s="230">
        <v>0.74775792436144606</v>
      </c>
      <c r="S51" s="230">
        <v>0.77231422724451881</v>
      </c>
      <c r="T51" s="230">
        <v>1.0363859875309209</v>
      </c>
      <c r="U51" s="230">
        <v>0.86682427350696478</v>
      </c>
      <c r="V51" s="230">
        <v>0.88192050191328342</v>
      </c>
      <c r="W51" s="230">
        <v>0.93792909670402258</v>
      </c>
      <c r="X51" s="230">
        <v>0.85423386182699368</v>
      </c>
      <c r="Y51" s="230">
        <v>0.8088117677921961</v>
      </c>
      <c r="DA51" s="71" t="s">
        <v>2271</v>
      </c>
    </row>
    <row r="52" spans="1:105" ht="12" customHeight="1" x14ac:dyDescent="0.25">
      <c r="A52" s="165" t="s">
        <v>2191</v>
      </c>
      <c r="B52" s="346">
        <v>1.548491949000355</v>
      </c>
      <c r="C52" s="346">
        <v>1.4955410406883789</v>
      </c>
      <c r="D52" s="346">
        <v>1.3973195013427071</v>
      </c>
      <c r="E52" s="346">
        <v>1.904966365223391</v>
      </c>
      <c r="F52" s="346">
        <v>1.4147574697181471</v>
      </c>
      <c r="G52" s="346">
        <v>1.4213499337175279</v>
      </c>
      <c r="H52" s="346">
        <v>1.758046197306423</v>
      </c>
      <c r="I52" s="346">
        <v>1.2644830649021681</v>
      </c>
      <c r="J52" s="346">
        <v>1.261401699931908</v>
      </c>
      <c r="K52" s="346">
        <v>1.159524095746667</v>
      </c>
      <c r="L52" s="346">
        <v>1.1350589318253139</v>
      </c>
      <c r="M52" s="346">
        <v>1.038059977188978</v>
      </c>
      <c r="N52" s="346">
        <v>0.90381430890526382</v>
      </c>
      <c r="O52" s="346">
        <v>0.93369536617237237</v>
      </c>
      <c r="P52" s="346">
        <v>1.131337566321841</v>
      </c>
      <c r="Q52" s="346">
        <v>0.99208934695954643</v>
      </c>
      <c r="R52" s="346">
        <v>0.95418868670026391</v>
      </c>
      <c r="S52" s="346">
        <v>0.97137268021808076</v>
      </c>
      <c r="T52" s="346">
        <v>1.165495542618781</v>
      </c>
      <c r="U52" s="346">
        <v>1.0342163148247681</v>
      </c>
      <c r="V52" s="346">
        <v>1.036940774357058</v>
      </c>
      <c r="W52" s="346">
        <v>1.0621585493432659</v>
      </c>
      <c r="X52" s="346">
        <v>1.0155559190966781</v>
      </c>
      <c r="Y52" s="346">
        <v>1.0060491697612279</v>
      </c>
      <c r="DA52" s="167" t="s">
        <v>2272</v>
      </c>
    </row>
    <row r="53" spans="1:105" ht="12" customHeight="1" x14ac:dyDescent="0.25">
      <c r="A53" s="64" t="s">
        <v>28</v>
      </c>
      <c r="B53" s="229">
        <v>2.772387309777909E-2</v>
      </c>
      <c r="C53" s="229">
        <v>1.3898651747581189E-2</v>
      </c>
      <c r="D53" s="229">
        <v>1.433636002036978E-2</v>
      </c>
      <c r="E53" s="229">
        <v>1.389302348593047E-2</v>
      </c>
      <c r="F53" s="229">
        <v>0</v>
      </c>
      <c r="G53" s="229">
        <v>1.346342039946999E-2</v>
      </c>
      <c r="H53" s="229">
        <v>1.3954568952508189E-2</v>
      </c>
      <c r="I53" s="229">
        <v>0</v>
      </c>
      <c r="J53" s="229">
        <v>0</v>
      </c>
      <c r="K53" s="229">
        <v>0</v>
      </c>
      <c r="L53" s="229">
        <v>0</v>
      </c>
      <c r="M53" s="229">
        <v>0</v>
      </c>
      <c r="N53" s="229">
        <v>0</v>
      </c>
      <c r="O53" s="229">
        <v>0</v>
      </c>
      <c r="P53" s="229">
        <v>0</v>
      </c>
      <c r="Q53" s="229">
        <v>0</v>
      </c>
      <c r="R53" s="229">
        <v>0</v>
      </c>
      <c r="S53" s="229">
        <v>0</v>
      </c>
      <c r="T53" s="229">
        <v>0</v>
      </c>
      <c r="U53" s="229">
        <v>0</v>
      </c>
      <c r="V53" s="229">
        <v>0</v>
      </c>
      <c r="W53" s="229">
        <v>0</v>
      </c>
      <c r="X53" s="229">
        <v>0</v>
      </c>
      <c r="Y53" s="229">
        <v>0</v>
      </c>
      <c r="DA53" s="73" t="s">
        <v>2273</v>
      </c>
    </row>
    <row r="54" spans="1:105" ht="12" customHeight="1" x14ac:dyDescent="0.25">
      <c r="A54" s="64" t="s">
        <v>30</v>
      </c>
      <c r="B54" s="229">
        <v>0</v>
      </c>
      <c r="C54" s="229">
        <v>0</v>
      </c>
      <c r="D54" s="229">
        <v>0</v>
      </c>
      <c r="E54" s="229">
        <v>0</v>
      </c>
      <c r="F54" s="229">
        <v>0</v>
      </c>
      <c r="G54" s="229">
        <v>0</v>
      </c>
      <c r="H54" s="229">
        <v>0</v>
      </c>
      <c r="I54" s="229">
        <v>0</v>
      </c>
      <c r="J54" s="229">
        <v>0</v>
      </c>
      <c r="K54" s="229">
        <v>0</v>
      </c>
      <c r="L54" s="229">
        <v>0</v>
      </c>
      <c r="M54" s="229">
        <v>0</v>
      </c>
      <c r="N54" s="229">
        <v>0</v>
      </c>
      <c r="O54" s="229">
        <v>0</v>
      </c>
      <c r="P54" s="229">
        <v>0</v>
      </c>
      <c r="Q54" s="229">
        <v>0</v>
      </c>
      <c r="R54" s="229">
        <v>0</v>
      </c>
      <c r="S54" s="229">
        <v>0</v>
      </c>
      <c r="T54" s="229">
        <v>0</v>
      </c>
      <c r="U54" s="229">
        <v>0</v>
      </c>
      <c r="V54" s="229">
        <v>0</v>
      </c>
      <c r="W54" s="229">
        <v>0</v>
      </c>
      <c r="X54" s="229">
        <v>0</v>
      </c>
      <c r="Y54" s="229">
        <v>0</v>
      </c>
      <c r="DA54" s="73" t="s">
        <v>2274</v>
      </c>
    </row>
    <row r="55" spans="1:105" ht="12" customHeight="1" x14ac:dyDescent="0.25">
      <c r="A55" s="64" t="s">
        <v>31</v>
      </c>
      <c r="B55" s="229">
        <v>2.6212254799847231E-2</v>
      </c>
      <c r="C55" s="229">
        <v>2.6281681473367059E-2</v>
      </c>
      <c r="D55" s="229">
        <v>2.6320871638005582E-2</v>
      </c>
      <c r="E55" s="229">
        <v>5.2215131826167223E-2</v>
      </c>
      <c r="F55" s="229">
        <v>5.2778283449104783E-2</v>
      </c>
      <c r="G55" s="229">
        <v>7.8734697431620301E-2</v>
      </c>
      <c r="H55" s="229">
        <v>7.8430429889125047E-2</v>
      </c>
      <c r="I55" s="229">
        <v>2.587225293027547E-2</v>
      </c>
      <c r="J55" s="229">
        <v>2.5751728112366791E-2</v>
      </c>
      <c r="K55" s="229">
        <v>2.5770867838667829E-2</v>
      </c>
      <c r="L55" s="229">
        <v>2.577787850044496E-2</v>
      </c>
      <c r="M55" s="229">
        <v>5.1767993462479921E-2</v>
      </c>
      <c r="N55" s="229">
        <v>2.6182786661682628E-2</v>
      </c>
      <c r="O55" s="229">
        <v>2.6014367809185111E-2</v>
      </c>
      <c r="P55" s="229">
        <v>5.1627425378733771E-2</v>
      </c>
      <c r="Q55" s="229">
        <v>5.2162536235938667E-2</v>
      </c>
      <c r="R55" s="229">
        <v>5.2290328336502552E-2</v>
      </c>
      <c r="S55" s="229">
        <v>7.9135503575900226E-2</v>
      </c>
      <c r="T55" s="229">
        <v>6.9510753210935305E-2</v>
      </c>
      <c r="U55" s="229">
        <v>8.6242042057667487E-2</v>
      </c>
      <c r="V55" s="229">
        <v>0.1001652450248013</v>
      </c>
      <c r="W55" s="229">
        <v>8.8343208749686999E-2</v>
      </c>
      <c r="X55" s="229">
        <v>9.4381094023526166E-2</v>
      </c>
      <c r="Y55" s="229">
        <v>0.1310529109719718</v>
      </c>
      <c r="DA55" s="73" t="s">
        <v>2275</v>
      </c>
    </row>
    <row r="56" spans="1:105" ht="12" customHeight="1" x14ac:dyDescent="0.25">
      <c r="A56" s="64" t="s">
        <v>159</v>
      </c>
      <c r="B56" s="229">
        <v>0.49661973583783581</v>
      </c>
      <c r="C56" s="229">
        <v>0.3841259402445194</v>
      </c>
      <c r="D56" s="229">
        <v>0.29398642173993011</v>
      </c>
      <c r="E56" s="229">
        <v>0.35943449916907177</v>
      </c>
      <c r="F56" s="229">
        <v>0.34069652800438721</v>
      </c>
      <c r="G56" s="229">
        <v>0.31663508481814401</v>
      </c>
      <c r="H56" s="229">
        <v>0.37881601295402911</v>
      </c>
      <c r="I56" s="229">
        <v>0.31952717426137928</v>
      </c>
      <c r="J56" s="229">
        <v>0.27236061189114108</v>
      </c>
      <c r="K56" s="229">
        <v>0.24996679423046619</v>
      </c>
      <c r="L56" s="229">
        <v>0.27279206765170971</v>
      </c>
      <c r="M56" s="229">
        <v>0.22839968391489759</v>
      </c>
      <c r="N56" s="229">
        <v>0.1852525343335851</v>
      </c>
      <c r="O56" s="229">
        <v>0.20685478900067489</v>
      </c>
      <c r="P56" s="229">
        <v>0.1820936812301292</v>
      </c>
      <c r="Q56" s="229">
        <v>0.18436484239591741</v>
      </c>
      <c r="R56" s="229">
        <v>0.16183498462513959</v>
      </c>
      <c r="S56" s="229">
        <v>0.12548630665370511</v>
      </c>
      <c r="T56" s="229">
        <v>9.4452045889127464E-2</v>
      </c>
      <c r="U56" s="229">
        <v>9.2016403805819699E-2</v>
      </c>
      <c r="V56" s="229">
        <v>7.1223038701878488E-2</v>
      </c>
      <c r="W56" s="229">
        <v>6.2642068988718741E-2</v>
      </c>
      <c r="X56" s="229">
        <v>8.4536239331475443E-2</v>
      </c>
      <c r="Y56" s="229">
        <v>7.4219099259830237E-2</v>
      </c>
      <c r="DA56" s="73" t="s">
        <v>2276</v>
      </c>
    </row>
    <row r="57" spans="1:105" ht="12" customHeight="1" x14ac:dyDescent="0.25">
      <c r="A57" s="64" t="s">
        <v>32</v>
      </c>
      <c r="B57" s="229">
        <v>0.2167982351247609</v>
      </c>
      <c r="C57" s="229">
        <v>0.33594084842854421</v>
      </c>
      <c r="D57" s="229">
        <v>0.35623206819319259</v>
      </c>
      <c r="E57" s="229">
        <v>0.27482380716705118</v>
      </c>
      <c r="F57" s="229">
        <v>0.31747282984735192</v>
      </c>
      <c r="G57" s="229">
        <v>0.19733507640100839</v>
      </c>
      <c r="H57" s="229">
        <v>0.31451737211898262</v>
      </c>
      <c r="I57" s="229">
        <v>4.0732264759677388E-2</v>
      </c>
      <c r="J57" s="229">
        <v>4.0484032742906018E-2</v>
      </c>
      <c r="K57" s="229">
        <v>2.028898428407433E-2</v>
      </c>
      <c r="L57" s="229">
        <v>2.0283859693391769E-2</v>
      </c>
      <c r="M57" s="229">
        <v>2.0344999379688849E-2</v>
      </c>
      <c r="N57" s="229">
        <v>2.0566432894251131E-2</v>
      </c>
      <c r="O57" s="229">
        <v>2.0432350555015619E-2</v>
      </c>
      <c r="P57" s="229">
        <v>2.0268437272743859E-2</v>
      </c>
      <c r="Q57" s="229">
        <v>2.046415716478292E-2</v>
      </c>
      <c r="R57" s="229">
        <v>0</v>
      </c>
      <c r="S57" s="229">
        <v>3.681868599458436E-3</v>
      </c>
      <c r="T57" s="229">
        <v>4.1330032300766761E-3</v>
      </c>
      <c r="U57" s="229">
        <v>0</v>
      </c>
      <c r="V57" s="229">
        <v>0</v>
      </c>
      <c r="W57" s="229">
        <v>0</v>
      </c>
      <c r="X57" s="229">
        <v>0</v>
      </c>
      <c r="Y57" s="229">
        <v>0</v>
      </c>
      <c r="DA57" s="73" t="s">
        <v>2277</v>
      </c>
    </row>
    <row r="58" spans="1:105" ht="12" customHeight="1" x14ac:dyDescent="0.25">
      <c r="A58" s="64" t="s">
        <v>33</v>
      </c>
      <c r="B58" s="229">
        <v>0</v>
      </c>
      <c r="C58" s="229">
        <v>0</v>
      </c>
      <c r="D58" s="229">
        <v>0</v>
      </c>
      <c r="E58" s="229">
        <v>0</v>
      </c>
      <c r="F58" s="229">
        <v>0</v>
      </c>
      <c r="G58" s="229">
        <v>0</v>
      </c>
      <c r="H58" s="229">
        <v>0</v>
      </c>
      <c r="I58" s="229">
        <v>0</v>
      </c>
      <c r="J58" s="229">
        <v>0</v>
      </c>
      <c r="K58" s="229">
        <v>0</v>
      </c>
      <c r="L58" s="229">
        <v>0</v>
      </c>
      <c r="M58" s="229">
        <v>0</v>
      </c>
      <c r="N58" s="229">
        <v>0</v>
      </c>
      <c r="O58" s="229">
        <v>0</v>
      </c>
      <c r="P58" s="229">
        <v>0</v>
      </c>
      <c r="Q58" s="229">
        <v>0</v>
      </c>
      <c r="R58" s="229">
        <v>0</v>
      </c>
      <c r="S58" s="229">
        <v>8.206064695364163E-5</v>
      </c>
      <c r="T58" s="229">
        <v>0</v>
      </c>
      <c r="U58" s="229">
        <v>0</v>
      </c>
      <c r="V58" s="229">
        <v>0</v>
      </c>
      <c r="W58" s="229">
        <v>0</v>
      </c>
      <c r="X58" s="229">
        <v>0</v>
      </c>
      <c r="Y58" s="229">
        <v>8.2060646953673857E-5</v>
      </c>
      <c r="DA58" s="73" t="s">
        <v>2278</v>
      </c>
    </row>
    <row r="59" spans="1:105" ht="12" customHeight="1" x14ac:dyDescent="0.25">
      <c r="A59" s="64" t="s">
        <v>35</v>
      </c>
      <c r="B59" s="229">
        <v>0.77574946681405277</v>
      </c>
      <c r="C59" s="229">
        <v>0.73349850947011141</v>
      </c>
      <c r="D59" s="229">
        <v>0.70644377975120898</v>
      </c>
      <c r="E59" s="229">
        <v>1.1704672611547029</v>
      </c>
      <c r="F59" s="229">
        <v>0.67258431669320595</v>
      </c>
      <c r="G59" s="229">
        <v>0.69681019453339266</v>
      </c>
      <c r="H59" s="229">
        <v>0.81367283412050428</v>
      </c>
      <c r="I59" s="229">
        <v>0.74545733096195788</v>
      </c>
      <c r="J59" s="229">
        <v>0.79935161698209845</v>
      </c>
      <c r="K59" s="229">
        <v>0.74077052186463288</v>
      </c>
      <c r="L59" s="229">
        <v>0.68984689940631772</v>
      </c>
      <c r="M59" s="229">
        <v>0.60148093385633228</v>
      </c>
      <c r="N59" s="229">
        <v>0.54838670588570904</v>
      </c>
      <c r="O59" s="229">
        <v>0.5537468960807006</v>
      </c>
      <c r="P59" s="229">
        <v>0.75752993009436342</v>
      </c>
      <c r="Q59" s="229">
        <v>0.60382495849986417</v>
      </c>
      <c r="R59" s="229">
        <v>0.60842081602417086</v>
      </c>
      <c r="S59" s="229">
        <v>0.62614288886347802</v>
      </c>
      <c r="T59" s="229">
        <v>0.86547273050529372</v>
      </c>
      <c r="U59" s="229">
        <v>0.68271145962013557</v>
      </c>
      <c r="V59" s="229">
        <v>0.70454601923670435</v>
      </c>
      <c r="W59" s="229">
        <v>0.75550890961950623</v>
      </c>
      <c r="X59" s="229">
        <v>0.6846755429519169</v>
      </c>
      <c r="Y59" s="229">
        <v>0.64583753821834766</v>
      </c>
      <c r="DA59" s="73" t="s">
        <v>2279</v>
      </c>
    </row>
    <row r="60" spans="1:105" ht="12" customHeight="1" x14ac:dyDescent="0.25">
      <c r="A60" s="64" t="s">
        <v>36</v>
      </c>
      <c r="B60" s="229">
        <v>0</v>
      </c>
      <c r="C60" s="229">
        <v>0</v>
      </c>
      <c r="D60" s="229">
        <v>0</v>
      </c>
      <c r="E60" s="229">
        <v>0</v>
      </c>
      <c r="F60" s="229">
        <v>0</v>
      </c>
      <c r="G60" s="229">
        <v>0</v>
      </c>
      <c r="H60" s="229">
        <v>0</v>
      </c>
      <c r="I60" s="229">
        <v>0</v>
      </c>
      <c r="J60" s="229">
        <v>0</v>
      </c>
      <c r="K60" s="229">
        <v>0</v>
      </c>
      <c r="L60" s="229">
        <v>0</v>
      </c>
      <c r="M60" s="229">
        <v>0</v>
      </c>
      <c r="N60" s="229">
        <v>0</v>
      </c>
      <c r="O60" s="229">
        <v>0</v>
      </c>
      <c r="P60" s="229">
        <v>0</v>
      </c>
      <c r="Q60" s="229">
        <v>0</v>
      </c>
      <c r="R60" s="229">
        <v>0</v>
      </c>
      <c r="S60" s="229">
        <v>0</v>
      </c>
      <c r="T60" s="229">
        <v>0</v>
      </c>
      <c r="U60" s="229">
        <v>0</v>
      </c>
      <c r="V60" s="229">
        <v>0</v>
      </c>
      <c r="W60" s="229">
        <v>0</v>
      </c>
      <c r="X60" s="229">
        <v>0</v>
      </c>
      <c r="Y60" s="229">
        <v>0</v>
      </c>
      <c r="DA60" s="73" t="s">
        <v>2280</v>
      </c>
    </row>
    <row r="61" spans="1:105" ht="12" customHeight="1" x14ac:dyDescent="0.25">
      <c r="A61" s="64" t="s">
        <v>38</v>
      </c>
      <c r="B61" s="229">
        <v>5.3883833260787656E-3</v>
      </c>
      <c r="C61" s="229">
        <v>1.795409324256064E-3</v>
      </c>
      <c r="D61" s="229">
        <v>0</v>
      </c>
      <c r="E61" s="229">
        <v>0</v>
      </c>
      <c r="F61" s="229">
        <v>0</v>
      </c>
      <c r="G61" s="229">
        <v>0</v>
      </c>
      <c r="H61" s="229">
        <v>1.7954093242599171E-3</v>
      </c>
      <c r="I61" s="229">
        <v>0</v>
      </c>
      <c r="J61" s="229">
        <v>0</v>
      </c>
      <c r="K61" s="229">
        <v>0</v>
      </c>
      <c r="L61" s="229">
        <v>0</v>
      </c>
      <c r="M61" s="229">
        <v>8.9813573281396549E-3</v>
      </c>
      <c r="N61" s="229">
        <v>1.377055242867615E-2</v>
      </c>
      <c r="O61" s="229">
        <v>2.9336514181444819E-2</v>
      </c>
      <c r="P61" s="229">
        <v>3.4125709281745867E-2</v>
      </c>
      <c r="Q61" s="229">
        <v>3.8317871509746422E-2</v>
      </c>
      <c r="R61" s="229">
        <v>2.634272840555462E-2</v>
      </c>
      <c r="S61" s="229">
        <v>2.7931223809799888E-2</v>
      </c>
      <c r="T61" s="229">
        <v>2.6995800464524301E-2</v>
      </c>
      <c r="U61" s="229">
        <v>4.0488312313349838E-2</v>
      </c>
      <c r="V61" s="229">
        <v>3.2015618371111561E-2</v>
      </c>
      <c r="W61" s="229">
        <v>3.594913819924276E-2</v>
      </c>
      <c r="X61" s="229">
        <v>4.4822727861007029E-2</v>
      </c>
      <c r="Y61" s="229">
        <v>4.2033700651202342E-2</v>
      </c>
      <c r="DA61" s="73" t="s">
        <v>2281</v>
      </c>
    </row>
    <row r="62" spans="1:105" ht="12" customHeight="1" x14ac:dyDescent="0.25">
      <c r="A62" s="64" t="s">
        <v>39</v>
      </c>
      <c r="B62" s="229">
        <v>0</v>
      </c>
      <c r="C62" s="229">
        <v>0</v>
      </c>
      <c r="D62" s="229">
        <v>0</v>
      </c>
      <c r="E62" s="229">
        <v>3.4132642420467478E-2</v>
      </c>
      <c r="F62" s="229">
        <v>3.1225511724096731E-2</v>
      </c>
      <c r="G62" s="229">
        <v>0.11837146013389239</v>
      </c>
      <c r="H62" s="229">
        <v>0.1568595699470135</v>
      </c>
      <c r="I62" s="229">
        <v>0.13289404198887839</v>
      </c>
      <c r="J62" s="229">
        <v>0.12345371020339579</v>
      </c>
      <c r="K62" s="229">
        <v>0.1227269275288257</v>
      </c>
      <c r="L62" s="229">
        <v>0.12635822657344939</v>
      </c>
      <c r="M62" s="229">
        <v>0.1270850092474399</v>
      </c>
      <c r="N62" s="229">
        <v>0.1096552967013598</v>
      </c>
      <c r="O62" s="229">
        <v>9.73104485453513E-2</v>
      </c>
      <c r="P62" s="229">
        <v>8.5692383064124605E-2</v>
      </c>
      <c r="Q62" s="229">
        <v>9.295498115329684E-2</v>
      </c>
      <c r="R62" s="229">
        <v>0.1052998293088962</v>
      </c>
      <c r="S62" s="229">
        <v>0.10891282806878549</v>
      </c>
      <c r="T62" s="229">
        <v>0.1049312093188231</v>
      </c>
      <c r="U62" s="229">
        <v>0.13275809702779559</v>
      </c>
      <c r="V62" s="229">
        <v>0.1289908530225618</v>
      </c>
      <c r="W62" s="229">
        <v>0.1197152237861116</v>
      </c>
      <c r="X62" s="229">
        <v>0.10714031492875201</v>
      </c>
      <c r="Y62" s="229">
        <v>0.11282386001292249</v>
      </c>
      <c r="DA62" s="73" t="s">
        <v>2282</v>
      </c>
    </row>
    <row r="63" spans="1:105" ht="12" customHeight="1" x14ac:dyDescent="0.25">
      <c r="A63" s="166" t="s">
        <v>2203</v>
      </c>
      <c r="B63" s="347">
        <v>0.18836828691964419</v>
      </c>
      <c r="C63" s="347">
        <v>0.19120736727977161</v>
      </c>
      <c r="D63" s="347">
        <v>0.18314838922522991</v>
      </c>
      <c r="E63" s="347">
        <v>0.22020576467526801</v>
      </c>
      <c r="F63" s="347">
        <v>0.20129533445321071</v>
      </c>
      <c r="G63" s="347">
        <v>0.20731171412487709</v>
      </c>
      <c r="H63" s="347">
        <v>0.2480957506243702</v>
      </c>
      <c r="I63" s="347">
        <v>0.21546053640247981</v>
      </c>
      <c r="J63" s="347">
        <v>0.20259919778281621</v>
      </c>
      <c r="K63" s="347">
        <v>0.1893681874248942</v>
      </c>
      <c r="L63" s="347">
        <v>0.18748499944762889</v>
      </c>
      <c r="M63" s="347">
        <v>0.1835077432133933</v>
      </c>
      <c r="N63" s="347">
        <v>0.17837443544092091</v>
      </c>
      <c r="O63" s="347">
        <v>0.1752218110105199</v>
      </c>
      <c r="P63" s="347">
        <v>0.19014566145778999</v>
      </c>
      <c r="Q63" s="347">
        <v>0.19009733808799431</v>
      </c>
      <c r="R63" s="347">
        <v>0.18639920074708161</v>
      </c>
      <c r="S63" s="347">
        <v>0.1944390766331745</v>
      </c>
      <c r="T63" s="347">
        <v>0.18728205197832021</v>
      </c>
      <c r="U63" s="347">
        <v>0.18784991107494059</v>
      </c>
      <c r="V63" s="347">
        <v>0.18494433810353539</v>
      </c>
      <c r="W63" s="347">
        <v>0.18877460436203439</v>
      </c>
      <c r="X63" s="347">
        <v>0.18600290119435681</v>
      </c>
      <c r="Y63" s="347">
        <v>0.1788076533033407</v>
      </c>
      <c r="DA63" s="168" t="s">
        <v>2283</v>
      </c>
    </row>
    <row r="64" spans="1:105" ht="12" customHeight="1" x14ac:dyDescent="0.25">
      <c r="A64" s="60" t="s">
        <v>2205</v>
      </c>
      <c r="B64" s="262">
        <v>0.21884631094399401</v>
      </c>
      <c r="C64" s="262">
        <v>0.22214475503693451</v>
      </c>
      <c r="D64" s="262">
        <v>0.212781832827171</v>
      </c>
      <c r="E64" s="262">
        <v>0.25583509855000969</v>
      </c>
      <c r="F64" s="262">
        <v>0.23386495718419431</v>
      </c>
      <c r="G64" s="262">
        <v>0.24085478821102899</v>
      </c>
      <c r="H64" s="262">
        <v>0.28823768943753292</v>
      </c>
      <c r="I64" s="262">
        <v>0.2503220914559342</v>
      </c>
      <c r="J64" s="262">
        <v>0.23537978584418551</v>
      </c>
      <c r="K64" s="262">
        <v>0.22000799553784681</v>
      </c>
      <c r="L64" s="262">
        <v>0.21782010739394489</v>
      </c>
      <c r="M64" s="262">
        <v>0.2131993303577723</v>
      </c>
      <c r="N64" s="262">
        <v>0.20723545242844271</v>
      </c>
      <c r="O64" s="262">
        <v>0.20357273277606561</v>
      </c>
      <c r="P64" s="262">
        <v>0.2209112650145533</v>
      </c>
      <c r="Q64" s="262">
        <v>0.22085512291449441</v>
      </c>
      <c r="R64" s="262">
        <v>0.21655862626074379</v>
      </c>
      <c r="S64" s="262">
        <v>0.22589935556763391</v>
      </c>
      <c r="T64" s="262">
        <v>0.217584322986177</v>
      </c>
      <c r="U64" s="262">
        <v>0.21824406179074751</v>
      </c>
      <c r="V64" s="262">
        <v>0.21486836656959879</v>
      </c>
      <c r="W64" s="262">
        <v>0.2193183706244923</v>
      </c>
      <c r="X64" s="262">
        <v>0.21609820536633079</v>
      </c>
      <c r="Y64" s="262">
        <v>0.2077387650219582</v>
      </c>
      <c r="DA64" s="72" t="s">
        <v>2284</v>
      </c>
    </row>
    <row r="65" spans="1:105" ht="12" customHeight="1" x14ac:dyDescent="0.25">
      <c r="A65" s="101" t="s">
        <v>2207</v>
      </c>
      <c r="B65" s="278">
        <v>7.4058763697093341E-2</v>
      </c>
      <c r="C65" s="278">
        <v>7.5174974843598211E-2</v>
      </c>
      <c r="D65" s="278">
        <v>7.2006511822877733E-2</v>
      </c>
      <c r="E65" s="278">
        <v>8.657596752355827E-2</v>
      </c>
      <c r="F65" s="278">
        <v>7.9141154020035007E-2</v>
      </c>
      <c r="G65" s="278">
        <v>8.1506550274904624E-2</v>
      </c>
      <c r="H65" s="278">
        <v>9.7541177818223843E-2</v>
      </c>
      <c r="I65" s="278">
        <v>8.4710336396949845E-2</v>
      </c>
      <c r="J65" s="278">
        <v>7.9653780151533182E-2</v>
      </c>
      <c r="K65" s="278">
        <v>7.4451883985279133E-2</v>
      </c>
      <c r="L65" s="278">
        <v>7.3711490919725633E-2</v>
      </c>
      <c r="M65" s="278">
        <v>7.2147795223221789E-2</v>
      </c>
      <c r="N65" s="278">
        <v>7.01295869912376E-2</v>
      </c>
      <c r="O65" s="278">
        <v>6.8890103044471407E-2</v>
      </c>
      <c r="P65" s="278">
        <v>7.4757555213830595E-2</v>
      </c>
      <c r="Q65" s="278">
        <v>7.4738556426490799E-2</v>
      </c>
      <c r="R65" s="278">
        <v>7.3284598948144722E-2</v>
      </c>
      <c r="S65" s="278">
        <v>7.6445551771674503E-2</v>
      </c>
      <c r="T65" s="278">
        <v>7.363170021334807E-2</v>
      </c>
      <c r="U65" s="278">
        <v>7.3854959358173169E-2</v>
      </c>
      <c r="V65" s="278">
        <v>7.2712606016149373E-2</v>
      </c>
      <c r="W65" s="278">
        <v>7.42185112211807E-2</v>
      </c>
      <c r="X65" s="278">
        <v>7.3128790051602485E-2</v>
      </c>
      <c r="Y65" s="278">
        <v>7.0299910668470994E-2</v>
      </c>
      <c r="DA65" s="102" t="s">
        <v>2285</v>
      </c>
    </row>
    <row r="66" spans="1:105" ht="12" customHeight="1" x14ac:dyDescent="0.25">
      <c r="A66" s="57" t="s">
        <v>2209</v>
      </c>
      <c r="B66" s="261">
        <f t="shared" ref="B66:Y66" si="3">B67+B68+B79</f>
        <v>4.4515001331388611</v>
      </c>
      <c r="C66" s="261">
        <f t="shared" si="3"/>
        <v>4.4706364066946467</v>
      </c>
      <c r="D66" s="261">
        <f t="shared" si="3"/>
        <v>4.2595658616900964</v>
      </c>
      <c r="E66" s="261">
        <f t="shared" si="3"/>
        <v>5.2631732173140842</v>
      </c>
      <c r="F66" s="261">
        <f t="shared" si="3"/>
        <v>4.5915495485630622</v>
      </c>
      <c r="G66" s="261">
        <f t="shared" si="3"/>
        <v>4.6913600304206131</v>
      </c>
      <c r="H66" s="261">
        <f t="shared" si="3"/>
        <v>5.6556142780982448</v>
      </c>
      <c r="I66" s="261">
        <f t="shared" si="3"/>
        <v>4.7213498653530186</v>
      </c>
      <c r="J66" s="261">
        <f t="shared" si="3"/>
        <v>4.4883993373990902</v>
      </c>
      <c r="K66" s="261">
        <f t="shared" si="3"/>
        <v>4.1804013292577489</v>
      </c>
      <c r="L66" s="261">
        <f t="shared" si="3"/>
        <v>4.1300664802844249</v>
      </c>
      <c r="M66" s="261">
        <f t="shared" si="3"/>
        <v>3.9923463392828005</v>
      </c>
      <c r="N66" s="261">
        <f t="shared" si="3"/>
        <v>3.8104069442016844</v>
      </c>
      <c r="O66" s="261">
        <f t="shared" si="3"/>
        <v>3.7753581126065567</v>
      </c>
      <c r="P66" s="261">
        <f t="shared" si="3"/>
        <v>4.1774305766243609</v>
      </c>
      <c r="Q66" s="261">
        <f t="shared" si="3"/>
        <v>4.0820595170273295</v>
      </c>
      <c r="R66" s="261">
        <f t="shared" si="3"/>
        <v>3.9874134137807435</v>
      </c>
      <c r="S66" s="261">
        <f t="shared" si="3"/>
        <v>4.1428202129790392</v>
      </c>
      <c r="T66" s="261">
        <f t="shared" si="3"/>
        <v>4.1450150898100482</v>
      </c>
      <c r="U66" s="261">
        <f t="shared" si="3"/>
        <v>4.0645025816930165</v>
      </c>
      <c r="V66" s="261">
        <f t="shared" si="3"/>
        <v>4.0139258313636477</v>
      </c>
      <c r="W66" s="261">
        <f t="shared" si="3"/>
        <v>4.100368334291919</v>
      </c>
      <c r="X66" s="261">
        <f t="shared" si="3"/>
        <v>4.020549596063776</v>
      </c>
      <c r="Y66" s="261">
        <f t="shared" si="3"/>
        <v>3.8840931444656448</v>
      </c>
      <c r="DA66" s="70"/>
    </row>
    <row r="67" spans="1:105" ht="12" customHeight="1" x14ac:dyDescent="0.25">
      <c r="A67" s="165" t="s">
        <v>2210</v>
      </c>
      <c r="B67" s="346">
        <v>0.77940230774825614</v>
      </c>
      <c r="C67" s="346">
        <v>0.75756321269280957</v>
      </c>
      <c r="D67" s="346">
        <v>0.70961884893125804</v>
      </c>
      <c r="E67" s="346">
        <v>0.95257960399671815</v>
      </c>
      <c r="F67" s="346">
        <v>0.71265680268958842</v>
      </c>
      <c r="G67" s="346">
        <v>0.70325688729604519</v>
      </c>
      <c r="H67" s="346">
        <v>0.87218793013520568</v>
      </c>
      <c r="I67" s="346">
        <v>0.61655811071824718</v>
      </c>
      <c r="J67" s="346">
        <v>0.6149947113456099</v>
      </c>
      <c r="K67" s="346">
        <v>0.56362769600277951</v>
      </c>
      <c r="L67" s="346">
        <v>0.55169651365166916</v>
      </c>
      <c r="M67" s="346">
        <v>0.50362259438873813</v>
      </c>
      <c r="N67" s="346">
        <v>0.43909166475832562</v>
      </c>
      <c r="O67" s="346">
        <v>0.45499056101680829</v>
      </c>
      <c r="P67" s="346">
        <v>0.5520139422913517</v>
      </c>
      <c r="Q67" s="346">
        <v>0.48373966456329498</v>
      </c>
      <c r="R67" s="346">
        <v>0.46259868915458119</v>
      </c>
      <c r="S67" s="346">
        <v>0.47048680042376251</v>
      </c>
      <c r="T67" s="346">
        <v>0.56455396104846467</v>
      </c>
      <c r="U67" s="346">
        <v>0.49857927783890849</v>
      </c>
      <c r="V67" s="346">
        <v>0.49963209536592829</v>
      </c>
      <c r="W67" s="346">
        <v>0.51258733440458504</v>
      </c>
      <c r="X67" s="346">
        <v>0.49128729586389869</v>
      </c>
      <c r="Y67" s="346">
        <v>0.48574589807488278</v>
      </c>
      <c r="DA67" s="167" t="s">
        <v>2286</v>
      </c>
    </row>
    <row r="68" spans="1:105" ht="12" customHeight="1" x14ac:dyDescent="0.25">
      <c r="A68" s="165" t="s">
        <v>2212</v>
      </c>
      <c r="B68" s="346">
        <v>0.29168269399452662</v>
      </c>
      <c r="C68" s="346">
        <v>0.28170856168091352</v>
      </c>
      <c r="D68" s="346">
        <v>0.26320699748283671</v>
      </c>
      <c r="E68" s="346">
        <v>0.35883022946036192</v>
      </c>
      <c r="F68" s="346">
        <v>0.26649171174746261</v>
      </c>
      <c r="G68" s="346">
        <v>0.26773350552019909</v>
      </c>
      <c r="H68" s="346">
        <v>0.33115551639012941</v>
      </c>
      <c r="I68" s="346">
        <v>0.23818517566024219</v>
      </c>
      <c r="J68" s="346">
        <v>0.2376047523417445</v>
      </c>
      <c r="K68" s="346">
        <v>0.21841451111017551</v>
      </c>
      <c r="L68" s="346">
        <v>0.21380611458205359</v>
      </c>
      <c r="M68" s="346">
        <v>0.1955348433486164</v>
      </c>
      <c r="N68" s="346">
        <v>0.170247570652515</v>
      </c>
      <c r="O68" s="346">
        <v>0.17587613545629169</v>
      </c>
      <c r="P68" s="346">
        <v>0.21310513714649629</v>
      </c>
      <c r="Q68" s="346">
        <v>0.18687555565996991</v>
      </c>
      <c r="R68" s="346">
        <v>0.17973637311805521</v>
      </c>
      <c r="S68" s="346">
        <v>0.18297324724329511</v>
      </c>
      <c r="T68" s="346">
        <v>0.21953932658747119</v>
      </c>
      <c r="U68" s="346">
        <v>0.1948108293852748</v>
      </c>
      <c r="V68" s="346">
        <v>0.19532402397861459</v>
      </c>
      <c r="W68" s="346">
        <v>0.20007418657989501</v>
      </c>
      <c r="X68" s="346">
        <v>0.1912958517966041</v>
      </c>
      <c r="Y68" s="346">
        <v>0.18950510676942811</v>
      </c>
      <c r="DA68" s="167" t="s">
        <v>2287</v>
      </c>
    </row>
    <row r="69" spans="1:105" ht="12" customHeight="1" x14ac:dyDescent="0.25">
      <c r="A69" s="64" t="s">
        <v>28</v>
      </c>
      <c r="B69" s="229">
        <v>5.2222254034597747E-3</v>
      </c>
      <c r="C69" s="229">
        <v>2.6180285840319119E-3</v>
      </c>
      <c r="D69" s="229">
        <v>2.700477787770484E-3</v>
      </c>
      <c r="E69" s="229">
        <v>2.6169684128622499E-3</v>
      </c>
      <c r="F69" s="229">
        <v>0</v>
      </c>
      <c r="G69" s="229">
        <v>2.536045947822601E-3</v>
      </c>
      <c r="H69" s="229">
        <v>2.6285614647383838E-3</v>
      </c>
      <c r="I69" s="229">
        <v>0</v>
      </c>
      <c r="J69" s="229">
        <v>0</v>
      </c>
      <c r="K69" s="229">
        <v>0</v>
      </c>
      <c r="L69" s="229">
        <v>0</v>
      </c>
      <c r="M69" s="229">
        <v>0</v>
      </c>
      <c r="N69" s="229">
        <v>0</v>
      </c>
      <c r="O69" s="229">
        <v>0</v>
      </c>
      <c r="P69" s="229">
        <v>0</v>
      </c>
      <c r="Q69" s="229">
        <v>0</v>
      </c>
      <c r="R69" s="229">
        <v>0</v>
      </c>
      <c r="S69" s="229">
        <v>0</v>
      </c>
      <c r="T69" s="229">
        <v>0</v>
      </c>
      <c r="U69" s="229">
        <v>0</v>
      </c>
      <c r="V69" s="229">
        <v>0</v>
      </c>
      <c r="W69" s="229">
        <v>0</v>
      </c>
      <c r="X69" s="229">
        <v>0</v>
      </c>
      <c r="Y69" s="229">
        <v>0</v>
      </c>
      <c r="DA69" s="73" t="s">
        <v>2288</v>
      </c>
    </row>
    <row r="70" spans="1:105" ht="12" customHeight="1" x14ac:dyDescent="0.25">
      <c r="A70" s="64" t="s">
        <v>30</v>
      </c>
      <c r="B70" s="229">
        <v>0</v>
      </c>
      <c r="C70" s="229">
        <v>0</v>
      </c>
      <c r="D70" s="229">
        <v>0</v>
      </c>
      <c r="E70" s="229">
        <v>0</v>
      </c>
      <c r="F70" s="229">
        <v>0</v>
      </c>
      <c r="G70" s="229">
        <v>0</v>
      </c>
      <c r="H70" s="229">
        <v>0</v>
      </c>
      <c r="I70" s="229">
        <v>0</v>
      </c>
      <c r="J70" s="229">
        <v>0</v>
      </c>
      <c r="K70" s="229">
        <v>0</v>
      </c>
      <c r="L70" s="229">
        <v>0</v>
      </c>
      <c r="M70" s="229">
        <v>0</v>
      </c>
      <c r="N70" s="229">
        <v>0</v>
      </c>
      <c r="O70" s="229">
        <v>0</v>
      </c>
      <c r="P70" s="229">
        <v>0</v>
      </c>
      <c r="Q70" s="229">
        <v>0</v>
      </c>
      <c r="R70" s="229">
        <v>0</v>
      </c>
      <c r="S70" s="229">
        <v>0</v>
      </c>
      <c r="T70" s="229">
        <v>0</v>
      </c>
      <c r="U70" s="229">
        <v>0</v>
      </c>
      <c r="V70" s="229">
        <v>0</v>
      </c>
      <c r="W70" s="229">
        <v>0</v>
      </c>
      <c r="X70" s="229">
        <v>0</v>
      </c>
      <c r="Y70" s="229">
        <v>0</v>
      </c>
      <c r="DA70" s="73" t="s">
        <v>2289</v>
      </c>
    </row>
    <row r="71" spans="1:105" ht="12" customHeight="1" x14ac:dyDescent="0.25">
      <c r="A71" s="64" t="s">
        <v>31</v>
      </c>
      <c r="B71" s="229">
        <v>4.9374884387523871E-3</v>
      </c>
      <c r="C71" s="229">
        <v>4.950566039304596E-3</v>
      </c>
      <c r="D71" s="229">
        <v>4.9579481201783354E-3</v>
      </c>
      <c r="E71" s="229">
        <v>9.835537296895765E-3</v>
      </c>
      <c r="F71" s="229">
        <v>9.9416157189449478E-3</v>
      </c>
      <c r="G71" s="229">
        <v>1.4830912535596069E-2</v>
      </c>
      <c r="H71" s="229">
        <v>1.477359898188505E-2</v>
      </c>
      <c r="I71" s="229">
        <v>4.8734437652596437E-3</v>
      </c>
      <c r="J71" s="229">
        <v>4.8507410294762934E-3</v>
      </c>
      <c r="K71" s="229">
        <v>4.8543462964803661E-3</v>
      </c>
      <c r="L71" s="229">
        <v>4.8556668643497444E-3</v>
      </c>
      <c r="M71" s="229">
        <v>9.7513117879463561E-3</v>
      </c>
      <c r="N71" s="229">
        <v>4.9319376537241512E-3</v>
      </c>
      <c r="O71" s="229">
        <v>4.9002133269379173E-3</v>
      </c>
      <c r="P71" s="229">
        <v>9.7248335893459752E-3</v>
      </c>
      <c r="Q71" s="229">
        <v>9.8256300943042347E-3</v>
      </c>
      <c r="R71" s="229">
        <v>9.8497017365157188E-3</v>
      </c>
      <c r="S71" s="229">
        <v>1.490641064587594E-2</v>
      </c>
      <c r="T71" s="229">
        <v>1.3093438277960121E-2</v>
      </c>
      <c r="U71" s="229">
        <v>1.6245038393134039E-2</v>
      </c>
      <c r="V71" s="229">
        <v>1.8867691583619069E-2</v>
      </c>
      <c r="W71" s="229">
        <v>1.664082602487179E-2</v>
      </c>
      <c r="X71" s="229">
        <v>1.777815621495784E-2</v>
      </c>
      <c r="Y71" s="229">
        <v>2.4685866886687221E-2</v>
      </c>
      <c r="DA71" s="73" t="s">
        <v>2290</v>
      </c>
    </row>
    <row r="72" spans="1:105" ht="12" customHeight="1" x14ac:dyDescent="0.25">
      <c r="A72" s="64" t="s">
        <v>159</v>
      </c>
      <c r="B72" s="229">
        <v>9.3546099825409526E-2</v>
      </c>
      <c r="C72" s="229">
        <v>7.2356132788441316E-2</v>
      </c>
      <c r="D72" s="229">
        <v>5.5376943707244428E-2</v>
      </c>
      <c r="E72" s="229">
        <v>6.7705113416888896E-2</v>
      </c>
      <c r="F72" s="229">
        <v>6.4175523280604788E-2</v>
      </c>
      <c r="G72" s="229">
        <v>5.9643173871561747E-2</v>
      </c>
      <c r="H72" s="229">
        <v>7.1355924877767249E-2</v>
      </c>
      <c r="I72" s="229">
        <v>6.0187944182198853E-2</v>
      </c>
      <c r="J72" s="229">
        <v>5.1303383957334053E-2</v>
      </c>
      <c r="K72" s="229">
        <v>4.70851579159881E-2</v>
      </c>
      <c r="L72" s="229">
        <v>5.1384655402538122E-2</v>
      </c>
      <c r="M72" s="229">
        <v>4.302265514186436E-2</v>
      </c>
      <c r="N72" s="229">
        <v>3.4895214223500781E-2</v>
      </c>
      <c r="O72" s="229">
        <v>3.8964336986276722E-2</v>
      </c>
      <c r="P72" s="229">
        <v>3.4300194802351212E-2</v>
      </c>
      <c r="Q72" s="229">
        <v>3.4728003553801623E-2</v>
      </c>
      <c r="R72" s="229">
        <v>3.0484152228558159E-2</v>
      </c>
      <c r="S72" s="229">
        <v>2.3637309840587119E-2</v>
      </c>
      <c r="T72" s="229">
        <v>1.779152110930933E-2</v>
      </c>
      <c r="U72" s="229">
        <v>1.7332729802758271E-2</v>
      </c>
      <c r="V72" s="229">
        <v>1.34159740491073E-2</v>
      </c>
      <c r="W72" s="229">
        <v>1.1799614103138159E-2</v>
      </c>
      <c r="X72" s="229">
        <v>1.592372375218928E-2</v>
      </c>
      <c r="Y72" s="229">
        <v>1.3980328946450019E-2</v>
      </c>
      <c r="DA72" s="73" t="s">
        <v>2291</v>
      </c>
    </row>
    <row r="73" spans="1:105" ht="12" customHeight="1" x14ac:dyDescent="0.25">
      <c r="A73" s="64" t="s">
        <v>32</v>
      </c>
      <c r="B73" s="229">
        <v>4.0837340688320609E-2</v>
      </c>
      <c r="C73" s="229">
        <v>6.3279716601498615E-2</v>
      </c>
      <c r="D73" s="229">
        <v>6.7101885421432389E-2</v>
      </c>
      <c r="E73" s="229">
        <v>5.176736533894595E-2</v>
      </c>
      <c r="F73" s="229">
        <v>5.980097625933499E-2</v>
      </c>
      <c r="G73" s="229">
        <v>3.7171150125397713E-2</v>
      </c>
      <c r="H73" s="229">
        <v>5.9244269540417768E-2</v>
      </c>
      <c r="I73" s="229">
        <v>7.672559566919839E-3</v>
      </c>
      <c r="J73" s="229">
        <v>7.625801181489221E-3</v>
      </c>
      <c r="K73" s="229">
        <v>3.8217477321802061E-3</v>
      </c>
      <c r="L73" s="229">
        <v>3.8207824353203332E-3</v>
      </c>
      <c r="M73" s="229">
        <v>3.8322990521297549E-3</v>
      </c>
      <c r="N73" s="229">
        <v>3.8740095202467501E-3</v>
      </c>
      <c r="O73" s="229">
        <v>3.848753013133136E-3</v>
      </c>
      <c r="P73" s="229">
        <v>3.817877381015463E-3</v>
      </c>
      <c r="Q73" s="229">
        <v>3.8547442858870859E-3</v>
      </c>
      <c r="R73" s="229">
        <v>0</v>
      </c>
      <c r="S73" s="229">
        <v>6.9353757552125667E-4</v>
      </c>
      <c r="T73" s="229">
        <v>7.785158438925598E-4</v>
      </c>
      <c r="U73" s="229">
        <v>0</v>
      </c>
      <c r="V73" s="229">
        <v>0</v>
      </c>
      <c r="W73" s="229">
        <v>0</v>
      </c>
      <c r="X73" s="229">
        <v>0</v>
      </c>
      <c r="Y73" s="229">
        <v>0</v>
      </c>
      <c r="DA73" s="73" t="s">
        <v>2292</v>
      </c>
    </row>
    <row r="74" spans="1:105" ht="12" customHeight="1" x14ac:dyDescent="0.25">
      <c r="A74" s="64" t="s">
        <v>33</v>
      </c>
      <c r="B74" s="229">
        <v>0</v>
      </c>
      <c r="C74" s="229">
        <v>0</v>
      </c>
      <c r="D74" s="229">
        <v>0</v>
      </c>
      <c r="E74" s="229">
        <v>0</v>
      </c>
      <c r="F74" s="229">
        <v>0</v>
      </c>
      <c r="G74" s="229">
        <v>0</v>
      </c>
      <c r="H74" s="229">
        <v>0</v>
      </c>
      <c r="I74" s="229">
        <v>0</v>
      </c>
      <c r="J74" s="229">
        <v>0</v>
      </c>
      <c r="K74" s="229">
        <v>0</v>
      </c>
      <c r="L74" s="229">
        <v>0</v>
      </c>
      <c r="M74" s="229">
        <v>0</v>
      </c>
      <c r="N74" s="229">
        <v>0</v>
      </c>
      <c r="O74" s="229">
        <v>0</v>
      </c>
      <c r="P74" s="229">
        <v>0</v>
      </c>
      <c r="Q74" s="229">
        <v>0</v>
      </c>
      <c r="R74" s="229">
        <v>0</v>
      </c>
      <c r="S74" s="229">
        <v>1.545740718240341E-5</v>
      </c>
      <c r="T74" s="229">
        <v>0</v>
      </c>
      <c r="U74" s="229">
        <v>0</v>
      </c>
      <c r="V74" s="229">
        <v>0</v>
      </c>
      <c r="W74" s="229">
        <v>0</v>
      </c>
      <c r="X74" s="229">
        <v>0</v>
      </c>
      <c r="Y74" s="229">
        <v>1.5457407182409482E-5</v>
      </c>
      <c r="DA74" s="73" t="s">
        <v>2293</v>
      </c>
    </row>
    <row r="75" spans="1:105" ht="12" customHeight="1" x14ac:dyDescent="0.25">
      <c r="A75" s="64" t="s">
        <v>35</v>
      </c>
      <c r="B75" s="229">
        <v>0.14612455330569421</v>
      </c>
      <c r="C75" s="229">
        <v>0.1381659242215168</v>
      </c>
      <c r="D75" s="229">
        <v>0.13306974244621109</v>
      </c>
      <c r="E75" s="229">
        <v>0.22047582758592749</v>
      </c>
      <c r="F75" s="229">
        <v>0.12669178264581171</v>
      </c>
      <c r="G75" s="229">
        <v>0.1312551058954867</v>
      </c>
      <c r="H75" s="229">
        <v>0.15326801307533039</v>
      </c>
      <c r="I75" s="229">
        <v>0.1404185554166569</v>
      </c>
      <c r="J75" s="229">
        <v>0.1505703876863787</v>
      </c>
      <c r="K75" s="229">
        <v>0.13953572157006941</v>
      </c>
      <c r="L75" s="229">
        <v>0.1299434602759823</v>
      </c>
      <c r="M75" s="229">
        <v>0.1132983476516083</v>
      </c>
      <c r="N75" s="229">
        <v>0.1032972188371972</v>
      </c>
      <c r="O75" s="229">
        <v>0.1043068945525973</v>
      </c>
      <c r="P75" s="229">
        <v>0.1426926184111266</v>
      </c>
      <c r="Q75" s="229">
        <v>0.1137398813794758</v>
      </c>
      <c r="R75" s="229">
        <v>0.1146055830738051</v>
      </c>
      <c r="S75" s="229">
        <v>0.1179438128607106</v>
      </c>
      <c r="T75" s="229">
        <v>0.1630253342780055</v>
      </c>
      <c r="U75" s="229">
        <v>0.12859938851570421</v>
      </c>
      <c r="V75" s="229">
        <v>0.13271226955151211</v>
      </c>
      <c r="W75" s="229">
        <v>0.14231192757375741</v>
      </c>
      <c r="X75" s="229">
        <v>0.12896935435105361</v>
      </c>
      <c r="Y75" s="229">
        <v>0.1216536083070572</v>
      </c>
      <c r="DA75" s="73" t="s">
        <v>2294</v>
      </c>
    </row>
    <row r="76" spans="1:105" ht="12" customHeight="1" x14ac:dyDescent="0.25">
      <c r="A76" s="64" t="s">
        <v>36</v>
      </c>
      <c r="B76" s="229">
        <v>0</v>
      </c>
      <c r="C76" s="229">
        <v>0</v>
      </c>
      <c r="D76" s="229">
        <v>0</v>
      </c>
      <c r="E76" s="229">
        <v>0</v>
      </c>
      <c r="F76" s="229">
        <v>0</v>
      </c>
      <c r="G76" s="229">
        <v>0</v>
      </c>
      <c r="H76" s="229">
        <v>0</v>
      </c>
      <c r="I76" s="229">
        <v>0</v>
      </c>
      <c r="J76" s="229">
        <v>0</v>
      </c>
      <c r="K76" s="229">
        <v>0</v>
      </c>
      <c r="L76" s="229">
        <v>0</v>
      </c>
      <c r="M76" s="229">
        <v>0</v>
      </c>
      <c r="N76" s="229">
        <v>0</v>
      </c>
      <c r="O76" s="229">
        <v>0</v>
      </c>
      <c r="P76" s="229">
        <v>0</v>
      </c>
      <c r="Q76" s="229">
        <v>0</v>
      </c>
      <c r="R76" s="229">
        <v>0</v>
      </c>
      <c r="S76" s="229">
        <v>0</v>
      </c>
      <c r="T76" s="229">
        <v>0</v>
      </c>
      <c r="U76" s="229">
        <v>0</v>
      </c>
      <c r="V76" s="229">
        <v>0</v>
      </c>
      <c r="W76" s="229">
        <v>0</v>
      </c>
      <c r="X76" s="229">
        <v>0</v>
      </c>
      <c r="Y76" s="229">
        <v>0</v>
      </c>
      <c r="DA76" s="73" t="s">
        <v>2295</v>
      </c>
    </row>
    <row r="77" spans="1:105" ht="12" customHeight="1" x14ac:dyDescent="0.25">
      <c r="A77" s="64" t="s">
        <v>38</v>
      </c>
      <c r="B77" s="229">
        <v>1.0149863328901829E-3</v>
      </c>
      <c r="C77" s="229">
        <v>3.3819344612025579E-4</v>
      </c>
      <c r="D77" s="229">
        <v>0</v>
      </c>
      <c r="E77" s="229">
        <v>0</v>
      </c>
      <c r="F77" s="229">
        <v>0</v>
      </c>
      <c r="G77" s="229">
        <v>0</v>
      </c>
      <c r="H77" s="229">
        <v>3.3819344612098139E-4</v>
      </c>
      <c r="I77" s="229">
        <v>0</v>
      </c>
      <c r="J77" s="229">
        <v>0</v>
      </c>
      <c r="K77" s="229">
        <v>0</v>
      </c>
      <c r="L77" s="229">
        <v>0</v>
      </c>
      <c r="M77" s="229">
        <v>1.691779219704976E-3</v>
      </c>
      <c r="N77" s="229">
        <v>2.5938990724376121E-3</v>
      </c>
      <c r="O77" s="229">
        <v>5.5259915909646757E-3</v>
      </c>
      <c r="P77" s="229">
        <v>6.428111443652961E-3</v>
      </c>
      <c r="Q77" s="229">
        <v>7.2177708107001564E-3</v>
      </c>
      <c r="R77" s="229">
        <v>4.9620651844258026E-3</v>
      </c>
      <c r="S77" s="229">
        <v>5.2612831553085684E-3</v>
      </c>
      <c r="T77" s="229">
        <v>5.0850815279436376E-3</v>
      </c>
      <c r="U77" s="229">
        <v>7.6266073055617388E-3</v>
      </c>
      <c r="V77" s="229">
        <v>6.0306427956664426E-3</v>
      </c>
      <c r="W77" s="229">
        <v>6.7715828186939286E-3</v>
      </c>
      <c r="X77" s="229">
        <v>8.4430623117686399E-3</v>
      </c>
      <c r="Y77" s="229">
        <v>7.9177053858220485E-3</v>
      </c>
      <c r="DA77" s="73" t="s">
        <v>2296</v>
      </c>
    </row>
    <row r="78" spans="1:105" ht="12" customHeight="1" x14ac:dyDescent="0.25">
      <c r="A78" s="64" t="s">
        <v>39</v>
      </c>
      <c r="B78" s="229">
        <v>0</v>
      </c>
      <c r="C78" s="229">
        <v>0</v>
      </c>
      <c r="D78" s="229">
        <v>0</v>
      </c>
      <c r="E78" s="229">
        <v>6.429417408841522E-3</v>
      </c>
      <c r="F78" s="229">
        <v>5.8818138427661438E-3</v>
      </c>
      <c r="G78" s="229">
        <v>2.22971171443343E-2</v>
      </c>
      <c r="H78" s="229">
        <v>2.9546955003869571E-2</v>
      </c>
      <c r="I78" s="229">
        <v>2.503267272920701E-2</v>
      </c>
      <c r="J78" s="229">
        <v>2.3254438487066251E-2</v>
      </c>
      <c r="K78" s="229">
        <v>2.3117537595457479E-2</v>
      </c>
      <c r="L78" s="229">
        <v>2.3801549603863058E-2</v>
      </c>
      <c r="M78" s="229">
        <v>2.393845049536264E-2</v>
      </c>
      <c r="N78" s="229">
        <v>2.0655291345408489E-2</v>
      </c>
      <c r="O78" s="229">
        <v>1.8329945986381959E-2</v>
      </c>
      <c r="P78" s="229">
        <v>1.6141501519004078E-2</v>
      </c>
      <c r="Q78" s="229">
        <v>1.7509525535801061E-2</v>
      </c>
      <c r="R78" s="229">
        <v>1.9834870894750539E-2</v>
      </c>
      <c r="S78" s="229">
        <v>2.0515435758109171E-2</v>
      </c>
      <c r="T78" s="229">
        <v>1.976543555036003E-2</v>
      </c>
      <c r="U78" s="229">
        <v>2.5007065368116609E-2</v>
      </c>
      <c r="V78" s="229">
        <v>2.4297445998709699E-2</v>
      </c>
      <c r="W78" s="229">
        <v>2.2550236059433761E-2</v>
      </c>
      <c r="X78" s="229">
        <v>2.018155516663472E-2</v>
      </c>
      <c r="Y78" s="229">
        <v>2.1252139836229179E-2</v>
      </c>
      <c r="DA78" s="73" t="s">
        <v>2297</v>
      </c>
    </row>
    <row r="79" spans="1:105" ht="12" customHeight="1" x14ac:dyDescent="0.25">
      <c r="A79" s="165" t="s">
        <v>2224</v>
      </c>
      <c r="B79" s="346">
        <v>3.3804151313960782</v>
      </c>
      <c r="C79" s="346">
        <v>3.431364632320923</v>
      </c>
      <c r="D79" s="346">
        <v>3.2867400152760018</v>
      </c>
      <c r="E79" s="346">
        <v>3.9517633838570041</v>
      </c>
      <c r="F79" s="346">
        <v>3.6124010341260111</v>
      </c>
      <c r="G79" s="346">
        <v>3.7203696376043691</v>
      </c>
      <c r="H79" s="346">
        <v>4.4522708315729096</v>
      </c>
      <c r="I79" s="346">
        <v>3.8666065789745292</v>
      </c>
      <c r="J79" s="346">
        <v>3.6357998737117359</v>
      </c>
      <c r="K79" s="346">
        <v>3.398359122144794</v>
      </c>
      <c r="L79" s="346">
        <v>3.364563852050702</v>
      </c>
      <c r="M79" s="346">
        <v>3.2931889015454461</v>
      </c>
      <c r="N79" s="346">
        <v>3.2010677087908439</v>
      </c>
      <c r="O79" s="346">
        <v>3.144491416133457</v>
      </c>
      <c r="P79" s="346">
        <v>3.4123114971865132</v>
      </c>
      <c r="Q79" s="346">
        <v>3.4114442968040648</v>
      </c>
      <c r="R79" s="346">
        <v>3.3450783515081071</v>
      </c>
      <c r="S79" s="346">
        <v>3.4893601653119819</v>
      </c>
      <c r="T79" s="346">
        <v>3.3609218021741118</v>
      </c>
      <c r="U79" s="346">
        <v>3.3711124744688332</v>
      </c>
      <c r="V79" s="346">
        <v>3.3189697120191051</v>
      </c>
      <c r="W79" s="346">
        <v>3.3877068133074388</v>
      </c>
      <c r="X79" s="346">
        <v>3.3379664484032729</v>
      </c>
      <c r="Y79" s="346">
        <v>3.2088421396213338</v>
      </c>
      <c r="DA79" s="167" t="s">
        <v>2298</v>
      </c>
    </row>
    <row r="80" spans="1:105" ht="12" customHeight="1" x14ac:dyDescent="0.25">
      <c r="A80" s="132" t="s">
        <v>2226</v>
      </c>
      <c r="B80" s="316">
        <v>3.2839271872438309</v>
      </c>
      <c r="C80" s="316">
        <v>3.333422425183588</v>
      </c>
      <c r="D80" s="316">
        <v>3.1929258608866462</v>
      </c>
      <c r="E80" s="316">
        <v>3.838967318917188</v>
      </c>
      <c r="F80" s="316">
        <v>3.509291464535274</v>
      </c>
      <c r="G80" s="316">
        <v>3.614178296048447</v>
      </c>
      <c r="H80" s="316">
        <v>4.3251886707585161</v>
      </c>
      <c r="I80" s="316">
        <v>3.7562411637372799</v>
      </c>
      <c r="J80" s="316">
        <v>3.5320224258162871</v>
      </c>
      <c r="K80" s="316">
        <v>3.3013589986565979</v>
      </c>
      <c r="L80" s="316">
        <v>3.2685283545053871</v>
      </c>
      <c r="M80" s="316">
        <v>3.1991906751548642</v>
      </c>
      <c r="N80" s="316">
        <v>3.1096989181814449</v>
      </c>
      <c r="O80" s="316">
        <v>3.054737495282382</v>
      </c>
      <c r="P80" s="316">
        <v>3.3149131279410691</v>
      </c>
      <c r="Q80" s="316">
        <v>3.3140706802528381</v>
      </c>
      <c r="R80" s="316">
        <v>3.2495990329571018</v>
      </c>
      <c r="S80" s="316">
        <v>3.3897625787224759</v>
      </c>
      <c r="T80" s="316">
        <v>3.2649902604719192</v>
      </c>
      <c r="U80" s="316">
        <v>3.2748900581311222</v>
      </c>
      <c r="V80" s="316">
        <v>3.2242356181967158</v>
      </c>
      <c r="W80" s="316">
        <v>3.29101074104971</v>
      </c>
      <c r="X80" s="316">
        <v>3.2426901264911199</v>
      </c>
      <c r="Y80" s="316">
        <v>3.117251441696228</v>
      </c>
      <c r="DA80" s="139" t="s">
        <v>2299</v>
      </c>
    </row>
    <row r="81" spans="1:105" ht="12" customHeight="1" x14ac:dyDescent="0.25">
      <c r="A81" s="172"/>
      <c r="B81" s="172"/>
      <c r="C81" s="172"/>
      <c r="D81" s="172"/>
      <c r="E81" s="172"/>
      <c r="F81" s="172"/>
      <c r="G81" s="172"/>
      <c r="H81" s="172"/>
      <c r="I81" s="172"/>
      <c r="J81" s="172"/>
      <c r="K81" s="172"/>
      <c r="L81" s="172"/>
      <c r="M81" s="172"/>
      <c r="N81" s="172"/>
      <c r="O81" s="172"/>
      <c r="P81" s="172"/>
      <c r="Q81" s="172"/>
      <c r="R81" s="172"/>
      <c r="S81" s="172"/>
      <c r="T81" s="172"/>
      <c r="U81" s="172"/>
      <c r="V81" s="172"/>
      <c r="W81" s="172"/>
      <c r="X81" s="172"/>
      <c r="Y81" s="172"/>
      <c r="DA81" s="176"/>
    </row>
    <row r="82" spans="1:105" ht="15" customHeight="1" x14ac:dyDescent="0.25">
      <c r="A82" s="32" t="s">
        <v>101</v>
      </c>
      <c r="B82" s="257"/>
      <c r="C82" s="257"/>
      <c r="D82" s="257"/>
      <c r="E82" s="257"/>
      <c r="F82" s="257"/>
      <c r="G82" s="257"/>
      <c r="H82" s="257"/>
      <c r="I82" s="257"/>
      <c r="J82" s="257"/>
      <c r="K82" s="257"/>
      <c r="L82" s="257"/>
      <c r="M82" s="257"/>
      <c r="N82" s="257"/>
      <c r="O82" s="257"/>
      <c r="P82" s="257"/>
      <c r="Q82" s="257"/>
      <c r="R82" s="257"/>
      <c r="S82" s="257"/>
      <c r="T82" s="257"/>
      <c r="U82" s="257"/>
      <c r="V82" s="257"/>
      <c r="W82" s="257"/>
      <c r="X82" s="257"/>
      <c r="Y82" s="257"/>
      <c r="DA82" s="88"/>
    </row>
    <row r="83" spans="1:105" ht="12" customHeight="1" x14ac:dyDescent="0.25">
      <c r="A83" s="172"/>
      <c r="B83" s="172"/>
      <c r="C83" s="172"/>
      <c r="D83" s="172"/>
      <c r="E83" s="172"/>
      <c r="F83" s="172"/>
      <c r="G83" s="172"/>
      <c r="H83" s="172"/>
      <c r="I83" s="172"/>
      <c r="J83" s="172"/>
      <c r="K83" s="172"/>
      <c r="L83" s="172"/>
      <c r="M83" s="172"/>
      <c r="N83" s="172"/>
      <c r="O83" s="172"/>
      <c r="P83" s="172"/>
      <c r="Q83" s="172"/>
      <c r="R83" s="172"/>
      <c r="S83" s="172"/>
      <c r="T83" s="172"/>
      <c r="U83" s="172"/>
      <c r="V83" s="172"/>
      <c r="W83" s="172"/>
      <c r="X83" s="172"/>
      <c r="Y83" s="172"/>
      <c r="DA83" s="176"/>
    </row>
    <row r="84" spans="1:105" ht="12" customHeight="1" x14ac:dyDescent="0.25">
      <c r="A84" s="35" t="s">
        <v>22</v>
      </c>
      <c r="B84" s="232">
        <f t="shared" ref="B84:Y84" si="4">SUM(B$85:B$89,B$91:B$93,B$95:B$97,B$98,B$100:B$104,B$106:B$109)</f>
        <v>1</v>
      </c>
      <c r="C84" s="232">
        <f t="shared" si="4"/>
        <v>1</v>
      </c>
      <c r="D84" s="232">
        <f t="shared" si="4"/>
        <v>1.0000000000000002</v>
      </c>
      <c r="E84" s="232">
        <f t="shared" si="4"/>
        <v>1</v>
      </c>
      <c r="F84" s="232">
        <f t="shared" si="4"/>
        <v>1</v>
      </c>
      <c r="G84" s="232">
        <f t="shared" si="4"/>
        <v>1.0000000000000004</v>
      </c>
      <c r="H84" s="232">
        <f t="shared" si="4"/>
        <v>0.99999999999999956</v>
      </c>
      <c r="I84" s="232">
        <f t="shared" si="4"/>
        <v>1</v>
      </c>
      <c r="J84" s="232">
        <f t="shared" si="4"/>
        <v>0.99999999999999978</v>
      </c>
      <c r="K84" s="232">
        <f t="shared" si="4"/>
        <v>0.99999999999999978</v>
      </c>
      <c r="L84" s="232">
        <f t="shared" si="4"/>
        <v>1</v>
      </c>
      <c r="M84" s="232">
        <f t="shared" si="4"/>
        <v>1.0000000000000002</v>
      </c>
      <c r="N84" s="232">
        <f t="shared" si="4"/>
        <v>0.99999999999999989</v>
      </c>
      <c r="O84" s="232">
        <f t="shared" si="4"/>
        <v>1.0000000000000002</v>
      </c>
      <c r="P84" s="232">
        <f t="shared" si="4"/>
        <v>0.99999999999999978</v>
      </c>
      <c r="Q84" s="232">
        <f t="shared" si="4"/>
        <v>1.0000000000000002</v>
      </c>
      <c r="R84" s="232">
        <f t="shared" si="4"/>
        <v>1.0000000000000002</v>
      </c>
      <c r="S84" s="232">
        <f t="shared" si="4"/>
        <v>1.0000000000000004</v>
      </c>
      <c r="T84" s="232">
        <f t="shared" si="4"/>
        <v>1.0000000000000002</v>
      </c>
      <c r="U84" s="232">
        <f t="shared" si="4"/>
        <v>1</v>
      </c>
      <c r="V84" s="232">
        <f t="shared" si="4"/>
        <v>0.99999999999999956</v>
      </c>
      <c r="W84" s="232">
        <f t="shared" si="4"/>
        <v>0.99999999999999978</v>
      </c>
      <c r="X84" s="232">
        <f t="shared" si="4"/>
        <v>0.99999999999999989</v>
      </c>
      <c r="Y84" s="232">
        <f t="shared" si="4"/>
        <v>0.99999999999999989</v>
      </c>
      <c r="DA84" s="95"/>
    </row>
    <row r="85" spans="1:105" ht="12" customHeight="1" x14ac:dyDescent="0.25">
      <c r="A85" s="55" t="s">
        <v>91</v>
      </c>
      <c r="B85" s="299">
        <f t="shared" ref="B85:Y85" si="5">IF(B$6=0,0,B$6/B$5)</f>
        <v>1.2306081074052242E-2</v>
      </c>
      <c r="C85" s="299">
        <f t="shared" si="5"/>
        <v>1.2741487271879846E-2</v>
      </c>
      <c r="D85" s="299">
        <f t="shared" si="5"/>
        <v>1.2960727290026232E-2</v>
      </c>
      <c r="E85" s="299">
        <f t="shared" si="5"/>
        <v>1.1860405260500599E-2</v>
      </c>
      <c r="F85" s="299">
        <f t="shared" si="5"/>
        <v>1.3717731165958551E-2</v>
      </c>
      <c r="G85" s="299">
        <f t="shared" si="5"/>
        <v>1.3964314578719526E-2</v>
      </c>
      <c r="H85" s="299">
        <f t="shared" si="5"/>
        <v>1.3662855271497867E-2</v>
      </c>
      <c r="I85" s="299">
        <f t="shared" si="5"/>
        <v>1.5407057183973614E-2</v>
      </c>
      <c r="J85" s="299">
        <f t="shared" si="5"/>
        <v>1.4858132338255125E-2</v>
      </c>
      <c r="K85" s="299">
        <f t="shared" si="5"/>
        <v>1.5013735873004197E-2</v>
      </c>
      <c r="L85" s="299">
        <f t="shared" si="5"/>
        <v>1.5120673700846011E-2</v>
      </c>
      <c r="M85" s="299">
        <f t="shared" si="5"/>
        <v>1.5742708087436715E-2</v>
      </c>
      <c r="N85" s="299">
        <f t="shared" si="5"/>
        <v>1.6745877956108095E-2</v>
      </c>
      <c r="O85" s="299">
        <f t="shared" si="5"/>
        <v>1.6284511455715432E-2</v>
      </c>
      <c r="P85" s="299">
        <f t="shared" si="5"/>
        <v>1.5265024937675908E-2</v>
      </c>
      <c r="Q85" s="299">
        <f t="shared" si="5"/>
        <v>1.6468614703595418E-2</v>
      </c>
      <c r="R85" s="299">
        <f t="shared" si="5"/>
        <v>1.6646332421348491E-2</v>
      </c>
      <c r="S85" s="299">
        <f t="shared" si="5"/>
        <v>1.6861627008912923E-2</v>
      </c>
      <c r="T85" s="299">
        <f t="shared" si="5"/>
        <v>1.4849040611659906E-2</v>
      </c>
      <c r="U85" s="299">
        <f t="shared" si="5"/>
        <v>1.5972104250919068E-2</v>
      </c>
      <c r="V85" s="299">
        <f t="shared" si="5"/>
        <v>1.5805765376162632E-2</v>
      </c>
      <c r="W85" s="299">
        <f t="shared" si="5"/>
        <v>1.5772170981738151E-2</v>
      </c>
      <c r="X85" s="299">
        <f t="shared" si="5"/>
        <v>1.6045711549574678E-2</v>
      </c>
      <c r="Y85" s="299">
        <f t="shared" si="5"/>
        <v>1.5765762801397357E-2</v>
      </c>
      <c r="DA85" s="67"/>
    </row>
    <row r="86" spans="1:105" ht="12" customHeight="1" x14ac:dyDescent="0.25">
      <c r="A86" s="173" t="s">
        <v>92</v>
      </c>
      <c r="B86" s="233">
        <f t="shared" ref="B86:Y86" si="6">IF(B$7=0,0,B$7/B$5)</f>
        <v>3.7207319212542492E-3</v>
      </c>
      <c r="C86" s="233">
        <f t="shared" si="6"/>
        <v>3.8523765715064735E-3</v>
      </c>
      <c r="D86" s="233">
        <f t="shared" si="6"/>
        <v>3.9186635827023969E-3</v>
      </c>
      <c r="E86" s="233">
        <f t="shared" si="6"/>
        <v>3.5859822624445901E-3</v>
      </c>
      <c r="F86" s="233">
        <f t="shared" si="6"/>
        <v>4.147542985393271E-3</v>
      </c>
      <c r="G86" s="233">
        <f t="shared" si="6"/>
        <v>4.2220972459731127E-3</v>
      </c>
      <c r="H86" s="233">
        <f t="shared" si="6"/>
        <v>4.1309513108383402E-3</v>
      </c>
      <c r="I86" s="233">
        <f t="shared" si="6"/>
        <v>4.6583091019831574E-3</v>
      </c>
      <c r="J86" s="233">
        <f t="shared" si="6"/>
        <v>4.4923421963903778E-3</v>
      </c>
      <c r="K86" s="233">
        <f t="shared" si="6"/>
        <v>4.5393887772894447E-3</v>
      </c>
      <c r="L86" s="233">
        <f t="shared" si="6"/>
        <v>4.5717213279403259E-3</v>
      </c>
      <c r="M86" s="233">
        <f t="shared" si="6"/>
        <v>4.7597928337575444E-3</v>
      </c>
      <c r="N86" s="233">
        <f t="shared" si="6"/>
        <v>5.0631002904812121E-3</v>
      </c>
      <c r="O86" s="233">
        <f t="shared" si="6"/>
        <v>4.9236065674122271E-3</v>
      </c>
      <c r="P86" s="233">
        <f t="shared" si="6"/>
        <v>4.6153657872538565E-3</v>
      </c>
      <c r="Q86" s="233">
        <f t="shared" si="6"/>
        <v>4.9792700095000562E-3</v>
      </c>
      <c r="R86" s="233">
        <f t="shared" si="6"/>
        <v>5.033002792620634E-3</v>
      </c>
      <c r="S86" s="233">
        <f t="shared" si="6"/>
        <v>5.0980969066284874E-3</v>
      </c>
      <c r="T86" s="233">
        <f t="shared" si="6"/>
        <v>4.4895933214919772E-3</v>
      </c>
      <c r="U86" s="233">
        <f t="shared" si="6"/>
        <v>4.8291505458468737E-3</v>
      </c>
      <c r="V86" s="233">
        <f t="shared" si="6"/>
        <v>4.7788581450957717E-3</v>
      </c>
      <c r="W86" s="233">
        <f t="shared" si="6"/>
        <v>4.7687009118581392E-3</v>
      </c>
      <c r="X86" s="233">
        <f t="shared" si="6"/>
        <v>4.851405642664227E-3</v>
      </c>
      <c r="Y86" s="233">
        <f t="shared" si="6"/>
        <v>4.7667634046202412E-3</v>
      </c>
      <c r="DA86" s="177"/>
    </row>
    <row r="87" spans="1:105" ht="12" customHeight="1" x14ac:dyDescent="0.25">
      <c r="A87" s="173" t="s">
        <v>93</v>
      </c>
      <c r="B87" s="233">
        <f t="shared" ref="B87:Y87" si="7">IF(B$8=0,0,B$8/B$5)</f>
        <v>4.6475875899039995E-2</v>
      </c>
      <c r="C87" s="233">
        <f t="shared" si="7"/>
        <v>4.8120256778227996E-2</v>
      </c>
      <c r="D87" s="233">
        <f t="shared" si="7"/>
        <v>4.8948251638180576E-2</v>
      </c>
      <c r="E87" s="233">
        <f t="shared" si="7"/>
        <v>4.4792710179816474E-2</v>
      </c>
      <c r="F87" s="233">
        <f t="shared" si="7"/>
        <v>5.1807197388757949E-2</v>
      </c>
      <c r="G87" s="233">
        <f t="shared" si="7"/>
        <v>5.2738458935084401E-2</v>
      </c>
      <c r="H87" s="233">
        <f t="shared" si="7"/>
        <v>5.1599949829973291E-2</v>
      </c>
      <c r="I87" s="233">
        <f t="shared" si="7"/>
        <v>5.8187206255417727E-2</v>
      </c>
      <c r="J87" s="233">
        <f t="shared" si="7"/>
        <v>5.6114104115589931E-2</v>
      </c>
      <c r="K87" s="233">
        <f t="shared" si="7"/>
        <v>5.6701765656817588E-2</v>
      </c>
      <c r="L87" s="233">
        <f t="shared" si="7"/>
        <v>5.710563340202271E-2</v>
      </c>
      <c r="M87" s="233">
        <f t="shared" si="7"/>
        <v>5.9454845371467772E-2</v>
      </c>
      <c r="N87" s="233">
        <f t="shared" si="7"/>
        <v>6.3243476215151528E-2</v>
      </c>
      <c r="O87" s="233">
        <f t="shared" si="7"/>
        <v>6.1501052117082185E-2</v>
      </c>
      <c r="P87" s="233">
        <f t="shared" si="7"/>
        <v>5.7650798847334525E-2</v>
      </c>
      <c r="Q87" s="233">
        <f t="shared" si="7"/>
        <v>6.2196347365796399E-2</v>
      </c>
      <c r="R87" s="233">
        <f t="shared" si="7"/>
        <v>6.2867526642582397E-2</v>
      </c>
      <c r="S87" s="233">
        <f t="shared" si="7"/>
        <v>6.3680620955318346E-2</v>
      </c>
      <c r="T87" s="233">
        <f t="shared" si="7"/>
        <v>5.6079767761522001E-2</v>
      </c>
      <c r="U87" s="233">
        <f t="shared" si="7"/>
        <v>6.0321196532456114E-2</v>
      </c>
      <c r="V87" s="233">
        <f t="shared" si="7"/>
        <v>5.9692991269233303E-2</v>
      </c>
      <c r="W87" s="233">
        <f t="shared" si="7"/>
        <v>5.9566116686108096E-2</v>
      </c>
      <c r="X87" s="233">
        <f t="shared" si="7"/>
        <v>6.0599186223649931E-2</v>
      </c>
      <c r="Y87" s="233">
        <f t="shared" si="7"/>
        <v>5.9541915172038315E-2</v>
      </c>
      <c r="DA87" s="177"/>
    </row>
    <row r="88" spans="1:105" ht="12" customHeight="1" x14ac:dyDescent="0.25">
      <c r="A88" s="173" t="s">
        <v>94</v>
      </c>
      <c r="B88" s="233">
        <f t="shared" ref="B88:Y88" si="8">IF(B$9=0,0,B$9/B$5)</f>
        <v>2.4633556544542048E-2</v>
      </c>
      <c r="C88" s="233">
        <f t="shared" si="8"/>
        <v>2.5505125903584024E-2</v>
      </c>
      <c r="D88" s="233">
        <f t="shared" si="8"/>
        <v>2.594398709353854E-2</v>
      </c>
      <c r="E88" s="233">
        <f t="shared" si="8"/>
        <v>2.3741430100095988E-2</v>
      </c>
      <c r="F88" s="233">
        <f t="shared" si="8"/>
        <v>2.7459310913526654E-2</v>
      </c>
      <c r="G88" s="233">
        <f t="shared" si="8"/>
        <v>2.79529064298118E-2</v>
      </c>
      <c r="H88" s="233">
        <f t="shared" si="8"/>
        <v>2.7349463721638743E-2</v>
      </c>
      <c r="I88" s="233">
        <f t="shared" si="8"/>
        <v>3.084089988051995E-2</v>
      </c>
      <c r="J88" s="233">
        <f t="shared" si="8"/>
        <v>2.9742095870994783E-2</v>
      </c>
      <c r="K88" s="233">
        <f t="shared" si="8"/>
        <v>3.005357346070886E-2</v>
      </c>
      <c r="L88" s="233">
        <f t="shared" si="8"/>
        <v>3.0267635030191493E-2</v>
      </c>
      <c r="M88" s="233">
        <f t="shared" si="8"/>
        <v>3.1512785224028596E-2</v>
      </c>
      <c r="N88" s="233">
        <f t="shared" si="8"/>
        <v>3.3520868994564003E-2</v>
      </c>
      <c r="O88" s="233">
        <f t="shared" si="8"/>
        <v>3.2597333897826861E-2</v>
      </c>
      <c r="P88" s="233">
        <f t="shared" si="8"/>
        <v>3.0556588461696305E-2</v>
      </c>
      <c r="Q88" s="233">
        <f t="shared" si="8"/>
        <v>3.2965860461189746E-2</v>
      </c>
      <c r="R88" s="233">
        <f t="shared" si="8"/>
        <v>3.3321604862912239E-2</v>
      </c>
      <c r="S88" s="233">
        <f t="shared" si="8"/>
        <v>3.3752568332483787E-2</v>
      </c>
      <c r="T88" s="233">
        <f t="shared" si="8"/>
        <v>2.9723896611634854E-2</v>
      </c>
      <c r="U88" s="233">
        <f t="shared" si="8"/>
        <v>3.1971976361340269E-2</v>
      </c>
      <c r="V88" s="233">
        <f t="shared" si="8"/>
        <v>3.1639009427983415E-2</v>
      </c>
      <c r="W88" s="233">
        <f t="shared" si="8"/>
        <v>3.1571762234530398E-2</v>
      </c>
      <c r="X88" s="233">
        <f t="shared" si="8"/>
        <v>3.2119318926582034E-2</v>
      </c>
      <c r="Y88" s="233">
        <f t="shared" si="8"/>
        <v>3.1558934733084361E-2</v>
      </c>
      <c r="DA88" s="177"/>
    </row>
    <row r="89" spans="1:105" ht="12" customHeight="1" x14ac:dyDescent="0.25">
      <c r="A89" s="56" t="s">
        <v>95</v>
      </c>
      <c r="B89" s="300">
        <f t="shared" ref="B89:Y89" si="9">IF(B$10=0,0,B$10/B$5)</f>
        <v>2.8975019061400428E-2</v>
      </c>
      <c r="C89" s="300">
        <f t="shared" si="9"/>
        <v>2.9165076041307247E-2</v>
      </c>
      <c r="D89" s="300">
        <f t="shared" si="9"/>
        <v>2.9313308165379564E-2</v>
      </c>
      <c r="E89" s="300">
        <f t="shared" si="9"/>
        <v>2.9141082763434498E-2</v>
      </c>
      <c r="F89" s="300">
        <f t="shared" si="9"/>
        <v>2.9311551498380561E-2</v>
      </c>
      <c r="G89" s="300">
        <f t="shared" si="9"/>
        <v>2.9178591211913015E-2</v>
      </c>
      <c r="H89" s="300">
        <f t="shared" si="9"/>
        <v>2.913915226622675E-2</v>
      </c>
      <c r="I89" s="300">
        <f t="shared" si="9"/>
        <v>2.9595358441738037E-2</v>
      </c>
      <c r="J89" s="300">
        <f t="shared" si="9"/>
        <v>2.9247482813751807E-2</v>
      </c>
      <c r="K89" s="300">
        <f t="shared" si="9"/>
        <v>2.9296948033414691E-2</v>
      </c>
      <c r="L89" s="300">
        <f t="shared" si="9"/>
        <v>2.9343289287234623E-2</v>
      </c>
      <c r="M89" s="300">
        <f t="shared" si="9"/>
        <v>2.9996110931512589E-2</v>
      </c>
      <c r="N89" s="300">
        <f t="shared" si="9"/>
        <v>3.1113367514787379E-2</v>
      </c>
      <c r="O89" s="300">
        <f t="shared" si="9"/>
        <v>3.0549368799804168E-2</v>
      </c>
      <c r="P89" s="300">
        <f t="shared" si="9"/>
        <v>2.9659145276880971E-2</v>
      </c>
      <c r="Q89" s="300">
        <f t="shared" si="9"/>
        <v>3.0897833129493839E-2</v>
      </c>
      <c r="R89" s="300">
        <f t="shared" si="9"/>
        <v>3.1036821372334263E-2</v>
      </c>
      <c r="S89" s="300">
        <f t="shared" si="9"/>
        <v>3.1516943254842521E-2</v>
      </c>
      <c r="T89" s="300">
        <f t="shared" si="9"/>
        <v>2.9426852028290824E-2</v>
      </c>
      <c r="U89" s="300">
        <f t="shared" si="9"/>
        <v>3.0539284687017196E-2</v>
      </c>
      <c r="V89" s="300">
        <f t="shared" si="9"/>
        <v>3.0397846040138347E-2</v>
      </c>
      <c r="W89" s="300">
        <f t="shared" si="9"/>
        <v>3.0320089207719947E-2</v>
      </c>
      <c r="X89" s="300">
        <f t="shared" si="9"/>
        <v>3.0636332400617888E-2</v>
      </c>
      <c r="Y89" s="300">
        <f t="shared" si="9"/>
        <v>3.0729643530944942E-2</v>
      </c>
      <c r="DA89" s="68"/>
    </row>
    <row r="90" spans="1:105" ht="12" customHeight="1" x14ac:dyDescent="0.25">
      <c r="A90" s="174" t="s">
        <v>2147</v>
      </c>
      <c r="B90" s="301">
        <f t="shared" ref="B90:Y90" si="10">IF(B$16=0,0,B$16/B$5)</f>
        <v>7.0011219167952443E-2</v>
      </c>
      <c r="C90" s="301">
        <f t="shared" si="10"/>
        <v>6.9937962257001496E-2</v>
      </c>
      <c r="D90" s="301">
        <f t="shared" si="10"/>
        <v>6.9943058620597881E-2</v>
      </c>
      <c r="E90" s="301">
        <f t="shared" si="10"/>
        <v>7.0213923008936072E-2</v>
      </c>
      <c r="F90" s="301">
        <f t="shared" si="10"/>
        <v>6.9895424454639241E-2</v>
      </c>
      <c r="G90" s="301">
        <f t="shared" si="10"/>
        <v>6.9817635919513163E-2</v>
      </c>
      <c r="H90" s="301">
        <f t="shared" si="10"/>
        <v>6.9568174409914127E-2</v>
      </c>
      <c r="I90" s="301">
        <f t="shared" si="10"/>
        <v>7.1777642561956331E-2</v>
      </c>
      <c r="J90" s="301">
        <f t="shared" si="10"/>
        <v>7.0944137198952054E-2</v>
      </c>
      <c r="K90" s="301">
        <f t="shared" si="10"/>
        <v>7.1199652250589954E-2</v>
      </c>
      <c r="L90" s="301">
        <f t="shared" si="10"/>
        <v>7.1328669242558901E-2</v>
      </c>
      <c r="M90" s="301">
        <f t="shared" si="10"/>
        <v>7.2598623783790811E-2</v>
      </c>
      <c r="N90" s="301">
        <f t="shared" si="10"/>
        <v>7.5269999240305252E-2</v>
      </c>
      <c r="O90" s="301">
        <f t="shared" si="10"/>
        <v>7.4008898472005744E-2</v>
      </c>
      <c r="P90" s="301">
        <f t="shared" si="10"/>
        <v>7.1844267399543374E-2</v>
      </c>
      <c r="Q90" s="301">
        <f t="shared" si="10"/>
        <v>7.4572603817246119E-2</v>
      </c>
      <c r="R90" s="301">
        <f t="shared" si="10"/>
        <v>7.5152029502908668E-2</v>
      </c>
      <c r="S90" s="301">
        <f t="shared" si="10"/>
        <v>7.5871829886326528E-2</v>
      </c>
      <c r="T90" s="301">
        <f t="shared" si="10"/>
        <v>7.1298956548982551E-2</v>
      </c>
      <c r="U90" s="301">
        <f t="shared" si="10"/>
        <v>7.3646565657082622E-2</v>
      </c>
      <c r="V90" s="301">
        <f t="shared" si="10"/>
        <v>7.3203236329022411E-2</v>
      </c>
      <c r="W90" s="301">
        <f t="shared" si="10"/>
        <v>7.3140014277669252E-2</v>
      </c>
      <c r="X90" s="301">
        <f t="shared" si="10"/>
        <v>7.3791838825871869E-2</v>
      </c>
      <c r="Y90" s="301">
        <f t="shared" si="10"/>
        <v>7.3117961658314884E-2</v>
      </c>
      <c r="DA90" s="178"/>
    </row>
    <row r="91" spans="1:105" ht="12" customHeight="1" x14ac:dyDescent="0.25">
      <c r="A91" s="62" t="s">
        <v>2148</v>
      </c>
      <c r="B91" s="302">
        <f t="shared" ref="B91:Y91" si="11">IF(B$17=0,0,B$17/B$5)</f>
        <v>5.5658296461667742E-2</v>
      </c>
      <c r="C91" s="302">
        <f t="shared" si="11"/>
        <v>5.4029096151311934E-2</v>
      </c>
      <c r="D91" s="302">
        <f t="shared" si="11"/>
        <v>5.3155837918069576E-2</v>
      </c>
      <c r="E91" s="302">
        <f t="shared" si="11"/>
        <v>5.7168342622977424E-2</v>
      </c>
      <c r="F91" s="302">
        <f t="shared" si="11"/>
        <v>4.9138443339381672E-2</v>
      </c>
      <c r="G91" s="302">
        <f t="shared" si="11"/>
        <v>4.6398699752427323E-2</v>
      </c>
      <c r="H91" s="302">
        <f t="shared" si="11"/>
        <v>4.7874706418036934E-2</v>
      </c>
      <c r="I91" s="302">
        <f t="shared" si="11"/>
        <v>3.7968830877894738E-2</v>
      </c>
      <c r="J91" s="302">
        <f t="shared" si="11"/>
        <v>4.097973187419586E-2</v>
      </c>
      <c r="K91" s="302">
        <f t="shared" si="11"/>
        <v>3.9912466166819684E-2</v>
      </c>
      <c r="L91" s="302">
        <f t="shared" si="11"/>
        <v>3.9260952513321311E-2</v>
      </c>
      <c r="M91" s="302">
        <f t="shared" si="11"/>
        <v>3.5536805359254825E-2</v>
      </c>
      <c r="N91" s="302">
        <f t="shared" si="11"/>
        <v>3.0047335296545911E-2</v>
      </c>
      <c r="O91" s="302">
        <f t="shared" si="11"/>
        <v>3.2698634220777872E-2</v>
      </c>
      <c r="P91" s="302">
        <f t="shared" si="11"/>
        <v>3.8761738460044229E-2</v>
      </c>
      <c r="Q91" s="302">
        <f t="shared" si="11"/>
        <v>3.1774508948091522E-2</v>
      </c>
      <c r="R91" s="302">
        <f t="shared" si="11"/>
        <v>3.046610612790451E-2</v>
      </c>
      <c r="S91" s="302">
        <f t="shared" si="11"/>
        <v>2.9202222367411084E-2</v>
      </c>
      <c r="T91" s="302">
        <f t="shared" si="11"/>
        <v>4.0573901170479099E-2</v>
      </c>
      <c r="U91" s="302">
        <f t="shared" si="11"/>
        <v>3.3360396559392776E-2</v>
      </c>
      <c r="V91" s="302">
        <f t="shared" si="11"/>
        <v>3.446232489325219E-2</v>
      </c>
      <c r="W91" s="302">
        <f t="shared" si="11"/>
        <v>3.486056207380292E-2</v>
      </c>
      <c r="X91" s="302">
        <f t="shared" si="11"/>
        <v>3.3423790010553109E-2</v>
      </c>
      <c r="Y91" s="302">
        <f t="shared" si="11"/>
        <v>3.4784046710278176E-2</v>
      </c>
      <c r="DA91" s="72"/>
    </row>
    <row r="92" spans="1:105" ht="12" customHeight="1" x14ac:dyDescent="0.25">
      <c r="A92" s="62" t="s">
        <v>2155</v>
      </c>
      <c r="B92" s="302">
        <f t="shared" ref="B92:Y92" si="12">IF(B$23=0,0,B$23/B$5)</f>
        <v>1.2958666288699979E-2</v>
      </c>
      <c r="C92" s="302">
        <f t="shared" si="12"/>
        <v>1.4465278964381805E-2</v>
      </c>
      <c r="D92" s="302">
        <f t="shared" si="12"/>
        <v>1.5318794069228533E-2</v>
      </c>
      <c r="E92" s="302">
        <f t="shared" si="12"/>
        <v>1.1701818220725056E-2</v>
      </c>
      <c r="F92" s="302">
        <f t="shared" si="12"/>
        <v>1.9202787331083063E-2</v>
      </c>
      <c r="G92" s="302">
        <f t="shared" si="12"/>
        <v>2.183680493445448E-2</v>
      </c>
      <c r="H92" s="302">
        <f t="shared" si="12"/>
        <v>2.0145491545908237E-2</v>
      </c>
      <c r="I92" s="302">
        <f t="shared" si="12"/>
        <v>3.2063220360098663E-2</v>
      </c>
      <c r="J92" s="302">
        <f t="shared" si="12"/>
        <v>2.828100617914063E-2</v>
      </c>
      <c r="K92" s="302">
        <f t="shared" si="12"/>
        <v>2.9586157343028757E-2</v>
      </c>
      <c r="L92" s="302">
        <f t="shared" si="12"/>
        <v>3.0354572128714744E-2</v>
      </c>
      <c r="M92" s="302">
        <f t="shared" si="12"/>
        <v>3.5278198468760437E-2</v>
      </c>
      <c r="N92" s="302">
        <f t="shared" si="12"/>
        <v>4.3325386681575165E-2</v>
      </c>
      <c r="O92" s="302">
        <f t="shared" si="12"/>
        <v>3.9465258967438799E-2</v>
      </c>
      <c r="P92" s="302">
        <f t="shared" si="12"/>
        <v>3.1353029608569005E-2</v>
      </c>
      <c r="Q92" s="302">
        <f t="shared" si="12"/>
        <v>4.0932231025007419E-2</v>
      </c>
      <c r="R92" s="302">
        <f t="shared" si="12"/>
        <v>4.2799924439351829E-2</v>
      </c>
      <c r="S92" s="302">
        <f t="shared" si="12"/>
        <v>4.4759216101320512E-2</v>
      </c>
      <c r="T92" s="302">
        <f t="shared" si="12"/>
        <v>2.9042686308837821E-2</v>
      </c>
      <c r="U92" s="302">
        <f t="shared" si="12"/>
        <v>3.8476558977281035E-2</v>
      </c>
      <c r="V92" s="302">
        <f t="shared" si="12"/>
        <v>3.6950147204822682E-2</v>
      </c>
      <c r="W92" s="302">
        <f t="shared" si="12"/>
        <v>3.6492494156198374E-2</v>
      </c>
      <c r="X92" s="302">
        <f t="shared" si="12"/>
        <v>3.8550099122960604E-2</v>
      </c>
      <c r="Y92" s="302">
        <f t="shared" si="12"/>
        <v>3.654768293544941E-2</v>
      </c>
      <c r="DA92" s="72"/>
    </row>
    <row r="93" spans="1:105" ht="12" customHeight="1" x14ac:dyDescent="0.25">
      <c r="A93" s="62" t="s">
        <v>2157</v>
      </c>
      <c r="B93" s="302">
        <f t="shared" ref="B93:Y93" si="13">IF(B$24=0,0,B$24/B$5)</f>
        <v>1.3942564175847218E-3</v>
      </c>
      <c r="C93" s="302">
        <f t="shared" si="13"/>
        <v>1.4435871413077538E-3</v>
      </c>
      <c r="D93" s="302">
        <f t="shared" si="13"/>
        <v>1.4684266332997678E-3</v>
      </c>
      <c r="E93" s="302">
        <f t="shared" si="13"/>
        <v>1.3437621652335912E-3</v>
      </c>
      <c r="F93" s="302">
        <f t="shared" si="13"/>
        <v>1.5541937841745171E-3</v>
      </c>
      <c r="G93" s="302">
        <f t="shared" si="13"/>
        <v>1.5821312326313489E-3</v>
      </c>
      <c r="H93" s="302">
        <f t="shared" si="13"/>
        <v>1.5479764459689497E-3</v>
      </c>
      <c r="I93" s="302">
        <f t="shared" si="13"/>
        <v>1.7455913239629297E-3</v>
      </c>
      <c r="J93" s="302">
        <f t="shared" si="13"/>
        <v>1.6833991456155553E-3</v>
      </c>
      <c r="K93" s="302">
        <f t="shared" si="13"/>
        <v>1.7010287407415144E-3</v>
      </c>
      <c r="L93" s="302">
        <f t="shared" si="13"/>
        <v>1.7131446005228539E-3</v>
      </c>
      <c r="M93" s="302">
        <f t="shared" si="13"/>
        <v>1.7836199557755622E-3</v>
      </c>
      <c r="N93" s="302">
        <f t="shared" si="13"/>
        <v>1.8972772621841682E-3</v>
      </c>
      <c r="O93" s="302">
        <f t="shared" si="13"/>
        <v>1.8450052837890789E-3</v>
      </c>
      <c r="P93" s="302">
        <f t="shared" si="13"/>
        <v>1.729499330930144E-3</v>
      </c>
      <c r="Q93" s="302">
        <f t="shared" si="13"/>
        <v>1.8658638441471842E-3</v>
      </c>
      <c r="R93" s="302">
        <f t="shared" si="13"/>
        <v>1.8859989356523254E-3</v>
      </c>
      <c r="S93" s="302">
        <f t="shared" si="13"/>
        <v>1.9103914175949233E-3</v>
      </c>
      <c r="T93" s="302">
        <f t="shared" si="13"/>
        <v>1.6823690696656224E-3</v>
      </c>
      <c r="U93" s="302">
        <f t="shared" si="13"/>
        <v>1.8096101204088E-3</v>
      </c>
      <c r="V93" s="302">
        <f t="shared" si="13"/>
        <v>1.7907642309475317E-3</v>
      </c>
      <c r="W93" s="302">
        <f t="shared" si="13"/>
        <v>1.7869580476679527E-3</v>
      </c>
      <c r="X93" s="302">
        <f t="shared" si="13"/>
        <v>1.8179496923581551E-3</v>
      </c>
      <c r="Y93" s="302">
        <f t="shared" si="13"/>
        <v>1.7862320125872943E-3</v>
      </c>
      <c r="DA93" s="72"/>
    </row>
    <row r="94" spans="1:105" ht="12" customHeight="1" x14ac:dyDescent="0.25">
      <c r="A94" s="174" t="s">
        <v>2159</v>
      </c>
      <c r="B94" s="301">
        <f t="shared" ref="B94:Y94" si="14">IF(B$25=0,0,B$25/B$5)</f>
        <v>3.1823281439978389E-2</v>
      </c>
      <c r="C94" s="301">
        <f t="shared" si="14"/>
        <v>3.178998284409159E-2</v>
      </c>
      <c r="D94" s="301">
        <f t="shared" si="14"/>
        <v>3.1792299372999037E-2</v>
      </c>
      <c r="E94" s="301">
        <f t="shared" si="14"/>
        <v>3.1915419549516398E-2</v>
      </c>
      <c r="F94" s="301">
        <f t="shared" si="14"/>
        <v>3.1770647479381478E-2</v>
      </c>
      <c r="G94" s="301">
        <f t="shared" si="14"/>
        <v>3.1735289054324163E-2</v>
      </c>
      <c r="H94" s="301">
        <f t="shared" si="14"/>
        <v>3.1621897459051855E-2</v>
      </c>
      <c r="I94" s="301">
        <f t="shared" si="14"/>
        <v>3.2626201164525602E-2</v>
      </c>
      <c r="J94" s="301">
        <f t="shared" si="14"/>
        <v>3.2247335090432747E-2</v>
      </c>
      <c r="K94" s="301">
        <f t="shared" si="14"/>
        <v>3.2363478295722718E-2</v>
      </c>
      <c r="L94" s="301">
        <f t="shared" si="14"/>
        <v>3.2422122382981325E-2</v>
      </c>
      <c r="M94" s="301">
        <f t="shared" si="14"/>
        <v>3.2999374447177626E-2</v>
      </c>
      <c r="N94" s="301">
        <f t="shared" si="14"/>
        <v>3.4213636018320559E-2</v>
      </c>
      <c r="O94" s="301">
        <f t="shared" si="14"/>
        <v>3.3640408396366235E-2</v>
      </c>
      <c r="P94" s="301">
        <f t="shared" si="14"/>
        <v>3.2656485181610607E-2</v>
      </c>
      <c r="Q94" s="301">
        <f t="shared" si="14"/>
        <v>3.3896638098748232E-2</v>
      </c>
      <c r="R94" s="301">
        <f t="shared" si="14"/>
        <v>3.4160013410413026E-2</v>
      </c>
      <c r="S94" s="301">
        <f t="shared" si="14"/>
        <v>3.4487195402875703E-2</v>
      </c>
      <c r="T94" s="301">
        <f t="shared" si="14"/>
        <v>3.2408616613173888E-2</v>
      </c>
      <c r="U94" s="301">
        <f t="shared" si="14"/>
        <v>3.3475711662310295E-2</v>
      </c>
      <c r="V94" s="301">
        <f t="shared" si="14"/>
        <v>3.3274198331373829E-2</v>
      </c>
      <c r="W94" s="301">
        <f t="shared" si="14"/>
        <v>3.3245461035304194E-2</v>
      </c>
      <c r="X94" s="301">
        <f t="shared" si="14"/>
        <v>3.3541744920850852E-2</v>
      </c>
      <c r="Y94" s="301">
        <f t="shared" si="14"/>
        <v>3.3235437117415854E-2</v>
      </c>
      <c r="DA94" s="178"/>
    </row>
    <row r="95" spans="1:105" ht="12" customHeight="1" x14ac:dyDescent="0.25">
      <c r="A95" s="62" t="s">
        <v>2160</v>
      </c>
      <c r="B95" s="302">
        <f t="shared" ref="B95:Y95" si="15">IF(B$26=0,0,B$26/B$5)</f>
        <v>2.5299225664394433E-2</v>
      </c>
      <c r="C95" s="302">
        <f t="shared" si="15"/>
        <v>2.4558680068778153E-2</v>
      </c>
      <c r="D95" s="302">
        <f t="shared" si="15"/>
        <v>2.4161744508213446E-2</v>
      </c>
      <c r="E95" s="302">
        <f t="shared" si="15"/>
        <v>2.5985610283171562E-2</v>
      </c>
      <c r="F95" s="302">
        <f t="shared" si="15"/>
        <v>2.2335656063355306E-2</v>
      </c>
      <c r="G95" s="302">
        <f t="shared" si="15"/>
        <v>2.1090318069285151E-2</v>
      </c>
      <c r="H95" s="302">
        <f t="shared" si="15"/>
        <v>2.1761230190016773E-2</v>
      </c>
      <c r="I95" s="302">
        <f t="shared" si="15"/>
        <v>1.7258559489952151E-2</v>
      </c>
      <c r="J95" s="302">
        <f t="shared" si="15"/>
        <v>1.862715085190721E-2</v>
      </c>
      <c r="K95" s="302">
        <f t="shared" si="15"/>
        <v>1.8142030075827143E-2</v>
      </c>
      <c r="L95" s="302">
        <f t="shared" si="15"/>
        <v>1.7845887506055147E-2</v>
      </c>
      <c r="M95" s="302">
        <f t="shared" si="15"/>
        <v>1.6153093345115822E-2</v>
      </c>
      <c r="N95" s="302">
        <f t="shared" si="15"/>
        <v>1.3657879680248139E-2</v>
      </c>
      <c r="O95" s="302">
        <f t="shared" si="15"/>
        <v>1.4863015554899031E-2</v>
      </c>
      <c r="P95" s="302">
        <f t="shared" si="15"/>
        <v>1.7618972027292824E-2</v>
      </c>
      <c r="Q95" s="302">
        <f t="shared" si="15"/>
        <v>1.4442958612768876E-2</v>
      </c>
      <c r="R95" s="302">
        <f t="shared" si="15"/>
        <v>1.3848230058138412E-2</v>
      </c>
      <c r="S95" s="302">
        <f t="shared" si="15"/>
        <v>1.3273737439732316E-2</v>
      </c>
      <c r="T95" s="302">
        <f t="shared" si="15"/>
        <v>1.8442682350217773E-2</v>
      </c>
      <c r="U95" s="302">
        <f t="shared" si="15"/>
        <v>1.5163816617905805E-2</v>
      </c>
      <c r="V95" s="302">
        <f t="shared" si="15"/>
        <v>1.5664693133296454E-2</v>
      </c>
      <c r="W95" s="302">
        <f t="shared" si="15"/>
        <v>1.5845710033546782E-2</v>
      </c>
      <c r="X95" s="302">
        <f t="shared" si="15"/>
        <v>1.5192631822978687E-2</v>
      </c>
      <c r="Y95" s="302">
        <f t="shared" si="15"/>
        <v>1.5810930322853717E-2</v>
      </c>
      <c r="DA95" s="72"/>
    </row>
    <row r="96" spans="1:105" ht="12" customHeight="1" x14ac:dyDescent="0.25">
      <c r="A96" s="62" t="s">
        <v>2167</v>
      </c>
      <c r="B96" s="302">
        <f t="shared" ref="B96:Y96" si="16">IF(B$32=0,0,B$32/B$5)</f>
        <v>5.8903028584999882E-3</v>
      </c>
      <c r="C96" s="302">
        <f t="shared" si="16"/>
        <v>6.5751268019917279E-3</v>
      </c>
      <c r="D96" s="302">
        <f t="shared" si="16"/>
        <v>6.9630882132856939E-3</v>
      </c>
      <c r="E96" s="302">
        <f t="shared" si="16"/>
        <v>5.3190082821477514E-3</v>
      </c>
      <c r="F96" s="302">
        <f t="shared" si="16"/>
        <v>8.7285396959468475E-3</v>
      </c>
      <c r="G96" s="302">
        <f t="shared" si="16"/>
        <v>9.9258204247520375E-3</v>
      </c>
      <c r="H96" s="302">
        <f t="shared" si="16"/>
        <v>9.1570416117764692E-3</v>
      </c>
      <c r="I96" s="302">
        <f t="shared" si="16"/>
        <v>1.4574191072772117E-2</v>
      </c>
      <c r="J96" s="302">
        <f t="shared" si="16"/>
        <v>1.2855002808700285E-2</v>
      </c>
      <c r="K96" s="302">
        <f t="shared" si="16"/>
        <v>1.3448253337740339E-2</v>
      </c>
      <c r="L96" s="302">
        <f t="shared" si="16"/>
        <v>1.3797532785779431E-2</v>
      </c>
      <c r="M96" s="302">
        <f t="shared" si="16"/>
        <v>1.6035544758527469E-2</v>
      </c>
      <c r="N96" s="302">
        <f t="shared" si="16"/>
        <v>1.9693357582534165E-2</v>
      </c>
      <c r="O96" s="302">
        <f t="shared" si="16"/>
        <v>1.7938754076108534E-2</v>
      </c>
      <c r="P96" s="302">
        <f t="shared" si="16"/>
        <v>1.4251377094804086E-2</v>
      </c>
      <c r="Q96" s="302">
        <f t="shared" si="16"/>
        <v>1.8605559556821548E-2</v>
      </c>
      <c r="R96" s="302">
        <f t="shared" si="16"/>
        <v>1.9454511108796289E-2</v>
      </c>
      <c r="S96" s="302">
        <f t="shared" si="16"/>
        <v>2.0345098227872966E-2</v>
      </c>
      <c r="T96" s="302">
        <f t="shared" si="16"/>
        <v>1.3201221049471737E-2</v>
      </c>
      <c r="U96" s="302">
        <f t="shared" si="16"/>
        <v>1.7489344989673212E-2</v>
      </c>
      <c r="V96" s="302">
        <f t="shared" si="16"/>
        <v>1.6795521456737586E-2</v>
      </c>
      <c r="W96" s="302">
        <f t="shared" si="16"/>
        <v>1.6587497343726526E-2</v>
      </c>
      <c r="X96" s="302">
        <f t="shared" si="16"/>
        <v>1.7522772328618454E-2</v>
      </c>
      <c r="Y96" s="302">
        <f t="shared" si="16"/>
        <v>1.6612583152477003E-2</v>
      </c>
      <c r="DA96" s="72"/>
    </row>
    <row r="97" spans="1:105" ht="12" customHeight="1" x14ac:dyDescent="0.25">
      <c r="A97" s="62" t="s">
        <v>2169</v>
      </c>
      <c r="B97" s="302">
        <f t="shared" ref="B97:Y97" si="17">IF(B$33=0,0,B$33/B$5)</f>
        <v>6.3375291708396455E-4</v>
      </c>
      <c r="C97" s="302">
        <f t="shared" si="17"/>
        <v>6.5617597332170627E-4</v>
      </c>
      <c r="D97" s="302">
        <f t="shared" si="17"/>
        <v>6.6746665149989442E-4</v>
      </c>
      <c r="E97" s="302">
        <f t="shared" si="17"/>
        <v>6.1080098419708699E-4</v>
      </c>
      <c r="F97" s="302">
        <f t="shared" si="17"/>
        <v>7.0645172007932579E-4</v>
      </c>
      <c r="G97" s="302">
        <f t="shared" si="17"/>
        <v>7.1915056028697675E-4</v>
      </c>
      <c r="H97" s="302">
        <f t="shared" si="17"/>
        <v>7.0362565725861368E-4</v>
      </c>
      <c r="I97" s="302">
        <f t="shared" si="17"/>
        <v>7.9345060180133122E-4</v>
      </c>
      <c r="J97" s="302">
        <f t="shared" si="17"/>
        <v>7.6518142982525241E-4</v>
      </c>
      <c r="K97" s="302">
        <f t="shared" si="17"/>
        <v>7.7319488215523379E-4</v>
      </c>
      <c r="L97" s="302">
        <f t="shared" si="17"/>
        <v>7.7870209114675164E-4</v>
      </c>
      <c r="M97" s="302">
        <f t="shared" si="17"/>
        <v>8.1073634353434642E-4</v>
      </c>
      <c r="N97" s="302">
        <f t="shared" si="17"/>
        <v>8.6239875553825816E-4</v>
      </c>
      <c r="O97" s="302">
        <f t="shared" si="17"/>
        <v>8.38638765358672E-4</v>
      </c>
      <c r="P97" s="302">
        <f t="shared" si="17"/>
        <v>7.8613605951370169E-4</v>
      </c>
      <c r="Q97" s="302">
        <f t="shared" si="17"/>
        <v>8.4811992915781063E-4</v>
      </c>
      <c r="R97" s="302">
        <f t="shared" si="17"/>
        <v>8.5727224347832969E-4</v>
      </c>
      <c r="S97" s="302">
        <f t="shared" si="17"/>
        <v>8.6835973527041972E-4</v>
      </c>
      <c r="T97" s="302">
        <f t="shared" si="17"/>
        <v>7.6471321348437361E-4</v>
      </c>
      <c r="U97" s="302">
        <f t="shared" si="17"/>
        <v>8.2255005473127237E-4</v>
      </c>
      <c r="V97" s="302">
        <f t="shared" si="17"/>
        <v>8.1398374133978752E-4</v>
      </c>
      <c r="W97" s="302">
        <f t="shared" si="17"/>
        <v>8.1225365803088757E-4</v>
      </c>
      <c r="X97" s="302">
        <f t="shared" si="17"/>
        <v>8.2634076925370691E-4</v>
      </c>
      <c r="Y97" s="302">
        <f t="shared" si="17"/>
        <v>8.1192364208513364E-4</v>
      </c>
      <c r="DA97" s="72"/>
    </row>
    <row r="98" spans="1:105" ht="12" customHeight="1" x14ac:dyDescent="0.25">
      <c r="A98" s="174" t="s">
        <v>2171</v>
      </c>
      <c r="B98" s="301">
        <f t="shared" ref="B98:Y98" si="18">IF(B$34=0,0,B$34/B$5)</f>
        <v>0.51900522163437601</v>
      </c>
      <c r="C98" s="301">
        <f t="shared" si="18"/>
        <v>0.51128685839541699</v>
      </c>
      <c r="D98" s="301">
        <f t="shared" si="18"/>
        <v>0.50730925012560124</v>
      </c>
      <c r="E98" s="301">
        <f t="shared" si="18"/>
        <v>0.52639159789170431</v>
      </c>
      <c r="F98" s="301">
        <f t="shared" si="18"/>
        <v>0.49463103918557866</v>
      </c>
      <c r="G98" s="301">
        <f t="shared" si="18"/>
        <v>0.49118781719647292</v>
      </c>
      <c r="H98" s="301">
        <f t="shared" si="18"/>
        <v>0.49671035866365304</v>
      </c>
      <c r="I98" s="301">
        <f t="shared" si="18"/>
        <v>0.46389080772893432</v>
      </c>
      <c r="J98" s="301">
        <f t="shared" si="18"/>
        <v>0.47460324636523932</v>
      </c>
      <c r="K98" s="301">
        <f t="shared" si="18"/>
        <v>0.47164183336043092</v>
      </c>
      <c r="L98" s="301">
        <f t="shared" si="18"/>
        <v>0.46964944995290991</v>
      </c>
      <c r="M98" s="301">
        <f t="shared" si="18"/>
        <v>0.45687593911936702</v>
      </c>
      <c r="N98" s="301">
        <f t="shared" si="18"/>
        <v>0.43531668633063147</v>
      </c>
      <c r="O98" s="301">
        <f t="shared" si="18"/>
        <v>0.44518709293173647</v>
      </c>
      <c r="P98" s="301">
        <f t="shared" si="18"/>
        <v>0.46596585914234812</v>
      </c>
      <c r="Q98" s="301">
        <f t="shared" si="18"/>
        <v>0.44094316136079365</v>
      </c>
      <c r="R98" s="301">
        <f t="shared" si="18"/>
        <v>0.43717928162614017</v>
      </c>
      <c r="S98" s="301">
        <f t="shared" si="18"/>
        <v>0.43216799849591236</v>
      </c>
      <c r="T98" s="301">
        <f t="shared" si="18"/>
        <v>0.4740931109465788</v>
      </c>
      <c r="U98" s="301">
        <f t="shared" si="18"/>
        <v>0.45114206041615112</v>
      </c>
      <c r="V98" s="301">
        <f t="shared" si="18"/>
        <v>0.45465213454126518</v>
      </c>
      <c r="W98" s="301">
        <f t="shared" si="18"/>
        <v>0.45528993404639967</v>
      </c>
      <c r="X98" s="301">
        <f t="shared" si="18"/>
        <v>0.44946294807706721</v>
      </c>
      <c r="Y98" s="301">
        <f t="shared" si="18"/>
        <v>0.45509166716628319</v>
      </c>
      <c r="DA98" s="178"/>
    </row>
    <row r="99" spans="1:105" ht="12" customHeight="1" x14ac:dyDescent="0.25">
      <c r="A99" s="174" t="s">
        <v>2183</v>
      </c>
      <c r="B99" s="301">
        <f t="shared" ref="B99:Y99" si="19">IF(B$45=0,0,B$45/B$5)</f>
        <v>8.4873056402525182E-2</v>
      </c>
      <c r="C99" s="301">
        <f t="shared" si="19"/>
        <v>8.4247526286116411E-2</v>
      </c>
      <c r="D99" s="301">
        <f t="shared" si="19"/>
        <v>8.3927135590232863E-2</v>
      </c>
      <c r="E99" s="301">
        <f t="shared" si="19"/>
        <v>8.5508323155557855E-2</v>
      </c>
      <c r="F99" s="301">
        <f t="shared" si="19"/>
        <v>8.2619825048927203E-2</v>
      </c>
      <c r="G99" s="301">
        <f t="shared" si="19"/>
        <v>8.1953179208092211E-2</v>
      </c>
      <c r="H99" s="301">
        <f t="shared" si="19"/>
        <v>8.2423151226175925E-2</v>
      </c>
      <c r="I99" s="301">
        <f t="shared" si="19"/>
        <v>7.9280740092880303E-2</v>
      </c>
      <c r="J99" s="301">
        <f t="shared" si="19"/>
        <v>8.0366519116580395E-2</v>
      </c>
      <c r="K99" s="301">
        <f t="shared" si="19"/>
        <v>8.004902560545317E-2</v>
      </c>
      <c r="L99" s="301">
        <f t="shared" si="19"/>
        <v>7.9809732248111762E-2</v>
      </c>
      <c r="M99" s="301">
        <f t="shared" si="19"/>
        <v>7.8539629996009608E-2</v>
      </c>
      <c r="N99" s="301">
        <f t="shared" si="19"/>
        <v>7.6457418836285818E-2</v>
      </c>
      <c r="O99" s="301">
        <f t="shared" si="19"/>
        <v>7.7504596191012853E-2</v>
      </c>
      <c r="P99" s="301">
        <f t="shared" si="19"/>
        <v>7.9715312950205897E-2</v>
      </c>
      <c r="Q99" s="301">
        <f t="shared" si="19"/>
        <v>7.7168146132693127E-2</v>
      </c>
      <c r="R99" s="301">
        <f t="shared" si="19"/>
        <v>7.6733654702557039E-2</v>
      </c>
      <c r="S99" s="301">
        <f t="shared" si="19"/>
        <v>7.6253197914504925E-2</v>
      </c>
      <c r="T99" s="301">
        <f t="shared" si="19"/>
        <v>8.0485590735975249E-2</v>
      </c>
      <c r="U99" s="301">
        <f t="shared" si="19"/>
        <v>7.8080982210871744E-2</v>
      </c>
      <c r="V99" s="301">
        <f t="shared" si="19"/>
        <v>7.8456012291433938E-2</v>
      </c>
      <c r="W99" s="301">
        <f t="shared" si="19"/>
        <v>7.8591781294290106E-2</v>
      </c>
      <c r="X99" s="301">
        <f t="shared" si="19"/>
        <v>7.8037916589559594E-2</v>
      </c>
      <c r="Y99" s="301">
        <f t="shared" si="19"/>
        <v>7.8539673133630111E-2</v>
      </c>
      <c r="DA99" s="178"/>
    </row>
    <row r="100" spans="1:105" ht="12" customHeight="1" x14ac:dyDescent="0.25">
      <c r="A100" s="62" t="s">
        <v>2184</v>
      </c>
      <c r="B100" s="302">
        <f t="shared" ref="B100:Y100" si="20">IF(B$46=0,0,B$46/B$5)</f>
        <v>3.8119934510072256E-2</v>
      </c>
      <c r="C100" s="302">
        <f t="shared" si="20"/>
        <v>3.7632611806489684E-2</v>
      </c>
      <c r="D100" s="302">
        <f t="shared" si="20"/>
        <v>3.7388078966092329E-2</v>
      </c>
      <c r="E100" s="302">
        <f t="shared" si="20"/>
        <v>3.864906003674811E-2</v>
      </c>
      <c r="F100" s="302">
        <f t="shared" si="20"/>
        <v>3.6270130541510341E-2</v>
      </c>
      <c r="G100" s="302">
        <f t="shared" si="20"/>
        <v>3.5617986525931906E-2</v>
      </c>
      <c r="H100" s="302">
        <f t="shared" si="20"/>
        <v>3.5979992846872248E-2</v>
      </c>
      <c r="I100" s="302">
        <f t="shared" si="20"/>
        <v>3.3521831510884073E-2</v>
      </c>
      <c r="J100" s="302">
        <f t="shared" si="20"/>
        <v>3.4365900914532413E-2</v>
      </c>
      <c r="K100" s="302">
        <f t="shared" si="20"/>
        <v>3.4111754148557528E-2</v>
      </c>
      <c r="L100" s="302">
        <f t="shared" si="20"/>
        <v>3.3913051853201127E-2</v>
      </c>
      <c r="M100" s="302">
        <f t="shared" si="20"/>
        <v>3.2960443896617515E-2</v>
      </c>
      <c r="N100" s="302">
        <f t="shared" si="20"/>
        <v>3.1456175910198239E-2</v>
      </c>
      <c r="O100" s="302">
        <f t="shared" si="20"/>
        <v>3.2240636504976841E-2</v>
      </c>
      <c r="P100" s="302">
        <f t="shared" si="20"/>
        <v>3.3941745782401195E-2</v>
      </c>
      <c r="Q100" s="302">
        <f t="shared" si="20"/>
        <v>3.2029998653892985E-2</v>
      </c>
      <c r="R100" s="302">
        <f t="shared" si="20"/>
        <v>3.1694081033550439E-2</v>
      </c>
      <c r="S100" s="302">
        <f t="shared" si="20"/>
        <v>3.1364073435934593E-2</v>
      </c>
      <c r="T100" s="302">
        <f t="shared" si="20"/>
        <v>3.4528220549535152E-2</v>
      </c>
      <c r="U100" s="302">
        <f t="shared" si="20"/>
        <v>3.2689201279391455E-2</v>
      </c>
      <c r="V100" s="302">
        <f t="shared" si="20"/>
        <v>3.2972849567679964E-2</v>
      </c>
      <c r="W100" s="302">
        <f t="shared" si="20"/>
        <v>3.3095049505095613E-2</v>
      </c>
      <c r="X100" s="302">
        <f t="shared" si="20"/>
        <v>3.2695222523035625E-2</v>
      </c>
      <c r="Y100" s="302">
        <f t="shared" si="20"/>
        <v>3.3062339437600952E-2</v>
      </c>
      <c r="DA100" s="72"/>
    </row>
    <row r="101" spans="1:105" ht="12" customHeight="1" x14ac:dyDescent="0.25">
      <c r="A101" s="62" t="s">
        <v>2191</v>
      </c>
      <c r="B101" s="302">
        <f t="shared" ref="B101:Y101" si="21">IF(B$52=0,0,B$52/B$5)</f>
        <v>3.5667588003601751E-2</v>
      </c>
      <c r="C101" s="302">
        <f t="shared" si="21"/>
        <v>3.5137159043364272E-2</v>
      </c>
      <c r="D101" s="302">
        <f t="shared" si="21"/>
        <v>3.486380593034407E-2</v>
      </c>
      <c r="E101" s="302">
        <f t="shared" si="21"/>
        <v>3.6175201827517316E-2</v>
      </c>
      <c r="F101" s="302">
        <f t="shared" si="21"/>
        <v>3.3992521431495532E-2</v>
      </c>
      <c r="G101" s="302">
        <f t="shared" si="21"/>
        <v>3.3755892938769329E-2</v>
      </c>
      <c r="H101" s="302">
        <f t="shared" si="21"/>
        <v>3.4135418472566272E-2</v>
      </c>
      <c r="I101" s="302">
        <f t="shared" si="21"/>
        <v>3.1879960969621493E-2</v>
      </c>
      <c r="J101" s="302">
        <f t="shared" si="21"/>
        <v>3.2616151728146768E-2</v>
      </c>
      <c r="K101" s="302">
        <f t="shared" si="21"/>
        <v>3.2412634586967769E-2</v>
      </c>
      <c r="L101" s="302">
        <f t="shared" si="21"/>
        <v>3.2275712052159934E-2</v>
      </c>
      <c r="M101" s="302">
        <f t="shared" si="21"/>
        <v>3.1397878260169085E-2</v>
      </c>
      <c r="N101" s="302">
        <f t="shared" si="21"/>
        <v>2.9916262056554413E-2</v>
      </c>
      <c r="O101" s="302">
        <f t="shared" si="21"/>
        <v>3.0594585860248713E-2</v>
      </c>
      <c r="P101" s="302">
        <f t="shared" si="21"/>
        <v>3.2022564696549079E-2</v>
      </c>
      <c r="Q101" s="302">
        <f t="shared" si="21"/>
        <v>3.0302930215029618E-2</v>
      </c>
      <c r="R101" s="302">
        <f t="shared" si="21"/>
        <v>3.0044265164901655E-2</v>
      </c>
      <c r="S101" s="302">
        <f t="shared" si="21"/>
        <v>2.9699874830069355E-2</v>
      </c>
      <c r="T101" s="302">
        <f t="shared" si="21"/>
        <v>3.2581093699478911E-2</v>
      </c>
      <c r="U101" s="302">
        <f t="shared" si="21"/>
        <v>3.1003829000693629E-2</v>
      </c>
      <c r="V101" s="302">
        <f t="shared" si="21"/>
        <v>3.1245051771752526E-2</v>
      </c>
      <c r="W101" s="302">
        <f t="shared" si="21"/>
        <v>3.1288883257505958E-2</v>
      </c>
      <c r="X101" s="302">
        <f t="shared" si="21"/>
        <v>3.0888435388788115E-2</v>
      </c>
      <c r="Y101" s="302">
        <f t="shared" si="21"/>
        <v>3.1275257765699734E-2</v>
      </c>
      <c r="DA101" s="72"/>
    </row>
    <row r="102" spans="1:105" ht="12" customHeight="1" x14ac:dyDescent="0.25">
      <c r="A102" s="62" t="s">
        <v>2203</v>
      </c>
      <c r="B102" s="302">
        <f t="shared" ref="B102:Y102" si="22">IF(B$63=0,0,B$63/B$5)</f>
        <v>4.3388294366860621E-3</v>
      </c>
      <c r="C102" s="302">
        <f t="shared" si="22"/>
        <v>4.4923432333758397E-3</v>
      </c>
      <c r="D102" s="302">
        <f t="shared" si="22"/>
        <v>4.5696420126304996E-3</v>
      </c>
      <c r="E102" s="302">
        <f t="shared" si="22"/>
        <v>4.1816948194654605E-3</v>
      </c>
      <c r="F102" s="302">
        <f t="shared" si="22"/>
        <v>4.8365434478490647E-3</v>
      </c>
      <c r="G102" s="302">
        <f t="shared" si="22"/>
        <v>4.9234828531274626E-3</v>
      </c>
      <c r="H102" s="302">
        <f t="shared" si="22"/>
        <v>4.8171955218263372E-3</v>
      </c>
      <c r="I102" s="302">
        <f t="shared" si="22"/>
        <v>5.4321593397822264E-3</v>
      </c>
      <c r="J102" s="302">
        <f t="shared" si="22"/>
        <v>5.2386215867965434E-3</v>
      </c>
      <c r="K102" s="302">
        <f t="shared" si="22"/>
        <v>5.2934836661993213E-3</v>
      </c>
      <c r="L102" s="302">
        <f t="shared" si="22"/>
        <v>5.3311873829669301E-3</v>
      </c>
      <c r="M102" s="302">
        <f t="shared" si="22"/>
        <v>5.5505018089755031E-3</v>
      </c>
      <c r="N102" s="302">
        <f t="shared" si="22"/>
        <v>5.9041954771706078E-3</v>
      </c>
      <c r="O102" s="302">
        <f t="shared" si="22"/>
        <v>5.7415286995865242E-3</v>
      </c>
      <c r="P102" s="302">
        <f t="shared" si="22"/>
        <v>5.3820821716336637E-3</v>
      </c>
      <c r="Q102" s="302">
        <f t="shared" si="22"/>
        <v>5.8064390952262427E-3</v>
      </c>
      <c r="R102" s="302">
        <f t="shared" si="22"/>
        <v>5.8690981058867183E-3</v>
      </c>
      <c r="S102" s="302">
        <f t="shared" si="22"/>
        <v>5.945005820817458E-3</v>
      </c>
      <c r="T102" s="302">
        <f t="shared" si="22"/>
        <v>5.2354160617602381E-3</v>
      </c>
      <c r="U102" s="302">
        <f t="shared" si="22"/>
        <v>5.6313814018199475E-3</v>
      </c>
      <c r="V102" s="302">
        <f t="shared" si="22"/>
        <v>5.5727342986588713E-3</v>
      </c>
      <c r="W102" s="302">
        <f t="shared" si="22"/>
        <v>5.5608897198234615E-3</v>
      </c>
      <c r="X102" s="302">
        <f t="shared" si="22"/>
        <v>5.6573335723151741E-3</v>
      </c>
      <c r="Y102" s="302">
        <f t="shared" si="22"/>
        <v>5.558630348921313E-3</v>
      </c>
      <c r="DA102" s="72"/>
    </row>
    <row r="103" spans="1:105" ht="12" customHeight="1" x14ac:dyDescent="0.25">
      <c r="A103" s="62" t="s">
        <v>2205</v>
      </c>
      <c r="B103" s="302">
        <f t="shared" ref="B103:Y103" si="23">IF(B$64=0,0,B$64/B$5)</f>
        <v>5.0408528503474376E-3</v>
      </c>
      <c r="C103" s="302">
        <f t="shared" si="23"/>
        <v>5.2192052080290438E-3</v>
      </c>
      <c r="D103" s="302">
        <f t="shared" si="23"/>
        <v>5.3090109442120847E-3</v>
      </c>
      <c r="E103" s="302">
        <f t="shared" si="23"/>
        <v>4.8582938226964878E-3</v>
      </c>
      <c r="F103" s="302">
        <f t="shared" si="23"/>
        <v>5.6190970815254079E-3</v>
      </c>
      <c r="G103" s="302">
        <f t="shared" si="23"/>
        <v>5.7201032988243869E-3</v>
      </c>
      <c r="H103" s="302">
        <f t="shared" si="23"/>
        <v>5.5966186574566163E-3</v>
      </c>
      <c r="I103" s="302">
        <f t="shared" si="23"/>
        <v>6.3110837360772646E-3</v>
      </c>
      <c r="J103" s="302">
        <f t="shared" si="23"/>
        <v>6.0862315384917192E-3</v>
      </c>
      <c r="K103" s="302">
        <f t="shared" si="23"/>
        <v>6.1499703125940507E-3</v>
      </c>
      <c r="L103" s="302">
        <f t="shared" si="23"/>
        <v>6.1937744977804245E-3</v>
      </c>
      <c r="M103" s="302">
        <f t="shared" si="23"/>
        <v>6.4485740389009019E-3</v>
      </c>
      <c r="N103" s="302">
        <f t="shared" si="23"/>
        <v>6.8594954087054074E-3</v>
      </c>
      <c r="O103" s="302">
        <f t="shared" si="23"/>
        <v>6.6705091161103564E-3</v>
      </c>
      <c r="P103" s="302">
        <f t="shared" si="23"/>
        <v>6.2529040727642479E-3</v>
      </c>
      <c r="Q103" s="302">
        <f t="shared" si="23"/>
        <v>6.745922025894518E-3</v>
      </c>
      <c r="R103" s="302">
        <f t="shared" si="23"/>
        <v>6.818719276189069E-3</v>
      </c>
      <c r="S103" s="302">
        <f t="shared" si="23"/>
        <v>6.906908873580626E-3</v>
      </c>
      <c r="T103" s="302">
        <f t="shared" si="23"/>
        <v>6.0825073589055182E-3</v>
      </c>
      <c r="U103" s="302">
        <f t="shared" si="23"/>
        <v>6.5425399649817082E-3</v>
      </c>
      <c r="V103" s="302">
        <f t="shared" si="23"/>
        <v>6.4744037495696703E-3</v>
      </c>
      <c r="W103" s="302">
        <f t="shared" si="23"/>
        <v>6.4606427156652718E-3</v>
      </c>
      <c r="X103" s="302">
        <f t="shared" si="23"/>
        <v>6.5726912015127929E-3</v>
      </c>
      <c r="Y103" s="302">
        <f t="shared" si="23"/>
        <v>6.4580177781289405E-3</v>
      </c>
      <c r="DA103" s="72"/>
    </row>
    <row r="104" spans="1:105" ht="12" customHeight="1" x14ac:dyDescent="0.25">
      <c r="A104" s="62" t="s">
        <v>2207</v>
      </c>
      <c r="B104" s="302">
        <f t="shared" ref="B104:Y104" si="24">IF(B$65=0,0,B$65/B$5)</f>
        <v>1.7058516018176712E-3</v>
      </c>
      <c r="C104" s="302">
        <f t="shared" si="24"/>
        <v>1.7662069948575926E-3</v>
      </c>
      <c r="D104" s="302">
        <f t="shared" si="24"/>
        <v>1.7965977369538825E-3</v>
      </c>
      <c r="E104" s="302">
        <f t="shared" si="24"/>
        <v>1.6440726491304919E-3</v>
      </c>
      <c r="F104" s="302">
        <f t="shared" si="24"/>
        <v>1.9015325465468519E-3</v>
      </c>
      <c r="G104" s="302">
        <f t="shared" si="24"/>
        <v>1.9357135914391122E-3</v>
      </c>
      <c r="H104" s="302">
        <f t="shared" si="24"/>
        <v>1.8939257274544347E-3</v>
      </c>
      <c r="I104" s="302">
        <f t="shared" si="24"/>
        <v>2.1357045365152506E-3</v>
      </c>
      <c r="J104" s="302">
        <f t="shared" si="24"/>
        <v>2.0596133486129715E-3</v>
      </c>
      <c r="K104" s="302">
        <f t="shared" si="24"/>
        <v>2.0811828911345039E-3</v>
      </c>
      <c r="L104" s="302">
        <f t="shared" si="24"/>
        <v>2.0960064620033397E-3</v>
      </c>
      <c r="M104" s="302">
        <f t="shared" si="24"/>
        <v>2.1822319913466161E-3</v>
      </c>
      <c r="N104" s="302">
        <f t="shared" si="24"/>
        <v>2.3212899836571447E-3</v>
      </c>
      <c r="O104" s="302">
        <f t="shared" si="24"/>
        <v>2.2573360100904254E-3</v>
      </c>
      <c r="P104" s="302">
        <f t="shared" si="24"/>
        <v>2.1160162268577132E-3</v>
      </c>
      <c r="Q104" s="302">
        <f t="shared" si="24"/>
        <v>2.2828561426497746E-3</v>
      </c>
      <c r="R104" s="302">
        <f t="shared" si="24"/>
        <v>2.3074911220291707E-3</v>
      </c>
      <c r="S104" s="302">
        <f t="shared" si="24"/>
        <v>2.33733495410288E-3</v>
      </c>
      <c r="T104" s="302">
        <f t="shared" si="24"/>
        <v>2.0583530662954394E-3</v>
      </c>
      <c r="U104" s="302">
        <f t="shared" si="24"/>
        <v>2.2140305639850085E-3</v>
      </c>
      <c r="V104" s="302">
        <f t="shared" si="24"/>
        <v>2.1909729037729274E-3</v>
      </c>
      <c r="W104" s="302">
        <f t="shared" si="24"/>
        <v>2.1863160961998066E-3</v>
      </c>
      <c r="X104" s="302">
        <f t="shared" si="24"/>
        <v>2.2242339039078947E-3</v>
      </c>
      <c r="Y104" s="302">
        <f t="shared" si="24"/>
        <v>2.1854278032791522E-3</v>
      </c>
      <c r="DA104" s="72"/>
    </row>
    <row r="105" spans="1:105" ht="12" customHeight="1" x14ac:dyDescent="0.25">
      <c r="A105" s="174" t="s">
        <v>2209</v>
      </c>
      <c r="B105" s="301">
        <f t="shared" ref="B105:Y105" si="25">IF(B$66=0,0,B$66/B$5)</f>
        <v>0.10253477446187149</v>
      </c>
      <c r="C105" s="301">
        <f t="shared" si="25"/>
        <v>0.10503587542791862</v>
      </c>
      <c r="D105" s="301">
        <f t="shared" si="25"/>
        <v>0.10627825447707684</v>
      </c>
      <c r="E105" s="301">
        <f t="shared" si="25"/>
        <v>9.9947357006060999E-2</v>
      </c>
      <c r="F105" s="301">
        <f t="shared" si="25"/>
        <v>0.11032162739836815</v>
      </c>
      <c r="G105" s="301">
        <f t="shared" si="25"/>
        <v>0.11141594562143324</v>
      </c>
      <c r="H105" s="301">
        <f t="shared" si="25"/>
        <v>0.10981324631747154</v>
      </c>
      <c r="I105" s="301">
        <f t="shared" si="25"/>
        <v>0.11903397808101705</v>
      </c>
      <c r="J105" s="301">
        <f t="shared" si="25"/>
        <v>0.11605685469824932</v>
      </c>
      <c r="K105" s="301">
        <f t="shared" si="25"/>
        <v>0.11685640790832631</v>
      </c>
      <c r="L105" s="301">
        <f t="shared" si="25"/>
        <v>0.11743957316786512</v>
      </c>
      <c r="M105" s="301">
        <f t="shared" si="25"/>
        <v>0.12075526182280794</v>
      </c>
      <c r="N105" s="301">
        <f t="shared" si="25"/>
        <v>0.1261245054008111</v>
      </c>
      <c r="O105" s="301">
        <f t="shared" si="25"/>
        <v>0.12370792671150947</v>
      </c>
      <c r="P105" s="301">
        <f t="shared" si="25"/>
        <v>0.11824237512081399</v>
      </c>
      <c r="Q105" s="301">
        <f t="shared" si="25"/>
        <v>0.12468470209580892</v>
      </c>
      <c r="R105" s="301">
        <f t="shared" si="25"/>
        <v>0.12555054109894975</v>
      </c>
      <c r="S105" s="301">
        <f t="shared" si="25"/>
        <v>0.12666738963806867</v>
      </c>
      <c r="T105" s="301">
        <f t="shared" si="25"/>
        <v>0.11587270829316938</v>
      </c>
      <c r="U105" s="301">
        <f t="shared" si="25"/>
        <v>0.1218460211943566</v>
      </c>
      <c r="V105" s="301">
        <f t="shared" si="25"/>
        <v>0.12094742873496719</v>
      </c>
      <c r="W105" s="301">
        <f t="shared" si="25"/>
        <v>0.12078794282055121</v>
      </c>
      <c r="X105" s="301">
        <f t="shared" si="25"/>
        <v>0.12228621200484747</v>
      </c>
      <c r="Y105" s="301">
        <f t="shared" si="25"/>
        <v>0.12074560362490129</v>
      </c>
      <c r="DA105" s="178"/>
    </row>
    <row r="106" spans="1:105" ht="12" customHeight="1" x14ac:dyDescent="0.25">
      <c r="A106" s="62" t="s">
        <v>2210</v>
      </c>
      <c r="B106" s="302">
        <f t="shared" ref="B106:Y106" si="26">IF(B$67=0,0,B$67/B$5)</f>
        <v>1.7952563731291862E-2</v>
      </c>
      <c r="C106" s="302">
        <f t="shared" si="26"/>
        <v>1.779865504562618E-2</v>
      </c>
      <c r="D106" s="302">
        <f t="shared" si="26"/>
        <v>1.7705337834246531E-2</v>
      </c>
      <c r="E106" s="302">
        <f t="shared" si="26"/>
        <v>1.8089431950320436E-2</v>
      </c>
      <c r="F106" s="302">
        <f t="shared" si="26"/>
        <v>1.7123077387640941E-2</v>
      </c>
      <c r="G106" s="302">
        <f t="shared" si="26"/>
        <v>1.6701773175538948E-2</v>
      </c>
      <c r="H106" s="302">
        <f t="shared" si="26"/>
        <v>1.693499296406565E-2</v>
      </c>
      <c r="I106" s="302">
        <f t="shared" si="26"/>
        <v>1.5544572363823665E-2</v>
      </c>
      <c r="J106" s="302">
        <f t="shared" si="26"/>
        <v>1.5901961142385516E-2</v>
      </c>
      <c r="K106" s="302">
        <f t="shared" si="26"/>
        <v>1.5755307389165273E-2</v>
      </c>
      <c r="L106" s="302">
        <f t="shared" si="26"/>
        <v>1.5687641685852315E-2</v>
      </c>
      <c r="M106" s="302">
        <f t="shared" si="26"/>
        <v>1.5232916454893268E-2</v>
      </c>
      <c r="N106" s="302">
        <f t="shared" si="26"/>
        <v>1.4533938199838455E-2</v>
      </c>
      <c r="O106" s="302">
        <f t="shared" si="26"/>
        <v>1.4908768201021159E-2</v>
      </c>
      <c r="P106" s="302">
        <f t="shared" si="26"/>
        <v>1.5624781415057531E-2</v>
      </c>
      <c r="Q106" s="302">
        <f t="shared" si="26"/>
        <v>1.4775614053742166E-2</v>
      </c>
      <c r="R106" s="302">
        <f t="shared" si="26"/>
        <v>1.4565712081495284E-2</v>
      </c>
      <c r="S106" s="302">
        <f t="shared" si="26"/>
        <v>1.4385209061725341E-2</v>
      </c>
      <c r="T106" s="302">
        <f t="shared" si="26"/>
        <v>1.5781944100792131E-2</v>
      </c>
      <c r="U106" s="302">
        <f t="shared" si="26"/>
        <v>1.4946454094592321E-2</v>
      </c>
      <c r="V106" s="302">
        <f t="shared" si="26"/>
        <v>1.5054891342484864E-2</v>
      </c>
      <c r="W106" s="302">
        <f t="shared" si="26"/>
        <v>1.5099709243387178E-2</v>
      </c>
      <c r="X106" s="302">
        <f t="shared" si="26"/>
        <v>1.4942649252758516E-2</v>
      </c>
      <c r="Y106" s="302">
        <f t="shared" si="26"/>
        <v>1.5100482787067796E-2</v>
      </c>
      <c r="DA106" s="72"/>
    </row>
    <row r="107" spans="1:105" ht="12" customHeight="1" x14ac:dyDescent="0.25">
      <c r="A107" s="62" t="s">
        <v>2212</v>
      </c>
      <c r="B107" s="302">
        <f t="shared" ref="B107:Y107" si="27">IF(B$68=0,0,B$68/B$5)</f>
        <v>6.7185484328114078E-3</v>
      </c>
      <c r="C107" s="302">
        <f t="shared" si="27"/>
        <v>6.6186338364231873E-3</v>
      </c>
      <c r="D107" s="302">
        <f t="shared" si="27"/>
        <v>6.5671434993445875E-3</v>
      </c>
      <c r="E107" s="302">
        <f t="shared" si="27"/>
        <v>6.8141654411944001E-3</v>
      </c>
      <c r="F107" s="302">
        <f t="shared" si="27"/>
        <v>6.403023427539325E-3</v>
      </c>
      <c r="G107" s="302">
        <f t="shared" si="27"/>
        <v>6.3584507474690128E-3</v>
      </c>
      <c r="H107" s="302">
        <f t="shared" si="27"/>
        <v>6.429940321702232E-3</v>
      </c>
      <c r="I107" s="302">
        <f t="shared" si="27"/>
        <v>6.0050896009259331E-3</v>
      </c>
      <c r="J107" s="302">
        <f t="shared" si="27"/>
        <v>6.1437626523932979E-3</v>
      </c>
      <c r="K107" s="302">
        <f t="shared" si="27"/>
        <v>6.105427013611657E-3</v>
      </c>
      <c r="L107" s="302">
        <f t="shared" si="27"/>
        <v>6.0796355112101817E-3</v>
      </c>
      <c r="M107" s="302">
        <f t="shared" si="27"/>
        <v>5.914281777538776E-3</v>
      </c>
      <c r="N107" s="302">
        <f t="shared" si="27"/>
        <v>5.6351961768578932E-3</v>
      </c>
      <c r="O107" s="302">
        <f t="shared" si="27"/>
        <v>5.7629690817088972E-3</v>
      </c>
      <c r="P107" s="302">
        <f t="shared" si="27"/>
        <v>6.0319512447793251E-3</v>
      </c>
      <c r="Q107" s="302">
        <f t="shared" si="27"/>
        <v>5.7080311762382641E-3</v>
      </c>
      <c r="R107" s="302">
        <f t="shared" si="27"/>
        <v>5.6593075656878452E-3</v>
      </c>
      <c r="S107" s="302">
        <f t="shared" si="27"/>
        <v>5.5944362560795494E-3</v>
      </c>
      <c r="T107" s="302">
        <f t="shared" si="27"/>
        <v>6.1371589240015673E-3</v>
      </c>
      <c r="U107" s="302">
        <f t="shared" si="27"/>
        <v>5.8400564322636178E-3</v>
      </c>
      <c r="V107" s="302">
        <f t="shared" si="27"/>
        <v>5.8854945165627958E-3</v>
      </c>
      <c r="W107" s="302">
        <f t="shared" si="27"/>
        <v>5.8937508629097104E-3</v>
      </c>
      <c r="X107" s="302">
        <f t="shared" si="27"/>
        <v>5.8183202394393105E-3</v>
      </c>
      <c r="Y107" s="302">
        <f t="shared" si="27"/>
        <v>5.8911842882758544E-3</v>
      </c>
      <c r="DA107" s="72"/>
    </row>
    <row r="108" spans="1:105" ht="12" customHeight="1" x14ac:dyDescent="0.25">
      <c r="A108" s="62" t="s">
        <v>2224</v>
      </c>
      <c r="B108" s="302">
        <f t="shared" ref="B108:Y108" si="28">IF(B$79=0,0,B$79/B$5)</f>
        <v>7.7863662297768227E-2</v>
      </c>
      <c r="C108" s="302">
        <f t="shared" si="28"/>
        <v>8.0618586545869245E-2</v>
      </c>
      <c r="D108" s="302">
        <f t="shared" si="28"/>
        <v>8.2005773143485713E-2</v>
      </c>
      <c r="E108" s="302">
        <f t="shared" si="28"/>
        <v>7.5043759614546166E-2</v>
      </c>
      <c r="F108" s="302">
        <f t="shared" si="28"/>
        <v>8.6795526583187885E-2</v>
      </c>
      <c r="G108" s="302">
        <f t="shared" si="28"/>
        <v>8.8355721698425288E-2</v>
      </c>
      <c r="H108" s="302">
        <f t="shared" si="28"/>
        <v>8.6448313031703652E-2</v>
      </c>
      <c r="I108" s="302">
        <f t="shared" si="28"/>
        <v>9.7484316116267455E-2</v>
      </c>
      <c r="J108" s="302">
        <f t="shared" si="28"/>
        <v>9.4011130903470505E-2</v>
      </c>
      <c r="K108" s="302">
        <f t="shared" si="28"/>
        <v>9.4995673505549383E-2</v>
      </c>
      <c r="L108" s="302">
        <f t="shared" si="28"/>
        <v>9.5672295970802609E-2</v>
      </c>
      <c r="M108" s="302">
        <f t="shared" si="28"/>
        <v>9.9608063590375884E-2</v>
      </c>
      <c r="N108" s="302">
        <f t="shared" si="28"/>
        <v>0.10595537102411476</v>
      </c>
      <c r="O108" s="302">
        <f t="shared" si="28"/>
        <v>0.10303618942877942</v>
      </c>
      <c r="P108" s="302">
        <f t="shared" si="28"/>
        <v>9.6585642460977145E-2</v>
      </c>
      <c r="Q108" s="302">
        <f t="shared" si="28"/>
        <v>0.10420105686582851</v>
      </c>
      <c r="R108" s="302">
        <f t="shared" si="28"/>
        <v>0.10532552145176663</v>
      </c>
      <c r="S108" s="302">
        <f t="shared" si="28"/>
        <v>0.1066877443202638</v>
      </c>
      <c r="T108" s="302">
        <f t="shared" si="28"/>
        <v>9.3953605268375665E-2</v>
      </c>
      <c r="U108" s="302">
        <f t="shared" si="28"/>
        <v>0.10105951066750066</v>
      </c>
      <c r="V108" s="302">
        <f t="shared" si="28"/>
        <v>0.10000704287591954</v>
      </c>
      <c r="W108" s="302">
        <f t="shared" si="28"/>
        <v>9.9794482714254312E-2</v>
      </c>
      <c r="X108" s="302">
        <f t="shared" si="28"/>
        <v>0.10152524251264963</v>
      </c>
      <c r="Y108" s="302">
        <f t="shared" si="28"/>
        <v>9.9753936549557637E-2</v>
      </c>
      <c r="DA108" s="72"/>
    </row>
    <row r="109" spans="1:105" ht="12" customHeight="1" x14ac:dyDescent="0.25">
      <c r="A109" s="41" t="s">
        <v>2226</v>
      </c>
      <c r="B109" s="235">
        <f t="shared" ref="B109:Y109" si="29">IF(B$80=0,0,B$80/B$5)</f>
        <v>7.5641182393007614E-2</v>
      </c>
      <c r="C109" s="235">
        <f t="shared" si="29"/>
        <v>7.8317472222949269E-2</v>
      </c>
      <c r="D109" s="235">
        <f t="shared" si="29"/>
        <v>7.9665064043664996E-2</v>
      </c>
      <c r="E109" s="235">
        <f t="shared" si="29"/>
        <v>7.2901768821932292E-2</v>
      </c>
      <c r="F109" s="235">
        <f t="shared" si="29"/>
        <v>8.431810248108812E-2</v>
      </c>
      <c r="G109" s="235">
        <f t="shared" si="29"/>
        <v>8.583376459866271E-2</v>
      </c>
      <c r="H109" s="235">
        <f t="shared" si="29"/>
        <v>8.3980799523558233E-2</v>
      </c>
      <c r="I109" s="235">
        <f t="shared" si="29"/>
        <v>9.4701799507053874E-2</v>
      </c>
      <c r="J109" s="235">
        <f t="shared" si="29"/>
        <v>9.1327750195563967E-2</v>
      </c>
      <c r="K109" s="235">
        <f t="shared" si="29"/>
        <v>9.2284190778242126E-2</v>
      </c>
      <c r="L109" s="235">
        <f t="shared" si="29"/>
        <v>9.2941500257337814E-2</v>
      </c>
      <c r="M109" s="235">
        <f t="shared" si="29"/>
        <v>9.6764928382644042E-2</v>
      </c>
      <c r="N109" s="235">
        <f t="shared" si="29"/>
        <v>0.10293106320255344</v>
      </c>
      <c r="O109" s="235">
        <f t="shared" si="29"/>
        <v>0.10009520445952849</v>
      </c>
      <c r="P109" s="235">
        <f t="shared" si="29"/>
        <v>9.3828776894636243E-2</v>
      </c>
      <c r="Q109" s="235">
        <f t="shared" si="29"/>
        <v>0.10122682282513459</v>
      </c>
      <c r="R109" s="235">
        <f t="shared" si="29"/>
        <v>0.1023191915672334</v>
      </c>
      <c r="S109" s="235">
        <f t="shared" si="29"/>
        <v>0.10364253220412602</v>
      </c>
      <c r="T109" s="235">
        <f t="shared" si="29"/>
        <v>9.1271866527520673E-2</v>
      </c>
      <c r="U109" s="235">
        <f t="shared" si="29"/>
        <v>9.8174946481648095E-2</v>
      </c>
      <c r="V109" s="235">
        <f t="shared" si="29"/>
        <v>9.7152519513323529E-2</v>
      </c>
      <c r="W109" s="235">
        <f t="shared" si="29"/>
        <v>9.6946026503830621E-2</v>
      </c>
      <c r="X109" s="235">
        <f t="shared" si="29"/>
        <v>9.8627384838714138E-2</v>
      </c>
      <c r="Y109" s="235">
        <f t="shared" si="29"/>
        <v>9.6906637657369413E-2</v>
      </c>
      <c r="DA109" s="97"/>
    </row>
    <row r="110" spans="1:105" ht="12" customHeight="1" x14ac:dyDescent="0.25">
      <c r="A110" s="172"/>
      <c r="B110" s="172"/>
      <c r="C110" s="172"/>
      <c r="D110" s="172"/>
      <c r="E110" s="172"/>
      <c r="F110" s="172"/>
      <c r="G110" s="172"/>
      <c r="H110" s="172"/>
      <c r="I110" s="172"/>
      <c r="J110" s="172"/>
      <c r="K110" s="172"/>
      <c r="L110" s="172"/>
      <c r="M110" s="172"/>
      <c r="N110" s="172"/>
      <c r="O110" s="172"/>
      <c r="P110" s="172"/>
      <c r="Q110" s="172"/>
      <c r="R110" s="172"/>
      <c r="S110" s="172"/>
      <c r="T110" s="172"/>
      <c r="U110" s="172"/>
      <c r="V110" s="172"/>
      <c r="W110" s="172"/>
      <c r="X110" s="172"/>
      <c r="Y110" s="172"/>
      <c r="DA110" s="176"/>
    </row>
    <row r="111" spans="1:105" ht="15" customHeight="1" x14ac:dyDescent="0.25">
      <c r="A111" s="32" t="s">
        <v>341</v>
      </c>
      <c r="B111" s="257"/>
      <c r="C111" s="257"/>
      <c r="D111" s="257"/>
      <c r="E111" s="257"/>
      <c r="F111" s="257"/>
      <c r="G111" s="257"/>
      <c r="H111" s="257"/>
      <c r="I111" s="257"/>
      <c r="J111" s="257"/>
      <c r="K111" s="257"/>
      <c r="L111" s="257"/>
      <c r="M111" s="257"/>
      <c r="N111" s="257"/>
      <c r="O111" s="257"/>
      <c r="P111" s="257"/>
      <c r="Q111" s="257"/>
      <c r="R111" s="257"/>
      <c r="S111" s="257"/>
      <c r="T111" s="257"/>
      <c r="U111" s="257"/>
      <c r="V111" s="257"/>
      <c r="W111" s="257"/>
      <c r="X111" s="257"/>
      <c r="Y111" s="257"/>
      <c r="DA111" s="88"/>
    </row>
    <row r="112" spans="1:105" ht="12" customHeight="1" x14ac:dyDescent="0.25">
      <c r="A112" s="172"/>
      <c r="B112" s="172"/>
      <c r="C112" s="172"/>
      <c r="D112" s="172"/>
      <c r="E112" s="172"/>
      <c r="F112" s="172"/>
      <c r="G112" s="172"/>
      <c r="H112" s="172"/>
      <c r="I112" s="172"/>
      <c r="J112" s="172"/>
      <c r="K112" s="172"/>
      <c r="L112" s="172"/>
      <c r="M112" s="172"/>
      <c r="N112" s="172"/>
      <c r="O112" s="172"/>
      <c r="P112" s="172"/>
      <c r="Q112" s="172"/>
      <c r="R112" s="172"/>
      <c r="S112" s="172"/>
      <c r="T112" s="172"/>
      <c r="U112" s="172"/>
      <c r="V112" s="172"/>
      <c r="W112" s="172"/>
      <c r="X112" s="172"/>
      <c r="Y112" s="172"/>
      <c r="DA112" s="176"/>
    </row>
    <row r="113" spans="1:105" ht="12" customHeight="1" x14ac:dyDescent="0.25">
      <c r="A113" s="35" t="s">
        <v>22</v>
      </c>
      <c r="B113" s="322">
        <f>IF(B$5=0,0,B$5/FBT_fec!B$5)</f>
        <v>0.46615024836946711</v>
      </c>
      <c r="C113" s="322">
        <f>IF(C$5=0,0,C$5/FBT_fec!C$5)</f>
        <v>0.46481676102369668</v>
      </c>
      <c r="D113" s="322">
        <f>IF(D$5=0,0,D$5/FBT_fec!D$5)</f>
        <v>0.4648188327703483</v>
      </c>
      <c r="E113" s="322">
        <f>IF(E$5=0,0,E$5/FBT_fec!E$5)</f>
        <v>0.46857575303630872</v>
      </c>
      <c r="F113" s="322">
        <f>IF(F$5=0,0,F$5/FBT_fec!F$5)</f>
        <v>0.46871219805990388</v>
      </c>
      <c r="G113" s="322">
        <f>IF(G$5=0,0,G$5/FBT_fec!G$5)</f>
        <v>0.47403890854231268</v>
      </c>
      <c r="H113" s="322">
        <f>IF(H$5=0,0,H$5/FBT_fec!H$5)</f>
        <v>0.47127928552691806</v>
      </c>
      <c r="I113" s="322">
        <f>IF(I$5=0,0,I$5/FBT_fec!I$5)</f>
        <v>0.48484523397725965</v>
      </c>
      <c r="J113" s="322">
        <f>IF(J$5=0,0,J$5/FBT_fec!J$5)</f>
        <v>0.48383864741360466</v>
      </c>
      <c r="K113" s="322">
        <f>IF(K$5=0,0,K$5/FBT_fec!K$5)</f>
        <v>0.4851681603309092</v>
      </c>
      <c r="L113" s="322">
        <f>IF(L$5=0,0,L$5/FBT_fec!L$5)</f>
        <v>0.48499309755331643</v>
      </c>
      <c r="M113" s="322">
        <f>IF(M$5=0,0,M$5/FBT_fec!M$5)</f>
        <v>0.48679822993355754</v>
      </c>
      <c r="N113" s="322">
        <f>IF(N$5=0,0,N$5/FBT_fec!N$5)</f>
        <v>0.49024204846465097</v>
      </c>
      <c r="O113" s="322">
        <f>IF(O$5=0,0,O$5/FBT_fec!O$5)</f>
        <v>0.48751109258531744</v>
      </c>
      <c r="P113" s="322">
        <f>IF(P$5=0,0,P$5/FBT_fec!P$5)</f>
        <v>0.48523588659970879</v>
      </c>
      <c r="Q113" s="322">
        <f>IF(Q$5=0,0,Q$5/FBT_fec!Q$5)</f>
        <v>0.48831550849212146</v>
      </c>
      <c r="R113" s="322">
        <f>IF(R$5=0,0,R$5/FBT_fec!R$5)</f>
        <v>0.49090281634722621</v>
      </c>
      <c r="S113" s="322">
        <f>IF(S$5=0,0,S$5/FBT_fec!S$5)</f>
        <v>0.49201028771436139</v>
      </c>
      <c r="T113" s="322">
        <f>IF(T$5=0,0,T$5/FBT_fec!T$5)</f>
        <v>0.48677668623137232</v>
      </c>
      <c r="U113" s="322">
        <f>IF(U$5=0,0,U$5/FBT_fec!U$5)</f>
        <v>0.48976661008830569</v>
      </c>
      <c r="V113" s="322">
        <f>IF(V$5=0,0,V$5/FBT_fec!V$5)</f>
        <v>0.48985312641570455</v>
      </c>
      <c r="W113" s="322">
        <f>IF(W$5=0,0,W$5/FBT_fec!W$5)</f>
        <v>0.48981928140433956</v>
      </c>
      <c r="X113" s="322">
        <f>IF(X$5=0,0,X$5/FBT_fec!X$5)</f>
        <v>0.48958895051344758</v>
      </c>
      <c r="Y113" s="322">
        <f>IF(Y$5=0,0,Y$5/FBT_fec!Y$5)</f>
        <v>0.48879661185531298</v>
      </c>
      <c r="DA113" s="95"/>
    </row>
    <row r="114" spans="1:105" ht="12" customHeight="1" x14ac:dyDescent="0.25">
      <c r="A114" s="55" t="s">
        <v>91</v>
      </c>
      <c r="B114" s="334">
        <f>IF(B$6=0,0,B$6/FBT_fec!B$6)</f>
        <v>0.47046038332340639</v>
      </c>
      <c r="C114" s="334">
        <f>IF(C$6=0,0,C$6/FBT_fec!C$6)</f>
        <v>0.47046038332340634</v>
      </c>
      <c r="D114" s="334">
        <f>IF(D$6=0,0,D$6/FBT_fec!D$6)</f>
        <v>0.47046038332340639</v>
      </c>
      <c r="E114" s="334">
        <f>IF(E$6=0,0,E$6/FBT_fec!E$6)</f>
        <v>0.47046038332340634</v>
      </c>
      <c r="F114" s="334">
        <f>IF(F$6=0,0,F$6/FBT_fec!F$6)</f>
        <v>0.47046038332340645</v>
      </c>
      <c r="G114" s="334">
        <f>IF(G$6=0,0,G$6/FBT_fec!G$6)</f>
        <v>0.47046038332340639</v>
      </c>
      <c r="H114" s="334">
        <f>IF(H$6=0,0,H$6/FBT_fec!H$6)</f>
        <v>0.47046038332340662</v>
      </c>
      <c r="I114" s="334">
        <f>IF(I$6=0,0,I$6/FBT_fec!I$6)</f>
        <v>0.47046038332340645</v>
      </c>
      <c r="J114" s="334">
        <f>IF(J$6=0,0,J$6/FBT_fec!J$6)</f>
        <v>0.47046038332340639</v>
      </c>
      <c r="K114" s="334">
        <f>IF(K$6=0,0,K$6/FBT_fec!K$6)</f>
        <v>0.47046038332340662</v>
      </c>
      <c r="L114" s="334">
        <f>IF(L$6=0,0,L$6/FBT_fec!L$6)</f>
        <v>0.47046038332340662</v>
      </c>
      <c r="M114" s="334">
        <f>IF(M$6=0,0,M$6/FBT_fec!M$6)</f>
        <v>0.47046038332340634</v>
      </c>
      <c r="N114" s="334">
        <f>IF(N$6=0,0,N$6/FBT_fec!N$6)</f>
        <v>0.47046038332340651</v>
      </c>
      <c r="O114" s="334">
        <f>IF(O$6=0,0,O$6/FBT_fec!O$6)</f>
        <v>0.47046038332340628</v>
      </c>
      <c r="P114" s="334">
        <f>IF(P$6=0,0,P$6/FBT_fec!P$6)</f>
        <v>0.47046038332340639</v>
      </c>
      <c r="Q114" s="334">
        <f>IF(Q$6=0,0,Q$6/FBT_fec!Q$6)</f>
        <v>0.47046038332340651</v>
      </c>
      <c r="R114" s="334">
        <f>IF(R$6=0,0,R$6/FBT_fec!R$6)</f>
        <v>0.47046038332340651</v>
      </c>
      <c r="S114" s="334">
        <f>IF(S$6=0,0,S$6/FBT_fec!S$6)</f>
        <v>0.47046038332340662</v>
      </c>
      <c r="T114" s="334">
        <f>IF(T$6=0,0,T$6/FBT_fec!T$6)</f>
        <v>0.47046038332340645</v>
      </c>
      <c r="U114" s="334">
        <f>IF(U$6=0,0,U$6/FBT_fec!U$6)</f>
        <v>0.47046038332340639</v>
      </c>
      <c r="V114" s="334">
        <f>IF(V$6=0,0,V$6/FBT_fec!V$6)</f>
        <v>0.47046038332340662</v>
      </c>
      <c r="W114" s="334">
        <f>IF(W$6=0,0,W$6/FBT_fec!W$6)</f>
        <v>0.47046038332340656</v>
      </c>
      <c r="X114" s="334">
        <f>IF(X$6=0,0,X$6/FBT_fec!X$6)</f>
        <v>0.47046038332340673</v>
      </c>
      <c r="Y114" s="334">
        <f>IF(Y$6=0,0,Y$6/FBT_fec!Y$6)</f>
        <v>0.47046038332340673</v>
      </c>
      <c r="DA114" s="67"/>
    </row>
    <row r="115" spans="1:105" ht="12" customHeight="1" x14ac:dyDescent="0.25">
      <c r="A115" s="173" t="s">
        <v>92</v>
      </c>
      <c r="B115" s="335">
        <f>IF(B$7=0,0,B$7/FBT_fec!B$7)</f>
        <v>0.12192278565718692</v>
      </c>
      <c r="C115" s="335">
        <f>IF(C$7=0,0,C$7/FBT_fec!C$7)</f>
        <v>0.12192278565718689</v>
      </c>
      <c r="D115" s="335">
        <f>IF(D$7=0,0,D$7/FBT_fec!D$7)</f>
        <v>0.12192278565718696</v>
      </c>
      <c r="E115" s="335">
        <f>IF(E$7=0,0,E$7/FBT_fec!E$7)</f>
        <v>0.12192278565718689</v>
      </c>
      <c r="F115" s="335">
        <f>IF(F$7=0,0,F$7/FBT_fec!F$7)</f>
        <v>0.12192278565718699</v>
      </c>
      <c r="G115" s="335">
        <f>IF(G$7=0,0,G$7/FBT_fec!G$7)</f>
        <v>0.12192278565718685</v>
      </c>
      <c r="H115" s="335">
        <f>IF(H$7=0,0,H$7/FBT_fec!H$7)</f>
        <v>0.12192278565718694</v>
      </c>
      <c r="I115" s="335">
        <f>IF(I$7=0,0,I$7/FBT_fec!I$7)</f>
        <v>0.12192278565718691</v>
      </c>
      <c r="J115" s="335">
        <f>IF(J$7=0,0,J$7/FBT_fec!J$7)</f>
        <v>0.12192278565718702</v>
      </c>
      <c r="K115" s="335">
        <f>IF(K$7=0,0,K$7/FBT_fec!K$7)</f>
        <v>0.12192278565718699</v>
      </c>
      <c r="L115" s="335">
        <f>IF(L$7=0,0,L$7/FBT_fec!L$7)</f>
        <v>0.12192278565718699</v>
      </c>
      <c r="M115" s="335">
        <f>IF(M$7=0,0,M$7/FBT_fec!M$7)</f>
        <v>0.12192278565718685</v>
      </c>
      <c r="N115" s="335">
        <f>IF(N$7=0,0,N$7/FBT_fec!N$7)</f>
        <v>0.12192278565718691</v>
      </c>
      <c r="O115" s="335">
        <f>IF(O$7=0,0,O$7/FBT_fec!O$7)</f>
        <v>0.12192278565718694</v>
      </c>
      <c r="P115" s="335">
        <f>IF(P$7=0,0,P$7/FBT_fec!P$7)</f>
        <v>0.12192278565718687</v>
      </c>
      <c r="Q115" s="335">
        <f>IF(Q$7=0,0,Q$7/FBT_fec!Q$7)</f>
        <v>0.12192278565718695</v>
      </c>
      <c r="R115" s="335">
        <f>IF(R$7=0,0,R$7/FBT_fec!R$7)</f>
        <v>0.12192278565718692</v>
      </c>
      <c r="S115" s="335">
        <f>IF(S$7=0,0,S$7/FBT_fec!S$7)</f>
        <v>0.12192278565718692</v>
      </c>
      <c r="T115" s="335">
        <f>IF(T$7=0,0,T$7/FBT_fec!T$7)</f>
        <v>0.12192278565718698</v>
      </c>
      <c r="U115" s="335">
        <f>IF(U$7=0,0,U$7/FBT_fec!U$7)</f>
        <v>0.12192278565718689</v>
      </c>
      <c r="V115" s="335">
        <f>IF(V$7=0,0,V$7/FBT_fec!V$7)</f>
        <v>0.12192278565718685</v>
      </c>
      <c r="W115" s="335">
        <f>IF(W$7=0,0,W$7/FBT_fec!W$7)</f>
        <v>0.12192278565718692</v>
      </c>
      <c r="X115" s="335">
        <f>IF(X$7=0,0,X$7/FBT_fec!X$7)</f>
        <v>0.12192278565718689</v>
      </c>
      <c r="Y115" s="335">
        <f>IF(Y$7=0,0,Y$7/FBT_fec!Y$7)</f>
        <v>0.12192278565718698</v>
      </c>
      <c r="DA115" s="177"/>
    </row>
    <row r="116" spans="1:105" ht="12" customHeight="1" x14ac:dyDescent="0.25">
      <c r="A116" s="173" t="s">
        <v>93</v>
      </c>
      <c r="B116" s="335">
        <f>IF(B$8=0,0,B$8/FBT_fec!B$8)</f>
        <v>0.66628822345573702</v>
      </c>
      <c r="C116" s="335">
        <f>IF(C$8=0,0,C$8/FBT_fec!C$8)</f>
        <v>0.66628822345573713</v>
      </c>
      <c r="D116" s="335">
        <f>IF(D$8=0,0,D$8/FBT_fec!D$8)</f>
        <v>0.66628822345573691</v>
      </c>
      <c r="E116" s="335">
        <f>IF(E$8=0,0,E$8/FBT_fec!E$8)</f>
        <v>0.66628822345573668</v>
      </c>
      <c r="F116" s="335">
        <f>IF(F$8=0,0,F$8/FBT_fec!F$8)</f>
        <v>0.66628822345573702</v>
      </c>
      <c r="G116" s="335">
        <f>IF(G$8=0,0,G$8/FBT_fec!G$8)</f>
        <v>0.66628822345573668</v>
      </c>
      <c r="H116" s="335">
        <f>IF(H$8=0,0,H$8/FBT_fec!H$8)</f>
        <v>0.66628822345573713</v>
      </c>
      <c r="I116" s="335">
        <f>IF(I$8=0,0,I$8/FBT_fec!I$8)</f>
        <v>0.66628822345573679</v>
      </c>
      <c r="J116" s="335">
        <f>IF(J$8=0,0,J$8/FBT_fec!J$8)</f>
        <v>0.66628822345573691</v>
      </c>
      <c r="K116" s="335">
        <f>IF(K$8=0,0,K$8/FBT_fec!K$8)</f>
        <v>0.66628822345573691</v>
      </c>
      <c r="L116" s="335">
        <f>IF(L$8=0,0,L$8/FBT_fec!L$8)</f>
        <v>0.66628822345573713</v>
      </c>
      <c r="M116" s="335">
        <f>IF(M$8=0,0,M$8/FBT_fec!M$8)</f>
        <v>0.66628822345573691</v>
      </c>
      <c r="N116" s="335">
        <f>IF(N$8=0,0,N$8/FBT_fec!N$8)</f>
        <v>0.66628822345573679</v>
      </c>
      <c r="O116" s="335">
        <f>IF(O$8=0,0,O$8/FBT_fec!O$8)</f>
        <v>0.66628822345573702</v>
      </c>
      <c r="P116" s="335">
        <f>IF(P$8=0,0,P$8/FBT_fec!P$8)</f>
        <v>0.66628822345573691</v>
      </c>
      <c r="Q116" s="335">
        <f>IF(Q$8=0,0,Q$8/FBT_fec!Q$8)</f>
        <v>0.66628822345573668</v>
      </c>
      <c r="R116" s="335">
        <f>IF(R$8=0,0,R$8/FBT_fec!R$8)</f>
        <v>0.66628822345573679</v>
      </c>
      <c r="S116" s="335">
        <f>IF(S$8=0,0,S$8/FBT_fec!S$8)</f>
        <v>0.66628822345573668</v>
      </c>
      <c r="T116" s="335">
        <f>IF(T$8=0,0,T$8/FBT_fec!T$8)</f>
        <v>0.66628822345573702</v>
      </c>
      <c r="U116" s="335">
        <f>IF(U$8=0,0,U$8/FBT_fec!U$8)</f>
        <v>0.66628822345573713</v>
      </c>
      <c r="V116" s="335">
        <f>IF(V$8=0,0,V$8/FBT_fec!V$8)</f>
        <v>0.66628822345573691</v>
      </c>
      <c r="W116" s="335">
        <f>IF(W$8=0,0,W$8/FBT_fec!W$8)</f>
        <v>0.66628822345573691</v>
      </c>
      <c r="X116" s="335">
        <f>IF(X$8=0,0,X$8/FBT_fec!X$8)</f>
        <v>0.66628822345573713</v>
      </c>
      <c r="Y116" s="335">
        <f>IF(Y$8=0,0,Y$8/FBT_fec!Y$8)</f>
        <v>0.66628822345573713</v>
      </c>
      <c r="DA116" s="177"/>
    </row>
    <row r="117" spans="1:105" ht="12" customHeight="1" x14ac:dyDescent="0.25">
      <c r="A117" s="173" t="s">
        <v>94</v>
      </c>
      <c r="B117" s="335">
        <f>IF(B$9=0,0,B$9/FBT_fec!B$9)</f>
        <v>0.47086933625848082</v>
      </c>
      <c r="C117" s="335">
        <f>IF(C$9=0,0,C$9/FBT_fec!C$9)</f>
        <v>0.47086933625848065</v>
      </c>
      <c r="D117" s="335">
        <f>IF(D$9=0,0,D$9/FBT_fec!D$9)</f>
        <v>0.47086933625848054</v>
      </c>
      <c r="E117" s="335">
        <f>IF(E$9=0,0,E$9/FBT_fec!E$9)</f>
        <v>0.47086933625848065</v>
      </c>
      <c r="F117" s="335">
        <f>IF(F$9=0,0,F$9/FBT_fec!F$9)</f>
        <v>0.47086933625848049</v>
      </c>
      <c r="G117" s="335">
        <f>IF(G$9=0,0,G$9/FBT_fec!G$9)</f>
        <v>0.47086933625848076</v>
      </c>
      <c r="H117" s="335">
        <f>IF(H$9=0,0,H$9/FBT_fec!H$9)</f>
        <v>0.47086933625848054</v>
      </c>
      <c r="I117" s="335">
        <f>IF(I$9=0,0,I$9/FBT_fec!I$9)</f>
        <v>0.47086933625848054</v>
      </c>
      <c r="J117" s="335">
        <f>IF(J$9=0,0,J$9/FBT_fec!J$9)</f>
        <v>0.4708693362584806</v>
      </c>
      <c r="K117" s="335">
        <f>IF(K$9=0,0,K$9/FBT_fec!K$9)</f>
        <v>0.47086933625848032</v>
      </c>
      <c r="L117" s="335">
        <f>IF(L$9=0,0,L$9/FBT_fec!L$9)</f>
        <v>0.47086933625848071</v>
      </c>
      <c r="M117" s="335">
        <f>IF(M$9=0,0,M$9/FBT_fec!M$9)</f>
        <v>0.47086933625848038</v>
      </c>
      <c r="N117" s="335">
        <f>IF(N$9=0,0,N$9/FBT_fec!N$9)</f>
        <v>0.47086933625848038</v>
      </c>
      <c r="O117" s="335">
        <f>IF(O$9=0,0,O$9/FBT_fec!O$9)</f>
        <v>0.47086933625848065</v>
      </c>
      <c r="P117" s="335">
        <f>IF(P$9=0,0,P$9/FBT_fec!P$9)</f>
        <v>0.47086933625848071</v>
      </c>
      <c r="Q117" s="335">
        <f>IF(Q$9=0,0,Q$9/FBT_fec!Q$9)</f>
        <v>0.47086933625848065</v>
      </c>
      <c r="R117" s="335">
        <f>IF(R$9=0,0,R$9/FBT_fec!R$9)</f>
        <v>0.47086933625848054</v>
      </c>
      <c r="S117" s="335">
        <f>IF(S$9=0,0,S$9/FBT_fec!S$9)</f>
        <v>0.47086933625848076</v>
      </c>
      <c r="T117" s="335">
        <f>IF(T$9=0,0,T$9/FBT_fec!T$9)</f>
        <v>0.47086933625848032</v>
      </c>
      <c r="U117" s="335">
        <f>IF(U$9=0,0,U$9/FBT_fec!U$9)</f>
        <v>0.47086933625848043</v>
      </c>
      <c r="V117" s="335">
        <f>IF(V$9=0,0,V$9/FBT_fec!V$9)</f>
        <v>0.47086933625848082</v>
      </c>
      <c r="W117" s="335">
        <f>IF(W$9=0,0,W$9/FBT_fec!W$9)</f>
        <v>0.47086933625848049</v>
      </c>
      <c r="X117" s="335">
        <f>IF(X$9=0,0,X$9/FBT_fec!X$9)</f>
        <v>0.47086933625848071</v>
      </c>
      <c r="Y117" s="335">
        <f>IF(Y$9=0,0,Y$9/FBT_fec!Y$9)</f>
        <v>0.47086933625848071</v>
      </c>
      <c r="DA117" s="177"/>
    </row>
    <row r="118" spans="1:105" ht="12" customHeight="1" x14ac:dyDescent="0.25">
      <c r="A118" s="56" t="s">
        <v>95</v>
      </c>
      <c r="B118" s="336">
        <f>IF(B$10=0,0,B$10/FBT_fec!B$10)</f>
        <v>0.67034292927286299</v>
      </c>
      <c r="C118" s="336">
        <f>IF(C$10=0,0,C$10/FBT_fec!C$10)</f>
        <v>0.68007116578507598</v>
      </c>
      <c r="D118" s="336">
        <f>IF(D$10=0,0,D$10/FBT_fec!D$10)</f>
        <v>0.68661793343385469</v>
      </c>
      <c r="E118" s="336">
        <f>IF(E$10=0,0,E$10/FBT_fec!E$10)</f>
        <v>0.67604915496130891</v>
      </c>
      <c r="F118" s="336">
        <f>IF(F$10=0,0,F$10/FBT_fec!F$10)</f>
        <v>0.69460170980745761</v>
      </c>
      <c r="G118" s="336">
        <f>IF(G$10=0,0,G$10/FBT_fec!G$10)</f>
        <v>0.70069411580838981</v>
      </c>
      <c r="H118" s="336">
        <f>IF(H$10=0,0,H$10/FBT_fec!H$10)</f>
        <v>0.69769397619413576</v>
      </c>
      <c r="I118" s="336">
        <f>IF(I$10=0,0,I$10/FBT_fec!I$10)</f>
        <v>0.71794824862063789</v>
      </c>
      <c r="J118" s="336">
        <f>IF(J$10=0,0,J$10/FBT_fec!J$10)</f>
        <v>0.71122515112086437</v>
      </c>
      <c r="K118" s="336">
        <f>IF(K$10=0,0,K$10/FBT_fec!K$10)</f>
        <v>0.71370074586180032</v>
      </c>
      <c r="L118" s="336">
        <f>IF(L$10=0,0,L$10/FBT_fec!L$10)</f>
        <v>0.71417430993138886</v>
      </c>
      <c r="M118" s="336">
        <f>IF(M$10=0,0,M$10/FBT_fec!M$10)</f>
        <v>0.72724287411677913</v>
      </c>
      <c r="N118" s="336">
        <f>IF(N$10=0,0,N$10/FBT_fec!N$10)</f>
        <v>0.74394932586777551</v>
      </c>
      <c r="O118" s="336">
        <f>IF(O$10=0,0,O$10/FBT_fec!O$10)</f>
        <v>0.73512959803452371</v>
      </c>
      <c r="P118" s="336">
        <f>IF(P$10=0,0,P$10/FBT_fec!P$10)</f>
        <v>0.7212071577336302</v>
      </c>
      <c r="Q118" s="336">
        <f>IF(Q$10=0,0,Q$10/FBT_fec!Q$10)</f>
        <v>0.74074129266123101</v>
      </c>
      <c r="R118" s="336">
        <f>IF(R$10=0,0,R$10/FBT_fec!R$10)</f>
        <v>0.74440178412479341</v>
      </c>
      <c r="S118" s="336">
        <f>IF(S$10=0,0,S$10/FBT_fec!S$10)</f>
        <v>0.75130294746154613</v>
      </c>
      <c r="T118" s="336">
        <f>IF(T$10=0,0,T$10/FBT_fec!T$10)</f>
        <v>0.72039682458499155</v>
      </c>
      <c r="U118" s="336">
        <f>IF(U$10=0,0,U$10/FBT_fec!U$10)</f>
        <v>0.74083092091226088</v>
      </c>
      <c r="V118" s="336">
        <f>IF(V$10=0,0,V$10/FBT_fec!V$10)</f>
        <v>0.73941605932552967</v>
      </c>
      <c r="W118" s="336">
        <f>IF(W$10=0,0,W$10/FBT_fec!W$10)</f>
        <v>0.73819690600163679</v>
      </c>
      <c r="X118" s="336">
        <f>IF(X$10=0,0,X$10/FBT_fec!X$10)</f>
        <v>0.74159504701100298</v>
      </c>
      <c r="Y118" s="336">
        <f>IF(Y$10=0,0,Y$10/FBT_fec!Y$10)</f>
        <v>0.74220958585532193</v>
      </c>
      <c r="DA118" s="68"/>
    </row>
    <row r="119" spans="1:105" ht="12" customHeight="1" x14ac:dyDescent="0.25">
      <c r="A119" s="174" t="s">
        <v>2147</v>
      </c>
      <c r="B119" s="349">
        <f>IF(B$16=0,0,B$16/FBT_fec!B$16)</f>
        <v>0.5240167696786755</v>
      </c>
      <c r="C119" s="349">
        <f>IF(C$16=0,0,C$16/FBT_fec!C$16)</f>
        <v>0.52422949598163004</v>
      </c>
      <c r="D119" s="349">
        <f>IF(D$16=0,0,D$16/FBT_fec!D$16)</f>
        <v>0.5254006016076781</v>
      </c>
      <c r="E119" s="349">
        <f>IF(E$16=0,0,E$16/FBT_fec!E$16)</f>
        <v>0.52638424342819568</v>
      </c>
      <c r="F119" s="349">
        <f>IF(F$16=0,0,F$16/FBT_fec!F$16)</f>
        <v>0.53417656391281476</v>
      </c>
      <c r="G119" s="349">
        <f>IF(G$16=0,0,G$16/FBT_fec!G$16)</f>
        <v>0.54327894980103797</v>
      </c>
      <c r="H119" s="349">
        <f>IF(H$16=0,0,H$16/FBT_fec!H$16)</f>
        <v>0.53773103906803343</v>
      </c>
      <c r="I119" s="349">
        <f>IF(I$16=0,0,I$16/FBT_fec!I$16)</f>
        <v>0.56862999745113019</v>
      </c>
      <c r="J119" s="349">
        <f>IF(J$16=0,0,J$16/FBT_fec!J$16)</f>
        <v>0.56324423554079883</v>
      </c>
      <c r="K119" s="349">
        <f>IF(K$16=0,0,K$16/FBT_fec!K$16)</f>
        <v>0.56634839393397973</v>
      </c>
      <c r="L119" s="349">
        <f>IF(L$16=0,0,L$16/FBT_fec!L$16)</f>
        <v>0.56685476356193176</v>
      </c>
      <c r="M119" s="349">
        <f>IF(M$16=0,0,M$16/FBT_fec!M$16)</f>
        <v>0.57517373341266753</v>
      </c>
      <c r="N119" s="349">
        <f>IF(N$16=0,0,N$16/FBT_fec!N$16)</f>
        <v>0.5884193512732836</v>
      </c>
      <c r="O119" s="349">
        <f>IF(O$16=0,0,O$16/FBT_fec!O$16)</f>
        <v>0.58193733152632399</v>
      </c>
      <c r="P119" s="349">
        <f>IF(P$16=0,0,P$16/FBT_fec!P$16)</f>
        <v>0.57050384058486114</v>
      </c>
      <c r="Q119" s="349">
        <f>IF(Q$16=0,0,Q$16/FBT_fec!Q$16)</f>
        <v>0.58493577911915107</v>
      </c>
      <c r="R119" s="349">
        <f>IF(R$16=0,0,R$16/FBT_fec!R$16)</f>
        <v>0.5892834240651974</v>
      </c>
      <c r="S119" s="349">
        <f>IF(S$16=0,0,S$16/FBT_fec!S$16)</f>
        <v>0.592688358166514</v>
      </c>
      <c r="T119" s="349">
        <f>IF(T$16=0,0,T$16/FBT_fec!T$16)</f>
        <v>0.56985487821848935</v>
      </c>
      <c r="U119" s="349">
        <f>IF(U$16=0,0,U$16/FBT_fec!U$16)</f>
        <v>0.58443924400789038</v>
      </c>
      <c r="V119" s="349">
        <f>IF(V$16=0,0,V$16/FBT_fec!V$16)</f>
        <v>0.58253821232839642</v>
      </c>
      <c r="W119" s="349">
        <f>IF(W$16=0,0,W$16/FBT_fec!W$16)</f>
        <v>0.58225170691482708</v>
      </c>
      <c r="X119" s="349">
        <f>IF(X$16=0,0,X$16/FBT_fec!X$16)</f>
        <v>0.58456584443778847</v>
      </c>
      <c r="Y119" s="349">
        <f>IF(Y$16=0,0,Y$16/FBT_fec!Y$16)</f>
        <v>0.58130920025863964</v>
      </c>
      <c r="DA119" s="178"/>
    </row>
    <row r="120" spans="1:105" ht="12" customHeight="1" x14ac:dyDescent="0.25">
      <c r="A120" s="174" t="s">
        <v>2159</v>
      </c>
      <c r="B120" s="349">
        <f>IF(B$25=0,0,B$25/FBT_fec!B$25)</f>
        <v>0.28582732891564117</v>
      </c>
      <c r="C120" s="349">
        <f>IF(C$25=0,0,C$25/FBT_fec!C$25)</f>
        <v>0.28594336144452553</v>
      </c>
      <c r="D120" s="349">
        <f>IF(D$25=0,0,D$25/FBT_fec!D$25)</f>
        <v>0.28658214633146067</v>
      </c>
      <c r="E120" s="349">
        <f>IF(E$25=0,0,E$25/FBT_fec!E$25)</f>
        <v>0.2871186782335613</v>
      </c>
      <c r="F120" s="349">
        <f>IF(F$25=0,0,F$25/FBT_fec!F$25)</f>
        <v>0.29136903486153531</v>
      </c>
      <c r="G120" s="349">
        <f>IF(G$25=0,0,G$25/FBT_fec!G$25)</f>
        <v>0.29633397261874789</v>
      </c>
      <c r="H120" s="349">
        <f>IF(H$25=0,0,H$25/FBT_fec!H$25)</f>
        <v>0.29330783949165445</v>
      </c>
      <c r="I120" s="349">
        <f>IF(I$25=0,0,I$25/FBT_fec!I$25)</f>
        <v>0.31016181679152555</v>
      </c>
      <c r="J120" s="349">
        <f>IF(J$25=0,0,J$25/FBT_fec!J$25)</f>
        <v>0.30722412847679914</v>
      </c>
      <c r="K120" s="349">
        <f>IF(K$25=0,0,K$25/FBT_fec!K$25)</f>
        <v>0.30891730578217086</v>
      </c>
      <c r="L120" s="349">
        <f>IF(L$25=0,0,L$25/FBT_fec!L$25)</f>
        <v>0.30919350739741747</v>
      </c>
      <c r="M120" s="349">
        <f>IF(M$25=0,0,M$25/FBT_fec!M$25)</f>
        <v>0.31373112731600028</v>
      </c>
      <c r="N120" s="349">
        <f>IF(N$25=0,0,N$25/FBT_fec!N$25)</f>
        <v>0.32095600978542727</v>
      </c>
      <c r="O120" s="349">
        <f>IF(O$25=0,0,O$25/FBT_fec!O$25)</f>
        <v>0.31742036265072199</v>
      </c>
      <c r="P120" s="349">
        <f>IF(P$25=0,0,P$25/FBT_fec!P$25)</f>
        <v>0.31118391304628784</v>
      </c>
      <c r="Q120" s="349">
        <f>IF(Q$25=0,0,Q$25/FBT_fec!Q$25)</f>
        <v>0.31905587951953673</v>
      </c>
      <c r="R120" s="349">
        <f>IF(R$25=0,0,R$25/FBT_fec!R$25)</f>
        <v>0.32142732221738035</v>
      </c>
      <c r="S120" s="349">
        <f>IF(S$25=0,0,S$25/FBT_fec!S$25)</f>
        <v>0.3232845589999167</v>
      </c>
      <c r="T120" s="349">
        <f>IF(T$25=0,0,T$25/FBT_fec!T$25)</f>
        <v>0.3108299335737213</v>
      </c>
      <c r="U120" s="349">
        <f>IF(U$25=0,0,U$25/FBT_fec!U$25)</f>
        <v>0.31878504218612197</v>
      </c>
      <c r="V120" s="349">
        <f>IF(V$25=0,0,V$25/FBT_fec!V$25)</f>
        <v>0.31774811581548901</v>
      </c>
      <c r="W120" s="349">
        <f>IF(W$25=0,0,W$25/FBT_fec!W$25)</f>
        <v>0.31759184013536013</v>
      </c>
      <c r="X120" s="349">
        <f>IF(X$25=0,0,X$25/FBT_fec!X$25)</f>
        <v>0.31885409696606637</v>
      </c>
      <c r="Y120" s="349">
        <f>IF(Y$25=0,0,Y$25/FBT_fec!Y$25)</f>
        <v>0.31707774559562157</v>
      </c>
      <c r="DA120" s="178"/>
    </row>
    <row r="121" spans="1:105" ht="12" customHeight="1" x14ac:dyDescent="0.25">
      <c r="A121" s="174" t="s">
        <v>2171</v>
      </c>
      <c r="B121" s="349">
        <f>IF(B$34=0,0,B$34/FBT_fec!B$34)</f>
        <v>0.44869874074240279</v>
      </c>
      <c r="C121" s="349">
        <f>IF(C$34=0,0,C$34/FBT_fec!C$34)</f>
        <v>0.44505512055101609</v>
      </c>
      <c r="D121" s="349">
        <f>IF(D$34=0,0,D$34/FBT_fec!D$34)</f>
        <v>0.44401679608331152</v>
      </c>
      <c r="E121" s="349">
        <f>IF(E$34=0,0,E$34/FBT_fec!E$34)</f>
        <v>0.45306890178215053</v>
      </c>
      <c r="F121" s="349">
        <f>IF(F$34=0,0,F$34/FBT_fec!F$34)</f>
        <v>0.44632113754558961</v>
      </c>
      <c r="G121" s="349">
        <f>IF(G$34=0,0,G$34/FBT_fec!G$34)</f>
        <v>0.4525790869045756</v>
      </c>
      <c r="H121" s="349">
        <f>IF(H$34=0,0,H$34/FBT_fec!H$34)</f>
        <v>0.45003043235809032</v>
      </c>
      <c r="I121" s="349">
        <f>IF(I$34=0,0,I$34/FBT_fec!I$34)</f>
        <v>0.4615643207621779</v>
      </c>
      <c r="J121" s="349">
        <f>IF(J$34=0,0,J$34/FBT_fec!J$34)</f>
        <v>0.46250897099850657</v>
      </c>
      <c r="K121" s="349">
        <f>IF(K$34=0,0,K$34/FBT_fec!K$34)</f>
        <v>0.4637181761523535</v>
      </c>
      <c r="L121" s="349">
        <f>IF(L$34=0,0,L$34/FBT_fec!L$34)</f>
        <v>0.46305445410273416</v>
      </c>
      <c r="M121" s="349">
        <f>IF(M$34=0,0,M$34/FBT_fec!M$34)</f>
        <v>0.46243581887167962</v>
      </c>
      <c r="N121" s="349">
        <f>IF(N$34=0,0,N$34/FBT_fec!N$34)</f>
        <v>0.46233664413147335</v>
      </c>
      <c r="O121" s="349">
        <f>IF(O$34=0,0,O$34/FBT_fec!O$34)</f>
        <v>0.4604348106481011</v>
      </c>
      <c r="P121" s="349">
        <f>IF(P$34=0,0,P$34/FBT_fec!P$34)</f>
        <v>0.46196850959454233</v>
      </c>
      <c r="Q121" s="349">
        <f>IF(Q$34=0,0,Q$34/FBT_fec!Q$34)</f>
        <v>0.4604282722596163</v>
      </c>
      <c r="R121" s="349">
        <f>IF(R$34=0,0,R$34/FBT_fec!R$34)</f>
        <v>0.46355221632729171</v>
      </c>
      <c r="S121" s="349">
        <f>IF(S$34=0,0,S$34/FBT_fec!S$34)</f>
        <v>0.46387731202769211</v>
      </c>
      <c r="T121" s="349">
        <f>IF(T$34=0,0,T$34/FBT_fec!T$34)</f>
        <v>0.46583036115027665</v>
      </c>
      <c r="U121" s="349">
        <f>IF(U$34=0,0,U$34/FBT_fec!U$34)</f>
        <v>0.46452224866134734</v>
      </c>
      <c r="V121" s="349">
        <f>IF(V$34=0,0,V$34/FBT_fec!V$34)</f>
        <v>0.4655607648217932</v>
      </c>
      <c r="W121" s="349">
        <f>IF(W$34=0,0,W$34/FBT_fec!W$34)</f>
        <v>0.46566269447774267</v>
      </c>
      <c r="X121" s="349">
        <f>IF(X$34=0,0,X$34/FBT_fec!X$34)</f>
        <v>0.46389091349561484</v>
      </c>
      <c r="Y121" s="349">
        <f>IF(Y$34=0,0,Y$34/FBT_fec!Y$34)</f>
        <v>0.46385360919696195</v>
      </c>
      <c r="DA121" s="178"/>
    </row>
    <row r="122" spans="1:105" ht="12" customHeight="1" x14ac:dyDescent="0.25">
      <c r="A122" s="174" t="s">
        <v>2183</v>
      </c>
      <c r="B122" s="349">
        <f>IF(B$45=0,0,B$45/FBT_fec!B$45)</f>
        <v>0.40280219155865798</v>
      </c>
      <c r="C122" s="349">
        <f>IF(C$45=0,0,C$45/FBT_fec!C$45)</f>
        <v>0.40024416858169604</v>
      </c>
      <c r="D122" s="349">
        <f>IF(D$45=0,0,D$45/FBT_fec!D$45)</f>
        <v>0.39962020765162432</v>
      </c>
      <c r="E122" s="349">
        <f>IF(E$45=0,0,E$45/FBT_fec!E$45)</f>
        <v>0.40651284355514133</v>
      </c>
      <c r="F122" s="349">
        <f>IF(F$45=0,0,F$45/FBT_fec!F$45)</f>
        <v>0.40084358979263146</v>
      </c>
      <c r="G122" s="349">
        <f>IF(G$45=0,0,G$45/FBT_fec!G$45)</f>
        <v>0.40484159218339011</v>
      </c>
      <c r="H122" s="349">
        <f>IF(H$45=0,0,H$45/FBT_fec!H$45)</f>
        <v>0.40294114420038785</v>
      </c>
      <c r="I122" s="349">
        <f>IF(I$45=0,0,I$45/FBT_fec!I$45)</f>
        <v>0.41090573028409805</v>
      </c>
      <c r="J122" s="349">
        <f>IF(J$45=0,0,J$45/FBT_fec!J$45)</f>
        <v>0.41203773389046322</v>
      </c>
      <c r="K122" s="349">
        <f>IF(K$45=0,0,K$45/FBT_fec!K$45)</f>
        <v>0.41282912350996703</v>
      </c>
      <c r="L122" s="349">
        <f>IF(L$45=0,0,L$45/FBT_fec!L$45)</f>
        <v>0.41212933296993021</v>
      </c>
      <c r="M122" s="349">
        <f>IF(M$45=0,0,M$45/FBT_fec!M$45)</f>
        <v>0.41168117921322595</v>
      </c>
      <c r="N122" s="349">
        <f>IF(N$45=0,0,N$45/FBT_fec!N$45)</f>
        <v>0.4115098347298039</v>
      </c>
      <c r="O122" s="349">
        <f>IF(O$45=0,0,O$45/FBT_fec!O$45)</f>
        <v>0.41081900906267499</v>
      </c>
      <c r="P122" s="349">
        <f>IF(P$45=0,0,P$45/FBT_fec!P$45)</f>
        <v>0.41280722083739735</v>
      </c>
      <c r="Q122" s="349">
        <f>IF(Q$45=0,0,Q$45/FBT_fec!Q$45)</f>
        <v>0.41119375017494597</v>
      </c>
      <c r="R122" s="349">
        <f>IF(R$45=0,0,R$45/FBT_fec!R$45)</f>
        <v>0.41306216198797885</v>
      </c>
      <c r="S122" s="349">
        <f>IF(S$45=0,0,S$45/FBT_fec!S$45)</f>
        <v>0.41340415691980775</v>
      </c>
      <c r="T122" s="349">
        <f>IF(T$45=0,0,T$45/FBT_fec!T$45)</f>
        <v>0.41596108702382495</v>
      </c>
      <c r="U122" s="349">
        <f>IF(U$45=0,0,U$45/FBT_fec!U$45)</f>
        <v>0.41474275484248713</v>
      </c>
      <c r="V122" s="349">
        <f>IF(V$45=0,0,V$45/FBT_fec!V$45)</f>
        <v>0.41544128047652062</v>
      </c>
      <c r="W122" s="349">
        <f>IF(W$45=0,0,W$45/FBT_fec!W$45)</f>
        <v>0.41576074344868763</v>
      </c>
      <c r="X122" s="349">
        <f>IF(X$45=0,0,X$45/FBT_fec!X$45)</f>
        <v>0.41454883029926159</v>
      </c>
      <c r="Y122" s="349">
        <f>IF(Y$45=0,0,Y$45/FBT_fec!Y$45)</f>
        <v>0.41454078005354628</v>
      </c>
      <c r="DA122" s="178"/>
    </row>
    <row r="123" spans="1:105" ht="12" customHeight="1" x14ac:dyDescent="0.25">
      <c r="A123" s="174" t="s">
        <v>2209</v>
      </c>
      <c r="B123" s="349">
        <f>IF(B$66=0,0,B$66/FBT_fec!B$66)</f>
        <v>0.62933389159092312</v>
      </c>
      <c r="C123" s="349">
        <f>IF(C$66=0,0,C$66/FBT_fec!C$66)</f>
        <v>0.63159321591741024</v>
      </c>
      <c r="D123" s="349">
        <f>IF(D$66=0,0,D$66/FBT_fec!D$66)</f>
        <v>0.63284373285362161</v>
      </c>
      <c r="E123" s="349">
        <f>IF(E$66=0,0,E$66/FBT_fec!E$66)</f>
        <v>0.62708422921258322</v>
      </c>
      <c r="F123" s="349">
        <f>IF(F$66=0,0,F$66/FBT_fec!F$66)</f>
        <v>0.6382823858476806</v>
      </c>
      <c r="G123" s="349">
        <f>IF(G$66=0,0,G$66/FBT_fec!G$66)</f>
        <v>0.64115839522466822</v>
      </c>
      <c r="H123" s="349">
        <f>IF(H$66=0,0,H$66/FBT_fec!H$66)</f>
        <v>0.63886602153021876</v>
      </c>
      <c r="I123" s="349">
        <f>IF(I$66=0,0,I$66/FBT_fec!I$66)</f>
        <v>0.65112606843778253</v>
      </c>
      <c r="J123" s="349">
        <f>IF(J$66=0,0,J$66/FBT_fec!J$66)</f>
        <v>0.64813142172146998</v>
      </c>
      <c r="K123" s="349">
        <f>IF(K$66=0,0,K$66/FBT_fec!K$66)</f>
        <v>0.64925458253891821</v>
      </c>
      <c r="L123" s="349">
        <f>IF(L$66=0,0,L$66/FBT_fec!L$66)</f>
        <v>0.6497804040311197</v>
      </c>
      <c r="M123" s="349">
        <f>IF(M$66=0,0,M$66/FBT_fec!M$66)</f>
        <v>0.65327919988776062</v>
      </c>
      <c r="N123" s="349">
        <f>IF(N$66=0,0,N$66/FBT_fec!N$66)</f>
        <v>0.65865216657487546</v>
      </c>
      <c r="O123" s="349">
        <f>IF(O$66=0,0,O$66/FBT_fec!O$66)</f>
        <v>0.65591416443820327</v>
      </c>
      <c r="P123" s="349">
        <f>IF(P$66=0,0,P$66/FBT_fec!P$66)</f>
        <v>0.65043185413240601</v>
      </c>
      <c r="Q123" s="349">
        <f>IF(Q$66=0,0,Q$66/FBT_fec!Q$66)</f>
        <v>0.65691576933386886</v>
      </c>
      <c r="R123" s="349">
        <f>IF(R$66=0,0,R$66/FBT_fec!R$66)</f>
        <v>0.65834671316783699</v>
      </c>
      <c r="S123" s="349">
        <f>IF(S$66=0,0,S$66/FBT_fec!S$66)</f>
        <v>0.65957251693893382</v>
      </c>
      <c r="T123" s="349">
        <f>IF(T$66=0,0,T$66/FBT_fec!T$66)</f>
        <v>0.64875642633691943</v>
      </c>
      <c r="U123" s="349">
        <f>IF(U$66=0,0,U$66/FBT_fec!U$66)</f>
        <v>0.65507330945845876</v>
      </c>
      <c r="V123" s="349">
        <f>IF(V$66=0,0,V$66/FBT_fec!V$66)</f>
        <v>0.65428606765147901</v>
      </c>
      <c r="W123" s="349">
        <f>IF(W$66=0,0,W$66/FBT_fec!W$66)</f>
        <v>0.65406433086571969</v>
      </c>
      <c r="X123" s="349">
        <f>IF(X$66=0,0,X$66/FBT_fec!X$66)</f>
        <v>0.65530395289502985</v>
      </c>
      <c r="Y123" s="349">
        <f>IF(Y$66=0,0,Y$66/FBT_fec!Y$66)</f>
        <v>0.653864971292758</v>
      </c>
      <c r="DA123" s="178"/>
    </row>
    <row r="124" spans="1:105" ht="12" customHeight="1" x14ac:dyDescent="0.25">
      <c r="A124" s="41" t="s">
        <v>2226</v>
      </c>
      <c r="B124" s="337">
        <f>IF(B$80=0,0,B$80/FBT_fec!B$80)</f>
        <v>0.5110914926316048</v>
      </c>
      <c r="C124" s="337">
        <f>IF(C$80=0,0,C$80/FBT_fec!C$80)</f>
        <v>0.51109149263160469</v>
      </c>
      <c r="D124" s="337">
        <f>IF(D$80=0,0,D$80/FBT_fec!D$80)</f>
        <v>0.5110914926316048</v>
      </c>
      <c r="E124" s="337">
        <f>IF(E$80=0,0,E$80/FBT_fec!E$80)</f>
        <v>0.5110914926316048</v>
      </c>
      <c r="F124" s="337">
        <f>IF(F$80=0,0,F$80/FBT_fec!F$80)</f>
        <v>0.51109149263160492</v>
      </c>
      <c r="G124" s="337">
        <f>IF(G$80=0,0,G$80/FBT_fec!G$80)</f>
        <v>0.51109149263160469</v>
      </c>
      <c r="H124" s="337">
        <f>IF(H$80=0,0,H$80/FBT_fec!H$80)</f>
        <v>0.5110914926316048</v>
      </c>
      <c r="I124" s="337">
        <f>IF(I$80=0,0,I$80/FBT_fec!I$80)</f>
        <v>0.5110914926316048</v>
      </c>
      <c r="J124" s="337">
        <f>IF(J$80=0,0,J$80/FBT_fec!J$80)</f>
        <v>0.5110914926316048</v>
      </c>
      <c r="K124" s="337">
        <f>IF(K$80=0,0,K$80/FBT_fec!K$80)</f>
        <v>0.5110914926316048</v>
      </c>
      <c r="L124" s="337">
        <f>IF(L$80=0,0,L$80/FBT_fec!L$80)</f>
        <v>0.5110914926316048</v>
      </c>
      <c r="M124" s="337">
        <f>IF(M$80=0,0,M$80/FBT_fec!M$80)</f>
        <v>0.51109149263160492</v>
      </c>
      <c r="N124" s="337">
        <f>IF(N$80=0,0,N$80/FBT_fec!N$80)</f>
        <v>0.5110914926316048</v>
      </c>
      <c r="O124" s="337">
        <f>IF(O$80=0,0,O$80/FBT_fec!O$80)</f>
        <v>0.51109149263160492</v>
      </c>
      <c r="P124" s="337">
        <f>IF(P$80=0,0,P$80/FBT_fec!P$80)</f>
        <v>0.5110914926316048</v>
      </c>
      <c r="Q124" s="337">
        <f>IF(Q$80=0,0,Q$80/FBT_fec!Q$80)</f>
        <v>0.51109149263160492</v>
      </c>
      <c r="R124" s="337">
        <f>IF(R$80=0,0,R$80/FBT_fec!R$80)</f>
        <v>0.51109149263160469</v>
      </c>
      <c r="S124" s="337">
        <f>IF(S$80=0,0,S$80/FBT_fec!S$80)</f>
        <v>0.5110914926316048</v>
      </c>
      <c r="T124" s="337">
        <f>IF(T$80=0,0,T$80/FBT_fec!T$80)</f>
        <v>0.5110914926316048</v>
      </c>
      <c r="U124" s="337">
        <f>IF(U$80=0,0,U$80/FBT_fec!U$80)</f>
        <v>0.5110914926316048</v>
      </c>
      <c r="V124" s="337">
        <f>IF(V$80=0,0,V$80/FBT_fec!V$80)</f>
        <v>0.5110914926316048</v>
      </c>
      <c r="W124" s="337">
        <f>IF(W$80=0,0,W$80/FBT_fec!W$80)</f>
        <v>0.5110914926316048</v>
      </c>
      <c r="X124" s="337">
        <f>IF(X$80=0,0,X$80/FBT_fec!X$80)</f>
        <v>0.51109149263160492</v>
      </c>
      <c r="Y124" s="337">
        <f>IF(Y$80=0,0,Y$80/FBT_fec!Y$80)</f>
        <v>0.51109149263160492</v>
      </c>
      <c r="DA124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4">
    <tabColor theme="6" tint="0.59999389629810485"/>
    <pageSetUpPr fitToPage="1"/>
  </sheetPr>
  <dimension ref="A1:DA124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Food, beverages and tobacco / CO2 emissions"</f>
        <v>SI: Food, beverages and tobacco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342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22</v>
      </c>
      <c r="B5" s="223">
        <v>195.95237867757871</v>
      </c>
      <c r="C5" s="223">
        <v>191.20230971828639</v>
      </c>
      <c r="D5" s="223">
        <v>178.6485373186658</v>
      </c>
      <c r="E5" s="223">
        <v>227.3326390783667</v>
      </c>
      <c r="F5" s="223">
        <v>174.83481323868611</v>
      </c>
      <c r="G5" s="223">
        <v>161.5905097183678</v>
      </c>
      <c r="H5" s="223">
        <v>202.60779767862209</v>
      </c>
      <c r="I5" s="223">
        <v>130.26889692212171</v>
      </c>
      <c r="J5" s="223">
        <v>129.702152881605</v>
      </c>
      <c r="K5" s="223">
        <v>116.8042712410647</v>
      </c>
      <c r="L5" s="223">
        <v>115.2131104812661</v>
      </c>
      <c r="M5" s="223">
        <v>102.51152280104129</v>
      </c>
      <c r="N5" s="223">
        <v>86.979576601913891</v>
      </c>
      <c r="O5" s="223">
        <v>91.146469321405874</v>
      </c>
      <c r="P5" s="223">
        <v>112.09805316154591</v>
      </c>
      <c r="Q5" s="223">
        <v>95.788087561699498</v>
      </c>
      <c r="R5" s="223">
        <v>89.606211841883621</v>
      </c>
      <c r="S5" s="223">
        <v>89.740393200960597</v>
      </c>
      <c r="T5" s="223">
        <v>110.73450564173631</v>
      </c>
      <c r="U5" s="223">
        <v>92.526752521216011</v>
      </c>
      <c r="V5" s="223">
        <v>93.410633521080072</v>
      </c>
      <c r="W5" s="223">
        <v>95.921556481078468</v>
      </c>
      <c r="X5" s="223">
        <v>92.278433881271681</v>
      </c>
      <c r="Y5" s="223">
        <v>88.956868680974409</v>
      </c>
      <c r="DA5" s="89" t="s">
        <v>2300</v>
      </c>
    </row>
    <row r="6" spans="1:105" ht="12" customHeight="1" x14ac:dyDescent="0.25">
      <c r="A6" s="55" t="s">
        <v>91</v>
      </c>
      <c r="B6" s="259">
        <v>0</v>
      </c>
      <c r="C6" s="259">
        <v>0</v>
      </c>
      <c r="D6" s="259">
        <v>0</v>
      </c>
      <c r="E6" s="259">
        <v>0</v>
      </c>
      <c r="F6" s="259">
        <v>0</v>
      </c>
      <c r="G6" s="259">
        <v>0</v>
      </c>
      <c r="H6" s="259">
        <v>0</v>
      </c>
      <c r="I6" s="259">
        <v>0</v>
      </c>
      <c r="J6" s="259">
        <v>0</v>
      </c>
      <c r="K6" s="259">
        <v>0</v>
      </c>
      <c r="L6" s="259">
        <v>0</v>
      </c>
      <c r="M6" s="259">
        <v>0</v>
      </c>
      <c r="N6" s="259">
        <v>0</v>
      </c>
      <c r="O6" s="259">
        <v>0</v>
      </c>
      <c r="P6" s="259">
        <v>0</v>
      </c>
      <c r="Q6" s="259">
        <v>0</v>
      </c>
      <c r="R6" s="259">
        <v>0</v>
      </c>
      <c r="S6" s="259">
        <v>0</v>
      </c>
      <c r="T6" s="259">
        <v>0</v>
      </c>
      <c r="U6" s="259">
        <v>0</v>
      </c>
      <c r="V6" s="259">
        <v>0</v>
      </c>
      <c r="W6" s="259">
        <v>0</v>
      </c>
      <c r="X6" s="259">
        <v>0</v>
      </c>
      <c r="Y6" s="259">
        <v>0</v>
      </c>
      <c r="DA6" s="67" t="s">
        <v>2301</v>
      </c>
    </row>
    <row r="7" spans="1:105" ht="12" customHeight="1" x14ac:dyDescent="0.25">
      <c r="A7" s="173" t="s">
        <v>92</v>
      </c>
      <c r="B7" s="224">
        <v>0</v>
      </c>
      <c r="C7" s="224">
        <v>0</v>
      </c>
      <c r="D7" s="224">
        <v>0</v>
      </c>
      <c r="E7" s="224">
        <v>0</v>
      </c>
      <c r="F7" s="224">
        <v>0</v>
      </c>
      <c r="G7" s="224">
        <v>0</v>
      </c>
      <c r="H7" s="224">
        <v>0</v>
      </c>
      <c r="I7" s="224">
        <v>0</v>
      </c>
      <c r="J7" s="224">
        <v>0</v>
      </c>
      <c r="K7" s="224">
        <v>0</v>
      </c>
      <c r="L7" s="224">
        <v>0</v>
      </c>
      <c r="M7" s="224">
        <v>0</v>
      </c>
      <c r="N7" s="224">
        <v>0</v>
      </c>
      <c r="O7" s="224">
        <v>0</v>
      </c>
      <c r="P7" s="224">
        <v>0</v>
      </c>
      <c r="Q7" s="224">
        <v>0</v>
      </c>
      <c r="R7" s="224">
        <v>0</v>
      </c>
      <c r="S7" s="224">
        <v>0</v>
      </c>
      <c r="T7" s="224">
        <v>0</v>
      </c>
      <c r="U7" s="224">
        <v>0</v>
      </c>
      <c r="V7" s="224">
        <v>0</v>
      </c>
      <c r="W7" s="224">
        <v>0</v>
      </c>
      <c r="X7" s="224">
        <v>0</v>
      </c>
      <c r="Y7" s="224">
        <v>0</v>
      </c>
      <c r="DA7" s="177" t="s">
        <v>2302</v>
      </c>
    </row>
    <row r="8" spans="1:105" ht="12" customHeight="1" x14ac:dyDescent="0.25">
      <c r="A8" s="173" t="s">
        <v>93</v>
      </c>
      <c r="B8" s="224">
        <v>0</v>
      </c>
      <c r="C8" s="224">
        <v>0</v>
      </c>
      <c r="D8" s="224">
        <v>0</v>
      </c>
      <c r="E8" s="224">
        <v>0</v>
      </c>
      <c r="F8" s="224">
        <v>0</v>
      </c>
      <c r="G8" s="224">
        <v>0</v>
      </c>
      <c r="H8" s="224">
        <v>0</v>
      </c>
      <c r="I8" s="224">
        <v>0</v>
      </c>
      <c r="J8" s="224">
        <v>0</v>
      </c>
      <c r="K8" s="224">
        <v>0</v>
      </c>
      <c r="L8" s="224">
        <v>0</v>
      </c>
      <c r="M8" s="224">
        <v>0</v>
      </c>
      <c r="N8" s="224">
        <v>0</v>
      </c>
      <c r="O8" s="224">
        <v>0</v>
      </c>
      <c r="P8" s="224">
        <v>0</v>
      </c>
      <c r="Q8" s="224">
        <v>0</v>
      </c>
      <c r="R8" s="224">
        <v>0</v>
      </c>
      <c r="S8" s="224">
        <v>0</v>
      </c>
      <c r="T8" s="224">
        <v>0</v>
      </c>
      <c r="U8" s="224">
        <v>0</v>
      </c>
      <c r="V8" s="224">
        <v>0</v>
      </c>
      <c r="W8" s="224">
        <v>0</v>
      </c>
      <c r="X8" s="224">
        <v>0</v>
      </c>
      <c r="Y8" s="224">
        <v>0</v>
      </c>
      <c r="DA8" s="177" t="s">
        <v>2303</v>
      </c>
    </row>
    <row r="9" spans="1:105" ht="12" customHeight="1" x14ac:dyDescent="0.25">
      <c r="A9" s="173" t="s">
        <v>94</v>
      </c>
      <c r="B9" s="224">
        <v>0</v>
      </c>
      <c r="C9" s="224">
        <v>0</v>
      </c>
      <c r="D9" s="224">
        <v>0</v>
      </c>
      <c r="E9" s="224">
        <v>0</v>
      </c>
      <c r="F9" s="224">
        <v>0</v>
      </c>
      <c r="G9" s="224">
        <v>0</v>
      </c>
      <c r="H9" s="224">
        <v>0</v>
      </c>
      <c r="I9" s="224">
        <v>0</v>
      </c>
      <c r="J9" s="224">
        <v>0</v>
      </c>
      <c r="K9" s="224">
        <v>0</v>
      </c>
      <c r="L9" s="224">
        <v>0</v>
      </c>
      <c r="M9" s="224">
        <v>0</v>
      </c>
      <c r="N9" s="224">
        <v>0</v>
      </c>
      <c r="O9" s="224">
        <v>0</v>
      </c>
      <c r="P9" s="224">
        <v>0</v>
      </c>
      <c r="Q9" s="224">
        <v>0</v>
      </c>
      <c r="R9" s="224">
        <v>0</v>
      </c>
      <c r="S9" s="224">
        <v>0</v>
      </c>
      <c r="T9" s="224">
        <v>0</v>
      </c>
      <c r="U9" s="224">
        <v>0</v>
      </c>
      <c r="V9" s="224">
        <v>0</v>
      </c>
      <c r="W9" s="224">
        <v>0</v>
      </c>
      <c r="X9" s="224">
        <v>0</v>
      </c>
      <c r="Y9" s="224">
        <v>0</v>
      </c>
      <c r="DA9" s="177" t="s">
        <v>2304</v>
      </c>
    </row>
    <row r="10" spans="1:105" ht="12" customHeight="1" x14ac:dyDescent="0.25">
      <c r="A10" s="56" t="s">
        <v>95</v>
      </c>
      <c r="B10" s="260">
        <v>4.0778857465149869</v>
      </c>
      <c r="C10" s="260">
        <v>3.7286671419188848</v>
      </c>
      <c r="D10" s="260">
        <v>3.3487476055596228</v>
      </c>
      <c r="E10" s="260">
        <v>4.7997727728246291</v>
      </c>
      <c r="F10" s="260">
        <v>3.230633221873783</v>
      </c>
      <c r="G10" s="260">
        <v>3.0798963292497699</v>
      </c>
      <c r="H10" s="260">
        <v>3.8677470511085441</v>
      </c>
      <c r="I10" s="260">
        <v>2.4767397984157662</v>
      </c>
      <c r="J10" s="260">
        <v>2.5677063686402599</v>
      </c>
      <c r="K10" s="260">
        <v>2.311715639398451</v>
      </c>
      <c r="L10" s="260">
        <v>2.2681340885330319</v>
      </c>
      <c r="M10" s="260">
        <v>1.8901971852111541</v>
      </c>
      <c r="N10" s="260">
        <v>1.455657045163151</v>
      </c>
      <c r="O10" s="260">
        <v>1.617091606208533</v>
      </c>
      <c r="P10" s="260">
        <v>2.149822518799553</v>
      </c>
      <c r="Q10" s="260">
        <v>1.637336608992459</v>
      </c>
      <c r="R10" s="260">
        <v>1.521578104492898</v>
      </c>
      <c r="S10" s="260">
        <v>1.4468199378990969</v>
      </c>
      <c r="T10" s="260">
        <v>2.1945772025079382</v>
      </c>
      <c r="U10" s="260">
        <v>1.6608844051285589</v>
      </c>
      <c r="V10" s="260">
        <v>1.6789563161738621</v>
      </c>
      <c r="W10" s="260">
        <v>1.742223535753028</v>
      </c>
      <c r="X10" s="260">
        <v>1.6268139113649469</v>
      </c>
      <c r="Y10" s="260">
        <v>1.553704893460347</v>
      </c>
      <c r="DA10" s="68" t="s">
        <v>2305</v>
      </c>
    </row>
    <row r="11" spans="1:105" ht="12" customHeight="1" x14ac:dyDescent="0.25">
      <c r="A11" s="37" t="s">
        <v>159</v>
      </c>
      <c r="B11" s="226">
        <v>1.9275544431646361</v>
      </c>
      <c r="C11" s="226">
        <v>1.5774538464817851</v>
      </c>
      <c r="D11" s="226">
        <v>1.232908943108777</v>
      </c>
      <c r="E11" s="226">
        <v>1.443266982945038</v>
      </c>
      <c r="F11" s="226">
        <v>1.340581908187366</v>
      </c>
      <c r="G11" s="226">
        <v>1.1976329222557189</v>
      </c>
      <c r="H11" s="226">
        <v>1.526346246238474</v>
      </c>
      <c r="I11" s="226">
        <v>0.92895459419113846</v>
      </c>
      <c r="J11" s="226">
        <v>0.82935800894646494</v>
      </c>
      <c r="K11" s="226">
        <v>0.74438331794816726</v>
      </c>
      <c r="L11" s="226">
        <v>0.80831045797073475</v>
      </c>
      <c r="M11" s="226">
        <v>0.65615103886852055</v>
      </c>
      <c r="N11" s="226">
        <v>0.46744182282601598</v>
      </c>
      <c r="O11" s="226">
        <v>0.55535430081837689</v>
      </c>
      <c r="P11" s="226">
        <v>0.54137739223204839</v>
      </c>
      <c r="Q11" s="226">
        <v>0.49036423827918019</v>
      </c>
      <c r="R11" s="226">
        <v>0.41291920436750912</v>
      </c>
      <c r="S11" s="226">
        <v>0.31704083860980509</v>
      </c>
      <c r="T11" s="226">
        <v>0.29090369310789738</v>
      </c>
      <c r="U11" s="226">
        <v>0.26368490686201568</v>
      </c>
      <c r="V11" s="226">
        <v>0.20818736725091869</v>
      </c>
      <c r="W11" s="226">
        <v>0.18122861839553159</v>
      </c>
      <c r="X11" s="226">
        <v>0.2397946025318867</v>
      </c>
      <c r="Y11" s="226">
        <v>0.2228255795554106</v>
      </c>
      <c r="DA11" s="69" t="s">
        <v>2306</v>
      </c>
    </row>
    <row r="12" spans="1:105" ht="12" customHeight="1" x14ac:dyDescent="0.25">
      <c r="A12" s="37" t="s">
        <v>35</v>
      </c>
      <c r="B12" s="226">
        <v>2.1503313033503511</v>
      </c>
      <c r="C12" s="226">
        <v>2.1512132954370999</v>
      </c>
      <c r="D12" s="226">
        <v>2.1158386624508458</v>
      </c>
      <c r="E12" s="226">
        <v>3.3565057898795909</v>
      </c>
      <c r="F12" s="226">
        <v>1.890051313686417</v>
      </c>
      <c r="G12" s="226">
        <v>1.882263406994052</v>
      </c>
      <c r="H12" s="226">
        <v>2.341400804870069</v>
      </c>
      <c r="I12" s="226">
        <v>1.547785204224627</v>
      </c>
      <c r="J12" s="226">
        <v>1.738348359693795</v>
      </c>
      <c r="K12" s="226">
        <v>1.567332321450283</v>
      </c>
      <c r="L12" s="226">
        <v>1.4598236305622969</v>
      </c>
      <c r="M12" s="226">
        <v>1.2340461463426331</v>
      </c>
      <c r="N12" s="226">
        <v>0.98821522233713444</v>
      </c>
      <c r="O12" s="226">
        <v>1.0617373053901571</v>
      </c>
      <c r="P12" s="226">
        <v>1.6084451265675039</v>
      </c>
      <c r="Q12" s="226">
        <v>1.1469723707132791</v>
      </c>
      <c r="R12" s="226">
        <v>1.108658900125389</v>
      </c>
      <c r="S12" s="226">
        <v>1.129779099289292</v>
      </c>
      <c r="T12" s="226">
        <v>1.903673509400041</v>
      </c>
      <c r="U12" s="226">
        <v>1.397199498266543</v>
      </c>
      <c r="V12" s="226">
        <v>1.470768948922943</v>
      </c>
      <c r="W12" s="226">
        <v>1.560994917357496</v>
      </c>
      <c r="X12" s="226">
        <v>1.38701930883306</v>
      </c>
      <c r="Y12" s="226">
        <v>1.3308793139049371</v>
      </c>
      <c r="DA12" s="69" t="s">
        <v>2307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2308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 t="s">
        <v>2309</v>
      </c>
    </row>
    <row r="15" spans="1:105" ht="12" customHeight="1" x14ac:dyDescent="0.25">
      <c r="A15" s="37" t="s">
        <v>40</v>
      </c>
      <c r="B15" s="226">
        <v>0</v>
      </c>
      <c r="C15" s="226">
        <v>0</v>
      </c>
      <c r="D15" s="226">
        <v>0</v>
      </c>
      <c r="E15" s="226">
        <v>0</v>
      </c>
      <c r="F15" s="226">
        <v>0</v>
      </c>
      <c r="G15" s="226">
        <v>0</v>
      </c>
      <c r="H15" s="226">
        <v>0</v>
      </c>
      <c r="I15" s="226">
        <v>0</v>
      </c>
      <c r="J15" s="226">
        <v>0</v>
      </c>
      <c r="K15" s="226">
        <v>0</v>
      </c>
      <c r="L15" s="226">
        <v>0</v>
      </c>
      <c r="M15" s="226">
        <v>0</v>
      </c>
      <c r="N15" s="226">
        <v>0</v>
      </c>
      <c r="O15" s="226">
        <v>0</v>
      </c>
      <c r="P15" s="226">
        <v>0</v>
      </c>
      <c r="Q15" s="226">
        <v>0</v>
      </c>
      <c r="R15" s="226">
        <v>0</v>
      </c>
      <c r="S15" s="226">
        <v>0</v>
      </c>
      <c r="T15" s="226">
        <v>0</v>
      </c>
      <c r="U15" s="226">
        <v>0</v>
      </c>
      <c r="V15" s="226">
        <v>0</v>
      </c>
      <c r="W15" s="226">
        <v>0</v>
      </c>
      <c r="X15" s="226">
        <v>0</v>
      </c>
      <c r="Y15" s="226">
        <v>0</v>
      </c>
      <c r="DA15" s="69" t="s">
        <v>2310</v>
      </c>
    </row>
    <row r="16" spans="1:105" ht="12" customHeight="1" x14ac:dyDescent="0.25">
      <c r="A16" s="57" t="s">
        <v>2147</v>
      </c>
      <c r="B16" s="261">
        <f t="shared" ref="B16:Y16" si="0">B17+B23+B24</f>
        <v>13.49091776826649</v>
      </c>
      <c r="C16" s="261">
        <f t="shared" si="0"/>
        <v>12.967294216159919</v>
      </c>
      <c r="D16" s="261">
        <f t="shared" si="0"/>
        <v>12.01038298223671</v>
      </c>
      <c r="E16" s="261">
        <f t="shared" si="0"/>
        <v>15.95289828656786</v>
      </c>
      <c r="F16" s="261">
        <f t="shared" si="0"/>
        <v>11.434971251742381</v>
      </c>
      <c r="G16" s="261">
        <f t="shared" si="0"/>
        <v>10.64684788574681</v>
      </c>
      <c r="H16" s="261">
        <f t="shared" si="0"/>
        <v>13.667101810333021</v>
      </c>
      <c r="I16" s="261">
        <f t="shared" si="0"/>
        <v>7.7136151298688276</v>
      </c>
      <c r="J16" s="261">
        <f t="shared" si="0"/>
        <v>7.9854720426007404</v>
      </c>
      <c r="K16" s="261">
        <f t="shared" si="0"/>
        <v>7.1154031009448158</v>
      </c>
      <c r="L16" s="261">
        <f t="shared" si="0"/>
        <v>6.9833742524649161</v>
      </c>
      <c r="M16" s="261">
        <f t="shared" si="0"/>
        <v>5.9392973270928557</v>
      </c>
      <c r="N16" s="261">
        <f t="shared" si="0"/>
        <v>4.5550021625429444</v>
      </c>
      <c r="O16" s="261">
        <f t="shared" si="0"/>
        <v>5.0394541883344042</v>
      </c>
      <c r="P16" s="261">
        <f t="shared" si="0"/>
        <v>6.7161103653111409</v>
      </c>
      <c r="Q16" s="261">
        <f t="shared" si="0"/>
        <v>5.1872821344252964</v>
      </c>
      <c r="R16" s="261">
        <f t="shared" si="0"/>
        <v>4.7321485103191554</v>
      </c>
      <c r="S16" s="261">
        <f t="shared" si="0"/>
        <v>4.6204524295198528</v>
      </c>
      <c r="T16" s="261">
        <f t="shared" si="0"/>
        <v>6.8281259115737187</v>
      </c>
      <c r="U16" s="261">
        <f t="shared" si="0"/>
        <v>5.2826838052940994</v>
      </c>
      <c r="V16" s="261">
        <f t="shared" si="0"/>
        <v>5.3858779442042906</v>
      </c>
      <c r="W16" s="261">
        <f t="shared" si="0"/>
        <v>5.5307731294071454</v>
      </c>
      <c r="X16" s="261">
        <f t="shared" si="0"/>
        <v>5.2053077934379637</v>
      </c>
      <c r="Y16" s="261">
        <f t="shared" si="0"/>
        <v>5.1661336520786714</v>
      </c>
      <c r="DA16" s="70"/>
    </row>
    <row r="17" spans="1:105" ht="12" customHeight="1" x14ac:dyDescent="0.25">
      <c r="A17" s="60" t="s">
        <v>2148</v>
      </c>
      <c r="B17" s="329">
        <v>13.49091776826649</v>
      </c>
      <c r="C17" s="329">
        <v>12.967294216159919</v>
      </c>
      <c r="D17" s="329">
        <v>12.01038298223671</v>
      </c>
      <c r="E17" s="329">
        <v>15.95289828656786</v>
      </c>
      <c r="F17" s="329">
        <v>11.434971251742381</v>
      </c>
      <c r="G17" s="329">
        <v>10.64684788574681</v>
      </c>
      <c r="H17" s="329">
        <v>13.667101810333021</v>
      </c>
      <c r="I17" s="329">
        <v>7.7136151298688276</v>
      </c>
      <c r="J17" s="329">
        <v>7.9854720426007404</v>
      </c>
      <c r="K17" s="329">
        <v>7.1154031009448158</v>
      </c>
      <c r="L17" s="329">
        <v>6.9833742524649161</v>
      </c>
      <c r="M17" s="329">
        <v>5.9392973270928557</v>
      </c>
      <c r="N17" s="329">
        <v>4.5550021625429444</v>
      </c>
      <c r="O17" s="329">
        <v>5.0394541883344042</v>
      </c>
      <c r="P17" s="329">
        <v>6.7161103653111409</v>
      </c>
      <c r="Q17" s="329">
        <v>5.1872821344252964</v>
      </c>
      <c r="R17" s="329">
        <v>4.7321485103191554</v>
      </c>
      <c r="S17" s="329">
        <v>4.6204524295198528</v>
      </c>
      <c r="T17" s="329">
        <v>6.8281259115737187</v>
      </c>
      <c r="U17" s="329">
        <v>5.2826838052940994</v>
      </c>
      <c r="V17" s="329">
        <v>5.3858779442042906</v>
      </c>
      <c r="W17" s="329">
        <v>5.5307731294071454</v>
      </c>
      <c r="X17" s="329">
        <v>5.2053077934379637</v>
      </c>
      <c r="Y17" s="329">
        <v>5.1661336520786714</v>
      </c>
      <c r="DA17" s="72" t="s">
        <v>2311</v>
      </c>
    </row>
    <row r="18" spans="1:105" ht="12" customHeight="1" x14ac:dyDescent="0.25">
      <c r="A18" s="59" t="s">
        <v>28</v>
      </c>
      <c r="B18" s="230">
        <v>0.45058327335381049</v>
      </c>
      <c r="C18" s="230">
        <v>0.22160618977163621</v>
      </c>
      <c r="D18" s="230">
        <v>0.2260911241633704</v>
      </c>
      <c r="E18" s="230">
        <v>0.23140600963006069</v>
      </c>
      <c r="F18" s="230">
        <v>0</v>
      </c>
      <c r="G18" s="230">
        <v>0.20918353904004491</v>
      </c>
      <c r="H18" s="230">
        <v>0.22278650275899961</v>
      </c>
      <c r="I18" s="230">
        <v>0</v>
      </c>
      <c r="J18" s="230">
        <v>0</v>
      </c>
      <c r="K18" s="230">
        <v>0</v>
      </c>
      <c r="L18" s="230">
        <v>0</v>
      </c>
      <c r="M18" s="230">
        <v>0</v>
      </c>
      <c r="N18" s="230">
        <v>0</v>
      </c>
      <c r="O18" s="230">
        <v>0</v>
      </c>
      <c r="P18" s="230">
        <v>0</v>
      </c>
      <c r="Q18" s="230">
        <v>0</v>
      </c>
      <c r="R18" s="230">
        <v>0</v>
      </c>
      <c r="S18" s="230">
        <v>0</v>
      </c>
      <c r="T18" s="230">
        <v>0</v>
      </c>
      <c r="U18" s="230">
        <v>0</v>
      </c>
      <c r="V18" s="230">
        <v>0</v>
      </c>
      <c r="W18" s="230">
        <v>0</v>
      </c>
      <c r="X18" s="230">
        <v>0</v>
      </c>
      <c r="Y18" s="230">
        <v>0</v>
      </c>
      <c r="DA18" s="71" t="s">
        <v>2312</v>
      </c>
    </row>
    <row r="19" spans="1:105" ht="12" customHeight="1" x14ac:dyDescent="0.25">
      <c r="A19" s="59" t="s">
        <v>31</v>
      </c>
      <c r="B19" s="230">
        <v>0.2143195928724059</v>
      </c>
      <c r="C19" s="230">
        <v>0.21081363281130139</v>
      </c>
      <c r="D19" s="230">
        <v>0.2088243859528302</v>
      </c>
      <c r="E19" s="230">
        <v>0.43753275741848813</v>
      </c>
      <c r="F19" s="230">
        <v>0.4064261032085888</v>
      </c>
      <c r="G19" s="230">
        <v>0.61542423345364494</v>
      </c>
      <c r="H19" s="230">
        <v>0.62993157374579678</v>
      </c>
      <c r="I19" s="230">
        <v>0.17984811629942341</v>
      </c>
      <c r="J19" s="230">
        <v>0.18716231441089001</v>
      </c>
      <c r="K19" s="230">
        <v>0.1852425571198322</v>
      </c>
      <c r="L19" s="230">
        <v>0.1842839361199074</v>
      </c>
      <c r="M19" s="230">
        <v>0.35206469393751633</v>
      </c>
      <c r="N19" s="230">
        <v>0.15894996849968729</v>
      </c>
      <c r="O19" s="230">
        <v>0.16794156245836031</v>
      </c>
      <c r="P19" s="230">
        <v>0.36436995398950689</v>
      </c>
      <c r="Q19" s="230">
        <v>0.32884952772671211</v>
      </c>
      <c r="R19" s="230">
        <v>0.32084836571634462</v>
      </c>
      <c r="S19" s="230">
        <v>0.47201751128306219</v>
      </c>
      <c r="T19" s="230">
        <v>0.50801370005969937</v>
      </c>
      <c r="U19" s="230">
        <v>0.58039346551553495</v>
      </c>
      <c r="V19" s="230">
        <v>0.68062506465905537</v>
      </c>
      <c r="W19" s="230">
        <v>0.6000088472864552</v>
      </c>
      <c r="X19" s="230">
        <v>0.6252174458553833</v>
      </c>
      <c r="Y19" s="230">
        <v>0.89680927419020218</v>
      </c>
      <c r="DA19" s="71" t="s">
        <v>2313</v>
      </c>
    </row>
    <row r="20" spans="1:105" ht="12" customHeight="1" x14ac:dyDescent="0.25">
      <c r="A20" s="59" t="s">
        <v>159</v>
      </c>
      <c r="B20" s="230">
        <v>4.8951728958455227</v>
      </c>
      <c r="C20" s="230">
        <v>3.71454605522479</v>
      </c>
      <c r="D20" s="230">
        <v>2.8118670612786092</v>
      </c>
      <c r="E20" s="230">
        <v>3.6309521042351851</v>
      </c>
      <c r="F20" s="230">
        <v>3.1628646409820949</v>
      </c>
      <c r="G20" s="230">
        <v>2.9836922901756919</v>
      </c>
      <c r="H20" s="230">
        <v>3.6679522766153059</v>
      </c>
      <c r="I20" s="230">
        <v>2.677725227355666</v>
      </c>
      <c r="J20" s="230">
        <v>2.3863981080320378</v>
      </c>
      <c r="K20" s="230">
        <v>2.16611051465883</v>
      </c>
      <c r="L20" s="230">
        <v>2.351032383849629</v>
      </c>
      <c r="M20" s="230">
        <v>1.8725921903359231</v>
      </c>
      <c r="N20" s="230">
        <v>1.355798981755721</v>
      </c>
      <c r="O20" s="230">
        <v>1.6098931751343739</v>
      </c>
      <c r="P20" s="230">
        <v>1.5493285797454619</v>
      </c>
      <c r="Q20" s="230">
        <v>1.401209895980575</v>
      </c>
      <c r="R20" s="230">
        <v>1.197119320104</v>
      </c>
      <c r="S20" s="230">
        <v>0.90233882444973257</v>
      </c>
      <c r="T20" s="230">
        <v>0.83218784024595882</v>
      </c>
      <c r="U20" s="230">
        <v>0.74654382114370688</v>
      </c>
      <c r="V20" s="230">
        <v>0.58344234439324616</v>
      </c>
      <c r="W20" s="230">
        <v>0.51290525018452116</v>
      </c>
      <c r="X20" s="230">
        <v>0.67511160114017232</v>
      </c>
      <c r="Y20" s="230">
        <v>0.6122878822208716</v>
      </c>
      <c r="DA20" s="71" t="s">
        <v>2314</v>
      </c>
    </row>
    <row r="21" spans="1:105" ht="12" customHeight="1" x14ac:dyDescent="0.25">
      <c r="A21" s="59" t="s">
        <v>32</v>
      </c>
      <c r="B21" s="230">
        <v>2.4699101240493349</v>
      </c>
      <c r="C21" s="230">
        <v>3.7547089046458182</v>
      </c>
      <c r="D21" s="230">
        <v>3.9380558520330529</v>
      </c>
      <c r="E21" s="230">
        <v>3.2087542697072502</v>
      </c>
      <c r="F21" s="230">
        <v>3.4064405064811929</v>
      </c>
      <c r="G21" s="230">
        <v>2.1492188048418801</v>
      </c>
      <c r="H21" s="230">
        <v>3.5198271176951321</v>
      </c>
      <c r="I21" s="230">
        <v>0.39452825929171242</v>
      </c>
      <c r="J21" s="230">
        <v>0.4099809799225046</v>
      </c>
      <c r="K21" s="230">
        <v>0.2032075981238004</v>
      </c>
      <c r="L21" s="230">
        <v>0.20204998305331309</v>
      </c>
      <c r="M21" s="230">
        <v>0.1927909916012058</v>
      </c>
      <c r="N21" s="230">
        <v>0.17396883897232021</v>
      </c>
      <c r="O21" s="230">
        <v>0.18379392708163519</v>
      </c>
      <c r="P21" s="230">
        <v>0.19931972004743559</v>
      </c>
      <c r="Q21" s="230">
        <v>0.17976299648667729</v>
      </c>
      <c r="R21" s="230">
        <v>0</v>
      </c>
      <c r="S21" s="230">
        <v>3.0600106548494418E-2</v>
      </c>
      <c r="T21" s="230">
        <v>4.2087883611389758E-2</v>
      </c>
      <c r="U21" s="230">
        <v>0</v>
      </c>
      <c r="V21" s="230">
        <v>0</v>
      </c>
      <c r="W21" s="230">
        <v>0</v>
      </c>
      <c r="X21" s="230">
        <v>0</v>
      </c>
      <c r="Y21" s="230">
        <v>0</v>
      </c>
      <c r="DA21" s="71" t="s">
        <v>2315</v>
      </c>
    </row>
    <row r="22" spans="1:105" ht="12" customHeight="1" x14ac:dyDescent="0.25">
      <c r="A22" s="59" t="s">
        <v>35</v>
      </c>
      <c r="B22" s="230">
        <v>5.4609318821454149</v>
      </c>
      <c r="C22" s="230">
        <v>5.065619433706372</v>
      </c>
      <c r="D22" s="230">
        <v>4.8255445588088426</v>
      </c>
      <c r="E22" s="230">
        <v>8.444253145576873</v>
      </c>
      <c r="F22" s="230">
        <v>4.4592400010705031</v>
      </c>
      <c r="G22" s="230">
        <v>4.6893290182355498</v>
      </c>
      <c r="H22" s="230">
        <v>5.6266043395177796</v>
      </c>
      <c r="I22" s="230">
        <v>4.461513526922027</v>
      </c>
      <c r="J22" s="230">
        <v>5.0019306402353072</v>
      </c>
      <c r="K22" s="230">
        <v>4.560842431042353</v>
      </c>
      <c r="L22" s="230">
        <v>4.2460079494420659</v>
      </c>
      <c r="M22" s="230">
        <v>3.5218494512182108</v>
      </c>
      <c r="N22" s="230">
        <v>2.866284373315215</v>
      </c>
      <c r="O22" s="230">
        <v>3.0778255236600351</v>
      </c>
      <c r="P22" s="230">
        <v>4.6030921115287367</v>
      </c>
      <c r="Q22" s="230">
        <v>3.2774597142313309</v>
      </c>
      <c r="R22" s="230">
        <v>3.214180824498809</v>
      </c>
      <c r="S22" s="230">
        <v>3.2154959872385631</v>
      </c>
      <c r="T22" s="230">
        <v>5.4458364876566696</v>
      </c>
      <c r="U22" s="230">
        <v>3.9557465186348559</v>
      </c>
      <c r="V22" s="230">
        <v>4.1218105351519876</v>
      </c>
      <c r="W22" s="230">
        <v>4.4178590319361692</v>
      </c>
      <c r="X22" s="230">
        <v>3.9049787464424082</v>
      </c>
      <c r="Y22" s="230">
        <v>3.6570364956675978</v>
      </c>
      <c r="DA22" s="71" t="s">
        <v>2316</v>
      </c>
    </row>
    <row r="23" spans="1:105" ht="12" customHeight="1" x14ac:dyDescent="0.25">
      <c r="A23" s="60" t="s">
        <v>2155</v>
      </c>
      <c r="B23" s="329">
        <v>0</v>
      </c>
      <c r="C23" s="329">
        <v>0</v>
      </c>
      <c r="D23" s="329">
        <v>0</v>
      </c>
      <c r="E23" s="329">
        <v>0</v>
      </c>
      <c r="F23" s="329">
        <v>0</v>
      </c>
      <c r="G23" s="329">
        <v>0</v>
      </c>
      <c r="H23" s="329">
        <v>0</v>
      </c>
      <c r="I23" s="329">
        <v>0</v>
      </c>
      <c r="J23" s="329">
        <v>0</v>
      </c>
      <c r="K23" s="329">
        <v>0</v>
      </c>
      <c r="L23" s="329">
        <v>0</v>
      </c>
      <c r="M23" s="329">
        <v>0</v>
      </c>
      <c r="N23" s="329">
        <v>0</v>
      </c>
      <c r="O23" s="329">
        <v>0</v>
      </c>
      <c r="P23" s="329">
        <v>0</v>
      </c>
      <c r="Q23" s="329">
        <v>0</v>
      </c>
      <c r="R23" s="329">
        <v>0</v>
      </c>
      <c r="S23" s="329">
        <v>0</v>
      </c>
      <c r="T23" s="329">
        <v>0</v>
      </c>
      <c r="U23" s="329">
        <v>0</v>
      </c>
      <c r="V23" s="329">
        <v>0</v>
      </c>
      <c r="W23" s="329">
        <v>0</v>
      </c>
      <c r="X23" s="329">
        <v>0</v>
      </c>
      <c r="Y23" s="329">
        <v>0</v>
      </c>
      <c r="DA23" s="72" t="s">
        <v>2317</v>
      </c>
    </row>
    <row r="24" spans="1:105" ht="12" customHeight="1" x14ac:dyDescent="0.25">
      <c r="A24" s="60" t="s">
        <v>2157</v>
      </c>
      <c r="B24" s="329">
        <v>0</v>
      </c>
      <c r="C24" s="329">
        <v>0</v>
      </c>
      <c r="D24" s="329">
        <v>0</v>
      </c>
      <c r="E24" s="329">
        <v>0</v>
      </c>
      <c r="F24" s="329">
        <v>0</v>
      </c>
      <c r="G24" s="329">
        <v>0</v>
      </c>
      <c r="H24" s="329">
        <v>0</v>
      </c>
      <c r="I24" s="329">
        <v>0</v>
      </c>
      <c r="J24" s="329">
        <v>0</v>
      </c>
      <c r="K24" s="329">
        <v>0</v>
      </c>
      <c r="L24" s="329">
        <v>0</v>
      </c>
      <c r="M24" s="329">
        <v>0</v>
      </c>
      <c r="N24" s="329">
        <v>0</v>
      </c>
      <c r="O24" s="329">
        <v>0</v>
      </c>
      <c r="P24" s="329">
        <v>0</v>
      </c>
      <c r="Q24" s="329">
        <v>0</v>
      </c>
      <c r="R24" s="329">
        <v>0</v>
      </c>
      <c r="S24" s="329">
        <v>0</v>
      </c>
      <c r="T24" s="329">
        <v>0</v>
      </c>
      <c r="U24" s="329">
        <v>0</v>
      </c>
      <c r="V24" s="329">
        <v>0</v>
      </c>
      <c r="W24" s="329">
        <v>0</v>
      </c>
      <c r="X24" s="329">
        <v>0</v>
      </c>
      <c r="Y24" s="329">
        <v>0</v>
      </c>
      <c r="DA24" s="72" t="s">
        <v>2318</v>
      </c>
    </row>
    <row r="25" spans="1:105" ht="12" customHeight="1" x14ac:dyDescent="0.25">
      <c r="A25" s="57" t="s">
        <v>2159</v>
      </c>
      <c r="B25" s="261">
        <f t="shared" ref="B25:Y25" si="1">B26+B32+B33</f>
        <v>11.24243147355541</v>
      </c>
      <c r="C25" s="261">
        <f t="shared" si="1"/>
        <v>10.8060785134666</v>
      </c>
      <c r="D25" s="261">
        <f t="shared" si="1"/>
        <v>10.008652485197249</v>
      </c>
      <c r="E25" s="261">
        <f t="shared" si="1"/>
        <v>13.29408190547322</v>
      </c>
      <c r="F25" s="261">
        <f t="shared" si="1"/>
        <v>9.5291427097853187</v>
      </c>
      <c r="G25" s="261">
        <f t="shared" si="1"/>
        <v>8.8723732381223446</v>
      </c>
      <c r="H25" s="261">
        <f t="shared" si="1"/>
        <v>11.38925150861084</v>
      </c>
      <c r="I25" s="261">
        <f t="shared" si="1"/>
        <v>6.428012608224023</v>
      </c>
      <c r="J25" s="261">
        <f t="shared" si="1"/>
        <v>6.6545600355006194</v>
      </c>
      <c r="K25" s="261">
        <f t="shared" si="1"/>
        <v>5.9295025841206819</v>
      </c>
      <c r="L25" s="261">
        <f t="shared" si="1"/>
        <v>5.8194785437207646</v>
      </c>
      <c r="M25" s="261">
        <f t="shared" si="1"/>
        <v>4.9494144392440456</v>
      </c>
      <c r="N25" s="261">
        <f t="shared" si="1"/>
        <v>3.7958351354524531</v>
      </c>
      <c r="O25" s="261">
        <f t="shared" si="1"/>
        <v>4.1995451569453373</v>
      </c>
      <c r="P25" s="261">
        <f t="shared" si="1"/>
        <v>5.5967586377592839</v>
      </c>
      <c r="Q25" s="261">
        <f t="shared" si="1"/>
        <v>4.3227351120210811</v>
      </c>
      <c r="R25" s="261">
        <f t="shared" si="1"/>
        <v>3.9434570919326299</v>
      </c>
      <c r="S25" s="261">
        <f t="shared" si="1"/>
        <v>3.8503770245998781</v>
      </c>
      <c r="T25" s="261">
        <f t="shared" si="1"/>
        <v>5.6901049263114336</v>
      </c>
      <c r="U25" s="261">
        <f t="shared" si="1"/>
        <v>4.40223650441175</v>
      </c>
      <c r="V25" s="261">
        <f t="shared" si="1"/>
        <v>4.488231620170243</v>
      </c>
      <c r="W25" s="261">
        <f t="shared" si="1"/>
        <v>4.6089776078392877</v>
      </c>
      <c r="X25" s="261">
        <f t="shared" si="1"/>
        <v>4.3377564945316358</v>
      </c>
      <c r="Y25" s="261">
        <f t="shared" si="1"/>
        <v>4.305111376732226</v>
      </c>
      <c r="DA25" s="70"/>
    </row>
    <row r="26" spans="1:105" ht="12" customHeight="1" x14ac:dyDescent="0.25">
      <c r="A26" s="60" t="s">
        <v>2160</v>
      </c>
      <c r="B26" s="329">
        <v>11.24243147355541</v>
      </c>
      <c r="C26" s="329">
        <v>10.8060785134666</v>
      </c>
      <c r="D26" s="329">
        <v>10.008652485197249</v>
      </c>
      <c r="E26" s="329">
        <v>13.29408190547322</v>
      </c>
      <c r="F26" s="329">
        <v>9.5291427097853187</v>
      </c>
      <c r="G26" s="329">
        <v>8.8723732381223446</v>
      </c>
      <c r="H26" s="329">
        <v>11.38925150861084</v>
      </c>
      <c r="I26" s="329">
        <v>6.428012608224023</v>
      </c>
      <c r="J26" s="329">
        <v>6.6545600355006194</v>
      </c>
      <c r="K26" s="329">
        <v>5.9295025841206819</v>
      </c>
      <c r="L26" s="329">
        <v>5.8194785437207646</v>
      </c>
      <c r="M26" s="329">
        <v>4.9494144392440456</v>
      </c>
      <c r="N26" s="329">
        <v>3.7958351354524531</v>
      </c>
      <c r="O26" s="329">
        <v>4.1995451569453373</v>
      </c>
      <c r="P26" s="329">
        <v>5.5967586377592839</v>
      </c>
      <c r="Q26" s="329">
        <v>4.3227351120210811</v>
      </c>
      <c r="R26" s="329">
        <v>3.9434570919326299</v>
      </c>
      <c r="S26" s="329">
        <v>3.8503770245998781</v>
      </c>
      <c r="T26" s="329">
        <v>5.6901049263114336</v>
      </c>
      <c r="U26" s="329">
        <v>4.40223650441175</v>
      </c>
      <c r="V26" s="329">
        <v>4.488231620170243</v>
      </c>
      <c r="W26" s="329">
        <v>4.6089776078392877</v>
      </c>
      <c r="X26" s="329">
        <v>4.3377564945316358</v>
      </c>
      <c r="Y26" s="329">
        <v>4.305111376732226</v>
      </c>
      <c r="DA26" s="72" t="s">
        <v>2319</v>
      </c>
    </row>
    <row r="27" spans="1:105" ht="12" customHeight="1" x14ac:dyDescent="0.25">
      <c r="A27" s="59" t="s">
        <v>28</v>
      </c>
      <c r="B27" s="230">
        <v>0.37548606112817551</v>
      </c>
      <c r="C27" s="230">
        <v>0.18467182480969691</v>
      </c>
      <c r="D27" s="230">
        <v>0.18840927013614189</v>
      </c>
      <c r="E27" s="230">
        <v>0.19283834135838401</v>
      </c>
      <c r="F27" s="230">
        <v>0</v>
      </c>
      <c r="G27" s="230">
        <v>0.17431961586670419</v>
      </c>
      <c r="H27" s="230">
        <v>0.18565541896583301</v>
      </c>
      <c r="I27" s="230">
        <v>0</v>
      </c>
      <c r="J27" s="230">
        <v>0</v>
      </c>
      <c r="K27" s="230">
        <v>0</v>
      </c>
      <c r="L27" s="230">
        <v>0</v>
      </c>
      <c r="M27" s="230">
        <v>0</v>
      </c>
      <c r="N27" s="230">
        <v>0</v>
      </c>
      <c r="O27" s="230">
        <v>0</v>
      </c>
      <c r="P27" s="230">
        <v>0</v>
      </c>
      <c r="Q27" s="230">
        <v>0</v>
      </c>
      <c r="R27" s="230">
        <v>0</v>
      </c>
      <c r="S27" s="230">
        <v>0</v>
      </c>
      <c r="T27" s="230">
        <v>0</v>
      </c>
      <c r="U27" s="230">
        <v>0</v>
      </c>
      <c r="V27" s="230">
        <v>0</v>
      </c>
      <c r="W27" s="230">
        <v>0</v>
      </c>
      <c r="X27" s="230">
        <v>0</v>
      </c>
      <c r="Y27" s="230">
        <v>0</v>
      </c>
      <c r="DA27" s="71" t="s">
        <v>2320</v>
      </c>
    </row>
    <row r="28" spans="1:105" ht="12" customHeight="1" x14ac:dyDescent="0.25">
      <c r="A28" s="59" t="s">
        <v>31</v>
      </c>
      <c r="B28" s="230">
        <v>0.17859966072700489</v>
      </c>
      <c r="C28" s="230">
        <v>0.17567802734275109</v>
      </c>
      <c r="D28" s="230">
        <v>0.1740203216273585</v>
      </c>
      <c r="E28" s="230">
        <v>0.36461063118207332</v>
      </c>
      <c r="F28" s="230">
        <v>0.33868841934049071</v>
      </c>
      <c r="G28" s="230">
        <v>0.51285352787803762</v>
      </c>
      <c r="H28" s="230">
        <v>0.52494297812149715</v>
      </c>
      <c r="I28" s="230">
        <v>0.14987343024951949</v>
      </c>
      <c r="J28" s="230">
        <v>0.15596859534240839</v>
      </c>
      <c r="K28" s="230">
        <v>0.15436879759986019</v>
      </c>
      <c r="L28" s="230">
        <v>0.1535699467665895</v>
      </c>
      <c r="M28" s="230">
        <v>0.29338724494793028</v>
      </c>
      <c r="N28" s="230">
        <v>0.1324583070830728</v>
      </c>
      <c r="O28" s="230">
        <v>0.13995130204863351</v>
      </c>
      <c r="P28" s="230">
        <v>0.30364162832458907</v>
      </c>
      <c r="Q28" s="230">
        <v>0.27404127310559351</v>
      </c>
      <c r="R28" s="230">
        <v>0.26737363809695391</v>
      </c>
      <c r="S28" s="230">
        <v>0.39334792606921859</v>
      </c>
      <c r="T28" s="230">
        <v>0.42334475004974981</v>
      </c>
      <c r="U28" s="230">
        <v>0.48366122126294597</v>
      </c>
      <c r="V28" s="230">
        <v>0.56718755388254627</v>
      </c>
      <c r="W28" s="230">
        <v>0.50000737273871276</v>
      </c>
      <c r="X28" s="230">
        <v>0.52101453821281929</v>
      </c>
      <c r="Y28" s="230">
        <v>0.74734106182516835</v>
      </c>
      <c r="DA28" s="71" t="s">
        <v>2321</v>
      </c>
    </row>
    <row r="29" spans="1:105" ht="12" customHeight="1" x14ac:dyDescent="0.25">
      <c r="A29" s="59" t="s">
        <v>159</v>
      </c>
      <c r="B29" s="230">
        <v>4.0793107465379359</v>
      </c>
      <c r="C29" s="230">
        <v>3.0954550460206591</v>
      </c>
      <c r="D29" s="230">
        <v>2.3432225510655069</v>
      </c>
      <c r="E29" s="230">
        <v>3.025793420195988</v>
      </c>
      <c r="F29" s="230">
        <v>2.635720534151746</v>
      </c>
      <c r="G29" s="230">
        <v>2.4864102418130769</v>
      </c>
      <c r="H29" s="230">
        <v>3.0566268971794202</v>
      </c>
      <c r="I29" s="230">
        <v>2.2314376894630552</v>
      </c>
      <c r="J29" s="230">
        <v>1.9886650900267</v>
      </c>
      <c r="K29" s="230">
        <v>1.8050920955490251</v>
      </c>
      <c r="L29" s="230">
        <v>1.959193653208025</v>
      </c>
      <c r="M29" s="230">
        <v>1.560493491946602</v>
      </c>
      <c r="N29" s="230">
        <v>1.1298324847964341</v>
      </c>
      <c r="O29" s="230">
        <v>1.341577645945311</v>
      </c>
      <c r="P29" s="230">
        <v>1.291107149787885</v>
      </c>
      <c r="Q29" s="230">
        <v>1.167674913317146</v>
      </c>
      <c r="R29" s="230">
        <v>0.99759943342000035</v>
      </c>
      <c r="S29" s="230">
        <v>0.75194902037477729</v>
      </c>
      <c r="T29" s="230">
        <v>0.69348986687163272</v>
      </c>
      <c r="U29" s="230">
        <v>0.62211985095308941</v>
      </c>
      <c r="V29" s="230">
        <v>0.48620195366103858</v>
      </c>
      <c r="W29" s="230">
        <v>0.42742104182043428</v>
      </c>
      <c r="X29" s="230">
        <v>0.56259300095014375</v>
      </c>
      <c r="Y29" s="230">
        <v>0.51023990185072621</v>
      </c>
      <c r="DA29" s="71" t="s">
        <v>2322</v>
      </c>
    </row>
    <row r="30" spans="1:105" ht="12" customHeight="1" x14ac:dyDescent="0.25">
      <c r="A30" s="59" t="s">
        <v>32</v>
      </c>
      <c r="B30" s="230">
        <v>2.0582584367077801</v>
      </c>
      <c r="C30" s="230">
        <v>3.1289240872048492</v>
      </c>
      <c r="D30" s="230">
        <v>3.2817132100275441</v>
      </c>
      <c r="E30" s="230">
        <v>2.6739618914227079</v>
      </c>
      <c r="F30" s="230">
        <v>2.838700422067661</v>
      </c>
      <c r="G30" s="230">
        <v>1.791015670701567</v>
      </c>
      <c r="H30" s="230">
        <v>2.9331892647459421</v>
      </c>
      <c r="I30" s="230">
        <v>0.32877354940976028</v>
      </c>
      <c r="J30" s="230">
        <v>0.34165081660208718</v>
      </c>
      <c r="K30" s="230">
        <v>0.169339665103167</v>
      </c>
      <c r="L30" s="230">
        <v>0.16837498587776101</v>
      </c>
      <c r="M30" s="230">
        <v>0.1606591596676715</v>
      </c>
      <c r="N30" s="230">
        <v>0.1449740324769335</v>
      </c>
      <c r="O30" s="230">
        <v>0.15316160590136271</v>
      </c>
      <c r="P30" s="230">
        <v>0.16609976670619631</v>
      </c>
      <c r="Q30" s="230">
        <v>0.14980249707223109</v>
      </c>
      <c r="R30" s="230">
        <v>0</v>
      </c>
      <c r="S30" s="230">
        <v>2.5500088790412021E-2</v>
      </c>
      <c r="T30" s="230">
        <v>3.5073236342824811E-2</v>
      </c>
      <c r="U30" s="230">
        <v>0</v>
      </c>
      <c r="V30" s="230">
        <v>0</v>
      </c>
      <c r="W30" s="230">
        <v>0</v>
      </c>
      <c r="X30" s="230">
        <v>0</v>
      </c>
      <c r="Y30" s="230">
        <v>0</v>
      </c>
      <c r="DA30" s="71" t="s">
        <v>2323</v>
      </c>
    </row>
    <row r="31" spans="1:105" ht="12" customHeight="1" x14ac:dyDescent="0.25">
      <c r="A31" s="59" t="s">
        <v>35</v>
      </c>
      <c r="B31" s="230">
        <v>4.5507765684545154</v>
      </c>
      <c r="C31" s="230">
        <v>4.2213495280886431</v>
      </c>
      <c r="D31" s="230">
        <v>4.0212871323407029</v>
      </c>
      <c r="E31" s="230">
        <v>7.0368776213140629</v>
      </c>
      <c r="F31" s="230">
        <v>3.7160333342254201</v>
      </c>
      <c r="G31" s="230">
        <v>3.9077741818629592</v>
      </c>
      <c r="H31" s="230">
        <v>4.6888369495981506</v>
      </c>
      <c r="I31" s="230">
        <v>3.717927939101688</v>
      </c>
      <c r="J31" s="230">
        <v>4.1682755335294246</v>
      </c>
      <c r="K31" s="230">
        <v>3.8007020258686288</v>
      </c>
      <c r="L31" s="230">
        <v>3.5383399578683892</v>
      </c>
      <c r="M31" s="230">
        <v>2.9348745426818428</v>
      </c>
      <c r="N31" s="230">
        <v>2.388570311096013</v>
      </c>
      <c r="O31" s="230">
        <v>2.564854603050029</v>
      </c>
      <c r="P31" s="230">
        <v>3.835910092940614</v>
      </c>
      <c r="Q31" s="230">
        <v>2.73121642852611</v>
      </c>
      <c r="R31" s="230">
        <v>2.6784840204156759</v>
      </c>
      <c r="S31" s="230">
        <v>2.6795799893654699</v>
      </c>
      <c r="T31" s="230">
        <v>4.5381970730472263</v>
      </c>
      <c r="U31" s="230">
        <v>3.2964554321957151</v>
      </c>
      <c r="V31" s="230">
        <v>3.434842112626658</v>
      </c>
      <c r="W31" s="230">
        <v>3.6815491932801412</v>
      </c>
      <c r="X31" s="230">
        <v>3.2541489553686729</v>
      </c>
      <c r="Y31" s="230">
        <v>3.0475304130563319</v>
      </c>
      <c r="DA31" s="71" t="s">
        <v>2324</v>
      </c>
    </row>
    <row r="32" spans="1:105" ht="12" customHeight="1" x14ac:dyDescent="0.25">
      <c r="A32" s="60" t="s">
        <v>2167</v>
      </c>
      <c r="B32" s="329">
        <v>0</v>
      </c>
      <c r="C32" s="329">
        <v>0</v>
      </c>
      <c r="D32" s="329">
        <v>0</v>
      </c>
      <c r="E32" s="329">
        <v>0</v>
      </c>
      <c r="F32" s="329">
        <v>0</v>
      </c>
      <c r="G32" s="329">
        <v>0</v>
      </c>
      <c r="H32" s="329">
        <v>0</v>
      </c>
      <c r="I32" s="329">
        <v>0</v>
      </c>
      <c r="J32" s="329">
        <v>0</v>
      </c>
      <c r="K32" s="329">
        <v>0</v>
      </c>
      <c r="L32" s="329">
        <v>0</v>
      </c>
      <c r="M32" s="329">
        <v>0</v>
      </c>
      <c r="N32" s="329">
        <v>0</v>
      </c>
      <c r="O32" s="329">
        <v>0</v>
      </c>
      <c r="P32" s="329">
        <v>0</v>
      </c>
      <c r="Q32" s="329">
        <v>0</v>
      </c>
      <c r="R32" s="329">
        <v>0</v>
      </c>
      <c r="S32" s="329">
        <v>0</v>
      </c>
      <c r="T32" s="329">
        <v>0</v>
      </c>
      <c r="U32" s="329">
        <v>0</v>
      </c>
      <c r="V32" s="329">
        <v>0</v>
      </c>
      <c r="W32" s="329">
        <v>0</v>
      </c>
      <c r="X32" s="329">
        <v>0</v>
      </c>
      <c r="Y32" s="329">
        <v>0</v>
      </c>
      <c r="DA32" s="72" t="s">
        <v>2325</v>
      </c>
    </row>
    <row r="33" spans="1:105" ht="12" customHeight="1" x14ac:dyDescent="0.25">
      <c r="A33" s="60" t="s">
        <v>2169</v>
      </c>
      <c r="B33" s="329">
        <v>0</v>
      </c>
      <c r="C33" s="329">
        <v>0</v>
      </c>
      <c r="D33" s="329">
        <v>0</v>
      </c>
      <c r="E33" s="329">
        <v>0</v>
      </c>
      <c r="F33" s="329">
        <v>0</v>
      </c>
      <c r="G33" s="329">
        <v>0</v>
      </c>
      <c r="H33" s="329">
        <v>0</v>
      </c>
      <c r="I33" s="329">
        <v>0</v>
      </c>
      <c r="J33" s="329">
        <v>0</v>
      </c>
      <c r="K33" s="329">
        <v>0</v>
      </c>
      <c r="L33" s="329">
        <v>0</v>
      </c>
      <c r="M33" s="329">
        <v>0</v>
      </c>
      <c r="N33" s="329">
        <v>0</v>
      </c>
      <c r="O33" s="329">
        <v>0</v>
      </c>
      <c r="P33" s="329">
        <v>0</v>
      </c>
      <c r="Q33" s="329">
        <v>0</v>
      </c>
      <c r="R33" s="329">
        <v>0</v>
      </c>
      <c r="S33" s="329">
        <v>0</v>
      </c>
      <c r="T33" s="329">
        <v>0</v>
      </c>
      <c r="U33" s="329">
        <v>0</v>
      </c>
      <c r="V33" s="329">
        <v>0</v>
      </c>
      <c r="W33" s="329">
        <v>0</v>
      </c>
      <c r="X33" s="329">
        <v>0</v>
      </c>
      <c r="Y33" s="329">
        <v>0</v>
      </c>
      <c r="DA33" s="72" t="s">
        <v>2326</v>
      </c>
    </row>
    <row r="34" spans="1:105" ht="12" customHeight="1" x14ac:dyDescent="0.25">
      <c r="A34" s="57" t="s">
        <v>2171</v>
      </c>
      <c r="B34" s="261">
        <v>139.22876039762451</v>
      </c>
      <c r="C34" s="261">
        <v>136.41080630198729</v>
      </c>
      <c r="D34" s="261">
        <v>127.7382218701497</v>
      </c>
      <c r="E34" s="261">
        <v>160.64616318647251</v>
      </c>
      <c r="F34" s="261">
        <v>125.3007588178113</v>
      </c>
      <c r="G34" s="261">
        <v>114.93639592029569</v>
      </c>
      <c r="H34" s="261">
        <v>143.58616766753741</v>
      </c>
      <c r="I34" s="261">
        <v>93.633504172161068</v>
      </c>
      <c r="J34" s="261">
        <v>92.711481502744391</v>
      </c>
      <c r="K34" s="261">
        <v>83.528126611354523</v>
      </c>
      <c r="L34" s="261">
        <v>82.427089653925535</v>
      </c>
      <c r="M34" s="261">
        <v>73.691751697167106</v>
      </c>
      <c r="N34" s="261">
        <v>63.31242736241208</v>
      </c>
      <c r="O34" s="261">
        <v>65.869375283769898</v>
      </c>
      <c r="P34" s="261">
        <v>80.297253370324569</v>
      </c>
      <c r="Q34" s="261">
        <v>69.429862107332099</v>
      </c>
      <c r="R34" s="261">
        <v>65.076600667801543</v>
      </c>
      <c r="S34" s="261">
        <v>65.3731173976511</v>
      </c>
      <c r="T34" s="261">
        <v>78.835721579876733</v>
      </c>
      <c r="U34" s="261">
        <v>66.236303876695715</v>
      </c>
      <c r="V34" s="261">
        <v>66.882204980125962</v>
      </c>
      <c r="W34" s="261">
        <v>68.714171647841624</v>
      </c>
      <c r="X34" s="261">
        <v>66.304848952062301</v>
      </c>
      <c r="Y34" s="261">
        <v>63.711103109420677</v>
      </c>
      <c r="DA34" s="70" t="s">
        <v>2327</v>
      </c>
    </row>
    <row r="35" spans="1:105" ht="12" customHeight="1" x14ac:dyDescent="0.25">
      <c r="A35" s="64" t="s">
        <v>28</v>
      </c>
      <c r="B35" s="229">
        <v>4.6501025121151542</v>
      </c>
      <c r="C35" s="229">
        <v>2.33120946624223</v>
      </c>
      <c r="D35" s="229">
        <v>2.404625916089957</v>
      </c>
      <c r="E35" s="229">
        <v>2.330265442528499</v>
      </c>
      <c r="F35" s="229">
        <v>0</v>
      </c>
      <c r="G35" s="229">
        <v>2.2582084689405502</v>
      </c>
      <c r="H35" s="229">
        <v>2.340588413194717</v>
      </c>
      <c r="I35" s="229">
        <v>0</v>
      </c>
      <c r="J35" s="229">
        <v>0</v>
      </c>
      <c r="K35" s="229">
        <v>0</v>
      </c>
      <c r="L35" s="229">
        <v>0</v>
      </c>
      <c r="M35" s="229">
        <v>0</v>
      </c>
      <c r="N35" s="229">
        <v>0</v>
      </c>
      <c r="O35" s="229">
        <v>0</v>
      </c>
      <c r="P35" s="229">
        <v>0</v>
      </c>
      <c r="Q35" s="229">
        <v>0</v>
      </c>
      <c r="R35" s="229">
        <v>0</v>
      </c>
      <c r="S35" s="229">
        <v>0</v>
      </c>
      <c r="T35" s="229">
        <v>0</v>
      </c>
      <c r="U35" s="229">
        <v>0</v>
      </c>
      <c r="V35" s="229">
        <v>0</v>
      </c>
      <c r="W35" s="229">
        <v>0</v>
      </c>
      <c r="X35" s="229">
        <v>0</v>
      </c>
      <c r="Y35" s="229">
        <v>0</v>
      </c>
      <c r="DA35" s="73" t="s">
        <v>2328</v>
      </c>
    </row>
    <row r="36" spans="1:105" ht="12" customHeight="1" x14ac:dyDescent="0.25">
      <c r="A36" s="64" t="s">
        <v>30</v>
      </c>
      <c r="B36" s="229">
        <v>0</v>
      </c>
      <c r="C36" s="229">
        <v>0</v>
      </c>
      <c r="D36" s="229">
        <v>0</v>
      </c>
      <c r="E36" s="229">
        <v>0</v>
      </c>
      <c r="F36" s="229">
        <v>0</v>
      </c>
      <c r="G36" s="229">
        <v>0</v>
      </c>
      <c r="H36" s="229">
        <v>0</v>
      </c>
      <c r="I36" s="229">
        <v>0</v>
      </c>
      <c r="J36" s="229">
        <v>0</v>
      </c>
      <c r="K36" s="229">
        <v>0</v>
      </c>
      <c r="L36" s="229">
        <v>0</v>
      </c>
      <c r="M36" s="229">
        <v>0</v>
      </c>
      <c r="N36" s="229">
        <v>0</v>
      </c>
      <c r="O36" s="229">
        <v>0</v>
      </c>
      <c r="P36" s="229">
        <v>0</v>
      </c>
      <c r="Q36" s="229">
        <v>0</v>
      </c>
      <c r="R36" s="229">
        <v>0</v>
      </c>
      <c r="S36" s="229">
        <v>0</v>
      </c>
      <c r="T36" s="229">
        <v>0</v>
      </c>
      <c r="U36" s="229">
        <v>0</v>
      </c>
      <c r="V36" s="229">
        <v>0</v>
      </c>
      <c r="W36" s="229">
        <v>0</v>
      </c>
      <c r="X36" s="229">
        <v>0</v>
      </c>
      <c r="Y36" s="229">
        <v>0</v>
      </c>
      <c r="DA36" s="73" t="s">
        <v>2329</v>
      </c>
    </row>
    <row r="37" spans="1:105" ht="12" customHeight="1" x14ac:dyDescent="0.25">
      <c r="A37" s="64" t="s">
        <v>31</v>
      </c>
      <c r="B37" s="229">
        <v>2.2118177396898351</v>
      </c>
      <c r="C37" s="229">
        <v>2.21767603571478</v>
      </c>
      <c r="D37" s="229">
        <v>2.220982943191101</v>
      </c>
      <c r="E37" s="229">
        <v>4.4059679617502052</v>
      </c>
      <c r="F37" s="229">
        <v>4.4534872903718581</v>
      </c>
      <c r="G37" s="229">
        <v>6.643716911731854</v>
      </c>
      <c r="H37" s="229">
        <v>6.6180424951949464</v>
      </c>
      <c r="I37" s="229">
        <v>2.1831280228993921</v>
      </c>
      <c r="J37" s="229">
        <v>2.172958011492176</v>
      </c>
      <c r="K37" s="229">
        <v>2.1745730418086722</v>
      </c>
      <c r="L37" s="229">
        <v>2.1751646088525618</v>
      </c>
      <c r="M37" s="229">
        <v>4.3682379544520451</v>
      </c>
      <c r="N37" s="229">
        <v>2.2093311870736709</v>
      </c>
      <c r="O37" s="229">
        <v>2.195119826452594</v>
      </c>
      <c r="P37" s="229">
        <v>4.35637667110813</v>
      </c>
      <c r="Q37" s="229">
        <v>4.4015298903067048</v>
      </c>
      <c r="R37" s="229">
        <v>4.4123131226984889</v>
      </c>
      <c r="S37" s="229">
        <v>6.6775373574304124</v>
      </c>
      <c r="T37" s="229">
        <v>5.8653907580680533</v>
      </c>
      <c r="U37" s="229">
        <v>7.2771945789012209</v>
      </c>
      <c r="V37" s="229">
        <v>8.452049147924722</v>
      </c>
      <c r="W37" s="229">
        <v>7.4544932431687894</v>
      </c>
      <c r="X37" s="229">
        <v>7.963976378475695</v>
      </c>
      <c r="Y37" s="229">
        <v>11.0583830173774</v>
      </c>
      <c r="DA37" s="73" t="s">
        <v>2330</v>
      </c>
    </row>
    <row r="38" spans="1:105" ht="12" customHeight="1" x14ac:dyDescent="0.25">
      <c r="A38" s="64" t="s">
        <v>159</v>
      </c>
      <c r="B38" s="229">
        <v>50.519087428119207</v>
      </c>
      <c r="C38" s="229">
        <v>39.075555315743692</v>
      </c>
      <c r="D38" s="229">
        <v>29.906032061941939</v>
      </c>
      <c r="E38" s="229">
        <v>36.563796357327853</v>
      </c>
      <c r="F38" s="229">
        <v>34.657659457840261</v>
      </c>
      <c r="G38" s="229">
        <v>32.209987598964602</v>
      </c>
      <c r="H38" s="229">
        <v>38.535398206254939</v>
      </c>
      <c r="I38" s="229">
        <v>32.504187987892443</v>
      </c>
      <c r="J38" s="229">
        <v>27.706127185806292</v>
      </c>
      <c r="K38" s="229">
        <v>25.428096027136419</v>
      </c>
      <c r="L38" s="229">
        <v>27.750017409485711</v>
      </c>
      <c r="M38" s="229">
        <v>23.234162413592141</v>
      </c>
      <c r="N38" s="229">
        <v>18.844979977467151</v>
      </c>
      <c r="O38" s="229">
        <v>21.042488681647129</v>
      </c>
      <c r="P38" s="229">
        <v>18.5236428162751</v>
      </c>
      <c r="Q38" s="229">
        <v>18.754678720042069</v>
      </c>
      <c r="R38" s="229">
        <v>16.46280875932694</v>
      </c>
      <c r="S38" s="229">
        <v>12.76520693680278</v>
      </c>
      <c r="T38" s="229">
        <v>9.6082189645311811</v>
      </c>
      <c r="U38" s="229">
        <v>9.3604510921113597</v>
      </c>
      <c r="V38" s="229">
        <v>7.2452274032287667</v>
      </c>
      <c r="W38" s="229">
        <v>6.3723205735680208</v>
      </c>
      <c r="X38" s="229">
        <v>8.5995246613109906</v>
      </c>
      <c r="Y38" s="229">
        <v>7.5500043469234219</v>
      </c>
      <c r="DA38" s="73" t="s">
        <v>2331</v>
      </c>
    </row>
    <row r="39" spans="1:105" ht="12" customHeight="1" x14ac:dyDescent="0.25">
      <c r="A39" s="64" t="s">
        <v>32</v>
      </c>
      <c r="B39" s="229">
        <v>25.489928170329289</v>
      </c>
      <c r="C39" s="229">
        <v>39.498052606356573</v>
      </c>
      <c r="D39" s="229">
        <v>41.883781134043211</v>
      </c>
      <c r="E39" s="229">
        <v>32.312251528031382</v>
      </c>
      <c r="F39" s="229">
        <v>37.326685912287338</v>
      </c>
      <c r="G39" s="229">
        <v>23.20155844466861</v>
      </c>
      <c r="H39" s="229">
        <v>36.979199664702243</v>
      </c>
      <c r="I39" s="229">
        <v>4.7890726709169096</v>
      </c>
      <c r="J39" s="229">
        <v>4.7598869338954053</v>
      </c>
      <c r="K39" s="229">
        <v>2.3854656923400759</v>
      </c>
      <c r="L39" s="229">
        <v>2.384863171529306</v>
      </c>
      <c r="M39" s="229">
        <v>2.3920516350847052</v>
      </c>
      <c r="N39" s="229">
        <v>2.4180865535767659</v>
      </c>
      <c r="O39" s="229">
        <v>2.402321899431608</v>
      </c>
      <c r="P39" s="229">
        <v>2.383049889265723</v>
      </c>
      <c r="Q39" s="229">
        <v>2.4060615433352752</v>
      </c>
      <c r="R39" s="229">
        <v>0</v>
      </c>
      <c r="S39" s="229">
        <v>0.43289358918802201</v>
      </c>
      <c r="T39" s="229">
        <v>0.48593548467665187</v>
      </c>
      <c r="U39" s="229">
        <v>0</v>
      </c>
      <c r="V39" s="229">
        <v>0</v>
      </c>
      <c r="W39" s="229">
        <v>0</v>
      </c>
      <c r="X39" s="229">
        <v>0</v>
      </c>
      <c r="Y39" s="229">
        <v>0</v>
      </c>
      <c r="DA39" s="73" t="s">
        <v>2332</v>
      </c>
    </row>
    <row r="40" spans="1:105" ht="12" customHeight="1" x14ac:dyDescent="0.25">
      <c r="A40" s="64" t="s">
        <v>33</v>
      </c>
      <c r="B40" s="229">
        <v>0</v>
      </c>
      <c r="C40" s="229">
        <v>0</v>
      </c>
      <c r="D40" s="229">
        <v>0</v>
      </c>
      <c r="E40" s="229">
        <v>0</v>
      </c>
      <c r="F40" s="229">
        <v>0</v>
      </c>
      <c r="G40" s="229">
        <v>0</v>
      </c>
      <c r="H40" s="229">
        <v>0</v>
      </c>
      <c r="I40" s="229">
        <v>0</v>
      </c>
      <c r="J40" s="229">
        <v>0</v>
      </c>
      <c r="K40" s="229">
        <v>0</v>
      </c>
      <c r="L40" s="229">
        <v>0</v>
      </c>
      <c r="M40" s="229">
        <v>0</v>
      </c>
      <c r="N40" s="229">
        <v>0</v>
      </c>
      <c r="O40" s="229">
        <v>0</v>
      </c>
      <c r="P40" s="229">
        <v>0</v>
      </c>
      <c r="Q40" s="229">
        <v>0</v>
      </c>
      <c r="R40" s="229">
        <v>0</v>
      </c>
      <c r="S40" s="229">
        <v>8.5006856946936837E-3</v>
      </c>
      <c r="T40" s="229">
        <v>0</v>
      </c>
      <c r="U40" s="229">
        <v>0</v>
      </c>
      <c r="V40" s="229">
        <v>0</v>
      </c>
      <c r="W40" s="229">
        <v>0</v>
      </c>
      <c r="X40" s="229">
        <v>0</v>
      </c>
      <c r="Y40" s="229">
        <v>8.5006856946970195E-3</v>
      </c>
      <c r="DA40" s="73" t="s">
        <v>2333</v>
      </c>
    </row>
    <row r="41" spans="1:105" ht="12" customHeight="1" x14ac:dyDescent="0.25">
      <c r="A41" s="64" t="s">
        <v>35</v>
      </c>
      <c r="B41" s="229">
        <v>56.357824547370981</v>
      </c>
      <c r="C41" s="229">
        <v>53.288312877930068</v>
      </c>
      <c r="D41" s="229">
        <v>51.322799814883467</v>
      </c>
      <c r="E41" s="229">
        <v>85.0338818968346</v>
      </c>
      <c r="F41" s="229">
        <v>48.862926157311861</v>
      </c>
      <c r="G41" s="229">
        <v>50.622924495990119</v>
      </c>
      <c r="H41" s="229">
        <v>59.112938888190513</v>
      </c>
      <c r="I41" s="229">
        <v>54.157115490452327</v>
      </c>
      <c r="J41" s="229">
        <v>58.072509371550517</v>
      </c>
      <c r="K41" s="229">
        <v>53.539991850069363</v>
      </c>
      <c r="L41" s="229">
        <v>50.117044464057962</v>
      </c>
      <c r="M41" s="229">
        <v>43.697299694038207</v>
      </c>
      <c r="N41" s="229">
        <v>39.840029644294503</v>
      </c>
      <c r="O41" s="229">
        <v>40.229444876238567</v>
      </c>
      <c r="P41" s="229">
        <v>55.034183993675612</v>
      </c>
      <c r="Q41" s="229">
        <v>43.867591953648038</v>
      </c>
      <c r="R41" s="229">
        <v>44.201478785776118</v>
      </c>
      <c r="S41" s="229">
        <v>45.488978828535188</v>
      </c>
      <c r="T41" s="229">
        <v>62.876176372600852</v>
      </c>
      <c r="U41" s="229">
        <v>49.598658205683137</v>
      </c>
      <c r="V41" s="229">
        <v>51.184928428972469</v>
      </c>
      <c r="W41" s="229">
        <v>54.887357831104808</v>
      </c>
      <c r="X41" s="229">
        <v>49.741347912275607</v>
      </c>
      <c r="Y41" s="229">
        <v>45.09421505942516</v>
      </c>
      <c r="DA41" s="73" t="s">
        <v>2334</v>
      </c>
    </row>
    <row r="42" spans="1:105" ht="12" customHeight="1" x14ac:dyDescent="0.25">
      <c r="A42" s="64" t="s">
        <v>36</v>
      </c>
      <c r="B42" s="229">
        <v>0</v>
      </c>
      <c r="C42" s="229">
        <v>0</v>
      </c>
      <c r="D42" s="229">
        <v>0</v>
      </c>
      <c r="E42" s="229">
        <v>0</v>
      </c>
      <c r="F42" s="229">
        <v>0</v>
      </c>
      <c r="G42" s="229">
        <v>0</v>
      </c>
      <c r="H42" s="229">
        <v>0</v>
      </c>
      <c r="I42" s="229">
        <v>0</v>
      </c>
      <c r="J42" s="229">
        <v>0</v>
      </c>
      <c r="K42" s="229">
        <v>0</v>
      </c>
      <c r="L42" s="229">
        <v>0</v>
      </c>
      <c r="M42" s="229">
        <v>0</v>
      </c>
      <c r="N42" s="229">
        <v>0</v>
      </c>
      <c r="O42" s="229">
        <v>0</v>
      </c>
      <c r="P42" s="229">
        <v>0</v>
      </c>
      <c r="Q42" s="229">
        <v>0</v>
      </c>
      <c r="R42" s="229">
        <v>0</v>
      </c>
      <c r="S42" s="229">
        <v>0</v>
      </c>
      <c r="T42" s="229">
        <v>0</v>
      </c>
      <c r="U42" s="229">
        <v>0</v>
      </c>
      <c r="V42" s="229">
        <v>0</v>
      </c>
      <c r="W42" s="229">
        <v>0</v>
      </c>
      <c r="X42" s="229">
        <v>0</v>
      </c>
      <c r="Y42" s="229">
        <v>0</v>
      </c>
      <c r="DA42" s="73" t="s">
        <v>2335</v>
      </c>
    </row>
    <row r="43" spans="1:105" ht="12" customHeight="1" x14ac:dyDescent="0.25">
      <c r="A43" s="64" t="s">
        <v>38</v>
      </c>
      <c r="B43" s="229">
        <v>0</v>
      </c>
      <c r="C43" s="229">
        <v>0</v>
      </c>
      <c r="D43" s="229">
        <v>0</v>
      </c>
      <c r="E43" s="229">
        <v>0</v>
      </c>
      <c r="F43" s="229">
        <v>0</v>
      </c>
      <c r="G43" s="229">
        <v>0</v>
      </c>
      <c r="H43" s="229">
        <v>0</v>
      </c>
      <c r="I43" s="229">
        <v>0</v>
      </c>
      <c r="J43" s="229">
        <v>0</v>
      </c>
      <c r="K43" s="229">
        <v>0</v>
      </c>
      <c r="L43" s="229">
        <v>0</v>
      </c>
      <c r="M43" s="229">
        <v>0</v>
      </c>
      <c r="N43" s="229">
        <v>0</v>
      </c>
      <c r="O43" s="229">
        <v>0</v>
      </c>
      <c r="P43" s="229">
        <v>0</v>
      </c>
      <c r="Q43" s="229">
        <v>0</v>
      </c>
      <c r="R43" s="229">
        <v>0</v>
      </c>
      <c r="S43" s="229">
        <v>0</v>
      </c>
      <c r="T43" s="229">
        <v>0</v>
      </c>
      <c r="U43" s="229">
        <v>0</v>
      </c>
      <c r="V43" s="229">
        <v>0</v>
      </c>
      <c r="W43" s="229">
        <v>0</v>
      </c>
      <c r="X43" s="229">
        <v>0</v>
      </c>
      <c r="Y43" s="229">
        <v>0</v>
      </c>
      <c r="DA43" s="73" t="s">
        <v>2336</v>
      </c>
    </row>
    <row r="44" spans="1:105" ht="12" customHeight="1" x14ac:dyDescent="0.25">
      <c r="A44" s="64" t="s">
        <v>39</v>
      </c>
      <c r="B44" s="229">
        <v>0</v>
      </c>
      <c r="C44" s="229">
        <v>0</v>
      </c>
      <c r="D44" s="229">
        <v>0</v>
      </c>
      <c r="E44" s="229">
        <v>0</v>
      </c>
      <c r="F44" s="229">
        <v>0</v>
      </c>
      <c r="G44" s="229">
        <v>0</v>
      </c>
      <c r="H44" s="229">
        <v>0</v>
      </c>
      <c r="I44" s="229">
        <v>0</v>
      </c>
      <c r="J44" s="229">
        <v>0</v>
      </c>
      <c r="K44" s="229">
        <v>0</v>
      </c>
      <c r="L44" s="229">
        <v>0</v>
      </c>
      <c r="M44" s="229">
        <v>0</v>
      </c>
      <c r="N44" s="229">
        <v>0</v>
      </c>
      <c r="O44" s="229">
        <v>0</v>
      </c>
      <c r="P44" s="229">
        <v>0</v>
      </c>
      <c r="Q44" s="229">
        <v>0</v>
      </c>
      <c r="R44" s="229">
        <v>0</v>
      </c>
      <c r="S44" s="229">
        <v>0</v>
      </c>
      <c r="T44" s="229">
        <v>0</v>
      </c>
      <c r="U44" s="229">
        <v>0</v>
      </c>
      <c r="V44" s="229">
        <v>0</v>
      </c>
      <c r="W44" s="229">
        <v>0</v>
      </c>
      <c r="X44" s="229">
        <v>0</v>
      </c>
      <c r="Y44" s="229">
        <v>0</v>
      </c>
      <c r="DA44" s="73" t="s">
        <v>2337</v>
      </c>
    </row>
    <row r="45" spans="1:105" ht="12" customHeight="1" x14ac:dyDescent="0.25">
      <c r="A45" s="57" t="s">
        <v>2183</v>
      </c>
      <c r="B45" s="261">
        <f t="shared" ref="B45:Y45" si="2">B46+B52+B63+B64+B65</f>
        <v>22.0195976206588</v>
      </c>
      <c r="C45" s="261">
        <f t="shared" si="2"/>
        <v>21.547048513472543</v>
      </c>
      <c r="D45" s="261">
        <f t="shared" si="2"/>
        <v>20.16407838574063</v>
      </c>
      <c r="E45" s="261">
        <f t="shared" si="2"/>
        <v>25.567179016679411</v>
      </c>
      <c r="F45" s="261">
        <f t="shared" si="2"/>
        <v>19.978454134185647</v>
      </c>
      <c r="G45" s="261">
        <f t="shared" si="2"/>
        <v>18.883447358143648</v>
      </c>
      <c r="H45" s="261">
        <f t="shared" si="2"/>
        <v>23.669543994769413</v>
      </c>
      <c r="I45" s="261">
        <f t="shared" si="2"/>
        <v>15.58014250245677</v>
      </c>
      <c r="J45" s="261">
        <f t="shared" si="2"/>
        <v>15.366620430036962</v>
      </c>
      <c r="K45" s="261">
        <f t="shared" si="2"/>
        <v>13.906538387225595</v>
      </c>
      <c r="L45" s="261">
        <f t="shared" si="2"/>
        <v>13.763371674308642</v>
      </c>
      <c r="M45" s="261">
        <f t="shared" si="2"/>
        <v>12.454679677983231</v>
      </c>
      <c r="N45" s="261">
        <f t="shared" si="2"/>
        <v>10.746737468914898</v>
      </c>
      <c r="O45" s="261">
        <f t="shared" si="2"/>
        <v>11.190734417796161</v>
      </c>
      <c r="P45" s="261">
        <f t="shared" si="2"/>
        <v>13.413812153252458</v>
      </c>
      <c r="Q45" s="261">
        <f t="shared" si="2"/>
        <v>11.784683723940393</v>
      </c>
      <c r="R45" s="261">
        <f t="shared" si="2"/>
        <v>11.073930361926996</v>
      </c>
      <c r="S45" s="261">
        <f t="shared" si="2"/>
        <v>11.146635990067033</v>
      </c>
      <c r="T45" s="261">
        <f t="shared" si="2"/>
        <v>13.217260690070171</v>
      </c>
      <c r="U45" s="261">
        <f t="shared" si="2"/>
        <v>11.485821291093822</v>
      </c>
      <c r="V45" s="261">
        <f t="shared" si="2"/>
        <v>11.502347434253377</v>
      </c>
      <c r="W45" s="261">
        <f t="shared" si="2"/>
        <v>11.761011009306827</v>
      </c>
      <c r="X45" s="261">
        <f t="shared" si="2"/>
        <v>11.381350254145213</v>
      </c>
      <c r="Y45" s="261">
        <f t="shared" si="2"/>
        <v>10.959122096158771</v>
      </c>
      <c r="DA45" s="70"/>
    </row>
    <row r="46" spans="1:105" ht="12" customHeight="1" x14ac:dyDescent="0.25">
      <c r="A46" s="165" t="s">
        <v>2184</v>
      </c>
      <c r="B46" s="346">
        <v>11.957420186064409</v>
      </c>
      <c r="C46" s="346">
        <v>11.688526947334241</v>
      </c>
      <c r="D46" s="346">
        <v>10.93233165491962</v>
      </c>
      <c r="E46" s="346">
        <v>13.957148204420079</v>
      </c>
      <c r="F46" s="346">
        <v>10.922864870060829</v>
      </c>
      <c r="G46" s="346">
        <v>10.576899155459669</v>
      </c>
      <c r="H46" s="346">
        <v>13.29245314013567</v>
      </c>
      <c r="I46" s="346">
        <v>8.8131718700069381</v>
      </c>
      <c r="J46" s="346">
        <v>8.6662851369515934</v>
      </c>
      <c r="K46" s="346">
        <v>7.8698917321638397</v>
      </c>
      <c r="L46" s="346">
        <v>7.8062978689659843</v>
      </c>
      <c r="M46" s="346">
        <v>7.1289159570012028</v>
      </c>
      <c r="N46" s="346">
        <v>6.1710960847923051</v>
      </c>
      <c r="O46" s="346">
        <v>6.4303002968694667</v>
      </c>
      <c r="P46" s="346">
        <v>7.610663374111466</v>
      </c>
      <c r="Q46" s="346">
        <v>6.7669302814173431</v>
      </c>
      <c r="R46" s="346">
        <v>6.370790716859557</v>
      </c>
      <c r="S46" s="346">
        <v>6.422066836185822</v>
      </c>
      <c r="T46" s="346">
        <v>7.5197380197861952</v>
      </c>
      <c r="U46" s="346">
        <v>6.6988689378902508</v>
      </c>
      <c r="V46" s="346">
        <v>6.6687152751723833</v>
      </c>
      <c r="W46" s="346">
        <v>6.7949811070284287</v>
      </c>
      <c r="X46" s="346">
        <v>6.5894440917671844</v>
      </c>
      <c r="Y46" s="346">
        <v>6.3546680867293581</v>
      </c>
      <c r="DA46" s="167" t="s">
        <v>2338</v>
      </c>
    </row>
    <row r="47" spans="1:105" ht="12" customHeight="1" x14ac:dyDescent="0.25">
      <c r="A47" s="59" t="s">
        <v>28</v>
      </c>
      <c r="B47" s="230">
        <v>0.39936597501002591</v>
      </c>
      <c r="C47" s="230">
        <v>0.19975253724202929</v>
      </c>
      <c r="D47" s="230">
        <v>0.2057971970788284</v>
      </c>
      <c r="E47" s="230">
        <v>0.20245650124401801</v>
      </c>
      <c r="F47" s="230">
        <v>0</v>
      </c>
      <c r="G47" s="230">
        <v>0.20780922402119231</v>
      </c>
      <c r="H47" s="230">
        <v>0.21667938011113361</v>
      </c>
      <c r="I47" s="230">
        <v>0</v>
      </c>
      <c r="J47" s="230">
        <v>0</v>
      </c>
      <c r="K47" s="230">
        <v>0</v>
      </c>
      <c r="L47" s="230">
        <v>0</v>
      </c>
      <c r="M47" s="230">
        <v>0</v>
      </c>
      <c r="N47" s="230">
        <v>0</v>
      </c>
      <c r="O47" s="230">
        <v>0</v>
      </c>
      <c r="P47" s="230">
        <v>0</v>
      </c>
      <c r="Q47" s="230">
        <v>0</v>
      </c>
      <c r="R47" s="230">
        <v>0</v>
      </c>
      <c r="S47" s="230">
        <v>0</v>
      </c>
      <c r="T47" s="230">
        <v>0</v>
      </c>
      <c r="U47" s="230">
        <v>0</v>
      </c>
      <c r="V47" s="230">
        <v>0</v>
      </c>
      <c r="W47" s="230">
        <v>0</v>
      </c>
      <c r="X47" s="230">
        <v>0</v>
      </c>
      <c r="Y47" s="230">
        <v>0</v>
      </c>
      <c r="DA47" s="71" t="s">
        <v>2339</v>
      </c>
    </row>
    <row r="48" spans="1:105" ht="12" customHeight="1" x14ac:dyDescent="0.25">
      <c r="A48" s="59" t="s">
        <v>31</v>
      </c>
      <c r="B48" s="230">
        <v>0.1899581236874521</v>
      </c>
      <c r="C48" s="230">
        <v>0.19002428624697551</v>
      </c>
      <c r="D48" s="230">
        <v>0.19008032035678871</v>
      </c>
      <c r="E48" s="230">
        <v>0.38279624365938508</v>
      </c>
      <c r="F48" s="230">
        <v>0.38822462315647488</v>
      </c>
      <c r="G48" s="230">
        <v>0.61138095753010635</v>
      </c>
      <c r="H48" s="230">
        <v>0.61266360942575704</v>
      </c>
      <c r="I48" s="230">
        <v>0.2054850200272785</v>
      </c>
      <c r="J48" s="230">
        <v>0.20311911117132889</v>
      </c>
      <c r="K48" s="230">
        <v>0.20488493034620581</v>
      </c>
      <c r="L48" s="230">
        <v>0.20600002889859781</v>
      </c>
      <c r="M48" s="230">
        <v>0.42258191100468312</v>
      </c>
      <c r="N48" s="230">
        <v>0.215344689921875</v>
      </c>
      <c r="O48" s="230">
        <v>0.21429199246072311</v>
      </c>
      <c r="P48" s="230">
        <v>0.41290224737486869</v>
      </c>
      <c r="Q48" s="230">
        <v>0.42899186308674198</v>
      </c>
      <c r="R48" s="230">
        <v>0.43195131880748799</v>
      </c>
      <c r="S48" s="230">
        <v>0.65606735521026249</v>
      </c>
      <c r="T48" s="230">
        <v>0.5594697555937036</v>
      </c>
      <c r="U48" s="230">
        <v>0.73598570370615624</v>
      </c>
      <c r="V48" s="230">
        <v>0.84273999752283835</v>
      </c>
      <c r="W48" s="230">
        <v>0.73715711817642349</v>
      </c>
      <c r="X48" s="230">
        <v>0.79146816444844392</v>
      </c>
      <c r="Y48" s="230">
        <v>1.1031315986736709</v>
      </c>
      <c r="DA48" s="71" t="s">
        <v>2340</v>
      </c>
    </row>
    <row r="49" spans="1:105" ht="12" customHeight="1" x14ac:dyDescent="0.25">
      <c r="A49" s="59" t="s">
        <v>159</v>
      </c>
      <c r="B49" s="230">
        <v>4.338744050218895</v>
      </c>
      <c r="C49" s="230">
        <v>3.3482367978897112</v>
      </c>
      <c r="D49" s="230">
        <v>2.5594740258413582</v>
      </c>
      <c r="E49" s="230">
        <v>3.176710321323335</v>
      </c>
      <c r="F49" s="230">
        <v>3.021218183690384</v>
      </c>
      <c r="G49" s="230">
        <v>2.9640897289758912</v>
      </c>
      <c r="H49" s="230">
        <v>3.5674047383111511</v>
      </c>
      <c r="I49" s="230">
        <v>3.0594283292612499</v>
      </c>
      <c r="J49" s="230">
        <v>2.5898539678252912</v>
      </c>
      <c r="K49" s="230">
        <v>2.395796132478158</v>
      </c>
      <c r="L49" s="230">
        <v>2.628078980793187</v>
      </c>
      <c r="M49" s="230">
        <v>2.247665272749678</v>
      </c>
      <c r="N49" s="230">
        <v>1.836830255950344</v>
      </c>
      <c r="O49" s="230">
        <v>2.054209875735804</v>
      </c>
      <c r="P49" s="230">
        <v>1.7556915587980599</v>
      </c>
      <c r="Q49" s="230">
        <v>1.827910923295694</v>
      </c>
      <c r="R49" s="230">
        <v>1.611656234976746</v>
      </c>
      <c r="S49" s="230">
        <v>1.2541802621921421</v>
      </c>
      <c r="T49" s="230">
        <v>0.91647907829207254</v>
      </c>
      <c r="U49" s="230">
        <v>0.94667774914365832</v>
      </c>
      <c r="V49" s="230">
        <v>0.72240977507195536</v>
      </c>
      <c r="W49" s="230">
        <v>0.6301436351038856</v>
      </c>
      <c r="X49" s="230">
        <v>0.85462960653829234</v>
      </c>
      <c r="Y49" s="230">
        <v>0.75315245928152097</v>
      </c>
      <c r="DA49" s="71" t="s">
        <v>2341</v>
      </c>
    </row>
    <row r="50" spans="1:105" ht="12" customHeight="1" x14ac:dyDescent="0.25">
      <c r="A50" s="59" t="s">
        <v>32</v>
      </c>
      <c r="B50" s="230">
        <v>2.189158193858542</v>
      </c>
      <c r="C50" s="230">
        <v>3.3844389955042611</v>
      </c>
      <c r="D50" s="230">
        <v>3.5845761716088709</v>
      </c>
      <c r="E50" s="230">
        <v>2.8073305608409909</v>
      </c>
      <c r="F50" s="230">
        <v>3.25388569162569</v>
      </c>
      <c r="G50" s="230">
        <v>2.1350986513353032</v>
      </c>
      <c r="H50" s="230">
        <v>3.4233400520926791</v>
      </c>
      <c r="I50" s="230">
        <v>0.45076728591871701</v>
      </c>
      <c r="J50" s="230">
        <v>0.44493450778873339</v>
      </c>
      <c r="K50" s="230">
        <v>0.22475491180183699</v>
      </c>
      <c r="L50" s="230">
        <v>0.22585963391221189</v>
      </c>
      <c r="M50" s="230">
        <v>0.23140629281555969</v>
      </c>
      <c r="N50" s="230">
        <v>0.23569218690745819</v>
      </c>
      <c r="O50" s="230">
        <v>0.23451947367864831</v>
      </c>
      <c r="P50" s="230">
        <v>0.22586813059807301</v>
      </c>
      <c r="Q50" s="230">
        <v>0.23450501300692941</v>
      </c>
      <c r="R50" s="230">
        <v>0</v>
      </c>
      <c r="S50" s="230">
        <v>4.2531750395980193E-2</v>
      </c>
      <c r="T50" s="230">
        <v>4.6350911313520392E-2</v>
      </c>
      <c r="U50" s="230">
        <v>0</v>
      </c>
      <c r="V50" s="230">
        <v>0</v>
      </c>
      <c r="W50" s="230">
        <v>0</v>
      </c>
      <c r="X50" s="230">
        <v>0</v>
      </c>
      <c r="Y50" s="230">
        <v>0</v>
      </c>
      <c r="DA50" s="71" t="s">
        <v>2342</v>
      </c>
    </row>
    <row r="51" spans="1:105" ht="12" customHeight="1" x14ac:dyDescent="0.25">
      <c r="A51" s="59" t="s">
        <v>35</v>
      </c>
      <c r="B51" s="230">
        <v>4.8401938432894944</v>
      </c>
      <c r="C51" s="230">
        <v>4.5660743304512614</v>
      </c>
      <c r="D51" s="230">
        <v>4.392403940033768</v>
      </c>
      <c r="E51" s="230">
        <v>7.3878545773523543</v>
      </c>
      <c r="F51" s="230">
        <v>4.259536371588279</v>
      </c>
      <c r="G51" s="230">
        <v>4.6585205935971814</v>
      </c>
      <c r="H51" s="230">
        <v>5.4723653601949556</v>
      </c>
      <c r="I51" s="230">
        <v>5.0974912347996924</v>
      </c>
      <c r="J51" s="230">
        <v>5.4283775501662408</v>
      </c>
      <c r="K51" s="230">
        <v>5.044455757537639</v>
      </c>
      <c r="L51" s="230">
        <v>4.7463592253619877</v>
      </c>
      <c r="M51" s="230">
        <v>4.2272624804312819</v>
      </c>
      <c r="N51" s="230">
        <v>3.8832289520126291</v>
      </c>
      <c r="O51" s="230">
        <v>3.927278954994291</v>
      </c>
      <c r="P51" s="230">
        <v>5.2162014373404642</v>
      </c>
      <c r="Q51" s="230">
        <v>4.275522482027978</v>
      </c>
      <c r="R51" s="230">
        <v>4.3271831630753228</v>
      </c>
      <c r="S51" s="230">
        <v>4.4692874683874368</v>
      </c>
      <c r="T51" s="230">
        <v>5.9974382745868988</v>
      </c>
      <c r="U51" s="230">
        <v>5.0162054850404374</v>
      </c>
      <c r="V51" s="230">
        <v>5.103565502577589</v>
      </c>
      <c r="W51" s="230">
        <v>5.4276803537481193</v>
      </c>
      <c r="X51" s="230">
        <v>4.9433463207804484</v>
      </c>
      <c r="Y51" s="230">
        <v>4.4983840287741659</v>
      </c>
      <c r="DA51" s="71" t="s">
        <v>2343</v>
      </c>
    </row>
    <row r="52" spans="1:105" ht="12" customHeight="1" x14ac:dyDescent="0.25">
      <c r="A52" s="165" t="s">
        <v>2191</v>
      </c>
      <c r="B52" s="346">
        <v>10.062177434594391</v>
      </c>
      <c r="C52" s="346">
        <v>9.8585215661383021</v>
      </c>
      <c r="D52" s="346">
        <v>9.2317467308210119</v>
      </c>
      <c r="E52" s="346">
        <v>11.61003081225933</v>
      </c>
      <c r="F52" s="346">
        <v>9.0555892641248192</v>
      </c>
      <c r="G52" s="346">
        <v>8.306548202683981</v>
      </c>
      <c r="H52" s="346">
        <v>10.377090854633741</v>
      </c>
      <c r="I52" s="346">
        <v>6.7669706324498318</v>
      </c>
      <c r="J52" s="346">
        <v>6.7003352930853683</v>
      </c>
      <c r="K52" s="346">
        <v>6.0366466550617561</v>
      </c>
      <c r="L52" s="346">
        <v>5.9570738053426577</v>
      </c>
      <c r="M52" s="346">
        <v>5.3257637209820281</v>
      </c>
      <c r="N52" s="346">
        <v>4.5756413841225934</v>
      </c>
      <c r="O52" s="346">
        <v>4.7604341209266954</v>
      </c>
      <c r="P52" s="346">
        <v>5.8031487791409919</v>
      </c>
      <c r="Q52" s="346">
        <v>5.0177534425230501</v>
      </c>
      <c r="R52" s="346">
        <v>4.7031396450674388</v>
      </c>
      <c r="S52" s="346">
        <v>4.7245691538812116</v>
      </c>
      <c r="T52" s="346">
        <v>5.6975226702839761</v>
      </c>
      <c r="U52" s="346">
        <v>4.7869523532035716</v>
      </c>
      <c r="V52" s="346">
        <v>4.8336321590809934</v>
      </c>
      <c r="W52" s="346">
        <v>4.9660299022783994</v>
      </c>
      <c r="X52" s="346">
        <v>4.7919061623780284</v>
      </c>
      <c r="Y52" s="346">
        <v>4.6044540094294124</v>
      </c>
      <c r="DA52" s="167" t="s">
        <v>2344</v>
      </c>
    </row>
    <row r="53" spans="1:105" ht="12" customHeight="1" x14ac:dyDescent="0.25">
      <c r="A53" s="64" t="s">
        <v>28</v>
      </c>
      <c r="B53" s="229">
        <v>0.33606674678656501</v>
      </c>
      <c r="C53" s="229">
        <v>0.16847843232636889</v>
      </c>
      <c r="D53" s="229">
        <v>0.17378429975545531</v>
      </c>
      <c r="E53" s="229">
        <v>0.16841020695337189</v>
      </c>
      <c r="F53" s="229">
        <v>0</v>
      </c>
      <c r="G53" s="229">
        <v>0.1632025899957035</v>
      </c>
      <c r="H53" s="229">
        <v>0.16915625656409139</v>
      </c>
      <c r="I53" s="229">
        <v>0</v>
      </c>
      <c r="J53" s="229">
        <v>0</v>
      </c>
      <c r="K53" s="229">
        <v>0</v>
      </c>
      <c r="L53" s="229">
        <v>0</v>
      </c>
      <c r="M53" s="229">
        <v>0</v>
      </c>
      <c r="N53" s="229">
        <v>0</v>
      </c>
      <c r="O53" s="229">
        <v>0</v>
      </c>
      <c r="P53" s="229">
        <v>0</v>
      </c>
      <c r="Q53" s="229">
        <v>0</v>
      </c>
      <c r="R53" s="229">
        <v>0</v>
      </c>
      <c r="S53" s="229">
        <v>0</v>
      </c>
      <c r="T53" s="229">
        <v>0</v>
      </c>
      <c r="U53" s="229">
        <v>0</v>
      </c>
      <c r="V53" s="229">
        <v>0</v>
      </c>
      <c r="W53" s="229">
        <v>0</v>
      </c>
      <c r="X53" s="229">
        <v>0</v>
      </c>
      <c r="Y53" s="229">
        <v>0</v>
      </c>
      <c r="DA53" s="73" t="s">
        <v>2345</v>
      </c>
    </row>
    <row r="54" spans="1:105" ht="12" customHeight="1" x14ac:dyDescent="0.25">
      <c r="A54" s="64" t="s">
        <v>30</v>
      </c>
      <c r="B54" s="229">
        <v>0</v>
      </c>
      <c r="C54" s="229">
        <v>0</v>
      </c>
      <c r="D54" s="229">
        <v>0</v>
      </c>
      <c r="E54" s="229">
        <v>0</v>
      </c>
      <c r="F54" s="229">
        <v>0</v>
      </c>
      <c r="G54" s="229">
        <v>0</v>
      </c>
      <c r="H54" s="229">
        <v>0</v>
      </c>
      <c r="I54" s="229">
        <v>0</v>
      </c>
      <c r="J54" s="229">
        <v>0</v>
      </c>
      <c r="K54" s="229">
        <v>0</v>
      </c>
      <c r="L54" s="229">
        <v>0</v>
      </c>
      <c r="M54" s="229">
        <v>0</v>
      </c>
      <c r="N54" s="229">
        <v>0</v>
      </c>
      <c r="O54" s="229">
        <v>0</v>
      </c>
      <c r="P54" s="229">
        <v>0</v>
      </c>
      <c r="Q54" s="229">
        <v>0</v>
      </c>
      <c r="R54" s="229">
        <v>0</v>
      </c>
      <c r="S54" s="229">
        <v>0</v>
      </c>
      <c r="T54" s="229">
        <v>0</v>
      </c>
      <c r="U54" s="229">
        <v>0</v>
      </c>
      <c r="V54" s="229">
        <v>0</v>
      </c>
      <c r="W54" s="229">
        <v>0</v>
      </c>
      <c r="X54" s="229">
        <v>0</v>
      </c>
      <c r="Y54" s="229">
        <v>0</v>
      </c>
      <c r="DA54" s="73" t="s">
        <v>2346</v>
      </c>
    </row>
    <row r="55" spans="1:105" ht="12" customHeight="1" x14ac:dyDescent="0.25">
      <c r="A55" s="64" t="s">
        <v>31</v>
      </c>
      <c r="B55" s="229">
        <v>0.15984989370143349</v>
      </c>
      <c r="C55" s="229">
        <v>0.160273277590646</v>
      </c>
      <c r="D55" s="229">
        <v>0.16051227052351061</v>
      </c>
      <c r="E55" s="229">
        <v>0.31842294132085919</v>
      </c>
      <c r="F55" s="229">
        <v>0.32185720242322291</v>
      </c>
      <c r="G55" s="229">
        <v>0.48014690499393392</v>
      </c>
      <c r="H55" s="229">
        <v>0.4782913937189196</v>
      </c>
      <c r="I55" s="229">
        <v>0.15777646418824059</v>
      </c>
      <c r="J55" s="229">
        <v>0.15704146906942321</v>
      </c>
      <c r="K55" s="229">
        <v>0.15715818864345671</v>
      </c>
      <c r="L55" s="229">
        <v>0.1572009416820033</v>
      </c>
      <c r="M55" s="229">
        <v>0.31569616255073751</v>
      </c>
      <c r="N55" s="229">
        <v>0.15967018849144071</v>
      </c>
      <c r="O55" s="229">
        <v>0.15864312172917189</v>
      </c>
      <c r="P55" s="229">
        <v>0.31483893781306371</v>
      </c>
      <c r="Q55" s="229">
        <v>0.31810219823441382</v>
      </c>
      <c r="R55" s="229">
        <v>0.31888151133994408</v>
      </c>
      <c r="S55" s="229">
        <v>0.48259113652026547</v>
      </c>
      <c r="T55" s="229">
        <v>0.42389663143131601</v>
      </c>
      <c r="U55" s="229">
        <v>0.52592885887836893</v>
      </c>
      <c r="V55" s="229">
        <v>0.61083656831711552</v>
      </c>
      <c r="W55" s="229">
        <v>0.53874237968888194</v>
      </c>
      <c r="X55" s="229">
        <v>0.5755631464094263</v>
      </c>
      <c r="Y55" s="229">
        <v>0.79919846835363495</v>
      </c>
      <c r="DA55" s="73" t="s">
        <v>2347</v>
      </c>
    </row>
    <row r="56" spans="1:105" ht="12" customHeight="1" x14ac:dyDescent="0.25">
      <c r="A56" s="64" t="s">
        <v>159</v>
      </c>
      <c r="B56" s="229">
        <v>3.6510561473345939</v>
      </c>
      <c r="C56" s="229">
        <v>2.8240226359799552</v>
      </c>
      <c r="D56" s="229">
        <v>2.1613336218215928</v>
      </c>
      <c r="E56" s="229">
        <v>2.642495742827041</v>
      </c>
      <c r="F56" s="229">
        <v>2.50473765575871</v>
      </c>
      <c r="G56" s="229">
        <v>2.3278423901876271</v>
      </c>
      <c r="H56" s="229">
        <v>2.784985035826717</v>
      </c>
      <c r="I56" s="229">
        <v>2.3491044951310629</v>
      </c>
      <c r="J56" s="229">
        <v>2.0023446806022038</v>
      </c>
      <c r="K56" s="229">
        <v>1.8377094884579379</v>
      </c>
      <c r="L56" s="229">
        <v>2.005516663294896</v>
      </c>
      <c r="M56" s="229">
        <v>1.679152095314761</v>
      </c>
      <c r="N56" s="229">
        <v>1.3619422577857589</v>
      </c>
      <c r="O56" s="229">
        <v>1.520758025680089</v>
      </c>
      <c r="P56" s="229">
        <v>1.338718955911856</v>
      </c>
      <c r="Q56" s="229">
        <v>1.355416111376186</v>
      </c>
      <c r="R56" s="229">
        <v>1.189780777585439</v>
      </c>
      <c r="S56" s="229">
        <v>0.92255204183816231</v>
      </c>
      <c r="T56" s="229">
        <v>0.69439391527612171</v>
      </c>
      <c r="U56" s="229">
        <v>0.67648752662653444</v>
      </c>
      <c r="V56" s="229">
        <v>0.52361856470652912</v>
      </c>
      <c r="W56" s="229">
        <v>0.46053286762188061</v>
      </c>
      <c r="X56" s="229">
        <v>0.62149474539714267</v>
      </c>
      <c r="Y56" s="229">
        <v>0.54564504599294417</v>
      </c>
      <c r="DA56" s="73" t="s">
        <v>2348</v>
      </c>
    </row>
    <row r="57" spans="1:105" ht="12" customHeight="1" x14ac:dyDescent="0.25">
      <c r="A57" s="64" t="s">
        <v>32</v>
      </c>
      <c r="B57" s="229">
        <v>1.842178148483288</v>
      </c>
      <c r="C57" s="229">
        <v>2.8545568639055729</v>
      </c>
      <c r="D57" s="229">
        <v>3.0269754338030461</v>
      </c>
      <c r="E57" s="229">
        <v>2.3352330887508419</v>
      </c>
      <c r="F57" s="229">
        <v>2.6976304006597922</v>
      </c>
      <c r="G57" s="229">
        <v>1.6767957795690509</v>
      </c>
      <c r="H57" s="229">
        <v>2.6725172827285748</v>
      </c>
      <c r="I57" s="229">
        <v>0.34611023487037401</v>
      </c>
      <c r="J57" s="229">
        <v>0.34400095756566262</v>
      </c>
      <c r="K57" s="229">
        <v>0.1723995745700321</v>
      </c>
      <c r="L57" s="229">
        <v>0.17235602989371171</v>
      </c>
      <c r="M57" s="229">
        <v>0.17287554608828221</v>
      </c>
      <c r="N57" s="229">
        <v>0.174757111137157</v>
      </c>
      <c r="O57" s="229">
        <v>0.17361778656980051</v>
      </c>
      <c r="P57" s="229">
        <v>0.17222498248782331</v>
      </c>
      <c r="Q57" s="229">
        <v>0.17388805372145391</v>
      </c>
      <c r="R57" s="229">
        <v>0</v>
      </c>
      <c r="S57" s="229">
        <v>3.1285577004839929E-2</v>
      </c>
      <c r="T57" s="229">
        <v>3.5118958573055852E-2</v>
      </c>
      <c r="U57" s="229">
        <v>0</v>
      </c>
      <c r="V57" s="229">
        <v>0</v>
      </c>
      <c r="W57" s="229">
        <v>0</v>
      </c>
      <c r="X57" s="229">
        <v>0</v>
      </c>
      <c r="Y57" s="229">
        <v>0</v>
      </c>
      <c r="DA57" s="73" t="s">
        <v>2349</v>
      </c>
    </row>
    <row r="58" spans="1:105" ht="12" customHeight="1" x14ac:dyDescent="0.25">
      <c r="A58" s="64" t="s">
        <v>33</v>
      </c>
      <c r="B58" s="229">
        <v>0</v>
      </c>
      <c r="C58" s="229">
        <v>0</v>
      </c>
      <c r="D58" s="229">
        <v>0</v>
      </c>
      <c r="E58" s="229">
        <v>0</v>
      </c>
      <c r="F58" s="229">
        <v>0</v>
      </c>
      <c r="G58" s="229">
        <v>0</v>
      </c>
      <c r="H58" s="229">
        <v>0</v>
      </c>
      <c r="I58" s="229">
        <v>0</v>
      </c>
      <c r="J58" s="229">
        <v>0</v>
      </c>
      <c r="K58" s="229">
        <v>0</v>
      </c>
      <c r="L58" s="229">
        <v>0</v>
      </c>
      <c r="M58" s="229">
        <v>0</v>
      </c>
      <c r="N58" s="229">
        <v>0</v>
      </c>
      <c r="O58" s="229">
        <v>0</v>
      </c>
      <c r="P58" s="229">
        <v>0</v>
      </c>
      <c r="Q58" s="229">
        <v>0</v>
      </c>
      <c r="R58" s="229">
        <v>0</v>
      </c>
      <c r="S58" s="229">
        <v>6.1435157169714694E-4</v>
      </c>
      <c r="T58" s="229">
        <v>0</v>
      </c>
      <c r="U58" s="229">
        <v>0</v>
      </c>
      <c r="V58" s="229">
        <v>0</v>
      </c>
      <c r="W58" s="229">
        <v>0</v>
      </c>
      <c r="X58" s="229">
        <v>0</v>
      </c>
      <c r="Y58" s="229">
        <v>6.1435157169738828E-4</v>
      </c>
      <c r="DA58" s="73" t="s">
        <v>2350</v>
      </c>
    </row>
    <row r="59" spans="1:105" ht="12" customHeight="1" x14ac:dyDescent="0.25">
      <c r="A59" s="64" t="s">
        <v>35</v>
      </c>
      <c r="B59" s="229">
        <v>4.0730264982885069</v>
      </c>
      <c r="C59" s="229">
        <v>3.851190356335759</v>
      </c>
      <c r="D59" s="229">
        <v>3.7091411049174061</v>
      </c>
      <c r="E59" s="229">
        <v>6.1454688324072189</v>
      </c>
      <c r="F59" s="229">
        <v>3.531364005283093</v>
      </c>
      <c r="G59" s="229">
        <v>3.6585605379376651</v>
      </c>
      <c r="H59" s="229">
        <v>4.2721408857954346</v>
      </c>
      <c r="I59" s="229">
        <v>3.9139794382601538</v>
      </c>
      <c r="J59" s="229">
        <v>4.1969481858480782</v>
      </c>
      <c r="K59" s="229">
        <v>3.869379403390329</v>
      </c>
      <c r="L59" s="229">
        <v>3.622000170472047</v>
      </c>
      <c r="M59" s="229">
        <v>3.1580399170282472</v>
      </c>
      <c r="N59" s="229">
        <v>2.879271826708238</v>
      </c>
      <c r="O59" s="229">
        <v>2.9074151869476328</v>
      </c>
      <c r="P59" s="229">
        <v>3.9773659029282489</v>
      </c>
      <c r="Q59" s="229">
        <v>3.170347079190996</v>
      </c>
      <c r="R59" s="229">
        <v>3.1944773561420559</v>
      </c>
      <c r="S59" s="229">
        <v>3.2875260469462471</v>
      </c>
      <c r="T59" s="229">
        <v>4.5441131650034823</v>
      </c>
      <c r="U59" s="229">
        <v>3.5845359676986681</v>
      </c>
      <c r="V59" s="229">
        <v>3.699177026057348</v>
      </c>
      <c r="W59" s="229">
        <v>3.966754654967636</v>
      </c>
      <c r="X59" s="229">
        <v>3.5948482705714588</v>
      </c>
      <c r="Y59" s="229">
        <v>3.258996143511137</v>
      </c>
      <c r="DA59" s="73" t="s">
        <v>2351</v>
      </c>
    </row>
    <row r="60" spans="1:105" ht="12" customHeight="1" x14ac:dyDescent="0.25">
      <c r="A60" s="64" t="s">
        <v>36</v>
      </c>
      <c r="B60" s="229">
        <v>0</v>
      </c>
      <c r="C60" s="229">
        <v>0</v>
      </c>
      <c r="D60" s="229">
        <v>0</v>
      </c>
      <c r="E60" s="229">
        <v>0</v>
      </c>
      <c r="F60" s="229">
        <v>0</v>
      </c>
      <c r="G60" s="229">
        <v>0</v>
      </c>
      <c r="H60" s="229">
        <v>0</v>
      </c>
      <c r="I60" s="229">
        <v>0</v>
      </c>
      <c r="J60" s="229">
        <v>0</v>
      </c>
      <c r="K60" s="229">
        <v>0</v>
      </c>
      <c r="L60" s="229">
        <v>0</v>
      </c>
      <c r="M60" s="229">
        <v>0</v>
      </c>
      <c r="N60" s="229">
        <v>0</v>
      </c>
      <c r="O60" s="229">
        <v>0</v>
      </c>
      <c r="P60" s="229">
        <v>0</v>
      </c>
      <c r="Q60" s="229">
        <v>0</v>
      </c>
      <c r="R60" s="229">
        <v>0</v>
      </c>
      <c r="S60" s="229">
        <v>0</v>
      </c>
      <c r="T60" s="229">
        <v>0</v>
      </c>
      <c r="U60" s="229">
        <v>0</v>
      </c>
      <c r="V60" s="229">
        <v>0</v>
      </c>
      <c r="W60" s="229">
        <v>0</v>
      </c>
      <c r="X60" s="229">
        <v>0</v>
      </c>
      <c r="Y60" s="229">
        <v>0</v>
      </c>
      <c r="DA60" s="73" t="s">
        <v>2352</v>
      </c>
    </row>
    <row r="61" spans="1:105" ht="12" customHeight="1" x14ac:dyDescent="0.25">
      <c r="A61" s="64" t="s">
        <v>38</v>
      </c>
      <c r="B61" s="229">
        <v>0</v>
      </c>
      <c r="C61" s="229">
        <v>0</v>
      </c>
      <c r="D61" s="229">
        <v>0</v>
      </c>
      <c r="E61" s="229">
        <v>0</v>
      </c>
      <c r="F61" s="229">
        <v>0</v>
      </c>
      <c r="G61" s="229">
        <v>0</v>
      </c>
      <c r="H61" s="229">
        <v>0</v>
      </c>
      <c r="I61" s="229">
        <v>0</v>
      </c>
      <c r="J61" s="229">
        <v>0</v>
      </c>
      <c r="K61" s="229">
        <v>0</v>
      </c>
      <c r="L61" s="229">
        <v>0</v>
      </c>
      <c r="M61" s="229">
        <v>0</v>
      </c>
      <c r="N61" s="229">
        <v>0</v>
      </c>
      <c r="O61" s="229">
        <v>0</v>
      </c>
      <c r="P61" s="229">
        <v>0</v>
      </c>
      <c r="Q61" s="229">
        <v>0</v>
      </c>
      <c r="R61" s="229">
        <v>0</v>
      </c>
      <c r="S61" s="229">
        <v>0</v>
      </c>
      <c r="T61" s="229">
        <v>0</v>
      </c>
      <c r="U61" s="229">
        <v>0</v>
      </c>
      <c r="V61" s="229">
        <v>0</v>
      </c>
      <c r="W61" s="229">
        <v>0</v>
      </c>
      <c r="X61" s="229">
        <v>0</v>
      </c>
      <c r="Y61" s="229">
        <v>0</v>
      </c>
      <c r="DA61" s="73" t="s">
        <v>2353</v>
      </c>
    </row>
    <row r="62" spans="1:105" ht="12" customHeight="1" x14ac:dyDescent="0.25">
      <c r="A62" s="64" t="s">
        <v>39</v>
      </c>
      <c r="B62" s="229">
        <v>0</v>
      </c>
      <c r="C62" s="229">
        <v>0</v>
      </c>
      <c r="D62" s="229">
        <v>0</v>
      </c>
      <c r="E62" s="229">
        <v>0</v>
      </c>
      <c r="F62" s="229">
        <v>0</v>
      </c>
      <c r="G62" s="229">
        <v>0</v>
      </c>
      <c r="H62" s="229">
        <v>0</v>
      </c>
      <c r="I62" s="229">
        <v>0</v>
      </c>
      <c r="J62" s="229">
        <v>0</v>
      </c>
      <c r="K62" s="229">
        <v>0</v>
      </c>
      <c r="L62" s="229">
        <v>0</v>
      </c>
      <c r="M62" s="229">
        <v>0</v>
      </c>
      <c r="N62" s="229">
        <v>0</v>
      </c>
      <c r="O62" s="229">
        <v>0</v>
      </c>
      <c r="P62" s="229">
        <v>0</v>
      </c>
      <c r="Q62" s="229">
        <v>0</v>
      </c>
      <c r="R62" s="229">
        <v>0</v>
      </c>
      <c r="S62" s="229">
        <v>0</v>
      </c>
      <c r="T62" s="229">
        <v>0</v>
      </c>
      <c r="U62" s="229">
        <v>0</v>
      </c>
      <c r="V62" s="229">
        <v>0</v>
      </c>
      <c r="W62" s="229">
        <v>0</v>
      </c>
      <c r="X62" s="229">
        <v>0</v>
      </c>
      <c r="Y62" s="229">
        <v>0</v>
      </c>
      <c r="DA62" s="73" t="s">
        <v>2354</v>
      </c>
    </row>
    <row r="63" spans="1:105" ht="12" customHeight="1" x14ac:dyDescent="0.25">
      <c r="A63" s="166" t="s">
        <v>2203</v>
      </c>
      <c r="B63" s="347">
        <v>0</v>
      </c>
      <c r="C63" s="347">
        <v>0</v>
      </c>
      <c r="D63" s="347">
        <v>0</v>
      </c>
      <c r="E63" s="347">
        <v>0</v>
      </c>
      <c r="F63" s="347">
        <v>0</v>
      </c>
      <c r="G63" s="347">
        <v>0</v>
      </c>
      <c r="H63" s="347">
        <v>0</v>
      </c>
      <c r="I63" s="347">
        <v>0</v>
      </c>
      <c r="J63" s="347">
        <v>0</v>
      </c>
      <c r="K63" s="347">
        <v>0</v>
      </c>
      <c r="L63" s="347">
        <v>0</v>
      </c>
      <c r="M63" s="347">
        <v>0</v>
      </c>
      <c r="N63" s="347">
        <v>0</v>
      </c>
      <c r="O63" s="347">
        <v>0</v>
      </c>
      <c r="P63" s="347">
        <v>0</v>
      </c>
      <c r="Q63" s="347">
        <v>0</v>
      </c>
      <c r="R63" s="347">
        <v>0</v>
      </c>
      <c r="S63" s="347">
        <v>0</v>
      </c>
      <c r="T63" s="347">
        <v>0</v>
      </c>
      <c r="U63" s="347">
        <v>0</v>
      </c>
      <c r="V63" s="347">
        <v>0</v>
      </c>
      <c r="W63" s="347">
        <v>0</v>
      </c>
      <c r="X63" s="347">
        <v>0</v>
      </c>
      <c r="Y63" s="347">
        <v>0</v>
      </c>
      <c r="DA63" s="168" t="s">
        <v>2355</v>
      </c>
    </row>
    <row r="64" spans="1:105" ht="12" customHeight="1" x14ac:dyDescent="0.25">
      <c r="A64" s="60" t="s">
        <v>2205</v>
      </c>
      <c r="B64" s="262">
        <v>0</v>
      </c>
      <c r="C64" s="262">
        <v>0</v>
      </c>
      <c r="D64" s="262">
        <v>0</v>
      </c>
      <c r="E64" s="262">
        <v>0</v>
      </c>
      <c r="F64" s="262">
        <v>0</v>
      </c>
      <c r="G64" s="262">
        <v>0</v>
      </c>
      <c r="H64" s="262">
        <v>0</v>
      </c>
      <c r="I64" s="262">
        <v>0</v>
      </c>
      <c r="J64" s="262">
        <v>0</v>
      </c>
      <c r="K64" s="262">
        <v>0</v>
      </c>
      <c r="L64" s="262">
        <v>0</v>
      </c>
      <c r="M64" s="262">
        <v>0</v>
      </c>
      <c r="N64" s="262">
        <v>0</v>
      </c>
      <c r="O64" s="262">
        <v>0</v>
      </c>
      <c r="P64" s="262">
        <v>0</v>
      </c>
      <c r="Q64" s="262">
        <v>0</v>
      </c>
      <c r="R64" s="262">
        <v>0</v>
      </c>
      <c r="S64" s="262">
        <v>0</v>
      </c>
      <c r="T64" s="262">
        <v>0</v>
      </c>
      <c r="U64" s="262">
        <v>0</v>
      </c>
      <c r="V64" s="262">
        <v>0</v>
      </c>
      <c r="W64" s="262">
        <v>0</v>
      </c>
      <c r="X64" s="262">
        <v>0</v>
      </c>
      <c r="Y64" s="262">
        <v>0</v>
      </c>
      <c r="DA64" s="72" t="s">
        <v>2356</v>
      </c>
    </row>
    <row r="65" spans="1:105" ht="12" customHeight="1" x14ac:dyDescent="0.25">
      <c r="A65" s="101" t="s">
        <v>2207</v>
      </c>
      <c r="B65" s="278">
        <v>0</v>
      </c>
      <c r="C65" s="278">
        <v>0</v>
      </c>
      <c r="D65" s="278">
        <v>0</v>
      </c>
      <c r="E65" s="278">
        <v>0</v>
      </c>
      <c r="F65" s="278">
        <v>0</v>
      </c>
      <c r="G65" s="278">
        <v>0</v>
      </c>
      <c r="H65" s="278">
        <v>0</v>
      </c>
      <c r="I65" s="278">
        <v>0</v>
      </c>
      <c r="J65" s="278">
        <v>0</v>
      </c>
      <c r="K65" s="278">
        <v>0</v>
      </c>
      <c r="L65" s="278">
        <v>0</v>
      </c>
      <c r="M65" s="278">
        <v>0</v>
      </c>
      <c r="N65" s="278">
        <v>0</v>
      </c>
      <c r="O65" s="278">
        <v>0</v>
      </c>
      <c r="P65" s="278">
        <v>0</v>
      </c>
      <c r="Q65" s="278">
        <v>0</v>
      </c>
      <c r="R65" s="278">
        <v>0</v>
      </c>
      <c r="S65" s="278">
        <v>0</v>
      </c>
      <c r="T65" s="278">
        <v>0</v>
      </c>
      <c r="U65" s="278">
        <v>0</v>
      </c>
      <c r="V65" s="278">
        <v>0</v>
      </c>
      <c r="W65" s="278">
        <v>0</v>
      </c>
      <c r="X65" s="278">
        <v>0</v>
      </c>
      <c r="Y65" s="278">
        <v>0</v>
      </c>
      <c r="DA65" s="102" t="s">
        <v>2357</v>
      </c>
    </row>
    <row r="66" spans="1:105" ht="12" customHeight="1" x14ac:dyDescent="0.25">
      <c r="A66" s="57" t="s">
        <v>2209</v>
      </c>
      <c r="B66" s="261">
        <f t="shared" ref="B66:Y66" si="3">B67+B68+B79</f>
        <v>5.8927856709585562</v>
      </c>
      <c r="C66" s="261">
        <f t="shared" si="3"/>
        <v>5.7424150312811335</v>
      </c>
      <c r="D66" s="261">
        <f t="shared" si="3"/>
        <v>5.3784539897818888</v>
      </c>
      <c r="E66" s="261">
        <f t="shared" si="3"/>
        <v>7.0725439103490304</v>
      </c>
      <c r="F66" s="261">
        <f t="shared" si="3"/>
        <v>5.3608531032876314</v>
      </c>
      <c r="G66" s="261">
        <f t="shared" si="3"/>
        <v>5.1715489868094977</v>
      </c>
      <c r="H66" s="261">
        <f t="shared" si="3"/>
        <v>6.4279856462629095</v>
      </c>
      <c r="I66" s="261">
        <f t="shared" si="3"/>
        <v>4.4368827109952189</v>
      </c>
      <c r="J66" s="261">
        <f t="shared" si="3"/>
        <v>4.4163125020820582</v>
      </c>
      <c r="K66" s="261">
        <f t="shared" si="3"/>
        <v>4.012984918020619</v>
      </c>
      <c r="L66" s="261">
        <f t="shared" si="3"/>
        <v>3.9516622683131821</v>
      </c>
      <c r="M66" s="261">
        <f t="shared" si="3"/>
        <v>3.5861824743429049</v>
      </c>
      <c r="N66" s="261">
        <f t="shared" si="3"/>
        <v>3.1139174274283632</v>
      </c>
      <c r="O66" s="261">
        <f t="shared" si="3"/>
        <v>3.2302686683515391</v>
      </c>
      <c r="P66" s="261">
        <f t="shared" si="3"/>
        <v>3.9242961160989629</v>
      </c>
      <c r="Q66" s="261">
        <f t="shared" si="3"/>
        <v>3.4261878749881678</v>
      </c>
      <c r="R66" s="261">
        <f t="shared" si="3"/>
        <v>3.2584971054104006</v>
      </c>
      <c r="S66" s="261">
        <f t="shared" si="3"/>
        <v>3.3029904212236305</v>
      </c>
      <c r="T66" s="261">
        <f t="shared" si="3"/>
        <v>3.9687153313963761</v>
      </c>
      <c r="U66" s="261">
        <f t="shared" si="3"/>
        <v>3.4588226385920584</v>
      </c>
      <c r="V66" s="261">
        <f t="shared" si="3"/>
        <v>3.4730152261523615</v>
      </c>
      <c r="W66" s="261">
        <f t="shared" si="3"/>
        <v>3.5643995509305624</v>
      </c>
      <c r="X66" s="261">
        <f t="shared" si="3"/>
        <v>3.4223564757296101</v>
      </c>
      <c r="Y66" s="261">
        <f t="shared" si="3"/>
        <v>3.2616935531237079</v>
      </c>
      <c r="DA66" s="70"/>
    </row>
    <row r="67" spans="1:105" ht="12" customHeight="1" x14ac:dyDescent="0.25">
      <c r="A67" s="165" t="s">
        <v>2210</v>
      </c>
      <c r="B67" s="346">
        <v>3.9974170683202779</v>
      </c>
      <c r="C67" s="346">
        <v>3.8854081988783511</v>
      </c>
      <c r="D67" s="346">
        <v>3.6395100072449669</v>
      </c>
      <c r="E67" s="346">
        <v>4.8856128986215106</v>
      </c>
      <c r="F67" s="346">
        <v>3.6550911366380818</v>
      </c>
      <c r="G67" s="346">
        <v>3.6068806273011589</v>
      </c>
      <c r="H67" s="346">
        <v>4.473298172259879</v>
      </c>
      <c r="I67" s="346">
        <v>3.1622178827221199</v>
      </c>
      <c r="J67" s="346">
        <v>3.1541994828859221</v>
      </c>
      <c r="K67" s="346">
        <v>2.8758880411668808</v>
      </c>
      <c r="L67" s="346">
        <v>2.829554183096282</v>
      </c>
      <c r="M67" s="346">
        <v>2.5829915241302239</v>
      </c>
      <c r="N67" s="346">
        <v>2.2520237595049939</v>
      </c>
      <c r="O67" s="346">
        <v>2.3335663962656241</v>
      </c>
      <c r="P67" s="346">
        <v>2.831182218643042</v>
      </c>
      <c r="Q67" s="346">
        <v>2.4810154813827179</v>
      </c>
      <c r="R67" s="346">
        <v>2.3725871445666722</v>
      </c>
      <c r="S67" s="346">
        <v>2.4130438770022389</v>
      </c>
      <c r="T67" s="346">
        <v>2.8954977646946851</v>
      </c>
      <c r="U67" s="346">
        <v>2.5571252424207489</v>
      </c>
      <c r="V67" s="346">
        <v>2.5625249579598202</v>
      </c>
      <c r="W67" s="346">
        <v>2.6289700956537452</v>
      </c>
      <c r="X67" s="346">
        <v>2.519725952068375</v>
      </c>
      <c r="Y67" s="346">
        <v>2.3943725762782782</v>
      </c>
      <c r="DA67" s="167" t="s">
        <v>2358</v>
      </c>
    </row>
    <row r="68" spans="1:105" ht="12" customHeight="1" x14ac:dyDescent="0.25">
      <c r="A68" s="165" t="s">
        <v>2212</v>
      </c>
      <c r="B68" s="346">
        <v>1.8953686026382781</v>
      </c>
      <c r="C68" s="346">
        <v>1.857006832402782</v>
      </c>
      <c r="D68" s="346">
        <v>1.738943982536922</v>
      </c>
      <c r="E68" s="346">
        <v>2.1869310117275198</v>
      </c>
      <c r="F68" s="346">
        <v>1.70576196664955</v>
      </c>
      <c r="G68" s="346">
        <v>1.564668359508339</v>
      </c>
      <c r="H68" s="346">
        <v>1.9546874740030309</v>
      </c>
      <c r="I68" s="346">
        <v>1.274664828273099</v>
      </c>
      <c r="J68" s="346">
        <v>1.2621130191961361</v>
      </c>
      <c r="K68" s="346">
        <v>1.1370968768537379</v>
      </c>
      <c r="L68" s="346">
        <v>1.1221080852169001</v>
      </c>
      <c r="M68" s="346">
        <v>1.003190950212681</v>
      </c>
      <c r="N68" s="346">
        <v>0.8618936679233693</v>
      </c>
      <c r="O68" s="346">
        <v>0.8967022720859148</v>
      </c>
      <c r="P68" s="346">
        <v>1.0931138974559209</v>
      </c>
      <c r="Q68" s="346">
        <v>0.94517239360544969</v>
      </c>
      <c r="R68" s="346">
        <v>0.88590996084372819</v>
      </c>
      <c r="S68" s="346">
        <v>0.88994654422139186</v>
      </c>
      <c r="T68" s="346">
        <v>1.073217566701691</v>
      </c>
      <c r="U68" s="346">
        <v>0.9016973961713094</v>
      </c>
      <c r="V68" s="346">
        <v>0.91049026819254131</v>
      </c>
      <c r="W68" s="346">
        <v>0.93542945527681742</v>
      </c>
      <c r="X68" s="346">
        <v>0.90263052366123531</v>
      </c>
      <c r="Y68" s="346">
        <v>0.86732097684542975</v>
      </c>
      <c r="DA68" s="167" t="s">
        <v>2359</v>
      </c>
    </row>
    <row r="69" spans="1:105" ht="12" customHeight="1" x14ac:dyDescent="0.25">
      <c r="A69" s="64" t="s">
        <v>28</v>
      </c>
      <c r="B69" s="229">
        <v>6.3303431527663226E-2</v>
      </c>
      <c r="C69" s="229">
        <v>3.1735549579482228E-2</v>
      </c>
      <c r="D69" s="229">
        <v>3.2734992751720093E-2</v>
      </c>
      <c r="E69" s="229">
        <v>3.172269826268502E-2</v>
      </c>
      <c r="F69" s="229">
        <v>0</v>
      </c>
      <c r="G69" s="229">
        <v>3.074176210445384E-2</v>
      </c>
      <c r="H69" s="229">
        <v>3.1863228383263748E-2</v>
      </c>
      <c r="I69" s="229">
        <v>0</v>
      </c>
      <c r="J69" s="229">
        <v>0</v>
      </c>
      <c r="K69" s="229">
        <v>0</v>
      </c>
      <c r="L69" s="229">
        <v>0</v>
      </c>
      <c r="M69" s="229">
        <v>0</v>
      </c>
      <c r="N69" s="229">
        <v>0</v>
      </c>
      <c r="O69" s="229">
        <v>0</v>
      </c>
      <c r="P69" s="229">
        <v>0</v>
      </c>
      <c r="Q69" s="229">
        <v>0</v>
      </c>
      <c r="R69" s="229">
        <v>0</v>
      </c>
      <c r="S69" s="229">
        <v>0</v>
      </c>
      <c r="T69" s="229">
        <v>0</v>
      </c>
      <c r="U69" s="229">
        <v>0</v>
      </c>
      <c r="V69" s="229">
        <v>0</v>
      </c>
      <c r="W69" s="229">
        <v>0</v>
      </c>
      <c r="X69" s="229">
        <v>0</v>
      </c>
      <c r="Y69" s="229">
        <v>0</v>
      </c>
      <c r="DA69" s="73" t="s">
        <v>2360</v>
      </c>
    </row>
    <row r="70" spans="1:105" ht="12" customHeight="1" x14ac:dyDescent="0.25">
      <c r="A70" s="64" t="s">
        <v>30</v>
      </c>
      <c r="B70" s="229">
        <v>0</v>
      </c>
      <c r="C70" s="229">
        <v>0</v>
      </c>
      <c r="D70" s="229">
        <v>0</v>
      </c>
      <c r="E70" s="229">
        <v>0</v>
      </c>
      <c r="F70" s="229">
        <v>0</v>
      </c>
      <c r="G70" s="229">
        <v>0</v>
      </c>
      <c r="H70" s="229">
        <v>0</v>
      </c>
      <c r="I70" s="229">
        <v>0</v>
      </c>
      <c r="J70" s="229">
        <v>0</v>
      </c>
      <c r="K70" s="229">
        <v>0</v>
      </c>
      <c r="L70" s="229">
        <v>0</v>
      </c>
      <c r="M70" s="229">
        <v>0</v>
      </c>
      <c r="N70" s="229">
        <v>0</v>
      </c>
      <c r="O70" s="229">
        <v>0</v>
      </c>
      <c r="P70" s="229">
        <v>0</v>
      </c>
      <c r="Q70" s="229">
        <v>0</v>
      </c>
      <c r="R70" s="229">
        <v>0</v>
      </c>
      <c r="S70" s="229">
        <v>0</v>
      </c>
      <c r="T70" s="229">
        <v>0</v>
      </c>
      <c r="U70" s="229">
        <v>0</v>
      </c>
      <c r="V70" s="229">
        <v>0</v>
      </c>
      <c r="W70" s="229">
        <v>0</v>
      </c>
      <c r="X70" s="229">
        <v>0</v>
      </c>
      <c r="Y70" s="229">
        <v>0</v>
      </c>
      <c r="DA70" s="73" t="s">
        <v>2361</v>
      </c>
    </row>
    <row r="71" spans="1:105" ht="12" customHeight="1" x14ac:dyDescent="0.25">
      <c r="A71" s="64" t="s">
        <v>31</v>
      </c>
      <c r="B71" s="229">
        <v>3.0110229284480549E-2</v>
      </c>
      <c r="C71" s="229">
        <v>3.018998026638206E-2</v>
      </c>
      <c r="D71" s="229">
        <v>3.0234998325758211E-2</v>
      </c>
      <c r="E71" s="229">
        <v>5.9979944625535818E-2</v>
      </c>
      <c r="F71" s="229">
        <v>6.0626841453681891E-2</v>
      </c>
      <c r="G71" s="229">
        <v>9.0443184320186984E-2</v>
      </c>
      <c r="H71" s="229">
        <v>9.0093669730987605E-2</v>
      </c>
      <c r="I71" s="229">
        <v>2.971966638448853E-2</v>
      </c>
      <c r="J71" s="229">
        <v>2.9581218550473069E-2</v>
      </c>
      <c r="K71" s="229">
        <v>2.9603204509016771E-2</v>
      </c>
      <c r="L71" s="229">
        <v>2.9611257712953531E-2</v>
      </c>
      <c r="M71" s="229">
        <v>5.9466313167451927E-2</v>
      </c>
      <c r="N71" s="229">
        <v>3.0076378995617631E-2</v>
      </c>
      <c r="O71" s="229">
        <v>2.988291489635371E-2</v>
      </c>
      <c r="P71" s="229">
        <v>5.9304841471712853E-2</v>
      </c>
      <c r="Q71" s="229">
        <v>5.991952764526353E-2</v>
      </c>
      <c r="R71" s="229">
        <v>6.0066323465695848E-2</v>
      </c>
      <c r="S71" s="229">
        <v>9.0903593582764716E-2</v>
      </c>
      <c r="T71" s="229">
        <v>7.9847564923350392E-2</v>
      </c>
      <c r="U71" s="229">
        <v>9.9066931866285526E-2</v>
      </c>
      <c r="V71" s="229">
        <v>0.11506062782704669</v>
      </c>
      <c r="W71" s="229">
        <v>0.1014805590549694</v>
      </c>
      <c r="X71" s="229">
        <v>0.1084163267474819</v>
      </c>
      <c r="Y71" s="229">
        <v>0.15054153974528309</v>
      </c>
      <c r="DA71" s="73" t="s">
        <v>2362</v>
      </c>
    </row>
    <row r="72" spans="1:105" ht="12" customHeight="1" x14ac:dyDescent="0.25">
      <c r="A72" s="64" t="s">
        <v>159</v>
      </c>
      <c r="B72" s="229">
        <v>0.68773356791898199</v>
      </c>
      <c r="C72" s="229">
        <v>0.53194886217904958</v>
      </c>
      <c r="D72" s="229">
        <v>0.40712101463675432</v>
      </c>
      <c r="E72" s="229">
        <v>0.4977554307818251</v>
      </c>
      <c r="F72" s="229">
        <v>0.47180653903488168</v>
      </c>
      <c r="G72" s="229">
        <v>0.43848554718215682</v>
      </c>
      <c r="H72" s="229">
        <v>0.52459551921389669</v>
      </c>
      <c r="I72" s="229">
        <v>0.44249059742080959</v>
      </c>
      <c r="J72" s="229">
        <v>0.37717295922700811</v>
      </c>
      <c r="K72" s="229">
        <v>0.34616134408625981</v>
      </c>
      <c r="L72" s="229">
        <v>0.37777045181178109</v>
      </c>
      <c r="M72" s="229">
        <v>0.31629457751081369</v>
      </c>
      <c r="N72" s="229">
        <v>0.25654313997072448</v>
      </c>
      <c r="O72" s="229">
        <v>0.28645857547436587</v>
      </c>
      <c r="P72" s="229">
        <v>0.25216866759558509</v>
      </c>
      <c r="Q72" s="229">
        <v>0.25531383815396302</v>
      </c>
      <c r="R72" s="229">
        <v>0.22411383068091381</v>
      </c>
      <c r="S72" s="229">
        <v>0.17377711591411371</v>
      </c>
      <c r="T72" s="229">
        <v>0.13079996188026671</v>
      </c>
      <c r="U72" s="229">
        <v>0.12742701332577369</v>
      </c>
      <c r="V72" s="229">
        <v>9.8631751800675821E-2</v>
      </c>
      <c r="W72" s="229">
        <v>8.6748573402459506E-2</v>
      </c>
      <c r="X72" s="229">
        <v>0.1170682622908745</v>
      </c>
      <c r="Y72" s="229">
        <v>0.1027807842867596</v>
      </c>
      <c r="DA72" s="73" t="s">
        <v>2363</v>
      </c>
    </row>
    <row r="73" spans="1:105" ht="12" customHeight="1" x14ac:dyDescent="0.25">
      <c r="A73" s="64" t="s">
        <v>32</v>
      </c>
      <c r="B73" s="229">
        <v>0.34700308614089642</v>
      </c>
      <c r="C73" s="229">
        <v>0.53770046189911047</v>
      </c>
      <c r="D73" s="229">
        <v>0.57017819805708336</v>
      </c>
      <c r="E73" s="229">
        <v>0.43987770092813638</v>
      </c>
      <c r="F73" s="229">
        <v>0.50814090649547339</v>
      </c>
      <c r="G73" s="229">
        <v>0.31585072856148327</v>
      </c>
      <c r="H73" s="229">
        <v>0.50341045768848502</v>
      </c>
      <c r="I73" s="229">
        <v>6.5195279698574596E-2</v>
      </c>
      <c r="J73" s="229">
        <v>6.479796430599738E-2</v>
      </c>
      <c r="K73" s="229">
        <v>3.247415809075397E-2</v>
      </c>
      <c r="L73" s="229">
        <v>3.2465955769452631E-2</v>
      </c>
      <c r="M73" s="229">
        <v>3.2563814775632111E-2</v>
      </c>
      <c r="N73" s="229">
        <v>3.2918237000904918E-2</v>
      </c>
      <c r="O73" s="229">
        <v>3.2703627387109233E-2</v>
      </c>
      <c r="P73" s="229">
        <v>3.2441270939534583E-2</v>
      </c>
      <c r="Q73" s="229">
        <v>3.2754536435066102E-2</v>
      </c>
      <c r="R73" s="229">
        <v>0</v>
      </c>
      <c r="S73" s="229">
        <v>5.8931280784740034E-3</v>
      </c>
      <c r="T73" s="229">
        <v>6.6152054929855923E-3</v>
      </c>
      <c r="U73" s="229">
        <v>0</v>
      </c>
      <c r="V73" s="229">
        <v>0</v>
      </c>
      <c r="W73" s="229">
        <v>0</v>
      </c>
      <c r="X73" s="229">
        <v>0</v>
      </c>
      <c r="Y73" s="229">
        <v>0</v>
      </c>
      <c r="DA73" s="73" t="s">
        <v>2364</v>
      </c>
    </row>
    <row r="74" spans="1:105" ht="12" customHeight="1" x14ac:dyDescent="0.25">
      <c r="A74" s="64" t="s">
        <v>33</v>
      </c>
      <c r="B74" s="229">
        <v>0</v>
      </c>
      <c r="C74" s="229">
        <v>0</v>
      </c>
      <c r="D74" s="229">
        <v>0</v>
      </c>
      <c r="E74" s="229">
        <v>0</v>
      </c>
      <c r="F74" s="229">
        <v>0</v>
      </c>
      <c r="G74" s="229">
        <v>0</v>
      </c>
      <c r="H74" s="229">
        <v>0</v>
      </c>
      <c r="I74" s="229">
        <v>0</v>
      </c>
      <c r="J74" s="229">
        <v>0</v>
      </c>
      <c r="K74" s="229">
        <v>0</v>
      </c>
      <c r="L74" s="229">
        <v>0</v>
      </c>
      <c r="M74" s="229">
        <v>0</v>
      </c>
      <c r="N74" s="229">
        <v>0</v>
      </c>
      <c r="O74" s="229">
        <v>0</v>
      </c>
      <c r="P74" s="229">
        <v>0</v>
      </c>
      <c r="Q74" s="229">
        <v>0</v>
      </c>
      <c r="R74" s="229">
        <v>0</v>
      </c>
      <c r="S74" s="229">
        <v>1.1572273372688641E-4</v>
      </c>
      <c r="T74" s="229">
        <v>0</v>
      </c>
      <c r="U74" s="229">
        <v>0</v>
      </c>
      <c r="V74" s="229">
        <v>0</v>
      </c>
      <c r="W74" s="229">
        <v>0</v>
      </c>
      <c r="X74" s="229">
        <v>0</v>
      </c>
      <c r="Y74" s="229">
        <v>1.157227337269319E-4</v>
      </c>
      <c r="DA74" s="73" t="s">
        <v>2365</v>
      </c>
    </row>
    <row r="75" spans="1:105" ht="12" customHeight="1" x14ac:dyDescent="0.25">
      <c r="A75" s="64" t="s">
        <v>35</v>
      </c>
      <c r="B75" s="229">
        <v>0.76721828776625645</v>
      </c>
      <c r="C75" s="229">
        <v>0.72543197847875807</v>
      </c>
      <c r="D75" s="229">
        <v>0.69867477876560535</v>
      </c>
      <c r="E75" s="229">
        <v>1.1575952371293381</v>
      </c>
      <c r="F75" s="229">
        <v>0.6651876796655134</v>
      </c>
      <c r="G75" s="229">
        <v>0.68914713734005872</v>
      </c>
      <c r="H75" s="229">
        <v>0.80472459898639759</v>
      </c>
      <c r="I75" s="229">
        <v>0.73725928476922575</v>
      </c>
      <c r="J75" s="229">
        <v>0.79056087711265755</v>
      </c>
      <c r="K75" s="229">
        <v>0.7288581701677076</v>
      </c>
      <c r="L75" s="229">
        <v>0.68226041992271258</v>
      </c>
      <c r="M75" s="229">
        <v>0.59486624475878336</v>
      </c>
      <c r="N75" s="229">
        <v>0.54235591195612221</v>
      </c>
      <c r="O75" s="229">
        <v>0.54765715432808604</v>
      </c>
      <c r="P75" s="229">
        <v>0.74919911744908851</v>
      </c>
      <c r="Q75" s="229">
        <v>0.59718449137115714</v>
      </c>
      <c r="R75" s="229">
        <v>0.60172980669711862</v>
      </c>
      <c r="S75" s="229">
        <v>0.61925698391231254</v>
      </c>
      <c r="T75" s="229">
        <v>0.85595483440508835</v>
      </c>
      <c r="U75" s="229">
        <v>0.67520345097925016</v>
      </c>
      <c r="V75" s="229">
        <v>0.69679788856481883</v>
      </c>
      <c r="W75" s="229">
        <v>0.74720032281938842</v>
      </c>
      <c r="X75" s="229">
        <v>0.67714593462287886</v>
      </c>
      <c r="Y75" s="229">
        <v>0.61388293007966022</v>
      </c>
      <c r="DA75" s="73" t="s">
        <v>2366</v>
      </c>
    </row>
    <row r="76" spans="1:105" ht="12" customHeight="1" x14ac:dyDescent="0.25">
      <c r="A76" s="64" t="s">
        <v>36</v>
      </c>
      <c r="B76" s="229">
        <v>0</v>
      </c>
      <c r="C76" s="229">
        <v>0</v>
      </c>
      <c r="D76" s="229">
        <v>0</v>
      </c>
      <c r="E76" s="229">
        <v>0</v>
      </c>
      <c r="F76" s="229">
        <v>0</v>
      </c>
      <c r="G76" s="229">
        <v>0</v>
      </c>
      <c r="H76" s="229">
        <v>0</v>
      </c>
      <c r="I76" s="229">
        <v>0</v>
      </c>
      <c r="J76" s="229">
        <v>0</v>
      </c>
      <c r="K76" s="229">
        <v>0</v>
      </c>
      <c r="L76" s="229">
        <v>0</v>
      </c>
      <c r="M76" s="229">
        <v>0</v>
      </c>
      <c r="N76" s="229">
        <v>0</v>
      </c>
      <c r="O76" s="229">
        <v>0</v>
      </c>
      <c r="P76" s="229">
        <v>0</v>
      </c>
      <c r="Q76" s="229">
        <v>0</v>
      </c>
      <c r="R76" s="229">
        <v>0</v>
      </c>
      <c r="S76" s="229">
        <v>0</v>
      </c>
      <c r="T76" s="229">
        <v>0</v>
      </c>
      <c r="U76" s="229">
        <v>0</v>
      </c>
      <c r="V76" s="229">
        <v>0</v>
      </c>
      <c r="W76" s="229">
        <v>0</v>
      </c>
      <c r="X76" s="229">
        <v>0</v>
      </c>
      <c r="Y76" s="229">
        <v>0</v>
      </c>
      <c r="DA76" s="73" t="s">
        <v>2367</v>
      </c>
    </row>
    <row r="77" spans="1:105" ht="12" customHeight="1" x14ac:dyDescent="0.25">
      <c r="A77" s="64" t="s">
        <v>38</v>
      </c>
      <c r="B77" s="229">
        <v>0</v>
      </c>
      <c r="C77" s="229">
        <v>0</v>
      </c>
      <c r="D77" s="229">
        <v>0</v>
      </c>
      <c r="E77" s="229">
        <v>0</v>
      </c>
      <c r="F77" s="229">
        <v>0</v>
      </c>
      <c r="G77" s="229">
        <v>0</v>
      </c>
      <c r="H77" s="229">
        <v>0</v>
      </c>
      <c r="I77" s="229">
        <v>0</v>
      </c>
      <c r="J77" s="229">
        <v>0</v>
      </c>
      <c r="K77" s="229">
        <v>0</v>
      </c>
      <c r="L77" s="229">
        <v>0</v>
      </c>
      <c r="M77" s="229">
        <v>0</v>
      </c>
      <c r="N77" s="229">
        <v>0</v>
      </c>
      <c r="O77" s="229">
        <v>0</v>
      </c>
      <c r="P77" s="229">
        <v>0</v>
      </c>
      <c r="Q77" s="229">
        <v>0</v>
      </c>
      <c r="R77" s="229">
        <v>0</v>
      </c>
      <c r="S77" s="229">
        <v>0</v>
      </c>
      <c r="T77" s="229">
        <v>0</v>
      </c>
      <c r="U77" s="229">
        <v>0</v>
      </c>
      <c r="V77" s="229">
        <v>0</v>
      </c>
      <c r="W77" s="229">
        <v>0</v>
      </c>
      <c r="X77" s="229">
        <v>0</v>
      </c>
      <c r="Y77" s="229">
        <v>0</v>
      </c>
      <c r="DA77" s="73" t="s">
        <v>2368</v>
      </c>
    </row>
    <row r="78" spans="1:105" ht="12" customHeight="1" x14ac:dyDescent="0.25">
      <c r="A78" s="64" t="s">
        <v>39</v>
      </c>
      <c r="B78" s="229">
        <v>0</v>
      </c>
      <c r="C78" s="229">
        <v>0</v>
      </c>
      <c r="D78" s="229">
        <v>0</v>
      </c>
      <c r="E78" s="229">
        <v>0</v>
      </c>
      <c r="F78" s="229">
        <v>0</v>
      </c>
      <c r="G78" s="229">
        <v>0</v>
      </c>
      <c r="H78" s="229">
        <v>0</v>
      </c>
      <c r="I78" s="229">
        <v>0</v>
      </c>
      <c r="J78" s="229">
        <v>0</v>
      </c>
      <c r="K78" s="229">
        <v>0</v>
      </c>
      <c r="L78" s="229">
        <v>0</v>
      </c>
      <c r="M78" s="229">
        <v>0</v>
      </c>
      <c r="N78" s="229">
        <v>0</v>
      </c>
      <c r="O78" s="229">
        <v>0</v>
      </c>
      <c r="P78" s="229">
        <v>0</v>
      </c>
      <c r="Q78" s="229">
        <v>0</v>
      </c>
      <c r="R78" s="229">
        <v>0</v>
      </c>
      <c r="S78" s="229">
        <v>0</v>
      </c>
      <c r="T78" s="229">
        <v>0</v>
      </c>
      <c r="U78" s="229">
        <v>0</v>
      </c>
      <c r="V78" s="229">
        <v>0</v>
      </c>
      <c r="W78" s="229">
        <v>0</v>
      </c>
      <c r="X78" s="229">
        <v>0</v>
      </c>
      <c r="Y78" s="229">
        <v>0</v>
      </c>
      <c r="DA78" s="73" t="s">
        <v>2369</v>
      </c>
    </row>
    <row r="79" spans="1:105" ht="12" customHeight="1" x14ac:dyDescent="0.25">
      <c r="A79" s="165" t="s">
        <v>2224</v>
      </c>
      <c r="B79" s="346">
        <v>0</v>
      </c>
      <c r="C79" s="346">
        <v>0</v>
      </c>
      <c r="D79" s="346">
        <v>0</v>
      </c>
      <c r="E79" s="346">
        <v>0</v>
      </c>
      <c r="F79" s="346">
        <v>0</v>
      </c>
      <c r="G79" s="346">
        <v>0</v>
      </c>
      <c r="H79" s="346">
        <v>0</v>
      </c>
      <c r="I79" s="346">
        <v>0</v>
      </c>
      <c r="J79" s="346">
        <v>0</v>
      </c>
      <c r="K79" s="346">
        <v>0</v>
      </c>
      <c r="L79" s="346">
        <v>0</v>
      </c>
      <c r="M79" s="346">
        <v>0</v>
      </c>
      <c r="N79" s="346">
        <v>0</v>
      </c>
      <c r="O79" s="346">
        <v>0</v>
      </c>
      <c r="P79" s="346">
        <v>0</v>
      </c>
      <c r="Q79" s="346">
        <v>0</v>
      </c>
      <c r="R79" s="346">
        <v>0</v>
      </c>
      <c r="S79" s="346">
        <v>0</v>
      </c>
      <c r="T79" s="346">
        <v>0</v>
      </c>
      <c r="U79" s="346">
        <v>0</v>
      </c>
      <c r="V79" s="346">
        <v>0</v>
      </c>
      <c r="W79" s="346">
        <v>0</v>
      </c>
      <c r="X79" s="346">
        <v>0</v>
      </c>
      <c r="Y79" s="346">
        <v>0</v>
      </c>
      <c r="DA79" s="167" t="s">
        <v>2370</v>
      </c>
    </row>
    <row r="80" spans="1:105" ht="12" customHeight="1" x14ac:dyDescent="0.25">
      <c r="A80" s="132" t="s">
        <v>2226</v>
      </c>
      <c r="B80" s="316">
        <v>0</v>
      </c>
      <c r="C80" s="316">
        <v>0</v>
      </c>
      <c r="D80" s="316">
        <v>0</v>
      </c>
      <c r="E80" s="316">
        <v>0</v>
      </c>
      <c r="F80" s="316">
        <v>0</v>
      </c>
      <c r="G80" s="316">
        <v>0</v>
      </c>
      <c r="H80" s="316">
        <v>0</v>
      </c>
      <c r="I80" s="316">
        <v>0</v>
      </c>
      <c r="J80" s="316">
        <v>0</v>
      </c>
      <c r="K80" s="316">
        <v>0</v>
      </c>
      <c r="L80" s="316">
        <v>0</v>
      </c>
      <c r="M80" s="316">
        <v>0</v>
      </c>
      <c r="N80" s="316">
        <v>0</v>
      </c>
      <c r="O80" s="316">
        <v>0</v>
      </c>
      <c r="P80" s="316">
        <v>0</v>
      </c>
      <c r="Q80" s="316">
        <v>0</v>
      </c>
      <c r="R80" s="316">
        <v>0</v>
      </c>
      <c r="S80" s="316">
        <v>0</v>
      </c>
      <c r="T80" s="316">
        <v>0</v>
      </c>
      <c r="U80" s="316">
        <v>0</v>
      </c>
      <c r="V80" s="316">
        <v>0</v>
      </c>
      <c r="W80" s="316">
        <v>0</v>
      </c>
      <c r="X80" s="316">
        <v>0</v>
      </c>
      <c r="Y80" s="316">
        <v>0</v>
      </c>
      <c r="DA80" s="139" t="s">
        <v>2371</v>
      </c>
    </row>
    <row r="81" spans="1:105" ht="12" customHeight="1" x14ac:dyDescent="0.25">
      <c r="A81" s="172"/>
      <c r="B81" s="172"/>
      <c r="C81" s="172"/>
      <c r="D81" s="172"/>
      <c r="E81" s="172"/>
      <c r="F81" s="172"/>
      <c r="G81" s="172"/>
      <c r="H81" s="172"/>
      <c r="I81" s="172"/>
      <c r="J81" s="172"/>
      <c r="K81" s="172"/>
      <c r="L81" s="172"/>
      <c r="M81" s="172"/>
      <c r="N81" s="172"/>
      <c r="O81" s="172"/>
      <c r="P81" s="172"/>
      <c r="Q81" s="172"/>
      <c r="R81" s="172"/>
      <c r="S81" s="172"/>
      <c r="T81" s="172"/>
      <c r="U81" s="172"/>
      <c r="V81" s="172"/>
      <c r="W81" s="172"/>
      <c r="X81" s="172"/>
      <c r="Y81" s="172"/>
      <c r="DA81" s="176"/>
    </row>
    <row r="82" spans="1:105" ht="15" customHeight="1" x14ac:dyDescent="0.25">
      <c r="A82" s="32" t="s">
        <v>429</v>
      </c>
      <c r="B82" s="257"/>
      <c r="C82" s="257"/>
      <c r="D82" s="257"/>
      <c r="E82" s="257"/>
      <c r="F82" s="257"/>
      <c r="G82" s="257"/>
      <c r="H82" s="257"/>
      <c r="I82" s="257"/>
      <c r="J82" s="257"/>
      <c r="K82" s="257"/>
      <c r="L82" s="257"/>
      <c r="M82" s="257"/>
      <c r="N82" s="257"/>
      <c r="O82" s="257"/>
      <c r="P82" s="257"/>
      <c r="Q82" s="257"/>
      <c r="R82" s="257"/>
      <c r="S82" s="257"/>
      <c r="T82" s="257"/>
      <c r="U82" s="257"/>
      <c r="V82" s="257"/>
      <c r="W82" s="257"/>
      <c r="X82" s="257"/>
      <c r="Y82" s="257"/>
      <c r="DA82" s="88"/>
    </row>
    <row r="83" spans="1:105" ht="12" customHeight="1" x14ac:dyDescent="0.25">
      <c r="A83" s="172"/>
      <c r="B83" s="172"/>
      <c r="C83" s="172"/>
      <c r="D83" s="172"/>
      <c r="E83" s="172"/>
      <c r="F83" s="172"/>
      <c r="G83" s="172"/>
      <c r="H83" s="172"/>
      <c r="I83" s="172"/>
      <c r="J83" s="172"/>
      <c r="K83" s="172"/>
      <c r="L83" s="172"/>
      <c r="M83" s="172"/>
      <c r="N83" s="172"/>
      <c r="O83" s="172"/>
      <c r="P83" s="172"/>
      <c r="Q83" s="172"/>
      <c r="R83" s="172"/>
      <c r="S83" s="172"/>
      <c r="T83" s="172"/>
      <c r="U83" s="172"/>
      <c r="V83" s="172"/>
      <c r="W83" s="172"/>
      <c r="X83" s="172"/>
      <c r="Y83" s="172"/>
      <c r="DA83" s="176"/>
    </row>
    <row r="84" spans="1:105" ht="12" customHeight="1" x14ac:dyDescent="0.25">
      <c r="A84" s="35" t="s">
        <v>22</v>
      </c>
      <c r="B84" s="232">
        <f t="shared" ref="B84:Y84" si="4">SUM(B$85:B$89,B$91:B$93,B$95:B$97,B$98,B$100:B$104,B$106:B$109)</f>
        <v>1.0000000000000002</v>
      </c>
      <c r="C84" s="232">
        <f t="shared" si="4"/>
        <v>1</v>
      </c>
      <c r="D84" s="232">
        <f t="shared" si="4"/>
        <v>1</v>
      </c>
      <c r="E84" s="232">
        <f t="shared" si="4"/>
        <v>0.99999999999999989</v>
      </c>
      <c r="F84" s="232">
        <f t="shared" si="4"/>
        <v>0.99999999999999989</v>
      </c>
      <c r="G84" s="232">
        <f t="shared" si="4"/>
        <v>0.99999999999999989</v>
      </c>
      <c r="H84" s="232">
        <f t="shared" si="4"/>
        <v>1.0000000000000002</v>
      </c>
      <c r="I84" s="232">
        <f t="shared" si="4"/>
        <v>0.99999999999999967</v>
      </c>
      <c r="J84" s="232">
        <f t="shared" si="4"/>
        <v>1.0000000000000002</v>
      </c>
      <c r="K84" s="232">
        <f t="shared" si="4"/>
        <v>0.99999999999999978</v>
      </c>
      <c r="L84" s="232">
        <f t="shared" si="4"/>
        <v>0.99999999999999978</v>
      </c>
      <c r="M84" s="232">
        <f t="shared" si="4"/>
        <v>1</v>
      </c>
      <c r="N84" s="232">
        <f t="shared" si="4"/>
        <v>1</v>
      </c>
      <c r="O84" s="232">
        <f t="shared" si="4"/>
        <v>1</v>
      </c>
      <c r="P84" s="232">
        <f t="shared" si="4"/>
        <v>1.0000000000000007</v>
      </c>
      <c r="Q84" s="232">
        <f t="shared" si="4"/>
        <v>0.99999999999999989</v>
      </c>
      <c r="R84" s="232">
        <f t="shared" si="4"/>
        <v>1</v>
      </c>
      <c r="S84" s="232">
        <f t="shared" si="4"/>
        <v>1</v>
      </c>
      <c r="T84" s="232">
        <f t="shared" si="4"/>
        <v>1.0000000000000007</v>
      </c>
      <c r="U84" s="232">
        <f t="shared" si="4"/>
        <v>1</v>
      </c>
      <c r="V84" s="232">
        <f t="shared" si="4"/>
        <v>1.0000000000000002</v>
      </c>
      <c r="W84" s="232">
        <f t="shared" si="4"/>
        <v>1.0000000000000002</v>
      </c>
      <c r="X84" s="232">
        <f t="shared" si="4"/>
        <v>0.99999999999999989</v>
      </c>
      <c r="Y84" s="232">
        <f t="shared" si="4"/>
        <v>0.99999999999999989</v>
      </c>
      <c r="DA84" s="95"/>
    </row>
    <row r="85" spans="1:105" ht="12" customHeight="1" x14ac:dyDescent="0.25">
      <c r="A85" s="55" t="s">
        <v>91</v>
      </c>
      <c r="B85" s="299">
        <f t="shared" ref="B85:Y85" si="5">IF(B$6=0,0,B$6/B$5)</f>
        <v>0</v>
      </c>
      <c r="C85" s="299">
        <f t="shared" si="5"/>
        <v>0</v>
      </c>
      <c r="D85" s="299">
        <f t="shared" si="5"/>
        <v>0</v>
      </c>
      <c r="E85" s="299">
        <f t="shared" si="5"/>
        <v>0</v>
      </c>
      <c r="F85" s="299">
        <f t="shared" si="5"/>
        <v>0</v>
      </c>
      <c r="G85" s="299">
        <f t="shared" si="5"/>
        <v>0</v>
      </c>
      <c r="H85" s="299">
        <f t="shared" si="5"/>
        <v>0</v>
      </c>
      <c r="I85" s="299">
        <f t="shared" si="5"/>
        <v>0</v>
      </c>
      <c r="J85" s="299">
        <f t="shared" si="5"/>
        <v>0</v>
      </c>
      <c r="K85" s="299">
        <f t="shared" si="5"/>
        <v>0</v>
      </c>
      <c r="L85" s="299">
        <f t="shared" si="5"/>
        <v>0</v>
      </c>
      <c r="M85" s="299">
        <f t="shared" si="5"/>
        <v>0</v>
      </c>
      <c r="N85" s="299">
        <f t="shared" si="5"/>
        <v>0</v>
      </c>
      <c r="O85" s="299">
        <f t="shared" si="5"/>
        <v>0</v>
      </c>
      <c r="P85" s="299">
        <f t="shared" si="5"/>
        <v>0</v>
      </c>
      <c r="Q85" s="299">
        <f t="shared" si="5"/>
        <v>0</v>
      </c>
      <c r="R85" s="299">
        <f t="shared" si="5"/>
        <v>0</v>
      </c>
      <c r="S85" s="299">
        <f t="shared" si="5"/>
        <v>0</v>
      </c>
      <c r="T85" s="299">
        <f t="shared" si="5"/>
        <v>0</v>
      </c>
      <c r="U85" s="299">
        <f t="shared" si="5"/>
        <v>0</v>
      </c>
      <c r="V85" s="299">
        <f t="shared" si="5"/>
        <v>0</v>
      </c>
      <c r="W85" s="299">
        <f t="shared" si="5"/>
        <v>0</v>
      </c>
      <c r="X85" s="299">
        <f t="shared" si="5"/>
        <v>0</v>
      </c>
      <c r="Y85" s="299">
        <f t="shared" si="5"/>
        <v>0</v>
      </c>
      <c r="DA85" s="67"/>
    </row>
    <row r="86" spans="1:105" ht="12" customHeight="1" x14ac:dyDescent="0.25">
      <c r="A86" s="173" t="s">
        <v>92</v>
      </c>
      <c r="B86" s="233">
        <f t="shared" ref="B86:Y86" si="6">IF(B$7=0,0,B$7/B$5)</f>
        <v>0</v>
      </c>
      <c r="C86" s="233">
        <f t="shared" si="6"/>
        <v>0</v>
      </c>
      <c r="D86" s="233">
        <f t="shared" si="6"/>
        <v>0</v>
      </c>
      <c r="E86" s="233">
        <f t="shared" si="6"/>
        <v>0</v>
      </c>
      <c r="F86" s="233">
        <f t="shared" si="6"/>
        <v>0</v>
      </c>
      <c r="G86" s="233">
        <f t="shared" si="6"/>
        <v>0</v>
      </c>
      <c r="H86" s="233">
        <f t="shared" si="6"/>
        <v>0</v>
      </c>
      <c r="I86" s="233">
        <f t="shared" si="6"/>
        <v>0</v>
      </c>
      <c r="J86" s="233">
        <f t="shared" si="6"/>
        <v>0</v>
      </c>
      <c r="K86" s="233">
        <f t="shared" si="6"/>
        <v>0</v>
      </c>
      <c r="L86" s="233">
        <f t="shared" si="6"/>
        <v>0</v>
      </c>
      <c r="M86" s="233">
        <f t="shared" si="6"/>
        <v>0</v>
      </c>
      <c r="N86" s="233">
        <f t="shared" si="6"/>
        <v>0</v>
      </c>
      <c r="O86" s="233">
        <f t="shared" si="6"/>
        <v>0</v>
      </c>
      <c r="P86" s="233">
        <f t="shared" si="6"/>
        <v>0</v>
      </c>
      <c r="Q86" s="233">
        <f t="shared" si="6"/>
        <v>0</v>
      </c>
      <c r="R86" s="233">
        <f t="shared" si="6"/>
        <v>0</v>
      </c>
      <c r="S86" s="233">
        <f t="shared" si="6"/>
        <v>0</v>
      </c>
      <c r="T86" s="233">
        <f t="shared" si="6"/>
        <v>0</v>
      </c>
      <c r="U86" s="233">
        <f t="shared" si="6"/>
        <v>0</v>
      </c>
      <c r="V86" s="233">
        <f t="shared" si="6"/>
        <v>0</v>
      </c>
      <c r="W86" s="233">
        <f t="shared" si="6"/>
        <v>0</v>
      </c>
      <c r="X86" s="233">
        <f t="shared" si="6"/>
        <v>0</v>
      </c>
      <c r="Y86" s="233">
        <f t="shared" si="6"/>
        <v>0</v>
      </c>
      <c r="DA86" s="177"/>
    </row>
    <row r="87" spans="1:105" ht="12" customHeight="1" x14ac:dyDescent="0.25">
      <c r="A87" s="173" t="s">
        <v>93</v>
      </c>
      <c r="B87" s="233">
        <f t="shared" ref="B87:Y87" si="7">IF(B$8=0,0,B$8/B$5)</f>
        <v>0</v>
      </c>
      <c r="C87" s="233">
        <f t="shared" si="7"/>
        <v>0</v>
      </c>
      <c r="D87" s="233">
        <f t="shared" si="7"/>
        <v>0</v>
      </c>
      <c r="E87" s="233">
        <f t="shared" si="7"/>
        <v>0</v>
      </c>
      <c r="F87" s="233">
        <f t="shared" si="7"/>
        <v>0</v>
      </c>
      <c r="G87" s="233">
        <f t="shared" si="7"/>
        <v>0</v>
      </c>
      <c r="H87" s="233">
        <f t="shared" si="7"/>
        <v>0</v>
      </c>
      <c r="I87" s="233">
        <f t="shared" si="7"/>
        <v>0</v>
      </c>
      <c r="J87" s="233">
        <f t="shared" si="7"/>
        <v>0</v>
      </c>
      <c r="K87" s="233">
        <f t="shared" si="7"/>
        <v>0</v>
      </c>
      <c r="L87" s="233">
        <f t="shared" si="7"/>
        <v>0</v>
      </c>
      <c r="M87" s="233">
        <f t="shared" si="7"/>
        <v>0</v>
      </c>
      <c r="N87" s="233">
        <f t="shared" si="7"/>
        <v>0</v>
      </c>
      <c r="O87" s="233">
        <f t="shared" si="7"/>
        <v>0</v>
      </c>
      <c r="P87" s="233">
        <f t="shared" si="7"/>
        <v>0</v>
      </c>
      <c r="Q87" s="233">
        <f t="shared" si="7"/>
        <v>0</v>
      </c>
      <c r="R87" s="233">
        <f t="shared" si="7"/>
        <v>0</v>
      </c>
      <c r="S87" s="233">
        <f t="shared" si="7"/>
        <v>0</v>
      </c>
      <c r="T87" s="233">
        <f t="shared" si="7"/>
        <v>0</v>
      </c>
      <c r="U87" s="233">
        <f t="shared" si="7"/>
        <v>0</v>
      </c>
      <c r="V87" s="233">
        <f t="shared" si="7"/>
        <v>0</v>
      </c>
      <c r="W87" s="233">
        <f t="shared" si="7"/>
        <v>0</v>
      </c>
      <c r="X87" s="233">
        <f t="shared" si="7"/>
        <v>0</v>
      </c>
      <c r="Y87" s="233">
        <f t="shared" si="7"/>
        <v>0</v>
      </c>
      <c r="DA87" s="177"/>
    </row>
    <row r="88" spans="1:105" ht="12" customHeight="1" x14ac:dyDescent="0.25">
      <c r="A88" s="173" t="s">
        <v>94</v>
      </c>
      <c r="B88" s="233">
        <f t="shared" ref="B88:Y88" si="8">IF(B$9=0,0,B$9/B$5)</f>
        <v>0</v>
      </c>
      <c r="C88" s="233">
        <f t="shared" si="8"/>
        <v>0</v>
      </c>
      <c r="D88" s="233">
        <f t="shared" si="8"/>
        <v>0</v>
      </c>
      <c r="E88" s="233">
        <f t="shared" si="8"/>
        <v>0</v>
      </c>
      <c r="F88" s="233">
        <f t="shared" si="8"/>
        <v>0</v>
      </c>
      <c r="G88" s="233">
        <f t="shared" si="8"/>
        <v>0</v>
      </c>
      <c r="H88" s="233">
        <f t="shared" si="8"/>
        <v>0</v>
      </c>
      <c r="I88" s="233">
        <f t="shared" si="8"/>
        <v>0</v>
      </c>
      <c r="J88" s="233">
        <f t="shared" si="8"/>
        <v>0</v>
      </c>
      <c r="K88" s="233">
        <f t="shared" si="8"/>
        <v>0</v>
      </c>
      <c r="L88" s="233">
        <f t="shared" si="8"/>
        <v>0</v>
      </c>
      <c r="M88" s="233">
        <f t="shared" si="8"/>
        <v>0</v>
      </c>
      <c r="N88" s="233">
        <f t="shared" si="8"/>
        <v>0</v>
      </c>
      <c r="O88" s="233">
        <f t="shared" si="8"/>
        <v>0</v>
      </c>
      <c r="P88" s="233">
        <f t="shared" si="8"/>
        <v>0</v>
      </c>
      <c r="Q88" s="233">
        <f t="shared" si="8"/>
        <v>0</v>
      </c>
      <c r="R88" s="233">
        <f t="shared" si="8"/>
        <v>0</v>
      </c>
      <c r="S88" s="233">
        <f t="shared" si="8"/>
        <v>0</v>
      </c>
      <c r="T88" s="233">
        <f t="shared" si="8"/>
        <v>0</v>
      </c>
      <c r="U88" s="233">
        <f t="shared" si="8"/>
        <v>0</v>
      </c>
      <c r="V88" s="233">
        <f t="shared" si="8"/>
        <v>0</v>
      </c>
      <c r="W88" s="233">
        <f t="shared" si="8"/>
        <v>0</v>
      </c>
      <c r="X88" s="233">
        <f t="shared" si="8"/>
        <v>0</v>
      </c>
      <c r="Y88" s="233">
        <f t="shared" si="8"/>
        <v>0</v>
      </c>
      <c r="DA88" s="177"/>
    </row>
    <row r="89" spans="1:105" ht="12" customHeight="1" x14ac:dyDescent="0.25">
      <c r="A89" s="56" t="s">
        <v>95</v>
      </c>
      <c r="B89" s="300">
        <f t="shared" ref="B89:Y89" si="9">IF(B$10=0,0,B$10/B$5)</f>
        <v>2.0810595788810331E-2</v>
      </c>
      <c r="C89" s="300">
        <f t="shared" si="9"/>
        <v>1.9501161609462917E-2</v>
      </c>
      <c r="D89" s="300">
        <f t="shared" si="9"/>
        <v>1.8744892378190964E-2</v>
      </c>
      <c r="E89" s="300">
        <f t="shared" si="9"/>
        <v>2.1113434446912126E-2</v>
      </c>
      <c r="F89" s="300">
        <f t="shared" si="9"/>
        <v>1.8478203293890289E-2</v>
      </c>
      <c r="G89" s="300">
        <f t="shared" si="9"/>
        <v>1.9059883743281998E-2</v>
      </c>
      <c r="H89" s="300">
        <f t="shared" si="9"/>
        <v>1.9089823271479373E-2</v>
      </c>
      <c r="I89" s="300">
        <f t="shared" si="9"/>
        <v>1.9012518390298713E-2</v>
      </c>
      <c r="J89" s="300">
        <f t="shared" si="9"/>
        <v>1.9796944858610936E-2</v>
      </c>
      <c r="K89" s="300">
        <f t="shared" si="9"/>
        <v>1.9791362206502298E-2</v>
      </c>
      <c r="L89" s="300">
        <f t="shared" si="9"/>
        <v>1.9686423524706724E-2</v>
      </c>
      <c r="M89" s="300">
        <f t="shared" si="9"/>
        <v>1.8438875294826407E-2</v>
      </c>
      <c r="N89" s="300">
        <f t="shared" si="9"/>
        <v>1.673561888930971E-2</v>
      </c>
      <c r="O89" s="300">
        <f t="shared" si="9"/>
        <v>1.7741681254884952E-2</v>
      </c>
      <c r="P89" s="300">
        <f t="shared" si="9"/>
        <v>1.9178054017596691E-2</v>
      </c>
      <c r="Q89" s="300">
        <f t="shared" si="9"/>
        <v>1.7093321838561708E-2</v>
      </c>
      <c r="R89" s="300">
        <f t="shared" si="9"/>
        <v>1.6980721238141705E-2</v>
      </c>
      <c r="S89" s="300">
        <f t="shared" si="9"/>
        <v>1.6122282132853525E-2</v>
      </c>
      <c r="T89" s="300">
        <f t="shared" si="9"/>
        <v>1.9818368175211258E-2</v>
      </c>
      <c r="U89" s="300">
        <f t="shared" si="9"/>
        <v>1.7950315556008786E-2</v>
      </c>
      <c r="V89" s="300">
        <f t="shared" si="9"/>
        <v>1.7973931370404102E-2</v>
      </c>
      <c r="W89" s="300">
        <f t="shared" si="9"/>
        <v>1.8163003183718145E-2</v>
      </c>
      <c r="X89" s="300">
        <f t="shared" si="9"/>
        <v>1.7629405300246606E-2</v>
      </c>
      <c r="Y89" s="300">
        <f t="shared" si="9"/>
        <v>1.7465822667751395E-2</v>
      </c>
      <c r="DA89" s="68"/>
    </row>
    <row r="90" spans="1:105" ht="12" customHeight="1" x14ac:dyDescent="0.25">
      <c r="A90" s="174" t="s">
        <v>2147</v>
      </c>
      <c r="B90" s="301">
        <f t="shared" ref="B90:Y90" si="10">IF(B$16=0,0,B$16/B$5)</f>
        <v>6.8847940807416949E-2</v>
      </c>
      <c r="C90" s="301">
        <f t="shared" si="10"/>
        <v>6.7819757173779277E-2</v>
      </c>
      <c r="D90" s="301">
        <f t="shared" si="10"/>
        <v>6.7229114564834588E-2</v>
      </c>
      <c r="E90" s="301">
        <f t="shared" si="10"/>
        <v>7.017425368940769E-2</v>
      </c>
      <c r="F90" s="301">
        <f t="shared" si="10"/>
        <v>6.5404429700915756E-2</v>
      </c>
      <c r="G90" s="301">
        <f t="shared" si="10"/>
        <v>6.5887829082926619E-2</v>
      </c>
      <c r="H90" s="301">
        <f t="shared" si="10"/>
        <v>6.7455951680654824E-2</v>
      </c>
      <c r="I90" s="301">
        <f t="shared" si="10"/>
        <v>5.9213022541215167E-2</v>
      </c>
      <c r="J90" s="301">
        <f t="shared" si="10"/>
        <v>6.1567767883468023E-2</v>
      </c>
      <c r="K90" s="301">
        <f t="shared" si="10"/>
        <v>6.0917319421134875E-2</v>
      </c>
      <c r="L90" s="301">
        <f t="shared" si="10"/>
        <v>6.0612670062409502E-2</v>
      </c>
      <c r="M90" s="301">
        <f t="shared" si="10"/>
        <v>5.7937850934280777E-2</v>
      </c>
      <c r="N90" s="301">
        <f t="shared" si="10"/>
        <v>5.2368640323350535E-2</v>
      </c>
      <c r="O90" s="301">
        <f t="shared" si="10"/>
        <v>5.5289625872001619E-2</v>
      </c>
      <c r="P90" s="301">
        <f t="shared" si="10"/>
        <v>5.9912818964237231E-2</v>
      </c>
      <c r="Q90" s="301">
        <f t="shared" si="10"/>
        <v>5.4153728991447277E-2</v>
      </c>
      <c r="R90" s="301">
        <f t="shared" si="10"/>
        <v>5.2810496203872112E-2</v>
      </c>
      <c r="S90" s="301">
        <f t="shared" si="10"/>
        <v>5.1486875248841615E-2</v>
      </c>
      <c r="T90" s="301">
        <f t="shared" si="10"/>
        <v>6.1662133876002688E-2</v>
      </c>
      <c r="U90" s="301">
        <f t="shared" si="10"/>
        <v>5.7093582789288985E-2</v>
      </c>
      <c r="V90" s="301">
        <f t="shared" si="10"/>
        <v>5.7658081753496022E-2</v>
      </c>
      <c r="W90" s="301">
        <f t="shared" si="10"/>
        <v>5.765933469290762E-2</v>
      </c>
      <c r="X90" s="301">
        <f t="shared" si="10"/>
        <v>5.6408714089526871E-2</v>
      </c>
      <c r="Y90" s="301">
        <f t="shared" si="10"/>
        <v>5.8074589727364977E-2</v>
      </c>
      <c r="DA90" s="178"/>
    </row>
    <row r="91" spans="1:105" ht="12" customHeight="1" x14ac:dyDescent="0.25">
      <c r="A91" s="62" t="s">
        <v>2148</v>
      </c>
      <c r="B91" s="302">
        <f t="shared" ref="B91:Y91" si="11">IF(B$17=0,0,B$17/B$5)</f>
        <v>6.8847940807416949E-2</v>
      </c>
      <c r="C91" s="302">
        <f t="shared" si="11"/>
        <v>6.7819757173779277E-2</v>
      </c>
      <c r="D91" s="302">
        <f t="shared" si="11"/>
        <v>6.7229114564834588E-2</v>
      </c>
      <c r="E91" s="302">
        <f t="shared" si="11"/>
        <v>7.017425368940769E-2</v>
      </c>
      <c r="F91" s="302">
        <f t="shared" si="11"/>
        <v>6.5404429700915756E-2</v>
      </c>
      <c r="G91" s="302">
        <f t="shared" si="11"/>
        <v>6.5887829082926619E-2</v>
      </c>
      <c r="H91" s="302">
        <f t="shared" si="11"/>
        <v>6.7455951680654824E-2</v>
      </c>
      <c r="I91" s="302">
        <f t="shared" si="11"/>
        <v>5.9213022541215167E-2</v>
      </c>
      <c r="J91" s="302">
        <f t="shared" si="11"/>
        <v>6.1567767883468023E-2</v>
      </c>
      <c r="K91" s="302">
        <f t="shared" si="11"/>
        <v>6.0917319421134875E-2</v>
      </c>
      <c r="L91" s="302">
        <f t="shared" si="11"/>
        <v>6.0612670062409502E-2</v>
      </c>
      <c r="M91" s="302">
        <f t="shared" si="11"/>
        <v>5.7937850934280777E-2</v>
      </c>
      <c r="N91" s="302">
        <f t="shared" si="11"/>
        <v>5.2368640323350535E-2</v>
      </c>
      <c r="O91" s="302">
        <f t="shared" si="11"/>
        <v>5.5289625872001619E-2</v>
      </c>
      <c r="P91" s="302">
        <f t="shared" si="11"/>
        <v>5.9912818964237231E-2</v>
      </c>
      <c r="Q91" s="302">
        <f t="shared" si="11"/>
        <v>5.4153728991447277E-2</v>
      </c>
      <c r="R91" s="302">
        <f t="shared" si="11"/>
        <v>5.2810496203872112E-2</v>
      </c>
      <c r="S91" s="302">
        <f t="shared" si="11"/>
        <v>5.1486875248841615E-2</v>
      </c>
      <c r="T91" s="302">
        <f t="shared" si="11"/>
        <v>6.1662133876002688E-2</v>
      </c>
      <c r="U91" s="302">
        <f t="shared" si="11"/>
        <v>5.7093582789288985E-2</v>
      </c>
      <c r="V91" s="302">
        <f t="shared" si="11"/>
        <v>5.7658081753496022E-2</v>
      </c>
      <c r="W91" s="302">
        <f t="shared" si="11"/>
        <v>5.765933469290762E-2</v>
      </c>
      <c r="X91" s="302">
        <f t="shared" si="11"/>
        <v>5.6408714089526871E-2</v>
      </c>
      <c r="Y91" s="302">
        <f t="shared" si="11"/>
        <v>5.8074589727364977E-2</v>
      </c>
      <c r="DA91" s="72"/>
    </row>
    <row r="92" spans="1:105" ht="12" customHeight="1" x14ac:dyDescent="0.25">
      <c r="A92" s="62" t="s">
        <v>2155</v>
      </c>
      <c r="B92" s="302">
        <f t="shared" ref="B92:Y92" si="12">IF(B$23=0,0,B$23/B$5)</f>
        <v>0</v>
      </c>
      <c r="C92" s="302">
        <f t="shared" si="12"/>
        <v>0</v>
      </c>
      <c r="D92" s="302">
        <f t="shared" si="12"/>
        <v>0</v>
      </c>
      <c r="E92" s="302">
        <f t="shared" si="12"/>
        <v>0</v>
      </c>
      <c r="F92" s="302">
        <f t="shared" si="12"/>
        <v>0</v>
      </c>
      <c r="G92" s="302">
        <f t="shared" si="12"/>
        <v>0</v>
      </c>
      <c r="H92" s="302">
        <f t="shared" si="12"/>
        <v>0</v>
      </c>
      <c r="I92" s="302">
        <f t="shared" si="12"/>
        <v>0</v>
      </c>
      <c r="J92" s="302">
        <f t="shared" si="12"/>
        <v>0</v>
      </c>
      <c r="K92" s="302">
        <f t="shared" si="12"/>
        <v>0</v>
      </c>
      <c r="L92" s="302">
        <f t="shared" si="12"/>
        <v>0</v>
      </c>
      <c r="M92" s="302">
        <f t="shared" si="12"/>
        <v>0</v>
      </c>
      <c r="N92" s="302">
        <f t="shared" si="12"/>
        <v>0</v>
      </c>
      <c r="O92" s="302">
        <f t="shared" si="12"/>
        <v>0</v>
      </c>
      <c r="P92" s="302">
        <f t="shared" si="12"/>
        <v>0</v>
      </c>
      <c r="Q92" s="302">
        <f t="shared" si="12"/>
        <v>0</v>
      </c>
      <c r="R92" s="302">
        <f t="shared" si="12"/>
        <v>0</v>
      </c>
      <c r="S92" s="302">
        <f t="shared" si="12"/>
        <v>0</v>
      </c>
      <c r="T92" s="302">
        <f t="shared" si="12"/>
        <v>0</v>
      </c>
      <c r="U92" s="302">
        <f t="shared" si="12"/>
        <v>0</v>
      </c>
      <c r="V92" s="302">
        <f t="shared" si="12"/>
        <v>0</v>
      </c>
      <c r="W92" s="302">
        <f t="shared" si="12"/>
        <v>0</v>
      </c>
      <c r="X92" s="302">
        <f t="shared" si="12"/>
        <v>0</v>
      </c>
      <c r="Y92" s="302">
        <f t="shared" si="12"/>
        <v>0</v>
      </c>
      <c r="DA92" s="72"/>
    </row>
    <row r="93" spans="1:105" ht="12" customHeight="1" x14ac:dyDescent="0.25">
      <c r="A93" s="62" t="s">
        <v>2157</v>
      </c>
      <c r="B93" s="302">
        <f t="shared" ref="B93:Y93" si="13">IF(B$24=0,0,B$24/B$5)</f>
        <v>0</v>
      </c>
      <c r="C93" s="302">
        <f t="shared" si="13"/>
        <v>0</v>
      </c>
      <c r="D93" s="302">
        <f t="shared" si="13"/>
        <v>0</v>
      </c>
      <c r="E93" s="302">
        <f t="shared" si="13"/>
        <v>0</v>
      </c>
      <c r="F93" s="302">
        <f t="shared" si="13"/>
        <v>0</v>
      </c>
      <c r="G93" s="302">
        <f t="shared" si="13"/>
        <v>0</v>
      </c>
      <c r="H93" s="302">
        <f t="shared" si="13"/>
        <v>0</v>
      </c>
      <c r="I93" s="302">
        <f t="shared" si="13"/>
        <v>0</v>
      </c>
      <c r="J93" s="302">
        <f t="shared" si="13"/>
        <v>0</v>
      </c>
      <c r="K93" s="302">
        <f t="shared" si="13"/>
        <v>0</v>
      </c>
      <c r="L93" s="302">
        <f t="shared" si="13"/>
        <v>0</v>
      </c>
      <c r="M93" s="302">
        <f t="shared" si="13"/>
        <v>0</v>
      </c>
      <c r="N93" s="302">
        <f t="shared" si="13"/>
        <v>0</v>
      </c>
      <c r="O93" s="302">
        <f t="shared" si="13"/>
        <v>0</v>
      </c>
      <c r="P93" s="302">
        <f t="shared" si="13"/>
        <v>0</v>
      </c>
      <c r="Q93" s="302">
        <f t="shared" si="13"/>
        <v>0</v>
      </c>
      <c r="R93" s="302">
        <f t="shared" si="13"/>
        <v>0</v>
      </c>
      <c r="S93" s="302">
        <f t="shared" si="13"/>
        <v>0</v>
      </c>
      <c r="T93" s="302">
        <f t="shared" si="13"/>
        <v>0</v>
      </c>
      <c r="U93" s="302">
        <f t="shared" si="13"/>
        <v>0</v>
      </c>
      <c r="V93" s="302">
        <f t="shared" si="13"/>
        <v>0</v>
      </c>
      <c r="W93" s="302">
        <f t="shared" si="13"/>
        <v>0</v>
      </c>
      <c r="X93" s="302">
        <f t="shared" si="13"/>
        <v>0</v>
      </c>
      <c r="Y93" s="302">
        <f t="shared" si="13"/>
        <v>0</v>
      </c>
      <c r="DA93" s="72"/>
    </row>
    <row r="94" spans="1:105" ht="12" customHeight="1" x14ac:dyDescent="0.25">
      <c r="A94" s="174" t="s">
        <v>2159</v>
      </c>
      <c r="B94" s="301">
        <f t="shared" ref="B94:Y94" si="14">IF(B$25=0,0,B$25/B$5)</f>
        <v>5.7373284006180796E-2</v>
      </c>
      <c r="C94" s="301">
        <f t="shared" si="14"/>
        <v>5.6516464311482731E-2</v>
      </c>
      <c r="D94" s="301">
        <f t="shared" si="14"/>
        <v>5.6024262137362106E-2</v>
      </c>
      <c r="E94" s="301">
        <f t="shared" si="14"/>
        <v>5.8478544741173089E-2</v>
      </c>
      <c r="F94" s="301">
        <f t="shared" si="14"/>
        <v>5.4503691417429806E-2</v>
      </c>
      <c r="G94" s="301">
        <f t="shared" si="14"/>
        <v>5.4906524235772199E-2</v>
      </c>
      <c r="H94" s="301">
        <f t="shared" si="14"/>
        <v>5.6213293067212303E-2</v>
      </c>
      <c r="I94" s="301">
        <f t="shared" si="14"/>
        <v>4.9344185451012636E-2</v>
      </c>
      <c r="J94" s="301">
        <f t="shared" si="14"/>
        <v>5.1306473236223372E-2</v>
      </c>
      <c r="K94" s="301">
        <f t="shared" si="14"/>
        <v>5.0764432850945743E-2</v>
      </c>
      <c r="L94" s="301">
        <f t="shared" si="14"/>
        <v>5.0510558385341263E-2</v>
      </c>
      <c r="M94" s="301">
        <f t="shared" si="14"/>
        <v>4.8281542445233971E-2</v>
      </c>
      <c r="N94" s="301">
        <f t="shared" si="14"/>
        <v>4.3640533602792103E-2</v>
      </c>
      <c r="O94" s="301">
        <f t="shared" si="14"/>
        <v>4.607468822666802E-2</v>
      </c>
      <c r="P94" s="301">
        <f t="shared" si="14"/>
        <v>4.9927349136864356E-2</v>
      </c>
      <c r="Q94" s="301">
        <f t="shared" si="14"/>
        <v>4.5128107492872736E-2</v>
      </c>
      <c r="R94" s="301">
        <f t="shared" si="14"/>
        <v>4.40087468365601E-2</v>
      </c>
      <c r="S94" s="301">
        <f t="shared" si="14"/>
        <v>4.2905729374034689E-2</v>
      </c>
      <c r="T94" s="301">
        <f t="shared" si="14"/>
        <v>5.1385111563335584E-2</v>
      </c>
      <c r="U94" s="301">
        <f t="shared" si="14"/>
        <v>4.7577985657740823E-2</v>
      </c>
      <c r="V94" s="301">
        <f t="shared" si="14"/>
        <v>4.8048401461246691E-2</v>
      </c>
      <c r="W94" s="301">
        <f t="shared" si="14"/>
        <v>4.8049445577423015E-2</v>
      </c>
      <c r="X94" s="301">
        <f t="shared" si="14"/>
        <v>4.7007261741272385E-2</v>
      </c>
      <c r="Y94" s="301">
        <f t="shared" si="14"/>
        <v>4.8395491439470813E-2</v>
      </c>
      <c r="DA94" s="178"/>
    </row>
    <row r="95" spans="1:105" ht="12" customHeight="1" x14ac:dyDescent="0.25">
      <c r="A95" s="62" t="s">
        <v>2160</v>
      </c>
      <c r="B95" s="302">
        <f t="shared" ref="B95:Y95" si="15">IF(B$26=0,0,B$26/B$5)</f>
        <v>5.7373284006180796E-2</v>
      </c>
      <c r="C95" s="302">
        <f t="shared" si="15"/>
        <v>5.6516464311482731E-2</v>
      </c>
      <c r="D95" s="302">
        <f t="shared" si="15"/>
        <v>5.6024262137362106E-2</v>
      </c>
      <c r="E95" s="302">
        <f t="shared" si="15"/>
        <v>5.8478544741173089E-2</v>
      </c>
      <c r="F95" s="302">
        <f t="shared" si="15"/>
        <v>5.4503691417429806E-2</v>
      </c>
      <c r="G95" s="302">
        <f t="shared" si="15"/>
        <v>5.4906524235772199E-2</v>
      </c>
      <c r="H95" s="302">
        <f t="shared" si="15"/>
        <v>5.6213293067212303E-2</v>
      </c>
      <c r="I95" s="302">
        <f t="shared" si="15"/>
        <v>4.9344185451012636E-2</v>
      </c>
      <c r="J95" s="302">
        <f t="shared" si="15"/>
        <v>5.1306473236223372E-2</v>
      </c>
      <c r="K95" s="302">
        <f t="shared" si="15"/>
        <v>5.0764432850945743E-2</v>
      </c>
      <c r="L95" s="302">
        <f t="shared" si="15"/>
        <v>5.0510558385341263E-2</v>
      </c>
      <c r="M95" s="302">
        <f t="shared" si="15"/>
        <v>4.8281542445233971E-2</v>
      </c>
      <c r="N95" s="302">
        <f t="shared" si="15"/>
        <v>4.3640533602792103E-2</v>
      </c>
      <c r="O95" s="302">
        <f t="shared" si="15"/>
        <v>4.607468822666802E-2</v>
      </c>
      <c r="P95" s="302">
        <f t="shared" si="15"/>
        <v>4.9927349136864356E-2</v>
      </c>
      <c r="Q95" s="302">
        <f t="shared" si="15"/>
        <v>4.5128107492872736E-2</v>
      </c>
      <c r="R95" s="302">
        <f t="shared" si="15"/>
        <v>4.40087468365601E-2</v>
      </c>
      <c r="S95" s="302">
        <f t="shared" si="15"/>
        <v>4.2905729374034689E-2</v>
      </c>
      <c r="T95" s="302">
        <f t="shared" si="15"/>
        <v>5.1385111563335584E-2</v>
      </c>
      <c r="U95" s="302">
        <f t="shared" si="15"/>
        <v>4.7577985657740823E-2</v>
      </c>
      <c r="V95" s="302">
        <f t="shared" si="15"/>
        <v>4.8048401461246691E-2</v>
      </c>
      <c r="W95" s="302">
        <f t="shared" si="15"/>
        <v>4.8049445577423015E-2</v>
      </c>
      <c r="X95" s="302">
        <f t="shared" si="15"/>
        <v>4.7007261741272385E-2</v>
      </c>
      <c r="Y95" s="302">
        <f t="shared" si="15"/>
        <v>4.8395491439470813E-2</v>
      </c>
      <c r="DA95" s="72"/>
    </row>
    <row r="96" spans="1:105" ht="12" customHeight="1" x14ac:dyDescent="0.25">
      <c r="A96" s="62" t="s">
        <v>2167</v>
      </c>
      <c r="B96" s="302">
        <f t="shared" ref="B96:Y96" si="16">IF(B$32=0,0,B$32/B$5)</f>
        <v>0</v>
      </c>
      <c r="C96" s="302">
        <f t="shared" si="16"/>
        <v>0</v>
      </c>
      <c r="D96" s="302">
        <f t="shared" si="16"/>
        <v>0</v>
      </c>
      <c r="E96" s="302">
        <f t="shared" si="16"/>
        <v>0</v>
      </c>
      <c r="F96" s="302">
        <f t="shared" si="16"/>
        <v>0</v>
      </c>
      <c r="G96" s="302">
        <f t="shared" si="16"/>
        <v>0</v>
      </c>
      <c r="H96" s="302">
        <f t="shared" si="16"/>
        <v>0</v>
      </c>
      <c r="I96" s="302">
        <f t="shared" si="16"/>
        <v>0</v>
      </c>
      <c r="J96" s="302">
        <f t="shared" si="16"/>
        <v>0</v>
      </c>
      <c r="K96" s="302">
        <f t="shared" si="16"/>
        <v>0</v>
      </c>
      <c r="L96" s="302">
        <f t="shared" si="16"/>
        <v>0</v>
      </c>
      <c r="M96" s="302">
        <f t="shared" si="16"/>
        <v>0</v>
      </c>
      <c r="N96" s="302">
        <f t="shared" si="16"/>
        <v>0</v>
      </c>
      <c r="O96" s="302">
        <f t="shared" si="16"/>
        <v>0</v>
      </c>
      <c r="P96" s="302">
        <f t="shared" si="16"/>
        <v>0</v>
      </c>
      <c r="Q96" s="302">
        <f t="shared" si="16"/>
        <v>0</v>
      </c>
      <c r="R96" s="302">
        <f t="shared" si="16"/>
        <v>0</v>
      </c>
      <c r="S96" s="302">
        <f t="shared" si="16"/>
        <v>0</v>
      </c>
      <c r="T96" s="302">
        <f t="shared" si="16"/>
        <v>0</v>
      </c>
      <c r="U96" s="302">
        <f t="shared" si="16"/>
        <v>0</v>
      </c>
      <c r="V96" s="302">
        <f t="shared" si="16"/>
        <v>0</v>
      </c>
      <c r="W96" s="302">
        <f t="shared" si="16"/>
        <v>0</v>
      </c>
      <c r="X96" s="302">
        <f t="shared" si="16"/>
        <v>0</v>
      </c>
      <c r="Y96" s="302">
        <f t="shared" si="16"/>
        <v>0</v>
      </c>
      <c r="DA96" s="72"/>
    </row>
    <row r="97" spans="1:105" ht="12" customHeight="1" x14ac:dyDescent="0.25">
      <c r="A97" s="62" t="s">
        <v>2169</v>
      </c>
      <c r="B97" s="302">
        <f t="shared" ref="B97:Y97" si="17">IF(B$33=0,0,B$33/B$5)</f>
        <v>0</v>
      </c>
      <c r="C97" s="302">
        <f t="shared" si="17"/>
        <v>0</v>
      </c>
      <c r="D97" s="302">
        <f t="shared" si="17"/>
        <v>0</v>
      </c>
      <c r="E97" s="302">
        <f t="shared" si="17"/>
        <v>0</v>
      </c>
      <c r="F97" s="302">
        <f t="shared" si="17"/>
        <v>0</v>
      </c>
      <c r="G97" s="302">
        <f t="shared" si="17"/>
        <v>0</v>
      </c>
      <c r="H97" s="302">
        <f t="shared" si="17"/>
        <v>0</v>
      </c>
      <c r="I97" s="302">
        <f t="shared" si="17"/>
        <v>0</v>
      </c>
      <c r="J97" s="302">
        <f t="shared" si="17"/>
        <v>0</v>
      </c>
      <c r="K97" s="302">
        <f t="shared" si="17"/>
        <v>0</v>
      </c>
      <c r="L97" s="302">
        <f t="shared" si="17"/>
        <v>0</v>
      </c>
      <c r="M97" s="302">
        <f t="shared" si="17"/>
        <v>0</v>
      </c>
      <c r="N97" s="302">
        <f t="shared" si="17"/>
        <v>0</v>
      </c>
      <c r="O97" s="302">
        <f t="shared" si="17"/>
        <v>0</v>
      </c>
      <c r="P97" s="302">
        <f t="shared" si="17"/>
        <v>0</v>
      </c>
      <c r="Q97" s="302">
        <f t="shared" si="17"/>
        <v>0</v>
      </c>
      <c r="R97" s="302">
        <f t="shared" si="17"/>
        <v>0</v>
      </c>
      <c r="S97" s="302">
        <f t="shared" si="17"/>
        <v>0</v>
      </c>
      <c r="T97" s="302">
        <f t="shared" si="17"/>
        <v>0</v>
      </c>
      <c r="U97" s="302">
        <f t="shared" si="17"/>
        <v>0</v>
      </c>
      <c r="V97" s="302">
        <f t="shared" si="17"/>
        <v>0</v>
      </c>
      <c r="W97" s="302">
        <f t="shared" si="17"/>
        <v>0</v>
      </c>
      <c r="X97" s="302">
        <f t="shared" si="17"/>
        <v>0</v>
      </c>
      <c r="Y97" s="302">
        <f t="shared" si="17"/>
        <v>0</v>
      </c>
      <c r="DA97" s="72"/>
    </row>
    <row r="98" spans="1:105" ht="12" customHeight="1" x14ac:dyDescent="0.25">
      <c r="A98" s="174" t="s">
        <v>2171</v>
      </c>
      <c r="B98" s="301">
        <f t="shared" ref="B98:Y98" si="18">IF(B$34=0,0,B$34/B$5)</f>
        <v>0.71052345134688266</v>
      </c>
      <c r="C98" s="301">
        <f t="shared" si="18"/>
        <v>0.71343702125236985</v>
      </c>
      <c r="D98" s="301">
        <f t="shared" si="18"/>
        <v>0.71502528812925903</v>
      </c>
      <c r="E98" s="301">
        <f t="shared" si="18"/>
        <v>0.70665683483793162</v>
      </c>
      <c r="F98" s="301">
        <f t="shared" si="18"/>
        <v>0.71668082858732229</v>
      </c>
      <c r="G98" s="301">
        <f t="shared" si="18"/>
        <v>0.71128184520622884</v>
      </c>
      <c r="H98" s="301">
        <f t="shared" si="18"/>
        <v>0.70869023459449865</v>
      </c>
      <c r="I98" s="301">
        <f t="shared" si="18"/>
        <v>0.71877099126845079</v>
      </c>
      <c r="J98" s="301">
        <f t="shared" si="18"/>
        <v>0.7148029500125066</v>
      </c>
      <c r="K98" s="301">
        <f t="shared" si="18"/>
        <v>0.7151119194859431</v>
      </c>
      <c r="L98" s="301">
        <f t="shared" si="18"/>
        <v>0.71543151043846143</v>
      </c>
      <c r="M98" s="301">
        <f t="shared" si="18"/>
        <v>0.71886310615238036</v>
      </c>
      <c r="N98" s="301">
        <f t="shared" si="18"/>
        <v>0.72789992588925712</v>
      </c>
      <c r="O98" s="301">
        <f t="shared" si="18"/>
        <v>0.72267610335511245</v>
      </c>
      <c r="P98" s="301">
        <f t="shared" si="18"/>
        <v>0.71631264866488975</v>
      </c>
      <c r="Q98" s="301">
        <f t="shared" si="18"/>
        <v>0.72482773040656634</v>
      </c>
      <c r="R98" s="301">
        <f t="shared" si="18"/>
        <v>0.72625099677948357</v>
      </c>
      <c r="S98" s="301">
        <f t="shared" si="18"/>
        <v>0.72846925521328487</v>
      </c>
      <c r="T98" s="301">
        <f t="shared" si="18"/>
        <v>0.7119345602619751</v>
      </c>
      <c r="U98" s="301">
        <f t="shared" si="18"/>
        <v>0.7158611112122194</v>
      </c>
      <c r="V98" s="301">
        <f t="shared" si="18"/>
        <v>0.71600204879279172</v>
      </c>
      <c r="W98" s="301">
        <f t="shared" si="18"/>
        <v>0.71635797174951199</v>
      </c>
      <c r="X98" s="301">
        <f t="shared" si="18"/>
        <v>0.71853028018845866</v>
      </c>
      <c r="Y98" s="301">
        <f t="shared" si="18"/>
        <v>0.71620217813542308</v>
      </c>
      <c r="DA98" s="178"/>
    </row>
    <row r="99" spans="1:105" ht="12" customHeight="1" x14ac:dyDescent="0.25">
      <c r="A99" s="174" t="s">
        <v>2183</v>
      </c>
      <c r="B99" s="301">
        <f t="shared" ref="B99:Y99" si="19">IF(B$45=0,0,B$45/B$5)</f>
        <v>0.11237218843303753</v>
      </c>
      <c r="C99" s="301">
        <f t="shared" si="19"/>
        <v>0.1126924070384899</v>
      </c>
      <c r="D99" s="301">
        <f t="shared" si="19"/>
        <v>0.112870100636608</v>
      </c>
      <c r="E99" s="301">
        <f t="shared" si="19"/>
        <v>0.1124659403081395</v>
      </c>
      <c r="F99" s="301">
        <f t="shared" si="19"/>
        <v>0.11427045772005874</v>
      </c>
      <c r="G99" s="301">
        <f t="shared" si="19"/>
        <v>0.1168598786590571</v>
      </c>
      <c r="H99" s="301">
        <f t="shared" si="19"/>
        <v>0.11682444736067962</v>
      </c>
      <c r="I99" s="301">
        <f t="shared" si="19"/>
        <v>0.11959986512951747</v>
      </c>
      <c r="J99" s="301">
        <f t="shared" si="19"/>
        <v>0.11847621715318753</v>
      </c>
      <c r="K99" s="301">
        <f t="shared" si="19"/>
        <v>0.11905847482687341</v>
      </c>
      <c r="L99" s="301">
        <f t="shared" si="19"/>
        <v>0.11946011714132651</v>
      </c>
      <c r="M99" s="301">
        <f t="shared" si="19"/>
        <v>0.12149541181000502</v>
      </c>
      <c r="N99" s="301">
        <f t="shared" si="19"/>
        <v>0.12355472271496924</v>
      </c>
      <c r="O99" s="301">
        <f t="shared" si="19"/>
        <v>0.12277748662249062</v>
      </c>
      <c r="P99" s="301">
        <f t="shared" si="19"/>
        <v>0.11966141939968972</v>
      </c>
      <c r="Q99" s="301">
        <f t="shared" si="19"/>
        <v>0.1230286982851556</v>
      </c>
      <c r="R99" s="301">
        <f t="shared" si="19"/>
        <v>0.12358440485652618</v>
      </c>
      <c r="S99" s="301">
        <f t="shared" si="19"/>
        <v>0.12420979664202894</v>
      </c>
      <c r="T99" s="301">
        <f t="shared" si="19"/>
        <v>0.11935991056692387</v>
      </c>
      <c r="U99" s="301">
        <f t="shared" si="19"/>
        <v>0.12413513906110743</v>
      </c>
      <c r="V99" s="301">
        <f t="shared" si="19"/>
        <v>0.12313745235072868</v>
      </c>
      <c r="W99" s="301">
        <f t="shared" si="19"/>
        <v>0.12261071901629129</v>
      </c>
      <c r="X99" s="301">
        <f t="shared" si="19"/>
        <v>0.12333705477477884</v>
      </c>
      <c r="Y99" s="301">
        <f t="shared" si="19"/>
        <v>0.12319590672038398</v>
      </c>
      <c r="DA99" s="178"/>
    </row>
    <row r="100" spans="1:105" ht="12" customHeight="1" x14ac:dyDescent="0.25">
      <c r="A100" s="62" t="s">
        <v>2184</v>
      </c>
      <c r="B100" s="302">
        <f t="shared" ref="B100:Y100" si="20">IF(B$46=0,0,B$46/B$5)</f>
        <v>6.1022072131817415E-2</v>
      </c>
      <c r="C100" s="302">
        <f t="shared" si="20"/>
        <v>6.1131724635313661E-2</v>
      </c>
      <c r="D100" s="302">
        <f t="shared" si="20"/>
        <v>6.1194632875269411E-2</v>
      </c>
      <c r="E100" s="302">
        <f t="shared" si="20"/>
        <v>6.1395267573560938E-2</v>
      </c>
      <c r="F100" s="302">
        <f t="shared" si="20"/>
        <v>6.2475342683318072E-2</v>
      </c>
      <c r="G100" s="302">
        <f t="shared" si="20"/>
        <v>6.5454952607636993E-2</v>
      </c>
      <c r="H100" s="302">
        <f t="shared" si="20"/>
        <v>6.5606819147307704E-2</v>
      </c>
      <c r="I100" s="302">
        <f t="shared" si="20"/>
        <v>6.7653692310572736E-2</v>
      </c>
      <c r="J100" s="302">
        <f t="shared" si="20"/>
        <v>6.6816817951066476E-2</v>
      </c>
      <c r="K100" s="302">
        <f t="shared" si="20"/>
        <v>6.7376746145880961E-2</v>
      </c>
      <c r="L100" s="302">
        <f t="shared" si="20"/>
        <v>6.7755291358402345E-2</v>
      </c>
      <c r="M100" s="302">
        <f t="shared" si="20"/>
        <v>6.954258177236626E-2</v>
      </c>
      <c r="N100" s="302">
        <f t="shared" si="20"/>
        <v>7.094879425587497E-2</v>
      </c>
      <c r="O100" s="302">
        <f t="shared" si="20"/>
        <v>7.0549088129728599E-2</v>
      </c>
      <c r="P100" s="302">
        <f t="shared" si="20"/>
        <v>6.7892913029842225E-2</v>
      </c>
      <c r="Q100" s="302">
        <f t="shared" si="20"/>
        <v>7.0644799929412874E-2</v>
      </c>
      <c r="R100" s="302">
        <f t="shared" si="20"/>
        <v>7.1097645865235981E-2</v>
      </c>
      <c r="S100" s="302">
        <f t="shared" si="20"/>
        <v>7.1562722282757715E-2</v>
      </c>
      <c r="T100" s="302">
        <f t="shared" si="20"/>
        <v>6.7907812259668174E-2</v>
      </c>
      <c r="U100" s="302">
        <f t="shared" si="20"/>
        <v>7.2399265675667443E-2</v>
      </c>
      <c r="V100" s="302">
        <f t="shared" si="20"/>
        <v>7.1391393290009611E-2</v>
      </c>
      <c r="W100" s="302">
        <f t="shared" si="20"/>
        <v>7.0838937109708081E-2</v>
      </c>
      <c r="X100" s="302">
        <f t="shared" si="20"/>
        <v>7.1408278344270229E-2</v>
      </c>
      <c r="Y100" s="302">
        <f t="shared" si="20"/>
        <v>7.1435384146884412E-2</v>
      </c>
      <c r="DA100" s="72"/>
    </row>
    <row r="101" spans="1:105" ht="12" customHeight="1" x14ac:dyDescent="0.25">
      <c r="A101" s="62" t="s">
        <v>2191</v>
      </c>
      <c r="B101" s="302">
        <f t="shared" ref="B101:Y101" si="21">IF(B$52=0,0,B$52/B$5)</f>
        <v>5.1350116301220113E-2</v>
      </c>
      <c r="C101" s="302">
        <f t="shared" si="21"/>
        <v>5.1560682403176239E-2</v>
      </c>
      <c r="D101" s="302">
        <f t="shared" si="21"/>
        <v>5.1675467761338606E-2</v>
      </c>
      <c r="E101" s="302">
        <f t="shared" si="21"/>
        <v>5.1070672734578555E-2</v>
      </c>
      <c r="F101" s="302">
        <f t="shared" si="21"/>
        <v>5.1795115036740676E-2</v>
      </c>
      <c r="G101" s="302">
        <f t="shared" si="21"/>
        <v>5.1404926051420122E-2</v>
      </c>
      <c r="H101" s="302">
        <f t="shared" si="21"/>
        <v>5.1217628213371898E-2</v>
      </c>
      <c r="I101" s="302">
        <f t="shared" si="21"/>
        <v>5.194617281894473E-2</v>
      </c>
      <c r="J101" s="302">
        <f t="shared" si="21"/>
        <v>5.1659399202121051E-2</v>
      </c>
      <c r="K101" s="302">
        <f t="shared" si="21"/>
        <v>5.168172868099246E-2</v>
      </c>
      <c r="L101" s="302">
        <f t="shared" si="21"/>
        <v>5.1704825782924166E-2</v>
      </c>
      <c r="M101" s="302">
        <f t="shared" si="21"/>
        <v>5.1952830037638752E-2</v>
      </c>
      <c r="N101" s="302">
        <f t="shared" si="21"/>
        <v>5.2605928459094287E-2</v>
      </c>
      <c r="O101" s="302">
        <f t="shared" si="21"/>
        <v>5.2228398492762035E-2</v>
      </c>
      <c r="P101" s="302">
        <f t="shared" si="21"/>
        <v>5.1768506369847492E-2</v>
      </c>
      <c r="Q101" s="302">
        <f t="shared" si="21"/>
        <v>5.2383898355742718E-2</v>
      </c>
      <c r="R101" s="302">
        <f t="shared" si="21"/>
        <v>5.248675899129019E-2</v>
      </c>
      <c r="S101" s="302">
        <f t="shared" si="21"/>
        <v>5.264707435927124E-2</v>
      </c>
      <c r="T101" s="302">
        <f t="shared" si="21"/>
        <v>5.1452098307255688E-2</v>
      </c>
      <c r="U101" s="302">
        <f t="shared" si="21"/>
        <v>5.1735873385439987E-2</v>
      </c>
      <c r="V101" s="302">
        <f t="shared" si="21"/>
        <v>5.1746059060719066E-2</v>
      </c>
      <c r="W101" s="302">
        <f t="shared" si="21"/>
        <v>5.1771781906583228E-2</v>
      </c>
      <c r="X101" s="302">
        <f t="shared" si="21"/>
        <v>5.1928776430508611E-2</v>
      </c>
      <c r="Y101" s="302">
        <f t="shared" si="21"/>
        <v>5.1760522573499564E-2</v>
      </c>
      <c r="DA101" s="72"/>
    </row>
    <row r="102" spans="1:105" ht="12" customHeight="1" x14ac:dyDescent="0.25">
      <c r="A102" s="62" t="s">
        <v>2203</v>
      </c>
      <c r="B102" s="302">
        <f t="shared" ref="B102:Y102" si="22">IF(B$63=0,0,B$63/B$5)</f>
        <v>0</v>
      </c>
      <c r="C102" s="302">
        <f t="shared" si="22"/>
        <v>0</v>
      </c>
      <c r="D102" s="302">
        <f t="shared" si="22"/>
        <v>0</v>
      </c>
      <c r="E102" s="302">
        <f t="shared" si="22"/>
        <v>0</v>
      </c>
      <c r="F102" s="302">
        <f t="shared" si="22"/>
        <v>0</v>
      </c>
      <c r="G102" s="302">
        <f t="shared" si="22"/>
        <v>0</v>
      </c>
      <c r="H102" s="302">
        <f t="shared" si="22"/>
        <v>0</v>
      </c>
      <c r="I102" s="302">
        <f t="shared" si="22"/>
        <v>0</v>
      </c>
      <c r="J102" s="302">
        <f t="shared" si="22"/>
        <v>0</v>
      </c>
      <c r="K102" s="302">
        <f t="shared" si="22"/>
        <v>0</v>
      </c>
      <c r="L102" s="302">
        <f t="shared" si="22"/>
        <v>0</v>
      </c>
      <c r="M102" s="302">
        <f t="shared" si="22"/>
        <v>0</v>
      </c>
      <c r="N102" s="302">
        <f t="shared" si="22"/>
        <v>0</v>
      </c>
      <c r="O102" s="302">
        <f t="shared" si="22"/>
        <v>0</v>
      </c>
      <c r="P102" s="302">
        <f t="shared" si="22"/>
        <v>0</v>
      </c>
      <c r="Q102" s="302">
        <f t="shared" si="22"/>
        <v>0</v>
      </c>
      <c r="R102" s="302">
        <f t="shared" si="22"/>
        <v>0</v>
      </c>
      <c r="S102" s="302">
        <f t="shared" si="22"/>
        <v>0</v>
      </c>
      <c r="T102" s="302">
        <f t="shared" si="22"/>
        <v>0</v>
      </c>
      <c r="U102" s="302">
        <f t="shared" si="22"/>
        <v>0</v>
      </c>
      <c r="V102" s="302">
        <f t="shared" si="22"/>
        <v>0</v>
      </c>
      <c r="W102" s="302">
        <f t="shared" si="22"/>
        <v>0</v>
      </c>
      <c r="X102" s="302">
        <f t="shared" si="22"/>
        <v>0</v>
      </c>
      <c r="Y102" s="302">
        <f t="shared" si="22"/>
        <v>0</v>
      </c>
      <c r="DA102" s="72"/>
    </row>
    <row r="103" spans="1:105" ht="12" customHeight="1" x14ac:dyDescent="0.25">
      <c r="A103" s="62" t="s">
        <v>2205</v>
      </c>
      <c r="B103" s="302">
        <f t="shared" ref="B103:Y103" si="23">IF(B$64=0,0,B$64/B$5)</f>
        <v>0</v>
      </c>
      <c r="C103" s="302">
        <f t="shared" si="23"/>
        <v>0</v>
      </c>
      <c r="D103" s="302">
        <f t="shared" si="23"/>
        <v>0</v>
      </c>
      <c r="E103" s="302">
        <f t="shared" si="23"/>
        <v>0</v>
      </c>
      <c r="F103" s="302">
        <f t="shared" si="23"/>
        <v>0</v>
      </c>
      <c r="G103" s="302">
        <f t="shared" si="23"/>
        <v>0</v>
      </c>
      <c r="H103" s="302">
        <f t="shared" si="23"/>
        <v>0</v>
      </c>
      <c r="I103" s="302">
        <f t="shared" si="23"/>
        <v>0</v>
      </c>
      <c r="J103" s="302">
        <f t="shared" si="23"/>
        <v>0</v>
      </c>
      <c r="K103" s="302">
        <f t="shared" si="23"/>
        <v>0</v>
      </c>
      <c r="L103" s="302">
        <f t="shared" si="23"/>
        <v>0</v>
      </c>
      <c r="M103" s="302">
        <f t="shared" si="23"/>
        <v>0</v>
      </c>
      <c r="N103" s="302">
        <f t="shared" si="23"/>
        <v>0</v>
      </c>
      <c r="O103" s="302">
        <f t="shared" si="23"/>
        <v>0</v>
      </c>
      <c r="P103" s="302">
        <f t="shared" si="23"/>
        <v>0</v>
      </c>
      <c r="Q103" s="302">
        <f t="shared" si="23"/>
        <v>0</v>
      </c>
      <c r="R103" s="302">
        <f t="shared" si="23"/>
        <v>0</v>
      </c>
      <c r="S103" s="302">
        <f t="shared" si="23"/>
        <v>0</v>
      </c>
      <c r="T103" s="302">
        <f t="shared" si="23"/>
        <v>0</v>
      </c>
      <c r="U103" s="302">
        <f t="shared" si="23"/>
        <v>0</v>
      </c>
      <c r="V103" s="302">
        <f t="shared" si="23"/>
        <v>0</v>
      </c>
      <c r="W103" s="302">
        <f t="shared" si="23"/>
        <v>0</v>
      </c>
      <c r="X103" s="302">
        <f t="shared" si="23"/>
        <v>0</v>
      </c>
      <c r="Y103" s="302">
        <f t="shared" si="23"/>
        <v>0</v>
      </c>
      <c r="DA103" s="72"/>
    </row>
    <row r="104" spans="1:105" ht="12" customHeight="1" x14ac:dyDescent="0.25">
      <c r="A104" s="62" t="s">
        <v>2207</v>
      </c>
      <c r="B104" s="302">
        <f t="shared" ref="B104:Y104" si="24">IF(B$65=0,0,B$65/B$5)</f>
        <v>0</v>
      </c>
      <c r="C104" s="302">
        <f t="shared" si="24"/>
        <v>0</v>
      </c>
      <c r="D104" s="302">
        <f t="shared" si="24"/>
        <v>0</v>
      </c>
      <c r="E104" s="302">
        <f t="shared" si="24"/>
        <v>0</v>
      </c>
      <c r="F104" s="302">
        <f t="shared" si="24"/>
        <v>0</v>
      </c>
      <c r="G104" s="302">
        <f t="shared" si="24"/>
        <v>0</v>
      </c>
      <c r="H104" s="302">
        <f t="shared" si="24"/>
        <v>0</v>
      </c>
      <c r="I104" s="302">
        <f t="shared" si="24"/>
        <v>0</v>
      </c>
      <c r="J104" s="302">
        <f t="shared" si="24"/>
        <v>0</v>
      </c>
      <c r="K104" s="302">
        <f t="shared" si="24"/>
        <v>0</v>
      </c>
      <c r="L104" s="302">
        <f t="shared" si="24"/>
        <v>0</v>
      </c>
      <c r="M104" s="302">
        <f t="shared" si="24"/>
        <v>0</v>
      </c>
      <c r="N104" s="302">
        <f t="shared" si="24"/>
        <v>0</v>
      </c>
      <c r="O104" s="302">
        <f t="shared" si="24"/>
        <v>0</v>
      </c>
      <c r="P104" s="302">
        <f t="shared" si="24"/>
        <v>0</v>
      </c>
      <c r="Q104" s="302">
        <f t="shared" si="24"/>
        <v>0</v>
      </c>
      <c r="R104" s="302">
        <f t="shared" si="24"/>
        <v>0</v>
      </c>
      <c r="S104" s="302">
        <f t="shared" si="24"/>
        <v>0</v>
      </c>
      <c r="T104" s="302">
        <f t="shared" si="24"/>
        <v>0</v>
      </c>
      <c r="U104" s="302">
        <f t="shared" si="24"/>
        <v>0</v>
      </c>
      <c r="V104" s="302">
        <f t="shared" si="24"/>
        <v>0</v>
      </c>
      <c r="W104" s="302">
        <f t="shared" si="24"/>
        <v>0</v>
      </c>
      <c r="X104" s="302">
        <f t="shared" si="24"/>
        <v>0</v>
      </c>
      <c r="Y104" s="302">
        <f t="shared" si="24"/>
        <v>0</v>
      </c>
      <c r="DA104" s="72"/>
    </row>
    <row r="105" spans="1:105" ht="12" customHeight="1" x14ac:dyDescent="0.25">
      <c r="A105" s="174" t="s">
        <v>2209</v>
      </c>
      <c r="B105" s="301">
        <f t="shared" ref="B105:Y105" si="25">IF(B$66=0,0,B$66/B$5)</f>
        <v>3.0072539617672023E-2</v>
      </c>
      <c r="C105" s="301">
        <f t="shared" si="25"/>
        <v>3.0033188614415233E-2</v>
      </c>
      <c r="D105" s="301">
        <f t="shared" si="25"/>
        <v>3.0106342153745302E-2</v>
      </c>
      <c r="E105" s="301">
        <f t="shared" si="25"/>
        <v>3.1110991976435749E-2</v>
      </c>
      <c r="F105" s="301">
        <f t="shared" si="25"/>
        <v>3.0662389280382878E-2</v>
      </c>
      <c r="G105" s="301">
        <f t="shared" si="25"/>
        <v>3.2004039072733081E-2</v>
      </c>
      <c r="H105" s="301">
        <f t="shared" si="25"/>
        <v>3.1726250025475453E-2</v>
      </c>
      <c r="I105" s="301">
        <f t="shared" si="25"/>
        <v>3.4059417219504881E-2</v>
      </c>
      <c r="J105" s="301">
        <f t="shared" si="25"/>
        <v>3.4049646856003743E-2</v>
      </c>
      <c r="K105" s="301">
        <f t="shared" si="25"/>
        <v>3.4356491208600425E-2</v>
      </c>
      <c r="L105" s="301">
        <f t="shared" si="25"/>
        <v>3.4298720447754345E-2</v>
      </c>
      <c r="M105" s="301">
        <f t="shared" si="25"/>
        <v>3.4983213363273508E-2</v>
      </c>
      <c r="N105" s="301">
        <f t="shared" si="25"/>
        <v>3.5800558580321315E-2</v>
      </c>
      <c r="O105" s="301">
        <f t="shared" si="25"/>
        <v>3.5440414668842318E-2</v>
      </c>
      <c r="P105" s="301">
        <f t="shared" si="25"/>
        <v>3.5007709816722785E-2</v>
      </c>
      <c r="Q105" s="301">
        <f t="shared" si="25"/>
        <v>3.5768412985396278E-2</v>
      </c>
      <c r="R105" s="301">
        <f t="shared" si="25"/>
        <v>3.6364634085416361E-2</v>
      </c>
      <c r="S105" s="301">
        <f t="shared" si="25"/>
        <v>3.6806061388956278E-2</v>
      </c>
      <c r="T105" s="301">
        <f t="shared" si="25"/>
        <v>3.5839915556552145E-2</v>
      </c>
      <c r="U105" s="301">
        <f t="shared" si="25"/>
        <v>3.7381865723634514E-2</v>
      </c>
      <c r="V105" s="301">
        <f t="shared" si="25"/>
        <v>3.7180084271333014E-2</v>
      </c>
      <c r="W105" s="301">
        <f t="shared" si="25"/>
        <v>3.7159525780148049E-2</v>
      </c>
      <c r="X105" s="301">
        <f t="shared" si="25"/>
        <v>3.7087283905716487E-2</v>
      </c>
      <c r="Y105" s="301">
        <f t="shared" si="25"/>
        <v>3.6666011309605603E-2</v>
      </c>
      <c r="DA105" s="178"/>
    </row>
    <row r="106" spans="1:105" ht="12" customHeight="1" x14ac:dyDescent="0.25">
      <c r="A106" s="62" t="s">
        <v>2210</v>
      </c>
      <c r="B106" s="302">
        <f t="shared" ref="B106:Y106" si="26">IF(B$67=0,0,B$67/B$5)</f>
        <v>2.0399941533231672E-2</v>
      </c>
      <c r="C106" s="302">
        <f t="shared" si="26"/>
        <v>2.0320927109107798E-2</v>
      </c>
      <c r="D106" s="302">
        <f t="shared" si="26"/>
        <v>2.0372459029725839E-2</v>
      </c>
      <c r="E106" s="302">
        <f t="shared" si="26"/>
        <v>2.1491031461335075E-2</v>
      </c>
      <c r="F106" s="302">
        <f t="shared" si="26"/>
        <v>2.090596871944558E-2</v>
      </c>
      <c r="G106" s="302">
        <f t="shared" si="26"/>
        <v>2.2321116714016834E-2</v>
      </c>
      <c r="H106" s="302">
        <f t="shared" si="26"/>
        <v>2.207860814594834E-2</v>
      </c>
      <c r="I106" s="302">
        <f t="shared" si="26"/>
        <v>2.4274542561088696E-2</v>
      </c>
      <c r="J106" s="302">
        <f t="shared" si="26"/>
        <v>2.4318790496601433E-2</v>
      </c>
      <c r="K106" s="302">
        <f t="shared" si="26"/>
        <v>2.4621428742374701E-2</v>
      </c>
      <c r="L106" s="302">
        <f t="shared" si="26"/>
        <v>2.4559307280887739E-2</v>
      </c>
      <c r="M106" s="302">
        <f t="shared" si="26"/>
        <v>2.5197084713524383E-2</v>
      </c>
      <c r="N106" s="302">
        <f t="shared" si="26"/>
        <v>2.5891408621267542E-2</v>
      </c>
      <c r="O106" s="302">
        <f t="shared" si="26"/>
        <v>2.5602378387657224E-2</v>
      </c>
      <c r="P106" s="302">
        <f t="shared" si="26"/>
        <v>2.5256301414646246E-2</v>
      </c>
      <c r="Q106" s="302">
        <f t="shared" si="26"/>
        <v>2.5901085871295155E-2</v>
      </c>
      <c r="R106" s="302">
        <f t="shared" si="26"/>
        <v>2.64779315607412E-2</v>
      </c>
      <c r="S106" s="302">
        <f t="shared" si="26"/>
        <v>2.6889160955630952E-2</v>
      </c>
      <c r="T106" s="302">
        <f t="shared" si="26"/>
        <v>2.614810756515772E-2</v>
      </c>
      <c r="U106" s="302">
        <f t="shared" si="26"/>
        <v>2.7636604254908985E-2</v>
      </c>
      <c r="V106" s="302">
        <f t="shared" si="26"/>
        <v>2.7432904171252971E-2</v>
      </c>
      <c r="W106" s="302">
        <f t="shared" si="26"/>
        <v>2.7407500379462015E-2</v>
      </c>
      <c r="X106" s="302">
        <f t="shared" si="26"/>
        <v>2.7305686129332592E-2</v>
      </c>
      <c r="Y106" s="302">
        <f t="shared" si="26"/>
        <v>2.6916106780525348E-2</v>
      </c>
      <c r="DA106" s="72"/>
    </row>
    <row r="107" spans="1:105" ht="12" customHeight="1" x14ac:dyDescent="0.25">
      <c r="A107" s="62" t="s">
        <v>2212</v>
      </c>
      <c r="B107" s="302">
        <f t="shared" ref="B107:Y107" si="27">IF(B$68=0,0,B$68/B$5)</f>
        <v>9.6725980844403515E-3</v>
      </c>
      <c r="C107" s="302">
        <f t="shared" si="27"/>
        <v>9.7122615053074311E-3</v>
      </c>
      <c r="D107" s="302">
        <f t="shared" si="27"/>
        <v>9.7338831240194618E-3</v>
      </c>
      <c r="E107" s="302">
        <f t="shared" si="27"/>
        <v>9.6199605151006725E-3</v>
      </c>
      <c r="F107" s="302">
        <f t="shared" si="27"/>
        <v>9.7564205609373001E-3</v>
      </c>
      <c r="G107" s="302">
        <f t="shared" si="27"/>
        <v>9.6829223587162495E-3</v>
      </c>
      <c r="H107" s="302">
        <f t="shared" si="27"/>
        <v>9.6476418795271145E-3</v>
      </c>
      <c r="I107" s="302">
        <f t="shared" si="27"/>
        <v>9.7848746584161851E-3</v>
      </c>
      <c r="J107" s="302">
        <f t="shared" si="27"/>
        <v>9.7308563594023043E-3</v>
      </c>
      <c r="K107" s="302">
        <f t="shared" si="27"/>
        <v>9.7350624662257256E-3</v>
      </c>
      <c r="L107" s="302">
        <f t="shared" si="27"/>
        <v>9.7394131668666062E-3</v>
      </c>
      <c r="M107" s="302">
        <f t="shared" si="27"/>
        <v>9.7861286497491259E-3</v>
      </c>
      <c r="N107" s="302">
        <f t="shared" si="27"/>
        <v>9.9091499590537695E-3</v>
      </c>
      <c r="O107" s="302">
        <f t="shared" si="27"/>
        <v>9.8380362811850905E-3</v>
      </c>
      <c r="P107" s="302">
        <f t="shared" si="27"/>
        <v>9.7514084020765349E-3</v>
      </c>
      <c r="Q107" s="302">
        <f t="shared" si="27"/>
        <v>9.8673271141011196E-3</v>
      </c>
      <c r="R107" s="302">
        <f t="shared" si="27"/>
        <v>9.8867025246751616E-3</v>
      </c>
      <c r="S107" s="302">
        <f t="shared" si="27"/>
        <v>9.9169004333253315E-3</v>
      </c>
      <c r="T107" s="302">
        <f t="shared" si="27"/>
        <v>9.6918079913944251E-3</v>
      </c>
      <c r="U107" s="302">
        <f t="shared" si="27"/>
        <v>9.7452614687255322E-3</v>
      </c>
      <c r="V107" s="302">
        <f t="shared" si="27"/>
        <v>9.7471801000800409E-3</v>
      </c>
      <c r="W107" s="302">
        <f t="shared" si="27"/>
        <v>9.7520254006860357E-3</v>
      </c>
      <c r="X107" s="302">
        <f t="shared" si="27"/>
        <v>9.7815977763838942E-3</v>
      </c>
      <c r="Y107" s="302">
        <f t="shared" si="27"/>
        <v>9.7499045290802538E-3</v>
      </c>
      <c r="DA107" s="72"/>
    </row>
    <row r="108" spans="1:105" ht="12" customHeight="1" x14ac:dyDescent="0.25">
      <c r="A108" s="62" t="s">
        <v>2224</v>
      </c>
      <c r="B108" s="302">
        <f t="shared" ref="B108:Y108" si="28">IF(B$79=0,0,B$79/B$5)</f>
        <v>0</v>
      </c>
      <c r="C108" s="302">
        <f t="shared" si="28"/>
        <v>0</v>
      </c>
      <c r="D108" s="302">
        <f t="shared" si="28"/>
        <v>0</v>
      </c>
      <c r="E108" s="302">
        <f t="shared" si="28"/>
        <v>0</v>
      </c>
      <c r="F108" s="302">
        <f t="shared" si="28"/>
        <v>0</v>
      </c>
      <c r="G108" s="302">
        <f t="shared" si="28"/>
        <v>0</v>
      </c>
      <c r="H108" s="302">
        <f t="shared" si="28"/>
        <v>0</v>
      </c>
      <c r="I108" s="302">
        <f t="shared" si="28"/>
        <v>0</v>
      </c>
      <c r="J108" s="302">
        <f t="shared" si="28"/>
        <v>0</v>
      </c>
      <c r="K108" s="302">
        <f t="shared" si="28"/>
        <v>0</v>
      </c>
      <c r="L108" s="302">
        <f t="shared" si="28"/>
        <v>0</v>
      </c>
      <c r="M108" s="302">
        <f t="shared" si="28"/>
        <v>0</v>
      </c>
      <c r="N108" s="302">
        <f t="shared" si="28"/>
        <v>0</v>
      </c>
      <c r="O108" s="302">
        <f t="shared" si="28"/>
        <v>0</v>
      </c>
      <c r="P108" s="302">
        <f t="shared" si="28"/>
        <v>0</v>
      </c>
      <c r="Q108" s="302">
        <f t="shared" si="28"/>
        <v>0</v>
      </c>
      <c r="R108" s="302">
        <f t="shared" si="28"/>
        <v>0</v>
      </c>
      <c r="S108" s="302">
        <f t="shared" si="28"/>
        <v>0</v>
      </c>
      <c r="T108" s="302">
        <f t="shared" si="28"/>
        <v>0</v>
      </c>
      <c r="U108" s="302">
        <f t="shared" si="28"/>
        <v>0</v>
      </c>
      <c r="V108" s="302">
        <f t="shared" si="28"/>
        <v>0</v>
      </c>
      <c r="W108" s="302">
        <f t="shared" si="28"/>
        <v>0</v>
      </c>
      <c r="X108" s="302">
        <f t="shared" si="28"/>
        <v>0</v>
      </c>
      <c r="Y108" s="302">
        <f t="shared" si="28"/>
        <v>0</v>
      </c>
      <c r="DA108" s="72"/>
    </row>
    <row r="109" spans="1:105" ht="12" customHeight="1" x14ac:dyDescent="0.25">
      <c r="A109" s="41" t="s">
        <v>2226</v>
      </c>
      <c r="B109" s="235">
        <f t="shared" ref="B109:Y109" si="29">IF(B$80=0,0,B$80/B$5)</f>
        <v>0</v>
      </c>
      <c r="C109" s="235">
        <f t="shared" si="29"/>
        <v>0</v>
      </c>
      <c r="D109" s="235">
        <f t="shared" si="29"/>
        <v>0</v>
      </c>
      <c r="E109" s="235">
        <f t="shared" si="29"/>
        <v>0</v>
      </c>
      <c r="F109" s="235">
        <f t="shared" si="29"/>
        <v>0</v>
      </c>
      <c r="G109" s="235">
        <f t="shared" si="29"/>
        <v>0</v>
      </c>
      <c r="H109" s="235">
        <f t="shared" si="29"/>
        <v>0</v>
      </c>
      <c r="I109" s="235">
        <f t="shared" si="29"/>
        <v>0</v>
      </c>
      <c r="J109" s="235">
        <f t="shared" si="29"/>
        <v>0</v>
      </c>
      <c r="K109" s="235">
        <f t="shared" si="29"/>
        <v>0</v>
      </c>
      <c r="L109" s="235">
        <f t="shared" si="29"/>
        <v>0</v>
      </c>
      <c r="M109" s="235">
        <f t="shared" si="29"/>
        <v>0</v>
      </c>
      <c r="N109" s="235">
        <f t="shared" si="29"/>
        <v>0</v>
      </c>
      <c r="O109" s="235">
        <f t="shared" si="29"/>
        <v>0</v>
      </c>
      <c r="P109" s="235">
        <f t="shared" si="29"/>
        <v>0</v>
      </c>
      <c r="Q109" s="235">
        <f t="shared" si="29"/>
        <v>0</v>
      </c>
      <c r="R109" s="235">
        <f t="shared" si="29"/>
        <v>0</v>
      </c>
      <c r="S109" s="235">
        <f t="shared" si="29"/>
        <v>0</v>
      </c>
      <c r="T109" s="235">
        <f t="shared" si="29"/>
        <v>0</v>
      </c>
      <c r="U109" s="235">
        <f t="shared" si="29"/>
        <v>0</v>
      </c>
      <c r="V109" s="235">
        <f t="shared" si="29"/>
        <v>0</v>
      </c>
      <c r="W109" s="235">
        <f t="shared" si="29"/>
        <v>0</v>
      </c>
      <c r="X109" s="235">
        <f t="shared" si="29"/>
        <v>0</v>
      </c>
      <c r="Y109" s="235">
        <f t="shared" si="29"/>
        <v>0</v>
      </c>
      <c r="DA109" s="97"/>
    </row>
    <row r="110" spans="1:105" ht="12" customHeight="1" x14ac:dyDescent="0.25">
      <c r="A110" s="172"/>
      <c r="B110" s="172"/>
      <c r="C110" s="172"/>
      <c r="D110" s="172"/>
      <c r="E110" s="172"/>
      <c r="F110" s="172"/>
      <c r="G110" s="172"/>
      <c r="H110" s="172"/>
      <c r="I110" s="172"/>
      <c r="J110" s="172"/>
      <c r="K110" s="172"/>
      <c r="L110" s="172"/>
      <c r="M110" s="172"/>
      <c r="N110" s="172"/>
      <c r="O110" s="172"/>
      <c r="P110" s="172"/>
      <c r="Q110" s="172"/>
      <c r="R110" s="172"/>
      <c r="S110" s="172"/>
      <c r="T110" s="172"/>
      <c r="U110" s="172"/>
      <c r="V110" s="172"/>
      <c r="W110" s="172"/>
      <c r="X110" s="172"/>
      <c r="Y110" s="172"/>
      <c r="DA110" s="176"/>
    </row>
    <row r="111" spans="1:105" ht="15" customHeight="1" x14ac:dyDescent="0.25">
      <c r="A111" s="32" t="s">
        <v>430</v>
      </c>
      <c r="B111" s="257"/>
      <c r="C111" s="257"/>
      <c r="D111" s="257"/>
      <c r="E111" s="257"/>
      <c r="F111" s="257"/>
      <c r="G111" s="257"/>
      <c r="H111" s="257"/>
      <c r="I111" s="257"/>
      <c r="J111" s="257"/>
      <c r="K111" s="257"/>
      <c r="L111" s="257"/>
      <c r="M111" s="257"/>
      <c r="N111" s="257"/>
      <c r="O111" s="257"/>
      <c r="P111" s="257"/>
      <c r="Q111" s="257"/>
      <c r="R111" s="257"/>
      <c r="S111" s="257"/>
      <c r="T111" s="257"/>
      <c r="U111" s="257"/>
      <c r="V111" s="257"/>
      <c r="W111" s="257"/>
      <c r="X111" s="257"/>
      <c r="Y111" s="257"/>
      <c r="DA111" s="88"/>
    </row>
    <row r="112" spans="1:105" ht="12" customHeight="1" x14ac:dyDescent="0.25">
      <c r="A112" s="172"/>
      <c r="B112" s="172"/>
      <c r="C112" s="172"/>
      <c r="D112" s="172"/>
      <c r="E112" s="172"/>
      <c r="F112" s="172"/>
      <c r="G112" s="172"/>
      <c r="H112" s="172"/>
      <c r="I112" s="172"/>
      <c r="J112" s="172"/>
      <c r="K112" s="172"/>
      <c r="L112" s="172"/>
      <c r="M112" s="172"/>
      <c r="N112" s="172"/>
      <c r="O112" s="172"/>
      <c r="P112" s="172"/>
      <c r="Q112" s="172"/>
      <c r="R112" s="172"/>
      <c r="S112" s="172"/>
      <c r="T112" s="172"/>
      <c r="U112" s="172"/>
      <c r="V112" s="172"/>
      <c r="W112" s="172"/>
      <c r="X112" s="172"/>
      <c r="Y112" s="172"/>
      <c r="DA112" s="176"/>
    </row>
    <row r="113" spans="1:105" ht="12" customHeight="1" x14ac:dyDescent="0.25">
      <c r="A113" s="35" t="s">
        <v>22</v>
      </c>
      <c r="B113" s="320">
        <f>IF(B$5=0,0,B$5/FBT_fec!B$5)</f>
        <v>2.1039782671301062</v>
      </c>
      <c r="C113" s="320">
        <f>IF(C$5=0,0,C$5/FBT_fec!C$5)</f>
        <v>2.0880611990820896</v>
      </c>
      <c r="D113" s="320">
        <f>IF(D$5=0,0,D$5/FBT_fec!D$5)</f>
        <v>2.0718688250928721</v>
      </c>
      <c r="E113" s="320">
        <f>IF(E$5=0,0,E$5/FBT_fec!E$5)</f>
        <v>2.0228573425912173</v>
      </c>
      <c r="F113" s="320">
        <f>IF(F$5=0,0,F$5/FBT_fec!F$5)</f>
        <v>1.9689539292491196</v>
      </c>
      <c r="G113" s="320">
        <f>IF(G$5=0,0,G$5/FBT_fec!G$5)</f>
        <v>1.8191915395576335</v>
      </c>
      <c r="H113" s="320">
        <f>IF(H$5=0,0,H$5/FBT_fec!H$5)</f>
        <v>1.8539988284317606</v>
      </c>
      <c r="I113" s="320">
        <f>IF(I$5=0,0,I$5/FBT_fec!I$5)</f>
        <v>1.5923870252793726</v>
      </c>
      <c r="J113" s="320">
        <f>IF(J$5=0,0,J$5/FBT_fec!J$5)</f>
        <v>1.6226581935752125</v>
      </c>
      <c r="K113" s="320">
        <f>IF(K$5=0,0,K$5/FBT_fec!K$5)</f>
        <v>1.5841108599787324</v>
      </c>
      <c r="L113" s="320">
        <f>IF(L$5=0,0,L$5/FBT_fec!L$5)</f>
        <v>1.5888938395026313</v>
      </c>
      <c r="M113" s="320">
        <f>IF(M$5=0,0,M$5/FBT_fec!M$5)</f>
        <v>1.5093832619195817</v>
      </c>
      <c r="N113" s="320">
        <f>IF(N$5=0,0,N$5/FBT_fec!N$5)</f>
        <v>1.4114190140451712</v>
      </c>
      <c r="O113" s="320">
        <f>IF(O$5=0,0,O$5/FBT_fec!O$5)</f>
        <v>1.4560078872040865</v>
      </c>
      <c r="P113" s="320">
        <f>IF(P$5=0,0,P$5/FBT_fec!P$5)</f>
        <v>1.5396247580719313</v>
      </c>
      <c r="Q113" s="320">
        <f>IF(Q$5=0,0,Q$5/FBT_fec!Q$5)</f>
        <v>1.4287158387017147</v>
      </c>
      <c r="R113" s="320">
        <f>IF(R$5=0,0,R$5/FBT_fec!R$5)</f>
        <v>1.3850356900869827</v>
      </c>
      <c r="S113" s="320">
        <f>IF(S$5=0,0,S$5/FBT_fec!S$5)</f>
        <v>1.3499910398979327</v>
      </c>
      <c r="T113" s="320">
        <f>IF(T$5=0,0,T$5/FBT_fec!T$5)</f>
        <v>1.5068422297600264</v>
      </c>
      <c r="U113" s="320">
        <f>IF(U$5=0,0,U$5/FBT_fec!U$5)</f>
        <v>1.3585024994214736</v>
      </c>
      <c r="V113" s="320">
        <f>IF(V$5=0,0,V$5/FBT_fec!V$5)</f>
        <v>1.3787626126374002</v>
      </c>
      <c r="W113" s="320">
        <f>IF(W$5=0,0,W$5/FBT_fec!W$5)</f>
        <v>1.3840532767689715</v>
      </c>
      <c r="X113" s="320">
        <f>IF(X$5=0,0,X$5/FBT_fec!X$5)</f>
        <v>1.3741175659168967</v>
      </c>
      <c r="Y113" s="320">
        <f>IF(Y$5=0,0,Y$5/FBT_fec!Y$5)</f>
        <v>1.351728170736421</v>
      </c>
      <c r="DA113" s="95"/>
    </row>
    <row r="114" spans="1:105" ht="12" customHeight="1" x14ac:dyDescent="0.25">
      <c r="A114" s="55" t="s">
        <v>91</v>
      </c>
      <c r="B114" s="330">
        <f>IF(B$6=0,0,B$6/FBT_fec!B$6)</f>
        <v>0</v>
      </c>
      <c r="C114" s="330">
        <f>IF(C$6=0,0,C$6/FBT_fec!C$6)</f>
        <v>0</v>
      </c>
      <c r="D114" s="330">
        <f>IF(D$6=0,0,D$6/FBT_fec!D$6)</f>
        <v>0</v>
      </c>
      <c r="E114" s="330">
        <f>IF(E$6=0,0,E$6/FBT_fec!E$6)</f>
        <v>0</v>
      </c>
      <c r="F114" s="330">
        <f>IF(F$6=0,0,F$6/FBT_fec!F$6)</f>
        <v>0</v>
      </c>
      <c r="G114" s="330">
        <f>IF(G$6=0,0,G$6/FBT_fec!G$6)</f>
        <v>0</v>
      </c>
      <c r="H114" s="330">
        <f>IF(H$6=0,0,H$6/FBT_fec!H$6)</f>
        <v>0</v>
      </c>
      <c r="I114" s="330">
        <f>IF(I$6=0,0,I$6/FBT_fec!I$6)</f>
        <v>0</v>
      </c>
      <c r="J114" s="330">
        <f>IF(J$6=0,0,J$6/FBT_fec!J$6)</f>
        <v>0</v>
      </c>
      <c r="K114" s="330">
        <f>IF(K$6=0,0,K$6/FBT_fec!K$6)</f>
        <v>0</v>
      </c>
      <c r="L114" s="330">
        <f>IF(L$6=0,0,L$6/FBT_fec!L$6)</f>
        <v>0</v>
      </c>
      <c r="M114" s="330">
        <f>IF(M$6=0,0,M$6/FBT_fec!M$6)</f>
        <v>0</v>
      </c>
      <c r="N114" s="330">
        <f>IF(N$6=0,0,N$6/FBT_fec!N$6)</f>
        <v>0</v>
      </c>
      <c r="O114" s="330">
        <f>IF(O$6=0,0,O$6/FBT_fec!O$6)</f>
        <v>0</v>
      </c>
      <c r="P114" s="330">
        <f>IF(P$6=0,0,P$6/FBT_fec!P$6)</f>
        <v>0</v>
      </c>
      <c r="Q114" s="330">
        <f>IF(Q$6=0,0,Q$6/FBT_fec!Q$6)</f>
        <v>0</v>
      </c>
      <c r="R114" s="330">
        <f>IF(R$6=0,0,R$6/FBT_fec!R$6)</f>
        <v>0</v>
      </c>
      <c r="S114" s="330">
        <f>IF(S$6=0,0,S$6/FBT_fec!S$6)</f>
        <v>0</v>
      </c>
      <c r="T114" s="330">
        <f>IF(T$6=0,0,T$6/FBT_fec!T$6)</f>
        <v>0</v>
      </c>
      <c r="U114" s="330">
        <f>IF(U$6=0,0,U$6/FBT_fec!U$6)</f>
        <v>0</v>
      </c>
      <c r="V114" s="330">
        <f>IF(V$6=0,0,V$6/FBT_fec!V$6)</f>
        <v>0</v>
      </c>
      <c r="W114" s="330">
        <f>IF(W$6=0,0,W$6/FBT_fec!W$6)</f>
        <v>0</v>
      </c>
      <c r="X114" s="330">
        <f>IF(X$6=0,0,X$6/FBT_fec!X$6)</f>
        <v>0</v>
      </c>
      <c r="Y114" s="330">
        <f>IF(Y$6=0,0,Y$6/FBT_fec!Y$6)</f>
        <v>0</v>
      </c>
      <c r="DA114" s="67"/>
    </row>
    <row r="115" spans="1:105" ht="12" customHeight="1" x14ac:dyDescent="0.25">
      <c r="A115" s="173" t="s">
        <v>92</v>
      </c>
      <c r="B115" s="331">
        <f>IF(B$7=0,0,B$7/FBT_fec!B$7)</f>
        <v>0</v>
      </c>
      <c r="C115" s="331">
        <f>IF(C$7=0,0,C$7/FBT_fec!C$7)</f>
        <v>0</v>
      </c>
      <c r="D115" s="331">
        <f>IF(D$7=0,0,D$7/FBT_fec!D$7)</f>
        <v>0</v>
      </c>
      <c r="E115" s="331">
        <f>IF(E$7=0,0,E$7/FBT_fec!E$7)</f>
        <v>0</v>
      </c>
      <c r="F115" s="331">
        <f>IF(F$7=0,0,F$7/FBT_fec!F$7)</f>
        <v>0</v>
      </c>
      <c r="G115" s="331">
        <f>IF(G$7=0,0,G$7/FBT_fec!G$7)</f>
        <v>0</v>
      </c>
      <c r="H115" s="331">
        <f>IF(H$7=0,0,H$7/FBT_fec!H$7)</f>
        <v>0</v>
      </c>
      <c r="I115" s="331">
        <f>IF(I$7=0,0,I$7/FBT_fec!I$7)</f>
        <v>0</v>
      </c>
      <c r="J115" s="331">
        <f>IF(J$7=0,0,J$7/FBT_fec!J$7)</f>
        <v>0</v>
      </c>
      <c r="K115" s="331">
        <f>IF(K$7=0,0,K$7/FBT_fec!K$7)</f>
        <v>0</v>
      </c>
      <c r="L115" s="331">
        <f>IF(L$7=0,0,L$7/FBT_fec!L$7)</f>
        <v>0</v>
      </c>
      <c r="M115" s="331">
        <f>IF(M$7=0,0,M$7/FBT_fec!M$7)</f>
        <v>0</v>
      </c>
      <c r="N115" s="331">
        <f>IF(N$7=0,0,N$7/FBT_fec!N$7)</f>
        <v>0</v>
      </c>
      <c r="O115" s="331">
        <f>IF(O$7=0,0,O$7/FBT_fec!O$7)</f>
        <v>0</v>
      </c>
      <c r="P115" s="331">
        <f>IF(P$7=0,0,P$7/FBT_fec!P$7)</f>
        <v>0</v>
      </c>
      <c r="Q115" s="331">
        <f>IF(Q$7=0,0,Q$7/FBT_fec!Q$7)</f>
        <v>0</v>
      </c>
      <c r="R115" s="331">
        <f>IF(R$7=0,0,R$7/FBT_fec!R$7)</f>
        <v>0</v>
      </c>
      <c r="S115" s="331">
        <f>IF(S$7=0,0,S$7/FBT_fec!S$7)</f>
        <v>0</v>
      </c>
      <c r="T115" s="331">
        <f>IF(T$7=0,0,T$7/FBT_fec!T$7)</f>
        <v>0</v>
      </c>
      <c r="U115" s="331">
        <f>IF(U$7=0,0,U$7/FBT_fec!U$7)</f>
        <v>0</v>
      </c>
      <c r="V115" s="331">
        <f>IF(V$7=0,0,V$7/FBT_fec!V$7)</f>
        <v>0</v>
      </c>
      <c r="W115" s="331">
        <f>IF(W$7=0,0,W$7/FBT_fec!W$7)</f>
        <v>0</v>
      </c>
      <c r="X115" s="331">
        <f>IF(X$7=0,0,X$7/FBT_fec!X$7)</f>
        <v>0</v>
      </c>
      <c r="Y115" s="331">
        <f>IF(Y$7=0,0,Y$7/FBT_fec!Y$7)</f>
        <v>0</v>
      </c>
      <c r="DA115" s="177"/>
    </row>
    <row r="116" spans="1:105" ht="12" customHeight="1" x14ac:dyDescent="0.25">
      <c r="A116" s="173" t="s">
        <v>93</v>
      </c>
      <c r="B116" s="331">
        <f>IF(B$8=0,0,B$8/FBT_fec!B$8)</f>
        <v>0</v>
      </c>
      <c r="C116" s="331">
        <f>IF(C$8=0,0,C$8/FBT_fec!C$8)</f>
        <v>0</v>
      </c>
      <c r="D116" s="331">
        <f>IF(D$8=0,0,D$8/FBT_fec!D$8)</f>
        <v>0</v>
      </c>
      <c r="E116" s="331">
        <f>IF(E$8=0,0,E$8/FBT_fec!E$8)</f>
        <v>0</v>
      </c>
      <c r="F116" s="331">
        <f>IF(F$8=0,0,F$8/FBT_fec!F$8)</f>
        <v>0</v>
      </c>
      <c r="G116" s="331">
        <f>IF(G$8=0,0,G$8/FBT_fec!G$8)</f>
        <v>0</v>
      </c>
      <c r="H116" s="331">
        <f>IF(H$8=0,0,H$8/FBT_fec!H$8)</f>
        <v>0</v>
      </c>
      <c r="I116" s="331">
        <f>IF(I$8=0,0,I$8/FBT_fec!I$8)</f>
        <v>0</v>
      </c>
      <c r="J116" s="331">
        <f>IF(J$8=0,0,J$8/FBT_fec!J$8)</f>
        <v>0</v>
      </c>
      <c r="K116" s="331">
        <f>IF(K$8=0,0,K$8/FBT_fec!K$8)</f>
        <v>0</v>
      </c>
      <c r="L116" s="331">
        <f>IF(L$8=0,0,L$8/FBT_fec!L$8)</f>
        <v>0</v>
      </c>
      <c r="M116" s="331">
        <f>IF(M$8=0,0,M$8/FBT_fec!M$8)</f>
        <v>0</v>
      </c>
      <c r="N116" s="331">
        <f>IF(N$8=0,0,N$8/FBT_fec!N$8)</f>
        <v>0</v>
      </c>
      <c r="O116" s="331">
        <f>IF(O$8=0,0,O$8/FBT_fec!O$8)</f>
        <v>0</v>
      </c>
      <c r="P116" s="331">
        <f>IF(P$8=0,0,P$8/FBT_fec!P$8)</f>
        <v>0</v>
      </c>
      <c r="Q116" s="331">
        <f>IF(Q$8=0,0,Q$8/FBT_fec!Q$8)</f>
        <v>0</v>
      </c>
      <c r="R116" s="331">
        <f>IF(R$8=0,0,R$8/FBT_fec!R$8)</f>
        <v>0</v>
      </c>
      <c r="S116" s="331">
        <f>IF(S$8=0,0,S$8/FBT_fec!S$8)</f>
        <v>0</v>
      </c>
      <c r="T116" s="331">
        <f>IF(T$8=0,0,T$8/FBT_fec!T$8)</f>
        <v>0</v>
      </c>
      <c r="U116" s="331">
        <f>IF(U$8=0,0,U$8/FBT_fec!U$8)</f>
        <v>0</v>
      </c>
      <c r="V116" s="331">
        <f>IF(V$8=0,0,V$8/FBT_fec!V$8)</f>
        <v>0</v>
      </c>
      <c r="W116" s="331">
        <f>IF(W$8=0,0,W$8/FBT_fec!W$8)</f>
        <v>0</v>
      </c>
      <c r="X116" s="331">
        <f>IF(X$8=0,0,X$8/FBT_fec!X$8)</f>
        <v>0</v>
      </c>
      <c r="Y116" s="331">
        <f>IF(Y$8=0,0,Y$8/FBT_fec!Y$8)</f>
        <v>0</v>
      </c>
      <c r="DA116" s="177"/>
    </row>
    <row r="117" spans="1:105" ht="12" customHeight="1" x14ac:dyDescent="0.25">
      <c r="A117" s="173" t="s">
        <v>94</v>
      </c>
      <c r="B117" s="331">
        <f>IF(B$9=0,0,B$9/FBT_fec!B$9)</f>
        <v>0</v>
      </c>
      <c r="C117" s="331">
        <f>IF(C$9=0,0,C$9/FBT_fec!C$9)</f>
        <v>0</v>
      </c>
      <c r="D117" s="331">
        <f>IF(D$9=0,0,D$9/FBT_fec!D$9)</f>
        <v>0</v>
      </c>
      <c r="E117" s="331">
        <f>IF(E$9=0,0,E$9/FBT_fec!E$9)</f>
        <v>0</v>
      </c>
      <c r="F117" s="331">
        <f>IF(F$9=0,0,F$9/FBT_fec!F$9)</f>
        <v>0</v>
      </c>
      <c r="G117" s="331">
        <f>IF(G$9=0,0,G$9/FBT_fec!G$9)</f>
        <v>0</v>
      </c>
      <c r="H117" s="331">
        <f>IF(H$9=0,0,H$9/FBT_fec!H$9)</f>
        <v>0</v>
      </c>
      <c r="I117" s="331">
        <f>IF(I$9=0,0,I$9/FBT_fec!I$9)</f>
        <v>0</v>
      </c>
      <c r="J117" s="331">
        <f>IF(J$9=0,0,J$9/FBT_fec!J$9)</f>
        <v>0</v>
      </c>
      <c r="K117" s="331">
        <f>IF(K$9=0,0,K$9/FBT_fec!K$9)</f>
        <v>0</v>
      </c>
      <c r="L117" s="331">
        <f>IF(L$9=0,0,L$9/FBT_fec!L$9)</f>
        <v>0</v>
      </c>
      <c r="M117" s="331">
        <f>IF(M$9=0,0,M$9/FBT_fec!M$9)</f>
        <v>0</v>
      </c>
      <c r="N117" s="331">
        <f>IF(N$9=0,0,N$9/FBT_fec!N$9)</f>
        <v>0</v>
      </c>
      <c r="O117" s="331">
        <f>IF(O$9=0,0,O$9/FBT_fec!O$9)</f>
        <v>0</v>
      </c>
      <c r="P117" s="331">
        <f>IF(P$9=0,0,P$9/FBT_fec!P$9)</f>
        <v>0</v>
      </c>
      <c r="Q117" s="331">
        <f>IF(Q$9=0,0,Q$9/FBT_fec!Q$9)</f>
        <v>0</v>
      </c>
      <c r="R117" s="331">
        <f>IF(R$9=0,0,R$9/FBT_fec!R$9)</f>
        <v>0</v>
      </c>
      <c r="S117" s="331">
        <f>IF(S$9=0,0,S$9/FBT_fec!S$9)</f>
        <v>0</v>
      </c>
      <c r="T117" s="331">
        <f>IF(T$9=0,0,T$9/FBT_fec!T$9)</f>
        <v>0</v>
      </c>
      <c r="U117" s="331">
        <f>IF(U$9=0,0,U$9/FBT_fec!U$9)</f>
        <v>0</v>
      </c>
      <c r="V117" s="331">
        <f>IF(V$9=0,0,V$9/FBT_fec!V$9)</f>
        <v>0</v>
      </c>
      <c r="W117" s="331">
        <f>IF(W$9=0,0,W$9/FBT_fec!W$9)</f>
        <v>0</v>
      </c>
      <c r="X117" s="331">
        <f>IF(X$9=0,0,X$9/FBT_fec!X$9)</f>
        <v>0</v>
      </c>
      <c r="Y117" s="331">
        <f>IF(Y$9=0,0,Y$9/FBT_fec!Y$9)</f>
        <v>0</v>
      </c>
      <c r="DA117" s="177"/>
    </row>
    <row r="118" spans="1:105" ht="12" customHeight="1" x14ac:dyDescent="0.25">
      <c r="A118" s="56" t="s">
        <v>95</v>
      </c>
      <c r="B118" s="332">
        <f>IF(B$10=0,0,B$10/FBT_fec!B$10)</f>
        <v>2.173067146094064</v>
      </c>
      <c r="C118" s="332">
        <f>IF(C$10=0,0,C$10/FBT_fec!C$10)</f>
        <v>2.0427403764106442</v>
      </c>
      <c r="D118" s="332">
        <f>IF(D$10=0,0,D$10/FBT_fec!D$10)</f>
        <v>1.9570945157553896</v>
      </c>
      <c r="E118" s="332">
        <f>IF(E$10=0,0,E$10/FBT_fec!E$10)</f>
        <v>2.1145449350550178</v>
      </c>
      <c r="F118" s="332">
        <f>IF(F$10=0,0,F$10/FBT_fec!F$10)</f>
        <v>1.8394419232505994</v>
      </c>
      <c r="G118" s="332">
        <f>IF(G$10=0,0,G$10/FBT_fec!G$10)</f>
        <v>1.7565027586442619</v>
      </c>
      <c r="H118" s="332">
        <f>IF(H$10=0,0,H$10/FBT_fec!H$10)</f>
        <v>1.7981299399616884</v>
      </c>
      <c r="I118" s="332">
        <f>IF(I$10=0,0,I$10/FBT_fec!I$10)</f>
        <v>1.5147978594338385</v>
      </c>
      <c r="J118" s="332">
        <f>IF(J$10=0,0,J$10/FBT_fec!J$10)</f>
        <v>1.6145194335524229</v>
      </c>
      <c r="K118" s="332">
        <f>IF(K$10=0,0,K$10/FBT_fec!K$10)</f>
        <v>1.5742102509792459</v>
      </c>
      <c r="L118" s="332">
        <f>IF(L$10=0,0,L$10/FBT_fec!L$10)</f>
        <v>1.5697177749866571</v>
      </c>
      <c r="M118" s="332">
        <f>IF(M$10=0,0,M$10/FBT_fec!M$10)</f>
        <v>1.3861157229419325</v>
      </c>
      <c r="N118" s="332">
        <f>IF(N$10=0,0,N$10/FBT_fec!N$10)</f>
        <v>1.1520823372520694</v>
      </c>
      <c r="O118" s="332">
        <f>IF(O$10=0,0,O$10/FBT_fec!O$10)</f>
        <v>1.275074808603232</v>
      </c>
      <c r="P118" s="332">
        <f>IF(P$10=0,0,P$10/FBT_fec!P$10)</f>
        <v>1.4796803560394118</v>
      </c>
      <c r="Q118" s="332">
        <f>IF(Q$10=0,0,Q$10/FBT_fec!Q$10)</f>
        <v>1.1989755958641912</v>
      </c>
      <c r="R118" s="332">
        <f>IF(R$10=0,0,R$10/FBT_fec!R$10)</f>
        <v>1.1490839061332581</v>
      </c>
      <c r="S118" s="332">
        <f>IF(S$10=0,0,S$10/FBT_fec!S$10)</f>
        <v>1.0545185455242467</v>
      </c>
      <c r="T118" s="332">
        <f>IF(T$10=0,0,T$10/FBT_fec!T$10)</f>
        <v>1.5018753512785954</v>
      </c>
      <c r="U118" s="332">
        <f>IF(U$10=0,0,U$10/FBT_fec!U$10)</f>
        <v>1.2078238357372169</v>
      </c>
      <c r="V118" s="332">
        <f>IF(V$10=0,0,V$10/FBT_fec!V$10)</f>
        <v>1.230588241182252</v>
      </c>
      <c r="W118" s="332">
        <f>IF(W$10=0,0,W$10/FBT_fec!W$10)</f>
        <v>1.249528988374832</v>
      </c>
      <c r="X118" s="332">
        <f>IF(X$10=0,0,X$10/FBT_fec!X$10)</f>
        <v>1.1977329400383732</v>
      </c>
      <c r="Y118" s="332">
        <f>IF(Y$10=0,0,Y$10/FBT_fec!Y$10)</f>
        <v>1.166592717580905</v>
      </c>
      <c r="DA118" s="68"/>
    </row>
    <row r="119" spans="1:105" ht="12" customHeight="1" x14ac:dyDescent="0.25">
      <c r="A119" s="174" t="s">
        <v>2147</v>
      </c>
      <c r="B119" s="348">
        <f>IF(B$16=0,0,B$16/FBT_fec!B$16)</f>
        <v>2.3258613935525845</v>
      </c>
      <c r="C119" s="348">
        <f>IF(C$16=0,0,C$16/FBT_fec!C$16)</f>
        <v>2.2836321699067508</v>
      </c>
      <c r="D119" s="348">
        <f>IF(D$16=0,0,D$16/FBT_fec!D$16)</f>
        <v>2.2510330789126076</v>
      </c>
      <c r="E119" s="348">
        <f>IF(E$16=0,0,E$16/FBT_fec!E$16)</f>
        <v>2.2711346805210266</v>
      </c>
      <c r="F119" s="348">
        <f>IF(F$16=0,0,F$16/FBT_fec!F$16)</f>
        <v>2.0997739576742189</v>
      </c>
      <c r="G119" s="348">
        <f>IF(G$16=0,0,G$16/FBT_fec!G$16)</f>
        <v>1.9675572378837745</v>
      </c>
      <c r="H119" s="348">
        <f>IF(H$16=0,0,H$16/FBT_fec!H$16)</f>
        <v>2.0511899341814788</v>
      </c>
      <c r="I119" s="348">
        <f>IF(I$16=0,0,I$16/FBT_fec!I$16)</f>
        <v>1.5406475796929446</v>
      </c>
      <c r="J119" s="348">
        <f>IF(J$16=0,0,J$16/FBT_fec!J$16)</f>
        <v>1.6393064389463456</v>
      </c>
      <c r="K119" s="348">
        <f>IF(K$16=0,0,K$16/FBT_fec!K$16)</f>
        <v>1.5821216173774195</v>
      </c>
      <c r="L119" s="348">
        <f>IF(L$16=0,0,L$16/FBT_fec!L$16)</f>
        <v>1.5780850954284706</v>
      </c>
      <c r="M119" s="348">
        <f>IF(M$16=0,0,M$16/FBT_fec!M$16)</f>
        <v>1.4232578177875534</v>
      </c>
      <c r="N119" s="348">
        <f>IF(N$16=0,0,N$16/FBT_fec!N$16)</f>
        <v>1.1786415281001159</v>
      </c>
      <c r="O119" s="348">
        <f>IF(O$16=0,0,O$16/FBT_fec!O$16)</f>
        <v>1.298419875543904</v>
      </c>
      <c r="P119" s="348">
        <f>IF(P$16=0,0,P$16/FBT_fec!P$16)</f>
        <v>1.5095523534380573</v>
      </c>
      <c r="Q119" s="348">
        <f>IF(Q$16=0,0,Q$16/FBT_fec!Q$16)</f>
        <v>1.2428038465344406</v>
      </c>
      <c r="R119" s="348">
        <f>IF(R$16=0,0,R$16/FBT_fec!R$16)</f>
        <v>1.1683398788843915</v>
      </c>
      <c r="S119" s="348">
        <f>IF(S$16=0,0,S$16/FBT_fec!S$16)</f>
        <v>1.1035679410467019</v>
      </c>
      <c r="T119" s="348">
        <f>IF(T$16=0,0,T$16/FBT_fec!T$16)</f>
        <v>1.5255893884385741</v>
      </c>
      <c r="U119" s="348">
        <f>IF(U$16=0,0,U$16/FBT_fec!U$16)</f>
        <v>1.2567399942322075</v>
      </c>
      <c r="V119" s="348">
        <f>IF(V$16=0,0,V$16/FBT_fec!V$16)</f>
        <v>1.2914510231696754</v>
      </c>
      <c r="W119" s="348">
        <f>IF(W$16=0,0,W$16/FBT_fec!W$16)</f>
        <v>1.2970069031520208</v>
      </c>
      <c r="X119" s="348">
        <f>IF(X$16=0,0,X$16/FBT_fec!X$16)</f>
        <v>1.2541907313087768</v>
      </c>
      <c r="Y119" s="348">
        <f>IF(Y$16=0,0,Y$16/FBT_fec!Y$16)</f>
        <v>1.2768222700094438</v>
      </c>
      <c r="DA119" s="178"/>
    </row>
    <row r="120" spans="1:105" ht="12" customHeight="1" x14ac:dyDescent="0.25">
      <c r="A120" s="174" t="s">
        <v>2159</v>
      </c>
      <c r="B120" s="348">
        <f>IF(B$25=0,0,B$25/FBT_fec!B$25)</f>
        <v>2.3258613935525849</v>
      </c>
      <c r="C120" s="348">
        <f>IF(C$25=0,0,C$25/FBT_fec!C$25)</f>
        <v>2.2836321699067508</v>
      </c>
      <c r="D120" s="348">
        <f>IF(D$25=0,0,D$25/FBT_fec!D$25)</f>
        <v>2.251033078912605</v>
      </c>
      <c r="E120" s="348">
        <f>IF(E$25=0,0,E$25/FBT_fec!E$25)</f>
        <v>2.2711346805210271</v>
      </c>
      <c r="F120" s="348">
        <f>IF(F$25=0,0,F$25/FBT_fec!F$25)</f>
        <v>2.0997739576742194</v>
      </c>
      <c r="G120" s="348">
        <f>IF(G$25=0,0,G$25/FBT_fec!G$25)</f>
        <v>1.9675572378837745</v>
      </c>
      <c r="H120" s="348">
        <f>IF(H$25=0,0,H$25/FBT_fec!H$25)</f>
        <v>2.051189934181477</v>
      </c>
      <c r="I120" s="348">
        <f>IF(I$25=0,0,I$25/FBT_fec!I$25)</f>
        <v>1.5406475796929446</v>
      </c>
      <c r="J120" s="348">
        <f>IF(J$25=0,0,J$25/FBT_fec!J$25)</f>
        <v>1.6393064389463452</v>
      </c>
      <c r="K120" s="348">
        <f>IF(K$25=0,0,K$25/FBT_fec!K$25)</f>
        <v>1.58212161737742</v>
      </c>
      <c r="L120" s="348">
        <f>IF(L$25=0,0,L$25/FBT_fec!L$25)</f>
        <v>1.5780850954284715</v>
      </c>
      <c r="M120" s="348">
        <f>IF(M$25=0,0,M$25/FBT_fec!M$25)</f>
        <v>1.4232578177875528</v>
      </c>
      <c r="N120" s="348">
        <f>IF(N$25=0,0,N$25/FBT_fec!N$25)</f>
        <v>1.1786415281001152</v>
      </c>
      <c r="O120" s="348">
        <f>IF(O$25=0,0,O$25/FBT_fec!O$25)</f>
        <v>1.2984198755439043</v>
      </c>
      <c r="P120" s="348">
        <f>IF(P$25=0,0,P$25/FBT_fec!P$25)</f>
        <v>1.5095523534380573</v>
      </c>
      <c r="Q120" s="348">
        <f>IF(Q$25=0,0,Q$25/FBT_fec!Q$25)</f>
        <v>1.2428038465344404</v>
      </c>
      <c r="R120" s="348">
        <f>IF(R$25=0,0,R$25/FBT_fec!R$25)</f>
        <v>1.1683398788843913</v>
      </c>
      <c r="S120" s="348">
        <f>IF(S$25=0,0,S$25/FBT_fec!S$25)</f>
        <v>1.1035679410467019</v>
      </c>
      <c r="T120" s="348">
        <f>IF(T$25=0,0,T$25/FBT_fec!T$25)</f>
        <v>1.5255893884385736</v>
      </c>
      <c r="U120" s="348">
        <f>IF(U$25=0,0,U$25/FBT_fec!U$25)</f>
        <v>1.2567399942322071</v>
      </c>
      <c r="V120" s="348">
        <f>IF(V$25=0,0,V$25/FBT_fec!V$25)</f>
        <v>1.2914510231696756</v>
      </c>
      <c r="W120" s="348">
        <f>IF(W$25=0,0,W$25/FBT_fec!W$25)</f>
        <v>1.2970069031520211</v>
      </c>
      <c r="X120" s="348">
        <f>IF(X$25=0,0,X$25/FBT_fec!X$25)</f>
        <v>1.2541907313087763</v>
      </c>
      <c r="Y120" s="348">
        <f>IF(Y$25=0,0,Y$25/FBT_fec!Y$25)</f>
        <v>1.2768222700094438</v>
      </c>
      <c r="DA120" s="178"/>
    </row>
    <row r="121" spans="1:105" ht="12" customHeight="1" x14ac:dyDescent="0.25">
      <c r="A121" s="174" t="s">
        <v>2171</v>
      </c>
      <c r="B121" s="348">
        <f>IF(B$34=0,0,B$34/FBT_fec!B$34)</f>
        <v>2.7725339300150407</v>
      </c>
      <c r="C121" s="348">
        <f>IF(C$34=0,0,C$34/FBT_fec!C$34)</f>
        <v>2.7897562350031189</v>
      </c>
      <c r="D121" s="348">
        <f>IF(D$34=0,0,D$34/FBT_fec!D$34)</f>
        <v>2.7895012424031744</v>
      </c>
      <c r="E121" s="348">
        <f>IF(E$34=0,0,E$34/FBT_fec!E$34)</f>
        <v>2.6257254482817158</v>
      </c>
      <c r="F121" s="348">
        <f>IF(F$34=0,0,F$34/FBT_fec!F$34)</f>
        <v>2.7165717179403397</v>
      </c>
      <c r="G121" s="348">
        <f>IF(G$34=0,0,G$34/FBT_fec!G$34)</f>
        <v>2.5150872597548162</v>
      </c>
      <c r="H121" s="348">
        <f>IF(H$34=0,0,H$34/FBT_fec!H$34)</f>
        <v>2.5259585425907045</v>
      </c>
      <c r="I121" s="348">
        <f>IF(I$34=0,0,I$34/FBT_fec!I$34)</f>
        <v>2.3488349692470498</v>
      </c>
      <c r="J121" s="348">
        <f>IF(J$34=0,0,J$34/FBT_fec!J$34)</f>
        <v>2.3361583894296221</v>
      </c>
      <c r="K121" s="348">
        <f>IF(K$34=0,0,K$34/FBT_fec!K$34)</f>
        <v>2.2956680836421959</v>
      </c>
      <c r="L121" s="348">
        <f>IF(L$34=0,0,L$34/FBT_fec!L$34)</f>
        <v>2.3109238550571165</v>
      </c>
      <c r="M121" s="348">
        <f>IF(M$34=0,0,M$34/FBT_fec!M$34)</f>
        <v>2.2560561955434362</v>
      </c>
      <c r="N121" s="348">
        <f>IF(N$34=0,0,N$34/FBT_fec!N$34)</f>
        <v>2.2257177144250506</v>
      </c>
      <c r="O121" s="348">
        <f>IF(O$34=0,0,O$34/FBT_fec!O$34)</f>
        <v>2.2322791652852212</v>
      </c>
      <c r="P121" s="348">
        <f>IF(P$34=0,0,P$34/FBT_fec!P$34)</f>
        <v>2.253319986073866</v>
      </c>
      <c r="Q121" s="348">
        <f>IF(Q$34=0,0,Q$34/FBT_fec!Q$34)</f>
        <v>2.2144175465165024</v>
      </c>
      <c r="R121" s="348">
        <f>IF(R$34=0,0,R$34/FBT_fec!R$34)</f>
        <v>2.1726575152624221</v>
      </c>
      <c r="S121" s="348">
        <f>IF(S$34=0,0,S$34/FBT_fec!S$34)</f>
        <v>2.1454502913976579</v>
      </c>
      <c r="T121" s="348">
        <f>IF(T$34=0,0,T$34/FBT_fec!T$34)</f>
        <v>2.1654204566597004</v>
      </c>
      <c r="U121" s="348">
        <f>IF(U$34=0,0,U$34/FBT_fec!U$34)</f>
        <v>2.0445288318455432</v>
      </c>
      <c r="V121" s="348">
        <f>IF(V$34=0,0,V$34/FBT_fec!V$34)</f>
        <v>2.0636451336309682</v>
      </c>
      <c r="W121" s="348">
        <f>IF(W$34=0,0,W$34/FBT_fec!W$34)</f>
        <v>2.0702863911543683</v>
      </c>
      <c r="X121" s="348">
        <f>IF(X$34=0,0,X$34/FBT_fec!X$34)</f>
        <v>2.0814181069538176</v>
      </c>
      <c r="Y121" s="348">
        <f>IF(Y$34=0,0,Y$34/FBT_fec!Y$34)</f>
        <v>2.0187329514426806</v>
      </c>
      <c r="DA121" s="178"/>
    </row>
    <row r="122" spans="1:105" ht="12" customHeight="1" x14ac:dyDescent="0.25">
      <c r="A122" s="174" t="s">
        <v>2183</v>
      </c>
      <c r="B122" s="348">
        <f>IF(B$45=0,0,B$45/FBT_fec!B$45)</f>
        <v>2.407111185948875</v>
      </c>
      <c r="C122" s="348">
        <f>IF(C$45=0,0,C$45/FBT_fec!C$45)</f>
        <v>2.4050491370728024</v>
      </c>
      <c r="D122" s="348">
        <f>IF(D$45=0,0,D$45/FBT_fec!D$45)</f>
        <v>2.3955348447058329</v>
      </c>
      <c r="E122" s="348">
        <f>IF(E$45=0,0,E$45/FBT_fec!E$45)</f>
        <v>2.3081941960601817</v>
      </c>
      <c r="F122" s="348">
        <f>IF(F$45=0,0,F$45/FBT_fec!F$45)</f>
        <v>2.3289166039421216</v>
      </c>
      <c r="G122" s="348">
        <f>IF(G$45=0,0,G$45/FBT_fec!G$45)</f>
        <v>2.2153848809371661</v>
      </c>
      <c r="H122" s="348">
        <f>IF(H$45=0,0,H$45/FBT_fec!H$45)</f>
        <v>2.2467628800977013</v>
      </c>
      <c r="I122" s="348">
        <f>IF(I$45=0,0,I$45/FBT_fec!I$45)</f>
        <v>2.0358730407727248</v>
      </c>
      <c r="J122" s="348">
        <f>IF(J$45=0,0,J$45/FBT_fec!J$45)</f>
        <v>2.0371335551567737</v>
      </c>
      <c r="K122" s="348">
        <f>IF(K$45=0,0,K$45/FBT_fec!K$45)</f>
        <v>2.0047853114111112</v>
      </c>
      <c r="L122" s="348">
        <f>IF(L$45=0,0,L$45/FBT_fec!L$45)</f>
        <v>2.0209703041071423</v>
      </c>
      <c r="M122" s="348">
        <f>IF(M$45=0,0,M$45/FBT_fec!M$45)</f>
        <v>1.9746156673292479</v>
      </c>
      <c r="N122" s="348">
        <f>IF(N$45=0,0,N$45/FBT_fec!N$45)</f>
        <v>1.9145439588678257</v>
      </c>
      <c r="O122" s="348">
        <f>IF(O$45=0,0,O$45/FBT_fec!O$45)</f>
        <v>1.9436633123022822</v>
      </c>
      <c r="P122" s="348">
        <f>IF(P$45=0,0,P$45/FBT_fec!P$45)</f>
        <v>1.9661726637959451</v>
      </c>
      <c r="Q122" s="348">
        <f>IF(Q$45=0,0,Q$45/FBT_fec!Q$45)</f>
        <v>1.9180512578685822</v>
      </c>
      <c r="R122" s="348">
        <f>IF(R$45=0,0,R$45/FBT_fec!R$45)</f>
        <v>1.87697566392548</v>
      </c>
      <c r="S122" s="348">
        <f>IF(S$45=0,0,S$45/FBT_fec!S$45)</f>
        <v>1.8476909447903265</v>
      </c>
      <c r="T122" s="348">
        <f>IF(T$45=0,0,T$45/FBT_fec!T$45)</f>
        <v>1.9095501397841479</v>
      </c>
      <c r="U122" s="348">
        <f>IF(U$45=0,0,U$45/FBT_fec!U$45)</f>
        <v>1.8289403582728456</v>
      </c>
      <c r="V122" s="348">
        <f>IF(V$45=0,0,V$45/FBT_fec!V$45)</f>
        <v>1.8352582961991968</v>
      </c>
      <c r="W122" s="348">
        <f>IF(W$45=0,0,W$45/FBT_fec!W$45)</f>
        <v>1.8327858298043165</v>
      </c>
      <c r="X122" s="348">
        <f>IF(X$45=0,0,X$45/FBT_fec!X$45)</f>
        <v>1.8388905667420901</v>
      </c>
      <c r="Y122" s="348">
        <f>IF(Y$45=0,0,Y$45/FBT_fec!Y$45)</f>
        <v>1.7981902023341416</v>
      </c>
      <c r="DA122" s="178"/>
    </row>
    <row r="123" spans="1:105" ht="12" customHeight="1" x14ac:dyDescent="0.25">
      <c r="A123" s="174" t="s">
        <v>2209</v>
      </c>
      <c r="B123" s="348">
        <f>IF(B$66=0,0,B$66/FBT_fec!B$66)</f>
        <v>0.83309662533933304</v>
      </c>
      <c r="C123" s="348">
        <f>IF(C$66=0,0,C$66/FBT_fec!C$66)</f>
        <v>0.81126489537556556</v>
      </c>
      <c r="D123" s="348">
        <f>IF(D$66=0,0,D$66/FBT_fec!D$66)</f>
        <v>0.79907695065536744</v>
      </c>
      <c r="E123" s="348">
        <f>IF(E$66=0,0,E$66/FBT_fec!E$66)</f>
        <v>0.84266288861697247</v>
      </c>
      <c r="F123" s="348">
        <f>IF(F$66=0,0,F$66/FBT_fec!F$66)</f>
        <v>0.74522512993815204</v>
      </c>
      <c r="G123" s="348">
        <f>IF(G$66=0,0,G$66/FBT_fec!G$66)</f>
        <v>0.70678481883882471</v>
      </c>
      <c r="H123" s="348">
        <f>IF(H$66=0,0,H$66/FBT_fec!H$66)</f>
        <v>0.72611416096470927</v>
      </c>
      <c r="I123" s="348">
        <f>IF(I$66=0,0,I$66/FBT_fec!I$66)</f>
        <v>0.61189491948694563</v>
      </c>
      <c r="J123" s="348">
        <f>IF(J$66=0,0,J$66/FBT_fec!J$66)</f>
        <v>0.6377219773852395</v>
      </c>
      <c r="K123" s="348">
        <f>IF(K$66=0,0,K$66/FBT_fec!K$66)</f>
        <v>0.62325328179604755</v>
      </c>
      <c r="L123" s="348">
        <f>IF(L$66=0,0,L$66/FBT_fec!L$66)</f>
        <v>0.6217121970206736</v>
      </c>
      <c r="M123" s="348">
        <f>IF(M$66=0,0,M$66/FBT_fec!M$66)</f>
        <v>0.5868174297501223</v>
      </c>
      <c r="N123" s="348">
        <f>IF(N$66=0,0,N$66/FBT_fec!N$66)</f>
        <v>0.53825968988219319</v>
      </c>
      <c r="O123" s="348">
        <f>IF(O$66=0,0,O$66/FBT_fec!O$66)</f>
        <v>0.56121271448071308</v>
      </c>
      <c r="P123" s="348">
        <f>IF(P$66=0,0,P$66/FBT_fec!P$66)</f>
        <v>0.61101846030471341</v>
      </c>
      <c r="Q123" s="348">
        <f>IF(Q$66=0,0,Q$66/FBT_fec!Q$66)</f>
        <v>0.55136796374278751</v>
      </c>
      <c r="R123" s="348">
        <f>IF(R$66=0,0,R$66/FBT_fec!R$66)</f>
        <v>0.53799810468606901</v>
      </c>
      <c r="S123" s="348">
        <f>IF(S$66=0,0,S$66/FBT_fec!S$66)</f>
        <v>0.52586440964211878</v>
      </c>
      <c r="T123" s="348">
        <f>IF(T$66=0,0,T$66/FBT_fec!T$66)</f>
        <v>0.62116289561282312</v>
      </c>
      <c r="U123" s="348">
        <f>IF(U$66=0,0,U$66/FBT_fec!U$66)</f>
        <v>0.55745625624588868</v>
      </c>
      <c r="V123" s="348">
        <f>IF(V$66=0,0,V$66/FBT_fec!V$66)</f>
        <v>0.56611546169027216</v>
      </c>
      <c r="W123" s="348">
        <f>IF(W$66=0,0,W$66/FBT_fec!W$66)</f>
        <v>0.56857004472503414</v>
      </c>
      <c r="X123" s="348">
        <f>IF(X$66=0,0,X$66/FBT_fec!X$66)</f>
        <v>0.55780526347869541</v>
      </c>
      <c r="Y123" s="348">
        <f>IF(Y$66=0,0,Y$66/FBT_fec!Y$66)</f>
        <v>0.5490875430003147</v>
      </c>
      <c r="DA123" s="178"/>
    </row>
    <row r="124" spans="1:105" ht="12" customHeight="1" x14ac:dyDescent="0.25">
      <c r="A124" s="41" t="s">
        <v>2226</v>
      </c>
      <c r="B124" s="333">
        <f>IF(B$80=0,0,B$80/FBT_fec!B$80)</f>
        <v>0</v>
      </c>
      <c r="C124" s="333">
        <f>IF(C$80=0,0,C$80/FBT_fec!C$80)</f>
        <v>0</v>
      </c>
      <c r="D124" s="333">
        <f>IF(D$80=0,0,D$80/FBT_fec!D$80)</f>
        <v>0</v>
      </c>
      <c r="E124" s="333">
        <f>IF(E$80=0,0,E$80/FBT_fec!E$80)</f>
        <v>0</v>
      </c>
      <c r="F124" s="333">
        <f>IF(F$80=0,0,F$80/FBT_fec!F$80)</f>
        <v>0</v>
      </c>
      <c r="G124" s="333">
        <f>IF(G$80=0,0,G$80/FBT_fec!G$80)</f>
        <v>0</v>
      </c>
      <c r="H124" s="333">
        <f>IF(H$80=0,0,H$80/FBT_fec!H$80)</f>
        <v>0</v>
      </c>
      <c r="I124" s="333">
        <f>IF(I$80=0,0,I$80/FBT_fec!I$80)</f>
        <v>0</v>
      </c>
      <c r="J124" s="333">
        <f>IF(J$80=0,0,J$80/FBT_fec!J$80)</f>
        <v>0</v>
      </c>
      <c r="K124" s="333">
        <f>IF(K$80=0,0,K$80/FBT_fec!K$80)</f>
        <v>0</v>
      </c>
      <c r="L124" s="333">
        <f>IF(L$80=0,0,L$80/FBT_fec!L$80)</f>
        <v>0</v>
      </c>
      <c r="M124" s="333">
        <f>IF(M$80=0,0,M$80/FBT_fec!M$80)</f>
        <v>0</v>
      </c>
      <c r="N124" s="333">
        <f>IF(N$80=0,0,N$80/FBT_fec!N$80)</f>
        <v>0</v>
      </c>
      <c r="O124" s="333">
        <f>IF(O$80=0,0,O$80/FBT_fec!O$80)</f>
        <v>0</v>
      </c>
      <c r="P124" s="333">
        <f>IF(P$80=0,0,P$80/FBT_fec!P$80)</f>
        <v>0</v>
      </c>
      <c r="Q124" s="333">
        <f>IF(Q$80=0,0,Q$80/FBT_fec!Q$80)</f>
        <v>0</v>
      </c>
      <c r="R124" s="333">
        <f>IF(R$80=0,0,R$80/FBT_fec!R$80)</f>
        <v>0</v>
      </c>
      <c r="S124" s="333">
        <f>IF(S$80=0,0,S$80/FBT_fec!S$80)</f>
        <v>0</v>
      </c>
      <c r="T124" s="333">
        <f>IF(T$80=0,0,T$80/FBT_fec!T$80)</f>
        <v>0</v>
      </c>
      <c r="U124" s="333">
        <f>IF(U$80=0,0,U$80/FBT_fec!U$80)</f>
        <v>0</v>
      </c>
      <c r="V124" s="333">
        <f>IF(V$80=0,0,V$80/FBT_fec!V$80)</f>
        <v>0</v>
      </c>
      <c r="W124" s="333">
        <f>IF(W$80=0,0,W$80/FBT_fec!W$80)</f>
        <v>0</v>
      </c>
      <c r="X124" s="333">
        <f>IF(X$80=0,0,X$80/FBT_fec!X$80)</f>
        <v>0</v>
      </c>
      <c r="Y124" s="333">
        <f>IF(Y$80=0,0,Y$80/FBT_fec!Y$80)</f>
        <v>0</v>
      </c>
      <c r="DA124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>
    <tabColor theme="6" tint="-0.249977111117893"/>
    <pageSetUpPr fitToPage="1"/>
  </sheetPr>
  <dimension ref="A1:DA38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Transport equipment"</f>
        <v>SI: Transport equipment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2" customHeight="1" x14ac:dyDescent="0.25">
      <c r="A3" s="30" t="s">
        <v>57</v>
      </c>
      <c r="B3" s="203">
        <v>369.29958758411112</v>
      </c>
      <c r="C3" s="203">
        <v>411.44855465501621</v>
      </c>
      <c r="D3" s="203">
        <v>422.84761738291837</v>
      </c>
      <c r="E3" s="203">
        <v>449.57620334104098</v>
      </c>
      <c r="F3" s="203">
        <v>513.9701761124885</v>
      </c>
      <c r="G3" s="203">
        <v>579.68958552902905</v>
      </c>
      <c r="H3" s="203">
        <v>644.82204895026393</v>
      </c>
      <c r="I3" s="203">
        <v>752.96353746062334</v>
      </c>
      <c r="J3" s="203">
        <v>795.94599873976063</v>
      </c>
      <c r="K3" s="203">
        <v>672.11383561088371</v>
      </c>
      <c r="L3" s="203">
        <v>758.94939836831759</v>
      </c>
      <c r="M3" s="203">
        <v>790.8573935317313</v>
      </c>
      <c r="N3" s="203">
        <v>820.34542962529986</v>
      </c>
      <c r="O3" s="203">
        <v>773.7068123652341</v>
      </c>
      <c r="P3" s="203">
        <v>823.61962110142599</v>
      </c>
      <c r="Q3" s="203">
        <v>819.04687800000011</v>
      </c>
      <c r="R3" s="203">
        <v>830.52986552591449</v>
      </c>
      <c r="S3" s="203">
        <v>953.87706296441149</v>
      </c>
      <c r="T3" s="203">
        <v>998.83601980745937</v>
      </c>
      <c r="U3" s="203">
        <v>977.45655204504226</v>
      </c>
      <c r="V3" s="203">
        <v>884.27376327518846</v>
      </c>
      <c r="W3" s="203">
        <v>928.9526636157243</v>
      </c>
      <c r="X3" s="203">
        <v>824.89711373507294</v>
      </c>
      <c r="Y3" s="203">
        <v>875</v>
      </c>
      <c r="DA3" s="112" t="s">
        <v>2372</v>
      </c>
    </row>
    <row r="4" spans="1:105" ht="12" customHeight="1" x14ac:dyDescent="0.25">
      <c r="A4" s="172"/>
      <c r="B4" s="172"/>
      <c r="C4" s="172"/>
      <c r="D4" s="172"/>
      <c r="E4" s="172"/>
      <c r="F4" s="172"/>
      <c r="G4" s="172"/>
      <c r="H4" s="172"/>
      <c r="I4" s="172"/>
      <c r="J4" s="172"/>
      <c r="K4" s="172"/>
      <c r="L4" s="172"/>
      <c r="M4" s="172"/>
      <c r="N4" s="172"/>
      <c r="O4" s="172"/>
      <c r="P4" s="172"/>
      <c r="Q4" s="172"/>
      <c r="R4" s="172"/>
      <c r="S4" s="172"/>
      <c r="T4" s="172"/>
      <c r="U4" s="172"/>
      <c r="V4" s="172"/>
      <c r="W4" s="172"/>
      <c r="X4" s="172"/>
      <c r="Y4" s="172"/>
      <c r="DA4" s="176"/>
    </row>
    <row r="5" spans="1:105" ht="12" customHeight="1" x14ac:dyDescent="0.25">
      <c r="A5" s="30" t="s">
        <v>2110</v>
      </c>
      <c r="B5" s="203">
        <v>648.58753810168639</v>
      </c>
      <c r="C5" s="203">
        <v>642.8343147702866</v>
      </c>
      <c r="D5" s="203">
        <v>610.01351468928863</v>
      </c>
      <c r="E5" s="203">
        <v>770.73359726409547</v>
      </c>
      <c r="F5" s="203">
        <v>704.54714393061442</v>
      </c>
      <c r="G5" s="203">
        <v>933.96453827965217</v>
      </c>
      <c r="H5" s="203">
        <v>981.80848081483509</v>
      </c>
      <c r="I5" s="203">
        <v>1225.3958262265619</v>
      </c>
      <c r="J5" s="203">
        <v>1282.3989280243611</v>
      </c>
      <c r="K5" s="203">
        <v>1102.150309751408</v>
      </c>
      <c r="L5" s="203">
        <v>1327.131724976143</v>
      </c>
      <c r="M5" s="203">
        <v>1380.830889133247</v>
      </c>
      <c r="N5" s="203">
        <v>1359.133388495135</v>
      </c>
      <c r="O5" s="203">
        <v>1233.023597031601</v>
      </c>
      <c r="P5" s="203">
        <v>1445.3671449618589</v>
      </c>
      <c r="Q5" s="203">
        <v>1535.29946715292</v>
      </c>
      <c r="R5" s="203">
        <v>1498.280991924209</v>
      </c>
      <c r="S5" s="203">
        <v>1728.995874579047</v>
      </c>
      <c r="T5" s="203">
        <v>1615.205986423844</v>
      </c>
      <c r="U5" s="203">
        <v>1760.809428125898</v>
      </c>
      <c r="V5" s="203">
        <v>1349.1247483321399</v>
      </c>
      <c r="W5" s="203">
        <v>1322.507382541377</v>
      </c>
      <c r="X5" s="203">
        <v>1456.8414636592031</v>
      </c>
      <c r="Y5" s="203">
        <v>1347.794984092669</v>
      </c>
      <c r="DA5" s="112" t="s">
        <v>2373</v>
      </c>
    </row>
    <row r="6" spans="1:105" ht="12" customHeight="1" x14ac:dyDescent="0.25">
      <c r="A6" s="154" t="s">
        <v>2112</v>
      </c>
      <c r="B6" s="338">
        <v>810.73442262710796</v>
      </c>
      <c r="C6" s="338">
        <v>770.19770149575254</v>
      </c>
      <c r="D6" s="338">
        <v>729.66098036439712</v>
      </c>
      <c r="E6" s="338">
        <v>851.27114375846327</v>
      </c>
      <c r="F6" s="338">
        <v>810.73442262710785</v>
      </c>
      <c r="G6" s="338">
        <v>1013.418028283885</v>
      </c>
      <c r="H6" s="338">
        <v>1053.95474941524</v>
      </c>
      <c r="I6" s="338">
        <v>1297.175076203373</v>
      </c>
      <c r="J6" s="338">
        <v>1378.2485184660829</v>
      </c>
      <c r="K6" s="338">
        <v>1378.2485184660829</v>
      </c>
      <c r="L6" s="338">
        <v>1418.7852395974389</v>
      </c>
      <c r="M6" s="338">
        <v>1459.321960728794</v>
      </c>
      <c r="N6" s="338">
        <v>1459.321960728794</v>
      </c>
      <c r="O6" s="338">
        <v>1418.7852395974389</v>
      </c>
      <c r="P6" s="338">
        <v>1540.3954029915051</v>
      </c>
      <c r="Q6" s="338">
        <v>1621.4688452542159</v>
      </c>
      <c r="R6" s="338">
        <v>1580.9321241228599</v>
      </c>
      <c r="S6" s="338">
        <v>1824.1524509109929</v>
      </c>
      <c r="T6" s="338">
        <v>1824.1524509109929</v>
      </c>
      <c r="U6" s="338">
        <v>1864.689172042348</v>
      </c>
      <c r="V6" s="338">
        <v>1824.1524509109929</v>
      </c>
      <c r="W6" s="338">
        <v>1824.1524509109929</v>
      </c>
      <c r="X6" s="338">
        <v>1783.6157297796369</v>
      </c>
      <c r="Y6" s="338">
        <v>1743.0790086482821</v>
      </c>
      <c r="DA6" s="160" t="s">
        <v>2374</v>
      </c>
    </row>
    <row r="7" spans="1:105" ht="12" customHeight="1" x14ac:dyDescent="0.25">
      <c r="A7" s="156" t="s">
        <v>2114</v>
      </c>
      <c r="B7" s="339">
        <v>0</v>
      </c>
      <c r="C7" s="340">
        <v>0</v>
      </c>
      <c r="D7" s="340">
        <v>0</v>
      </c>
      <c r="E7" s="340">
        <v>121.61016339406621</v>
      </c>
      <c r="F7" s="340">
        <v>0</v>
      </c>
      <c r="G7" s="340">
        <v>243.22032678813241</v>
      </c>
      <c r="H7" s="340">
        <v>40.536721131355392</v>
      </c>
      <c r="I7" s="340">
        <v>283.75704791948772</v>
      </c>
      <c r="J7" s="340">
        <v>121.61016339406621</v>
      </c>
      <c r="K7" s="340">
        <v>0</v>
      </c>
      <c r="L7" s="340">
        <v>81.073442262710785</v>
      </c>
      <c r="M7" s="340">
        <v>81.073442262710785</v>
      </c>
      <c r="N7" s="340">
        <v>0</v>
      </c>
      <c r="O7" s="340">
        <v>0</v>
      </c>
      <c r="P7" s="340">
        <v>162.1468845254216</v>
      </c>
      <c r="Q7" s="340">
        <v>81.073442262710785</v>
      </c>
      <c r="R7" s="340">
        <v>0</v>
      </c>
      <c r="S7" s="340">
        <v>283.75704791948772</v>
      </c>
      <c r="T7" s="340">
        <v>0</v>
      </c>
      <c r="U7" s="340">
        <v>81.073442262710785</v>
      </c>
      <c r="V7" s="340">
        <v>0</v>
      </c>
      <c r="W7" s="340">
        <v>0</v>
      </c>
      <c r="X7" s="340">
        <v>0</v>
      </c>
      <c r="Y7" s="340">
        <v>0</v>
      </c>
      <c r="DA7" s="161" t="s">
        <v>2375</v>
      </c>
    </row>
    <row r="8" spans="1:105" ht="12" customHeight="1" x14ac:dyDescent="0.25">
      <c r="A8" s="157" t="s">
        <v>2116</v>
      </c>
      <c r="B8" s="341">
        <v>0</v>
      </c>
      <c r="C8" s="342">
        <f t="shared" ref="C8:Y8" si="0">B6+C7-C6</f>
        <v>40.536721131355421</v>
      </c>
      <c r="D8" s="342">
        <f t="shared" si="0"/>
        <v>40.536721131355421</v>
      </c>
      <c r="E8" s="342">
        <f t="shared" si="0"/>
        <v>0</v>
      </c>
      <c r="F8" s="342">
        <f t="shared" si="0"/>
        <v>40.536721131355421</v>
      </c>
      <c r="G8" s="342">
        <f t="shared" si="0"/>
        <v>40.536721131355307</v>
      </c>
      <c r="H8" s="342">
        <f t="shared" si="0"/>
        <v>0</v>
      </c>
      <c r="I8" s="342">
        <f t="shared" si="0"/>
        <v>40.536721131354625</v>
      </c>
      <c r="J8" s="342">
        <f t="shared" si="0"/>
        <v>40.536721131356217</v>
      </c>
      <c r="K8" s="342">
        <f t="shared" si="0"/>
        <v>0</v>
      </c>
      <c r="L8" s="342">
        <f t="shared" si="0"/>
        <v>40.536721131354852</v>
      </c>
      <c r="M8" s="342">
        <f t="shared" si="0"/>
        <v>40.536721131355762</v>
      </c>
      <c r="N8" s="342">
        <f t="shared" si="0"/>
        <v>0</v>
      </c>
      <c r="O8" s="342">
        <f t="shared" si="0"/>
        <v>40.53672113135508</v>
      </c>
      <c r="P8" s="342">
        <f t="shared" si="0"/>
        <v>40.536721131355534</v>
      </c>
      <c r="Q8" s="342">
        <f t="shared" si="0"/>
        <v>0</v>
      </c>
      <c r="R8" s="342">
        <f t="shared" si="0"/>
        <v>40.536721131355989</v>
      </c>
      <c r="S8" s="342">
        <f t="shared" si="0"/>
        <v>40.536721131354852</v>
      </c>
      <c r="T8" s="342">
        <f t="shared" si="0"/>
        <v>0</v>
      </c>
      <c r="U8" s="342">
        <f t="shared" si="0"/>
        <v>40.536721131355762</v>
      </c>
      <c r="V8" s="342">
        <f t="shared" si="0"/>
        <v>40.53672113135508</v>
      </c>
      <c r="W8" s="342">
        <f t="shared" si="0"/>
        <v>0</v>
      </c>
      <c r="X8" s="342">
        <f t="shared" si="0"/>
        <v>40.536721131355989</v>
      </c>
      <c r="Y8" s="342">
        <f t="shared" si="0"/>
        <v>40.536721131354852</v>
      </c>
      <c r="DA8" s="162"/>
    </row>
    <row r="9" spans="1:105" ht="12" customHeight="1" x14ac:dyDescent="0.25">
      <c r="A9" s="155" t="s">
        <v>2117</v>
      </c>
      <c r="B9" s="343">
        <f t="shared" ref="B9:Y9" si="1">B6-B5</f>
        <v>162.14688452542157</v>
      </c>
      <c r="C9" s="343">
        <f t="shared" si="1"/>
        <v>127.36338672546594</v>
      </c>
      <c r="D9" s="343">
        <f t="shared" si="1"/>
        <v>119.64746567510849</v>
      </c>
      <c r="E9" s="343">
        <f t="shared" si="1"/>
        <v>80.537546494367803</v>
      </c>
      <c r="F9" s="343">
        <f t="shared" si="1"/>
        <v>106.18727869649342</v>
      </c>
      <c r="G9" s="343">
        <f t="shared" si="1"/>
        <v>79.453490004232776</v>
      </c>
      <c r="H9" s="343">
        <f t="shared" si="1"/>
        <v>72.146268600404937</v>
      </c>
      <c r="I9" s="343">
        <f t="shared" si="1"/>
        <v>71.779249976811116</v>
      </c>
      <c r="J9" s="343">
        <f t="shared" si="1"/>
        <v>95.84959044172183</v>
      </c>
      <c r="K9" s="343">
        <f t="shared" si="1"/>
        <v>276.09820871467491</v>
      </c>
      <c r="L9" s="343">
        <f t="shared" si="1"/>
        <v>91.653514621295926</v>
      </c>
      <c r="M9" s="343">
        <f t="shared" si="1"/>
        <v>78.491071595547055</v>
      </c>
      <c r="N9" s="343">
        <f t="shared" si="1"/>
        <v>100.18857223365899</v>
      </c>
      <c r="O9" s="343">
        <f t="shared" si="1"/>
        <v>185.76164256583797</v>
      </c>
      <c r="P9" s="343">
        <f t="shared" si="1"/>
        <v>95.028258029646167</v>
      </c>
      <c r="Q9" s="343">
        <f t="shared" si="1"/>
        <v>86.169378101295933</v>
      </c>
      <c r="R9" s="343">
        <f t="shared" si="1"/>
        <v>82.651132198650885</v>
      </c>
      <c r="S9" s="343">
        <f t="shared" si="1"/>
        <v>95.156576331945871</v>
      </c>
      <c r="T9" s="343">
        <f t="shared" si="1"/>
        <v>208.94646448714889</v>
      </c>
      <c r="U9" s="343">
        <f t="shared" si="1"/>
        <v>103.87974391645002</v>
      </c>
      <c r="V9" s="343">
        <f t="shared" si="1"/>
        <v>475.027702578853</v>
      </c>
      <c r="W9" s="343">
        <f t="shared" si="1"/>
        <v>501.64506836961596</v>
      </c>
      <c r="X9" s="343">
        <f t="shared" si="1"/>
        <v>326.77426612043382</v>
      </c>
      <c r="Y9" s="343">
        <f t="shared" si="1"/>
        <v>395.28402455561309</v>
      </c>
      <c r="DA9" s="163"/>
    </row>
    <row r="10" spans="1:105" ht="12" customHeight="1" x14ac:dyDescent="0.25">
      <c r="A10" s="172"/>
      <c r="B10" s="172"/>
      <c r="C10" s="172"/>
      <c r="D10" s="172"/>
      <c r="E10" s="172"/>
      <c r="F10" s="172"/>
      <c r="G10" s="172"/>
      <c r="H10" s="172"/>
      <c r="I10" s="172"/>
      <c r="J10" s="172"/>
      <c r="K10" s="172"/>
      <c r="L10" s="172"/>
      <c r="M10" s="172"/>
      <c r="N10" s="172"/>
      <c r="O10" s="172"/>
      <c r="P10" s="172"/>
      <c r="Q10" s="172"/>
      <c r="R10" s="172"/>
      <c r="S10" s="172"/>
      <c r="T10" s="172"/>
      <c r="U10" s="172"/>
      <c r="V10" s="172"/>
      <c r="W10" s="172"/>
      <c r="X10" s="172"/>
      <c r="Y10" s="172"/>
      <c r="DA10" s="176"/>
    </row>
    <row r="11" spans="1:105" ht="12" customHeight="1" x14ac:dyDescent="0.25">
      <c r="A11" s="30" t="s">
        <v>69</v>
      </c>
      <c r="B11" s="113"/>
      <c r="C11" s="113"/>
      <c r="D11" s="113"/>
      <c r="E11" s="113"/>
      <c r="F11" s="113"/>
      <c r="G11" s="113"/>
      <c r="H11" s="113"/>
      <c r="I11" s="113"/>
      <c r="J11" s="113"/>
      <c r="K11" s="113"/>
      <c r="L11" s="113"/>
      <c r="M11" s="113"/>
      <c r="N11" s="113"/>
      <c r="O11" s="113"/>
      <c r="P11" s="113"/>
      <c r="Q11" s="113"/>
      <c r="R11" s="113"/>
      <c r="S11" s="113"/>
      <c r="T11" s="113"/>
      <c r="U11" s="113"/>
      <c r="V11" s="113"/>
      <c r="W11" s="113"/>
      <c r="X11" s="113"/>
      <c r="Y11" s="113"/>
      <c r="DA11" s="112"/>
    </row>
    <row r="12" spans="1:105" ht="12" customHeight="1" x14ac:dyDescent="0.25">
      <c r="A12" s="31" t="s">
        <v>70</v>
      </c>
      <c r="B12" s="210">
        <v>22.470593293207219</v>
      </c>
      <c r="C12" s="210">
        <v>21.76603611349957</v>
      </c>
      <c r="D12" s="210">
        <v>19.860017196904561</v>
      </c>
      <c r="E12" s="210">
        <v>26.52141014617369</v>
      </c>
      <c r="F12" s="210">
        <v>24.663198624247631</v>
      </c>
      <c r="G12" s="210">
        <v>31.076182287188299</v>
      </c>
      <c r="H12" s="210">
        <v>29.729234737747198</v>
      </c>
      <c r="I12" s="210">
        <v>35.809888220120371</v>
      </c>
      <c r="J12" s="210">
        <v>37.877472055030097</v>
      </c>
      <c r="K12" s="210">
        <v>34.541960447119521</v>
      </c>
      <c r="L12" s="210">
        <v>36.764316423043852</v>
      </c>
      <c r="M12" s="210">
        <v>34.416509028374882</v>
      </c>
      <c r="N12" s="210">
        <v>34.872742906276869</v>
      </c>
      <c r="O12" s="210">
        <v>31.643594153052451</v>
      </c>
      <c r="P12" s="210">
        <v>32.430438521066208</v>
      </c>
      <c r="Q12" s="210">
        <v>32.777987962166797</v>
      </c>
      <c r="R12" s="210">
        <v>31.813069647463461</v>
      </c>
      <c r="S12" s="210">
        <v>36.071109200343933</v>
      </c>
      <c r="T12" s="210">
        <v>34.170679277730009</v>
      </c>
      <c r="U12" s="210">
        <v>36.993637145313848</v>
      </c>
      <c r="V12" s="210">
        <v>31.20404127257094</v>
      </c>
      <c r="W12" s="210">
        <v>28.777558039552879</v>
      </c>
      <c r="X12" s="210">
        <v>29.05012897678418</v>
      </c>
      <c r="Y12" s="210">
        <v>25.91026903467683</v>
      </c>
      <c r="DA12" s="109" t="s">
        <v>2376</v>
      </c>
    </row>
    <row r="13" spans="1:105" ht="12" customHeight="1" x14ac:dyDescent="0.25">
      <c r="A13" s="24" t="s">
        <v>28</v>
      </c>
      <c r="B13" s="213">
        <v>0</v>
      </c>
      <c r="C13" s="213">
        <v>0</v>
      </c>
      <c r="D13" s="213">
        <v>0</v>
      </c>
      <c r="E13" s="213">
        <v>0</v>
      </c>
      <c r="F13" s="213">
        <v>0</v>
      </c>
      <c r="G13" s="213">
        <v>0</v>
      </c>
      <c r="H13" s="213">
        <v>0</v>
      </c>
      <c r="I13" s="213">
        <v>0.48693035253654338</v>
      </c>
      <c r="J13" s="213">
        <v>0</v>
      </c>
      <c r="K13" s="213">
        <v>0</v>
      </c>
      <c r="L13" s="213">
        <v>0</v>
      </c>
      <c r="M13" s="213">
        <v>0</v>
      </c>
      <c r="N13" s="213">
        <v>0</v>
      </c>
      <c r="O13" s="213">
        <v>0</v>
      </c>
      <c r="P13" s="213">
        <v>0</v>
      </c>
      <c r="Q13" s="213">
        <v>0</v>
      </c>
      <c r="R13" s="213">
        <v>0</v>
      </c>
      <c r="S13" s="213">
        <v>0</v>
      </c>
      <c r="T13" s="213">
        <v>0</v>
      </c>
      <c r="U13" s="213">
        <v>0</v>
      </c>
      <c r="V13" s="213">
        <v>0</v>
      </c>
      <c r="W13" s="213">
        <v>0</v>
      </c>
      <c r="X13" s="213">
        <v>0</v>
      </c>
      <c r="Y13" s="213">
        <v>0</v>
      </c>
      <c r="DA13" s="85" t="s">
        <v>2377</v>
      </c>
    </row>
    <row r="14" spans="1:105" ht="12" customHeight="1" x14ac:dyDescent="0.25">
      <c r="A14" s="14" t="s">
        <v>29</v>
      </c>
      <c r="B14" s="204">
        <f t="shared" ref="B14:Y14" si="2">B15+B16+B17+B18+B19</f>
        <v>3.0810834049871021</v>
      </c>
      <c r="C14" s="204">
        <f t="shared" si="2"/>
        <v>3.0810834049871021</v>
      </c>
      <c r="D14" s="204">
        <f t="shared" si="2"/>
        <v>2.0540842648323299</v>
      </c>
      <c r="E14" s="204">
        <f t="shared" si="2"/>
        <v>5.2379191745485807</v>
      </c>
      <c r="F14" s="204">
        <f t="shared" si="2"/>
        <v>3.0810834049871021</v>
      </c>
      <c r="G14" s="204">
        <f t="shared" si="2"/>
        <v>3.0810834049871021</v>
      </c>
      <c r="H14" s="204">
        <f t="shared" si="2"/>
        <v>2.034995700773861</v>
      </c>
      <c r="I14" s="204">
        <f t="shared" si="2"/>
        <v>2.034995700773861</v>
      </c>
      <c r="J14" s="204">
        <f t="shared" si="2"/>
        <v>3.1349097162510748</v>
      </c>
      <c r="K14" s="204">
        <f t="shared" si="2"/>
        <v>2.034995700773861</v>
      </c>
      <c r="L14" s="204">
        <f t="shared" si="2"/>
        <v>2.1173688736027509</v>
      </c>
      <c r="M14" s="204">
        <f t="shared" si="2"/>
        <v>2.1173688736027509</v>
      </c>
      <c r="N14" s="204">
        <f t="shared" si="2"/>
        <v>2.1173688736027509</v>
      </c>
      <c r="O14" s="204">
        <f t="shared" si="2"/>
        <v>2.1174548581255372</v>
      </c>
      <c r="P14" s="204">
        <f t="shared" si="2"/>
        <v>1.0174548581255369</v>
      </c>
      <c r="Q14" s="204">
        <f t="shared" si="2"/>
        <v>2.1173688736027509</v>
      </c>
      <c r="R14" s="204">
        <f t="shared" si="2"/>
        <v>2.1173688736027509</v>
      </c>
      <c r="S14" s="204">
        <f t="shared" si="2"/>
        <v>1.64737747205503</v>
      </c>
      <c r="T14" s="204">
        <f t="shared" si="2"/>
        <v>1.6524505588993981</v>
      </c>
      <c r="U14" s="204">
        <f t="shared" si="2"/>
        <v>1.4261392949269132</v>
      </c>
      <c r="V14" s="204">
        <f t="shared" si="2"/>
        <v>1.787790197764402</v>
      </c>
      <c r="W14" s="204">
        <f t="shared" si="2"/>
        <v>1.9588993981083405</v>
      </c>
      <c r="X14" s="204">
        <f t="shared" si="2"/>
        <v>1.9191745485812548</v>
      </c>
      <c r="Y14" s="204">
        <f t="shared" si="2"/>
        <v>1.9210662080825447</v>
      </c>
      <c r="DA14" s="71"/>
    </row>
    <row r="15" spans="1:105" ht="12" customHeight="1" x14ac:dyDescent="0.25">
      <c r="A15" s="18" t="s">
        <v>30</v>
      </c>
      <c r="B15" s="204">
        <v>0</v>
      </c>
      <c r="C15" s="204">
        <v>0</v>
      </c>
      <c r="D15" s="204">
        <v>0</v>
      </c>
      <c r="E15" s="204">
        <v>0</v>
      </c>
      <c r="F15" s="204">
        <v>0</v>
      </c>
      <c r="G15" s="204">
        <v>0</v>
      </c>
      <c r="H15" s="204">
        <v>0</v>
      </c>
      <c r="I15" s="204">
        <v>0</v>
      </c>
      <c r="J15" s="204">
        <v>0</v>
      </c>
      <c r="K15" s="204">
        <v>0</v>
      </c>
      <c r="L15" s="204">
        <v>0</v>
      </c>
      <c r="M15" s="204">
        <v>0</v>
      </c>
      <c r="N15" s="204">
        <v>0</v>
      </c>
      <c r="O15" s="204">
        <v>0</v>
      </c>
      <c r="P15" s="204">
        <v>0</v>
      </c>
      <c r="Q15" s="204">
        <v>0</v>
      </c>
      <c r="R15" s="204">
        <v>0</v>
      </c>
      <c r="S15" s="204">
        <v>0</v>
      </c>
      <c r="T15" s="204">
        <v>0</v>
      </c>
      <c r="U15" s="204">
        <v>0</v>
      </c>
      <c r="V15" s="204">
        <v>0</v>
      </c>
      <c r="W15" s="204">
        <v>0</v>
      </c>
      <c r="X15" s="204">
        <v>0</v>
      </c>
      <c r="Y15" s="204">
        <v>0</v>
      </c>
      <c r="DA15" s="71" t="s">
        <v>2378</v>
      </c>
    </row>
    <row r="16" spans="1:105" ht="12" customHeight="1" x14ac:dyDescent="0.25">
      <c r="A16" s="18" t="s">
        <v>31</v>
      </c>
      <c r="B16" s="204">
        <v>0</v>
      </c>
      <c r="C16" s="204">
        <v>0</v>
      </c>
      <c r="D16" s="204">
        <v>0</v>
      </c>
      <c r="E16" s="204">
        <v>1.129750644883921</v>
      </c>
      <c r="F16" s="204">
        <v>0</v>
      </c>
      <c r="G16" s="204">
        <v>0</v>
      </c>
      <c r="H16" s="204">
        <v>0</v>
      </c>
      <c r="I16" s="204">
        <v>0</v>
      </c>
      <c r="J16" s="204">
        <v>1.099914015477214</v>
      </c>
      <c r="K16" s="204">
        <v>0</v>
      </c>
      <c r="L16" s="204">
        <v>1.099914015477214</v>
      </c>
      <c r="M16" s="204">
        <v>1.099914015477214</v>
      </c>
      <c r="N16" s="204">
        <v>1.099914015477214</v>
      </c>
      <c r="O16" s="204">
        <v>1.099914015477214</v>
      </c>
      <c r="P16" s="204">
        <v>0</v>
      </c>
      <c r="Q16" s="204">
        <v>1.099914015477214</v>
      </c>
      <c r="R16" s="204">
        <v>1.099914015477214</v>
      </c>
      <c r="S16" s="204">
        <v>0.89750644883920894</v>
      </c>
      <c r="T16" s="204">
        <v>0.85571797076526224</v>
      </c>
      <c r="U16" s="204">
        <v>0.74239036973344796</v>
      </c>
      <c r="V16" s="204">
        <v>1.1625967325881339</v>
      </c>
      <c r="W16" s="204">
        <v>1.333104041272571</v>
      </c>
      <c r="X16" s="204">
        <v>1.305588993981083</v>
      </c>
      <c r="Y16" s="204">
        <v>1.250558899398108</v>
      </c>
      <c r="DA16" s="71" t="s">
        <v>2379</v>
      </c>
    </row>
    <row r="17" spans="1:105" ht="12" customHeight="1" x14ac:dyDescent="0.25">
      <c r="A17" s="18" t="s">
        <v>71</v>
      </c>
      <c r="B17" s="204">
        <v>3.0810834049871021</v>
      </c>
      <c r="C17" s="204">
        <v>3.0810834049871021</v>
      </c>
      <c r="D17" s="204">
        <v>2.0540842648323299</v>
      </c>
      <c r="E17" s="204">
        <v>4.1081685296646597</v>
      </c>
      <c r="F17" s="204">
        <v>3.0810834049871021</v>
      </c>
      <c r="G17" s="204">
        <v>3.0810834049871021</v>
      </c>
      <c r="H17" s="204">
        <v>2.034995700773861</v>
      </c>
      <c r="I17" s="204">
        <v>2.034995700773861</v>
      </c>
      <c r="J17" s="204">
        <v>2.034995700773861</v>
      </c>
      <c r="K17" s="204">
        <v>2.034995700773861</v>
      </c>
      <c r="L17" s="204">
        <v>1.0174548581255369</v>
      </c>
      <c r="M17" s="204">
        <v>1.0174548581255369</v>
      </c>
      <c r="N17" s="204">
        <v>1.0174548581255369</v>
      </c>
      <c r="O17" s="204">
        <v>1.017540842648323</v>
      </c>
      <c r="P17" s="204">
        <v>1.0174548581255369</v>
      </c>
      <c r="Q17" s="204">
        <v>1.0174548581255369</v>
      </c>
      <c r="R17" s="204">
        <v>1.0174548581255369</v>
      </c>
      <c r="S17" s="204">
        <v>0.74987102321582111</v>
      </c>
      <c r="T17" s="204">
        <v>0.79673258813413583</v>
      </c>
      <c r="U17" s="204">
        <v>0.68374892519346508</v>
      </c>
      <c r="V17" s="204">
        <v>0.60842648323301796</v>
      </c>
      <c r="W17" s="204">
        <v>0.62476354256233879</v>
      </c>
      <c r="X17" s="204">
        <v>0.61255374032674115</v>
      </c>
      <c r="Y17" s="204">
        <v>0.66947549441100596</v>
      </c>
      <c r="DA17" s="71" t="s">
        <v>2380</v>
      </c>
    </row>
    <row r="18" spans="1:105" ht="12" customHeight="1" x14ac:dyDescent="0.25">
      <c r="A18" s="18" t="s">
        <v>32</v>
      </c>
      <c r="B18" s="204">
        <v>0</v>
      </c>
      <c r="C18" s="204">
        <v>0</v>
      </c>
      <c r="D18" s="204">
        <v>0</v>
      </c>
      <c r="E18" s="204">
        <v>0</v>
      </c>
      <c r="F18" s="204">
        <v>0</v>
      </c>
      <c r="G18" s="204">
        <v>0</v>
      </c>
      <c r="H18" s="204">
        <v>0</v>
      </c>
      <c r="I18" s="204">
        <v>0</v>
      </c>
      <c r="J18" s="204">
        <v>0</v>
      </c>
      <c r="K18" s="204">
        <v>0</v>
      </c>
      <c r="L18" s="204">
        <v>0</v>
      </c>
      <c r="M18" s="204">
        <v>0</v>
      </c>
      <c r="N18" s="204">
        <v>0</v>
      </c>
      <c r="O18" s="204">
        <v>0</v>
      </c>
      <c r="P18" s="204">
        <v>0</v>
      </c>
      <c r="Q18" s="204">
        <v>0</v>
      </c>
      <c r="R18" s="204">
        <v>0</v>
      </c>
      <c r="S18" s="204">
        <v>0</v>
      </c>
      <c r="T18" s="204">
        <v>0</v>
      </c>
      <c r="U18" s="204">
        <v>0</v>
      </c>
      <c r="V18" s="204">
        <v>0</v>
      </c>
      <c r="W18" s="204">
        <v>0</v>
      </c>
      <c r="X18" s="204">
        <v>0</v>
      </c>
      <c r="Y18" s="204">
        <v>0</v>
      </c>
      <c r="DA18" s="71" t="s">
        <v>2381</v>
      </c>
    </row>
    <row r="19" spans="1:105" ht="12" customHeight="1" x14ac:dyDescent="0.25">
      <c r="A19" s="18" t="s">
        <v>33</v>
      </c>
      <c r="B19" s="204">
        <v>0</v>
      </c>
      <c r="C19" s="204">
        <v>0</v>
      </c>
      <c r="D19" s="204">
        <v>0</v>
      </c>
      <c r="E19" s="204">
        <v>0</v>
      </c>
      <c r="F19" s="204">
        <v>0</v>
      </c>
      <c r="G19" s="204">
        <v>0</v>
      </c>
      <c r="H19" s="204">
        <v>0</v>
      </c>
      <c r="I19" s="204">
        <v>0</v>
      </c>
      <c r="J19" s="204">
        <v>0</v>
      </c>
      <c r="K19" s="204">
        <v>0</v>
      </c>
      <c r="L19" s="204">
        <v>0</v>
      </c>
      <c r="M19" s="204">
        <v>0</v>
      </c>
      <c r="N19" s="204">
        <v>0</v>
      </c>
      <c r="O19" s="204">
        <v>0</v>
      </c>
      <c r="P19" s="204">
        <v>0</v>
      </c>
      <c r="Q19" s="204">
        <v>0</v>
      </c>
      <c r="R19" s="204">
        <v>0</v>
      </c>
      <c r="S19" s="204">
        <v>0</v>
      </c>
      <c r="T19" s="204">
        <v>0</v>
      </c>
      <c r="U19" s="204">
        <v>0</v>
      </c>
      <c r="V19" s="204">
        <v>1.6766981943250211E-2</v>
      </c>
      <c r="W19" s="204">
        <v>1.031814273430782E-3</v>
      </c>
      <c r="X19" s="204">
        <v>1.031814273430782E-3</v>
      </c>
      <c r="Y19" s="204">
        <v>1.031814273430782E-3</v>
      </c>
      <c r="DA19" s="71" t="s">
        <v>2382</v>
      </c>
    </row>
    <row r="20" spans="1:105" ht="12" customHeight="1" x14ac:dyDescent="0.25">
      <c r="A20" s="14" t="s">
        <v>34</v>
      </c>
      <c r="B20" s="204">
        <f t="shared" ref="B20:Y20" si="3">B21+B22</f>
        <v>9.7592433361994839</v>
      </c>
      <c r="C20" s="204">
        <f t="shared" si="3"/>
        <v>8.3190025795356828</v>
      </c>
      <c r="D20" s="204">
        <f t="shared" si="3"/>
        <v>7.5881341358555456</v>
      </c>
      <c r="E20" s="204">
        <f t="shared" si="3"/>
        <v>9.0498710232158199</v>
      </c>
      <c r="F20" s="204">
        <f t="shared" si="3"/>
        <v>8.8993981083404989</v>
      </c>
      <c r="G20" s="204">
        <f t="shared" si="3"/>
        <v>13.73602751504729</v>
      </c>
      <c r="H20" s="204">
        <f t="shared" si="3"/>
        <v>13.005159071367149</v>
      </c>
      <c r="I20" s="204">
        <f t="shared" si="3"/>
        <v>14.380911435941529</v>
      </c>
      <c r="J20" s="204">
        <f t="shared" si="3"/>
        <v>14.18744625967326</v>
      </c>
      <c r="K20" s="204">
        <f t="shared" si="3"/>
        <v>15.176268271711089</v>
      </c>
      <c r="L20" s="204">
        <f t="shared" si="3"/>
        <v>16.25107480653482</v>
      </c>
      <c r="M20" s="204">
        <f t="shared" si="3"/>
        <v>13.521066208082541</v>
      </c>
      <c r="N20" s="204">
        <f t="shared" si="3"/>
        <v>11.09200343938091</v>
      </c>
      <c r="O20" s="204">
        <f t="shared" si="3"/>
        <v>11.26397248495271</v>
      </c>
      <c r="P20" s="204">
        <f t="shared" si="3"/>
        <v>11.09200343938091</v>
      </c>
      <c r="Q20" s="204">
        <f t="shared" si="3"/>
        <v>11.285468615649179</v>
      </c>
      <c r="R20" s="204">
        <f t="shared" si="3"/>
        <v>10.984522785898539</v>
      </c>
      <c r="S20" s="204">
        <f t="shared" si="3"/>
        <v>12.936285468615649</v>
      </c>
      <c r="T20" s="204">
        <f t="shared" si="3"/>
        <v>11.57325881341359</v>
      </c>
      <c r="U20" s="204">
        <f t="shared" si="3"/>
        <v>13.25331040412726</v>
      </c>
      <c r="V20" s="204">
        <f t="shared" si="3"/>
        <v>10.39183147033534</v>
      </c>
      <c r="W20" s="204">
        <f t="shared" si="3"/>
        <v>9.1002579535683576</v>
      </c>
      <c r="X20" s="204">
        <f t="shared" si="3"/>
        <v>9.3770421324161646</v>
      </c>
      <c r="Y20" s="204">
        <f t="shared" si="3"/>
        <v>6.9339638865004289</v>
      </c>
      <c r="DA20" s="71"/>
    </row>
    <row r="21" spans="1:105" ht="12" customHeight="1" x14ac:dyDescent="0.25">
      <c r="A21" s="18" t="s">
        <v>73</v>
      </c>
      <c r="B21" s="204">
        <v>9.7592433361994839</v>
      </c>
      <c r="C21" s="204">
        <v>8.3190025795356828</v>
      </c>
      <c r="D21" s="204">
        <v>7.5881341358555456</v>
      </c>
      <c r="E21" s="204">
        <v>9.0498710232158199</v>
      </c>
      <c r="F21" s="204">
        <v>8.8993981083404989</v>
      </c>
      <c r="G21" s="204">
        <v>13.73602751504729</v>
      </c>
      <c r="H21" s="204">
        <v>13.005159071367149</v>
      </c>
      <c r="I21" s="204">
        <v>14.380911435941529</v>
      </c>
      <c r="J21" s="204">
        <v>14.18744625967326</v>
      </c>
      <c r="K21" s="204">
        <v>15.176268271711089</v>
      </c>
      <c r="L21" s="204">
        <v>16.25107480653482</v>
      </c>
      <c r="M21" s="204">
        <v>13.521066208082541</v>
      </c>
      <c r="N21" s="204">
        <v>11.09200343938091</v>
      </c>
      <c r="O21" s="204">
        <v>11.26397248495271</v>
      </c>
      <c r="P21" s="204">
        <v>11.09200343938091</v>
      </c>
      <c r="Q21" s="204">
        <v>11.285468615649179</v>
      </c>
      <c r="R21" s="204">
        <v>10.984522785898539</v>
      </c>
      <c r="S21" s="204">
        <v>12.936285468615649</v>
      </c>
      <c r="T21" s="204">
        <v>11.57325881341359</v>
      </c>
      <c r="U21" s="204">
        <v>13.25331040412726</v>
      </c>
      <c r="V21" s="204">
        <v>10.39183147033534</v>
      </c>
      <c r="W21" s="204">
        <v>9.1002579535683576</v>
      </c>
      <c r="X21" s="204">
        <v>9.3770421324161646</v>
      </c>
      <c r="Y21" s="204">
        <v>6.9339638865004289</v>
      </c>
      <c r="DA21" s="71" t="s">
        <v>2383</v>
      </c>
    </row>
    <row r="22" spans="1:105" ht="12" customHeight="1" x14ac:dyDescent="0.25">
      <c r="A22" s="18" t="s">
        <v>36</v>
      </c>
      <c r="B22" s="204">
        <v>0</v>
      </c>
      <c r="C22" s="204">
        <v>0</v>
      </c>
      <c r="D22" s="204">
        <v>0</v>
      </c>
      <c r="E22" s="204">
        <v>0</v>
      </c>
      <c r="F22" s="204">
        <v>0</v>
      </c>
      <c r="G22" s="204">
        <v>0</v>
      </c>
      <c r="H22" s="204">
        <v>0</v>
      </c>
      <c r="I22" s="204">
        <v>0</v>
      </c>
      <c r="J22" s="204">
        <v>0</v>
      </c>
      <c r="K22" s="204">
        <v>0</v>
      </c>
      <c r="L22" s="204">
        <v>0</v>
      </c>
      <c r="M22" s="204">
        <v>0</v>
      </c>
      <c r="N22" s="204">
        <v>0</v>
      </c>
      <c r="O22" s="204">
        <v>0</v>
      </c>
      <c r="P22" s="204">
        <v>0</v>
      </c>
      <c r="Q22" s="204">
        <v>0</v>
      </c>
      <c r="R22" s="204">
        <v>0</v>
      </c>
      <c r="S22" s="204">
        <v>0</v>
      </c>
      <c r="T22" s="204">
        <v>0</v>
      </c>
      <c r="U22" s="204">
        <v>0</v>
      </c>
      <c r="V22" s="204">
        <v>0</v>
      </c>
      <c r="W22" s="204">
        <v>0</v>
      </c>
      <c r="X22" s="204">
        <v>0</v>
      </c>
      <c r="Y22" s="204">
        <v>0</v>
      </c>
      <c r="DA22" s="71" t="s">
        <v>2384</v>
      </c>
    </row>
    <row r="23" spans="1:105" ht="12" customHeight="1" x14ac:dyDescent="0.25">
      <c r="A23" s="14" t="s">
        <v>37</v>
      </c>
      <c r="B23" s="204">
        <f t="shared" ref="B23:Y23" si="4">B24+B25+B26+B27+B28+B29</f>
        <v>0</v>
      </c>
      <c r="C23" s="204">
        <f t="shared" si="4"/>
        <v>4.7807394668959592E-2</v>
      </c>
      <c r="D23" s="204">
        <f t="shared" si="4"/>
        <v>7.1625107480653469E-2</v>
      </c>
      <c r="E23" s="204">
        <f t="shared" si="4"/>
        <v>7.1625107480653469E-2</v>
      </c>
      <c r="F23" s="204">
        <f t="shared" si="4"/>
        <v>7.1625107480653469E-2</v>
      </c>
      <c r="G23" s="204">
        <f t="shared" si="4"/>
        <v>7.1625107480653469E-2</v>
      </c>
      <c r="H23" s="204">
        <f t="shared" si="4"/>
        <v>0.23886500429922611</v>
      </c>
      <c r="I23" s="204">
        <f t="shared" si="4"/>
        <v>0</v>
      </c>
      <c r="J23" s="204">
        <f t="shared" si="4"/>
        <v>0</v>
      </c>
      <c r="K23" s="204">
        <f t="shared" si="4"/>
        <v>0</v>
      </c>
      <c r="L23" s="204">
        <f t="shared" si="4"/>
        <v>0</v>
      </c>
      <c r="M23" s="204">
        <f t="shared" si="4"/>
        <v>0</v>
      </c>
      <c r="N23" s="204">
        <f t="shared" si="4"/>
        <v>2.3903697334479789E-2</v>
      </c>
      <c r="O23" s="204">
        <f t="shared" si="4"/>
        <v>2.3903697334479789E-2</v>
      </c>
      <c r="P23" s="204">
        <f t="shared" si="4"/>
        <v>9.5528804815133275E-2</v>
      </c>
      <c r="Q23" s="204">
        <f t="shared" si="4"/>
        <v>9.5528804815133275E-2</v>
      </c>
      <c r="R23" s="204">
        <f t="shared" si="4"/>
        <v>7.1625107480653469E-2</v>
      </c>
      <c r="S23" s="204">
        <f t="shared" si="4"/>
        <v>3.5941530524505577E-2</v>
      </c>
      <c r="T23" s="204">
        <f t="shared" si="4"/>
        <v>3.447979363714531E-2</v>
      </c>
      <c r="U23" s="204">
        <f t="shared" si="4"/>
        <v>3.5253654342218388E-2</v>
      </c>
      <c r="V23" s="204">
        <f t="shared" si="4"/>
        <v>3.4823731728288912E-2</v>
      </c>
      <c r="W23" s="204">
        <f t="shared" si="4"/>
        <v>7.1109200343938084E-2</v>
      </c>
      <c r="X23" s="204">
        <f t="shared" si="4"/>
        <v>7.9793637145313845E-2</v>
      </c>
      <c r="Y23" s="204">
        <f t="shared" si="4"/>
        <v>8.5935414728428236E-2</v>
      </c>
      <c r="DA23" s="71"/>
    </row>
    <row r="24" spans="1:105" ht="12" customHeight="1" x14ac:dyDescent="0.25">
      <c r="A24" s="18" t="s">
        <v>38</v>
      </c>
      <c r="B24" s="204">
        <v>0</v>
      </c>
      <c r="C24" s="204">
        <v>4.7807394668959592E-2</v>
      </c>
      <c r="D24" s="204">
        <v>7.1625107480653469E-2</v>
      </c>
      <c r="E24" s="204">
        <v>7.1625107480653469E-2</v>
      </c>
      <c r="F24" s="204">
        <v>7.1625107480653469E-2</v>
      </c>
      <c r="G24" s="204">
        <v>7.1625107480653469E-2</v>
      </c>
      <c r="H24" s="204">
        <v>0.23886500429922611</v>
      </c>
      <c r="I24" s="204">
        <v>0</v>
      </c>
      <c r="J24" s="204">
        <v>0</v>
      </c>
      <c r="K24" s="204">
        <v>0</v>
      </c>
      <c r="L24" s="204">
        <v>0</v>
      </c>
      <c r="M24" s="204">
        <v>0</v>
      </c>
      <c r="N24" s="204">
        <v>2.3903697334479789E-2</v>
      </c>
      <c r="O24" s="204">
        <v>2.3903697334479789E-2</v>
      </c>
      <c r="P24" s="204">
        <v>9.5528804815133275E-2</v>
      </c>
      <c r="Q24" s="204">
        <v>9.5528804815133275E-2</v>
      </c>
      <c r="R24" s="204">
        <v>7.1625107480653469E-2</v>
      </c>
      <c r="S24" s="204">
        <v>3.5941530524505577E-2</v>
      </c>
      <c r="T24" s="204">
        <v>3.447979363714531E-2</v>
      </c>
      <c r="U24" s="204">
        <v>3.5253654342218388E-2</v>
      </c>
      <c r="V24" s="204">
        <v>3.4823731728288912E-2</v>
      </c>
      <c r="W24" s="204">
        <v>7.1109200343938084E-2</v>
      </c>
      <c r="X24" s="204">
        <v>7.9793637145313845E-2</v>
      </c>
      <c r="Y24" s="204">
        <v>8.030954428202923E-2</v>
      </c>
      <c r="DA24" s="71" t="s">
        <v>2385</v>
      </c>
    </row>
    <row r="25" spans="1:105" ht="12" customHeight="1" x14ac:dyDescent="0.25">
      <c r="A25" s="18" t="s">
        <v>74</v>
      </c>
      <c r="B25" s="204">
        <v>0</v>
      </c>
      <c r="C25" s="204">
        <v>0</v>
      </c>
      <c r="D25" s="204">
        <v>0</v>
      </c>
      <c r="E25" s="204">
        <v>0</v>
      </c>
      <c r="F25" s="204">
        <v>0</v>
      </c>
      <c r="G25" s="204">
        <v>0</v>
      </c>
      <c r="H25" s="204">
        <v>0</v>
      </c>
      <c r="I25" s="204">
        <v>0</v>
      </c>
      <c r="J25" s="204">
        <v>0</v>
      </c>
      <c r="K25" s="204">
        <v>0</v>
      </c>
      <c r="L25" s="204">
        <v>0</v>
      </c>
      <c r="M25" s="204">
        <v>0</v>
      </c>
      <c r="N25" s="204">
        <v>0</v>
      </c>
      <c r="O25" s="204">
        <v>0</v>
      </c>
      <c r="P25" s="204">
        <v>0</v>
      </c>
      <c r="Q25" s="204">
        <v>0</v>
      </c>
      <c r="R25" s="204">
        <v>0</v>
      </c>
      <c r="S25" s="204">
        <v>0</v>
      </c>
      <c r="T25" s="204">
        <v>0</v>
      </c>
      <c r="U25" s="204">
        <v>0</v>
      </c>
      <c r="V25" s="204">
        <v>0</v>
      </c>
      <c r="W25" s="204">
        <v>0</v>
      </c>
      <c r="X25" s="204">
        <v>0</v>
      </c>
      <c r="Y25" s="204">
        <v>0</v>
      </c>
      <c r="DA25" s="71" t="s">
        <v>2386</v>
      </c>
    </row>
    <row r="26" spans="1:105" ht="12" customHeight="1" x14ac:dyDescent="0.25">
      <c r="A26" s="18" t="s">
        <v>75</v>
      </c>
      <c r="B26" s="204">
        <v>0</v>
      </c>
      <c r="C26" s="204">
        <v>0</v>
      </c>
      <c r="D26" s="204">
        <v>0</v>
      </c>
      <c r="E26" s="204">
        <v>0</v>
      </c>
      <c r="F26" s="204">
        <v>0</v>
      </c>
      <c r="G26" s="204">
        <v>0</v>
      </c>
      <c r="H26" s="204">
        <v>0</v>
      </c>
      <c r="I26" s="204">
        <v>0</v>
      </c>
      <c r="J26" s="204">
        <v>0</v>
      </c>
      <c r="K26" s="204">
        <v>0</v>
      </c>
      <c r="L26" s="204">
        <v>0</v>
      </c>
      <c r="M26" s="204">
        <v>0</v>
      </c>
      <c r="N26" s="204">
        <v>0</v>
      </c>
      <c r="O26" s="204">
        <v>0</v>
      </c>
      <c r="P26" s="204">
        <v>0</v>
      </c>
      <c r="Q26" s="204">
        <v>0</v>
      </c>
      <c r="R26" s="204">
        <v>0</v>
      </c>
      <c r="S26" s="204">
        <v>0</v>
      </c>
      <c r="T26" s="204">
        <v>0</v>
      </c>
      <c r="U26" s="204">
        <v>0</v>
      </c>
      <c r="V26" s="204">
        <v>0</v>
      </c>
      <c r="W26" s="204">
        <v>0</v>
      </c>
      <c r="X26" s="204">
        <v>0</v>
      </c>
      <c r="Y26" s="204">
        <v>0</v>
      </c>
      <c r="DA26" s="71" t="s">
        <v>2387</v>
      </c>
    </row>
    <row r="27" spans="1:105" ht="12" customHeight="1" x14ac:dyDescent="0.25">
      <c r="A27" s="18" t="s">
        <v>76</v>
      </c>
      <c r="B27" s="204">
        <v>0</v>
      </c>
      <c r="C27" s="204">
        <v>0</v>
      </c>
      <c r="D27" s="204">
        <v>0</v>
      </c>
      <c r="E27" s="204">
        <v>0</v>
      </c>
      <c r="F27" s="204">
        <v>0</v>
      </c>
      <c r="G27" s="204">
        <v>0</v>
      </c>
      <c r="H27" s="204">
        <v>0</v>
      </c>
      <c r="I27" s="204">
        <v>0</v>
      </c>
      <c r="J27" s="204">
        <v>0</v>
      </c>
      <c r="K27" s="204">
        <v>0</v>
      </c>
      <c r="L27" s="204">
        <v>0</v>
      </c>
      <c r="M27" s="204">
        <v>0</v>
      </c>
      <c r="N27" s="204">
        <v>0</v>
      </c>
      <c r="O27" s="204">
        <v>0</v>
      </c>
      <c r="P27" s="204">
        <v>0</v>
      </c>
      <c r="Q27" s="204">
        <v>0</v>
      </c>
      <c r="R27" s="204">
        <v>0</v>
      </c>
      <c r="S27" s="204">
        <v>0</v>
      </c>
      <c r="T27" s="204">
        <v>0</v>
      </c>
      <c r="U27" s="204">
        <v>0</v>
      </c>
      <c r="V27" s="204">
        <v>0</v>
      </c>
      <c r="W27" s="204">
        <v>0</v>
      </c>
      <c r="X27" s="204">
        <v>0</v>
      </c>
      <c r="Y27" s="204">
        <v>0</v>
      </c>
      <c r="DA27" s="71" t="s">
        <v>2388</v>
      </c>
    </row>
    <row r="28" spans="1:105" ht="12" customHeight="1" x14ac:dyDescent="0.25">
      <c r="A28" s="18" t="s">
        <v>77</v>
      </c>
      <c r="B28" s="204">
        <v>0</v>
      </c>
      <c r="C28" s="204">
        <v>0</v>
      </c>
      <c r="D28" s="204">
        <v>0</v>
      </c>
      <c r="E28" s="204">
        <v>0</v>
      </c>
      <c r="F28" s="204">
        <v>0</v>
      </c>
      <c r="G28" s="204">
        <v>0</v>
      </c>
      <c r="H28" s="204">
        <v>0</v>
      </c>
      <c r="I28" s="204">
        <v>0</v>
      </c>
      <c r="J28" s="204">
        <v>0</v>
      </c>
      <c r="K28" s="204">
        <v>0</v>
      </c>
      <c r="L28" s="204">
        <v>0</v>
      </c>
      <c r="M28" s="204">
        <v>0</v>
      </c>
      <c r="N28" s="204">
        <v>0</v>
      </c>
      <c r="O28" s="204">
        <v>0</v>
      </c>
      <c r="P28" s="204">
        <v>0</v>
      </c>
      <c r="Q28" s="204">
        <v>0</v>
      </c>
      <c r="R28" s="204">
        <v>0</v>
      </c>
      <c r="S28" s="204">
        <v>0</v>
      </c>
      <c r="T28" s="204">
        <v>0</v>
      </c>
      <c r="U28" s="204">
        <v>0</v>
      </c>
      <c r="V28" s="204">
        <v>0</v>
      </c>
      <c r="W28" s="204">
        <v>0</v>
      </c>
      <c r="X28" s="204">
        <v>0</v>
      </c>
      <c r="Y28" s="204">
        <v>0</v>
      </c>
      <c r="DA28" s="71" t="s">
        <v>2389</v>
      </c>
    </row>
    <row r="29" spans="1:105" ht="12" customHeight="1" x14ac:dyDescent="0.25">
      <c r="A29" s="18" t="s">
        <v>78</v>
      </c>
      <c r="B29" s="204">
        <v>0</v>
      </c>
      <c r="C29" s="204">
        <v>0</v>
      </c>
      <c r="D29" s="204">
        <v>0</v>
      </c>
      <c r="E29" s="204">
        <v>0</v>
      </c>
      <c r="F29" s="204">
        <v>0</v>
      </c>
      <c r="G29" s="204">
        <v>0</v>
      </c>
      <c r="H29" s="204">
        <v>0</v>
      </c>
      <c r="I29" s="204">
        <v>0</v>
      </c>
      <c r="J29" s="204">
        <v>0</v>
      </c>
      <c r="K29" s="204">
        <v>0</v>
      </c>
      <c r="L29" s="204">
        <v>0</v>
      </c>
      <c r="M29" s="204">
        <v>0</v>
      </c>
      <c r="N29" s="204">
        <v>0</v>
      </c>
      <c r="O29" s="204">
        <v>0</v>
      </c>
      <c r="P29" s="204">
        <v>0</v>
      </c>
      <c r="Q29" s="204">
        <v>0</v>
      </c>
      <c r="R29" s="204">
        <v>0</v>
      </c>
      <c r="S29" s="204">
        <v>0</v>
      </c>
      <c r="T29" s="204">
        <v>0</v>
      </c>
      <c r="U29" s="204">
        <v>0</v>
      </c>
      <c r="V29" s="204">
        <v>0</v>
      </c>
      <c r="W29" s="204">
        <v>0</v>
      </c>
      <c r="X29" s="204">
        <v>0</v>
      </c>
      <c r="Y29" s="204">
        <v>5.6258704463990061E-3</v>
      </c>
      <c r="DA29" s="71" t="s">
        <v>2390</v>
      </c>
    </row>
    <row r="30" spans="1:105" ht="12" customHeight="1" x14ac:dyDescent="0.25">
      <c r="A30" s="14" t="s">
        <v>39</v>
      </c>
      <c r="B30" s="204">
        <v>0</v>
      </c>
      <c r="C30" s="204">
        <v>0</v>
      </c>
      <c r="D30" s="204">
        <v>0</v>
      </c>
      <c r="E30" s="204">
        <v>0.81203783319002576</v>
      </c>
      <c r="F30" s="204">
        <v>1.0031814273430779</v>
      </c>
      <c r="G30" s="204">
        <v>0.85984522785898532</v>
      </c>
      <c r="H30" s="204">
        <v>0.26276870163370591</v>
      </c>
      <c r="I30" s="204">
        <v>0.3343938091143594</v>
      </c>
      <c r="J30" s="204">
        <v>0.69269131556319852</v>
      </c>
      <c r="K30" s="204">
        <v>4.7807394668959592E-2</v>
      </c>
      <c r="L30" s="204">
        <v>0.16715391229578669</v>
      </c>
      <c r="M30" s="204">
        <v>0.1194325021496131</v>
      </c>
      <c r="N30" s="204">
        <v>0.57325881341358553</v>
      </c>
      <c r="O30" s="204">
        <v>9.5528804815133275E-2</v>
      </c>
      <c r="P30" s="204">
        <v>0.19105760963026661</v>
      </c>
      <c r="Q30" s="204">
        <v>0.19105760963026661</v>
      </c>
      <c r="R30" s="204">
        <v>0.23886500429922611</v>
      </c>
      <c r="S30" s="204">
        <v>0.21977644024075671</v>
      </c>
      <c r="T30" s="204">
        <v>0.26268271711092001</v>
      </c>
      <c r="U30" s="204">
        <v>0.32760103181427341</v>
      </c>
      <c r="V30" s="204">
        <v>0.27343078245915742</v>
      </c>
      <c r="W30" s="204">
        <v>0.25382631126397248</v>
      </c>
      <c r="X30" s="204">
        <v>0.22252794496990541</v>
      </c>
      <c r="Y30" s="204">
        <v>0.20773860705073091</v>
      </c>
      <c r="DA30" s="71" t="s">
        <v>2391</v>
      </c>
    </row>
    <row r="31" spans="1:105" ht="12" customHeight="1" x14ac:dyDescent="0.25">
      <c r="A31" s="21" t="s">
        <v>40</v>
      </c>
      <c r="B31" s="207">
        <v>9.6302665520206361</v>
      </c>
      <c r="C31" s="207">
        <v>10.31814273430782</v>
      </c>
      <c r="D31" s="207">
        <v>10.146173688736029</v>
      </c>
      <c r="E31" s="207">
        <v>11.34995700773861</v>
      </c>
      <c r="F31" s="207">
        <v>11.6079105760963</v>
      </c>
      <c r="G31" s="207">
        <v>13.32760103181427</v>
      </c>
      <c r="H31" s="207">
        <v>14.18744625967326</v>
      </c>
      <c r="I31" s="207">
        <v>18.572656921754081</v>
      </c>
      <c r="J31" s="207">
        <v>19.86242476354256</v>
      </c>
      <c r="K31" s="207">
        <v>17.28288907996561</v>
      </c>
      <c r="L31" s="207">
        <v>18.228718830610489</v>
      </c>
      <c r="M31" s="207">
        <v>18.658641444539981</v>
      </c>
      <c r="N31" s="207">
        <v>21.066208082545138</v>
      </c>
      <c r="O31" s="207">
        <v>18.14273430782459</v>
      </c>
      <c r="P31" s="207">
        <v>20.034393809114359</v>
      </c>
      <c r="Q31" s="207">
        <v>19.088564058469469</v>
      </c>
      <c r="R31" s="207">
        <v>18.400687876182289</v>
      </c>
      <c r="S31" s="207">
        <v>21.231728288907991</v>
      </c>
      <c r="T31" s="207">
        <v>20.647807394668959</v>
      </c>
      <c r="U31" s="207">
        <v>21.951332760103181</v>
      </c>
      <c r="V31" s="207">
        <v>18.716165090283749</v>
      </c>
      <c r="W31" s="207">
        <v>17.393465176268268</v>
      </c>
      <c r="X31" s="207">
        <v>17.451590713671539</v>
      </c>
      <c r="Y31" s="207">
        <v>16.761564918314701</v>
      </c>
      <c r="DA31" s="86" t="s">
        <v>2392</v>
      </c>
    </row>
    <row r="32" spans="1:105" ht="12" customHeight="1" x14ac:dyDescent="0.25">
      <c r="A32" s="172"/>
      <c r="B32" s="172"/>
      <c r="C32" s="172"/>
      <c r="D32" s="172"/>
      <c r="E32" s="172"/>
      <c r="F32" s="172"/>
      <c r="G32" s="172"/>
      <c r="H32" s="172"/>
      <c r="I32" s="172"/>
      <c r="J32" s="172"/>
      <c r="K32" s="172"/>
      <c r="L32" s="172"/>
      <c r="M32" s="172"/>
      <c r="N32" s="172"/>
      <c r="O32" s="172"/>
      <c r="P32" s="172"/>
      <c r="Q32" s="172"/>
      <c r="R32" s="172"/>
      <c r="S32" s="172"/>
      <c r="T32" s="172"/>
      <c r="U32" s="172"/>
      <c r="V32" s="172"/>
      <c r="W32" s="172"/>
      <c r="X32" s="172"/>
      <c r="Y32" s="172"/>
      <c r="DA32" s="176"/>
    </row>
    <row r="33" spans="1:105" ht="12" customHeight="1" x14ac:dyDescent="0.25">
      <c r="A33" s="30" t="s">
        <v>84</v>
      </c>
      <c r="B33" s="203">
        <f>TRE_emi!B5</f>
        <v>32.481271077581113</v>
      </c>
      <c r="C33" s="203">
        <f>TRE_emi!C5</f>
        <v>29.098441077759659</v>
      </c>
      <c r="D33" s="203">
        <f>TRE_emi!D5</f>
        <v>24.19559963913483</v>
      </c>
      <c r="E33" s="203">
        <f>TRE_emi!E5</f>
        <v>36.986204518966048</v>
      </c>
      <c r="F33" s="203">
        <f>TRE_emi!F5</f>
        <v>30.461671078718432</v>
      </c>
      <c r="G33" s="203">
        <f>TRE_emi!G5</f>
        <v>41.821921078885538</v>
      </c>
      <c r="H33" s="203">
        <f>TRE_emi!H5</f>
        <v>36.85985891909494</v>
      </c>
      <c r="I33" s="203">
        <f>TRE_emi!I5</f>
        <v>42.049710838547057</v>
      </c>
      <c r="J33" s="203">
        <f>TRE_emi!J5</f>
        <v>42.542639638363539</v>
      </c>
      <c r="K33" s="203">
        <f>TRE_emi!K5</f>
        <v>41.959348918211553</v>
      </c>
      <c r="L33" s="203">
        <f>TRE_emi!L5</f>
        <v>44.232841797833252</v>
      </c>
      <c r="M33" s="203">
        <f>TRE_emi!M5</f>
        <v>37.82061179921071</v>
      </c>
      <c r="N33" s="203">
        <f>TRE_emi!N5</f>
        <v>32.115241798009222</v>
      </c>
      <c r="O33" s="203">
        <f>TRE_emi!O5</f>
        <v>32.51942855836446</v>
      </c>
      <c r="P33" s="203">
        <f>TRE_emi!P5</f>
        <v>29.209411078997231</v>
      </c>
      <c r="Q33" s="203">
        <f>TRE_emi!Q5</f>
        <v>32.5696517982513</v>
      </c>
      <c r="R33" s="203">
        <f>TRE_emi!R5</f>
        <v>31.862791798148109</v>
      </c>
      <c r="S33" s="203">
        <f>TRE_emi!S5</f>
        <v>35.082190078347722</v>
      </c>
      <c r="T33" s="203">
        <f>TRE_emi!T5</f>
        <v>31.915704598665091</v>
      </c>
      <c r="U33" s="203">
        <f>TRE_emi!U5</f>
        <v>35.211881518245313</v>
      </c>
      <c r="V33" s="203">
        <f>TRE_emi!V5</f>
        <v>29.415952438589489</v>
      </c>
      <c r="W33" s="203">
        <f>TRE_emi!W5</f>
        <v>26.837799118725862</v>
      </c>
      <c r="X33" s="203">
        <f>TRE_emi!X5</f>
        <v>27.377337238700161</v>
      </c>
      <c r="Y33" s="203">
        <f>TRE_emi!Y5</f>
        <v>21.670260478943149</v>
      </c>
      <c r="DA33" s="112"/>
    </row>
    <row r="34" spans="1:105" ht="12" customHeight="1" x14ac:dyDescent="0.25">
      <c r="A34" s="172"/>
      <c r="B34" s="172"/>
      <c r="C34" s="172"/>
      <c r="D34" s="172"/>
      <c r="E34" s="172"/>
      <c r="F34" s="172"/>
      <c r="G34" s="172"/>
      <c r="H34" s="172"/>
      <c r="I34" s="172"/>
      <c r="J34" s="172"/>
      <c r="K34" s="172"/>
      <c r="L34" s="172"/>
      <c r="M34" s="172"/>
      <c r="N34" s="172"/>
      <c r="O34" s="172"/>
      <c r="P34" s="172"/>
      <c r="Q34" s="172"/>
      <c r="R34" s="172"/>
      <c r="S34" s="172"/>
      <c r="T34" s="172"/>
      <c r="U34" s="172"/>
      <c r="V34" s="172"/>
      <c r="W34" s="172"/>
      <c r="X34" s="172"/>
      <c r="Y34" s="172"/>
      <c r="DA34" s="176"/>
    </row>
    <row r="35" spans="1:105" ht="12" customHeight="1" x14ac:dyDescent="0.25">
      <c r="A35" s="115" t="s">
        <v>86</v>
      </c>
      <c r="B35" s="284">
        <f t="shared" ref="B35:Y35" si="5">IF(B$12=0,"",B$12/B$3*1000)</f>
        <v>60.846516077111374</v>
      </c>
      <c r="C35" s="284">
        <f t="shared" si="5"/>
        <v>52.90099057888186</v>
      </c>
      <c r="D35" s="284">
        <f t="shared" si="5"/>
        <v>46.967314891879631</v>
      </c>
      <c r="E35" s="284">
        <f t="shared" si="5"/>
        <v>58.99202393071279</v>
      </c>
      <c r="F35" s="284">
        <f t="shared" si="5"/>
        <v>47.985660978993835</v>
      </c>
      <c r="G35" s="284">
        <f t="shared" si="5"/>
        <v>53.608315662300441</v>
      </c>
      <c r="H35" s="284">
        <f t="shared" si="5"/>
        <v>46.104556731806575</v>
      </c>
      <c r="I35" s="284">
        <f t="shared" si="5"/>
        <v>47.558595388150614</v>
      </c>
      <c r="J35" s="284">
        <f t="shared" si="5"/>
        <v>47.587992294706375</v>
      </c>
      <c r="K35" s="284">
        <f t="shared" si="5"/>
        <v>51.393020969021357</v>
      </c>
      <c r="L35" s="284">
        <f t="shared" si="5"/>
        <v>48.441064057873007</v>
      </c>
      <c r="M35" s="284">
        <f t="shared" si="5"/>
        <v>43.517970888128268</v>
      </c>
      <c r="N35" s="284">
        <f t="shared" si="5"/>
        <v>42.509827746837459</v>
      </c>
      <c r="O35" s="284">
        <f t="shared" si="5"/>
        <v>40.898688815104883</v>
      </c>
      <c r="P35" s="284">
        <f t="shared" si="5"/>
        <v>39.375505014920606</v>
      </c>
      <c r="Q35" s="284">
        <f t="shared" si="5"/>
        <v>40.019672673933066</v>
      </c>
      <c r="R35" s="284">
        <f t="shared" si="5"/>
        <v>38.304546251709496</v>
      </c>
      <c r="S35" s="284">
        <f t="shared" si="5"/>
        <v>37.815260059031026</v>
      </c>
      <c r="T35" s="284">
        <f t="shared" si="5"/>
        <v>34.21049962166655</v>
      </c>
      <c r="U35" s="284">
        <f t="shared" si="5"/>
        <v>37.846835307324369</v>
      </c>
      <c r="V35" s="284">
        <f t="shared" si="5"/>
        <v>35.287761062814837</v>
      </c>
      <c r="W35" s="284">
        <f t="shared" si="5"/>
        <v>30.978497792926468</v>
      </c>
      <c r="X35" s="284">
        <f t="shared" si="5"/>
        <v>35.216669440443731</v>
      </c>
      <c r="Y35" s="284">
        <f t="shared" si="5"/>
        <v>29.611736039630664</v>
      </c>
      <c r="DA35" s="118"/>
    </row>
    <row r="36" spans="1:105" ht="12" customHeight="1" x14ac:dyDescent="0.25">
      <c r="A36" s="158" t="s">
        <v>2135</v>
      </c>
      <c r="B36" s="344">
        <f t="shared" ref="B36:Y36" si="6">IF(B$12=0,"",B$12/B$5*1000)</f>
        <v>34.64542867871792</v>
      </c>
      <c r="C36" s="344">
        <f t="shared" si="6"/>
        <v>33.859480761038007</v>
      </c>
      <c r="D36" s="344">
        <f t="shared" si="6"/>
        <v>32.556683940060402</v>
      </c>
      <c r="E36" s="344">
        <f t="shared" si="6"/>
        <v>34.41060599968371</v>
      </c>
      <c r="F36" s="344">
        <f t="shared" si="6"/>
        <v>35.00574636730984</v>
      </c>
      <c r="G36" s="344">
        <f t="shared" si="6"/>
        <v>33.273407087200688</v>
      </c>
      <c r="H36" s="344">
        <f t="shared" si="6"/>
        <v>30.280075308652794</v>
      </c>
      <c r="I36" s="344">
        <f t="shared" si="6"/>
        <v>29.223119137260326</v>
      </c>
      <c r="J36" s="344">
        <f t="shared" si="6"/>
        <v>29.536418993568091</v>
      </c>
      <c r="K36" s="344">
        <f t="shared" si="6"/>
        <v>31.340516934491919</v>
      </c>
      <c r="L36" s="344">
        <f t="shared" si="6"/>
        <v>27.70208543067173</v>
      </c>
      <c r="M36" s="344">
        <f t="shared" si="6"/>
        <v>24.92449241918267</v>
      </c>
      <c r="N36" s="344">
        <f t="shared" si="6"/>
        <v>25.65807241693091</v>
      </c>
      <c r="O36" s="344">
        <f t="shared" si="6"/>
        <v>25.663413278733437</v>
      </c>
      <c r="P36" s="344">
        <f t="shared" si="6"/>
        <v>22.437509136768153</v>
      </c>
      <c r="Q36" s="344">
        <f t="shared" si="6"/>
        <v>21.349572942242165</v>
      </c>
      <c r="R36" s="344">
        <f t="shared" si="6"/>
        <v>21.233046283665818</v>
      </c>
      <c r="S36" s="344">
        <f t="shared" si="6"/>
        <v>20.862461114388747</v>
      </c>
      <c r="T36" s="344">
        <f t="shared" si="6"/>
        <v>21.155617032714073</v>
      </c>
      <c r="U36" s="344">
        <f t="shared" si="6"/>
        <v>21.009449719205389</v>
      </c>
      <c r="V36" s="344">
        <f t="shared" si="6"/>
        <v>23.129100041450609</v>
      </c>
      <c r="W36" s="344">
        <f t="shared" si="6"/>
        <v>21.759846802709642</v>
      </c>
      <c r="X36" s="344">
        <f t="shared" si="6"/>
        <v>19.940487487099581</v>
      </c>
      <c r="Y36" s="344">
        <f t="shared" si="6"/>
        <v>19.224191617035537</v>
      </c>
      <c r="DA36" s="119"/>
    </row>
    <row r="37" spans="1:105" ht="12" customHeight="1" x14ac:dyDescent="0.25">
      <c r="A37" s="158" t="s">
        <v>2136</v>
      </c>
      <c r="B37" s="344">
        <f>IF(TRE_ued!B$5=0,"",TRE_ued!B$5/B$5*1000)</f>
        <v>19.014585153123392</v>
      </c>
      <c r="C37" s="344">
        <f>IF(TRE_ued!C$5=0,"",TRE_ued!C$5/C$5*1000)</f>
        <v>18.700263766053983</v>
      </c>
      <c r="D37" s="344">
        <f>IF(TRE_ued!D$5=0,"",TRE_ued!D$5/D$5*1000)</f>
        <v>18.124732337918381</v>
      </c>
      <c r="E37" s="344">
        <f>IF(TRE_ued!E$5=0,"",TRE_ued!E$5/E$5*1000)</f>
        <v>18.969208221807943</v>
      </c>
      <c r="F37" s="344">
        <f>IF(TRE_ued!F$5=0,"",TRE_ued!F$5/F$5*1000)</f>
        <v>19.529775657519657</v>
      </c>
      <c r="G37" s="344">
        <f>IF(TRE_ued!G$5=0,"",TRE_ued!G$5/G$5*1000)</f>
        <v>18.4245140293643</v>
      </c>
      <c r="H37" s="344">
        <f>IF(TRE_ued!H$5=0,"",TRE_ued!H$5/H$5*1000)</f>
        <v>16.842187344309316</v>
      </c>
      <c r="I37" s="344">
        <f>IF(TRE_ued!I$5=0,"",TRE_ued!I$5/I$5*1000)</f>
        <v>16.339234020023309</v>
      </c>
      <c r="J37" s="344">
        <f>IF(TRE_ued!J$5=0,"",TRE_ued!J$5/J$5*1000)</f>
        <v>16.589217435296739</v>
      </c>
      <c r="K37" s="344">
        <f>IF(TRE_ued!K$5=0,"",TRE_ued!K$5/K$5*1000)</f>
        <v>17.482067677770342</v>
      </c>
      <c r="L37" s="344">
        <f>IF(TRE_ued!L$5=0,"",TRE_ued!L$5/L$5*1000)</f>
        <v>15.472088731862648</v>
      </c>
      <c r="M37" s="344">
        <f>IF(TRE_ued!M$5=0,"",TRE_ued!M$5/M$5*1000)</f>
        <v>14.010615635974181</v>
      </c>
      <c r="N37" s="344">
        <f>IF(TRE_ued!N$5=0,"",TRE_ued!N$5/N$5*1000)</f>
        <v>14.595246618623817</v>
      </c>
      <c r="O37" s="344">
        <f>IF(TRE_ued!O$5=0,"",TRE_ued!O$5/O$5*1000)</f>
        <v>14.486584123357746</v>
      </c>
      <c r="P37" s="344">
        <f>IF(TRE_ued!P$5=0,"",TRE_ued!P$5/P$5*1000)</f>
        <v>12.765466864256817</v>
      </c>
      <c r="Q37" s="344">
        <f>IF(TRE_ued!Q$5=0,"",TRE_ued!Q$5/Q$5*1000)</f>
        <v>12.074442351141048</v>
      </c>
      <c r="R37" s="344">
        <f>IF(TRE_ued!R$5=0,"",TRE_ued!R$5/R$5*1000)</f>
        <v>12.005477172420703</v>
      </c>
      <c r="S37" s="344">
        <f>IF(TRE_ued!S$5=0,"",TRE_ued!S$5/S$5*1000)</f>
        <v>11.822436562310486</v>
      </c>
      <c r="T37" s="344">
        <f>IF(TRE_ued!T$5=0,"",TRE_ued!T$5/T$5*1000)</f>
        <v>12.0176256231059</v>
      </c>
      <c r="U37" s="344">
        <f>IF(TRE_ued!U$5=0,"",TRE_ued!U$5/U$5*1000)</f>
        <v>11.924493449481185</v>
      </c>
      <c r="V37" s="344">
        <f>IF(TRE_ued!V$5=0,"",TRE_ued!V$5/V$5*1000)</f>
        <v>13.13215102064167</v>
      </c>
      <c r="W37" s="344">
        <f>IF(TRE_ued!W$5=0,"",TRE_ued!W$5/W$5*1000)</f>
        <v>12.357519749234022</v>
      </c>
      <c r="X37" s="344">
        <f>IF(TRE_ued!X$5=0,"",TRE_ued!X$5/X$5*1000)</f>
        <v>11.316136287636185</v>
      </c>
      <c r="Y37" s="344">
        <f>IF(TRE_ued!Y$5=0,"",TRE_ued!Y$5/Y$5*1000)</f>
        <v>10.978482785999125</v>
      </c>
      <c r="DA37" s="119"/>
    </row>
    <row r="38" spans="1:105" ht="12" customHeight="1" x14ac:dyDescent="0.25">
      <c r="A38" s="159" t="s">
        <v>87</v>
      </c>
      <c r="B38" s="345">
        <f t="shared" ref="B38:Y38" si="7">IF(B$12=0,"",B$33/B$12)</f>
        <v>1.4455012670893779</v>
      </c>
      <c r="C38" s="345">
        <f t="shared" si="7"/>
        <v>1.3368736928499554</v>
      </c>
      <c r="D38" s="345">
        <f t="shared" si="7"/>
        <v>1.218307083989133</v>
      </c>
      <c r="E38" s="345">
        <f t="shared" si="7"/>
        <v>1.3945791085434476</v>
      </c>
      <c r="F38" s="345">
        <f t="shared" si="7"/>
        <v>1.2351062626876803</v>
      </c>
      <c r="G38" s="345">
        <f t="shared" si="7"/>
        <v>1.3457869661205892</v>
      </c>
      <c r="H38" s="345">
        <f t="shared" si="7"/>
        <v>1.2398522613935297</v>
      </c>
      <c r="I38" s="345">
        <f t="shared" si="7"/>
        <v>1.1742485924577877</v>
      </c>
      <c r="J38" s="345">
        <f t="shared" si="7"/>
        <v>1.1231647026643086</v>
      </c>
      <c r="K38" s="345">
        <f t="shared" si="7"/>
        <v>1.2147355962162991</v>
      </c>
      <c r="L38" s="345">
        <f t="shared" si="7"/>
        <v>1.2031460421798603</v>
      </c>
      <c r="M38" s="345">
        <f t="shared" si="7"/>
        <v>1.0989090081166948</v>
      </c>
      <c r="N38" s="345">
        <f t="shared" si="7"/>
        <v>0.92092675027947646</v>
      </c>
      <c r="O38" s="345">
        <f t="shared" si="7"/>
        <v>1.0276780950063955</v>
      </c>
      <c r="P38" s="345">
        <f t="shared" si="7"/>
        <v>0.90067888104637694</v>
      </c>
      <c r="Q38" s="345">
        <f t="shared" si="7"/>
        <v>0.99364402219697057</v>
      </c>
      <c r="R38" s="345">
        <f t="shared" si="7"/>
        <v>1.0015629472803362</v>
      </c>
      <c r="S38" s="345">
        <f t="shared" si="7"/>
        <v>0.97258417764467353</v>
      </c>
      <c r="T38" s="345">
        <f t="shared" si="7"/>
        <v>0.93400849129345376</v>
      </c>
      <c r="U38" s="345">
        <f t="shared" si="7"/>
        <v>0.95183615982203473</v>
      </c>
      <c r="V38" s="345">
        <f t="shared" si="7"/>
        <v>0.94269688280558639</v>
      </c>
      <c r="W38" s="345">
        <f t="shared" si="7"/>
        <v>0.93259473516964342</v>
      </c>
      <c r="X38" s="345">
        <f t="shared" si="7"/>
        <v>0.94241706329700448</v>
      </c>
      <c r="Y38" s="345">
        <f t="shared" si="7"/>
        <v>0.83635798802169536</v>
      </c>
      <c r="DA38" s="164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3">
    <tabColor theme="6" tint="-0.249977111117893"/>
    <pageSetUpPr fitToPage="1"/>
  </sheetPr>
  <dimension ref="A1:DA83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Transport equipment / final energy consumption"</f>
        <v>SI: Transport equipment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89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23</v>
      </c>
      <c r="B5" s="223">
        <v>22.470593293207219</v>
      </c>
      <c r="C5" s="223">
        <v>21.76603611349957</v>
      </c>
      <c r="D5" s="223">
        <v>19.860017196904561</v>
      </c>
      <c r="E5" s="223">
        <v>26.52141014617369</v>
      </c>
      <c r="F5" s="223">
        <v>24.663198624247642</v>
      </c>
      <c r="G5" s="223">
        <v>31.07618228718831</v>
      </c>
      <c r="H5" s="223">
        <v>29.729234737747198</v>
      </c>
      <c r="I5" s="223">
        <v>35.809888220120378</v>
      </c>
      <c r="J5" s="223">
        <v>37.87747205503009</v>
      </c>
      <c r="K5" s="223">
        <v>34.541960447119529</v>
      </c>
      <c r="L5" s="223">
        <v>36.764316423043852</v>
      </c>
      <c r="M5" s="223">
        <v>34.416509028374882</v>
      </c>
      <c r="N5" s="223">
        <v>34.872742906276862</v>
      </c>
      <c r="O5" s="223">
        <v>31.643594153052451</v>
      </c>
      <c r="P5" s="223">
        <v>32.430438521066208</v>
      </c>
      <c r="Q5" s="223">
        <v>32.777987962166797</v>
      </c>
      <c r="R5" s="223">
        <v>31.813069647463461</v>
      </c>
      <c r="S5" s="223">
        <v>36.071109200343933</v>
      </c>
      <c r="T5" s="223">
        <v>34.170679277730009</v>
      </c>
      <c r="U5" s="223">
        <v>36.993637145313848</v>
      </c>
      <c r="V5" s="223">
        <v>31.20404127257094</v>
      </c>
      <c r="W5" s="223">
        <v>28.777558039552879</v>
      </c>
      <c r="X5" s="223">
        <v>29.05012897678419</v>
      </c>
      <c r="Y5" s="223">
        <v>25.91026903467683</v>
      </c>
      <c r="DA5" s="89" t="s">
        <v>2376</v>
      </c>
    </row>
    <row r="6" spans="1:105" ht="12" customHeight="1" x14ac:dyDescent="0.25">
      <c r="A6" s="55" t="s">
        <v>91</v>
      </c>
      <c r="B6" s="259">
        <v>0.4728600492608922</v>
      </c>
      <c r="C6" s="259">
        <v>0.47991694310451699</v>
      </c>
      <c r="D6" s="259">
        <v>0.45214987148588182</v>
      </c>
      <c r="E6" s="259">
        <v>0.55115098112345795</v>
      </c>
      <c r="F6" s="259">
        <v>0.53362199253479781</v>
      </c>
      <c r="G6" s="259">
        <v>0.64734179578497175</v>
      </c>
      <c r="H6" s="259">
        <v>0.65371787130162673</v>
      </c>
      <c r="I6" s="259">
        <v>0.81837882313692678</v>
      </c>
      <c r="J6" s="259">
        <v>0.86639556698743991</v>
      </c>
      <c r="K6" s="259">
        <v>0.77990267733199803</v>
      </c>
      <c r="L6" s="259">
        <v>0.8254556832521166</v>
      </c>
      <c r="M6" s="259">
        <v>0.80258163007956895</v>
      </c>
      <c r="N6" s="259">
        <v>0.84393691711089902</v>
      </c>
      <c r="O6" s="259">
        <v>0.75451847060508925</v>
      </c>
      <c r="P6" s="259">
        <v>0.79462122382896794</v>
      </c>
      <c r="Q6" s="259">
        <v>0.78479811253858056</v>
      </c>
      <c r="R6" s="259">
        <v>0.75935180203589936</v>
      </c>
      <c r="S6" s="259">
        <v>0.86786151443029513</v>
      </c>
      <c r="T6" s="259">
        <v>0.82996267489558506</v>
      </c>
      <c r="U6" s="259">
        <v>0.89190068558498903</v>
      </c>
      <c r="V6" s="259">
        <v>0.75508411545910559</v>
      </c>
      <c r="W6" s="259">
        <v>0.69808108885659592</v>
      </c>
      <c r="X6" s="259">
        <v>0.7033145333238302</v>
      </c>
      <c r="Y6" s="259">
        <v>0.64498681413706804</v>
      </c>
      <c r="DA6" s="67" t="s">
        <v>2393</v>
      </c>
    </row>
    <row r="7" spans="1:105" ht="12" customHeight="1" x14ac:dyDescent="0.25">
      <c r="A7" s="173" t="s">
        <v>92</v>
      </c>
      <c r="B7" s="224">
        <v>0.64308966699481329</v>
      </c>
      <c r="C7" s="224">
        <v>0.65268704262214317</v>
      </c>
      <c r="D7" s="224">
        <v>0.61492382522079914</v>
      </c>
      <c r="E7" s="224">
        <v>0.74956533432790251</v>
      </c>
      <c r="F7" s="224">
        <v>0.72572590984732477</v>
      </c>
      <c r="G7" s="224">
        <v>0.88038484226756175</v>
      </c>
      <c r="H7" s="224">
        <v>0.88905630497021204</v>
      </c>
      <c r="I7" s="224">
        <v>1.1129951994662211</v>
      </c>
      <c r="J7" s="224">
        <v>1.178297971102918</v>
      </c>
      <c r="K7" s="224">
        <v>1.060667641171517</v>
      </c>
      <c r="L7" s="224">
        <v>1.1226197292228779</v>
      </c>
      <c r="M7" s="224">
        <v>1.0915110169082141</v>
      </c>
      <c r="N7" s="224">
        <v>1.147754207270822</v>
      </c>
      <c r="O7" s="224">
        <v>1.026145120022921</v>
      </c>
      <c r="P7" s="224">
        <v>1.080684864407397</v>
      </c>
      <c r="Q7" s="224">
        <v>1.06732543305247</v>
      </c>
      <c r="R7" s="224">
        <v>1.0327184507688241</v>
      </c>
      <c r="S7" s="224">
        <v>1.1802916596252011</v>
      </c>
      <c r="T7" s="224">
        <v>1.128749237857996</v>
      </c>
      <c r="U7" s="224">
        <v>1.212984932395585</v>
      </c>
      <c r="V7" s="224">
        <v>1.0269143970243839</v>
      </c>
      <c r="W7" s="224">
        <v>0.94939028084497012</v>
      </c>
      <c r="X7" s="224">
        <v>0.95650776532040893</v>
      </c>
      <c r="Y7" s="224">
        <v>0.87718206722641245</v>
      </c>
      <c r="DA7" s="177" t="s">
        <v>2394</v>
      </c>
    </row>
    <row r="8" spans="1:105" ht="12" customHeight="1" x14ac:dyDescent="0.25">
      <c r="A8" s="173" t="s">
        <v>93</v>
      </c>
      <c r="B8" s="224">
        <v>0.7944048827582989</v>
      </c>
      <c r="C8" s="224">
        <v>0.80626046441558841</v>
      </c>
      <c r="D8" s="224">
        <v>0.75961178409628116</v>
      </c>
      <c r="E8" s="224">
        <v>0.92593364828740932</v>
      </c>
      <c r="F8" s="224">
        <v>0.8964849474584603</v>
      </c>
      <c r="G8" s="224">
        <v>1.0875342169187521</v>
      </c>
      <c r="H8" s="224">
        <v>1.0982460237867331</v>
      </c>
      <c r="I8" s="224">
        <v>1.374876422870037</v>
      </c>
      <c r="J8" s="224">
        <v>1.455544552538899</v>
      </c>
      <c r="K8" s="224">
        <v>1.310236497917757</v>
      </c>
      <c r="L8" s="224">
        <v>1.3867655478635561</v>
      </c>
      <c r="M8" s="224">
        <v>1.348337138533676</v>
      </c>
      <c r="N8" s="224">
        <v>1.4178140207463099</v>
      </c>
      <c r="O8" s="224">
        <v>1.2675910306165501</v>
      </c>
      <c r="P8" s="224">
        <v>1.334963656032667</v>
      </c>
      <c r="Q8" s="224">
        <v>1.3184608290648161</v>
      </c>
      <c r="R8" s="224">
        <v>1.275711027420311</v>
      </c>
      <c r="S8" s="224">
        <v>1.4580073442428949</v>
      </c>
      <c r="T8" s="224">
        <v>1.394337293824583</v>
      </c>
      <c r="U8" s="224">
        <v>1.4983931517827811</v>
      </c>
      <c r="V8" s="224">
        <v>1.2685413139712971</v>
      </c>
      <c r="W8" s="224">
        <v>1.1727762292790811</v>
      </c>
      <c r="X8" s="224">
        <v>1.1815684159840349</v>
      </c>
      <c r="Y8" s="224">
        <v>1.083577847750274</v>
      </c>
      <c r="DA8" s="177" t="s">
        <v>2395</v>
      </c>
    </row>
    <row r="9" spans="1:105" ht="12" customHeight="1" x14ac:dyDescent="0.25">
      <c r="A9" s="173" t="s">
        <v>94</v>
      </c>
      <c r="B9" s="224">
        <v>0.49177445123132768</v>
      </c>
      <c r="C9" s="224">
        <v>0.49911362082869748</v>
      </c>
      <c r="D9" s="224">
        <v>0.47023586634531689</v>
      </c>
      <c r="E9" s="224">
        <v>0.57319702036839615</v>
      </c>
      <c r="F9" s="224">
        <v>0.55496687223618957</v>
      </c>
      <c r="G9" s="224">
        <v>0.67323546761637043</v>
      </c>
      <c r="H9" s="224">
        <v>0.67986658615369155</v>
      </c>
      <c r="I9" s="224">
        <v>0.85111397606240391</v>
      </c>
      <c r="J9" s="224">
        <v>0.90105138966693732</v>
      </c>
      <c r="K9" s="224">
        <v>0.81109878442527783</v>
      </c>
      <c r="L9" s="224">
        <v>0.85847391058220091</v>
      </c>
      <c r="M9" s="224">
        <v>0.83468489528275169</v>
      </c>
      <c r="N9" s="224">
        <v>0.87769439379533487</v>
      </c>
      <c r="O9" s="224">
        <v>0.78469920942929272</v>
      </c>
      <c r="P9" s="224">
        <v>0.82640607278212663</v>
      </c>
      <c r="Q9" s="224">
        <v>0.81619003704012361</v>
      </c>
      <c r="R9" s="224">
        <v>0.7897258741173353</v>
      </c>
      <c r="S9" s="224">
        <v>0.90257597500750675</v>
      </c>
      <c r="T9" s="224">
        <v>0.86316118189140834</v>
      </c>
      <c r="U9" s="224">
        <v>0.92757671300838818</v>
      </c>
      <c r="V9" s="224">
        <v>0.78528748007746985</v>
      </c>
      <c r="W9" s="224">
        <v>0.72600433241085949</v>
      </c>
      <c r="X9" s="224">
        <v>0.73144711465678303</v>
      </c>
      <c r="Y9" s="224">
        <v>0.6707862867025508</v>
      </c>
      <c r="DA9" s="177" t="s">
        <v>2396</v>
      </c>
    </row>
    <row r="10" spans="1:105" ht="12" customHeight="1" x14ac:dyDescent="0.25">
      <c r="A10" s="56" t="s">
        <v>95</v>
      </c>
      <c r="B10" s="260">
        <v>0.63663719690345688</v>
      </c>
      <c r="C10" s="260">
        <v>0.60576947104402468</v>
      </c>
      <c r="D10" s="260">
        <v>0.54609485616321296</v>
      </c>
      <c r="E10" s="260">
        <v>0.73302366627611537</v>
      </c>
      <c r="F10" s="260">
        <v>0.67443966704290159</v>
      </c>
      <c r="G10" s="260">
        <v>0.86807205451969782</v>
      </c>
      <c r="H10" s="260">
        <v>0.82042905566022561</v>
      </c>
      <c r="I10" s="260">
        <v>0.97706667125862356</v>
      </c>
      <c r="J10" s="260">
        <v>1.0249253463995549</v>
      </c>
      <c r="K10" s="260">
        <v>0.95258267200515612</v>
      </c>
      <c r="L10" s="260">
        <v>1.006954273838677</v>
      </c>
      <c r="M10" s="260">
        <v>0.93278230803894979</v>
      </c>
      <c r="N10" s="260">
        <v>0.93359880956829233</v>
      </c>
      <c r="O10" s="260">
        <v>0.85319058195972164</v>
      </c>
      <c r="P10" s="260">
        <v>0.87421986412677</v>
      </c>
      <c r="Q10" s="260">
        <v>0.88143155787777228</v>
      </c>
      <c r="R10" s="260">
        <v>0.85534042809332611</v>
      </c>
      <c r="S10" s="260">
        <v>0.97123763840448007</v>
      </c>
      <c r="T10" s="260">
        <v>0.91850264692054684</v>
      </c>
      <c r="U10" s="260">
        <v>0.99537833168409429</v>
      </c>
      <c r="V10" s="260">
        <v>0.83678480187976634</v>
      </c>
      <c r="W10" s="260">
        <v>0.77023544786258746</v>
      </c>
      <c r="X10" s="260">
        <v>0.7780617338725182</v>
      </c>
      <c r="Y10" s="260">
        <v>0.69665330852810237</v>
      </c>
      <c r="DA10" s="68" t="s">
        <v>2397</v>
      </c>
    </row>
    <row r="11" spans="1:105" ht="12" customHeight="1" x14ac:dyDescent="0.25">
      <c r="A11" s="37" t="s">
        <v>159</v>
      </c>
      <c r="B11" s="226">
        <v>0.12576778801081859</v>
      </c>
      <c r="C11" s="226">
        <v>0.1223049158006613</v>
      </c>
      <c r="D11" s="226">
        <v>7.929862796874379E-2</v>
      </c>
      <c r="E11" s="226">
        <v>0.1837029634536799</v>
      </c>
      <c r="F11" s="226">
        <v>0.12854246713461501</v>
      </c>
      <c r="G11" s="226">
        <v>0.1298601382563809</v>
      </c>
      <c r="H11" s="226">
        <v>8.1964824642593234E-2</v>
      </c>
      <c r="I11" s="226">
        <v>7.9878637416584478E-2</v>
      </c>
      <c r="J11" s="226">
        <v>8.1942258985379143E-2</v>
      </c>
      <c r="K11" s="226">
        <v>7.9042619635591824E-2</v>
      </c>
      <c r="L11" s="226">
        <v>4.1299723504211829E-2</v>
      </c>
      <c r="M11" s="226">
        <v>3.962972074955546E-2</v>
      </c>
      <c r="N11" s="226">
        <v>3.7534639667600768E-2</v>
      </c>
      <c r="O11" s="226">
        <v>3.8434960582693203E-2</v>
      </c>
      <c r="P11" s="226">
        <v>3.502055527737144E-2</v>
      </c>
      <c r="Q11" s="226">
        <v>3.8229414271930683E-2</v>
      </c>
      <c r="R11" s="226">
        <v>3.8520637340473118E-2</v>
      </c>
      <c r="S11" s="226">
        <v>2.7593479653541579E-2</v>
      </c>
      <c r="T11" s="226">
        <v>2.878563092068339E-2</v>
      </c>
      <c r="U11" s="226">
        <v>2.4960238242297011E-2</v>
      </c>
      <c r="V11" s="226">
        <v>2.250345719274563E-2</v>
      </c>
      <c r="W11" s="226">
        <v>2.3250158430045551E-2</v>
      </c>
      <c r="X11" s="226">
        <v>2.2841976538992059E-2</v>
      </c>
      <c r="Y11" s="226">
        <v>2.3244110056026689E-2</v>
      </c>
      <c r="DA11" s="69" t="s">
        <v>2398</v>
      </c>
    </row>
    <row r="12" spans="1:105" ht="12" customHeight="1" x14ac:dyDescent="0.25">
      <c r="A12" s="37" t="s">
        <v>35</v>
      </c>
      <c r="B12" s="226">
        <v>0.33530175072798729</v>
      </c>
      <c r="C12" s="226">
        <v>0.27277188721099022</v>
      </c>
      <c r="D12" s="226">
        <v>0.24290553844552981</v>
      </c>
      <c r="E12" s="226">
        <v>0.32547070730577382</v>
      </c>
      <c r="F12" s="226">
        <v>0.30355582825276678</v>
      </c>
      <c r="G12" s="226">
        <v>0.48926894015526701</v>
      </c>
      <c r="H12" s="226">
        <v>0.44354828651342421</v>
      </c>
      <c r="I12" s="226">
        <v>0.47278351989804168</v>
      </c>
      <c r="J12" s="226">
        <v>0.47276981862421441</v>
      </c>
      <c r="K12" s="226">
        <v>0.50037882494027897</v>
      </c>
      <c r="L12" s="226">
        <v>0.56034508992898602</v>
      </c>
      <c r="M12" s="226">
        <v>0.44043778406476392</v>
      </c>
      <c r="N12" s="226">
        <v>0.33103104833486952</v>
      </c>
      <c r="O12" s="226">
        <v>0.3506422263980668</v>
      </c>
      <c r="P12" s="226">
        <v>0.31411934472558639</v>
      </c>
      <c r="Q12" s="226">
        <v>0.34759657312003678</v>
      </c>
      <c r="R12" s="226">
        <v>0.34091841069597828</v>
      </c>
      <c r="S12" s="226">
        <v>0.39364720185885171</v>
      </c>
      <c r="T12" s="226">
        <v>0.34268839961945391</v>
      </c>
      <c r="U12" s="226">
        <v>0.40025484999699329</v>
      </c>
      <c r="V12" s="226">
        <v>0.31373449699032768</v>
      </c>
      <c r="W12" s="226">
        <v>0.27366358818817038</v>
      </c>
      <c r="X12" s="226">
        <v>0.28362955883522772</v>
      </c>
      <c r="Y12" s="226">
        <v>0.18873394676880129</v>
      </c>
      <c r="DA12" s="69" t="s">
        <v>2399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2400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5.6258704464365802E-3</v>
      </c>
      <c r="DA14" s="69" t="s">
        <v>2401</v>
      </c>
    </row>
    <row r="15" spans="1:105" ht="12" customHeight="1" x14ac:dyDescent="0.25">
      <c r="A15" s="37" t="s">
        <v>40</v>
      </c>
      <c r="B15" s="226">
        <v>0.17556765816465089</v>
      </c>
      <c r="C15" s="226">
        <v>0.2106926680323731</v>
      </c>
      <c r="D15" s="226">
        <v>0.2238906897489393</v>
      </c>
      <c r="E15" s="226">
        <v>0.22384999551666171</v>
      </c>
      <c r="F15" s="226">
        <v>0.2423413716555198</v>
      </c>
      <c r="G15" s="226">
        <v>0.24894297610804991</v>
      </c>
      <c r="H15" s="226">
        <v>0.29491594450420822</v>
      </c>
      <c r="I15" s="226">
        <v>0.42440451394399742</v>
      </c>
      <c r="J15" s="226">
        <v>0.47021326878996128</v>
      </c>
      <c r="K15" s="226">
        <v>0.37316122742928542</v>
      </c>
      <c r="L15" s="226">
        <v>0.4053094604054796</v>
      </c>
      <c r="M15" s="226">
        <v>0.45271480322463042</v>
      </c>
      <c r="N15" s="226">
        <v>0.56503312156582208</v>
      </c>
      <c r="O15" s="226">
        <v>0.46411339497896159</v>
      </c>
      <c r="P15" s="226">
        <v>0.52507996412381219</v>
      </c>
      <c r="Q15" s="226">
        <v>0.49560557048580478</v>
      </c>
      <c r="R15" s="226">
        <v>0.47590138005687482</v>
      </c>
      <c r="S15" s="226">
        <v>0.54999695689208683</v>
      </c>
      <c r="T15" s="226">
        <v>0.54702861638040967</v>
      </c>
      <c r="U15" s="226">
        <v>0.57016324344480396</v>
      </c>
      <c r="V15" s="226">
        <v>0.500546847696693</v>
      </c>
      <c r="W15" s="226">
        <v>0.47332170124437151</v>
      </c>
      <c r="X15" s="226">
        <v>0.47159019849829847</v>
      </c>
      <c r="Y15" s="226">
        <v>0.47904938125683783</v>
      </c>
      <c r="DA15" s="69" t="s">
        <v>2402</v>
      </c>
    </row>
    <row r="16" spans="1:105" ht="12" customHeight="1" x14ac:dyDescent="0.25">
      <c r="A16" s="57" t="s">
        <v>2403</v>
      </c>
      <c r="B16" s="261">
        <f t="shared" ref="B16:Y16" si="0">B17+B23</f>
        <v>4.1263522021520345</v>
      </c>
      <c r="C16" s="261">
        <f t="shared" si="0"/>
        <v>3.9262836086186779</v>
      </c>
      <c r="D16" s="261">
        <f t="shared" si="0"/>
        <v>3.5395036973541583</v>
      </c>
      <c r="E16" s="261">
        <f t="shared" si="0"/>
        <v>4.8098642167829366</v>
      </c>
      <c r="F16" s="261">
        <f t="shared" si="0"/>
        <v>4.3713682123151028</v>
      </c>
      <c r="G16" s="261">
        <f t="shared" si="0"/>
        <v>5.6263929459610065</v>
      </c>
      <c r="H16" s="261">
        <f t="shared" si="0"/>
        <v>5.3175957311310924</v>
      </c>
      <c r="I16" s="261">
        <f t="shared" si="0"/>
        <v>6.3529327003530032</v>
      </c>
      <c r="J16" s="261">
        <f t="shared" si="0"/>
        <v>6.6897507999343873</v>
      </c>
      <c r="K16" s="261">
        <f t="shared" si="0"/>
        <v>6.1741469481815674</v>
      </c>
      <c r="L16" s="261">
        <f t="shared" si="0"/>
        <v>6.5745800589830736</v>
      </c>
      <c r="M16" s="261">
        <f t="shared" si="0"/>
        <v>6.0885470753741586</v>
      </c>
      <c r="N16" s="261">
        <f t="shared" si="0"/>
        <v>6.0860652222864298</v>
      </c>
      <c r="O16" s="261">
        <f t="shared" si="0"/>
        <v>5.5683766788570672</v>
      </c>
      <c r="P16" s="261">
        <f t="shared" si="0"/>
        <v>5.6662398600809141</v>
      </c>
      <c r="Q16" s="261">
        <f t="shared" si="0"/>
        <v>5.7506093370310838</v>
      </c>
      <c r="R16" s="261">
        <f t="shared" si="0"/>
        <v>5.5823231807770384</v>
      </c>
      <c r="S16" s="261">
        <f t="shared" si="0"/>
        <v>6.3244488883590932</v>
      </c>
      <c r="T16" s="261">
        <f t="shared" si="0"/>
        <v>5.9793275868998679</v>
      </c>
      <c r="U16" s="261">
        <f t="shared" si="0"/>
        <v>6.4754132751877718</v>
      </c>
      <c r="V16" s="261">
        <f t="shared" si="0"/>
        <v>5.4606356471883455</v>
      </c>
      <c r="W16" s="261">
        <f t="shared" si="0"/>
        <v>5.0342982087321637</v>
      </c>
      <c r="X16" s="261">
        <f t="shared" si="0"/>
        <v>5.0847451875871403</v>
      </c>
      <c r="Y16" s="261">
        <f t="shared" si="0"/>
        <v>4.5269474796669149</v>
      </c>
      <c r="DA16" s="70"/>
    </row>
    <row r="17" spans="1:105" ht="12" customHeight="1" x14ac:dyDescent="0.25">
      <c r="A17" s="60" t="s">
        <v>2404</v>
      </c>
      <c r="B17" s="329">
        <v>2.988413677010779</v>
      </c>
      <c r="C17" s="329">
        <v>2.560682982482926</v>
      </c>
      <c r="D17" s="329">
        <v>2.088360337870292</v>
      </c>
      <c r="E17" s="329">
        <v>3.439869826370114</v>
      </c>
      <c r="F17" s="329">
        <v>2.8006370997330299</v>
      </c>
      <c r="G17" s="329">
        <v>4.0128736563717933</v>
      </c>
      <c r="H17" s="329">
        <v>3.4061034982334468</v>
      </c>
      <c r="I17" s="329">
        <v>3.6485000496417772</v>
      </c>
      <c r="J17" s="329">
        <v>3.7528747134014342</v>
      </c>
      <c r="K17" s="329">
        <v>3.7555093629917549</v>
      </c>
      <c r="L17" s="329">
        <v>4.0451404352341296</v>
      </c>
      <c r="M17" s="329">
        <v>3.2683220713862871</v>
      </c>
      <c r="N17" s="329">
        <v>2.5616992458161629</v>
      </c>
      <c r="O17" s="329">
        <v>2.6852321052217798</v>
      </c>
      <c r="P17" s="329">
        <v>2.2629437963154659</v>
      </c>
      <c r="Q17" s="329">
        <v>2.6674005935539138</v>
      </c>
      <c r="R17" s="329">
        <v>2.6259782626493839</v>
      </c>
      <c r="S17" s="329">
        <v>2.8651355545886812</v>
      </c>
      <c r="T17" s="329">
        <v>2.5384081175000119</v>
      </c>
      <c r="U17" s="329">
        <v>2.8681629441151029</v>
      </c>
      <c r="V17" s="329">
        <v>2.3596703200303</v>
      </c>
      <c r="W17" s="329">
        <v>2.1346290593348272</v>
      </c>
      <c r="X17" s="329">
        <v>2.1909222802572579</v>
      </c>
      <c r="Y17" s="329">
        <v>1.580471188544186</v>
      </c>
      <c r="DA17" s="72" t="s">
        <v>2405</v>
      </c>
    </row>
    <row r="18" spans="1:105" ht="12" customHeight="1" x14ac:dyDescent="0.25">
      <c r="A18" s="59" t="s">
        <v>28</v>
      </c>
      <c r="B18" s="230">
        <v>0</v>
      </c>
      <c r="C18" s="230">
        <v>0</v>
      </c>
      <c r="D18" s="230">
        <v>0</v>
      </c>
      <c r="E18" s="230">
        <v>0</v>
      </c>
      <c r="F18" s="230">
        <v>0</v>
      </c>
      <c r="G18" s="230">
        <v>0</v>
      </c>
      <c r="H18" s="230">
        <v>0</v>
      </c>
      <c r="I18" s="230">
        <v>0.126771288643242</v>
      </c>
      <c r="J18" s="230">
        <v>0</v>
      </c>
      <c r="K18" s="230">
        <v>0</v>
      </c>
      <c r="L18" s="230">
        <v>0</v>
      </c>
      <c r="M18" s="230">
        <v>0</v>
      </c>
      <c r="N18" s="230">
        <v>0</v>
      </c>
      <c r="O18" s="230">
        <v>0</v>
      </c>
      <c r="P18" s="230">
        <v>0</v>
      </c>
      <c r="Q18" s="230">
        <v>0</v>
      </c>
      <c r="R18" s="230">
        <v>0</v>
      </c>
      <c r="S18" s="230">
        <v>0</v>
      </c>
      <c r="T18" s="230">
        <v>0</v>
      </c>
      <c r="U18" s="230">
        <v>0</v>
      </c>
      <c r="V18" s="230">
        <v>0</v>
      </c>
      <c r="W18" s="230">
        <v>0</v>
      </c>
      <c r="X18" s="230">
        <v>0</v>
      </c>
      <c r="Y18" s="230">
        <v>0</v>
      </c>
      <c r="DA18" s="71" t="s">
        <v>2406</v>
      </c>
    </row>
    <row r="19" spans="1:105" ht="12" customHeight="1" x14ac:dyDescent="0.25">
      <c r="A19" s="59" t="s">
        <v>31</v>
      </c>
      <c r="B19" s="230">
        <v>0</v>
      </c>
      <c r="C19" s="230">
        <v>0</v>
      </c>
      <c r="D19" s="230">
        <v>0</v>
      </c>
      <c r="E19" s="230">
        <v>0.32365322303122301</v>
      </c>
      <c r="F19" s="230">
        <v>0</v>
      </c>
      <c r="G19" s="230">
        <v>0</v>
      </c>
      <c r="H19" s="230">
        <v>0</v>
      </c>
      <c r="I19" s="230">
        <v>0</v>
      </c>
      <c r="J19" s="230">
        <v>0.28823272268310107</v>
      </c>
      <c r="K19" s="230">
        <v>0</v>
      </c>
      <c r="L19" s="230">
        <v>0.29041872457257989</v>
      </c>
      <c r="M19" s="230">
        <v>0.27770110861731429</v>
      </c>
      <c r="N19" s="230">
        <v>0.26278910884830181</v>
      </c>
      <c r="O19" s="230">
        <v>0.26822412289515452</v>
      </c>
      <c r="P19" s="230">
        <v>0</v>
      </c>
      <c r="Q19" s="230">
        <v>0.26714093420107732</v>
      </c>
      <c r="R19" s="230">
        <v>0.26886658277214132</v>
      </c>
      <c r="S19" s="230">
        <v>0.21565997472966361</v>
      </c>
      <c r="T19" s="230">
        <v>0.2017621253402298</v>
      </c>
      <c r="U19" s="230">
        <v>0.17795573510415871</v>
      </c>
      <c r="V19" s="230">
        <v>0.27662406293336639</v>
      </c>
      <c r="W19" s="230">
        <v>0.31567246208318789</v>
      </c>
      <c r="X19" s="230">
        <v>0.31031841627835521</v>
      </c>
      <c r="Y19" s="230">
        <v>0.27666339103916171</v>
      </c>
      <c r="DA19" s="71" t="s">
        <v>2407</v>
      </c>
    </row>
    <row r="20" spans="1:105" ht="12" customHeight="1" x14ac:dyDescent="0.25">
      <c r="A20" s="59" t="s">
        <v>159</v>
      </c>
      <c r="B20" s="230">
        <v>0.81516158895900936</v>
      </c>
      <c r="C20" s="230">
        <v>0.79271704685613786</v>
      </c>
      <c r="D20" s="230">
        <v>0.51397258868630236</v>
      </c>
      <c r="E20" s="230">
        <v>1.1242887401131121</v>
      </c>
      <c r="F20" s="230">
        <v>0.83314562031694894</v>
      </c>
      <c r="G20" s="230">
        <v>0.8416860812913578</v>
      </c>
      <c r="H20" s="230">
        <v>0.53125349305384528</v>
      </c>
      <c r="I20" s="230">
        <v>0.50901059726296971</v>
      </c>
      <c r="J20" s="230">
        <v>0.51179810708010331</v>
      </c>
      <c r="K20" s="230">
        <v>0.51231327541587279</v>
      </c>
      <c r="L20" s="230">
        <v>0.25774171907292748</v>
      </c>
      <c r="M20" s="230">
        <v>0.2468766838699932</v>
      </c>
      <c r="N20" s="230">
        <v>0.23412044698720039</v>
      </c>
      <c r="O20" s="230">
        <v>0.23876395131172909</v>
      </c>
      <c r="P20" s="230">
        <v>0.2269850805014815</v>
      </c>
      <c r="Q20" s="230">
        <v>0.23782877223451951</v>
      </c>
      <c r="R20" s="230">
        <v>0.23929388570156351</v>
      </c>
      <c r="S20" s="230">
        <v>0.17355458224716649</v>
      </c>
      <c r="T20" s="230">
        <v>0.18106737912419971</v>
      </c>
      <c r="U20" s="230">
        <v>0.15791587531877599</v>
      </c>
      <c r="V20" s="230">
        <v>0.1394124062852439</v>
      </c>
      <c r="W20" s="230">
        <v>0.1424354026890399</v>
      </c>
      <c r="X20" s="230">
        <v>0.140165413038086</v>
      </c>
      <c r="Y20" s="230">
        <v>0.14296692964855481</v>
      </c>
      <c r="DA20" s="71" t="s">
        <v>2408</v>
      </c>
    </row>
    <row r="21" spans="1:105" ht="12" customHeight="1" x14ac:dyDescent="0.25">
      <c r="A21" s="59" t="s">
        <v>32</v>
      </c>
      <c r="B21" s="230">
        <v>0</v>
      </c>
      <c r="C21" s="230">
        <v>0</v>
      </c>
      <c r="D21" s="230">
        <v>0</v>
      </c>
      <c r="E21" s="230">
        <v>0</v>
      </c>
      <c r="F21" s="230">
        <v>0</v>
      </c>
      <c r="G21" s="230">
        <v>0</v>
      </c>
      <c r="H21" s="230">
        <v>0</v>
      </c>
      <c r="I21" s="230">
        <v>0</v>
      </c>
      <c r="J21" s="230">
        <v>0</v>
      </c>
      <c r="K21" s="230">
        <v>0</v>
      </c>
      <c r="L21" s="230">
        <v>0</v>
      </c>
      <c r="M21" s="230">
        <v>0</v>
      </c>
      <c r="N21" s="230">
        <v>0</v>
      </c>
      <c r="O21" s="230">
        <v>0</v>
      </c>
      <c r="P21" s="230">
        <v>0</v>
      </c>
      <c r="Q21" s="230">
        <v>0</v>
      </c>
      <c r="R21" s="230">
        <v>0</v>
      </c>
      <c r="S21" s="230">
        <v>0</v>
      </c>
      <c r="T21" s="230">
        <v>0</v>
      </c>
      <c r="U21" s="230">
        <v>0</v>
      </c>
      <c r="V21" s="230">
        <v>0</v>
      </c>
      <c r="W21" s="230">
        <v>0</v>
      </c>
      <c r="X21" s="230">
        <v>0</v>
      </c>
      <c r="Y21" s="230">
        <v>0</v>
      </c>
      <c r="DA21" s="71" t="s">
        <v>2409</v>
      </c>
    </row>
    <row r="22" spans="1:105" ht="12" customHeight="1" x14ac:dyDescent="0.25">
      <c r="A22" s="59" t="s">
        <v>35</v>
      </c>
      <c r="B22" s="230">
        <v>2.1732520880517692</v>
      </c>
      <c r="C22" s="230">
        <v>1.7679659356267889</v>
      </c>
      <c r="D22" s="230">
        <v>1.5743877491839899</v>
      </c>
      <c r="E22" s="230">
        <v>1.991927863225778</v>
      </c>
      <c r="F22" s="230">
        <v>1.9674914794160809</v>
      </c>
      <c r="G22" s="230">
        <v>3.171187575080435</v>
      </c>
      <c r="H22" s="230">
        <v>2.874850005179602</v>
      </c>
      <c r="I22" s="230">
        <v>3.012718163735566</v>
      </c>
      <c r="J22" s="230">
        <v>2.9528438836382298</v>
      </c>
      <c r="K22" s="230">
        <v>3.2431960875758818</v>
      </c>
      <c r="L22" s="230">
        <v>3.4969799915886228</v>
      </c>
      <c r="M22" s="230">
        <v>2.7437442788989799</v>
      </c>
      <c r="N22" s="230">
        <v>2.0647896899806608</v>
      </c>
      <c r="O22" s="230">
        <v>2.1782440310148958</v>
      </c>
      <c r="P22" s="230">
        <v>2.0359587158139849</v>
      </c>
      <c r="Q22" s="230">
        <v>2.1624308871183171</v>
      </c>
      <c r="R22" s="230">
        <v>2.1178177941756799</v>
      </c>
      <c r="S22" s="230">
        <v>2.4759209976118508</v>
      </c>
      <c r="T22" s="230">
        <v>2.155578613035583</v>
      </c>
      <c r="U22" s="230">
        <v>2.5322913336921689</v>
      </c>
      <c r="V22" s="230">
        <v>1.9436338508116899</v>
      </c>
      <c r="W22" s="230">
        <v>1.6765211945625991</v>
      </c>
      <c r="X22" s="230">
        <v>1.7404384509408171</v>
      </c>
      <c r="Y22" s="230">
        <v>1.160840867856469</v>
      </c>
      <c r="DA22" s="71" t="s">
        <v>2410</v>
      </c>
    </row>
    <row r="23" spans="1:105" ht="12" customHeight="1" x14ac:dyDescent="0.25">
      <c r="A23" s="60" t="s">
        <v>2411</v>
      </c>
      <c r="B23" s="329">
        <v>1.1379385251412559</v>
      </c>
      <c r="C23" s="329">
        <v>1.3656006261357521</v>
      </c>
      <c r="D23" s="329">
        <v>1.4511433594838661</v>
      </c>
      <c r="E23" s="329">
        <v>1.3699943904128229</v>
      </c>
      <c r="F23" s="329">
        <v>1.5707311125820731</v>
      </c>
      <c r="G23" s="329">
        <v>1.613519289589213</v>
      </c>
      <c r="H23" s="329">
        <v>1.911492232897646</v>
      </c>
      <c r="I23" s="329">
        <v>2.704432650711226</v>
      </c>
      <c r="J23" s="329">
        <v>2.9368760865329531</v>
      </c>
      <c r="K23" s="329">
        <v>2.4186375851898121</v>
      </c>
      <c r="L23" s="329">
        <v>2.529439623748944</v>
      </c>
      <c r="M23" s="329">
        <v>2.8202250039878711</v>
      </c>
      <c r="N23" s="329">
        <v>3.5243659764702668</v>
      </c>
      <c r="O23" s="329">
        <v>2.8831445736352879</v>
      </c>
      <c r="P23" s="329">
        <v>3.4032960637654481</v>
      </c>
      <c r="Q23" s="329">
        <v>3.08320874347717</v>
      </c>
      <c r="R23" s="329">
        <v>2.9563449181276549</v>
      </c>
      <c r="S23" s="329">
        <v>3.4593133337704121</v>
      </c>
      <c r="T23" s="329">
        <v>3.4409194693998559</v>
      </c>
      <c r="U23" s="329">
        <v>3.6072503310726689</v>
      </c>
      <c r="V23" s="329">
        <v>3.1009653271580451</v>
      </c>
      <c r="W23" s="329">
        <v>2.899669149397337</v>
      </c>
      <c r="X23" s="329">
        <v>2.8938229073298829</v>
      </c>
      <c r="Y23" s="329">
        <v>2.9464762911227291</v>
      </c>
      <c r="DA23" s="72" t="s">
        <v>2412</v>
      </c>
    </row>
    <row r="24" spans="1:105" ht="12" customHeight="1" x14ac:dyDescent="0.25">
      <c r="A24" s="57" t="s">
        <v>2413</v>
      </c>
      <c r="B24" s="261">
        <f t="shared" ref="B24:Y24" si="1">B25+B26</f>
        <v>2.0272739539520712</v>
      </c>
      <c r="C24" s="261">
        <f t="shared" si="1"/>
        <v>1.9368976199462533</v>
      </c>
      <c r="D24" s="261">
        <f t="shared" si="1"/>
        <v>1.7573083765907502</v>
      </c>
      <c r="E24" s="261">
        <f t="shared" si="1"/>
        <v>2.333509653822833</v>
      </c>
      <c r="F24" s="261">
        <f t="shared" si="1"/>
        <v>2.167647154474603</v>
      </c>
      <c r="G24" s="261">
        <f t="shared" si="1"/>
        <v>2.7878392704637642</v>
      </c>
      <c r="H24" s="261">
        <f t="shared" si="1"/>
        <v>2.6596803645640184</v>
      </c>
      <c r="I24" s="261">
        <f t="shared" si="1"/>
        <v>3.1709802907356792</v>
      </c>
      <c r="J24" s="261">
        <f t="shared" si="1"/>
        <v>3.3301638115974468</v>
      </c>
      <c r="K24" s="261">
        <f t="shared" si="1"/>
        <v>3.0892410421006642</v>
      </c>
      <c r="L24" s="261">
        <f t="shared" si="1"/>
        <v>3.2884475720835753</v>
      </c>
      <c r="M24" s="261">
        <f t="shared" si="1"/>
        <v>3.0318841587617817</v>
      </c>
      <c r="N24" s="261">
        <f t="shared" si="1"/>
        <v>2.9795306521950593</v>
      </c>
      <c r="O24" s="261">
        <f t="shared" si="1"/>
        <v>2.7505540728186926</v>
      </c>
      <c r="P24" s="261">
        <f t="shared" si="1"/>
        <v>2.7763838554939833</v>
      </c>
      <c r="Q24" s="261">
        <f t="shared" si="1"/>
        <v>2.8348708614858564</v>
      </c>
      <c r="R24" s="261">
        <f t="shared" si="1"/>
        <v>2.7543016525968094</v>
      </c>
      <c r="S24" s="261">
        <f t="shared" si="1"/>
        <v>3.1238816678741861</v>
      </c>
      <c r="T24" s="261">
        <f t="shared" si="1"/>
        <v>2.9348448415255382</v>
      </c>
      <c r="U24" s="261">
        <f t="shared" si="1"/>
        <v>3.198657624560608</v>
      </c>
      <c r="V24" s="261">
        <f t="shared" si="1"/>
        <v>2.6795705470676388</v>
      </c>
      <c r="W24" s="261">
        <f t="shared" si="1"/>
        <v>2.4585859209313017</v>
      </c>
      <c r="X24" s="261">
        <f t="shared" si="1"/>
        <v>2.4883234212458678</v>
      </c>
      <c r="Y24" s="261">
        <f t="shared" si="1"/>
        <v>2.1559463724584846</v>
      </c>
      <c r="DA24" s="70"/>
    </row>
    <row r="25" spans="1:105" ht="12" customHeight="1" x14ac:dyDescent="0.25">
      <c r="A25" s="60" t="s">
        <v>2414</v>
      </c>
      <c r="B25" s="262">
        <v>1.5449567037059611</v>
      </c>
      <c r="C25" s="262">
        <v>1.447382337979646</v>
      </c>
      <c r="D25" s="262">
        <v>1.2961155076751509</v>
      </c>
      <c r="E25" s="262">
        <v>1.771335653076906</v>
      </c>
      <c r="F25" s="262">
        <v>1.6233527220891091</v>
      </c>
      <c r="G25" s="262">
        <v>2.1275506387630929</v>
      </c>
      <c r="H25" s="262">
        <v>1.992888135836359</v>
      </c>
      <c r="I25" s="262">
        <v>2.3362338911360139</v>
      </c>
      <c r="J25" s="262">
        <v>2.446440333270258</v>
      </c>
      <c r="K25" s="262">
        <v>2.293740311222026</v>
      </c>
      <c r="L25" s="262">
        <v>2.446482775166416</v>
      </c>
      <c r="M25" s="262">
        <v>2.2132508960806212</v>
      </c>
      <c r="N25" s="262">
        <v>2.1187149967419421</v>
      </c>
      <c r="O25" s="262">
        <v>1.9809452328015009</v>
      </c>
      <c r="P25" s="262">
        <v>1.965870207188436</v>
      </c>
      <c r="Q25" s="262">
        <v>2.0343767866965039</v>
      </c>
      <c r="R25" s="262">
        <v>1.979762814520192</v>
      </c>
      <c r="S25" s="262">
        <v>2.2386629231552848</v>
      </c>
      <c r="T25" s="262">
        <v>2.0882829131320411</v>
      </c>
      <c r="U25" s="262">
        <v>2.288918925263919</v>
      </c>
      <c r="V25" s="262">
        <v>1.909384749299351</v>
      </c>
      <c r="W25" s="262">
        <v>1.746543210297574</v>
      </c>
      <c r="X25" s="262">
        <v>1.770942597255561</v>
      </c>
      <c r="Y25" s="262">
        <v>1.4980598220386749</v>
      </c>
      <c r="DA25" s="72" t="s">
        <v>2415</v>
      </c>
    </row>
    <row r="26" spans="1:105" ht="12" customHeight="1" x14ac:dyDescent="0.25">
      <c r="A26" s="60" t="s">
        <v>2416</v>
      </c>
      <c r="B26" s="262">
        <v>0.48231725024611011</v>
      </c>
      <c r="C26" s="262">
        <v>0.48951528196660737</v>
      </c>
      <c r="D26" s="262">
        <v>0.46119286891559941</v>
      </c>
      <c r="E26" s="262">
        <v>0.56217400074592705</v>
      </c>
      <c r="F26" s="262">
        <v>0.54429443238549391</v>
      </c>
      <c r="G26" s="262">
        <v>0.6602886317006712</v>
      </c>
      <c r="H26" s="262">
        <v>0.66679222872765931</v>
      </c>
      <c r="I26" s="262">
        <v>0.83474639959966557</v>
      </c>
      <c r="J26" s="262">
        <v>0.88372347832718889</v>
      </c>
      <c r="K26" s="262">
        <v>0.79550073087863826</v>
      </c>
      <c r="L26" s="262">
        <v>0.8419647969171592</v>
      </c>
      <c r="M26" s="262">
        <v>0.81863326268116066</v>
      </c>
      <c r="N26" s="262">
        <v>0.86081565545311711</v>
      </c>
      <c r="O26" s="262">
        <v>0.76960884001719143</v>
      </c>
      <c r="P26" s="262">
        <v>0.81051364830554751</v>
      </c>
      <c r="Q26" s="262">
        <v>0.80049407478935242</v>
      </c>
      <c r="R26" s="262">
        <v>0.77453883807661761</v>
      </c>
      <c r="S26" s="262">
        <v>0.88521874471890105</v>
      </c>
      <c r="T26" s="262">
        <v>0.84656192839349687</v>
      </c>
      <c r="U26" s="262">
        <v>0.90973869929668882</v>
      </c>
      <c r="V26" s="262">
        <v>0.77018579776828777</v>
      </c>
      <c r="W26" s="262">
        <v>0.71204271063372782</v>
      </c>
      <c r="X26" s="262">
        <v>0.71738082399030689</v>
      </c>
      <c r="Y26" s="262">
        <v>0.65788655041980948</v>
      </c>
      <c r="DA26" s="72" t="s">
        <v>2417</v>
      </c>
    </row>
    <row r="27" spans="1:105" ht="12" customHeight="1" x14ac:dyDescent="0.25">
      <c r="A27" s="57" t="s">
        <v>2418</v>
      </c>
      <c r="B27" s="261">
        <f t="shared" ref="B27:Y27" si="2">B28+B34</f>
        <v>5.8947888602171936</v>
      </c>
      <c r="C27" s="261">
        <f t="shared" si="2"/>
        <v>5.6089765837409686</v>
      </c>
      <c r="D27" s="261">
        <f t="shared" si="2"/>
        <v>5.0564338533630835</v>
      </c>
      <c r="E27" s="261">
        <f t="shared" si="2"/>
        <v>6.8712345954041965</v>
      </c>
      <c r="F27" s="261">
        <f t="shared" si="2"/>
        <v>6.244811731878718</v>
      </c>
      <c r="G27" s="261">
        <f t="shared" si="2"/>
        <v>8.0377042085157218</v>
      </c>
      <c r="H27" s="261">
        <f t="shared" si="2"/>
        <v>7.5965653301872758</v>
      </c>
      <c r="I27" s="261">
        <f t="shared" si="2"/>
        <v>9.0756181433614316</v>
      </c>
      <c r="J27" s="261">
        <f t="shared" si="2"/>
        <v>9.5567868570491239</v>
      </c>
      <c r="K27" s="261">
        <f t="shared" si="2"/>
        <v>8.8202099259736677</v>
      </c>
      <c r="L27" s="261">
        <f t="shared" si="2"/>
        <v>9.3922572271186802</v>
      </c>
      <c r="M27" s="261">
        <f t="shared" si="2"/>
        <v>8.6979243933916521</v>
      </c>
      <c r="N27" s="261">
        <f t="shared" si="2"/>
        <v>8.694378888980614</v>
      </c>
      <c r="O27" s="261">
        <f t="shared" si="2"/>
        <v>7.9548238269386671</v>
      </c>
      <c r="P27" s="261">
        <f t="shared" si="2"/>
        <v>8.0946283715441663</v>
      </c>
      <c r="Q27" s="261">
        <f t="shared" si="2"/>
        <v>8.2151561957586914</v>
      </c>
      <c r="R27" s="261">
        <f t="shared" si="2"/>
        <v>7.9747474011100561</v>
      </c>
      <c r="S27" s="261">
        <f t="shared" si="2"/>
        <v>9.0349269833701342</v>
      </c>
      <c r="T27" s="261">
        <f t="shared" si="2"/>
        <v>8.5418965527140998</v>
      </c>
      <c r="U27" s="261">
        <f t="shared" si="2"/>
        <v>9.2505903931253854</v>
      </c>
      <c r="V27" s="261">
        <f t="shared" si="2"/>
        <v>7.8009080674119264</v>
      </c>
      <c r="W27" s="261">
        <f t="shared" si="2"/>
        <v>7.1918545839030914</v>
      </c>
      <c r="X27" s="261">
        <f t="shared" si="2"/>
        <v>7.2639216965530595</v>
      </c>
      <c r="Y27" s="261">
        <f t="shared" si="2"/>
        <v>6.4670678280955922</v>
      </c>
      <c r="DA27" s="70"/>
    </row>
    <row r="28" spans="1:105" ht="12" customHeight="1" x14ac:dyDescent="0.25">
      <c r="A28" s="60" t="s">
        <v>2419</v>
      </c>
      <c r="B28" s="329">
        <v>4.2691623957296851</v>
      </c>
      <c r="C28" s="329">
        <v>3.658118546404181</v>
      </c>
      <c r="D28" s="329">
        <v>2.9833719112432751</v>
      </c>
      <c r="E28" s="329">
        <v>4.9140997519573064</v>
      </c>
      <c r="F28" s="329">
        <v>4.0009101424757567</v>
      </c>
      <c r="G28" s="329">
        <v>5.7326766519597037</v>
      </c>
      <c r="H28" s="329">
        <v>4.8658621403334958</v>
      </c>
      <c r="I28" s="329">
        <v>5.2121429280596816</v>
      </c>
      <c r="J28" s="329">
        <v>5.3612495905734772</v>
      </c>
      <c r="K28" s="329">
        <v>5.3650133757025067</v>
      </c>
      <c r="L28" s="329">
        <v>5.7787720503344717</v>
      </c>
      <c r="M28" s="329">
        <v>4.6690315305518384</v>
      </c>
      <c r="N28" s="329">
        <v>3.659570351165947</v>
      </c>
      <c r="O28" s="329">
        <v>3.8360458646025419</v>
      </c>
      <c r="P28" s="329">
        <v>3.232776851879239</v>
      </c>
      <c r="Q28" s="329">
        <v>3.8105722765055909</v>
      </c>
      <c r="R28" s="329">
        <v>3.751397518070549</v>
      </c>
      <c r="S28" s="329">
        <v>4.0930507922695449</v>
      </c>
      <c r="T28" s="329">
        <v>3.6262973107143042</v>
      </c>
      <c r="U28" s="329">
        <v>4.0973756344501462</v>
      </c>
      <c r="V28" s="329">
        <v>3.3709576000432881</v>
      </c>
      <c r="W28" s="329">
        <v>3.0494700847640388</v>
      </c>
      <c r="X28" s="329">
        <v>3.1298889717960829</v>
      </c>
      <c r="Y28" s="329">
        <v>2.257815983634551</v>
      </c>
      <c r="DA28" s="72" t="s">
        <v>2420</v>
      </c>
    </row>
    <row r="29" spans="1:105" ht="12" customHeight="1" x14ac:dyDescent="0.25">
      <c r="A29" s="59" t="s">
        <v>28</v>
      </c>
      <c r="B29" s="230">
        <v>0</v>
      </c>
      <c r="C29" s="230">
        <v>0</v>
      </c>
      <c r="D29" s="230">
        <v>0</v>
      </c>
      <c r="E29" s="230">
        <v>0</v>
      </c>
      <c r="F29" s="230">
        <v>0</v>
      </c>
      <c r="G29" s="230">
        <v>0</v>
      </c>
      <c r="H29" s="230">
        <v>0</v>
      </c>
      <c r="I29" s="230">
        <v>0.1811018409189171</v>
      </c>
      <c r="J29" s="230">
        <v>0</v>
      </c>
      <c r="K29" s="230">
        <v>0</v>
      </c>
      <c r="L29" s="230">
        <v>0</v>
      </c>
      <c r="M29" s="230">
        <v>0</v>
      </c>
      <c r="N29" s="230">
        <v>0</v>
      </c>
      <c r="O29" s="230">
        <v>0</v>
      </c>
      <c r="P29" s="230">
        <v>0</v>
      </c>
      <c r="Q29" s="230">
        <v>0</v>
      </c>
      <c r="R29" s="230">
        <v>0</v>
      </c>
      <c r="S29" s="230">
        <v>0</v>
      </c>
      <c r="T29" s="230">
        <v>0</v>
      </c>
      <c r="U29" s="230">
        <v>0</v>
      </c>
      <c r="V29" s="230">
        <v>0</v>
      </c>
      <c r="W29" s="230">
        <v>0</v>
      </c>
      <c r="X29" s="230">
        <v>0</v>
      </c>
      <c r="Y29" s="230">
        <v>0</v>
      </c>
      <c r="DA29" s="71" t="s">
        <v>2421</v>
      </c>
    </row>
    <row r="30" spans="1:105" ht="12" customHeight="1" x14ac:dyDescent="0.25">
      <c r="A30" s="59" t="s">
        <v>31</v>
      </c>
      <c r="B30" s="230">
        <v>0</v>
      </c>
      <c r="C30" s="230">
        <v>0</v>
      </c>
      <c r="D30" s="230">
        <v>0</v>
      </c>
      <c r="E30" s="230">
        <v>0.46236174718746148</v>
      </c>
      <c r="F30" s="230">
        <v>0</v>
      </c>
      <c r="G30" s="230">
        <v>0</v>
      </c>
      <c r="H30" s="230">
        <v>0</v>
      </c>
      <c r="I30" s="230">
        <v>0</v>
      </c>
      <c r="J30" s="230">
        <v>0.41176103240443018</v>
      </c>
      <c r="K30" s="230">
        <v>0</v>
      </c>
      <c r="L30" s="230">
        <v>0.41488389224654287</v>
      </c>
      <c r="M30" s="230">
        <v>0.39671586945330611</v>
      </c>
      <c r="N30" s="230">
        <v>0.37541301264043109</v>
      </c>
      <c r="O30" s="230">
        <v>0.38317731842164932</v>
      </c>
      <c r="P30" s="230">
        <v>0</v>
      </c>
      <c r="Q30" s="230">
        <v>0.38162990600153901</v>
      </c>
      <c r="R30" s="230">
        <v>0.38409511824591608</v>
      </c>
      <c r="S30" s="230">
        <v>0.3080856781852338</v>
      </c>
      <c r="T30" s="230">
        <v>0.28823160762889982</v>
      </c>
      <c r="U30" s="230">
        <v>0.25422247872022657</v>
      </c>
      <c r="V30" s="230">
        <v>0.3951772327619521</v>
      </c>
      <c r="W30" s="230">
        <v>0.45096066011884001</v>
      </c>
      <c r="X30" s="230">
        <v>0.44331202325479291</v>
      </c>
      <c r="Y30" s="230">
        <v>0.39523341577023108</v>
      </c>
      <c r="DA30" s="71" t="s">
        <v>2422</v>
      </c>
    </row>
    <row r="31" spans="1:105" ht="12" customHeight="1" x14ac:dyDescent="0.25">
      <c r="A31" s="59" t="s">
        <v>159</v>
      </c>
      <c r="B31" s="230">
        <v>1.164516555655728</v>
      </c>
      <c r="C31" s="230">
        <v>1.132452924080197</v>
      </c>
      <c r="D31" s="230">
        <v>0.73424655526614613</v>
      </c>
      <c r="E31" s="230">
        <v>1.606126771590161</v>
      </c>
      <c r="F31" s="230">
        <v>1.190208029024213</v>
      </c>
      <c r="G31" s="230">
        <v>1.202408687559082</v>
      </c>
      <c r="H31" s="230">
        <v>0.75893356150549329</v>
      </c>
      <c r="I31" s="230">
        <v>0.72715799608995668</v>
      </c>
      <c r="J31" s="230">
        <v>0.7311401529715762</v>
      </c>
      <c r="K31" s="230">
        <v>0.73187610773696132</v>
      </c>
      <c r="L31" s="230">
        <v>0.36820245581846789</v>
      </c>
      <c r="M31" s="230">
        <v>0.35268097695713302</v>
      </c>
      <c r="N31" s="230">
        <v>0.33445778141028631</v>
      </c>
      <c r="O31" s="230">
        <v>0.3410913590167558</v>
      </c>
      <c r="P31" s="230">
        <v>0.32426440071640222</v>
      </c>
      <c r="Q31" s="230">
        <v>0.33975538890645651</v>
      </c>
      <c r="R31" s="230">
        <v>0.34184840814509071</v>
      </c>
      <c r="S31" s="230">
        <v>0.2479351174959521</v>
      </c>
      <c r="T31" s="230">
        <v>0.25866768446314242</v>
      </c>
      <c r="U31" s="230">
        <v>0.22559410759825141</v>
      </c>
      <c r="V31" s="230">
        <v>0.19916058040749141</v>
      </c>
      <c r="W31" s="230">
        <v>0.20347914669862849</v>
      </c>
      <c r="X31" s="230">
        <v>0.20023630434012291</v>
      </c>
      <c r="Y31" s="230">
        <v>0.20423847092650679</v>
      </c>
      <c r="DA31" s="71" t="s">
        <v>2423</v>
      </c>
    </row>
    <row r="32" spans="1:105" ht="12" customHeight="1" x14ac:dyDescent="0.25">
      <c r="A32" s="59" t="s">
        <v>32</v>
      </c>
      <c r="B32" s="230">
        <v>0</v>
      </c>
      <c r="C32" s="230">
        <v>0</v>
      </c>
      <c r="D32" s="230">
        <v>0</v>
      </c>
      <c r="E32" s="230">
        <v>0</v>
      </c>
      <c r="F32" s="230">
        <v>0</v>
      </c>
      <c r="G32" s="230">
        <v>0</v>
      </c>
      <c r="H32" s="230">
        <v>0</v>
      </c>
      <c r="I32" s="230">
        <v>0</v>
      </c>
      <c r="J32" s="230">
        <v>0</v>
      </c>
      <c r="K32" s="230">
        <v>0</v>
      </c>
      <c r="L32" s="230">
        <v>0</v>
      </c>
      <c r="M32" s="230">
        <v>0</v>
      </c>
      <c r="N32" s="230">
        <v>0</v>
      </c>
      <c r="O32" s="230">
        <v>0</v>
      </c>
      <c r="P32" s="230">
        <v>0</v>
      </c>
      <c r="Q32" s="230">
        <v>0</v>
      </c>
      <c r="R32" s="230">
        <v>0</v>
      </c>
      <c r="S32" s="230">
        <v>0</v>
      </c>
      <c r="T32" s="230">
        <v>0</v>
      </c>
      <c r="U32" s="230">
        <v>0</v>
      </c>
      <c r="V32" s="230">
        <v>0</v>
      </c>
      <c r="W32" s="230">
        <v>0</v>
      </c>
      <c r="X32" s="230">
        <v>0</v>
      </c>
      <c r="Y32" s="230">
        <v>0</v>
      </c>
      <c r="DA32" s="71" t="s">
        <v>2424</v>
      </c>
    </row>
    <row r="33" spans="1:105" ht="12" customHeight="1" x14ac:dyDescent="0.25">
      <c r="A33" s="59" t="s">
        <v>35</v>
      </c>
      <c r="B33" s="230">
        <v>3.1046458400739572</v>
      </c>
      <c r="C33" s="230">
        <v>2.5256656223239839</v>
      </c>
      <c r="D33" s="230">
        <v>2.249125355977128</v>
      </c>
      <c r="E33" s="230">
        <v>2.845611233179683</v>
      </c>
      <c r="F33" s="230">
        <v>2.8107021134515442</v>
      </c>
      <c r="G33" s="230">
        <v>4.530267964400621</v>
      </c>
      <c r="H33" s="230">
        <v>4.1069285788280023</v>
      </c>
      <c r="I33" s="230">
        <v>4.3038830910508077</v>
      </c>
      <c r="J33" s="230">
        <v>4.2183484051974709</v>
      </c>
      <c r="K33" s="230">
        <v>4.6331372679655454</v>
      </c>
      <c r="L33" s="230">
        <v>4.9956857022694612</v>
      </c>
      <c r="M33" s="230">
        <v>3.9196346841413989</v>
      </c>
      <c r="N33" s="230">
        <v>2.9496995571152289</v>
      </c>
      <c r="O33" s="230">
        <v>3.1117771871641371</v>
      </c>
      <c r="P33" s="230">
        <v>2.9085124511628369</v>
      </c>
      <c r="Q33" s="230">
        <v>3.0891869815975959</v>
      </c>
      <c r="R33" s="230">
        <v>3.0254539916795431</v>
      </c>
      <c r="S33" s="230">
        <v>3.5370299965883589</v>
      </c>
      <c r="T33" s="230">
        <v>3.0793980186222618</v>
      </c>
      <c r="U33" s="230">
        <v>3.617559048131668</v>
      </c>
      <c r="V33" s="230">
        <v>2.776619786873844</v>
      </c>
      <c r="W33" s="230">
        <v>2.39503027794657</v>
      </c>
      <c r="X33" s="230">
        <v>2.4863406442011668</v>
      </c>
      <c r="Y33" s="230">
        <v>1.6583440969378129</v>
      </c>
      <c r="DA33" s="71" t="s">
        <v>2425</v>
      </c>
    </row>
    <row r="34" spans="1:105" ht="12" customHeight="1" x14ac:dyDescent="0.25">
      <c r="A34" s="60" t="s">
        <v>2426</v>
      </c>
      <c r="B34" s="329">
        <v>1.6256264644875089</v>
      </c>
      <c r="C34" s="329">
        <v>1.9508580373367881</v>
      </c>
      <c r="D34" s="329">
        <v>2.073061942119808</v>
      </c>
      <c r="E34" s="329">
        <v>1.95713484344689</v>
      </c>
      <c r="F34" s="329">
        <v>2.2439015894029608</v>
      </c>
      <c r="G34" s="329">
        <v>2.3050275565560181</v>
      </c>
      <c r="H34" s="329">
        <v>2.7307031898537799</v>
      </c>
      <c r="I34" s="329">
        <v>3.8634752153017509</v>
      </c>
      <c r="J34" s="329">
        <v>4.1955372664756467</v>
      </c>
      <c r="K34" s="329">
        <v>3.4551965502711601</v>
      </c>
      <c r="L34" s="329">
        <v>3.613485176784208</v>
      </c>
      <c r="M34" s="329">
        <v>4.0288928628398137</v>
      </c>
      <c r="N34" s="329">
        <v>5.0348085378146674</v>
      </c>
      <c r="O34" s="329">
        <v>4.1187779623361251</v>
      </c>
      <c r="P34" s="329">
        <v>4.8618515196649268</v>
      </c>
      <c r="Q34" s="329">
        <v>4.4045839192531009</v>
      </c>
      <c r="R34" s="329">
        <v>4.2233498830395071</v>
      </c>
      <c r="S34" s="329">
        <v>4.9418761911005884</v>
      </c>
      <c r="T34" s="329">
        <v>4.9155992419997956</v>
      </c>
      <c r="U34" s="329">
        <v>5.1532147586752393</v>
      </c>
      <c r="V34" s="329">
        <v>4.4299504673686378</v>
      </c>
      <c r="W34" s="329">
        <v>4.1423844991390526</v>
      </c>
      <c r="X34" s="329">
        <v>4.1340327247569766</v>
      </c>
      <c r="Y34" s="329">
        <v>4.2092518444610416</v>
      </c>
      <c r="DA34" s="72" t="s">
        <v>2427</v>
      </c>
    </row>
    <row r="35" spans="1:105" ht="12" customHeight="1" x14ac:dyDescent="0.25">
      <c r="A35" s="57" t="s">
        <v>2428</v>
      </c>
      <c r="B35" s="261">
        <v>3.5767244250387629</v>
      </c>
      <c r="C35" s="261">
        <v>3.3866327084208909</v>
      </c>
      <c r="D35" s="261">
        <v>3.0237915846130852</v>
      </c>
      <c r="E35" s="261">
        <v>4.5369742358212148</v>
      </c>
      <c r="F35" s="261">
        <v>4.1982897878581893</v>
      </c>
      <c r="G35" s="261">
        <v>5.2563512293707761</v>
      </c>
      <c r="H35" s="261">
        <v>4.7514215921202672</v>
      </c>
      <c r="I35" s="261">
        <v>5.4876922716039847</v>
      </c>
      <c r="J35" s="261">
        <v>5.8997705759092032</v>
      </c>
      <c r="K35" s="261">
        <v>5.2653868719211179</v>
      </c>
      <c r="L35" s="261">
        <v>5.6635575173478951</v>
      </c>
      <c r="M35" s="261">
        <v>5.1271955806695049</v>
      </c>
      <c r="N35" s="261">
        <v>5.0979845411072704</v>
      </c>
      <c r="O35" s="261">
        <v>4.6095594549334526</v>
      </c>
      <c r="P35" s="261">
        <v>4.5853139561292053</v>
      </c>
      <c r="Q35" s="261">
        <v>4.7912482587961343</v>
      </c>
      <c r="R35" s="261">
        <v>4.6758041272038771</v>
      </c>
      <c r="S35" s="261">
        <v>5.2212909591974821</v>
      </c>
      <c r="T35" s="261">
        <v>4.8984095105949654</v>
      </c>
      <c r="U35" s="261">
        <v>5.3626317923730307</v>
      </c>
      <c r="V35" s="261">
        <v>4.5116255581160392</v>
      </c>
      <c r="W35" s="261">
        <v>4.1565367617120961</v>
      </c>
      <c r="X35" s="261">
        <v>4.2003128778626238</v>
      </c>
      <c r="Y35" s="261">
        <v>3.5947531944120801</v>
      </c>
      <c r="DA35" s="70" t="s">
        <v>2429</v>
      </c>
    </row>
    <row r="36" spans="1:105" ht="12" customHeight="1" x14ac:dyDescent="0.25">
      <c r="A36" s="46" t="s">
        <v>28</v>
      </c>
      <c r="B36" s="229">
        <v>0</v>
      </c>
      <c r="C36" s="229">
        <v>0</v>
      </c>
      <c r="D36" s="229">
        <v>0</v>
      </c>
      <c r="E36" s="229">
        <v>0</v>
      </c>
      <c r="F36" s="229">
        <v>0</v>
      </c>
      <c r="G36" s="229">
        <v>0</v>
      </c>
      <c r="H36" s="229">
        <v>0</v>
      </c>
      <c r="I36" s="229">
        <v>0.1790572229593303</v>
      </c>
      <c r="J36" s="229">
        <v>0</v>
      </c>
      <c r="K36" s="229">
        <v>0</v>
      </c>
      <c r="L36" s="229">
        <v>0</v>
      </c>
      <c r="M36" s="229">
        <v>0</v>
      </c>
      <c r="N36" s="229">
        <v>0</v>
      </c>
      <c r="O36" s="229">
        <v>0</v>
      </c>
      <c r="P36" s="229">
        <v>0</v>
      </c>
      <c r="Q36" s="229">
        <v>0</v>
      </c>
      <c r="R36" s="229">
        <v>0</v>
      </c>
      <c r="S36" s="229">
        <v>0</v>
      </c>
      <c r="T36" s="229">
        <v>0</v>
      </c>
      <c r="U36" s="229">
        <v>0</v>
      </c>
      <c r="V36" s="229">
        <v>0</v>
      </c>
      <c r="W36" s="229">
        <v>0</v>
      </c>
      <c r="X36" s="229">
        <v>0</v>
      </c>
      <c r="Y36" s="229">
        <v>0</v>
      </c>
      <c r="DA36" s="73" t="s">
        <v>2430</v>
      </c>
    </row>
    <row r="37" spans="1:105" ht="12" customHeight="1" x14ac:dyDescent="0.25">
      <c r="A37" s="46" t="s">
        <v>30</v>
      </c>
      <c r="B37" s="229">
        <v>0</v>
      </c>
      <c r="C37" s="229">
        <v>0</v>
      </c>
      <c r="D37" s="229">
        <v>0</v>
      </c>
      <c r="E37" s="229">
        <v>0</v>
      </c>
      <c r="F37" s="229">
        <v>0</v>
      </c>
      <c r="G37" s="229">
        <v>0</v>
      </c>
      <c r="H37" s="229">
        <v>0</v>
      </c>
      <c r="I37" s="229">
        <v>0</v>
      </c>
      <c r="J37" s="229">
        <v>0</v>
      </c>
      <c r="K37" s="229">
        <v>0</v>
      </c>
      <c r="L37" s="229">
        <v>0</v>
      </c>
      <c r="M37" s="229">
        <v>0</v>
      </c>
      <c r="N37" s="229">
        <v>0</v>
      </c>
      <c r="O37" s="229">
        <v>0</v>
      </c>
      <c r="P37" s="229">
        <v>0</v>
      </c>
      <c r="Q37" s="229">
        <v>0</v>
      </c>
      <c r="R37" s="229">
        <v>0</v>
      </c>
      <c r="S37" s="229">
        <v>0</v>
      </c>
      <c r="T37" s="229">
        <v>0</v>
      </c>
      <c r="U37" s="229">
        <v>0</v>
      </c>
      <c r="V37" s="229">
        <v>0</v>
      </c>
      <c r="W37" s="229">
        <v>0</v>
      </c>
      <c r="X37" s="229">
        <v>0</v>
      </c>
      <c r="Y37" s="229">
        <v>0</v>
      </c>
      <c r="DA37" s="73" t="s">
        <v>2431</v>
      </c>
    </row>
    <row r="38" spans="1:105" ht="12" customHeight="1" x14ac:dyDescent="0.25">
      <c r="A38" s="46" t="s">
        <v>31</v>
      </c>
      <c r="B38" s="229">
        <v>0</v>
      </c>
      <c r="C38" s="229">
        <v>0</v>
      </c>
      <c r="D38" s="229">
        <v>0</v>
      </c>
      <c r="E38" s="229">
        <v>0.34373567463590787</v>
      </c>
      <c r="F38" s="229">
        <v>0</v>
      </c>
      <c r="G38" s="229">
        <v>0</v>
      </c>
      <c r="H38" s="229">
        <v>0</v>
      </c>
      <c r="I38" s="229">
        <v>0</v>
      </c>
      <c r="J38" s="229">
        <v>0.39992026035190792</v>
      </c>
      <c r="K38" s="229">
        <v>0</v>
      </c>
      <c r="L38" s="229">
        <v>0.39461139860952432</v>
      </c>
      <c r="M38" s="229">
        <v>0.4254970373863014</v>
      </c>
      <c r="N38" s="229">
        <v>0.46171189392910361</v>
      </c>
      <c r="O38" s="229">
        <v>0.44851257411206968</v>
      </c>
      <c r="P38" s="229">
        <v>0</v>
      </c>
      <c r="Q38" s="229">
        <v>0.45114317522306108</v>
      </c>
      <c r="R38" s="229">
        <v>0.44695231440328509</v>
      </c>
      <c r="S38" s="229">
        <v>0.37376079588748712</v>
      </c>
      <c r="T38" s="229">
        <v>0.36572423776505708</v>
      </c>
      <c r="U38" s="229">
        <v>0.31021215587683437</v>
      </c>
      <c r="V38" s="229">
        <v>0.49079543684444032</v>
      </c>
      <c r="W38" s="229">
        <v>0.56647091901562852</v>
      </c>
      <c r="X38" s="229">
        <v>0.55195855439411201</v>
      </c>
      <c r="Y38" s="229">
        <v>0.57866209253624201</v>
      </c>
      <c r="DA38" s="73" t="s">
        <v>2432</v>
      </c>
    </row>
    <row r="39" spans="1:105" ht="12" customHeight="1" x14ac:dyDescent="0.25">
      <c r="A39" s="46" t="s">
        <v>159</v>
      </c>
      <c r="B39" s="229">
        <v>0.97563747215194607</v>
      </c>
      <c r="C39" s="229">
        <v>1.0336085180386889</v>
      </c>
      <c r="D39" s="229">
        <v>0.72656649284695207</v>
      </c>
      <c r="E39" s="229">
        <v>1.1940500544036099</v>
      </c>
      <c r="F39" s="229">
        <v>0.92918728839583831</v>
      </c>
      <c r="G39" s="229">
        <v>0.90712849780556792</v>
      </c>
      <c r="H39" s="229">
        <v>0.6628438215275182</v>
      </c>
      <c r="I39" s="229">
        <v>0.71894846994312755</v>
      </c>
      <c r="J39" s="229">
        <v>0.71011518166909604</v>
      </c>
      <c r="K39" s="229">
        <v>0.71176369790918237</v>
      </c>
      <c r="L39" s="229">
        <v>0.35021095968615051</v>
      </c>
      <c r="M39" s="229">
        <v>0.37826747653065418</v>
      </c>
      <c r="N39" s="229">
        <v>0.41134199000761651</v>
      </c>
      <c r="O39" s="229">
        <v>0.39925057169392658</v>
      </c>
      <c r="P39" s="229">
        <v>0.43118482160098909</v>
      </c>
      <c r="Q39" s="229">
        <v>0.40164128266663301</v>
      </c>
      <c r="R39" s="229">
        <v>0.39779192688854648</v>
      </c>
      <c r="S39" s="229">
        <v>0.30078784378944279</v>
      </c>
      <c r="T39" s="229">
        <v>0.32821189359820158</v>
      </c>
      <c r="U39" s="229">
        <v>0.27527870400547749</v>
      </c>
      <c r="V39" s="229">
        <v>0.24735003932316149</v>
      </c>
      <c r="W39" s="229">
        <v>0.25559883471989031</v>
      </c>
      <c r="X39" s="229">
        <v>0.249310046385255</v>
      </c>
      <c r="Y39" s="229">
        <v>0.29902598375295708</v>
      </c>
      <c r="DA39" s="73" t="s">
        <v>2433</v>
      </c>
    </row>
    <row r="40" spans="1:105" ht="12" customHeight="1" x14ac:dyDescent="0.25">
      <c r="A40" s="46" t="s">
        <v>32</v>
      </c>
      <c r="B40" s="229">
        <v>0</v>
      </c>
      <c r="C40" s="229">
        <v>0</v>
      </c>
      <c r="D40" s="229">
        <v>0</v>
      </c>
      <c r="E40" s="229">
        <v>0</v>
      </c>
      <c r="F40" s="229">
        <v>0</v>
      </c>
      <c r="G40" s="229">
        <v>0</v>
      </c>
      <c r="H40" s="229">
        <v>0</v>
      </c>
      <c r="I40" s="229">
        <v>0</v>
      </c>
      <c r="J40" s="229">
        <v>0</v>
      </c>
      <c r="K40" s="229">
        <v>0</v>
      </c>
      <c r="L40" s="229">
        <v>0</v>
      </c>
      <c r="M40" s="229">
        <v>0</v>
      </c>
      <c r="N40" s="229">
        <v>0</v>
      </c>
      <c r="O40" s="229">
        <v>0</v>
      </c>
      <c r="P40" s="229">
        <v>0</v>
      </c>
      <c r="Q40" s="229">
        <v>0</v>
      </c>
      <c r="R40" s="229">
        <v>0</v>
      </c>
      <c r="S40" s="229">
        <v>0</v>
      </c>
      <c r="T40" s="229">
        <v>0</v>
      </c>
      <c r="U40" s="229">
        <v>0</v>
      </c>
      <c r="V40" s="229">
        <v>0</v>
      </c>
      <c r="W40" s="229">
        <v>0</v>
      </c>
      <c r="X40" s="229">
        <v>0</v>
      </c>
      <c r="Y40" s="229">
        <v>0</v>
      </c>
      <c r="DA40" s="73" t="s">
        <v>2434</v>
      </c>
    </row>
    <row r="41" spans="1:105" ht="12" customHeight="1" x14ac:dyDescent="0.25">
      <c r="A41" s="46" t="s">
        <v>33</v>
      </c>
      <c r="B41" s="229">
        <v>0</v>
      </c>
      <c r="C41" s="229">
        <v>0</v>
      </c>
      <c r="D41" s="229">
        <v>0</v>
      </c>
      <c r="E41" s="229">
        <v>0</v>
      </c>
      <c r="F41" s="229">
        <v>0</v>
      </c>
      <c r="G41" s="229">
        <v>0</v>
      </c>
      <c r="H41" s="229">
        <v>0</v>
      </c>
      <c r="I41" s="229">
        <v>0</v>
      </c>
      <c r="J41" s="229">
        <v>0</v>
      </c>
      <c r="K41" s="229">
        <v>0</v>
      </c>
      <c r="L41" s="229">
        <v>0</v>
      </c>
      <c r="M41" s="229">
        <v>0</v>
      </c>
      <c r="N41" s="229">
        <v>0</v>
      </c>
      <c r="O41" s="229">
        <v>0</v>
      </c>
      <c r="P41" s="229">
        <v>0</v>
      </c>
      <c r="Q41" s="229">
        <v>0</v>
      </c>
      <c r="R41" s="229">
        <v>0</v>
      </c>
      <c r="S41" s="229">
        <v>0</v>
      </c>
      <c r="T41" s="229">
        <v>0</v>
      </c>
      <c r="U41" s="229">
        <v>0</v>
      </c>
      <c r="V41" s="229">
        <v>1.6766981941681681E-2</v>
      </c>
      <c r="W41" s="229">
        <v>1.0318142733348841E-3</v>
      </c>
      <c r="X41" s="229">
        <v>1.0318142733351579E-3</v>
      </c>
      <c r="Y41" s="229">
        <v>1.0318142733352091E-3</v>
      </c>
      <c r="DA41" s="73" t="s">
        <v>2435</v>
      </c>
    </row>
    <row r="42" spans="1:105" ht="12" customHeight="1" x14ac:dyDescent="0.25">
      <c r="A42" s="46" t="s">
        <v>35</v>
      </c>
      <c r="B42" s="229">
        <v>2.601086952886817</v>
      </c>
      <c r="C42" s="229">
        <v>2.3052167957196992</v>
      </c>
      <c r="D42" s="229">
        <v>2.2255999842901808</v>
      </c>
      <c r="E42" s="229">
        <v>2.115525566157956</v>
      </c>
      <c r="F42" s="229">
        <v>2.194295964737909</v>
      </c>
      <c r="G42" s="229">
        <v>3.4177523962720811</v>
      </c>
      <c r="H42" s="229">
        <v>3.586944064683097</v>
      </c>
      <c r="I42" s="229">
        <v>4.2552927696091567</v>
      </c>
      <c r="J42" s="229">
        <v>4.0970438183782782</v>
      </c>
      <c r="K42" s="229">
        <v>4.5058157793466416</v>
      </c>
      <c r="L42" s="229">
        <v>4.7515812467712939</v>
      </c>
      <c r="M42" s="229">
        <v>4.2039985646076046</v>
      </c>
      <c r="N42" s="229">
        <v>3.6277681464972091</v>
      </c>
      <c r="O42" s="229">
        <v>3.642363806989231</v>
      </c>
      <c r="P42" s="229">
        <v>3.86754272010183</v>
      </c>
      <c r="Q42" s="229">
        <v>3.6518773864909408</v>
      </c>
      <c r="R42" s="229">
        <v>3.5205697741674071</v>
      </c>
      <c r="S42" s="229">
        <v>4.2910243487785156</v>
      </c>
      <c r="T42" s="229">
        <v>3.9073108685077229</v>
      </c>
      <c r="U42" s="229">
        <v>4.4142862463695556</v>
      </c>
      <c r="V42" s="229">
        <v>3.448458585848146</v>
      </c>
      <c r="W42" s="229">
        <v>3.0084996821255321</v>
      </c>
      <c r="X42" s="229">
        <v>3.0956908807227199</v>
      </c>
      <c r="Y42" s="229">
        <v>2.4279851525434659</v>
      </c>
      <c r="DA42" s="73" t="s">
        <v>2436</v>
      </c>
    </row>
    <row r="43" spans="1:105" ht="12" customHeight="1" x14ac:dyDescent="0.25">
      <c r="A43" s="46" t="s">
        <v>36</v>
      </c>
      <c r="B43" s="229">
        <v>0</v>
      </c>
      <c r="C43" s="229">
        <v>0</v>
      </c>
      <c r="D43" s="229">
        <v>0</v>
      </c>
      <c r="E43" s="229">
        <v>0</v>
      </c>
      <c r="F43" s="229">
        <v>0</v>
      </c>
      <c r="G43" s="229">
        <v>0</v>
      </c>
      <c r="H43" s="229">
        <v>0</v>
      </c>
      <c r="I43" s="229">
        <v>0</v>
      </c>
      <c r="J43" s="229">
        <v>0</v>
      </c>
      <c r="K43" s="229">
        <v>0</v>
      </c>
      <c r="L43" s="229">
        <v>0</v>
      </c>
      <c r="M43" s="229">
        <v>0</v>
      </c>
      <c r="N43" s="229">
        <v>0</v>
      </c>
      <c r="O43" s="229">
        <v>0</v>
      </c>
      <c r="P43" s="229">
        <v>0</v>
      </c>
      <c r="Q43" s="229">
        <v>0</v>
      </c>
      <c r="R43" s="229">
        <v>0</v>
      </c>
      <c r="S43" s="229">
        <v>0</v>
      </c>
      <c r="T43" s="229">
        <v>0</v>
      </c>
      <c r="U43" s="229">
        <v>0</v>
      </c>
      <c r="V43" s="229">
        <v>0</v>
      </c>
      <c r="W43" s="229">
        <v>0</v>
      </c>
      <c r="X43" s="229">
        <v>0</v>
      </c>
      <c r="Y43" s="229">
        <v>0</v>
      </c>
      <c r="DA43" s="73" t="s">
        <v>2437</v>
      </c>
    </row>
    <row r="44" spans="1:105" ht="12" customHeight="1" x14ac:dyDescent="0.25">
      <c r="A44" s="46" t="s">
        <v>38</v>
      </c>
      <c r="B44" s="229">
        <v>0</v>
      </c>
      <c r="C44" s="229">
        <v>4.7807394662504353E-2</v>
      </c>
      <c r="D44" s="229">
        <v>7.1625107475951313E-2</v>
      </c>
      <c r="E44" s="229">
        <v>7.1625107476848915E-2</v>
      </c>
      <c r="F44" s="229">
        <v>7.1625107474036775E-2</v>
      </c>
      <c r="G44" s="229">
        <v>7.1625107477076969E-2</v>
      </c>
      <c r="H44" s="229">
        <v>0.2388650042881412</v>
      </c>
      <c r="I44" s="229">
        <v>0</v>
      </c>
      <c r="J44" s="229">
        <v>0</v>
      </c>
      <c r="K44" s="229">
        <v>0</v>
      </c>
      <c r="L44" s="229">
        <v>0</v>
      </c>
      <c r="M44" s="229">
        <v>0</v>
      </c>
      <c r="N44" s="229">
        <v>2.390369733148871E-2</v>
      </c>
      <c r="O44" s="229">
        <v>2.3903697332200689E-2</v>
      </c>
      <c r="P44" s="229">
        <v>9.552880480879565E-2</v>
      </c>
      <c r="Q44" s="229">
        <v>9.5528804805166082E-2</v>
      </c>
      <c r="R44" s="229">
        <v>7.162510747252411E-2</v>
      </c>
      <c r="S44" s="229">
        <v>3.594153052124105E-2</v>
      </c>
      <c r="T44" s="229">
        <v>3.4479793634351032E-2</v>
      </c>
      <c r="U44" s="229">
        <v>3.5253654338785897E-2</v>
      </c>
      <c r="V44" s="229">
        <v>3.4823731725031178E-2</v>
      </c>
      <c r="W44" s="229">
        <v>7.1109200337329093E-2</v>
      </c>
      <c r="X44" s="229">
        <v>7.9793637137918927E-2</v>
      </c>
      <c r="Y44" s="229">
        <v>8.0309544274590486E-2</v>
      </c>
      <c r="DA44" s="73" t="s">
        <v>2438</v>
      </c>
    </row>
    <row r="45" spans="1:105" ht="12" customHeight="1" x14ac:dyDescent="0.25">
      <c r="A45" s="46" t="s">
        <v>39</v>
      </c>
      <c r="B45" s="229">
        <v>0</v>
      </c>
      <c r="C45" s="229">
        <v>0</v>
      </c>
      <c r="D45" s="229">
        <v>0</v>
      </c>
      <c r="E45" s="229">
        <v>0.81203783314689226</v>
      </c>
      <c r="F45" s="229">
        <v>1.003181427250404</v>
      </c>
      <c r="G45" s="229">
        <v>0.85984522781605033</v>
      </c>
      <c r="H45" s="229">
        <v>0.26276870162151178</v>
      </c>
      <c r="I45" s="229">
        <v>0.33439380909237032</v>
      </c>
      <c r="J45" s="229">
        <v>0.69269131550992136</v>
      </c>
      <c r="K45" s="229">
        <v>4.7807394665293892E-2</v>
      </c>
      <c r="L45" s="229">
        <v>0.1671539122809258</v>
      </c>
      <c r="M45" s="229">
        <v>0.1194325021449439</v>
      </c>
      <c r="N45" s="229">
        <v>0.57325881334185336</v>
      </c>
      <c r="O45" s="229">
        <v>9.5528804806025075E-2</v>
      </c>
      <c r="P45" s="229">
        <v>0.1910576096175913</v>
      </c>
      <c r="Q45" s="229">
        <v>0.1910576096103323</v>
      </c>
      <c r="R45" s="229">
        <v>0.23886500427211521</v>
      </c>
      <c r="S45" s="229">
        <v>0.21977644022079459</v>
      </c>
      <c r="T45" s="229">
        <v>0.26268271708963192</v>
      </c>
      <c r="U45" s="229">
        <v>0.32760103178237637</v>
      </c>
      <c r="V45" s="229">
        <v>0.27343078243357832</v>
      </c>
      <c r="W45" s="229">
        <v>0.25382631124038152</v>
      </c>
      <c r="X45" s="229">
        <v>0.22252794494928249</v>
      </c>
      <c r="Y45" s="229">
        <v>0.20773860703148889</v>
      </c>
      <c r="DA45" s="73" t="s">
        <v>2439</v>
      </c>
    </row>
    <row r="46" spans="1:105" ht="12" customHeight="1" x14ac:dyDescent="0.25">
      <c r="A46" s="57" t="s">
        <v>2440</v>
      </c>
      <c r="B46" s="261">
        <v>2.2697282364522819</v>
      </c>
      <c r="C46" s="261">
        <v>2.30360132690168</v>
      </c>
      <c r="D46" s="261">
        <v>2.1703193831322318</v>
      </c>
      <c r="E46" s="261">
        <v>2.645524709392598</v>
      </c>
      <c r="F46" s="261">
        <v>2.5613855641670291</v>
      </c>
      <c r="G46" s="261">
        <v>3.1072406197678641</v>
      </c>
      <c r="H46" s="261">
        <v>3.1378457822478079</v>
      </c>
      <c r="I46" s="261">
        <v>3.9282183510572488</v>
      </c>
      <c r="J46" s="261">
        <v>4.15869872153971</v>
      </c>
      <c r="K46" s="261">
        <v>3.7435328511935899</v>
      </c>
      <c r="L46" s="261">
        <v>3.9621872796101592</v>
      </c>
      <c r="M46" s="261">
        <v>3.8523918243819311</v>
      </c>
      <c r="N46" s="261">
        <v>4.0508972021323144</v>
      </c>
      <c r="O46" s="261">
        <v>3.6216886589044281</v>
      </c>
      <c r="P46" s="261">
        <v>3.8141818743790461</v>
      </c>
      <c r="Q46" s="261">
        <v>3.7670309401851858</v>
      </c>
      <c r="R46" s="261">
        <v>3.6448886497723172</v>
      </c>
      <c r="S46" s="261">
        <v>4.1657352692654142</v>
      </c>
      <c r="T46" s="261">
        <v>3.9838208394988071</v>
      </c>
      <c r="U46" s="261">
        <v>4.2811232908079448</v>
      </c>
      <c r="V46" s="261">
        <v>3.6244037542037062</v>
      </c>
      <c r="W46" s="261">
        <v>3.350789226511659</v>
      </c>
      <c r="X46" s="261">
        <v>3.3759097599543848</v>
      </c>
      <c r="Y46" s="261">
        <v>3.0959367078579261</v>
      </c>
      <c r="DA46" s="70" t="s">
        <v>2441</v>
      </c>
    </row>
    <row r="47" spans="1:105" ht="12" customHeight="1" x14ac:dyDescent="0.25">
      <c r="A47" s="41" t="s">
        <v>2442</v>
      </c>
      <c r="B47" s="350">
        <v>1.536959368246088</v>
      </c>
      <c r="C47" s="350">
        <v>1.5598967238561261</v>
      </c>
      <c r="D47" s="350">
        <v>1.4696440985397601</v>
      </c>
      <c r="E47" s="350">
        <v>1.7914320845666329</v>
      </c>
      <c r="F47" s="350">
        <v>1.7344567844343199</v>
      </c>
      <c r="G47" s="350">
        <v>2.1040856360018241</v>
      </c>
      <c r="H47" s="350">
        <v>2.124810095624253</v>
      </c>
      <c r="I47" s="350">
        <v>2.6600153702148148</v>
      </c>
      <c r="J47" s="350">
        <v>2.8160864623044768</v>
      </c>
      <c r="K47" s="350">
        <v>2.5349545348972171</v>
      </c>
      <c r="L47" s="350">
        <v>2.6830176231410432</v>
      </c>
      <c r="M47" s="350">
        <v>2.6086690069526859</v>
      </c>
      <c r="N47" s="350">
        <v>2.7430880510835198</v>
      </c>
      <c r="O47" s="350">
        <v>2.4524470479665701</v>
      </c>
      <c r="P47" s="350">
        <v>2.5827949222609679</v>
      </c>
      <c r="Q47" s="350">
        <v>2.5508663993360909</v>
      </c>
      <c r="R47" s="350">
        <v>2.4681570535676638</v>
      </c>
      <c r="S47" s="350">
        <v>2.8208513005672442</v>
      </c>
      <c r="T47" s="350">
        <v>2.6976669111066109</v>
      </c>
      <c r="U47" s="350">
        <v>2.8989869548032678</v>
      </c>
      <c r="V47" s="350">
        <v>2.454285590171267</v>
      </c>
      <c r="W47" s="350">
        <v>2.269005958508473</v>
      </c>
      <c r="X47" s="350">
        <v>2.2860164704235402</v>
      </c>
      <c r="Y47" s="350">
        <v>2.0964311278414272</v>
      </c>
      <c r="DA47" s="97" t="s">
        <v>2443</v>
      </c>
    </row>
    <row r="48" spans="1:105" ht="12" customHeight="1" x14ac:dyDescent="0.25">
      <c r="A48" s="172"/>
      <c r="B48" s="172"/>
      <c r="C48" s="172"/>
      <c r="D48" s="172"/>
      <c r="E48" s="172"/>
      <c r="F48" s="172"/>
      <c r="G48" s="172"/>
      <c r="H48" s="172"/>
      <c r="I48" s="172"/>
      <c r="J48" s="172"/>
      <c r="K48" s="172"/>
      <c r="L48" s="172"/>
      <c r="M48" s="172"/>
      <c r="N48" s="172"/>
      <c r="O48" s="172"/>
      <c r="P48" s="172"/>
      <c r="Q48" s="172"/>
      <c r="R48" s="172"/>
      <c r="S48" s="172"/>
      <c r="T48" s="172"/>
      <c r="U48" s="172"/>
      <c r="V48" s="172"/>
      <c r="W48" s="172"/>
      <c r="X48" s="172"/>
      <c r="Y48" s="172"/>
      <c r="DA48" s="176"/>
    </row>
    <row r="49" spans="1:105" ht="15" customHeight="1" x14ac:dyDescent="0.25">
      <c r="A49" s="32" t="s">
        <v>99</v>
      </c>
      <c r="B49" s="257"/>
      <c r="C49" s="257"/>
      <c r="D49" s="257"/>
      <c r="E49" s="257"/>
      <c r="F49" s="257"/>
      <c r="G49" s="257"/>
      <c r="H49" s="257"/>
      <c r="I49" s="257"/>
      <c r="J49" s="257"/>
      <c r="K49" s="257"/>
      <c r="L49" s="257"/>
      <c r="M49" s="257"/>
      <c r="N49" s="257"/>
      <c r="O49" s="257"/>
      <c r="P49" s="257"/>
      <c r="Q49" s="257"/>
      <c r="R49" s="257"/>
      <c r="S49" s="257"/>
      <c r="T49" s="257"/>
      <c r="U49" s="257"/>
      <c r="V49" s="257"/>
      <c r="W49" s="257"/>
      <c r="X49" s="257"/>
      <c r="Y49" s="257"/>
      <c r="DA49" s="88"/>
    </row>
    <row r="50" spans="1:105" ht="12" customHeight="1" x14ac:dyDescent="0.25">
      <c r="A50" s="172"/>
      <c r="B50" s="172"/>
      <c r="C50" s="172"/>
      <c r="D50" s="172"/>
      <c r="E50" s="172"/>
      <c r="F50" s="172"/>
      <c r="G50" s="172"/>
      <c r="H50" s="172"/>
      <c r="I50" s="172"/>
      <c r="J50" s="172"/>
      <c r="K50" s="172"/>
      <c r="L50" s="172"/>
      <c r="M50" s="172"/>
      <c r="N50" s="172"/>
      <c r="O50" s="172"/>
      <c r="P50" s="172"/>
      <c r="Q50" s="172"/>
      <c r="R50" s="172"/>
      <c r="S50" s="172"/>
      <c r="T50" s="172"/>
      <c r="U50" s="172"/>
      <c r="V50" s="172"/>
      <c r="W50" s="172"/>
      <c r="X50" s="172"/>
      <c r="Y50" s="172"/>
      <c r="DA50" s="176"/>
    </row>
    <row r="51" spans="1:105" ht="12" customHeight="1" x14ac:dyDescent="0.25">
      <c r="A51" s="35" t="s">
        <v>23</v>
      </c>
      <c r="B51" s="232">
        <f t="shared" ref="B51:Y51" si="3">SUM(B$52:B$56,B$58:B$59,B$61:B$62,B$64:B$65,B$66:B$68)</f>
        <v>0.99999999999999989</v>
      </c>
      <c r="C51" s="232">
        <f t="shared" si="3"/>
        <v>0.99999999999999989</v>
      </c>
      <c r="D51" s="232">
        <f t="shared" si="3"/>
        <v>1</v>
      </c>
      <c r="E51" s="232">
        <f t="shared" si="3"/>
        <v>1.0000000000000002</v>
      </c>
      <c r="F51" s="232">
        <f t="shared" si="3"/>
        <v>0.99999999999999978</v>
      </c>
      <c r="G51" s="232">
        <f t="shared" si="3"/>
        <v>1</v>
      </c>
      <c r="H51" s="232">
        <f t="shared" si="3"/>
        <v>1.0000000000000002</v>
      </c>
      <c r="I51" s="232">
        <f t="shared" si="3"/>
        <v>0.99999999999999989</v>
      </c>
      <c r="J51" s="232">
        <f t="shared" si="3"/>
        <v>1</v>
      </c>
      <c r="K51" s="232">
        <f t="shared" si="3"/>
        <v>1.0000000000000002</v>
      </c>
      <c r="L51" s="232">
        <f t="shared" si="3"/>
        <v>1.0000000000000002</v>
      </c>
      <c r="M51" s="232">
        <f t="shared" si="3"/>
        <v>0.99999999999999978</v>
      </c>
      <c r="N51" s="232">
        <f t="shared" si="3"/>
        <v>1</v>
      </c>
      <c r="O51" s="232">
        <f t="shared" si="3"/>
        <v>1</v>
      </c>
      <c r="P51" s="232">
        <f t="shared" si="3"/>
        <v>1.0000000000000002</v>
      </c>
      <c r="Q51" s="232">
        <f t="shared" si="3"/>
        <v>1.0000000000000002</v>
      </c>
      <c r="R51" s="232">
        <f t="shared" si="3"/>
        <v>0.99999999999999989</v>
      </c>
      <c r="S51" s="232">
        <f t="shared" si="3"/>
        <v>1</v>
      </c>
      <c r="T51" s="232">
        <f t="shared" si="3"/>
        <v>1</v>
      </c>
      <c r="U51" s="232">
        <f t="shared" si="3"/>
        <v>0.99999999999999989</v>
      </c>
      <c r="V51" s="232">
        <f t="shared" si="3"/>
        <v>1</v>
      </c>
      <c r="W51" s="232">
        <f t="shared" si="3"/>
        <v>1</v>
      </c>
      <c r="X51" s="232">
        <f t="shared" si="3"/>
        <v>1</v>
      </c>
      <c r="Y51" s="232">
        <f t="shared" si="3"/>
        <v>1</v>
      </c>
      <c r="DA51" s="95"/>
    </row>
    <row r="52" spans="1:105" ht="12" customHeight="1" x14ac:dyDescent="0.25">
      <c r="A52" s="55" t="s">
        <v>91</v>
      </c>
      <c r="B52" s="299">
        <f t="shared" ref="B52:Y52" si="4">IF(B$6=0,0,B$6/B$5)</f>
        <v>2.1043505308951327E-2</v>
      </c>
      <c r="C52" s="299">
        <f t="shared" si="4"/>
        <v>2.2048890326285292E-2</v>
      </c>
      <c r="D52" s="299">
        <f t="shared" si="4"/>
        <v>2.2766841891574754E-2</v>
      </c>
      <c r="E52" s="299">
        <f t="shared" si="4"/>
        <v>2.0781360345689382E-2</v>
      </c>
      <c r="F52" s="299">
        <f t="shared" si="4"/>
        <v>2.1636366014997219E-2</v>
      </c>
      <c r="G52" s="299">
        <f t="shared" si="4"/>
        <v>2.0830801859849094E-2</v>
      </c>
      <c r="H52" s="299">
        <f t="shared" si="4"/>
        <v>2.1989058146579244E-2</v>
      </c>
      <c r="I52" s="299">
        <f t="shared" si="4"/>
        <v>2.2853431379244213E-2</v>
      </c>
      <c r="J52" s="299">
        <f t="shared" si="4"/>
        <v>2.2873637547107199E-2</v>
      </c>
      <c r="K52" s="299">
        <f t="shared" si="4"/>
        <v>2.2578413825872889E-2</v>
      </c>
      <c r="L52" s="299">
        <f t="shared" si="4"/>
        <v>2.2452632431776195E-2</v>
      </c>
      <c r="M52" s="299">
        <f t="shared" si="4"/>
        <v>2.3319669912421275E-2</v>
      </c>
      <c r="N52" s="299">
        <f t="shared" si="4"/>
        <v>2.4200474260916139E-2</v>
      </c>
      <c r="O52" s="299">
        <f t="shared" si="4"/>
        <v>2.3844272144171265E-2</v>
      </c>
      <c r="P52" s="299">
        <f t="shared" si="4"/>
        <v>2.4502327445026586E-2</v>
      </c>
      <c r="Q52" s="299">
        <f t="shared" si="4"/>
        <v>2.3942839732701556E-2</v>
      </c>
      <c r="R52" s="299">
        <f t="shared" si="4"/>
        <v>2.3869177368001784E-2</v>
      </c>
      <c r="S52" s="299">
        <f t="shared" si="4"/>
        <v>2.4059740154095961E-2</v>
      </c>
      <c r="T52" s="299">
        <f t="shared" si="4"/>
        <v>2.4288737960105319E-2</v>
      </c>
      <c r="U52" s="299">
        <f t="shared" si="4"/>
        <v>2.4109570034477407E-2</v>
      </c>
      <c r="V52" s="299">
        <f t="shared" si="4"/>
        <v>2.4198279603060313E-2</v>
      </c>
      <c r="W52" s="299">
        <f t="shared" si="4"/>
        <v>2.425782923961543E-2</v>
      </c>
      <c r="X52" s="299">
        <f t="shared" si="4"/>
        <v>2.4210375585109922E-2</v>
      </c>
      <c r="Y52" s="299">
        <f t="shared" si="4"/>
        <v>2.4893095987303503E-2</v>
      </c>
      <c r="DA52" s="67"/>
    </row>
    <row r="53" spans="1:105" ht="12" customHeight="1" x14ac:dyDescent="0.25">
      <c r="A53" s="173" t="s">
        <v>92</v>
      </c>
      <c r="B53" s="233">
        <f t="shared" ref="B53:Y53" si="5">IF(B$7=0,0,B$7/B$5)</f>
        <v>2.86191672201738E-2</v>
      </c>
      <c r="C53" s="233">
        <f t="shared" si="5"/>
        <v>2.9986490843748E-2</v>
      </c>
      <c r="D53" s="233">
        <f t="shared" si="5"/>
        <v>3.0962904972541661E-2</v>
      </c>
      <c r="E53" s="233">
        <f t="shared" si="5"/>
        <v>2.8262650070137549E-2</v>
      </c>
      <c r="F53" s="233">
        <f t="shared" si="5"/>
        <v>2.9425457780396205E-2</v>
      </c>
      <c r="G53" s="233">
        <f t="shared" si="5"/>
        <v>2.8329890529394774E-2</v>
      </c>
      <c r="H53" s="233">
        <f t="shared" si="5"/>
        <v>2.9905119079347762E-2</v>
      </c>
      <c r="I53" s="233">
        <f t="shared" si="5"/>
        <v>3.108066667577215E-2</v>
      </c>
      <c r="J53" s="233">
        <f t="shared" si="5"/>
        <v>3.1108147064065783E-2</v>
      </c>
      <c r="K53" s="233">
        <f t="shared" si="5"/>
        <v>3.070664280318712E-2</v>
      </c>
      <c r="L53" s="233">
        <f t="shared" si="5"/>
        <v>3.0535580107215608E-2</v>
      </c>
      <c r="M53" s="233">
        <f t="shared" si="5"/>
        <v>3.1714751080892944E-2</v>
      </c>
      <c r="N53" s="233">
        <f t="shared" si="5"/>
        <v>3.2912644994845926E-2</v>
      </c>
      <c r="O53" s="233">
        <f t="shared" si="5"/>
        <v>3.2428210116072907E-2</v>
      </c>
      <c r="P53" s="233">
        <f t="shared" si="5"/>
        <v>3.3323165325236173E-2</v>
      </c>
      <c r="Q53" s="233">
        <f t="shared" si="5"/>
        <v>3.2562262036474131E-2</v>
      </c>
      <c r="R53" s="233">
        <f t="shared" si="5"/>
        <v>3.2462081220482455E-2</v>
      </c>
      <c r="S53" s="233">
        <f t="shared" si="5"/>
        <v>3.2721246609570501E-2</v>
      </c>
      <c r="T53" s="233">
        <f t="shared" si="5"/>
        <v>3.3032683625743242E-2</v>
      </c>
      <c r="U53" s="233">
        <f t="shared" si="5"/>
        <v>3.2789015246889271E-2</v>
      </c>
      <c r="V53" s="233">
        <f t="shared" si="5"/>
        <v>3.2909660260162038E-2</v>
      </c>
      <c r="W53" s="233">
        <f t="shared" si="5"/>
        <v>3.2990647765876971E-2</v>
      </c>
      <c r="X53" s="233">
        <f t="shared" si="5"/>
        <v>3.2926110795749489E-2</v>
      </c>
      <c r="Y53" s="233">
        <f t="shared" si="5"/>
        <v>3.3854610542732762E-2</v>
      </c>
      <c r="DA53" s="177"/>
    </row>
    <row r="54" spans="1:105" ht="12" customHeight="1" x14ac:dyDescent="0.25">
      <c r="A54" s="173" t="s">
        <v>93</v>
      </c>
      <c r="B54" s="233">
        <f t="shared" ref="B54:Y54" si="6">IF(B$8=0,0,B$8/B$5)</f>
        <v>3.5353088919038232E-2</v>
      </c>
      <c r="C54" s="233">
        <f t="shared" si="6"/>
        <v>3.7042135748159281E-2</v>
      </c>
      <c r="D54" s="233">
        <f t="shared" si="6"/>
        <v>3.8248294377845576E-2</v>
      </c>
      <c r="E54" s="233">
        <f t="shared" si="6"/>
        <v>3.491268538075816E-2</v>
      </c>
      <c r="F54" s="233">
        <f t="shared" si="6"/>
        <v>3.6349094905195327E-2</v>
      </c>
      <c r="G54" s="233">
        <f t="shared" si="6"/>
        <v>3.4995747124546464E-2</v>
      </c>
      <c r="H54" s="233">
        <f t="shared" si="6"/>
        <v>3.6941617686253141E-2</v>
      </c>
      <c r="I54" s="233">
        <f t="shared" si="6"/>
        <v>3.8393764717130276E-2</v>
      </c>
      <c r="J54" s="233">
        <f t="shared" si="6"/>
        <v>3.8427711079140094E-2</v>
      </c>
      <c r="K54" s="233">
        <f t="shared" si="6"/>
        <v>3.7931735227466463E-2</v>
      </c>
      <c r="L54" s="233">
        <f t="shared" si="6"/>
        <v>3.7720422485384014E-2</v>
      </c>
      <c r="M54" s="233">
        <f t="shared" si="6"/>
        <v>3.9177045452867751E-2</v>
      </c>
      <c r="N54" s="233">
        <f t="shared" si="6"/>
        <v>4.0656796758339095E-2</v>
      </c>
      <c r="O54" s="233">
        <f t="shared" si="6"/>
        <v>4.0058377202207729E-2</v>
      </c>
      <c r="P54" s="233">
        <f t="shared" si="6"/>
        <v>4.116391010764469E-2</v>
      </c>
      <c r="Q54" s="233">
        <f t="shared" si="6"/>
        <v>4.0223970750938642E-2</v>
      </c>
      <c r="R54" s="233">
        <f t="shared" si="6"/>
        <v>4.0100217978243001E-2</v>
      </c>
      <c r="S54" s="233">
        <f t="shared" si="6"/>
        <v>4.0420363458881184E-2</v>
      </c>
      <c r="T54" s="233">
        <f t="shared" si="6"/>
        <v>4.080507977297694E-2</v>
      </c>
      <c r="U54" s="233">
        <f t="shared" si="6"/>
        <v>4.0504077657922029E-2</v>
      </c>
      <c r="V54" s="233">
        <f t="shared" si="6"/>
        <v>4.0653109733141318E-2</v>
      </c>
      <c r="W54" s="233">
        <f t="shared" si="6"/>
        <v>4.0753153122553919E-2</v>
      </c>
      <c r="X54" s="233">
        <f t="shared" si="6"/>
        <v>4.0673430982984676E-2</v>
      </c>
      <c r="Y54" s="233">
        <f t="shared" si="6"/>
        <v>4.1820401258669877E-2</v>
      </c>
      <c r="DA54" s="177"/>
    </row>
    <row r="55" spans="1:105" ht="12" customHeight="1" x14ac:dyDescent="0.25">
      <c r="A55" s="173" t="s">
        <v>94</v>
      </c>
      <c r="B55" s="233">
        <f t="shared" ref="B55:Y55" si="7">IF(B$9=0,0,B$9/B$5)</f>
        <v>2.1885245521309372E-2</v>
      </c>
      <c r="C55" s="233">
        <f t="shared" si="7"/>
        <v>2.2930845939336694E-2</v>
      </c>
      <c r="D55" s="233">
        <f t="shared" si="7"/>
        <v>2.3677515567237736E-2</v>
      </c>
      <c r="E55" s="233">
        <f t="shared" si="7"/>
        <v>2.1612614759516952E-2</v>
      </c>
      <c r="F55" s="233">
        <f t="shared" si="7"/>
        <v>2.25018206555971E-2</v>
      </c>
      <c r="G55" s="233">
        <f t="shared" si="7"/>
        <v>2.1664033934243054E-2</v>
      </c>
      <c r="H55" s="233">
        <f t="shared" si="7"/>
        <v>2.2868620472442407E-2</v>
      </c>
      <c r="I55" s="233">
        <f t="shared" si="7"/>
        <v>2.3767568634413986E-2</v>
      </c>
      <c r="J55" s="233">
        <f t="shared" si="7"/>
        <v>2.378858304899148E-2</v>
      </c>
      <c r="K55" s="233">
        <f t="shared" si="7"/>
        <v>2.3481550378907801E-2</v>
      </c>
      <c r="L55" s="233">
        <f t="shared" si="7"/>
        <v>2.3350737729047232E-2</v>
      </c>
      <c r="M55" s="233">
        <f t="shared" si="7"/>
        <v>2.4252456708918128E-2</v>
      </c>
      <c r="N55" s="233">
        <f t="shared" si="7"/>
        <v>2.5168493231352781E-2</v>
      </c>
      <c r="O55" s="233">
        <f t="shared" si="7"/>
        <v>2.4798043029938113E-2</v>
      </c>
      <c r="P55" s="233">
        <f t="shared" si="7"/>
        <v>2.548242054282765E-2</v>
      </c>
      <c r="Q55" s="233">
        <f t="shared" si="7"/>
        <v>2.4900553322009616E-2</v>
      </c>
      <c r="R55" s="233">
        <f t="shared" si="7"/>
        <v>2.4823944462721854E-2</v>
      </c>
      <c r="S55" s="233">
        <f t="shared" si="7"/>
        <v>2.5022129760259793E-2</v>
      </c>
      <c r="T55" s="233">
        <f t="shared" si="7"/>
        <v>2.5260287478509526E-2</v>
      </c>
      <c r="U55" s="233">
        <f t="shared" si="7"/>
        <v>2.5073952835856492E-2</v>
      </c>
      <c r="V55" s="233">
        <f t="shared" si="7"/>
        <v>2.5166210787182727E-2</v>
      </c>
      <c r="W55" s="233">
        <f t="shared" si="7"/>
        <v>2.5228142409200037E-2</v>
      </c>
      <c r="X55" s="233">
        <f t="shared" si="7"/>
        <v>2.5178790608514304E-2</v>
      </c>
      <c r="Y55" s="233">
        <f t="shared" si="7"/>
        <v>2.5888819826795646E-2</v>
      </c>
      <c r="DA55" s="177"/>
    </row>
    <row r="56" spans="1:105" ht="12" customHeight="1" x14ac:dyDescent="0.25">
      <c r="A56" s="56" t="s">
        <v>95</v>
      </c>
      <c r="B56" s="300">
        <f t="shared" ref="B56:Y56" si="8">IF(B$10=0,0,B$10/B$5)</f>
        <v>2.833201547446057E-2</v>
      </c>
      <c r="C56" s="300">
        <f t="shared" si="8"/>
        <v>2.7830950379996788E-2</v>
      </c>
      <c r="D56" s="300">
        <f t="shared" si="8"/>
        <v>2.749719956175712E-2</v>
      </c>
      <c r="E56" s="300">
        <f t="shared" si="8"/>
        <v>2.7638940095418361E-2</v>
      </c>
      <c r="F56" s="300">
        <f t="shared" si="8"/>
        <v>2.7345993409785288E-2</v>
      </c>
      <c r="G56" s="300">
        <f t="shared" si="8"/>
        <v>2.7933677518604833E-2</v>
      </c>
      <c r="H56" s="300">
        <f t="shared" si="8"/>
        <v>2.7596709531797235E-2</v>
      </c>
      <c r="I56" s="300">
        <f t="shared" si="8"/>
        <v>2.7284828850977605E-2</v>
      </c>
      <c r="J56" s="300">
        <f t="shared" si="8"/>
        <v>2.7058969112576926E-2</v>
      </c>
      <c r="K56" s="300">
        <f t="shared" si="8"/>
        <v>2.7577550888099416E-2</v>
      </c>
      <c r="L56" s="300">
        <f t="shared" si="8"/>
        <v>2.7389446392848436E-2</v>
      </c>
      <c r="M56" s="300">
        <f t="shared" si="8"/>
        <v>2.710275778609365E-2</v>
      </c>
      <c r="N56" s="300">
        <f t="shared" si="8"/>
        <v>2.6771590983749396E-2</v>
      </c>
      <c r="O56" s="300">
        <f t="shared" si="8"/>
        <v>2.6962505517958677E-2</v>
      </c>
      <c r="P56" s="300">
        <f t="shared" si="8"/>
        <v>2.6956769750704823E-2</v>
      </c>
      <c r="Q56" s="300">
        <f t="shared" si="8"/>
        <v>2.689095983850941E-2</v>
      </c>
      <c r="R56" s="300">
        <f t="shared" si="8"/>
        <v>2.688644753781327E-2</v>
      </c>
      <c r="S56" s="300">
        <f t="shared" si="8"/>
        <v>2.692563827217211E-2</v>
      </c>
      <c r="T56" s="300">
        <f t="shared" si="8"/>
        <v>2.6879847469674412E-2</v>
      </c>
      <c r="U56" s="300">
        <f t="shared" si="8"/>
        <v>2.6906744199662547E-2</v>
      </c>
      <c r="V56" s="300">
        <f t="shared" si="8"/>
        <v>2.6816552207784675E-2</v>
      </c>
      <c r="W56" s="300">
        <f t="shared" si="8"/>
        <v>2.6765142713080416E-2</v>
      </c>
      <c r="X56" s="300">
        <f t="shared" si="8"/>
        <v>2.6783417536435618E-2</v>
      </c>
      <c r="Y56" s="300">
        <f t="shared" si="8"/>
        <v>2.6887150712165173E-2</v>
      </c>
      <c r="DA56" s="68"/>
    </row>
    <row r="57" spans="1:105" ht="12" customHeight="1" x14ac:dyDescent="0.25">
      <c r="A57" s="174" t="s">
        <v>2403</v>
      </c>
      <c r="B57" s="301">
        <f t="shared" ref="B57:Y57" si="9">IF(B$16=0,0,B$16/B$5)</f>
        <v>0.18363343363076293</v>
      </c>
      <c r="C57" s="301">
        <f t="shared" si="9"/>
        <v>0.18038578949997916</v>
      </c>
      <c r="D57" s="301">
        <f t="shared" si="9"/>
        <v>0.17822258975212948</v>
      </c>
      <c r="E57" s="301">
        <f t="shared" si="9"/>
        <v>0.18135778566347716</v>
      </c>
      <c r="F57" s="301">
        <f t="shared" si="9"/>
        <v>0.17724254987823798</v>
      </c>
      <c r="G57" s="301">
        <f t="shared" si="9"/>
        <v>0.18105161354651286</v>
      </c>
      <c r="H57" s="301">
        <f t="shared" si="9"/>
        <v>0.1788675617801673</v>
      </c>
      <c r="I57" s="301">
        <f t="shared" si="9"/>
        <v>0.17740721951719199</v>
      </c>
      <c r="J57" s="301">
        <f t="shared" si="9"/>
        <v>0.17661555634481671</v>
      </c>
      <c r="K57" s="301">
        <f t="shared" si="9"/>
        <v>0.17874338538582957</v>
      </c>
      <c r="L57" s="301">
        <f t="shared" si="9"/>
        <v>0.17883047200796398</v>
      </c>
      <c r="M57" s="301">
        <f t="shared" si="9"/>
        <v>0.17690774710341545</v>
      </c>
      <c r="N57" s="301">
        <f t="shared" si="9"/>
        <v>0.17452212573708903</v>
      </c>
      <c r="O57" s="301">
        <f t="shared" si="9"/>
        <v>0.17597168804289959</v>
      </c>
      <c r="P57" s="301">
        <f t="shared" si="9"/>
        <v>0.17471980393975339</v>
      </c>
      <c r="Q57" s="301">
        <f t="shared" si="9"/>
        <v>0.17544119375687689</v>
      </c>
      <c r="R57" s="301">
        <f t="shared" si="9"/>
        <v>0.17547263570091015</v>
      </c>
      <c r="S57" s="301">
        <f t="shared" si="9"/>
        <v>0.1753328086816579</v>
      </c>
      <c r="T57" s="301">
        <f t="shared" si="9"/>
        <v>0.1749841593227198</v>
      </c>
      <c r="U57" s="301">
        <f t="shared" si="9"/>
        <v>0.17504127128002719</v>
      </c>
      <c r="V57" s="301">
        <f t="shared" si="9"/>
        <v>0.17499770621020067</v>
      </c>
      <c r="W57" s="301">
        <f t="shared" si="9"/>
        <v>0.1749383391673765</v>
      </c>
      <c r="X57" s="301">
        <f t="shared" si="9"/>
        <v>0.17503348063103899</v>
      </c>
      <c r="Y57" s="301">
        <f t="shared" si="9"/>
        <v>0.17471634407224046</v>
      </c>
      <c r="DA57" s="178"/>
    </row>
    <row r="58" spans="1:105" ht="12" customHeight="1" x14ac:dyDescent="0.25">
      <c r="A58" s="62" t="s">
        <v>2404</v>
      </c>
      <c r="B58" s="302">
        <f t="shared" ref="B58:Y58" si="10">IF(B$17=0,0,B$17/B$5)</f>
        <v>0.13299220176416818</v>
      </c>
      <c r="C58" s="302">
        <f t="shared" si="10"/>
        <v>0.1176458115354664</v>
      </c>
      <c r="D58" s="302">
        <f t="shared" si="10"/>
        <v>0.10515400450890797</v>
      </c>
      <c r="E58" s="302">
        <f t="shared" si="10"/>
        <v>0.12970161870772143</v>
      </c>
      <c r="F58" s="302">
        <f t="shared" si="10"/>
        <v>0.11355530733874808</v>
      </c>
      <c r="G58" s="302">
        <f t="shared" si="10"/>
        <v>0.12913020072051029</v>
      </c>
      <c r="H58" s="302">
        <f t="shared" si="10"/>
        <v>0.11457084342331619</v>
      </c>
      <c r="I58" s="302">
        <f t="shared" si="10"/>
        <v>0.10188526775662503</v>
      </c>
      <c r="J58" s="302">
        <f t="shared" si="10"/>
        <v>9.9079334226663526E-2</v>
      </c>
      <c r="K58" s="302">
        <f t="shared" si="10"/>
        <v>0.10872310993294906</v>
      </c>
      <c r="L58" s="302">
        <f t="shared" si="10"/>
        <v>0.11002898540767204</v>
      </c>
      <c r="M58" s="302">
        <f t="shared" si="10"/>
        <v>9.4963788125393564E-2</v>
      </c>
      <c r="N58" s="302">
        <f t="shared" si="10"/>
        <v>7.3458496015094757E-2</v>
      </c>
      <c r="O58" s="302">
        <f t="shared" si="10"/>
        <v>8.4858631805033211E-2</v>
      </c>
      <c r="P58" s="302">
        <f t="shared" si="10"/>
        <v>6.9778390287430117E-2</v>
      </c>
      <c r="Q58" s="302">
        <f t="shared" si="10"/>
        <v>8.1377801365742658E-2</v>
      </c>
      <c r="R58" s="302">
        <f t="shared" si="10"/>
        <v>8.2544007596536975E-2</v>
      </c>
      <c r="S58" s="302">
        <f t="shared" si="10"/>
        <v>7.943020378650742E-2</v>
      </c>
      <c r="T58" s="302">
        <f t="shared" si="10"/>
        <v>7.4286147397554486E-2</v>
      </c>
      <c r="U58" s="302">
        <f t="shared" si="10"/>
        <v>7.7531250383646749E-2</v>
      </c>
      <c r="V58" s="302">
        <f t="shared" si="10"/>
        <v>7.5620663984459727E-2</v>
      </c>
      <c r="W58" s="302">
        <f t="shared" si="10"/>
        <v>7.4176865750767262E-2</v>
      </c>
      <c r="X58" s="302">
        <f t="shared" si="10"/>
        <v>7.5418676523197656E-2</v>
      </c>
      <c r="Y58" s="302">
        <f t="shared" si="10"/>
        <v>6.0997868699432384E-2</v>
      </c>
      <c r="DA58" s="72"/>
    </row>
    <row r="59" spans="1:105" ht="12" customHeight="1" x14ac:dyDescent="0.25">
      <c r="A59" s="62" t="s">
        <v>2411</v>
      </c>
      <c r="B59" s="302">
        <f t="shared" ref="B59:Y59" si="11">IF(B$23=0,0,B$23/B$5)</f>
        <v>5.0641231866594763E-2</v>
      </c>
      <c r="C59" s="302">
        <f t="shared" si="11"/>
        <v>6.2739977964512764E-2</v>
      </c>
      <c r="D59" s="302">
        <f t="shared" si="11"/>
        <v>7.3068585243221518E-2</v>
      </c>
      <c r="E59" s="302">
        <f t="shared" si="11"/>
        <v>5.1656166955755763E-2</v>
      </c>
      <c r="F59" s="302">
        <f t="shared" si="11"/>
        <v>6.3687242539489902E-2</v>
      </c>
      <c r="G59" s="302">
        <f t="shared" si="11"/>
        <v>5.1921412826002572E-2</v>
      </c>
      <c r="H59" s="302">
        <f t="shared" si="11"/>
        <v>6.4296718356851107E-2</v>
      </c>
      <c r="I59" s="302">
        <f t="shared" si="11"/>
        <v>7.5521951760566947E-2</v>
      </c>
      <c r="J59" s="302">
        <f t="shared" si="11"/>
        <v>7.7536222118153184E-2</v>
      </c>
      <c r="K59" s="302">
        <f t="shared" si="11"/>
        <v>7.002027545288049E-2</v>
      </c>
      <c r="L59" s="302">
        <f t="shared" si="11"/>
        <v>6.8801486600291922E-2</v>
      </c>
      <c r="M59" s="302">
        <f t="shared" si="11"/>
        <v>8.1943958978021883E-2</v>
      </c>
      <c r="N59" s="302">
        <f t="shared" si="11"/>
        <v>0.10106362972199426</v>
      </c>
      <c r="O59" s="302">
        <f t="shared" si="11"/>
        <v>9.1113056237866391E-2</v>
      </c>
      <c r="P59" s="302">
        <f t="shared" si="11"/>
        <v>0.10494141365232328</v>
      </c>
      <c r="Q59" s="302">
        <f t="shared" si="11"/>
        <v>9.4063392391134246E-2</v>
      </c>
      <c r="R59" s="302">
        <f t="shared" si="11"/>
        <v>9.292862810437319E-2</v>
      </c>
      <c r="S59" s="302">
        <f t="shared" si="11"/>
        <v>9.5902604895150498E-2</v>
      </c>
      <c r="T59" s="302">
        <f t="shared" si="11"/>
        <v>0.10069801192516532</v>
      </c>
      <c r="U59" s="302">
        <f t="shared" si="11"/>
        <v>9.7510020896380445E-2</v>
      </c>
      <c r="V59" s="302">
        <f t="shared" si="11"/>
        <v>9.9377042225740925E-2</v>
      </c>
      <c r="W59" s="302">
        <f t="shared" si="11"/>
        <v>0.10076147341660924</v>
      </c>
      <c r="X59" s="302">
        <f t="shared" si="11"/>
        <v>9.9614804107841348E-2</v>
      </c>
      <c r="Y59" s="302">
        <f t="shared" si="11"/>
        <v>0.11371847537280809</v>
      </c>
      <c r="DA59" s="72"/>
    </row>
    <row r="60" spans="1:105" ht="12" customHeight="1" x14ac:dyDescent="0.25">
      <c r="A60" s="174" t="s">
        <v>2413</v>
      </c>
      <c r="B60" s="301">
        <f t="shared" ref="B60:Y60" si="12">IF(B$24=0,0,B$24/B$5)</f>
        <v>9.0218977643323234E-2</v>
      </c>
      <c r="C60" s="301">
        <f t="shared" si="12"/>
        <v>8.8987154567154517E-2</v>
      </c>
      <c r="D60" s="301">
        <f t="shared" si="12"/>
        <v>8.8484735897643094E-2</v>
      </c>
      <c r="E60" s="301">
        <f t="shared" si="12"/>
        <v>8.7985881631542667E-2</v>
      </c>
      <c r="F60" s="301">
        <f t="shared" si="12"/>
        <v>8.7889944345802704E-2</v>
      </c>
      <c r="G60" s="301">
        <f t="shared" si="12"/>
        <v>8.9709837736828404E-2</v>
      </c>
      <c r="H60" s="301">
        <f t="shared" si="12"/>
        <v>8.9463465441544751E-2</v>
      </c>
      <c r="I60" s="301">
        <f t="shared" si="12"/>
        <v>8.8550410189608228E-2</v>
      </c>
      <c r="J60" s="301">
        <f t="shared" si="12"/>
        <v>8.7919378747325999E-2</v>
      </c>
      <c r="K60" s="301">
        <f t="shared" si="12"/>
        <v>8.9434444429695864E-2</v>
      </c>
      <c r="L60" s="301">
        <f t="shared" si="12"/>
        <v>8.9446721496020482E-2</v>
      </c>
      <c r="M60" s="301">
        <f t="shared" si="12"/>
        <v>8.8093889948632736E-2</v>
      </c>
      <c r="N60" s="301">
        <f t="shared" si="12"/>
        <v>8.5440100315675588E-2</v>
      </c>
      <c r="O60" s="301">
        <f t="shared" si="12"/>
        <v>8.6922934844724797E-2</v>
      </c>
      <c r="P60" s="301">
        <f t="shared" si="12"/>
        <v>8.5610432115819091E-2</v>
      </c>
      <c r="Q60" s="301">
        <f t="shared" si="12"/>
        <v>8.6487031014775465E-2</v>
      </c>
      <c r="R60" s="301">
        <f t="shared" si="12"/>
        <v>8.6577676505870185E-2</v>
      </c>
      <c r="S60" s="301">
        <f t="shared" si="12"/>
        <v>8.6603426873393743E-2</v>
      </c>
      <c r="T60" s="301">
        <f t="shared" si="12"/>
        <v>8.5887810940833684E-2</v>
      </c>
      <c r="U60" s="301">
        <f t="shared" si="12"/>
        <v>8.6465075385694978E-2</v>
      </c>
      <c r="V60" s="301">
        <f t="shared" si="12"/>
        <v>8.5872548483745342E-2</v>
      </c>
      <c r="W60" s="301">
        <f t="shared" si="12"/>
        <v>8.5434139948641075E-2</v>
      </c>
      <c r="X60" s="301">
        <f t="shared" si="12"/>
        <v>8.565619186181396E-2</v>
      </c>
      <c r="Y60" s="301">
        <f t="shared" si="12"/>
        <v>8.3208181650799865E-2</v>
      </c>
      <c r="DA60" s="178"/>
    </row>
    <row r="61" spans="1:105" ht="12" customHeight="1" x14ac:dyDescent="0.25">
      <c r="A61" s="62" t="s">
        <v>2414</v>
      </c>
      <c r="B61" s="302">
        <f t="shared" ref="B61:Y61" si="13">IF(B$25=0,0,B$25/B$5)</f>
        <v>6.8754602228192879E-2</v>
      </c>
      <c r="C61" s="302">
        <f t="shared" si="13"/>
        <v>6.6497286434343508E-2</v>
      </c>
      <c r="D61" s="302">
        <f t="shared" si="13"/>
        <v>6.5262557168236854E-2</v>
      </c>
      <c r="E61" s="302">
        <f t="shared" si="13"/>
        <v>6.6788894078939509E-2</v>
      </c>
      <c r="F61" s="302">
        <f t="shared" si="13"/>
        <v>6.5820851010505541E-2</v>
      </c>
      <c r="G61" s="302">
        <f t="shared" si="13"/>
        <v>6.8462419839782324E-2</v>
      </c>
      <c r="H61" s="302">
        <f t="shared" si="13"/>
        <v>6.7034626132033925E-2</v>
      </c>
      <c r="I61" s="302">
        <f t="shared" si="13"/>
        <v>6.5239910182779137E-2</v>
      </c>
      <c r="J61" s="302">
        <f t="shared" si="13"/>
        <v>6.4588268449276648E-2</v>
      </c>
      <c r="K61" s="302">
        <f t="shared" si="13"/>
        <v>6.6404462327305513E-2</v>
      </c>
      <c r="L61" s="302">
        <f t="shared" si="13"/>
        <v>6.6545036415608758E-2</v>
      </c>
      <c r="M61" s="302">
        <f t="shared" si="13"/>
        <v>6.4307826637963028E-2</v>
      </c>
      <c r="N61" s="302">
        <f t="shared" si="13"/>
        <v>6.0755616569541121E-2</v>
      </c>
      <c r="O61" s="302">
        <f t="shared" si="13"/>
        <v>6.2601777257670077E-2</v>
      </c>
      <c r="P61" s="302">
        <f t="shared" si="13"/>
        <v>6.0618058121891978E-2</v>
      </c>
      <c r="Q61" s="302">
        <f t="shared" si="13"/>
        <v>6.2065334487419861E-2</v>
      </c>
      <c r="R61" s="302">
        <f t="shared" si="13"/>
        <v>6.2231115590508368E-2</v>
      </c>
      <c r="S61" s="302">
        <f t="shared" si="13"/>
        <v>6.2062491916215858E-2</v>
      </c>
      <c r="T61" s="302">
        <f t="shared" si="13"/>
        <v>6.1113298221526245E-2</v>
      </c>
      <c r="U61" s="302">
        <f t="shared" si="13"/>
        <v>6.1873313950528024E-2</v>
      </c>
      <c r="V61" s="302">
        <f t="shared" si="13"/>
        <v>6.1190303288623821E-2</v>
      </c>
      <c r="W61" s="302">
        <f t="shared" si="13"/>
        <v>6.0691154124233336E-2</v>
      </c>
      <c r="X61" s="302">
        <f t="shared" si="13"/>
        <v>6.096160876500184E-2</v>
      </c>
      <c r="Y61" s="302">
        <f t="shared" si="13"/>
        <v>5.7817223743750285E-2</v>
      </c>
      <c r="DA61" s="72"/>
    </row>
    <row r="62" spans="1:105" ht="12" customHeight="1" x14ac:dyDescent="0.25">
      <c r="A62" s="62" t="s">
        <v>2416</v>
      </c>
      <c r="B62" s="302">
        <f t="shared" ref="B62:Y62" si="14">IF(B$26=0,0,B$26/B$5)</f>
        <v>2.1464375415130355E-2</v>
      </c>
      <c r="C62" s="302">
        <f t="shared" si="14"/>
        <v>2.2489868132811001E-2</v>
      </c>
      <c r="D62" s="302">
        <f t="shared" si="14"/>
        <v>2.322217872940625E-2</v>
      </c>
      <c r="E62" s="302">
        <f t="shared" si="14"/>
        <v>2.1196987552603169E-2</v>
      </c>
      <c r="F62" s="302">
        <f t="shared" si="14"/>
        <v>2.2069093335297166E-2</v>
      </c>
      <c r="G62" s="302">
        <f t="shared" si="14"/>
        <v>2.1247417897046077E-2</v>
      </c>
      <c r="H62" s="302">
        <f t="shared" si="14"/>
        <v>2.2428839309510833E-2</v>
      </c>
      <c r="I62" s="302">
        <f t="shared" si="14"/>
        <v>2.3310500006829105E-2</v>
      </c>
      <c r="J62" s="302">
        <f t="shared" si="14"/>
        <v>2.3331110298049348E-2</v>
      </c>
      <c r="K62" s="302">
        <f t="shared" si="14"/>
        <v>2.3029982102390354E-2</v>
      </c>
      <c r="L62" s="302">
        <f t="shared" si="14"/>
        <v>2.2901685080411727E-2</v>
      </c>
      <c r="M62" s="302">
        <f t="shared" si="14"/>
        <v>2.3786063310669712E-2</v>
      </c>
      <c r="N62" s="302">
        <f t="shared" si="14"/>
        <v>2.4684483746134463E-2</v>
      </c>
      <c r="O62" s="302">
        <f t="shared" si="14"/>
        <v>2.4321157587054703E-2</v>
      </c>
      <c r="P62" s="302">
        <f t="shared" si="14"/>
        <v>2.4992373993927123E-2</v>
      </c>
      <c r="Q62" s="302">
        <f t="shared" si="14"/>
        <v>2.4421696527355596E-2</v>
      </c>
      <c r="R62" s="302">
        <f t="shared" si="14"/>
        <v>2.4346560915361828E-2</v>
      </c>
      <c r="S62" s="302">
        <f t="shared" si="14"/>
        <v>2.4540934957177879E-2</v>
      </c>
      <c r="T62" s="302">
        <f t="shared" si="14"/>
        <v>2.4774512719307428E-2</v>
      </c>
      <c r="U62" s="302">
        <f t="shared" si="14"/>
        <v>2.4591761435166955E-2</v>
      </c>
      <c r="V62" s="302">
        <f t="shared" si="14"/>
        <v>2.4682245195121522E-2</v>
      </c>
      <c r="W62" s="302">
        <f t="shared" si="14"/>
        <v>2.4742985824407739E-2</v>
      </c>
      <c r="X62" s="302">
        <f t="shared" si="14"/>
        <v>2.4694583096812123E-2</v>
      </c>
      <c r="Y62" s="302">
        <f t="shared" si="14"/>
        <v>2.5390957907049577E-2</v>
      </c>
      <c r="DA62" s="72"/>
    </row>
    <row r="63" spans="1:105" ht="12" customHeight="1" x14ac:dyDescent="0.25">
      <c r="A63" s="174" t="s">
        <v>2418</v>
      </c>
      <c r="B63" s="301">
        <f t="shared" ref="B63:Y63" si="15">IF(B$27=0,0,B$27/B$5)</f>
        <v>0.26233347661537565</v>
      </c>
      <c r="C63" s="301">
        <f t="shared" si="15"/>
        <v>0.2576939849999702</v>
      </c>
      <c r="D63" s="301">
        <f t="shared" si="15"/>
        <v>0.2546036996458993</v>
      </c>
      <c r="E63" s="301">
        <f t="shared" si="15"/>
        <v>0.25908255094782456</v>
      </c>
      <c r="F63" s="301">
        <f t="shared" si="15"/>
        <v>0.25320364268319712</v>
      </c>
      <c r="G63" s="301">
        <f t="shared" si="15"/>
        <v>0.25864516220930406</v>
      </c>
      <c r="H63" s="301">
        <f t="shared" si="15"/>
        <v>0.25552508825738185</v>
      </c>
      <c r="I63" s="301">
        <f t="shared" si="15"/>
        <v>0.25343888502455991</v>
      </c>
      <c r="J63" s="301">
        <f t="shared" si="15"/>
        <v>0.25230793763545245</v>
      </c>
      <c r="K63" s="301">
        <f t="shared" si="15"/>
        <v>0.25534769340832797</v>
      </c>
      <c r="L63" s="301">
        <f t="shared" si="15"/>
        <v>0.25547210286852007</v>
      </c>
      <c r="M63" s="301">
        <f t="shared" si="15"/>
        <v>0.25272535300487914</v>
      </c>
      <c r="N63" s="301">
        <f t="shared" si="15"/>
        <v>0.24931732248155575</v>
      </c>
      <c r="O63" s="301">
        <f t="shared" si="15"/>
        <v>0.25138812577557085</v>
      </c>
      <c r="P63" s="301">
        <f t="shared" si="15"/>
        <v>0.24959971991393354</v>
      </c>
      <c r="Q63" s="301">
        <f t="shared" si="15"/>
        <v>0.25063027679553845</v>
      </c>
      <c r="R63" s="301">
        <f t="shared" si="15"/>
        <v>0.25067519385844311</v>
      </c>
      <c r="S63" s="301">
        <f t="shared" si="15"/>
        <v>0.25047544097379704</v>
      </c>
      <c r="T63" s="301">
        <f t="shared" si="15"/>
        <v>0.24997737046102836</v>
      </c>
      <c r="U63" s="301">
        <f t="shared" si="15"/>
        <v>0.25005895897146735</v>
      </c>
      <c r="V63" s="301">
        <f t="shared" si="15"/>
        <v>0.24999672315742966</v>
      </c>
      <c r="W63" s="301">
        <f t="shared" si="15"/>
        <v>0.24991191309625216</v>
      </c>
      <c r="X63" s="301">
        <f t="shared" si="15"/>
        <v>0.25004782947291293</v>
      </c>
      <c r="Y63" s="301">
        <f t="shared" si="15"/>
        <v>0.2495947772460578</v>
      </c>
      <c r="DA63" s="178"/>
    </row>
    <row r="64" spans="1:105" ht="12" customHeight="1" x14ac:dyDescent="0.25">
      <c r="A64" s="62" t="s">
        <v>2419</v>
      </c>
      <c r="B64" s="302">
        <f t="shared" ref="B64:Y64" si="16">IF(B$28=0,0,B$28/B$5)</f>
        <v>0.18998885966309745</v>
      </c>
      <c r="C64" s="302">
        <f t="shared" si="16"/>
        <v>0.16806544505066634</v>
      </c>
      <c r="D64" s="302">
        <f t="shared" si="16"/>
        <v>0.15022000644129713</v>
      </c>
      <c r="E64" s="302">
        <f t="shared" si="16"/>
        <v>0.18528802672531633</v>
      </c>
      <c r="F64" s="302">
        <f t="shared" si="16"/>
        <v>0.16222186762678298</v>
      </c>
      <c r="G64" s="302">
        <f t="shared" si="16"/>
        <v>0.18447171531501469</v>
      </c>
      <c r="H64" s="302">
        <f t="shared" si="16"/>
        <v>0.1636726334618803</v>
      </c>
      <c r="I64" s="302">
        <f t="shared" si="16"/>
        <v>0.14555038250946434</v>
      </c>
      <c r="J64" s="302">
        <f t="shared" si="16"/>
        <v>0.14154190603809075</v>
      </c>
      <c r="K64" s="302">
        <f t="shared" si="16"/>
        <v>0.15531872847564152</v>
      </c>
      <c r="L64" s="302">
        <f t="shared" si="16"/>
        <v>0.15718426486810294</v>
      </c>
      <c r="M64" s="302">
        <f t="shared" si="16"/>
        <v>0.13566255446484793</v>
      </c>
      <c r="N64" s="302">
        <f t="shared" si="16"/>
        <v>0.10494070859299251</v>
      </c>
      <c r="O64" s="302">
        <f t="shared" si="16"/>
        <v>0.12122661686433314</v>
      </c>
      <c r="P64" s="302">
        <f t="shared" si="16"/>
        <v>9.9683414696328812E-2</v>
      </c>
      <c r="Q64" s="302">
        <f t="shared" si="16"/>
        <v>0.11625400195106095</v>
      </c>
      <c r="R64" s="302">
        <f t="shared" si="16"/>
        <v>0.11792001085219569</v>
      </c>
      <c r="S64" s="302">
        <f t="shared" si="16"/>
        <v>0.1134717196950106</v>
      </c>
      <c r="T64" s="302">
        <f t="shared" si="16"/>
        <v>0.10612306771079215</v>
      </c>
      <c r="U64" s="302">
        <f t="shared" si="16"/>
        <v>0.11075892911949534</v>
      </c>
      <c r="V64" s="302">
        <f t="shared" si="16"/>
        <v>0.10802951997779968</v>
      </c>
      <c r="W64" s="302">
        <f t="shared" si="16"/>
        <v>0.10596695107252467</v>
      </c>
      <c r="X64" s="302">
        <f t="shared" si="16"/>
        <v>0.10774096646171095</v>
      </c>
      <c r="Y64" s="302">
        <f t="shared" si="16"/>
        <v>8.7139812427760532E-2</v>
      </c>
      <c r="DA64" s="72"/>
    </row>
    <row r="65" spans="1:105" ht="12" customHeight="1" x14ac:dyDescent="0.25">
      <c r="A65" s="62" t="s">
        <v>2426</v>
      </c>
      <c r="B65" s="302">
        <f t="shared" ref="B65:Y65" si="17">IF(B$34=0,0,B$34/B$5)</f>
        <v>7.2344616952278243E-2</v>
      </c>
      <c r="C65" s="302">
        <f t="shared" si="17"/>
        <v>8.962853994930392E-2</v>
      </c>
      <c r="D65" s="302">
        <f t="shared" si="17"/>
        <v>0.10438369320460213</v>
      </c>
      <c r="E65" s="302">
        <f t="shared" si="17"/>
        <v>7.3794524222508234E-2</v>
      </c>
      <c r="F65" s="302">
        <f t="shared" si="17"/>
        <v>9.098177505641411E-2</v>
      </c>
      <c r="G65" s="302">
        <f t="shared" si="17"/>
        <v>7.4173446894289369E-2</v>
      </c>
      <c r="H65" s="302">
        <f t="shared" si="17"/>
        <v>9.1852454795501581E-2</v>
      </c>
      <c r="I65" s="302">
        <f t="shared" si="17"/>
        <v>0.10788850251509563</v>
      </c>
      <c r="J65" s="302">
        <f t="shared" si="17"/>
        <v>0.11076603159736167</v>
      </c>
      <c r="K65" s="302">
        <f t="shared" si="17"/>
        <v>0.1000289649326864</v>
      </c>
      <c r="L65" s="302">
        <f t="shared" si="17"/>
        <v>9.8287838000417099E-2</v>
      </c>
      <c r="M65" s="302">
        <f t="shared" si="17"/>
        <v>0.1170627985400312</v>
      </c>
      <c r="N65" s="302">
        <f t="shared" si="17"/>
        <v>0.14437661388856324</v>
      </c>
      <c r="O65" s="302">
        <f t="shared" si="17"/>
        <v>0.13016150891123768</v>
      </c>
      <c r="P65" s="302">
        <f t="shared" si="17"/>
        <v>0.14991630521760471</v>
      </c>
      <c r="Q65" s="302">
        <f t="shared" si="17"/>
        <v>0.13437627484447751</v>
      </c>
      <c r="R65" s="302">
        <f t="shared" si="17"/>
        <v>0.13275518300624742</v>
      </c>
      <c r="S65" s="302">
        <f t="shared" si="17"/>
        <v>0.13700372127878641</v>
      </c>
      <c r="T65" s="302">
        <f t="shared" si="17"/>
        <v>0.14385430275023622</v>
      </c>
      <c r="U65" s="302">
        <f t="shared" si="17"/>
        <v>0.13930002985197201</v>
      </c>
      <c r="V65" s="302">
        <f t="shared" si="17"/>
        <v>0.14196720317962996</v>
      </c>
      <c r="W65" s="302">
        <f t="shared" si="17"/>
        <v>0.14394496202372747</v>
      </c>
      <c r="X65" s="302">
        <f t="shared" si="17"/>
        <v>0.14230686301120196</v>
      </c>
      <c r="Y65" s="302">
        <f t="shared" si="17"/>
        <v>0.16245496481829727</v>
      </c>
      <c r="DA65" s="72"/>
    </row>
    <row r="66" spans="1:105" ht="12" customHeight="1" x14ac:dyDescent="0.25">
      <c r="A66" s="174" t="s">
        <v>2428</v>
      </c>
      <c r="B66" s="301">
        <f t="shared" ref="B66:Y66" si="18">IF(B$35=0,0,B$35/B$5)</f>
        <v>0.15917356423873302</v>
      </c>
      <c r="C66" s="301">
        <f t="shared" si="18"/>
        <v>0.15559253374207435</v>
      </c>
      <c r="D66" s="301">
        <f t="shared" si="18"/>
        <v>0.15225523495943305</v>
      </c>
      <c r="E66" s="301">
        <f t="shared" si="18"/>
        <v>0.1710683636660163</v>
      </c>
      <c r="F66" s="301">
        <f t="shared" si="18"/>
        <v>0.17022487033497097</v>
      </c>
      <c r="G66" s="301">
        <f t="shared" si="18"/>
        <v>0.16914404674276212</v>
      </c>
      <c r="H66" s="301">
        <f t="shared" si="18"/>
        <v>0.15982320547549744</v>
      </c>
      <c r="I66" s="301">
        <f t="shared" si="18"/>
        <v>0.15324516619185183</v>
      </c>
      <c r="J66" s="301">
        <f t="shared" si="18"/>
        <v>0.15575935393306481</v>
      </c>
      <c r="K66" s="301">
        <f t="shared" si="18"/>
        <v>0.15243451164220764</v>
      </c>
      <c r="L66" s="301">
        <f t="shared" si="18"/>
        <v>0.15405039637288021</v>
      </c>
      <c r="M66" s="301">
        <f t="shared" si="18"/>
        <v>0.1489748880818319</v>
      </c>
      <c r="N66" s="301">
        <f t="shared" si="18"/>
        <v>0.14618822943777293</v>
      </c>
      <c r="O66" s="301">
        <f t="shared" si="18"/>
        <v>0.14567117226438067</v>
      </c>
      <c r="P66" s="301">
        <f t="shared" si="18"/>
        <v>0.1413892061049582</v>
      </c>
      <c r="Q66" s="301">
        <f t="shared" si="18"/>
        <v>0.14617273837327407</v>
      </c>
      <c r="R66" s="301">
        <f t="shared" si="18"/>
        <v>0.14697745860486905</v>
      </c>
      <c r="S66" s="301">
        <f t="shared" si="18"/>
        <v>0.14474994184952034</v>
      </c>
      <c r="T66" s="301">
        <f t="shared" si="18"/>
        <v>0.14335124774026359</v>
      </c>
      <c r="U66" s="301">
        <f t="shared" si="18"/>
        <v>0.14496092318006476</v>
      </c>
      <c r="V66" s="301">
        <f t="shared" si="18"/>
        <v>0.14458465551645902</v>
      </c>
      <c r="W66" s="301">
        <f t="shared" si="18"/>
        <v>0.14443674324274516</v>
      </c>
      <c r="X66" s="301">
        <f t="shared" si="18"/>
        <v>0.14458844162858489</v>
      </c>
      <c r="Y66" s="301">
        <f t="shared" si="18"/>
        <v>0.13873855148323883</v>
      </c>
      <c r="DA66" s="178"/>
    </row>
    <row r="67" spans="1:105" ht="12" customHeight="1" x14ac:dyDescent="0.25">
      <c r="A67" s="174" t="s">
        <v>2440</v>
      </c>
      <c r="B67" s="301">
        <f t="shared" ref="B67:Y67" si="19">IF(B$46=0,0,B$46/B$5)</f>
        <v>0.10100882548296634</v>
      </c>
      <c r="C67" s="301">
        <f t="shared" si="19"/>
        <v>0.10583467356616932</v>
      </c>
      <c r="D67" s="301">
        <f t="shared" si="19"/>
        <v>0.10928084107955878</v>
      </c>
      <c r="E67" s="301">
        <f t="shared" si="19"/>
        <v>9.9750529659309028E-2</v>
      </c>
      <c r="F67" s="301">
        <f t="shared" si="19"/>
        <v>0.10385455687198664</v>
      </c>
      <c r="G67" s="301">
        <f t="shared" si="19"/>
        <v>9.9987848927275649E-2</v>
      </c>
      <c r="H67" s="301">
        <f t="shared" si="19"/>
        <v>0.10554747910358037</v>
      </c>
      <c r="I67" s="301">
        <f t="shared" si="19"/>
        <v>0.10969647062037223</v>
      </c>
      <c r="J67" s="301">
        <f t="shared" si="19"/>
        <v>0.10979346022611451</v>
      </c>
      <c r="K67" s="301">
        <f t="shared" si="19"/>
        <v>0.10837638636418985</v>
      </c>
      <c r="L67" s="301">
        <f t="shared" si="19"/>
        <v>0.10777263567252572</v>
      </c>
      <c r="M67" s="301">
        <f t="shared" si="19"/>
        <v>0.11193441557962212</v>
      </c>
      <c r="N67" s="301">
        <f t="shared" si="19"/>
        <v>0.11616227645239743</v>
      </c>
      <c r="O67" s="301">
        <f t="shared" si="19"/>
        <v>0.11445250629202205</v>
      </c>
      <c r="P67" s="301">
        <f t="shared" si="19"/>
        <v>0.11761117173612762</v>
      </c>
      <c r="Q67" s="301">
        <f t="shared" si="19"/>
        <v>0.11492563071696744</v>
      </c>
      <c r="R67" s="301">
        <f t="shared" si="19"/>
        <v>0.11457205136640858</v>
      </c>
      <c r="S67" s="301">
        <f t="shared" si="19"/>
        <v>0.11548675273966054</v>
      </c>
      <c r="T67" s="301">
        <f t="shared" si="19"/>
        <v>0.11658594220850549</v>
      </c>
      <c r="U67" s="301">
        <f t="shared" si="19"/>
        <v>0.11572593616549148</v>
      </c>
      <c r="V67" s="301">
        <f t="shared" si="19"/>
        <v>0.11615174209468948</v>
      </c>
      <c r="W67" s="301">
        <f t="shared" si="19"/>
        <v>0.11643758035015402</v>
      </c>
      <c r="X67" s="301">
        <f t="shared" si="19"/>
        <v>0.11620980280852761</v>
      </c>
      <c r="Y67" s="301">
        <f t="shared" si="19"/>
        <v>0.1194868607390568</v>
      </c>
      <c r="DA67" s="178"/>
    </row>
    <row r="68" spans="1:105" ht="12" customHeight="1" x14ac:dyDescent="0.25">
      <c r="A68" s="41" t="s">
        <v>2442</v>
      </c>
      <c r="B68" s="235">
        <f t="shared" ref="B68:Y68" si="20">IF(B$47=0,0,B$47/B$5)</f>
        <v>6.8398699944905564E-2</v>
      </c>
      <c r="C68" s="235">
        <f t="shared" si="20"/>
        <v>7.1666550387126229E-2</v>
      </c>
      <c r="D68" s="235">
        <f t="shared" si="20"/>
        <v>7.4000142294379428E-2</v>
      </c>
      <c r="E68" s="235">
        <f t="shared" si="20"/>
        <v>6.7546637780310004E-2</v>
      </c>
      <c r="F68" s="235">
        <f t="shared" si="20"/>
        <v>7.0325703119833272E-2</v>
      </c>
      <c r="G68" s="235">
        <f t="shared" si="20"/>
        <v>6.7707339870678701E-2</v>
      </c>
      <c r="H68" s="235">
        <f t="shared" si="20"/>
        <v>7.1472075025408657E-2</v>
      </c>
      <c r="I68" s="235">
        <f t="shared" si="20"/>
        <v>7.4281588198877466E-2</v>
      </c>
      <c r="J68" s="235">
        <f t="shared" si="20"/>
        <v>7.4347265261344261E-2</v>
      </c>
      <c r="K68" s="235">
        <f t="shared" si="20"/>
        <v>7.3387685646215492E-2</v>
      </c>
      <c r="L68" s="235">
        <f t="shared" si="20"/>
        <v>7.2978852435818156E-2</v>
      </c>
      <c r="M68" s="235">
        <f t="shared" si="20"/>
        <v>7.5797025340424679E-2</v>
      </c>
      <c r="N68" s="235">
        <f t="shared" si="20"/>
        <v>7.8659945346306048E-2</v>
      </c>
      <c r="O68" s="235">
        <f t="shared" si="20"/>
        <v>7.7502164770053422E-2</v>
      </c>
      <c r="P68" s="235">
        <f t="shared" si="20"/>
        <v>7.964107301796837E-2</v>
      </c>
      <c r="Q68" s="235">
        <f t="shared" si="20"/>
        <v>7.7822543661934557E-2</v>
      </c>
      <c r="R68" s="235">
        <f t="shared" si="20"/>
        <v>7.7583115396236413E-2</v>
      </c>
      <c r="S68" s="235">
        <f t="shared" si="20"/>
        <v>7.8202510626990865E-2</v>
      </c>
      <c r="T68" s="235">
        <f t="shared" si="20"/>
        <v>7.8946833019639617E-2</v>
      </c>
      <c r="U68" s="235">
        <f t="shared" si="20"/>
        <v>7.836447504244648E-2</v>
      </c>
      <c r="V68" s="235">
        <f t="shared" si="20"/>
        <v>7.8652811946144929E-2</v>
      </c>
      <c r="W68" s="235">
        <f t="shared" si="20"/>
        <v>7.8846368944504322E-2</v>
      </c>
      <c r="X68" s="235">
        <f t="shared" si="20"/>
        <v>7.8692128088327651E-2</v>
      </c>
      <c r="Y68" s="235">
        <f t="shared" si="20"/>
        <v>8.0911206480939385E-2</v>
      </c>
      <c r="DA68" s="97"/>
    </row>
    <row r="69" spans="1:105" ht="12" customHeight="1" x14ac:dyDescent="0.25">
      <c r="A69" s="172"/>
      <c r="B69" s="172"/>
      <c r="C69" s="172"/>
      <c r="D69" s="172"/>
      <c r="E69" s="172"/>
      <c r="F69" s="172"/>
      <c r="G69" s="172"/>
      <c r="H69" s="172"/>
      <c r="I69" s="172"/>
      <c r="J69" s="172"/>
      <c r="K69" s="172"/>
      <c r="L69" s="172"/>
      <c r="M69" s="172"/>
      <c r="N69" s="172"/>
      <c r="O69" s="172"/>
      <c r="P69" s="172"/>
      <c r="Q69" s="172"/>
      <c r="R69" s="172"/>
      <c r="S69" s="172"/>
      <c r="T69" s="172"/>
      <c r="U69" s="172"/>
      <c r="V69" s="172"/>
      <c r="W69" s="172"/>
      <c r="X69" s="172"/>
      <c r="Y69" s="172"/>
      <c r="DA69" s="176"/>
    </row>
    <row r="70" spans="1:105" ht="15" customHeight="1" x14ac:dyDescent="0.25">
      <c r="A70" s="32" t="s">
        <v>56</v>
      </c>
      <c r="B70" s="257"/>
      <c r="C70" s="257"/>
      <c r="D70" s="257"/>
      <c r="E70" s="257"/>
      <c r="F70" s="257"/>
      <c r="G70" s="257"/>
      <c r="H70" s="257"/>
      <c r="I70" s="257"/>
      <c r="J70" s="257"/>
      <c r="K70" s="257"/>
      <c r="L70" s="257"/>
      <c r="M70" s="257"/>
      <c r="N70" s="257"/>
      <c r="O70" s="257"/>
      <c r="P70" s="257"/>
      <c r="Q70" s="257"/>
      <c r="R70" s="257"/>
      <c r="S70" s="257"/>
      <c r="T70" s="257"/>
      <c r="U70" s="257"/>
      <c r="V70" s="257"/>
      <c r="W70" s="257"/>
      <c r="X70" s="257"/>
      <c r="Y70" s="257"/>
      <c r="DA70" s="88"/>
    </row>
    <row r="71" spans="1:105" ht="12" customHeight="1" x14ac:dyDescent="0.25">
      <c r="A71" s="172"/>
      <c r="B71" s="172"/>
      <c r="C71" s="172"/>
      <c r="D71" s="172"/>
      <c r="E71" s="172"/>
      <c r="F71" s="172"/>
      <c r="G71" s="172"/>
      <c r="H71" s="172"/>
      <c r="I71" s="172"/>
      <c r="J71" s="172"/>
      <c r="K71" s="172"/>
      <c r="L71" s="172"/>
      <c r="M71" s="172"/>
      <c r="N71" s="172"/>
      <c r="O71" s="172"/>
      <c r="P71" s="172"/>
      <c r="Q71" s="172"/>
      <c r="R71" s="172"/>
      <c r="S71" s="172"/>
      <c r="T71" s="172"/>
      <c r="U71" s="172"/>
      <c r="V71" s="172"/>
      <c r="W71" s="172"/>
      <c r="X71" s="172"/>
      <c r="Y71" s="172"/>
      <c r="DA71" s="176"/>
    </row>
    <row r="72" spans="1:105" ht="12" customHeight="1" x14ac:dyDescent="0.25">
      <c r="A72" s="35" t="s">
        <v>23</v>
      </c>
      <c r="B72" s="320">
        <f t="shared" ref="B72:Y72" si="21">SUM(B$73:B$83)</f>
        <v>34.645428678717927</v>
      </c>
      <c r="C72" s="320">
        <f t="shared" si="21"/>
        <v>33.859480761038007</v>
      </c>
      <c r="D72" s="320">
        <f t="shared" si="21"/>
        <v>32.556683940060402</v>
      </c>
      <c r="E72" s="320">
        <f t="shared" si="21"/>
        <v>34.41060599968371</v>
      </c>
      <c r="F72" s="320">
        <f t="shared" si="21"/>
        <v>35.005746367309847</v>
      </c>
      <c r="G72" s="320">
        <f t="shared" si="21"/>
        <v>33.273407087200702</v>
      </c>
      <c r="H72" s="320">
        <f t="shared" si="21"/>
        <v>30.280075308652798</v>
      </c>
      <c r="I72" s="320">
        <f t="shared" si="21"/>
        <v>29.223119137260333</v>
      </c>
      <c r="J72" s="320">
        <f t="shared" si="21"/>
        <v>29.536418993568091</v>
      </c>
      <c r="K72" s="320">
        <f t="shared" si="21"/>
        <v>31.34051693449193</v>
      </c>
      <c r="L72" s="320">
        <f t="shared" si="21"/>
        <v>27.70208543067173</v>
      </c>
      <c r="M72" s="320">
        <f t="shared" si="21"/>
        <v>24.924492419182666</v>
      </c>
      <c r="N72" s="320">
        <f t="shared" si="21"/>
        <v>25.65807241693091</v>
      </c>
      <c r="O72" s="320">
        <f t="shared" si="21"/>
        <v>25.663413278733437</v>
      </c>
      <c r="P72" s="320">
        <f t="shared" si="21"/>
        <v>22.437509136768156</v>
      </c>
      <c r="Q72" s="320">
        <f t="shared" si="21"/>
        <v>21.349572942242173</v>
      </c>
      <c r="R72" s="320">
        <f t="shared" si="21"/>
        <v>21.233046283665814</v>
      </c>
      <c r="S72" s="320">
        <f t="shared" si="21"/>
        <v>20.862461114388747</v>
      </c>
      <c r="T72" s="320">
        <f t="shared" si="21"/>
        <v>21.155617032714069</v>
      </c>
      <c r="U72" s="320">
        <f t="shared" si="21"/>
        <v>21.009449719205385</v>
      </c>
      <c r="V72" s="320">
        <f t="shared" si="21"/>
        <v>23.129100041450613</v>
      </c>
      <c r="W72" s="320">
        <f t="shared" si="21"/>
        <v>21.759846802709639</v>
      </c>
      <c r="X72" s="320">
        <f t="shared" si="21"/>
        <v>19.940487487099592</v>
      </c>
      <c r="Y72" s="320">
        <f t="shared" si="21"/>
        <v>19.224191617035537</v>
      </c>
      <c r="DA72" s="95"/>
    </row>
    <row r="73" spans="1:105" ht="12" customHeight="1" x14ac:dyDescent="0.25">
      <c r="A73" s="55" t="s">
        <v>91</v>
      </c>
      <c r="B73" s="330">
        <f>IF(B$6=0,0,B$6/TRE!B$5*1000)</f>
        <v>0.72906126233149526</v>
      </c>
      <c r="C73" s="330">
        <f>IF(C$6=0,0,C$6/TRE!C$5*1000)</f>
        <v>0.74656397780509398</v>
      </c>
      <c r="D73" s="330">
        <f>IF(D$6=0,0,D$6/TRE!D$5*1000)</f>
        <v>0.7412128757773262</v>
      </c>
      <c r="E73" s="330">
        <f>IF(E$6=0,0,E$6/TRE!E$5*1000)</f>
        <v>0.71509920299296814</v>
      </c>
      <c r="F73" s="330">
        <f>IF(F$6=0,0,F$6/TRE!F$5*1000)</f>
        <v>0.75739714103127531</v>
      </c>
      <c r="G73" s="330">
        <f>IF(G$6=0,0,G$6/TRE!G$5*1000)</f>
        <v>0.69311175023557636</v>
      </c>
      <c r="H73" s="330">
        <f>IF(H$6=0,0,H$6/TRE!H$5*1000)</f>
        <v>0.66583033664476476</v>
      </c>
      <c r="I73" s="330">
        <f>IF(I$6=0,0,I$6/TRE!I$5*1000)</f>
        <v>0.66784854789085746</v>
      </c>
      <c r="J73" s="330">
        <f>IF(J$6=0,0,J$6/TRE!J$5*1000)</f>
        <v>0.67560534249836912</v>
      </c>
      <c r="K73" s="330">
        <f>IF(K$6=0,0,K$6/TRE!K$5*1000)</f>
        <v>0.707619160863736</v>
      </c>
      <c r="L73" s="330">
        <f>IF(L$6=0,0,L$6/TRE!L$5*1000)</f>
        <v>0.62198474176853491</v>
      </c>
      <c r="M73" s="330">
        <f>IF(M$6=0,0,M$6/TRE!M$5*1000)</f>
        <v>0.58123093594998632</v>
      </c>
      <c r="N73" s="330">
        <f>IF(N$6=0,0,N$6/TRE!N$5*1000)</f>
        <v>0.62093752111065881</v>
      </c>
      <c r="O73" s="330">
        <f>IF(O$6=0,0,O$6/TRE!O$5*1000)</f>
        <v>0.61192541036645853</v>
      </c>
      <c r="P73" s="330">
        <f>IF(P$6=0,0,P$6/TRE!P$5*1000)</f>
        <v>0.54977119591986912</v>
      </c>
      <c r="Q73" s="330">
        <f>IF(Q$6=0,0,Q$6/TRE!Q$5*1000)</f>
        <v>0.51116940331772587</v>
      </c>
      <c r="R73" s="330">
        <f>IF(R$6=0,0,R$6/TRE!R$5*1000)</f>
        <v>0.50681534780781057</v>
      </c>
      <c r="S73" s="330">
        <f>IF(S$6=0,0,S$6/TRE!S$5*1000)</f>
        <v>0.50194539338712452</v>
      </c>
      <c r="T73" s="330">
        <f>IF(T$6=0,0,T$6/TRE!T$5*1000)</f>
        <v>0.51384323849193292</v>
      </c>
      <c r="U73" s="330">
        <f>IF(U$6=0,0,U$6/TRE!U$5*1000)</f>
        <v>0.50652879939101403</v>
      </c>
      <c r="V73" s="330">
        <f>IF(V$6=0,0,V$6/TRE!V$5*1000)</f>
        <v>0.55968442977017574</v>
      </c>
      <c r="W73" s="330">
        <f>IF(W$6=0,0,W$6/TRE!W$5*1000)</f>
        <v>0.52784664802032233</v>
      </c>
      <c r="X73" s="330">
        <f>IF(X$6=0,0,X$6/TRE!X$5*1000)</f>
        <v>0.48276669141286582</v>
      </c>
      <c r="Y73" s="330">
        <f>IF(Y$6=0,0,Y$6/TRE!Y$5*1000)</f>
        <v>0.47854964720118098</v>
      </c>
      <c r="DA73" s="67"/>
    </row>
    <row r="74" spans="1:105" ht="12" customHeight="1" x14ac:dyDescent="0.25">
      <c r="A74" s="173" t="s">
        <v>92</v>
      </c>
      <c r="B74" s="331">
        <f>IF(B$7=0,0,B$7/TRE!B$5*1000)</f>
        <v>0.99152331677083327</v>
      </c>
      <c r="C74" s="331">
        <f>IF(C$7=0,0,C$7/TRE!C$5*1000)</f>
        <v>1.0153270098149278</v>
      </c>
      <c r="D74" s="331">
        <f>IF(D$7=0,0,D$7/TRE!D$5*1000)</f>
        <v>1.0080495110571634</v>
      </c>
      <c r="E74" s="331">
        <f>IF(E$7=0,0,E$7/TRE!E$5*1000)</f>
        <v>0.97253491607043629</v>
      </c>
      <c r="F74" s="331">
        <f>IF(F$7=0,0,F$7/TRE!F$5*1000)</f>
        <v>1.0300601118025341</v>
      </c>
      <c r="G74" s="331">
        <f>IF(G$7=0,0,G$7/TRE!G$5*1000)</f>
        <v>0.94263198032038409</v>
      </c>
      <c r="H74" s="331">
        <f>IF(H$7=0,0,H$7/TRE!H$5*1000)</f>
        <v>0.90552925783687976</v>
      </c>
      <c r="I74" s="331">
        <f>IF(I$7=0,0,I$7/TRE!I$5*1000)</f>
        <v>0.90827402513156652</v>
      </c>
      <c r="J74" s="331">
        <f>IF(J$7=0,0,J$7/TRE!J$5*1000)</f>
        <v>0.91882326579778184</v>
      </c>
      <c r="K74" s="331">
        <f>IF(K$7=0,0,K$7/TRE!K$5*1000)</f>
        <v>0.96236205877468073</v>
      </c>
      <c r="L74" s="331">
        <f>IF(L$7=0,0,L$7/TRE!L$5*1000)</f>
        <v>0.84589924880520706</v>
      </c>
      <c r="M74" s="331">
        <f>IF(M$7=0,0,M$7/TRE!M$5*1000)</f>
        <v>0.79047407289198157</v>
      </c>
      <c r="N74" s="331">
        <f>IF(N$7=0,0,N$7/TRE!N$5*1000)</f>
        <v>0.8444750287104954</v>
      </c>
      <c r="O74" s="331">
        <f>IF(O$7=0,0,O$7/TRE!O$5*1000)</f>
        <v>0.83221855809838341</v>
      </c>
      <c r="P74" s="331">
        <f>IF(P$7=0,0,P$7/TRE!P$5*1000)</f>
        <v>0.7476888264510223</v>
      </c>
      <c r="Q74" s="331">
        <f>IF(Q$7=0,0,Q$7/TRE!Q$5*1000)</f>
        <v>0.69519038851210735</v>
      </c>
      <c r="R74" s="331">
        <f>IF(R$7=0,0,R$7/TRE!R$5*1000)</f>
        <v>0.68926887301862294</v>
      </c>
      <c r="S74" s="331">
        <f>IF(S$7=0,0,S$7/TRE!S$5*1000)</f>
        <v>0.68264573500648906</v>
      </c>
      <c r="T74" s="331">
        <f>IF(T$7=0,0,T$7/TRE!T$5*1000)</f>
        <v>0.698826804349029</v>
      </c>
      <c r="U74" s="331">
        <f>IF(U$7=0,0,U$7/TRE!U$5*1000)</f>
        <v>0.68887916717177899</v>
      </c>
      <c r="V74" s="331">
        <f>IF(V$7=0,0,V$7/TRE!V$5*1000)</f>
        <v>0.76117082448743933</v>
      </c>
      <c r="W74" s="331">
        <f>IF(W$7=0,0,W$7/TRE!W$5*1000)</f>
        <v>0.71787144130763803</v>
      </c>
      <c r="X74" s="331">
        <f>IF(X$7=0,0,X$7/TRE!X$5*1000)</f>
        <v>0.65656270032149733</v>
      </c>
      <c r="Y74" s="331">
        <f>IF(Y$7=0,0,Y$7/TRE!Y$5*1000)</f>
        <v>0.65082752019360601</v>
      </c>
      <c r="DA74" s="177"/>
    </row>
    <row r="75" spans="1:105" ht="12" customHeight="1" x14ac:dyDescent="0.25">
      <c r="A75" s="173" t="s">
        <v>93</v>
      </c>
      <c r="B75" s="331">
        <f>IF(B$8=0,0,B$8/TRE!B$5*1000)</f>
        <v>1.2248229207169119</v>
      </c>
      <c r="C75" s="331">
        <f>IF(C$8=0,0,C$8/TRE!C$5*1000)</f>
        <v>1.2542274827125575</v>
      </c>
      <c r="D75" s="331">
        <f>IF(D$8=0,0,D$8/TRE!D$5*1000)</f>
        <v>1.2452376313059075</v>
      </c>
      <c r="E75" s="331">
        <f>IF(E$8=0,0,E$8/TRE!E$5*1000)</f>
        <v>1.2013666610281863</v>
      </c>
      <c r="F75" s="331">
        <f>IF(F$8=0,0,F$8/TRE!F$5*1000)</f>
        <v>1.2724271969325425</v>
      </c>
      <c r="G75" s="331">
        <f>IF(G$8=0,0,G$8/TRE!G$5*1000)</f>
        <v>1.1644277403957679</v>
      </c>
      <c r="H75" s="331">
        <f>IF(H$8=0,0,H$8/TRE!H$5*1000)</f>
        <v>1.118594965563205</v>
      </c>
      <c r="I75" s="331">
        <f>IF(I$8=0,0,I$8/TRE!I$5*1000)</f>
        <v>1.1219855604566404</v>
      </c>
      <c r="J75" s="331">
        <f>IF(J$8=0,0,J$8/TRE!J$5*1000)</f>
        <v>1.1350169753972601</v>
      </c>
      <c r="K75" s="331">
        <f>IF(K$8=0,0,K$8/TRE!K$5*1000)</f>
        <v>1.1888001902510767</v>
      </c>
      <c r="L75" s="331">
        <f>IF(L$8=0,0,L$8/TRE!L$5*1000)</f>
        <v>1.0449343661711388</v>
      </c>
      <c r="M75" s="331">
        <f>IF(M$8=0,0,M$8/TRE!M$5*1000)</f>
        <v>0.97646797239597716</v>
      </c>
      <c r="N75" s="331">
        <f>IF(N$8=0,0,N$8/TRE!N$5*1000)</f>
        <v>1.0431750354659064</v>
      </c>
      <c r="O75" s="331">
        <f>IF(O$8=0,0,O$8/TRE!O$5*1000)</f>
        <v>1.0280346894156507</v>
      </c>
      <c r="P75" s="331">
        <f>IF(P$8=0,0,P$8/TRE!P$5*1000)</f>
        <v>0.92361560914538066</v>
      </c>
      <c r="Q75" s="331">
        <f>IF(Q$8=0,0,Q$8/TRE!Q$5*1000)</f>
        <v>0.85876459757377988</v>
      </c>
      <c r="R75" s="331">
        <f>IF(R$8=0,0,R$8/TRE!R$5*1000)</f>
        <v>0.85144978431712171</v>
      </c>
      <c r="S75" s="331">
        <f>IF(S$8=0,0,S$8/TRE!S$5*1000)</f>
        <v>0.84326826089036866</v>
      </c>
      <c r="T75" s="331">
        <f>IF(T$8=0,0,T$8/TRE!T$5*1000)</f>
        <v>0.86325664066644736</v>
      </c>
      <c r="U75" s="331">
        <f>IF(U$8=0,0,U$8/TRE!U$5*1000)</f>
        <v>0.85096838297690325</v>
      </c>
      <c r="V75" s="331">
        <f>IF(V$8=0,0,V$8/TRE!V$5*1000)</f>
        <v>0.94026984201389496</v>
      </c>
      <c r="W75" s="331">
        <f>IF(W$8=0,0,W$8/TRE!W$5*1000)</f>
        <v>0.8867823686741414</v>
      </c>
      <c r="X75" s="331">
        <f>IF(X$8=0,0,X$8/TRE!X$5*1000)</f>
        <v>0.81104804157361465</v>
      </c>
      <c r="Y75" s="331">
        <f>IF(Y$8=0,0,Y$8/TRE!Y$5*1000)</f>
        <v>0.80396340729798377</v>
      </c>
      <c r="DA75" s="177"/>
    </row>
    <row r="76" spans="1:105" ht="12" customHeight="1" x14ac:dyDescent="0.25">
      <c r="A76" s="173" t="s">
        <v>94</v>
      </c>
      <c r="B76" s="331">
        <f>IF(B$9=0,0,B$9/TRE!B$5*1000)</f>
        <v>0.75822371282475465</v>
      </c>
      <c r="C76" s="331">
        <f>IF(C$9=0,0,C$9/TRE!C$5*1000)</f>
        <v>0.77642653691729735</v>
      </c>
      <c r="D76" s="331">
        <f>IF(D$9=0,0,D$9/TRE!D$5*1000)</f>
        <v>0.77086139080841887</v>
      </c>
      <c r="E76" s="331">
        <f>IF(E$9=0,0,E$9/TRE!E$5*1000)</f>
        <v>0.74370317111268669</v>
      </c>
      <c r="F76" s="331">
        <f>IF(F$9=0,0,F$9/TRE!F$5*1000)</f>
        <v>0.78769302667252605</v>
      </c>
      <c r="G76" s="331">
        <f>IF(G$9=0,0,G$9/TRE!G$5*1000)</f>
        <v>0.72083622024499927</v>
      </c>
      <c r="H76" s="331">
        <f>IF(H$9=0,0,H$9/TRE!H$5*1000)</f>
        <v>0.69246355011055516</v>
      </c>
      <c r="I76" s="331">
        <f>IF(I$9=0,0,I$9/TRE!I$5*1000)</f>
        <v>0.69456248980649171</v>
      </c>
      <c r="J76" s="331">
        <f>IF(J$9=0,0,J$9/TRE!J$5*1000)</f>
        <v>0.7026295561983037</v>
      </c>
      <c r="K76" s="331">
        <f>IF(K$9=0,0,K$9/TRE!K$5*1000)</f>
        <v>0.73592392729828537</v>
      </c>
      <c r="L76" s="331">
        <f>IF(L$9=0,0,L$9/TRE!L$5*1000)</f>
        <v>0.64686413143927601</v>
      </c>
      <c r="M76" s="331">
        <f>IF(M$9=0,0,M$9/TRE!M$5*1000)</f>
        <v>0.60448017338798576</v>
      </c>
      <c r="N76" s="331">
        <f>IF(N$9=0,0,N$9/TRE!N$5*1000)</f>
        <v>0.64577502195508496</v>
      </c>
      <c r="O76" s="331">
        <f>IF(O$9=0,0,O$9/TRE!O$5*1000)</f>
        <v>0.6364024267811168</v>
      </c>
      <c r="P76" s="331">
        <f>IF(P$9=0,0,P$9/TRE!P$5*1000)</f>
        <v>0.57176204375666384</v>
      </c>
      <c r="Q76" s="331">
        <f>IF(Q$9=0,0,Q$9/TRE!Q$5*1000)</f>
        <v>0.53161617945043482</v>
      </c>
      <c r="R76" s="331">
        <f>IF(R$9=0,0,R$9/TRE!R$5*1000)</f>
        <v>0.52708796172012284</v>
      </c>
      <c r="S76" s="331">
        <f>IF(S$9=0,0,S$9/TRE!S$5*1000)</f>
        <v>0.52202320912260936</v>
      </c>
      <c r="T76" s="331">
        <f>IF(T$9=0,0,T$9/TRE!T$5*1000)</f>
        <v>0.53439696803161019</v>
      </c>
      <c r="U76" s="331">
        <f>IF(U$9=0,0,U$9/TRE!U$5*1000)</f>
        <v>0.5267899513666543</v>
      </c>
      <c r="V76" s="331">
        <f>IF(V$9=0,0,V$9/TRE!V$5*1000)</f>
        <v>0.58207180696098282</v>
      </c>
      <c r="W76" s="331">
        <f>IF(W$9=0,0,W$9/TRE!W$5*1000)</f>
        <v>0.54896051394113499</v>
      </c>
      <c r="X76" s="331">
        <f>IF(X$9=0,0,X$9/TRE!X$5*1000)</f>
        <v>0.50207735906938011</v>
      </c>
      <c r="Y76" s="331">
        <f>IF(Y$9=0,0,Y$9/TRE!Y$5*1000)</f>
        <v>0.49769163308922826</v>
      </c>
      <c r="DA76" s="177"/>
    </row>
    <row r="77" spans="1:105" ht="12" customHeight="1" x14ac:dyDescent="0.25">
      <c r="A77" s="56" t="s">
        <v>95</v>
      </c>
      <c r="B77" s="332">
        <f>IF(B$10=0,0,B$10/TRE!B$5*1000)</f>
        <v>0.98157482144475616</v>
      </c>
      <c r="C77" s="332">
        <f>IF(C$10=0,0,C$10/TRE!C$5*1000)</f>
        <v>0.94234152895290468</v>
      </c>
      <c r="D77" s="332">
        <f>IF(D$10=0,0,D$10/TRE!D$5*1000)</f>
        <v>0.89521763536889376</v>
      </c>
      <c r="E77" s="332">
        <f>IF(E$10=0,0,E$10/TRE!E$5*1000)</f>
        <v>0.95107267787230165</v>
      </c>
      <c r="F77" s="332">
        <f>IF(F$10=0,0,F$10/TRE!F$5*1000)</f>
        <v>0.95726690946507065</v>
      </c>
      <c r="G77" s="332">
        <f>IF(G$10=0,0,G$10/TRE!G$5*1000)</f>
        <v>0.92944862351912494</v>
      </c>
      <c r="H77" s="332">
        <f>IF(H$10=0,0,H$10/TRE!H$5*1000)</f>
        <v>0.8356304428938367</v>
      </c>
      <c r="I77" s="332">
        <f>IF(I$10=0,0,I$10/TRE!I$5*1000)</f>
        <v>0.79734780415187645</v>
      </c>
      <c r="J77" s="332">
        <f>IF(J$10=0,0,J$10/TRE!J$5*1000)</f>
        <v>0.79922504924308935</v>
      </c>
      <c r="K77" s="332">
        <f>IF(K$10=0,0,K$10/TRE!K$5*1000)</f>
        <v>0.86429470062029268</v>
      </c>
      <c r="L77" s="332">
        <f>IF(L$10=0,0,L$10/TRE!L$5*1000)</f>
        <v>0.75874478387349109</v>
      </c>
      <c r="M77" s="332">
        <f>IF(M$10=0,0,M$10/TRE!M$5*1000)</f>
        <v>0.67552248097843537</v>
      </c>
      <c r="N77" s="332">
        <f>IF(N$10=0,0,N$10/TRE!N$5*1000)</f>
        <v>0.68690742017749651</v>
      </c>
      <c r="O77" s="332">
        <f>IF(O$10=0,0,O$10/TRE!O$5*1000)</f>
        <v>0.69194992213750428</v>
      </c>
      <c r="P77" s="332">
        <f>IF(P$10=0,0,P$10/TRE!P$5*1000)</f>
        <v>0.60484276757919486</v>
      </c>
      <c r="Q77" s="332">
        <f>IF(Q$10=0,0,Q$10/TRE!Q$5*1000)</f>
        <v>0.57411050855916135</v>
      </c>
      <c r="R77" s="332">
        <f>IF(R$10=0,0,R$10/TRE!R$5*1000)</f>
        <v>0.57088118497374207</v>
      </c>
      <c r="S77" s="332">
        <f>IF(S$10=0,0,S$10/TRE!S$5*1000)</f>
        <v>0.56173508143328799</v>
      </c>
      <c r="T77" s="332">
        <f>IF(T$10=0,0,T$10/TRE!T$5*1000)</f>
        <v>0.56865975896620025</v>
      </c>
      <c r="U77" s="332">
        <f>IF(U$10=0,0,U$10/TRE!U$5*1000)</f>
        <v>0.56529588937033148</v>
      </c>
      <c r="V77" s="332">
        <f>IF(V$10=0,0,V$10/TRE!V$5*1000)</f>
        <v>0.62024271878063497</v>
      </c>
      <c r="W77" s="332">
        <f>IF(W$10=0,0,W$10/TRE!W$5*1000)</f>
        <v>0.58240540508929017</v>
      </c>
      <c r="X77" s="332">
        <f>IF(X$10=0,0,X$10/TRE!X$5*1000)</f>
        <v>0.53407440224705816</v>
      </c>
      <c r="Y77" s="332">
        <f>IF(Y$10=0,0,Y$10/TRE!Y$5*1000)</f>
        <v>0.51688373732677673</v>
      </c>
      <c r="DA77" s="68"/>
    </row>
    <row r="78" spans="1:105" ht="12" customHeight="1" x14ac:dyDescent="0.25">
      <c r="A78" s="174" t="s">
        <v>2403</v>
      </c>
      <c r="B78" s="348">
        <f>IF(B$16=0,0,B$16/TRE!B$5*1000)</f>
        <v>6.3620590278826787</v>
      </c>
      <c r="C78" s="348">
        <f>IF(C$16=0,0,C$16/TRE!C$5*1000)</f>
        <v>6.1077691691391962</v>
      </c>
      <c r="D78" s="348">
        <f>IF(D$16=0,0,D$16/TRE!D$5*1000)</f>
        <v>5.8023365255391273</v>
      </c>
      <c r="E78" s="348">
        <f>IF(E$16=0,0,E$16/TRE!E$5*1000)</f>
        <v>6.2406313074409985</v>
      </c>
      <c r="F78" s="348">
        <f>IF(F$16=0,0,F$16/TRE!F$5*1000)</f>
        <v>6.2045077465328653</v>
      </c>
      <c r="G78" s="348">
        <f>IF(G$16=0,0,G$16/TRE!G$5*1000)</f>
        <v>6.0242040413276641</v>
      </c>
      <c r="H78" s="348">
        <f>IF(H$16=0,0,H$16/TRE!H$5*1000)</f>
        <v>5.4161232409785711</v>
      </c>
      <c r="I78" s="348">
        <f>IF(I$16=0,0,I$16/TRE!I$5*1000)</f>
        <v>5.1843923117609974</v>
      </c>
      <c r="J78" s="348">
        <f>IF(J$16=0,0,J$16/TRE!J$5*1000)</f>
        <v>5.2165910729826388</v>
      </c>
      <c r="K78" s="348">
        <f>IF(K$16=0,0,K$16/TRE!K$5*1000)</f>
        <v>5.6019100966130084</v>
      </c>
      <c r="L78" s="348">
        <f>IF(L$16=0,0,L$16/TRE!L$5*1000)</f>
        <v>4.9539770131719667</v>
      </c>
      <c r="M78" s="348">
        <f>IF(M$16=0,0,M$16/TRE!M$5*1000)</f>
        <v>4.4093358015737643</v>
      </c>
      <c r="N78" s="348">
        <f>IF(N$16=0,0,N$16/TRE!N$5*1000)</f>
        <v>4.4779013405189509</v>
      </c>
      <c r="O78" s="348">
        <f>IF(O$16=0,0,O$16/TRE!O$5*1000)</f>
        <v>4.5160341556012868</v>
      </c>
      <c r="P78" s="348">
        <f>IF(P$16=0,0,P$16/TRE!P$5*1000)</f>
        <v>3.9202771972725574</v>
      </c>
      <c r="Q78" s="348">
        <f>IF(Q$16=0,0,Q$16/TRE!Q$5*1000)</f>
        <v>3.7455945631864846</v>
      </c>
      <c r="R78" s="348">
        <f>IF(R$16=0,0,R$16/TRE!R$5*1000)</f>
        <v>3.7258185953542564</v>
      </c>
      <c r="S78" s="348">
        <f>IF(S$16=0,0,S$16/TRE!S$5*1000)</f>
        <v>3.6578739031976499</v>
      </c>
      <c r="T78" s="348">
        <f>IF(T$16=0,0,T$16/TRE!T$5*1000)</f>
        <v>3.7018978614228839</v>
      </c>
      <c r="U78" s="348">
        <f>IF(U$16=0,0,U$16/TRE!U$5*1000)</f>
        <v>3.6775207877435214</v>
      </c>
      <c r="V78" s="348">
        <f>IF(V$16=0,0,V$16/TRE!V$5*1000)</f>
        <v>4.0475394539601135</v>
      </c>
      <c r="W78" s="348">
        <f>IF(W$16=0,0,W$16/TRE!W$5*1000)</f>
        <v>3.8066314602025724</v>
      </c>
      <c r="X78" s="348">
        <f>IF(X$16=0,0,X$16/TRE!X$5*1000)</f>
        <v>3.4902529303467218</v>
      </c>
      <c r="Y78" s="348">
        <f>IF(Y$16=0,0,Y$16/TRE!Y$5*1000)</f>
        <v>3.3587804770726613</v>
      </c>
      <c r="DA78" s="178"/>
    </row>
    <row r="79" spans="1:105" ht="12" customHeight="1" x14ac:dyDescent="0.25">
      <c r="A79" s="174" t="s">
        <v>2413</v>
      </c>
      <c r="B79" s="348">
        <f>IF(B$24=0,0,B$24/TRE!B$5*1000)</f>
        <v>3.1256751554086017</v>
      </c>
      <c r="C79" s="348">
        <f>IF(C$24=0,0,C$24/TRE!C$5*1000)</f>
        <v>3.0130588480460836</v>
      </c>
      <c r="D79" s="348">
        <f>IF(D$24=0,0,D$24/TRE!D$5*1000)</f>
        <v>2.8807695801392832</v>
      </c>
      <c r="E79" s="348">
        <f>IF(E$24=0,0,E$24/TRE!E$5*1000)</f>
        <v>3.0276475063578228</v>
      </c>
      <c r="F79" s="348">
        <f>IF(F$24=0,0,F$24/TRE!F$5*1000)</f>
        <v>3.0766531000061486</v>
      </c>
      <c r="G79" s="348">
        <f>IF(G$24=0,0,G$24/TRE!G$5*1000)</f>
        <v>2.984951950744211</v>
      </c>
      <c r="H79" s="348">
        <f>IF(H$24=0,0,H$24/TRE!H$5*1000)</f>
        <v>2.7089604709430319</v>
      </c>
      <c r="I79" s="348">
        <f>IF(I$24=0,0,I$24/TRE!I$5*1000)</f>
        <v>2.5877191866241929</v>
      </c>
      <c r="J79" s="348">
        <f>IF(J$24=0,0,J$24/TRE!J$5*1000)</f>
        <v>2.5968236083352259</v>
      </c>
      <c r="K79" s="348">
        <f>IF(K$24=0,0,K$24/TRE!K$5*1000)</f>
        <v>2.8029217201757608</v>
      </c>
      <c r="L79" s="348">
        <f>IF(L$24=0,0,L$24/TRE!L$5*1000)</f>
        <v>2.477860720376261</v>
      </c>
      <c r="M79" s="348">
        <f>IF(M$24=0,0,M$24/TRE!M$5*1000)</f>
        <v>2.195695492201009</v>
      </c>
      <c r="N79" s="348">
        <f>IF(N$24=0,0,N$24/TRE!N$5*1000)</f>
        <v>2.1922282812094456</v>
      </c>
      <c r="O79" s="348">
        <f>IF(O$24=0,0,O$24/TRE!O$5*1000)</f>
        <v>2.2307392003205915</v>
      </c>
      <c r="P79" s="348">
        <f>IF(P$24=0,0,P$24/TRE!P$5*1000)</f>
        <v>1.9208848528013607</v>
      </c>
      <c r="Q79" s="348">
        <f>IF(Q$24=0,0,Q$24/TRE!Q$5*1000)</f>
        <v>1.8464611772079094</v>
      </c>
      <c r="R79" s="348">
        <f>IF(R$24=0,0,R$24/TRE!R$5*1000)</f>
        <v>1.8383078123813885</v>
      </c>
      <c r="S79" s="348">
        <f>IF(S$24=0,0,S$24/TRE!S$5*1000)</f>
        <v>1.8067606255189863</v>
      </c>
      <c r="T79" s="348">
        <f>IF(T$24=0,0,T$24/TRE!T$5*1000)</f>
        <v>1.8170096360424268</v>
      </c>
      <c r="U79" s="348">
        <f>IF(U$24=0,0,U$24/TRE!U$5*1000)</f>
        <v>1.8165836537830622</v>
      </c>
      <c r="V79" s="348">
        <f>IF(V$24=0,0,V$24/TRE!V$5*1000)</f>
        <v>1.9861547646948639</v>
      </c>
      <c r="W79" s="348">
        <f>IF(W$24=0,0,W$24/TRE!W$5*1000)</f>
        <v>1.8590337970036857</v>
      </c>
      <c r="X79" s="348">
        <f>IF(X$24=0,0,X$24/TRE!X$5*1000)</f>
        <v>1.7080262220131028</v>
      </c>
      <c r="Y79" s="348">
        <f>IF(Y$24=0,0,Y$24/TRE!Y$5*1000)</f>
        <v>1.5996100281600769</v>
      </c>
      <c r="DA79" s="178"/>
    </row>
    <row r="80" spans="1:105" ht="12" customHeight="1" x14ac:dyDescent="0.25">
      <c r="A80" s="174" t="s">
        <v>2418</v>
      </c>
      <c r="B80" s="348">
        <f>IF(B$27=0,0,B$27/TRE!B$5*1000)</f>
        <v>9.0886557541181148</v>
      </c>
      <c r="C80" s="348">
        <f>IF(C$27=0,0,C$27/TRE!C$5*1000)</f>
        <v>8.7253845273417099</v>
      </c>
      <c r="D80" s="348">
        <f>IF(D$27=0,0,D$27/TRE!D$5*1000)</f>
        <v>8.2890521793416116</v>
      </c>
      <c r="E80" s="348">
        <f>IF(E$27=0,0,E$27/TRE!E$5*1000)</f>
        <v>8.9151875820585715</v>
      </c>
      <c r="F80" s="348">
        <f>IF(F$27=0,0,F$27/TRE!F$5*1000)</f>
        <v>8.8635824950469502</v>
      </c>
      <c r="G80" s="348">
        <f>IF(G$27=0,0,G$27/TRE!G$5*1000)</f>
        <v>8.6060057733252311</v>
      </c>
      <c r="H80" s="348">
        <f>IF(H$27=0,0,H$27/TRE!H$5*1000)</f>
        <v>7.7373189156836748</v>
      </c>
      <c r="I80" s="348">
        <f>IF(I$27=0,0,I$27/TRE!I$5*1000)</f>
        <v>7.4062747310871391</v>
      </c>
      <c r="J80" s="348">
        <f>IF(J$27=0,0,J$27/TRE!J$5*1000)</f>
        <v>7.4522729614037688</v>
      </c>
      <c r="K80" s="348">
        <f>IF(K$27=0,0,K$27/TRE!K$5*1000)</f>
        <v>8.0027287094471546</v>
      </c>
      <c r="L80" s="348">
        <f>IF(L$27=0,0,L$27/TRE!L$5*1000)</f>
        <v>7.0771100188170992</v>
      </c>
      <c r="M80" s="348">
        <f>IF(M$27=0,0,M$27/TRE!M$5*1000)</f>
        <v>6.2990511451053743</v>
      </c>
      <c r="N80" s="348">
        <f>IF(N$27=0,0,N$27/TRE!N$5*1000)</f>
        <v>6.3970019150270732</v>
      </c>
      <c r="O80" s="348">
        <f>IF(O$27=0,0,O$27/TRE!O$5*1000)</f>
        <v>6.4514773651446946</v>
      </c>
      <c r="P80" s="348">
        <f>IF(P$27=0,0,P$27/TRE!P$5*1000)</f>
        <v>5.6003959961036553</v>
      </c>
      <c r="Q80" s="348">
        <f>IF(Q$27=0,0,Q$27/TRE!Q$5*1000)</f>
        <v>5.3508493759806921</v>
      </c>
      <c r="R80" s="348">
        <f>IF(R$27=0,0,R$27/TRE!R$5*1000)</f>
        <v>5.3225979933632246</v>
      </c>
      <c r="S80" s="348">
        <f>IF(S$27=0,0,S$27/TRE!S$5*1000)</f>
        <v>5.2255341474252148</v>
      </c>
      <c r="T80" s="348">
        <f>IF(T$27=0,0,T$27/TRE!T$5*1000)</f>
        <v>5.2884255163184077</v>
      </c>
      <c r="U80" s="348">
        <f>IF(U$27=0,0,U$27/TRE!U$5*1000)</f>
        <v>5.2536011253478856</v>
      </c>
      <c r="V80" s="348">
        <f>IF(V$27=0,0,V$27/TRE!V$5*1000)</f>
        <v>5.7821992199430232</v>
      </c>
      <c r="W80" s="348">
        <f>IF(W$27=0,0,W$27/TRE!W$5*1000)</f>
        <v>5.438044943146533</v>
      </c>
      <c r="X80" s="348">
        <f>IF(X$27=0,0,X$27/TRE!X$5*1000)</f>
        <v>4.9860756147810319</v>
      </c>
      <c r="Y80" s="348">
        <f>IF(Y$27=0,0,Y$27/TRE!Y$5*1000)</f>
        <v>4.7982578243895162</v>
      </c>
      <c r="DA80" s="178"/>
    </row>
    <row r="81" spans="1:105" ht="12" customHeight="1" x14ac:dyDescent="0.25">
      <c r="A81" s="174" t="s">
        <v>2428</v>
      </c>
      <c r="B81" s="348">
        <f>IF(B$35=0,0,B$35/TRE!B$5*1000)</f>
        <v>5.5146363673703513</v>
      </c>
      <c r="C81" s="348">
        <f>IF(C$35=0,0,C$35/TRE!C$5*1000)</f>
        <v>5.2682824028009234</v>
      </c>
      <c r="D81" s="348">
        <f>IF(D$35=0,0,D$35/TRE!D$5*1000)</f>
        <v>4.9569255627938968</v>
      </c>
      <c r="E81" s="348">
        <f>IF(E$35=0,0,E$35/TRE!E$5*1000)</f>
        <v>5.8865660611218944</v>
      </c>
      <c r="F81" s="348">
        <f>IF(F$35=0,0,F$35/TRE!F$5*1000)</f>
        <v>5.9588486363542019</v>
      </c>
      <c r="G81" s="348">
        <f>IF(G$35=0,0,G$35/TRE!G$5*1000)</f>
        <v>5.6279987236484281</v>
      </c>
      <c r="H81" s="348">
        <f>IF(H$35=0,0,H$35/TRE!H$5*1000)</f>
        <v>4.839458697868352</v>
      </c>
      <c r="I81" s="348">
        <f>IF(I$35=0,0,I$35/TRE!I$5*1000)</f>
        <v>4.4783017488337453</v>
      </c>
      <c r="J81" s="348">
        <f>IF(J$35=0,0,J$35/TRE!J$5*1000)</f>
        <v>4.6005735399344685</v>
      </c>
      <c r="K81" s="348">
        <f>IF(K$35=0,0,K$35/TRE!K$5*1000)</f>
        <v>4.7773763935236166</v>
      </c>
      <c r="L81" s="348">
        <f>IF(L$35=0,0,L$35/TRE!L$5*1000)</f>
        <v>4.2675172409503697</v>
      </c>
      <c r="M81" s="348">
        <f>IF(M$35=0,0,M$35/TRE!M$5*1000)</f>
        <v>3.7131234686442061</v>
      </c>
      <c r="N81" s="348">
        <f>IF(N$35=0,0,N$35/TRE!N$5*1000)</f>
        <v>3.7509081774172888</v>
      </c>
      <c r="O81" s="348">
        <f>IF(O$35=0,0,O$35/TRE!O$5*1000)</f>
        <v>3.7384194966183726</v>
      </c>
      <c r="P81" s="348">
        <f>IF(P$35=0,0,P$35/TRE!P$5*1000)</f>
        <v>3.1724216038203945</v>
      </c>
      <c r="Q81" s="348">
        <f>IF(Q$35=0,0,Q$35/TRE!Q$5*1000)</f>
        <v>3.1207255400674954</v>
      </c>
      <c r="R81" s="348">
        <f>IF(R$35=0,0,R$35/TRE!R$5*1000)</f>
        <v>3.1207791812127614</v>
      </c>
      <c r="S81" s="348">
        <f>IF(S$35=0,0,S$35/TRE!S$5*1000)</f>
        <v>3.0198400331456505</v>
      </c>
      <c r="T81" s="348">
        <f>IF(T$35=0,0,T$35/TRE!T$5*1000)</f>
        <v>3.0326840983547347</v>
      </c>
      <c r="U81" s="348">
        <f>IF(U$35=0,0,U$35/TRE!U$5*1000)</f>
        <v>3.0455492268011652</v>
      </c>
      <c r="V81" s="348">
        <f>IF(V$35=0,0,V$35/TRE!V$5*1000)</f>
        <v>3.3441129618988548</v>
      </c>
      <c r="W81" s="348">
        <f>IF(W$35=0,0,W$35/TRE!W$5*1000)</f>
        <v>3.1429214056444419</v>
      </c>
      <c r="X81" s="348">
        <f>IF(X$35=0,0,X$35/TRE!X$5*1000)</f>
        <v>2.8831640110740269</v>
      </c>
      <c r="Y81" s="348">
        <f>IF(Y$35=0,0,Y$35/TRE!Y$5*1000)</f>
        <v>2.6671364983837327</v>
      </c>
      <c r="DA81" s="178"/>
    </row>
    <row r="82" spans="1:105" ht="12" customHeight="1" x14ac:dyDescent="0.25">
      <c r="A82" s="174" t="s">
        <v>2440</v>
      </c>
      <c r="B82" s="348">
        <f>IF(B$46=0,0,B$46/TRE!B$5*1000)</f>
        <v>3.4994940591911758</v>
      </c>
      <c r="C82" s="348">
        <f>IF(C$46=0,0,C$46/TRE!C$5*1000)</f>
        <v>3.5835070934644482</v>
      </c>
      <c r="D82" s="348">
        <f>IF(D$46=0,0,D$46/TRE!D$5*1000)</f>
        <v>3.557821803731164</v>
      </c>
      <c r="E82" s="348">
        <f>IF(E$46=0,0,E$46/TRE!E$5*1000)</f>
        <v>3.4324761743662471</v>
      </c>
      <c r="F82" s="348">
        <f>IF(F$46=0,0,F$46/TRE!F$5*1000)</f>
        <v>3.635506276950121</v>
      </c>
      <c r="G82" s="348">
        <f>IF(G$46=0,0,G$46/TRE!G$5*1000)</f>
        <v>3.3269364011307667</v>
      </c>
      <c r="H82" s="348">
        <f>IF(H$46=0,0,H$46/TRE!H$5*1000)</f>
        <v>3.1959856158948705</v>
      </c>
      <c r="I82" s="348">
        <f>IF(I$46=0,0,I$46/TRE!I$5*1000)</f>
        <v>3.2056730298761154</v>
      </c>
      <c r="J82" s="348">
        <f>IF(J$46=0,0,J$46/TRE!J$5*1000)</f>
        <v>3.2429056439921706</v>
      </c>
      <c r="K82" s="348">
        <f>IF(K$46=0,0,K$46/TRE!K$5*1000)</f>
        <v>3.396571972145932</v>
      </c>
      <c r="L82" s="348">
        <f>IF(L$46=0,0,L$46/TRE!L$5*1000)</f>
        <v>2.985526760488967</v>
      </c>
      <c r="M82" s="348">
        <f>IF(M$46=0,0,M$46/TRE!M$5*1000)</f>
        <v>2.7899084925599347</v>
      </c>
      <c r="N82" s="348">
        <f>IF(N$46=0,0,N$46/TRE!N$5*1000)</f>
        <v>2.9805001013311609</v>
      </c>
      <c r="O82" s="348">
        <f>IF(O$46=0,0,O$46/TRE!O$5*1000)</f>
        <v>2.9372419697590009</v>
      </c>
      <c r="P82" s="348">
        <f>IF(P$46=0,0,P$46/TRE!P$5*1000)</f>
        <v>2.6389017404153718</v>
      </c>
      <c r="Q82" s="348">
        <f>IF(Q$46=0,0,Q$46/TRE!Q$5*1000)</f>
        <v>2.4536131359250835</v>
      </c>
      <c r="R82" s="348">
        <f>IF(R$46=0,0,R$46/TRE!R$5*1000)</f>
        <v>2.4327136694774909</v>
      </c>
      <c r="S82" s="348">
        <f>IF(S$46=0,0,S$46/TRE!S$5*1000)</f>
        <v>2.4093378882581962</v>
      </c>
      <c r="T82" s="348">
        <f>IF(T$46=0,0,T$46/TRE!T$5*1000)</f>
        <v>2.4664475447612775</v>
      </c>
      <c r="U82" s="348">
        <f>IF(U$46=0,0,U$46/TRE!U$5*1000)</f>
        <v>2.4313382370768659</v>
      </c>
      <c r="V82" s="348">
        <f>IF(V$46=0,0,V$46/TRE!V$5*1000)</f>
        <v>2.6864852628968428</v>
      </c>
      <c r="W82" s="348">
        <f>IF(W$46=0,0,W$46/TRE!W$5*1000)</f>
        <v>2.533663910497546</v>
      </c>
      <c r="X82" s="348">
        <f>IF(X$46=0,0,X$46/TRE!X$5*1000)</f>
        <v>2.3172801187817553</v>
      </c>
      <c r="Y82" s="348">
        <f>IF(Y$46=0,0,Y$46/TRE!Y$5*1000)</f>
        <v>2.2970383065656681</v>
      </c>
      <c r="DA82" s="178"/>
    </row>
    <row r="83" spans="1:105" ht="12" customHeight="1" x14ac:dyDescent="0.25">
      <c r="A83" s="41" t="s">
        <v>2442</v>
      </c>
      <c r="B83" s="333">
        <f>IF(B$47=0,0,B$47/TRE!B$5*1000)</f>
        <v>2.3697022806582533</v>
      </c>
      <c r="C83" s="333">
        <f>IF(C$47=0,0,C$47/TRE!C$5*1000)</f>
        <v>2.4265921840428617</v>
      </c>
      <c r="D83" s="333">
        <f>IF(D$47=0,0,D$47/TRE!D$5*1000)</f>
        <v>2.4091992441976071</v>
      </c>
      <c r="E83" s="333">
        <f>IF(E$47=0,0,E$47/TRE!E$5*1000)</f>
        <v>2.3243207392615974</v>
      </c>
      <c r="F83" s="333">
        <f>IF(F$47=0,0,F$47/TRE!F$5*1000)</f>
        <v>2.461803726515615</v>
      </c>
      <c r="G83" s="333">
        <f>IF(G$47=0,0,G$47/TRE!G$5*1000)</f>
        <v>2.2528538823085471</v>
      </c>
      <c r="H83" s="333">
        <f>IF(H$47=0,0,H$47/TRE!H$5*1000)</f>
        <v>2.1641798142350566</v>
      </c>
      <c r="I83" s="333">
        <f>IF(I$47=0,0,I$47/TRE!I$5*1000)</f>
        <v>2.1707397016407071</v>
      </c>
      <c r="J83" s="333">
        <f>IF(J$47=0,0,J$47/TRE!J$5*1000)</f>
        <v>2.1959519777850134</v>
      </c>
      <c r="K83" s="333">
        <f>IF(K$47=0,0,K$47/TRE!K$5*1000)</f>
        <v>2.3000080047783871</v>
      </c>
      <c r="L83" s="333">
        <f>IF(L$47=0,0,L$47/TRE!L$5*1000)</f>
        <v>2.0216664048094199</v>
      </c>
      <c r="M83" s="333">
        <f>IF(M$47=0,0,M$47/TRE!M$5*1000)</f>
        <v>1.8892023834940119</v>
      </c>
      <c r="N83" s="333">
        <f>IF(N$47=0,0,N$47/TRE!N$5*1000)</f>
        <v>2.0182625740073479</v>
      </c>
      <c r="O83" s="333">
        <f>IF(O$47=0,0,O$47/TRE!O$5*1000)</f>
        <v>1.9889700844903757</v>
      </c>
      <c r="P83" s="333">
        <f>IF(P$47=0,0,P$47/TRE!P$5*1000)</f>
        <v>1.7869473035026846</v>
      </c>
      <c r="Q83" s="333">
        <f>IF(Q$47=0,0,Q$47/TRE!Q$5*1000)</f>
        <v>1.6614780724612976</v>
      </c>
      <c r="R83" s="333">
        <f>IF(R$47=0,0,R$47/TRE!R$5*1000)</f>
        <v>1.6473258800392738</v>
      </c>
      <c r="S83" s="333">
        <f>IF(S$47=0,0,S$47/TRE!S$5*1000)</f>
        <v>1.6314968370031695</v>
      </c>
      <c r="T83" s="333">
        <f>IF(T$47=0,0,T$47/TRE!T$5*1000)</f>
        <v>1.6701689653091218</v>
      </c>
      <c r="U83" s="333">
        <f>IF(U$47=0,0,U$47/TRE!U$5*1000)</f>
        <v>1.6463944981762046</v>
      </c>
      <c r="V83" s="333">
        <f>IF(V$47=0,0,V$47/TRE!V$5*1000)</f>
        <v>1.8191687560437877</v>
      </c>
      <c r="W83" s="333">
        <f>IF(W$47=0,0,W$47/TRE!W$5*1000)</f>
        <v>1.7156849091823374</v>
      </c>
      <c r="X83" s="333">
        <f>IF(X$47=0,0,X$47/TRE!X$5*1000)</f>
        <v>1.5691593954785357</v>
      </c>
      <c r="Y83" s="333">
        <f>IF(Y$47=0,0,Y$47/TRE!Y$5*1000)</f>
        <v>1.5554525373551062</v>
      </c>
      <c r="DA83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>
    <tabColor theme="6" tint="-0.249977111117893"/>
    <pageSetUpPr fitToPage="1"/>
  </sheetPr>
  <dimension ref="A1:DA83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Transport equipment / Useful energy demand"</f>
        <v>SI: Transport equipment / Useful energy demand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100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23</v>
      </c>
      <c r="B5" s="223">
        <v>12.33262297248918</v>
      </c>
      <c r="C5" s="223">
        <v>12.02117124407493</v>
      </c>
      <c r="D5" s="223">
        <v>11.0563316762562</v>
      </c>
      <c r="E5" s="223">
        <v>14.62020609004569</v>
      </c>
      <c r="F5" s="223">
        <v>13.75964766111111</v>
      </c>
      <c r="G5" s="223">
        <v>17.207842738462201</v>
      </c>
      <c r="H5" s="223">
        <v>16.535802370115171</v>
      </c>
      <c r="I5" s="223">
        <v>20.022029171875609</v>
      </c>
      <c r="J5" s="223">
        <v>21.273994655787579</v>
      </c>
      <c r="K5" s="223">
        <v>19.26786630614966</v>
      </c>
      <c r="L5" s="223">
        <v>20.533499807700821</v>
      </c>
      <c r="M5" s="223">
        <v>19.346290845926401</v>
      </c>
      <c r="N5" s="223">
        <v>19.836886992692349</v>
      </c>
      <c r="O5" s="223">
        <v>17.862300064483449</v>
      </c>
      <c r="P5" s="223">
        <v>18.450786395696088</v>
      </c>
      <c r="Q5" s="223">
        <v>18.537884907875501</v>
      </c>
      <c r="R5" s="223">
        <v>17.987578246417939</v>
      </c>
      <c r="S5" s="223">
        <v>20.440944043707319</v>
      </c>
      <c r="T5" s="223">
        <v>19.410940849041229</v>
      </c>
      <c r="U5" s="223">
        <v>20.996760491471981</v>
      </c>
      <c r="V5" s="223">
        <v>17.716909940782848</v>
      </c>
      <c r="W5" s="223">
        <v>16.34291109826286</v>
      </c>
      <c r="X5" s="223">
        <v>16.48581655224692</v>
      </c>
      <c r="Y5" s="223">
        <v>14.79674403191733</v>
      </c>
      <c r="DA5" s="89" t="s">
        <v>2444</v>
      </c>
    </row>
    <row r="6" spans="1:105" ht="12" customHeight="1" x14ac:dyDescent="0.25">
      <c r="A6" s="55" t="s">
        <v>91</v>
      </c>
      <c r="B6" s="259">
        <v>0.2300706769584237</v>
      </c>
      <c r="C6" s="259">
        <v>0.23350421791068701</v>
      </c>
      <c r="D6" s="259">
        <v>0.2199941128078392</v>
      </c>
      <c r="E6" s="259">
        <v>0.26816323250732421</v>
      </c>
      <c r="F6" s="259">
        <v>0.25963448012637508</v>
      </c>
      <c r="G6" s="259">
        <v>0.31496499950148732</v>
      </c>
      <c r="H6" s="259">
        <v>0.31806728740410828</v>
      </c>
      <c r="I6" s="259">
        <v>0.3981832894148094</v>
      </c>
      <c r="J6" s="259">
        <v>0.42154589909243873</v>
      </c>
      <c r="K6" s="259">
        <v>0.37946267022541602</v>
      </c>
      <c r="L6" s="259">
        <v>0.40162654498268141</v>
      </c>
      <c r="M6" s="259">
        <v>0.39049714442025951</v>
      </c>
      <c r="N6" s="259">
        <v>0.410618613548345</v>
      </c>
      <c r="O6" s="259">
        <v>0.36711195115993139</v>
      </c>
      <c r="P6" s="259">
        <v>0.38662399832174149</v>
      </c>
      <c r="Q6" s="259">
        <v>0.38184455064382938</v>
      </c>
      <c r="R6" s="259">
        <v>0.36946361490481539</v>
      </c>
      <c r="S6" s="259">
        <v>0.42225915774283718</v>
      </c>
      <c r="T6" s="259">
        <v>0.40381942767615392</v>
      </c>
      <c r="U6" s="259">
        <v>0.43395544798711699</v>
      </c>
      <c r="V6" s="259">
        <v>0.36738716640529839</v>
      </c>
      <c r="W6" s="259">
        <v>0.33965226907231899</v>
      </c>
      <c r="X6" s="259">
        <v>0.34219860833968341</v>
      </c>
      <c r="Y6" s="259">
        <v>0.31381918009296511</v>
      </c>
      <c r="DA6" s="67" t="s">
        <v>2445</v>
      </c>
    </row>
    <row r="7" spans="1:105" ht="12" customHeight="1" x14ac:dyDescent="0.25">
      <c r="A7" s="173" t="s">
        <v>92</v>
      </c>
      <c r="B7" s="224">
        <v>8.1134532797105224E-2</v>
      </c>
      <c r="C7" s="224">
        <v>8.2345372634169522E-2</v>
      </c>
      <c r="D7" s="224">
        <v>7.7581027694386365E-2</v>
      </c>
      <c r="E7" s="224">
        <v>9.4567890486865563E-2</v>
      </c>
      <c r="F7" s="224">
        <v>9.1560221935103339E-2</v>
      </c>
      <c r="G7" s="224">
        <v>0.111072555702575</v>
      </c>
      <c r="H7" s="224">
        <v>0.1121665789953684</v>
      </c>
      <c r="I7" s="224">
        <v>0.1404195249102658</v>
      </c>
      <c r="J7" s="224">
        <v>0.14865836023762971</v>
      </c>
      <c r="K7" s="224">
        <v>0.13381768971908051</v>
      </c>
      <c r="L7" s="224">
        <v>0.1416337906111087</v>
      </c>
      <c r="M7" s="224">
        <v>0.13770900225093399</v>
      </c>
      <c r="N7" s="224">
        <v>0.1448048478340441</v>
      </c>
      <c r="O7" s="224">
        <v>0.1294622028124745</v>
      </c>
      <c r="P7" s="224">
        <v>0.1363431354515984</v>
      </c>
      <c r="Q7" s="224">
        <v>0.13465766097261611</v>
      </c>
      <c r="R7" s="224">
        <v>0.1302915181418311</v>
      </c>
      <c r="S7" s="224">
        <v>0.14890989123727119</v>
      </c>
      <c r="T7" s="224">
        <v>0.142407111727758</v>
      </c>
      <c r="U7" s="224">
        <v>0.15303459351126189</v>
      </c>
      <c r="V7" s="224">
        <v>0.12955925759862411</v>
      </c>
      <c r="W7" s="224">
        <v>0.11977853296636851</v>
      </c>
      <c r="X7" s="224">
        <v>0.1206765007105929</v>
      </c>
      <c r="Y7" s="224">
        <v>0.1106684819474606</v>
      </c>
      <c r="DA7" s="177" t="s">
        <v>2446</v>
      </c>
    </row>
    <row r="8" spans="1:105" ht="12" customHeight="1" x14ac:dyDescent="0.25">
      <c r="A8" s="173" t="s">
        <v>93</v>
      </c>
      <c r="B8" s="224">
        <v>0.54170344363140654</v>
      </c>
      <c r="C8" s="224">
        <v>0.54978774616956327</v>
      </c>
      <c r="D8" s="224">
        <v>0.51797808422225911</v>
      </c>
      <c r="E8" s="224">
        <v>0.63139270255982238</v>
      </c>
      <c r="F8" s="224">
        <v>0.6113116796510466</v>
      </c>
      <c r="G8" s="224">
        <v>0.74158787685991068</v>
      </c>
      <c r="H8" s="224">
        <v>0.7488922411631006</v>
      </c>
      <c r="I8" s="224">
        <v>0.93752607643894614</v>
      </c>
      <c r="J8" s="224">
        <v>0.99253354754259826</v>
      </c>
      <c r="K8" s="224">
        <v>0.89344821299336175</v>
      </c>
      <c r="L8" s="224">
        <v>0.94563325212546923</v>
      </c>
      <c r="M8" s="224">
        <v>0.919428980073422</v>
      </c>
      <c r="N8" s="224">
        <v>0.96680515708869874</v>
      </c>
      <c r="O8" s="224">
        <v>0.86436833572457716</v>
      </c>
      <c r="P8" s="224">
        <v>0.91030962333056409</v>
      </c>
      <c r="Q8" s="224">
        <v>0.89905637150373952</v>
      </c>
      <c r="R8" s="224">
        <v>0.86990534880989534</v>
      </c>
      <c r="S8" s="224">
        <v>0.99421292134298256</v>
      </c>
      <c r="T8" s="224">
        <v>0.95079641382098756</v>
      </c>
      <c r="U8" s="224">
        <v>1.021751940164507</v>
      </c>
      <c r="V8" s="224">
        <v>0.86501633245378251</v>
      </c>
      <c r="W8" s="224">
        <v>0.79971427139732953</v>
      </c>
      <c r="X8" s="224">
        <v>0.80570964972202819</v>
      </c>
      <c r="Y8" s="224">
        <v>0.73889003492897976</v>
      </c>
      <c r="DA8" s="177" t="s">
        <v>2447</v>
      </c>
    </row>
    <row r="9" spans="1:105" ht="12" customHeight="1" x14ac:dyDescent="0.25">
      <c r="A9" s="173" t="s">
        <v>94</v>
      </c>
      <c r="B9" s="224">
        <v>0.23708932298474669</v>
      </c>
      <c r="C9" s="224">
        <v>0.24062760917825241</v>
      </c>
      <c r="D9" s="224">
        <v>0.22670535835240821</v>
      </c>
      <c r="E9" s="224">
        <v>0.27634394823835839</v>
      </c>
      <c r="F9" s="224">
        <v>0.26755501366122758</v>
      </c>
      <c r="G9" s="224">
        <v>0.32457347230387501</v>
      </c>
      <c r="H9" s="224">
        <v>0.32777040008389402</v>
      </c>
      <c r="I9" s="224">
        <v>0.41033045914085209</v>
      </c>
      <c r="J9" s="224">
        <v>0.43440577975472999</v>
      </c>
      <c r="K9" s="224">
        <v>0.39103873979553699</v>
      </c>
      <c r="L9" s="224">
        <v>0.41387875630867288</v>
      </c>
      <c r="M9" s="224">
        <v>0.4024098369337476</v>
      </c>
      <c r="N9" s="224">
        <v>0.42314514121547647</v>
      </c>
      <c r="O9" s="224">
        <v>0.3783112437916038</v>
      </c>
      <c r="P9" s="224">
        <v>0.39841853478930023</v>
      </c>
      <c r="Q9" s="224">
        <v>0.39349328299633918</v>
      </c>
      <c r="R9" s="224">
        <v>0.38073464851459282</v>
      </c>
      <c r="S9" s="224">
        <v>0.43514079741439698</v>
      </c>
      <c r="T9" s="224">
        <v>0.41613853612961171</v>
      </c>
      <c r="U9" s="224">
        <v>0.44719390027874212</v>
      </c>
      <c r="V9" s="224">
        <v>0.37859485488477651</v>
      </c>
      <c r="W9" s="224">
        <v>0.35001386351873692</v>
      </c>
      <c r="X9" s="224">
        <v>0.35263788262873419</v>
      </c>
      <c r="Y9" s="224">
        <v>0.32339269798086823</v>
      </c>
      <c r="DA9" s="177" t="s">
        <v>2448</v>
      </c>
    </row>
    <row r="10" spans="1:105" ht="12" customHeight="1" x14ac:dyDescent="0.25">
      <c r="A10" s="56" t="s">
        <v>95</v>
      </c>
      <c r="B10" s="260">
        <v>0.45123479988339288</v>
      </c>
      <c r="C10" s="260">
        <v>0.43643870538726809</v>
      </c>
      <c r="D10" s="260">
        <v>0.4011564991860751</v>
      </c>
      <c r="E10" s="260">
        <v>0.52056751948582924</v>
      </c>
      <c r="F10" s="260">
        <v>0.48771351359059939</v>
      </c>
      <c r="G10" s="260">
        <v>0.61963526915297218</v>
      </c>
      <c r="H10" s="260">
        <v>0.59826471568706308</v>
      </c>
      <c r="I10" s="260">
        <v>0.72584102261747008</v>
      </c>
      <c r="J10" s="260">
        <v>0.7656789920503303</v>
      </c>
      <c r="K10" s="260">
        <v>0.7008205267349441</v>
      </c>
      <c r="L10" s="260">
        <v>0.74544397962226161</v>
      </c>
      <c r="M10" s="260">
        <v>0.70329358898001859</v>
      </c>
      <c r="N10" s="260">
        <v>0.72266661289317358</v>
      </c>
      <c r="O10" s="260">
        <v>0.65145849114283827</v>
      </c>
      <c r="P10" s="260">
        <v>0.67604394873300722</v>
      </c>
      <c r="Q10" s="260">
        <v>0.67580337097633225</v>
      </c>
      <c r="R10" s="260">
        <v>0.65486688529030612</v>
      </c>
      <c r="S10" s="260">
        <v>0.74627558204190048</v>
      </c>
      <c r="T10" s="260">
        <v>0.71004913886612653</v>
      </c>
      <c r="U10" s="260">
        <v>0.7661264332288682</v>
      </c>
      <c r="V10" s="260">
        <v>0.64748890557037986</v>
      </c>
      <c r="W10" s="260">
        <v>0.59791800209045531</v>
      </c>
      <c r="X10" s="260">
        <v>0.60294844862003605</v>
      </c>
      <c r="Y10" s="260">
        <v>0.55071305656134162</v>
      </c>
      <c r="DA10" s="68" t="s">
        <v>2449</v>
      </c>
    </row>
    <row r="11" spans="1:105" ht="12" customHeight="1" x14ac:dyDescent="0.25">
      <c r="A11" s="37" t="s">
        <v>159</v>
      </c>
      <c r="B11" s="226">
        <v>7.6643340742384297E-2</v>
      </c>
      <c r="C11" s="226">
        <v>7.4533054007218116E-2</v>
      </c>
      <c r="D11" s="226">
        <v>4.8324868075831841E-2</v>
      </c>
      <c r="E11" s="226">
        <v>0.1119492442862637</v>
      </c>
      <c r="F11" s="226">
        <v>7.8334240144364811E-2</v>
      </c>
      <c r="G11" s="226">
        <v>7.91372336482596E-2</v>
      </c>
      <c r="H11" s="226">
        <v>4.9949657884033577E-2</v>
      </c>
      <c r="I11" s="226">
        <v>4.8678327911993009E-2</v>
      </c>
      <c r="J11" s="226">
        <v>4.9935906291656153E-2</v>
      </c>
      <c r="K11" s="226">
        <v>4.8168855680122323E-2</v>
      </c>
      <c r="L11" s="226">
        <v>2.516819951407016E-2</v>
      </c>
      <c r="M11" s="226">
        <v>2.4150493850400238E-2</v>
      </c>
      <c r="N11" s="226">
        <v>2.2873743930672281E-2</v>
      </c>
      <c r="O11" s="226">
        <v>2.342240272291396E-2</v>
      </c>
      <c r="P11" s="226">
        <v>2.1341651893251049E-2</v>
      </c>
      <c r="Q11" s="226">
        <v>2.3297142064495159E-2</v>
      </c>
      <c r="R11" s="226">
        <v>2.3474614446154771E-2</v>
      </c>
      <c r="S11" s="226">
        <v>1.6815565390817831E-2</v>
      </c>
      <c r="T11" s="226">
        <v>1.7542066645464649E-2</v>
      </c>
      <c r="U11" s="226">
        <v>1.5210858637753099E-2</v>
      </c>
      <c r="V11" s="226">
        <v>1.3713687461505629E-2</v>
      </c>
      <c r="W11" s="226">
        <v>1.416872987155593E-2</v>
      </c>
      <c r="X11" s="226">
        <v>1.391998236429921E-2</v>
      </c>
      <c r="Y11" s="226">
        <v>1.4165043970752579E-2</v>
      </c>
      <c r="DA11" s="69" t="s">
        <v>2450</v>
      </c>
    </row>
    <row r="12" spans="1:105" ht="12" customHeight="1" x14ac:dyDescent="0.25">
      <c r="A12" s="37" t="s">
        <v>35</v>
      </c>
      <c r="B12" s="226">
        <v>0.22669188733137449</v>
      </c>
      <c r="C12" s="226">
        <v>0.18441649585350289</v>
      </c>
      <c r="D12" s="226">
        <v>0.16422435860805271</v>
      </c>
      <c r="E12" s="226">
        <v>0.2200452838377164</v>
      </c>
      <c r="F12" s="226">
        <v>0.20522900183984771</v>
      </c>
      <c r="G12" s="226">
        <v>0.33078652054637459</v>
      </c>
      <c r="H12" s="226">
        <v>0.29987555380793479</v>
      </c>
      <c r="I12" s="226">
        <v>0.31964100453446148</v>
      </c>
      <c r="J12" s="226">
        <v>0.31963174133313321</v>
      </c>
      <c r="K12" s="226">
        <v>0.33829772722656759</v>
      </c>
      <c r="L12" s="226">
        <v>0.3788399127564348</v>
      </c>
      <c r="M12" s="226">
        <v>0.29777259529637112</v>
      </c>
      <c r="N12" s="226">
        <v>0.22380453710542261</v>
      </c>
      <c r="O12" s="226">
        <v>0.23706332551999429</v>
      </c>
      <c r="P12" s="226">
        <v>0.2123708180721828</v>
      </c>
      <c r="Q12" s="226">
        <v>0.23500421044452979</v>
      </c>
      <c r="R12" s="226">
        <v>0.23048921688864049</v>
      </c>
      <c r="S12" s="226">
        <v>0.26613826780907729</v>
      </c>
      <c r="T12" s="226">
        <v>0.23168587669953369</v>
      </c>
      <c r="U12" s="226">
        <v>0.2706055878394823</v>
      </c>
      <c r="V12" s="226">
        <v>0.21211062897608779</v>
      </c>
      <c r="W12" s="226">
        <v>0.18501935992150539</v>
      </c>
      <c r="X12" s="226">
        <v>0.19175718544781251</v>
      </c>
      <c r="Y12" s="226">
        <v>0.12759985447027231</v>
      </c>
      <c r="DA12" s="69" t="s">
        <v>2451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2452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5.3932032714528004E-3</v>
      </c>
      <c r="DA14" s="69" t="s">
        <v>2453</v>
      </c>
    </row>
    <row r="15" spans="1:105" ht="12" customHeight="1" x14ac:dyDescent="0.25">
      <c r="A15" s="37" t="s">
        <v>40</v>
      </c>
      <c r="B15" s="226">
        <v>0.14789957180963409</v>
      </c>
      <c r="C15" s="226">
        <v>0.17748915552654701</v>
      </c>
      <c r="D15" s="226">
        <v>0.18860727250219059</v>
      </c>
      <c r="E15" s="226">
        <v>0.1885729913618491</v>
      </c>
      <c r="F15" s="226">
        <v>0.20415027160638691</v>
      </c>
      <c r="G15" s="226">
        <v>0.20971151495833801</v>
      </c>
      <c r="H15" s="226">
        <v>0.24843950399509471</v>
      </c>
      <c r="I15" s="226">
        <v>0.35752169017101559</v>
      </c>
      <c r="J15" s="226">
        <v>0.39611134442554102</v>
      </c>
      <c r="K15" s="226">
        <v>0.31435394382825421</v>
      </c>
      <c r="L15" s="226">
        <v>0.34143586735175657</v>
      </c>
      <c r="M15" s="226">
        <v>0.38137049983324722</v>
      </c>
      <c r="N15" s="226">
        <v>0.47598833185707878</v>
      </c>
      <c r="O15" s="226">
        <v>0.39097276289992999</v>
      </c>
      <c r="P15" s="226">
        <v>0.44233147876757339</v>
      </c>
      <c r="Q15" s="226">
        <v>0.41750201846730728</v>
      </c>
      <c r="R15" s="226">
        <v>0.40090305395551079</v>
      </c>
      <c r="S15" s="226">
        <v>0.46332174884200528</v>
      </c>
      <c r="T15" s="226">
        <v>0.46082119552112821</v>
      </c>
      <c r="U15" s="226">
        <v>0.48030998675163278</v>
      </c>
      <c r="V15" s="226">
        <v>0.42166458913278648</v>
      </c>
      <c r="W15" s="226">
        <v>0.39872991229739402</v>
      </c>
      <c r="X15" s="226">
        <v>0.39727128080792429</v>
      </c>
      <c r="Y15" s="226">
        <v>0.40355495484886389</v>
      </c>
      <c r="DA15" s="69" t="s">
        <v>2454</v>
      </c>
    </row>
    <row r="16" spans="1:105" ht="12" customHeight="1" x14ac:dyDescent="0.25">
      <c r="A16" s="57" t="s">
        <v>2403</v>
      </c>
      <c r="B16" s="261">
        <f t="shared" ref="B16:Y16" si="0">B17+B23</f>
        <v>2.2610587848666501</v>
      </c>
      <c r="C16" s="261">
        <f t="shared" si="0"/>
        <v>2.1863277820147826</v>
      </c>
      <c r="D16" s="261">
        <f t="shared" si="0"/>
        <v>2.0066357230602963</v>
      </c>
      <c r="E16" s="261">
        <f t="shared" si="0"/>
        <v>2.6284082547254068</v>
      </c>
      <c r="F16" s="261">
        <f t="shared" si="0"/>
        <v>2.4424722743044853</v>
      </c>
      <c r="G16" s="261">
        <f t="shared" si="0"/>
        <v>3.10156109158895</v>
      </c>
      <c r="H16" s="261">
        <f t="shared" si="0"/>
        <v>2.9904949304803807</v>
      </c>
      <c r="I16" s="261">
        <f t="shared" si="0"/>
        <v>3.6196107807088227</v>
      </c>
      <c r="J16" s="261">
        <f t="shared" si="0"/>
        <v>3.8302491126546307</v>
      </c>
      <c r="K16" s="261">
        <f t="shared" si="0"/>
        <v>3.5014308874266797</v>
      </c>
      <c r="L16" s="261">
        <f t="shared" si="0"/>
        <v>3.7290677444941829</v>
      </c>
      <c r="M16" s="261">
        <f t="shared" si="0"/>
        <v>3.5130121091188107</v>
      </c>
      <c r="N16" s="261">
        <f t="shared" si="0"/>
        <v>3.6010670593853131</v>
      </c>
      <c r="O16" s="261">
        <f t="shared" si="0"/>
        <v>3.2503350320686728</v>
      </c>
      <c r="P16" s="261">
        <f t="shared" si="0"/>
        <v>3.3719793274201182</v>
      </c>
      <c r="Q16" s="261">
        <f t="shared" si="0"/>
        <v>3.370527365490271</v>
      </c>
      <c r="R16" s="261">
        <f t="shared" si="0"/>
        <v>3.2667787534722659</v>
      </c>
      <c r="S16" s="261">
        <f t="shared" si="0"/>
        <v>3.7203641050481631</v>
      </c>
      <c r="T16" s="261">
        <f t="shared" si="0"/>
        <v>3.5381390184680077</v>
      </c>
      <c r="U16" s="261">
        <f t="shared" si="0"/>
        <v>3.8189377677049738</v>
      </c>
      <c r="V16" s="261">
        <f t="shared" si="0"/>
        <v>3.225399985281951</v>
      </c>
      <c r="W16" s="261">
        <f t="shared" si="0"/>
        <v>2.9770847458658221</v>
      </c>
      <c r="X16" s="261">
        <f t="shared" si="0"/>
        <v>3.0028245810731291</v>
      </c>
      <c r="Y16" s="261">
        <f t="shared" si="0"/>
        <v>2.7192391881415454</v>
      </c>
      <c r="DA16" s="70"/>
    </row>
    <row r="17" spans="1:105" ht="12" customHeight="1" x14ac:dyDescent="0.25">
      <c r="A17" s="60" t="s">
        <v>2404</v>
      </c>
      <c r="B17" s="329">
        <v>1.524885733549203</v>
      </c>
      <c r="C17" s="329">
        <v>1.3028719910276729</v>
      </c>
      <c r="D17" s="329">
        <v>1.0678392843707121</v>
      </c>
      <c r="E17" s="329">
        <v>1.7421099807893881</v>
      </c>
      <c r="F17" s="329">
        <v>1.42631024937853</v>
      </c>
      <c r="G17" s="329">
        <v>2.0577178676072312</v>
      </c>
      <c r="H17" s="329">
        <v>1.753882373148093</v>
      </c>
      <c r="I17" s="329">
        <v>1.870016762605363</v>
      </c>
      <c r="J17" s="329">
        <v>1.930279138709136</v>
      </c>
      <c r="K17" s="329">
        <v>1.936727898836657</v>
      </c>
      <c r="L17" s="329">
        <v>2.092682962014508</v>
      </c>
      <c r="M17" s="329">
        <v>1.68850788440264</v>
      </c>
      <c r="N17" s="329">
        <v>1.3210289048325949</v>
      </c>
      <c r="O17" s="329">
        <v>1.385125891795512</v>
      </c>
      <c r="P17" s="329">
        <v>1.170265621059871</v>
      </c>
      <c r="Q17" s="329">
        <v>1.37588957233491</v>
      </c>
      <c r="R17" s="329">
        <v>1.3542136974164449</v>
      </c>
      <c r="S17" s="329">
        <v>1.4824108271513889</v>
      </c>
      <c r="T17" s="329">
        <v>1.312085388012654</v>
      </c>
      <c r="U17" s="329">
        <v>1.485278765552819</v>
      </c>
      <c r="V17" s="329">
        <v>1.2192748243114431</v>
      </c>
      <c r="W17" s="329">
        <v>1.10118526767747</v>
      </c>
      <c r="X17" s="329">
        <v>1.130707245563358</v>
      </c>
      <c r="Y17" s="329">
        <v>0.81305849916181749</v>
      </c>
      <c r="DA17" s="72" t="s">
        <v>2455</v>
      </c>
    </row>
    <row r="18" spans="1:105" ht="12" customHeight="1" x14ac:dyDescent="0.25">
      <c r="A18" s="59" t="s">
        <v>28</v>
      </c>
      <c r="B18" s="230">
        <v>0</v>
      </c>
      <c r="C18" s="230">
        <v>0</v>
      </c>
      <c r="D18" s="230">
        <v>0</v>
      </c>
      <c r="E18" s="230">
        <v>0</v>
      </c>
      <c r="F18" s="230">
        <v>0</v>
      </c>
      <c r="G18" s="230">
        <v>0</v>
      </c>
      <c r="H18" s="230">
        <v>0</v>
      </c>
      <c r="I18" s="230">
        <v>5.4990212458641857E-2</v>
      </c>
      <c r="J18" s="230">
        <v>0</v>
      </c>
      <c r="K18" s="230">
        <v>0</v>
      </c>
      <c r="L18" s="230">
        <v>0</v>
      </c>
      <c r="M18" s="230">
        <v>0</v>
      </c>
      <c r="N18" s="230">
        <v>0</v>
      </c>
      <c r="O18" s="230">
        <v>0</v>
      </c>
      <c r="P18" s="230">
        <v>0</v>
      </c>
      <c r="Q18" s="230">
        <v>0</v>
      </c>
      <c r="R18" s="230">
        <v>0</v>
      </c>
      <c r="S18" s="230">
        <v>0</v>
      </c>
      <c r="T18" s="230">
        <v>0</v>
      </c>
      <c r="U18" s="230">
        <v>0</v>
      </c>
      <c r="V18" s="230">
        <v>0</v>
      </c>
      <c r="W18" s="230">
        <v>0</v>
      </c>
      <c r="X18" s="230">
        <v>0</v>
      </c>
      <c r="Y18" s="230">
        <v>0</v>
      </c>
      <c r="DA18" s="71" t="s">
        <v>2456</v>
      </c>
    </row>
    <row r="19" spans="1:105" ht="12" customHeight="1" x14ac:dyDescent="0.25">
      <c r="A19" s="59" t="s">
        <v>31</v>
      </c>
      <c r="B19" s="230">
        <v>0</v>
      </c>
      <c r="C19" s="230">
        <v>0</v>
      </c>
      <c r="D19" s="230">
        <v>0</v>
      </c>
      <c r="E19" s="230">
        <v>0.16294694869699669</v>
      </c>
      <c r="F19" s="230">
        <v>0</v>
      </c>
      <c r="G19" s="230">
        <v>0</v>
      </c>
      <c r="H19" s="230">
        <v>0</v>
      </c>
      <c r="I19" s="230">
        <v>0</v>
      </c>
      <c r="J19" s="230">
        <v>0.14511408919696761</v>
      </c>
      <c r="K19" s="230">
        <v>0</v>
      </c>
      <c r="L19" s="230">
        <v>0.14621465706525691</v>
      </c>
      <c r="M19" s="230">
        <v>0.1398118266061551</v>
      </c>
      <c r="N19" s="230">
        <v>0.13230420830230011</v>
      </c>
      <c r="O19" s="230">
        <v>0.13504052882080311</v>
      </c>
      <c r="P19" s="230">
        <v>0</v>
      </c>
      <c r="Q19" s="230">
        <v>0.13449518497744531</v>
      </c>
      <c r="R19" s="230">
        <v>0.13536398265708741</v>
      </c>
      <c r="S19" s="230">
        <v>0.1085765020633829</v>
      </c>
      <c r="T19" s="230">
        <v>0.10157946946704691</v>
      </c>
      <c r="U19" s="230">
        <v>8.9593867679656269E-2</v>
      </c>
      <c r="V19" s="230">
        <v>0.13926957553211081</v>
      </c>
      <c r="W19" s="230">
        <v>0.15892894253415671</v>
      </c>
      <c r="X19" s="230">
        <v>0.15623338641112289</v>
      </c>
      <c r="Y19" s="230">
        <v>0.1392893757206502</v>
      </c>
      <c r="DA19" s="71" t="s">
        <v>2457</v>
      </c>
    </row>
    <row r="20" spans="1:105" ht="12" customHeight="1" x14ac:dyDescent="0.25">
      <c r="A20" s="59" t="s">
        <v>159</v>
      </c>
      <c r="B20" s="230">
        <v>0.39231139499572898</v>
      </c>
      <c r="C20" s="230">
        <v>0.38150954939642567</v>
      </c>
      <c r="D20" s="230">
        <v>0.24735869058132071</v>
      </c>
      <c r="E20" s="230">
        <v>0.54108447942821924</v>
      </c>
      <c r="F20" s="230">
        <v>0.40096653837495771</v>
      </c>
      <c r="G20" s="230">
        <v>0.40507679112012901</v>
      </c>
      <c r="H20" s="230">
        <v>0.25567544126123942</v>
      </c>
      <c r="I20" s="230">
        <v>0.24497064163052251</v>
      </c>
      <c r="J20" s="230">
        <v>0.24631218161441759</v>
      </c>
      <c r="K20" s="230">
        <v>0.24656011578011039</v>
      </c>
      <c r="L20" s="230">
        <v>0.1240429072317122</v>
      </c>
      <c r="M20" s="230">
        <v>0.1188139107052882</v>
      </c>
      <c r="N20" s="230">
        <v>0.11267473884762599</v>
      </c>
      <c r="O20" s="230">
        <v>0.1149095100683246</v>
      </c>
      <c r="P20" s="230">
        <v>0.1092407134743341</v>
      </c>
      <c r="Q20" s="230">
        <v>0.11445943806625759</v>
      </c>
      <c r="R20" s="230">
        <v>0.11516455066708201</v>
      </c>
      <c r="S20" s="230">
        <v>8.3526310846217561E-2</v>
      </c>
      <c r="T20" s="230">
        <v>8.7141981485105657E-2</v>
      </c>
      <c r="U20" s="230">
        <v>7.5999897661267093E-2</v>
      </c>
      <c r="V20" s="230">
        <v>6.7094765418621347E-2</v>
      </c>
      <c r="W20" s="230">
        <v>6.8549637621020856E-2</v>
      </c>
      <c r="X20" s="230">
        <v>6.7457163664134789E-2</v>
      </c>
      <c r="Y20" s="230">
        <v>6.8805444673008448E-2</v>
      </c>
      <c r="DA20" s="71" t="s">
        <v>2458</v>
      </c>
    </row>
    <row r="21" spans="1:105" ht="12" customHeight="1" x14ac:dyDescent="0.25">
      <c r="A21" s="59" t="s">
        <v>32</v>
      </c>
      <c r="B21" s="230">
        <v>0</v>
      </c>
      <c r="C21" s="230">
        <v>0</v>
      </c>
      <c r="D21" s="230">
        <v>0</v>
      </c>
      <c r="E21" s="230">
        <v>0</v>
      </c>
      <c r="F21" s="230">
        <v>0</v>
      </c>
      <c r="G21" s="230">
        <v>0</v>
      </c>
      <c r="H21" s="230">
        <v>0</v>
      </c>
      <c r="I21" s="230">
        <v>0</v>
      </c>
      <c r="J21" s="230">
        <v>0</v>
      </c>
      <c r="K21" s="230">
        <v>0</v>
      </c>
      <c r="L21" s="230">
        <v>0</v>
      </c>
      <c r="M21" s="230">
        <v>0</v>
      </c>
      <c r="N21" s="230">
        <v>0</v>
      </c>
      <c r="O21" s="230">
        <v>0</v>
      </c>
      <c r="P21" s="230">
        <v>0</v>
      </c>
      <c r="Q21" s="230">
        <v>0</v>
      </c>
      <c r="R21" s="230">
        <v>0</v>
      </c>
      <c r="S21" s="230">
        <v>0</v>
      </c>
      <c r="T21" s="230">
        <v>0</v>
      </c>
      <c r="U21" s="230">
        <v>0</v>
      </c>
      <c r="V21" s="230">
        <v>0</v>
      </c>
      <c r="W21" s="230">
        <v>0</v>
      </c>
      <c r="X21" s="230">
        <v>0</v>
      </c>
      <c r="Y21" s="230">
        <v>0</v>
      </c>
      <c r="DA21" s="71" t="s">
        <v>2459</v>
      </c>
    </row>
    <row r="22" spans="1:105" ht="12" customHeight="1" x14ac:dyDescent="0.25">
      <c r="A22" s="59" t="s">
        <v>35</v>
      </c>
      <c r="B22" s="230">
        <v>1.1325743385534739</v>
      </c>
      <c r="C22" s="230">
        <v>0.92136244163124703</v>
      </c>
      <c r="D22" s="230">
        <v>0.82048059378939131</v>
      </c>
      <c r="E22" s="230">
        <v>1.038078552664172</v>
      </c>
      <c r="F22" s="230">
        <v>1.0253437110035719</v>
      </c>
      <c r="G22" s="230">
        <v>1.652641076487102</v>
      </c>
      <c r="H22" s="230">
        <v>1.4982069318868529</v>
      </c>
      <c r="I22" s="230">
        <v>1.570055908516198</v>
      </c>
      <c r="J22" s="230">
        <v>1.53885286789775</v>
      </c>
      <c r="K22" s="230">
        <v>1.690167783056546</v>
      </c>
      <c r="L22" s="230">
        <v>1.8224253977175391</v>
      </c>
      <c r="M22" s="230">
        <v>1.429882147091196</v>
      </c>
      <c r="N22" s="230">
        <v>1.076049957682669</v>
      </c>
      <c r="O22" s="230">
        <v>1.1351758529063849</v>
      </c>
      <c r="P22" s="230">
        <v>1.0610249075855369</v>
      </c>
      <c r="Q22" s="230">
        <v>1.1269349492912071</v>
      </c>
      <c r="R22" s="230">
        <v>1.103685164092276</v>
      </c>
      <c r="S22" s="230">
        <v>1.2903080142417891</v>
      </c>
      <c r="T22" s="230">
        <v>1.1233639370605011</v>
      </c>
      <c r="U22" s="230">
        <v>1.3196850002118961</v>
      </c>
      <c r="V22" s="230">
        <v>1.012910483360711</v>
      </c>
      <c r="W22" s="230">
        <v>0.87370668752229208</v>
      </c>
      <c r="X22" s="230">
        <v>0.90701669548809993</v>
      </c>
      <c r="Y22" s="230">
        <v>0.60496367876815893</v>
      </c>
      <c r="DA22" s="71" t="s">
        <v>2460</v>
      </c>
    </row>
    <row r="23" spans="1:105" ht="12" customHeight="1" x14ac:dyDescent="0.25">
      <c r="A23" s="60" t="s">
        <v>2411</v>
      </c>
      <c r="B23" s="329">
        <v>0.73617305131744715</v>
      </c>
      <c r="C23" s="329">
        <v>0.88345579098710969</v>
      </c>
      <c r="D23" s="329">
        <v>0.9387964386895844</v>
      </c>
      <c r="E23" s="329">
        <v>0.88629827393601868</v>
      </c>
      <c r="F23" s="329">
        <v>1.0161620249259551</v>
      </c>
      <c r="G23" s="329">
        <v>1.043843223981719</v>
      </c>
      <c r="H23" s="329">
        <v>1.2366125573322879</v>
      </c>
      <c r="I23" s="329">
        <v>1.7495940181034599</v>
      </c>
      <c r="J23" s="329">
        <v>1.8999699739454949</v>
      </c>
      <c r="K23" s="329">
        <v>1.564702988590023</v>
      </c>
      <c r="L23" s="329">
        <v>1.6363847824796749</v>
      </c>
      <c r="M23" s="329">
        <v>1.8245042247161709</v>
      </c>
      <c r="N23" s="329">
        <v>2.280038154552718</v>
      </c>
      <c r="O23" s="329">
        <v>1.865209140273161</v>
      </c>
      <c r="P23" s="329">
        <v>2.201713706360247</v>
      </c>
      <c r="Q23" s="329">
        <v>1.9946377931553609</v>
      </c>
      <c r="R23" s="329">
        <v>1.9125650560558209</v>
      </c>
      <c r="S23" s="329">
        <v>2.2379532778967741</v>
      </c>
      <c r="T23" s="329">
        <v>2.226053630455354</v>
      </c>
      <c r="U23" s="329">
        <v>2.3336590021521548</v>
      </c>
      <c r="V23" s="329">
        <v>2.006125160970508</v>
      </c>
      <c r="W23" s="329">
        <v>1.875899478188352</v>
      </c>
      <c r="X23" s="329">
        <v>1.8721173355097711</v>
      </c>
      <c r="Y23" s="329">
        <v>1.9061806889797279</v>
      </c>
      <c r="DA23" s="72" t="s">
        <v>2461</v>
      </c>
    </row>
    <row r="24" spans="1:105" ht="12" customHeight="1" x14ac:dyDescent="0.25">
      <c r="A24" s="57" t="s">
        <v>2413</v>
      </c>
      <c r="B24" s="261">
        <f t="shared" ref="B24:Y24" si="1">B25+B26</f>
        <v>0.95757520005659402</v>
      </c>
      <c r="C24" s="261">
        <f t="shared" si="1"/>
        <v>0.91798077212625118</v>
      </c>
      <c r="D24" s="261">
        <f t="shared" si="1"/>
        <v>0.83470559283949708</v>
      </c>
      <c r="E24" s="261">
        <f t="shared" si="1"/>
        <v>1.1029791199842911</v>
      </c>
      <c r="F24" s="261">
        <f t="shared" si="1"/>
        <v>1.026961565525087</v>
      </c>
      <c r="G24" s="261">
        <f t="shared" si="1"/>
        <v>1.3165042711715447</v>
      </c>
      <c r="H24" s="261">
        <f t="shared" si="1"/>
        <v>1.2599577308457648</v>
      </c>
      <c r="I24" s="261">
        <f t="shared" si="1"/>
        <v>1.506461441968411</v>
      </c>
      <c r="J24" s="261">
        <f t="shared" si="1"/>
        <v>1.5828485537682668</v>
      </c>
      <c r="K24" s="261">
        <f t="shared" si="1"/>
        <v>1.4657174643375255</v>
      </c>
      <c r="L24" s="261">
        <f t="shared" si="1"/>
        <v>1.5597116423480737</v>
      </c>
      <c r="M24" s="261">
        <f t="shared" si="1"/>
        <v>1.4425907163011789</v>
      </c>
      <c r="N24" s="261">
        <f t="shared" si="1"/>
        <v>1.4237529509634892</v>
      </c>
      <c r="O24" s="261">
        <f t="shared" si="1"/>
        <v>1.3116363993173168</v>
      </c>
      <c r="P24" s="261">
        <f t="shared" si="1"/>
        <v>1.3275848638047791</v>
      </c>
      <c r="Q24" s="261">
        <f t="shared" si="1"/>
        <v>1.3526303039693897</v>
      </c>
      <c r="R24" s="261">
        <f t="shared" si="1"/>
        <v>1.3138419848614697</v>
      </c>
      <c r="S24" s="261">
        <f t="shared" si="1"/>
        <v>1.4908648443956725</v>
      </c>
      <c r="T24" s="261">
        <f t="shared" si="1"/>
        <v>1.402255206961657</v>
      </c>
      <c r="U24" s="261">
        <f t="shared" si="1"/>
        <v>1.5269105983991507</v>
      </c>
      <c r="V24" s="261">
        <f t="shared" si="1"/>
        <v>1.2799907150389811</v>
      </c>
      <c r="W24" s="261">
        <f t="shared" si="1"/>
        <v>1.1750091361905277</v>
      </c>
      <c r="X24" s="261">
        <f t="shared" si="1"/>
        <v>1.1888682594199955</v>
      </c>
      <c r="Y24" s="261">
        <f t="shared" si="1"/>
        <v>1.0339826992927377</v>
      </c>
      <c r="DA24" s="70"/>
    </row>
    <row r="25" spans="1:105" ht="12" customHeight="1" x14ac:dyDescent="0.25">
      <c r="A25" s="60" t="s">
        <v>2414</v>
      </c>
      <c r="B25" s="262">
        <v>0.69012241795085427</v>
      </c>
      <c r="C25" s="262">
        <v>0.64653656402786852</v>
      </c>
      <c r="D25" s="262">
        <v>0.57896662473113092</v>
      </c>
      <c r="E25" s="262">
        <v>0.79124446722142328</v>
      </c>
      <c r="F25" s="262">
        <v>0.72514142504310386</v>
      </c>
      <c r="G25" s="262">
        <v>0.95036345524380073</v>
      </c>
      <c r="H25" s="262">
        <v>0.89021056428951839</v>
      </c>
      <c r="I25" s="262">
        <v>1.0435809482440821</v>
      </c>
      <c r="J25" s="262">
        <v>1.0928094710479941</v>
      </c>
      <c r="K25" s="262">
        <v>1.024599334036199</v>
      </c>
      <c r="L25" s="262">
        <v>1.0928284295753941</v>
      </c>
      <c r="M25" s="262">
        <v>0.98864521981177345</v>
      </c>
      <c r="N25" s="262">
        <v>0.94641662966535034</v>
      </c>
      <c r="O25" s="262">
        <v>0.8848757448088187</v>
      </c>
      <c r="P25" s="262">
        <v>0.87814182592176893</v>
      </c>
      <c r="Q25" s="262">
        <v>0.90874328302554563</v>
      </c>
      <c r="R25" s="262">
        <v>0.88434756601819697</v>
      </c>
      <c r="S25" s="262">
        <v>0.99999661207262558</v>
      </c>
      <c r="T25" s="262">
        <v>0.93282280980375176</v>
      </c>
      <c r="U25" s="262">
        <v>1.0224456513295559</v>
      </c>
      <c r="V25" s="262">
        <v>0.85291012804702016</v>
      </c>
      <c r="W25" s="262">
        <v>0.78016983935855921</v>
      </c>
      <c r="X25" s="262">
        <v>0.79106889166440919</v>
      </c>
      <c r="Y25" s="262">
        <v>0.66917387661442185</v>
      </c>
      <c r="DA25" s="72" t="s">
        <v>2462</v>
      </c>
    </row>
    <row r="26" spans="1:105" ht="12" customHeight="1" x14ac:dyDescent="0.25">
      <c r="A26" s="60" t="s">
        <v>2416</v>
      </c>
      <c r="B26" s="262">
        <v>0.26745278210573981</v>
      </c>
      <c r="C26" s="262">
        <v>0.27144420809838271</v>
      </c>
      <c r="D26" s="262">
        <v>0.25573896810836622</v>
      </c>
      <c r="E26" s="262">
        <v>0.31173465276286788</v>
      </c>
      <c r="F26" s="262">
        <v>0.30182014048198319</v>
      </c>
      <c r="G26" s="262">
        <v>0.366140815927744</v>
      </c>
      <c r="H26" s="262">
        <v>0.3697471665562464</v>
      </c>
      <c r="I26" s="262">
        <v>0.46288049372432888</v>
      </c>
      <c r="J26" s="262">
        <v>0.4900390827202728</v>
      </c>
      <c r="K26" s="262">
        <v>0.44111813030132663</v>
      </c>
      <c r="L26" s="262">
        <v>0.46688321277267969</v>
      </c>
      <c r="M26" s="262">
        <v>0.45394549648940552</v>
      </c>
      <c r="N26" s="262">
        <v>0.47733632129813891</v>
      </c>
      <c r="O26" s="262">
        <v>0.42676065450849809</v>
      </c>
      <c r="P26" s="262">
        <v>0.44944303788301021</v>
      </c>
      <c r="Q26" s="262">
        <v>0.44388702094384408</v>
      </c>
      <c r="R26" s="262">
        <v>0.42949441884327277</v>
      </c>
      <c r="S26" s="262">
        <v>0.49086823232304683</v>
      </c>
      <c r="T26" s="262">
        <v>0.4694323971579053</v>
      </c>
      <c r="U26" s="262">
        <v>0.50446494706959477</v>
      </c>
      <c r="V26" s="262">
        <v>0.427080586991961</v>
      </c>
      <c r="W26" s="262">
        <v>0.3948392968319685</v>
      </c>
      <c r="X26" s="262">
        <v>0.39779936775558639</v>
      </c>
      <c r="Y26" s="262">
        <v>0.36480882267831582</v>
      </c>
      <c r="DA26" s="72" t="s">
        <v>2463</v>
      </c>
    </row>
    <row r="27" spans="1:105" ht="12" customHeight="1" x14ac:dyDescent="0.25">
      <c r="A27" s="57" t="s">
        <v>2418</v>
      </c>
      <c r="B27" s="261">
        <f t="shared" ref="B27:Y27" si="2">B28+B34</f>
        <v>2.7686434100407973</v>
      </c>
      <c r="C27" s="261">
        <f t="shared" si="2"/>
        <v>2.6771360596099383</v>
      </c>
      <c r="D27" s="261">
        <f t="shared" si="2"/>
        <v>2.4571049670126071</v>
      </c>
      <c r="E27" s="261">
        <f t="shared" si="2"/>
        <v>3.2184590874188661</v>
      </c>
      <c r="F27" s="261">
        <f t="shared" si="2"/>
        <v>2.9907823766993689</v>
      </c>
      <c r="G27" s="261">
        <f t="shared" si="2"/>
        <v>3.7978299080681008</v>
      </c>
      <c r="H27" s="261">
        <f t="shared" si="2"/>
        <v>3.6618305271188341</v>
      </c>
      <c r="I27" s="261">
        <f t="shared" si="2"/>
        <v>4.4321764661740684</v>
      </c>
      <c r="J27" s="261">
        <f t="shared" si="2"/>
        <v>4.6901009542709762</v>
      </c>
      <c r="K27" s="261">
        <f t="shared" si="2"/>
        <v>4.2874663927673629</v>
      </c>
      <c r="L27" s="261">
        <f t="shared" si="2"/>
        <v>4.566205401421449</v>
      </c>
      <c r="M27" s="261">
        <f t="shared" si="2"/>
        <v>4.3016474805536458</v>
      </c>
      <c r="N27" s="261">
        <f t="shared" si="2"/>
        <v>4.4094698686350782</v>
      </c>
      <c r="O27" s="261">
        <f t="shared" si="2"/>
        <v>3.980002080084089</v>
      </c>
      <c r="P27" s="261">
        <f t="shared" si="2"/>
        <v>4.1289542784736151</v>
      </c>
      <c r="Q27" s="261">
        <f t="shared" si="2"/>
        <v>4.1271763659064549</v>
      </c>
      <c r="R27" s="261">
        <f t="shared" si="2"/>
        <v>4.0001372491497129</v>
      </c>
      <c r="S27" s="261">
        <f t="shared" si="2"/>
        <v>4.5555478837324461</v>
      </c>
      <c r="T27" s="261">
        <f t="shared" si="2"/>
        <v>4.3324151246547036</v>
      </c>
      <c r="U27" s="261">
        <f t="shared" si="2"/>
        <v>4.6762503278020082</v>
      </c>
      <c r="V27" s="261">
        <f t="shared" si="2"/>
        <v>3.9494693697330021</v>
      </c>
      <c r="W27" s="261">
        <f t="shared" si="2"/>
        <v>3.6454098928969252</v>
      </c>
      <c r="X27" s="261">
        <f t="shared" si="2"/>
        <v>3.6769280584568929</v>
      </c>
      <c r="Y27" s="261">
        <f t="shared" si="2"/>
        <v>3.3296806385406681</v>
      </c>
      <c r="DA27" s="70"/>
    </row>
    <row r="28" spans="1:105" ht="12" customHeight="1" x14ac:dyDescent="0.25">
      <c r="A28" s="60" t="s">
        <v>2419</v>
      </c>
      <c r="B28" s="329">
        <v>1.867207020672494</v>
      </c>
      <c r="C28" s="329">
        <v>1.5953534584012321</v>
      </c>
      <c r="D28" s="329">
        <v>1.307558307392708</v>
      </c>
      <c r="E28" s="329">
        <v>2.1331958948441492</v>
      </c>
      <c r="F28" s="329">
        <v>1.746502346177792</v>
      </c>
      <c r="G28" s="329">
        <v>2.519654531763956</v>
      </c>
      <c r="H28" s="329">
        <v>2.1476110691609298</v>
      </c>
      <c r="I28" s="329">
        <v>2.2898164440065658</v>
      </c>
      <c r="J28" s="329">
        <v>2.3636071086234312</v>
      </c>
      <c r="K28" s="329">
        <v>2.3715035495959058</v>
      </c>
      <c r="L28" s="329">
        <v>2.5624689330789892</v>
      </c>
      <c r="M28" s="329">
        <v>2.0675606747787429</v>
      </c>
      <c r="N28" s="329">
        <v>1.617586414080729</v>
      </c>
      <c r="O28" s="329">
        <v>1.6960725205659331</v>
      </c>
      <c r="P28" s="329">
        <v>1.4329783115018839</v>
      </c>
      <c r="Q28" s="329">
        <v>1.6847627416345829</v>
      </c>
      <c r="R28" s="329">
        <v>1.65822085397932</v>
      </c>
      <c r="S28" s="329">
        <v>1.815196931205783</v>
      </c>
      <c r="T28" s="329">
        <v>1.606635168995086</v>
      </c>
      <c r="U28" s="329">
        <v>1.818708692513656</v>
      </c>
      <c r="V28" s="329">
        <v>1.4929895807895219</v>
      </c>
      <c r="W28" s="329">
        <v>1.348390123686698</v>
      </c>
      <c r="X28" s="329">
        <v>1.384539484363295</v>
      </c>
      <c r="Y28" s="329">
        <v>0.99558183570834813</v>
      </c>
      <c r="DA28" s="72" t="s">
        <v>2464</v>
      </c>
    </row>
    <row r="29" spans="1:105" ht="12" customHeight="1" x14ac:dyDescent="0.25">
      <c r="A29" s="59" t="s">
        <v>28</v>
      </c>
      <c r="B29" s="230">
        <v>0</v>
      </c>
      <c r="C29" s="230">
        <v>0</v>
      </c>
      <c r="D29" s="230">
        <v>0</v>
      </c>
      <c r="E29" s="230">
        <v>0</v>
      </c>
      <c r="F29" s="230">
        <v>0</v>
      </c>
      <c r="G29" s="230">
        <v>0</v>
      </c>
      <c r="H29" s="230">
        <v>0</v>
      </c>
      <c r="I29" s="230">
        <v>6.7334954030990019E-2</v>
      </c>
      <c r="J29" s="230">
        <v>0</v>
      </c>
      <c r="K29" s="230">
        <v>0</v>
      </c>
      <c r="L29" s="230">
        <v>0</v>
      </c>
      <c r="M29" s="230">
        <v>0</v>
      </c>
      <c r="N29" s="230">
        <v>0</v>
      </c>
      <c r="O29" s="230">
        <v>0</v>
      </c>
      <c r="P29" s="230">
        <v>0</v>
      </c>
      <c r="Q29" s="230">
        <v>0</v>
      </c>
      <c r="R29" s="230">
        <v>0</v>
      </c>
      <c r="S29" s="230">
        <v>0</v>
      </c>
      <c r="T29" s="230">
        <v>0</v>
      </c>
      <c r="U29" s="230">
        <v>0</v>
      </c>
      <c r="V29" s="230">
        <v>0</v>
      </c>
      <c r="W29" s="230">
        <v>0</v>
      </c>
      <c r="X29" s="230">
        <v>0</v>
      </c>
      <c r="Y29" s="230">
        <v>0</v>
      </c>
      <c r="DA29" s="71" t="s">
        <v>2465</v>
      </c>
    </row>
    <row r="30" spans="1:105" ht="12" customHeight="1" x14ac:dyDescent="0.25">
      <c r="A30" s="59" t="s">
        <v>31</v>
      </c>
      <c r="B30" s="230">
        <v>0</v>
      </c>
      <c r="C30" s="230">
        <v>0</v>
      </c>
      <c r="D30" s="230">
        <v>0</v>
      </c>
      <c r="E30" s="230">
        <v>0.19952687595550611</v>
      </c>
      <c r="F30" s="230">
        <v>0</v>
      </c>
      <c r="G30" s="230">
        <v>0</v>
      </c>
      <c r="H30" s="230">
        <v>0</v>
      </c>
      <c r="I30" s="230">
        <v>0</v>
      </c>
      <c r="J30" s="230">
        <v>0.17769072146567461</v>
      </c>
      <c r="K30" s="230">
        <v>0</v>
      </c>
      <c r="L30" s="230">
        <v>0.17903835559011061</v>
      </c>
      <c r="M30" s="230">
        <v>0.171198155027945</v>
      </c>
      <c r="N30" s="230">
        <v>0.16200515302322449</v>
      </c>
      <c r="O30" s="230">
        <v>0.16535574957649349</v>
      </c>
      <c r="P30" s="230">
        <v>0</v>
      </c>
      <c r="Q30" s="230">
        <v>0.16468798160503509</v>
      </c>
      <c r="R30" s="230">
        <v>0.16575181549847429</v>
      </c>
      <c r="S30" s="230">
        <v>0.13295081885312179</v>
      </c>
      <c r="T30" s="230">
        <v>0.1243830238372003</v>
      </c>
      <c r="U30" s="230">
        <v>0.10970677675059951</v>
      </c>
      <c r="V30" s="230">
        <v>0.17053417412095209</v>
      </c>
      <c r="W30" s="230">
        <v>0.19460686840917149</v>
      </c>
      <c r="X30" s="230">
        <v>0.19130618744219119</v>
      </c>
      <c r="Y30" s="230">
        <v>0.17055841924977569</v>
      </c>
      <c r="DA30" s="71" t="s">
        <v>2466</v>
      </c>
    </row>
    <row r="31" spans="1:105" ht="12" customHeight="1" x14ac:dyDescent="0.25">
      <c r="A31" s="59" t="s">
        <v>159</v>
      </c>
      <c r="B31" s="230">
        <v>0.48038129999477031</v>
      </c>
      <c r="C31" s="230">
        <v>0.46715455028133762</v>
      </c>
      <c r="D31" s="230">
        <v>0.30288819254855581</v>
      </c>
      <c r="E31" s="230">
        <v>0.66255242378965618</v>
      </c>
      <c r="F31" s="230">
        <v>0.49097943474484618</v>
      </c>
      <c r="G31" s="230">
        <v>0.49601239728995372</v>
      </c>
      <c r="H31" s="230">
        <v>0.31307196889131361</v>
      </c>
      <c r="I31" s="230">
        <v>0.29996405097614998</v>
      </c>
      <c r="J31" s="230">
        <v>0.30160675299724599</v>
      </c>
      <c r="K31" s="230">
        <v>0.30191034585319648</v>
      </c>
      <c r="L31" s="230">
        <v>0.1518892741612802</v>
      </c>
      <c r="M31" s="230">
        <v>0.14548642127178141</v>
      </c>
      <c r="N31" s="230">
        <v>0.13796906797668479</v>
      </c>
      <c r="O31" s="230">
        <v>0.14070552253264229</v>
      </c>
      <c r="P31" s="230">
        <v>0.13376413894816419</v>
      </c>
      <c r="Q31" s="230">
        <v>0.14015441395868269</v>
      </c>
      <c r="R31" s="230">
        <v>0.1410178171433657</v>
      </c>
      <c r="S31" s="230">
        <v>0.102277115321899</v>
      </c>
      <c r="T31" s="230">
        <v>0.1067044671246192</v>
      </c>
      <c r="U31" s="230">
        <v>9.3061099177061748E-2</v>
      </c>
      <c r="V31" s="230">
        <v>8.215685561463841E-2</v>
      </c>
      <c r="W31" s="230">
        <v>8.3938331780841854E-2</v>
      </c>
      <c r="X31" s="230">
        <v>8.2600608568328293E-2</v>
      </c>
      <c r="Y31" s="230">
        <v>8.4251564905724594E-2</v>
      </c>
      <c r="DA31" s="71" t="s">
        <v>2467</v>
      </c>
    </row>
    <row r="32" spans="1:105" ht="12" customHeight="1" x14ac:dyDescent="0.25">
      <c r="A32" s="59" t="s">
        <v>32</v>
      </c>
      <c r="B32" s="230">
        <v>0</v>
      </c>
      <c r="C32" s="230">
        <v>0</v>
      </c>
      <c r="D32" s="230">
        <v>0</v>
      </c>
      <c r="E32" s="230">
        <v>0</v>
      </c>
      <c r="F32" s="230">
        <v>0</v>
      </c>
      <c r="G32" s="230">
        <v>0</v>
      </c>
      <c r="H32" s="230">
        <v>0</v>
      </c>
      <c r="I32" s="230">
        <v>0</v>
      </c>
      <c r="J32" s="230">
        <v>0</v>
      </c>
      <c r="K32" s="230">
        <v>0</v>
      </c>
      <c r="L32" s="230">
        <v>0</v>
      </c>
      <c r="M32" s="230">
        <v>0</v>
      </c>
      <c r="N32" s="230">
        <v>0</v>
      </c>
      <c r="O32" s="230">
        <v>0</v>
      </c>
      <c r="P32" s="230">
        <v>0</v>
      </c>
      <c r="Q32" s="230">
        <v>0</v>
      </c>
      <c r="R32" s="230">
        <v>0</v>
      </c>
      <c r="S32" s="230">
        <v>0</v>
      </c>
      <c r="T32" s="230">
        <v>0</v>
      </c>
      <c r="U32" s="230">
        <v>0</v>
      </c>
      <c r="V32" s="230">
        <v>0</v>
      </c>
      <c r="W32" s="230">
        <v>0</v>
      </c>
      <c r="X32" s="230">
        <v>0</v>
      </c>
      <c r="Y32" s="230">
        <v>0</v>
      </c>
      <c r="DA32" s="71" t="s">
        <v>2468</v>
      </c>
    </row>
    <row r="33" spans="1:105" ht="12" customHeight="1" x14ac:dyDescent="0.25">
      <c r="A33" s="59" t="s">
        <v>35</v>
      </c>
      <c r="B33" s="230">
        <v>1.386825720677723</v>
      </c>
      <c r="C33" s="230">
        <v>1.128198908119894</v>
      </c>
      <c r="D33" s="230">
        <v>1.004670114844153</v>
      </c>
      <c r="E33" s="230">
        <v>1.271116595098986</v>
      </c>
      <c r="F33" s="230">
        <v>1.255522911432946</v>
      </c>
      <c r="G33" s="230">
        <v>2.0236421344740032</v>
      </c>
      <c r="H33" s="230">
        <v>1.8345391002696161</v>
      </c>
      <c r="I33" s="230">
        <v>1.922517438999426</v>
      </c>
      <c r="J33" s="230">
        <v>1.884309634160511</v>
      </c>
      <c r="K33" s="230">
        <v>2.0695932037427101</v>
      </c>
      <c r="L33" s="230">
        <v>2.2315413033275981</v>
      </c>
      <c r="M33" s="230">
        <v>1.7508760984790159</v>
      </c>
      <c r="N33" s="230">
        <v>1.31761219308082</v>
      </c>
      <c r="O33" s="230">
        <v>1.3900112484567979</v>
      </c>
      <c r="P33" s="230">
        <v>1.2992141725537201</v>
      </c>
      <c r="Q33" s="230">
        <v>1.379920346070866</v>
      </c>
      <c r="R33" s="230">
        <v>1.3514512213374801</v>
      </c>
      <c r="S33" s="230">
        <v>1.579968997030762</v>
      </c>
      <c r="T33" s="230">
        <v>1.3755476780332669</v>
      </c>
      <c r="U33" s="230">
        <v>1.615940816585995</v>
      </c>
      <c r="V33" s="230">
        <v>1.2402985510539319</v>
      </c>
      <c r="W33" s="230">
        <v>1.069844923496684</v>
      </c>
      <c r="X33" s="230">
        <v>1.1106326883527751</v>
      </c>
      <c r="Y33" s="230">
        <v>0.74077185155284775</v>
      </c>
      <c r="DA33" s="71" t="s">
        <v>2469</v>
      </c>
    </row>
    <row r="34" spans="1:105" ht="12" customHeight="1" x14ac:dyDescent="0.25">
      <c r="A34" s="60" t="s">
        <v>2426</v>
      </c>
      <c r="B34" s="329">
        <v>0.90143638936830317</v>
      </c>
      <c r="C34" s="329">
        <v>1.081782601208706</v>
      </c>
      <c r="D34" s="329">
        <v>1.1495466596198991</v>
      </c>
      <c r="E34" s="329">
        <v>1.0852631925747169</v>
      </c>
      <c r="F34" s="329">
        <v>1.2442800305215771</v>
      </c>
      <c r="G34" s="329">
        <v>1.278175376304145</v>
      </c>
      <c r="H34" s="329">
        <v>1.514219457957904</v>
      </c>
      <c r="I34" s="329">
        <v>2.1423600221675021</v>
      </c>
      <c r="J34" s="329">
        <v>2.326493845647545</v>
      </c>
      <c r="K34" s="329">
        <v>1.915962843171457</v>
      </c>
      <c r="L34" s="329">
        <v>2.0037364683424599</v>
      </c>
      <c r="M34" s="329">
        <v>2.2340868057749028</v>
      </c>
      <c r="N34" s="329">
        <v>2.7918834545543492</v>
      </c>
      <c r="O34" s="329">
        <v>2.2839295595181559</v>
      </c>
      <c r="P34" s="329">
        <v>2.6959759669717309</v>
      </c>
      <c r="Q34" s="329">
        <v>2.4424136242718721</v>
      </c>
      <c r="R34" s="329">
        <v>2.3419163951703932</v>
      </c>
      <c r="S34" s="329">
        <v>2.7403509525266632</v>
      </c>
      <c r="T34" s="329">
        <v>2.7257799556596178</v>
      </c>
      <c r="U34" s="329">
        <v>2.857541635288352</v>
      </c>
      <c r="V34" s="329">
        <v>2.4564797889434802</v>
      </c>
      <c r="W34" s="329">
        <v>2.2970197692102272</v>
      </c>
      <c r="X34" s="329">
        <v>2.2923885740935979</v>
      </c>
      <c r="Y34" s="329">
        <v>2.3340988028323202</v>
      </c>
      <c r="DA34" s="72" t="s">
        <v>2470</v>
      </c>
    </row>
    <row r="35" spans="1:105" ht="12" customHeight="1" x14ac:dyDescent="0.25">
      <c r="A35" s="57" t="s">
        <v>2428</v>
      </c>
      <c r="B35" s="261">
        <v>2.4836609815977368</v>
      </c>
      <c r="C35" s="261">
        <v>2.341941077624961</v>
      </c>
      <c r="D35" s="261">
        <v>2.0956489204939799</v>
      </c>
      <c r="E35" s="261">
        <v>3.1746777926839922</v>
      </c>
      <c r="F35" s="261">
        <v>2.9630294692585628</v>
      </c>
      <c r="G35" s="261">
        <v>3.7034324763378579</v>
      </c>
      <c r="H35" s="261">
        <v>3.310388018001857</v>
      </c>
      <c r="I35" s="261">
        <v>3.8354744608438129</v>
      </c>
      <c r="J35" s="261">
        <v>4.1563366917655182</v>
      </c>
      <c r="K35" s="261">
        <v>3.6874708992181962</v>
      </c>
      <c r="L35" s="261">
        <v>3.979564984501391</v>
      </c>
      <c r="M35" s="261">
        <v>3.5972174253935072</v>
      </c>
      <c r="N35" s="261">
        <v>3.59313062983091</v>
      </c>
      <c r="O35" s="261">
        <v>3.2269886554611822</v>
      </c>
      <c r="P35" s="261">
        <v>3.2151079843282808</v>
      </c>
      <c r="Q35" s="261">
        <v>3.3514795913417239</v>
      </c>
      <c r="R35" s="261">
        <v>3.27521410918976</v>
      </c>
      <c r="S35" s="261">
        <v>3.6685382965475331</v>
      </c>
      <c r="T35" s="261">
        <v>3.4420701356575432</v>
      </c>
      <c r="U35" s="261">
        <v>3.7758022205678712</v>
      </c>
      <c r="V35" s="261">
        <v>3.168601909009209</v>
      </c>
      <c r="W35" s="261">
        <v>2.912658168038746</v>
      </c>
      <c r="X35" s="261">
        <v>2.941670423284104</v>
      </c>
      <c r="Y35" s="261">
        <v>2.511233766878068</v>
      </c>
      <c r="DA35" s="70" t="s">
        <v>2471</v>
      </c>
    </row>
    <row r="36" spans="1:105" ht="12" customHeight="1" x14ac:dyDescent="0.25">
      <c r="A36" s="46" t="s">
        <v>28</v>
      </c>
      <c r="B36" s="229">
        <v>0</v>
      </c>
      <c r="C36" s="229">
        <v>0</v>
      </c>
      <c r="D36" s="229">
        <v>0</v>
      </c>
      <c r="E36" s="229">
        <v>0</v>
      </c>
      <c r="F36" s="229">
        <v>0</v>
      </c>
      <c r="G36" s="229">
        <v>0</v>
      </c>
      <c r="H36" s="229">
        <v>0</v>
      </c>
      <c r="I36" s="229">
        <v>0.104330516018398</v>
      </c>
      <c r="J36" s="229">
        <v>0</v>
      </c>
      <c r="K36" s="229">
        <v>0</v>
      </c>
      <c r="L36" s="229">
        <v>0</v>
      </c>
      <c r="M36" s="229">
        <v>0</v>
      </c>
      <c r="N36" s="229">
        <v>0</v>
      </c>
      <c r="O36" s="229">
        <v>0</v>
      </c>
      <c r="P36" s="229">
        <v>0</v>
      </c>
      <c r="Q36" s="229">
        <v>0</v>
      </c>
      <c r="R36" s="229">
        <v>0</v>
      </c>
      <c r="S36" s="229">
        <v>0</v>
      </c>
      <c r="T36" s="229">
        <v>0</v>
      </c>
      <c r="U36" s="229">
        <v>0</v>
      </c>
      <c r="V36" s="229">
        <v>0</v>
      </c>
      <c r="W36" s="229">
        <v>0</v>
      </c>
      <c r="X36" s="229">
        <v>0</v>
      </c>
      <c r="Y36" s="229">
        <v>0</v>
      </c>
      <c r="DA36" s="73" t="s">
        <v>2472</v>
      </c>
    </row>
    <row r="37" spans="1:105" ht="12" customHeight="1" x14ac:dyDescent="0.25">
      <c r="A37" s="46" t="s">
        <v>30</v>
      </c>
      <c r="B37" s="229">
        <v>0</v>
      </c>
      <c r="C37" s="229">
        <v>0</v>
      </c>
      <c r="D37" s="229">
        <v>0</v>
      </c>
      <c r="E37" s="229">
        <v>0</v>
      </c>
      <c r="F37" s="229">
        <v>0</v>
      </c>
      <c r="G37" s="229">
        <v>0</v>
      </c>
      <c r="H37" s="229">
        <v>0</v>
      </c>
      <c r="I37" s="229">
        <v>0</v>
      </c>
      <c r="J37" s="229">
        <v>0</v>
      </c>
      <c r="K37" s="229">
        <v>0</v>
      </c>
      <c r="L37" s="229">
        <v>0</v>
      </c>
      <c r="M37" s="229">
        <v>0</v>
      </c>
      <c r="N37" s="229">
        <v>0</v>
      </c>
      <c r="O37" s="229">
        <v>0</v>
      </c>
      <c r="P37" s="229">
        <v>0</v>
      </c>
      <c r="Q37" s="229">
        <v>0</v>
      </c>
      <c r="R37" s="229">
        <v>0</v>
      </c>
      <c r="S37" s="229">
        <v>0</v>
      </c>
      <c r="T37" s="229">
        <v>0</v>
      </c>
      <c r="U37" s="229">
        <v>0</v>
      </c>
      <c r="V37" s="229">
        <v>0</v>
      </c>
      <c r="W37" s="229">
        <v>0</v>
      </c>
      <c r="X37" s="229">
        <v>0</v>
      </c>
      <c r="Y37" s="229">
        <v>0</v>
      </c>
      <c r="DA37" s="73" t="s">
        <v>2473</v>
      </c>
    </row>
    <row r="38" spans="1:105" ht="12" customHeight="1" x14ac:dyDescent="0.25">
      <c r="A38" s="46" t="s">
        <v>31</v>
      </c>
      <c r="B38" s="229">
        <v>0</v>
      </c>
      <c r="C38" s="229">
        <v>0</v>
      </c>
      <c r="D38" s="229">
        <v>0</v>
      </c>
      <c r="E38" s="229">
        <v>0.23477582151368401</v>
      </c>
      <c r="F38" s="229">
        <v>0</v>
      </c>
      <c r="G38" s="229">
        <v>0</v>
      </c>
      <c r="H38" s="229">
        <v>0</v>
      </c>
      <c r="I38" s="229">
        <v>0</v>
      </c>
      <c r="J38" s="229">
        <v>0.27315060551552439</v>
      </c>
      <c r="K38" s="229">
        <v>0</v>
      </c>
      <c r="L38" s="229">
        <v>0.26952458567283322</v>
      </c>
      <c r="M38" s="229">
        <v>0.29061986833289849</v>
      </c>
      <c r="N38" s="229">
        <v>0.31535507425774911</v>
      </c>
      <c r="O38" s="229">
        <v>0.30633977156404868</v>
      </c>
      <c r="P38" s="229">
        <v>0</v>
      </c>
      <c r="Q38" s="229">
        <v>0.30813650545721238</v>
      </c>
      <c r="R38" s="229">
        <v>0.305274094411706</v>
      </c>
      <c r="S38" s="229">
        <v>0.25528335979976408</v>
      </c>
      <c r="T38" s="229">
        <v>0.24979428876477619</v>
      </c>
      <c r="U38" s="229">
        <v>0.21187883339911739</v>
      </c>
      <c r="V38" s="229">
        <v>0.33521950260871702</v>
      </c>
      <c r="W38" s="229">
        <v>0.38690681587349179</v>
      </c>
      <c r="X38" s="229">
        <v>0.37699468693973598</v>
      </c>
      <c r="Y38" s="229">
        <v>0.39523354187174492</v>
      </c>
      <c r="DA38" s="73" t="s">
        <v>2474</v>
      </c>
    </row>
    <row r="39" spans="1:105" ht="12" customHeight="1" x14ac:dyDescent="0.25">
      <c r="A39" s="46" t="s">
        <v>159</v>
      </c>
      <c r="B39" s="229">
        <v>0.64911181754054081</v>
      </c>
      <c r="C39" s="229">
        <v>0.68768115506021443</v>
      </c>
      <c r="D39" s="229">
        <v>0.48339973627262522</v>
      </c>
      <c r="E39" s="229">
        <v>0.79442623225484188</v>
      </c>
      <c r="F39" s="229">
        <v>0.61820754821546564</v>
      </c>
      <c r="G39" s="229">
        <v>0.60353137795602052</v>
      </c>
      <c r="H39" s="229">
        <v>0.44100372322541992</v>
      </c>
      <c r="I39" s="229">
        <v>0.47833130785088768</v>
      </c>
      <c r="J39" s="229">
        <v>0.47245433820788157</v>
      </c>
      <c r="K39" s="229">
        <v>0.47355113020633499</v>
      </c>
      <c r="L39" s="229">
        <v>0.2330026050179122</v>
      </c>
      <c r="M39" s="229">
        <v>0.2516691867786795</v>
      </c>
      <c r="N39" s="229">
        <v>0.27367434563132798</v>
      </c>
      <c r="O39" s="229">
        <v>0.26562967459083342</v>
      </c>
      <c r="P39" s="229">
        <v>0.28687619247338841</v>
      </c>
      <c r="Q39" s="229">
        <v>0.26722026411717109</v>
      </c>
      <c r="R39" s="229">
        <v>0.26465920799049047</v>
      </c>
      <c r="S39" s="229">
        <v>0.2001203823645859</v>
      </c>
      <c r="T39" s="229">
        <v>0.21836617070687031</v>
      </c>
      <c r="U39" s="229">
        <v>0.1831486233232453</v>
      </c>
      <c r="V39" s="229">
        <v>0.16456710425404439</v>
      </c>
      <c r="W39" s="229">
        <v>0.17005519867981561</v>
      </c>
      <c r="X39" s="229">
        <v>0.16587113754794969</v>
      </c>
      <c r="Y39" s="229">
        <v>0.19894818039082129</v>
      </c>
      <c r="DA39" s="73" t="s">
        <v>2475</v>
      </c>
    </row>
    <row r="40" spans="1:105" ht="12" customHeight="1" x14ac:dyDescent="0.25">
      <c r="A40" s="46" t="s">
        <v>32</v>
      </c>
      <c r="B40" s="229">
        <v>0</v>
      </c>
      <c r="C40" s="229">
        <v>0</v>
      </c>
      <c r="D40" s="229">
        <v>0</v>
      </c>
      <c r="E40" s="229">
        <v>0</v>
      </c>
      <c r="F40" s="229">
        <v>0</v>
      </c>
      <c r="G40" s="229">
        <v>0</v>
      </c>
      <c r="H40" s="229">
        <v>0</v>
      </c>
      <c r="I40" s="229">
        <v>0</v>
      </c>
      <c r="J40" s="229">
        <v>0</v>
      </c>
      <c r="K40" s="229">
        <v>0</v>
      </c>
      <c r="L40" s="229">
        <v>0</v>
      </c>
      <c r="M40" s="229">
        <v>0</v>
      </c>
      <c r="N40" s="229">
        <v>0</v>
      </c>
      <c r="O40" s="229">
        <v>0</v>
      </c>
      <c r="P40" s="229">
        <v>0</v>
      </c>
      <c r="Q40" s="229">
        <v>0</v>
      </c>
      <c r="R40" s="229">
        <v>0</v>
      </c>
      <c r="S40" s="229">
        <v>0</v>
      </c>
      <c r="T40" s="229">
        <v>0</v>
      </c>
      <c r="U40" s="229">
        <v>0</v>
      </c>
      <c r="V40" s="229">
        <v>0</v>
      </c>
      <c r="W40" s="229">
        <v>0</v>
      </c>
      <c r="X40" s="229">
        <v>0</v>
      </c>
      <c r="Y40" s="229">
        <v>0</v>
      </c>
      <c r="DA40" s="73" t="s">
        <v>2476</v>
      </c>
    </row>
    <row r="41" spans="1:105" ht="12" customHeight="1" x14ac:dyDescent="0.25">
      <c r="A41" s="46" t="s">
        <v>33</v>
      </c>
      <c r="B41" s="229">
        <v>0</v>
      </c>
      <c r="C41" s="229">
        <v>0</v>
      </c>
      <c r="D41" s="229">
        <v>0</v>
      </c>
      <c r="E41" s="229">
        <v>0</v>
      </c>
      <c r="F41" s="229">
        <v>0</v>
      </c>
      <c r="G41" s="229">
        <v>0</v>
      </c>
      <c r="H41" s="229">
        <v>0</v>
      </c>
      <c r="I41" s="229">
        <v>0</v>
      </c>
      <c r="J41" s="229">
        <v>0</v>
      </c>
      <c r="K41" s="229">
        <v>0</v>
      </c>
      <c r="L41" s="229">
        <v>0</v>
      </c>
      <c r="M41" s="229">
        <v>0</v>
      </c>
      <c r="N41" s="229">
        <v>0</v>
      </c>
      <c r="O41" s="229">
        <v>0</v>
      </c>
      <c r="P41" s="229">
        <v>0</v>
      </c>
      <c r="Q41" s="229">
        <v>0</v>
      </c>
      <c r="R41" s="229">
        <v>0</v>
      </c>
      <c r="S41" s="229">
        <v>0</v>
      </c>
      <c r="T41" s="229">
        <v>0</v>
      </c>
      <c r="U41" s="229">
        <v>0</v>
      </c>
      <c r="V41" s="229">
        <v>1.0245035481939609E-2</v>
      </c>
      <c r="W41" s="229">
        <v>6.3046372196589706E-4</v>
      </c>
      <c r="X41" s="229">
        <v>6.3046372196606489E-4</v>
      </c>
      <c r="Y41" s="229">
        <v>6.3046372196609579E-4</v>
      </c>
      <c r="DA41" s="73" t="s">
        <v>2477</v>
      </c>
    </row>
    <row r="42" spans="1:105" ht="12" customHeight="1" x14ac:dyDescent="0.25">
      <c r="A42" s="46" t="s">
        <v>35</v>
      </c>
      <c r="B42" s="229">
        <v>1.834549164057196</v>
      </c>
      <c r="C42" s="229">
        <v>1.6258716537194531</v>
      </c>
      <c r="D42" s="229">
        <v>1.569717838987956</v>
      </c>
      <c r="E42" s="229">
        <v>1.492082244551393</v>
      </c>
      <c r="F42" s="229">
        <v>1.5476390834747991</v>
      </c>
      <c r="G42" s="229">
        <v>2.4105440975653001</v>
      </c>
      <c r="H42" s="229">
        <v>2.5298751462656841</v>
      </c>
      <c r="I42" s="229">
        <v>3.0012621395224861</v>
      </c>
      <c r="J42" s="229">
        <v>2.8896489999189332</v>
      </c>
      <c r="K42" s="229">
        <v>3.1779562625624371</v>
      </c>
      <c r="L42" s="229">
        <v>3.3512948863703129</v>
      </c>
      <c r="M42" s="229">
        <v>2.96508428672055</v>
      </c>
      <c r="N42" s="229">
        <v>2.55866841097464</v>
      </c>
      <c r="O42" s="229">
        <v>2.5689627445511412</v>
      </c>
      <c r="P42" s="229">
        <v>2.7277816515298352</v>
      </c>
      <c r="Q42" s="229">
        <v>2.5756726814498991</v>
      </c>
      <c r="R42" s="229">
        <v>2.4830612944468111</v>
      </c>
      <c r="S42" s="229">
        <v>3.0264636571506611</v>
      </c>
      <c r="T42" s="229">
        <v>2.7558301653763881</v>
      </c>
      <c r="U42" s="229">
        <v>3.1134003937079591</v>
      </c>
      <c r="V42" s="229">
        <v>2.432201203013324</v>
      </c>
      <c r="W42" s="229">
        <v>2.1218977592364632</v>
      </c>
      <c r="X42" s="229">
        <v>2.1833937966227142</v>
      </c>
      <c r="Y42" s="229">
        <v>1.712460295492368</v>
      </c>
      <c r="DA42" s="73" t="s">
        <v>2478</v>
      </c>
    </row>
    <row r="43" spans="1:105" ht="12" customHeight="1" x14ac:dyDescent="0.25">
      <c r="A43" s="46" t="s">
        <v>36</v>
      </c>
      <c r="B43" s="229">
        <v>0</v>
      </c>
      <c r="C43" s="229">
        <v>0</v>
      </c>
      <c r="D43" s="229">
        <v>0</v>
      </c>
      <c r="E43" s="229">
        <v>0</v>
      </c>
      <c r="F43" s="229">
        <v>0</v>
      </c>
      <c r="G43" s="229">
        <v>0</v>
      </c>
      <c r="H43" s="229">
        <v>0</v>
      </c>
      <c r="I43" s="229">
        <v>0</v>
      </c>
      <c r="J43" s="229">
        <v>0</v>
      </c>
      <c r="K43" s="229">
        <v>0</v>
      </c>
      <c r="L43" s="229">
        <v>0</v>
      </c>
      <c r="M43" s="229">
        <v>0</v>
      </c>
      <c r="N43" s="229">
        <v>0</v>
      </c>
      <c r="O43" s="229">
        <v>0</v>
      </c>
      <c r="P43" s="229">
        <v>0</v>
      </c>
      <c r="Q43" s="229">
        <v>0</v>
      </c>
      <c r="R43" s="229">
        <v>0</v>
      </c>
      <c r="S43" s="229">
        <v>0</v>
      </c>
      <c r="T43" s="229">
        <v>0</v>
      </c>
      <c r="U43" s="229">
        <v>0</v>
      </c>
      <c r="V43" s="229">
        <v>0</v>
      </c>
      <c r="W43" s="229">
        <v>0</v>
      </c>
      <c r="X43" s="229">
        <v>0</v>
      </c>
      <c r="Y43" s="229">
        <v>0</v>
      </c>
      <c r="DA43" s="73" t="s">
        <v>2479</v>
      </c>
    </row>
    <row r="44" spans="1:105" ht="12" customHeight="1" x14ac:dyDescent="0.25">
      <c r="A44" s="46" t="s">
        <v>38</v>
      </c>
      <c r="B44" s="229">
        <v>0</v>
      </c>
      <c r="C44" s="229">
        <v>2.8388268845293451E-2</v>
      </c>
      <c r="D44" s="229">
        <v>4.2531345233399298E-2</v>
      </c>
      <c r="E44" s="229">
        <v>4.2531345233932302E-2</v>
      </c>
      <c r="F44" s="229">
        <v>4.2531345232262437E-2</v>
      </c>
      <c r="G44" s="229">
        <v>4.2531345234067722E-2</v>
      </c>
      <c r="H44" s="229">
        <v>0.14183922816405389</v>
      </c>
      <c r="I44" s="229">
        <v>0</v>
      </c>
      <c r="J44" s="229">
        <v>0</v>
      </c>
      <c r="K44" s="229">
        <v>0</v>
      </c>
      <c r="L44" s="229">
        <v>0</v>
      </c>
      <c r="M44" s="229">
        <v>0</v>
      </c>
      <c r="N44" s="229">
        <v>1.4194134422787179E-2</v>
      </c>
      <c r="O44" s="229">
        <v>1.4194134423209961E-2</v>
      </c>
      <c r="P44" s="229">
        <v>5.6725479656991457E-2</v>
      </c>
      <c r="Q44" s="229">
        <v>5.6725479654836201E-2</v>
      </c>
      <c r="R44" s="229">
        <v>4.2531345231364211E-2</v>
      </c>
      <c r="S44" s="229">
        <v>2.1342259672404881E-2</v>
      </c>
      <c r="T44" s="229">
        <v>2.0474273035210828E-2</v>
      </c>
      <c r="U44" s="229">
        <v>2.0933795372317709E-2</v>
      </c>
      <c r="V44" s="229">
        <v>2.0678505184929349E-2</v>
      </c>
      <c r="W44" s="229">
        <v>4.2224997007276437E-2</v>
      </c>
      <c r="X44" s="229">
        <v>4.7381858794151091E-2</v>
      </c>
      <c r="Y44" s="229">
        <v>4.768820701911565E-2</v>
      </c>
      <c r="DA44" s="73" t="s">
        <v>2480</v>
      </c>
    </row>
    <row r="45" spans="1:105" ht="12" customHeight="1" x14ac:dyDescent="0.25">
      <c r="A45" s="46" t="s">
        <v>39</v>
      </c>
      <c r="B45" s="229">
        <v>0</v>
      </c>
      <c r="C45" s="229">
        <v>0</v>
      </c>
      <c r="D45" s="229">
        <v>0</v>
      </c>
      <c r="E45" s="229">
        <v>0.61086214913013992</v>
      </c>
      <c r="F45" s="229">
        <v>0.75465149233603579</v>
      </c>
      <c r="G45" s="229">
        <v>0.64682565558247029</v>
      </c>
      <c r="H45" s="229">
        <v>0.19766992034670011</v>
      </c>
      <c r="I45" s="229">
        <v>0.251550497452042</v>
      </c>
      <c r="J45" s="229">
        <v>0.52108274812317923</v>
      </c>
      <c r="K45" s="229">
        <v>3.5963506449423581E-2</v>
      </c>
      <c r="L45" s="229">
        <v>0.1257429074403317</v>
      </c>
      <c r="M45" s="229">
        <v>8.9844083561378962E-2</v>
      </c>
      <c r="N45" s="229">
        <v>0.43123866454440513</v>
      </c>
      <c r="O45" s="229">
        <v>7.1862330331949067E-2</v>
      </c>
      <c r="P45" s="229">
        <v>0.1437246606680665</v>
      </c>
      <c r="Q45" s="229">
        <v>0.14372466066260581</v>
      </c>
      <c r="R45" s="229">
        <v>0.17968816710938831</v>
      </c>
      <c r="S45" s="229">
        <v>0.16532863756011831</v>
      </c>
      <c r="T45" s="229">
        <v>0.19760523777429759</v>
      </c>
      <c r="U45" s="229">
        <v>0.2464405747652321</v>
      </c>
      <c r="V45" s="229">
        <v>0.20569055846625431</v>
      </c>
      <c r="W45" s="229">
        <v>0.19094293351973321</v>
      </c>
      <c r="X45" s="229">
        <v>0.16739847965758839</v>
      </c>
      <c r="Y45" s="229">
        <v>0.15627307838205309</v>
      </c>
      <c r="DA45" s="73" t="s">
        <v>2481</v>
      </c>
    </row>
    <row r="46" spans="1:105" ht="12" customHeight="1" x14ac:dyDescent="0.25">
      <c r="A46" s="57" t="s">
        <v>2440</v>
      </c>
      <c r="B46" s="261">
        <v>1.4294301845273321</v>
      </c>
      <c r="C46" s="261">
        <v>1.4507627904111431</v>
      </c>
      <c r="D46" s="261">
        <v>1.366824444658211</v>
      </c>
      <c r="E46" s="261">
        <v>1.6660994090770651</v>
      </c>
      <c r="F46" s="261">
        <v>1.613110230921645</v>
      </c>
      <c r="G46" s="261">
        <v>1.9568790047869571</v>
      </c>
      <c r="H46" s="261">
        <v>1.976153533934806</v>
      </c>
      <c r="I46" s="261">
        <v>2.4739146265335119</v>
      </c>
      <c r="J46" s="261">
        <v>2.6190666289704341</v>
      </c>
      <c r="K46" s="261">
        <v>2.3576033325601542</v>
      </c>
      <c r="L46" s="261">
        <v>2.49530758936922</v>
      </c>
      <c r="M46" s="261">
        <v>2.4261605719833579</v>
      </c>
      <c r="N46" s="261">
        <v>2.551175353132185</v>
      </c>
      <c r="O46" s="261">
        <v>2.280868257642235</v>
      </c>
      <c r="P46" s="261">
        <v>2.4020966972840792</v>
      </c>
      <c r="Q46" s="261">
        <v>2.3724019666626219</v>
      </c>
      <c r="R46" s="261">
        <v>2.2954791554117211</v>
      </c>
      <c r="S46" s="261">
        <v>2.623498108278155</v>
      </c>
      <c r="T46" s="261">
        <v>2.5089319797288119</v>
      </c>
      <c r="U46" s="261">
        <v>2.6961672138903729</v>
      </c>
      <c r="V46" s="261">
        <v>2.2825781712399631</v>
      </c>
      <c r="W46" s="261">
        <v>2.110261125292852</v>
      </c>
      <c r="X46" s="261">
        <v>2.1260815429876989</v>
      </c>
      <c r="Y46" s="261">
        <v>1.949760023479945</v>
      </c>
      <c r="DA46" s="70" t="s">
        <v>2482</v>
      </c>
    </row>
    <row r="47" spans="1:105" ht="12" customHeight="1" x14ac:dyDescent="0.25">
      <c r="A47" s="41" t="s">
        <v>2442</v>
      </c>
      <c r="B47" s="350">
        <v>0.89102163514498911</v>
      </c>
      <c r="C47" s="350">
        <v>0.90431911100792006</v>
      </c>
      <c r="D47" s="350">
        <v>0.85199694592864106</v>
      </c>
      <c r="E47" s="350">
        <v>1.038547132877871</v>
      </c>
      <c r="F47" s="350">
        <v>1.0055168354376061</v>
      </c>
      <c r="G47" s="350">
        <v>1.219801812987974</v>
      </c>
      <c r="H47" s="350">
        <v>1.231816406399995</v>
      </c>
      <c r="I47" s="350">
        <v>1.542091023124639</v>
      </c>
      <c r="J47" s="350">
        <v>1.632570135680026</v>
      </c>
      <c r="K47" s="350">
        <v>1.469589490371404</v>
      </c>
      <c r="L47" s="350">
        <v>1.5554261219163099</v>
      </c>
      <c r="M47" s="350">
        <v>1.512323989917522</v>
      </c>
      <c r="N47" s="350">
        <v>1.5902507581656371</v>
      </c>
      <c r="O47" s="350">
        <v>1.4217574152785259</v>
      </c>
      <c r="P47" s="350">
        <v>1.497324003759005</v>
      </c>
      <c r="Q47" s="350">
        <v>1.4788140774121861</v>
      </c>
      <c r="R47" s="350">
        <v>1.4308649786715639</v>
      </c>
      <c r="S47" s="350">
        <v>1.635332455925965</v>
      </c>
      <c r="T47" s="350">
        <v>1.5639187553498699</v>
      </c>
      <c r="U47" s="350">
        <v>1.6806300479371019</v>
      </c>
      <c r="V47" s="350">
        <v>1.4228232735668831</v>
      </c>
      <c r="W47" s="350">
        <v>1.3154110909327801</v>
      </c>
      <c r="X47" s="350">
        <v>1.325272597004026</v>
      </c>
      <c r="Y47" s="350">
        <v>1.215364264072748</v>
      </c>
      <c r="DA47" s="97" t="s">
        <v>2483</v>
      </c>
    </row>
    <row r="48" spans="1:105" ht="12" customHeight="1" x14ac:dyDescent="0.25">
      <c r="A48" s="172"/>
      <c r="B48" s="172"/>
      <c r="C48" s="172"/>
      <c r="D48" s="172"/>
      <c r="E48" s="172"/>
      <c r="F48" s="172"/>
      <c r="G48" s="172"/>
      <c r="H48" s="172"/>
      <c r="I48" s="172"/>
      <c r="J48" s="172"/>
      <c r="K48" s="172"/>
      <c r="L48" s="172"/>
      <c r="M48" s="172"/>
      <c r="N48" s="172"/>
      <c r="O48" s="172"/>
      <c r="P48" s="172"/>
      <c r="Q48" s="172"/>
      <c r="R48" s="172"/>
      <c r="S48" s="172"/>
      <c r="T48" s="172"/>
      <c r="U48" s="172"/>
      <c r="V48" s="172"/>
      <c r="W48" s="172"/>
      <c r="X48" s="172"/>
      <c r="Y48" s="172"/>
      <c r="DA48" s="176"/>
    </row>
    <row r="49" spans="1:105" ht="15" customHeight="1" x14ac:dyDescent="0.25">
      <c r="A49" s="32" t="s">
        <v>101</v>
      </c>
      <c r="B49" s="257"/>
      <c r="C49" s="257"/>
      <c r="D49" s="257"/>
      <c r="E49" s="257"/>
      <c r="F49" s="257"/>
      <c r="G49" s="257"/>
      <c r="H49" s="257"/>
      <c r="I49" s="257"/>
      <c r="J49" s="257"/>
      <c r="K49" s="257"/>
      <c r="L49" s="257"/>
      <c r="M49" s="257"/>
      <c r="N49" s="257"/>
      <c r="O49" s="257"/>
      <c r="P49" s="257"/>
      <c r="Q49" s="257"/>
      <c r="R49" s="257"/>
      <c r="S49" s="257"/>
      <c r="T49" s="257"/>
      <c r="U49" s="257"/>
      <c r="V49" s="257"/>
      <c r="W49" s="257"/>
      <c r="X49" s="257"/>
      <c r="Y49" s="257"/>
      <c r="DA49" s="88"/>
    </row>
    <row r="50" spans="1:105" ht="12" customHeight="1" x14ac:dyDescent="0.25">
      <c r="A50" s="172"/>
      <c r="B50" s="172"/>
      <c r="C50" s="172"/>
      <c r="D50" s="172"/>
      <c r="E50" s="172"/>
      <c r="F50" s="172"/>
      <c r="G50" s="172"/>
      <c r="H50" s="172"/>
      <c r="I50" s="172"/>
      <c r="J50" s="172"/>
      <c r="K50" s="172"/>
      <c r="L50" s="172"/>
      <c r="M50" s="172"/>
      <c r="N50" s="172"/>
      <c r="O50" s="172"/>
      <c r="P50" s="172"/>
      <c r="Q50" s="172"/>
      <c r="R50" s="172"/>
      <c r="S50" s="172"/>
      <c r="T50" s="172"/>
      <c r="U50" s="172"/>
      <c r="V50" s="172"/>
      <c r="W50" s="172"/>
      <c r="X50" s="172"/>
      <c r="Y50" s="172"/>
      <c r="DA50" s="176"/>
    </row>
    <row r="51" spans="1:105" ht="12" customHeight="1" x14ac:dyDescent="0.25">
      <c r="A51" s="35" t="s">
        <v>23</v>
      </c>
      <c r="B51" s="232">
        <f t="shared" ref="B51:Y51" si="3">SUM(B$52:B$56,B$58:B$59,B$61:B$62,B$64:B$65,B$66:B$68)</f>
        <v>0.99999999999999956</v>
      </c>
      <c r="C51" s="232">
        <f t="shared" si="3"/>
        <v>1.0000000000000004</v>
      </c>
      <c r="D51" s="232">
        <f t="shared" si="3"/>
        <v>1</v>
      </c>
      <c r="E51" s="232">
        <f t="shared" si="3"/>
        <v>1.0000000000000002</v>
      </c>
      <c r="F51" s="232">
        <f t="shared" si="3"/>
        <v>0.99999999999999967</v>
      </c>
      <c r="G51" s="232">
        <f t="shared" si="3"/>
        <v>1.0000000000000002</v>
      </c>
      <c r="H51" s="232">
        <f t="shared" si="3"/>
        <v>1</v>
      </c>
      <c r="I51" s="232">
        <f t="shared" si="3"/>
        <v>1</v>
      </c>
      <c r="J51" s="232">
        <f t="shared" si="3"/>
        <v>1</v>
      </c>
      <c r="K51" s="232">
        <f t="shared" si="3"/>
        <v>1</v>
      </c>
      <c r="L51" s="232">
        <f t="shared" si="3"/>
        <v>0.99999999999999989</v>
      </c>
      <c r="M51" s="232">
        <f t="shared" si="3"/>
        <v>1.0000000000000002</v>
      </c>
      <c r="N51" s="232">
        <f t="shared" si="3"/>
        <v>1</v>
      </c>
      <c r="O51" s="232">
        <f t="shared" si="3"/>
        <v>0.99999999999999989</v>
      </c>
      <c r="P51" s="232">
        <f t="shared" si="3"/>
        <v>1</v>
      </c>
      <c r="Q51" s="232">
        <f t="shared" si="3"/>
        <v>1.0000000000000002</v>
      </c>
      <c r="R51" s="232">
        <f t="shared" si="3"/>
        <v>0.99999999999999978</v>
      </c>
      <c r="S51" s="232">
        <f t="shared" si="3"/>
        <v>1.0000000000000002</v>
      </c>
      <c r="T51" s="232">
        <f t="shared" si="3"/>
        <v>1.0000000000000002</v>
      </c>
      <c r="U51" s="232">
        <f t="shared" si="3"/>
        <v>0.99999999999999967</v>
      </c>
      <c r="V51" s="232">
        <f t="shared" si="3"/>
        <v>1</v>
      </c>
      <c r="W51" s="232">
        <f t="shared" si="3"/>
        <v>1.0000000000000002</v>
      </c>
      <c r="X51" s="232">
        <f t="shared" si="3"/>
        <v>0.99999999999999989</v>
      </c>
      <c r="Y51" s="232">
        <f t="shared" si="3"/>
        <v>0.99999999999999989</v>
      </c>
      <c r="DA51" s="95"/>
    </row>
    <row r="52" spans="1:105" ht="12" customHeight="1" x14ac:dyDescent="0.25">
      <c r="A52" s="55" t="s">
        <v>91</v>
      </c>
      <c r="B52" s="299">
        <f t="shared" ref="B52:Y52" si="4">IF(B$6=0,0,B$6/B$5)</f>
        <v>1.8655453707751429E-2</v>
      </c>
      <c r="C52" s="299">
        <f t="shared" si="4"/>
        <v>1.942441490680686E-2</v>
      </c>
      <c r="D52" s="299">
        <f t="shared" si="4"/>
        <v>1.9897568131054089E-2</v>
      </c>
      <c r="E52" s="299">
        <f t="shared" si="4"/>
        <v>1.8341959809301579E-2</v>
      </c>
      <c r="F52" s="299">
        <f t="shared" si="4"/>
        <v>1.8869268059834118E-2</v>
      </c>
      <c r="G52" s="299">
        <f t="shared" si="4"/>
        <v>1.8303572637695695E-2</v>
      </c>
      <c r="H52" s="299">
        <f t="shared" si="4"/>
        <v>1.9235068264902889E-2</v>
      </c>
      <c r="I52" s="299">
        <f t="shared" si="4"/>
        <v>1.9887259477881815E-2</v>
      </c>
      <c r="J52" s="299">
        <f t="shared" si="4"/>
        <v>1.9815079674176631E-2</v>
      </c>
      <c r="K52" s="299">
        <f t="shared" si="4"/>
        <v>1.9694068050716346E-2</v>
      </c>
      <c r="L52" s="299">
        <f t="shared" si="4"/>
        <v>1.955957575396166E-2</v>
      </c>
      <c r="M52" s="299">
        <f t="shared" si="4"/>
        <v>2.0184600114315117E-2</v>
      </c>
      <c r="N52" s="299">
        <f t="shared" si="4"/>
        <v>2.0699750606010488E-2</v>
      </c>
      <c r="O52" s="299">
        <f t="shared" si="4"/>
        <v>2.0552333676774327E-2</v>
      </c>
      <c r="P52" s="299">
        <f t="shared" si="4"/>
        <v>2.0954337123101002E-2</v>
      </c>
      <c r="Q52" s="299">
        <f t="shared" si="4"/>
        <v>2.0598064587271727E-2</v>
      </c>
      <c r="R52" s="299">
        <f t="shared" si="4"/>
        <v>2.0539930936972612E-2</v>
      </c>
      <c r="S52" s="299">
        <f t="shared" si="4"/>
        <v>2.0657517423850507E-2</v>
      </c>
      <c r="T52" s="299">
        <f t="shared" si="4"/>
        <v>2.0803701933700958E-2</v>
      </c>
      <c r="U52" s="299">
        <f t="shared" si="4"/>
        <v>2.0667733394557308E-2</v>
      </c>
      <c r="V52" s="299">
        <f t="shared" si="4"/>
        <v>2.0736526156833014E-2</v>
      </c>
      <c r="W52" s="299">
        <f t="shared" si="4"/>
        <v>2.0782849948221386E-2</v>
      </c>
      <c r="X52" s="299">
        <f t="shared" si="4"/>
        <v>2.0757152504711315E-2</v>
      </c>
      <c r="Y52" s="299">
        <f t="shared" si="4"/>
        <v>2.1208664515385355E-2</v>
      </c>
      <c r="DA52" s="67"/>
    </row>
    <row r="53" spans="1:105" ht="12" customHeight="1" x14ac:dyDescent="0.25">
      <c r="A53" s="173" t="s">
        <v>92</v>
      </c>
      <c r="B53" s="233">
        <f t="shared" ref="B53:Y53" si="5">IF(B$7=0,0,B$7/B$5)</f>
        <v>6.5788545533334566E-3</v>
      </c>
      <c r="C53" s="233">
        <f t="shared" si="5"/>
        <v>6.850029083044335E-3</v>
      </c>
      <c r="D53" s="233">
        <f t="shared" si="5"/>
        <v>7.0168867908507052E-3</v>
      </c>
      <c r="E53" s="233">
        <f t="shared" si="5"/>
        <v>6.4683007821109331E-3</v>
      </c>
      <c r="F53" s="233">
        <f t="shared" si="5"/>
        <v>6.654256285491959E-3</v>
      </c>
      <c r="G53" s="233">
        <f t="shared" si="5"/>
        <v>6.4547635279296571E-3</v>
      </c>
      <c r="H53" s="233">
        <f t="shared" si="5"/>
        <v>6.783255900426389E-3</v>
      </c>
      <c r="I53" s="233">
        <f t="shared" si="5"/>
        <v>7.0132514394449699E-3</v>
      </c>
      <c r="J53" s="233">
        <f t="shared" si="5"/>
        <v>6.9877971976075159E-3</v>
      </c>
      <c r="K53" s="233">
        <f t="shared" si="5"/>
        <v>6.9451223914902488E-3</v>
      </c>
      <c r="L53" s="233">
        <f t="shared" si="5"/>
        <v>6.897693619574331E-3</v>
      </c>
      <c r="M53" s="233">
        <f t="shared" si="5"/>
        <v>7.1181087551948135E-3</v>
      </c>
      <c r="N53" s="233">
        <f t="shared" si="5"/>
        <v>7.2997768191848007E-3</v>
      </c>
      <c r="O53" s="233">
        <f t="shared" si="5"/>
        <v>7.2477901695253127E-3</v>
      </c>
      <c r="P53" s="233">
        <f t="shared" si="5"/>
        <v>7.3895568745732379E-3</v>
      </c>
      <c r="Q53" s="233">
        <f t="shared" si="5"/>
        <v>7.2639171966921165E-3</v>
      </c>
      <c r="R53" s="233">
        <f t="shared" si="5"/>
        <v>7.2434163374815314E-3</v>
      </c>
      <c r="S53" s="233">
        <f t="shared" si="5"/>
        <v>7.2848832675667264E-3</v>
      </c>
      <c r="T53" s="233">
        <f t="shared" si="5"/>
        <v>7.3364353039482863E-3</v>
      </c>
      <c r="U53" s="233">
        <f t="shared" si="5"/>
        <v>7.2884859344572814E-3</v>
      </c>
      <c r="V53" s="233">
        <f t="shared" si="5"/>
        <v>7.3127457345363318E-3</v>
      </c>
      <c r="W53" s="233">
        <f t="shared" si="5"/>
        <v>7.3290818414291038E-3</v>
      </c>
      <c r="X53" s="233">
        <f t="shared" si="5"/>
        <v>7.3200196258489478E-3</v>
      </c>
      <c r="Y53" s="233">
        <f t="shared" si="5"/>
        <v>7.4792455494764962E-3</v>
      </c>
      <c r="DA53" s="177"/>
    </row>
    <row r="54" spans="1:105" ht="12" customHeight="1" x14ac:dyDescent="0.25">
      <c r="A54" s="173" t="s">
        <v>93</v>
      </c>
      <c r="B54" s="233">
        <f t="shared" ref="B54:Y54" si="6">IF(B$8=0,0,B$8/B$5)</f>
        <v>4.3924430742738482E-2</v>
      </c>
      <c r="C54" s="233">
        <f t="shared" si="6"/>
        <v>4.5734956686566304E-2</v>
      </c>
      <c r="D54" s="233">
        <f t="shared" si="6"/>
        <v>4.6849000137598296E-2</v>
      </c>
      <c r="E54" s="233">
        <f t="shared" si="6"/>
        <v>4.3186306586314969E-2</v>
      </c>
      <c r="F54" s="233">
        <f t="shared" si="6"/>
        <v>4.4427858525679889E-2</v>
      </c>
      <c r="G54" s="233">
        <f t="shared" si="6"/>
        <v>4.3095923651274813E-2</v>
      </c>
      <c r="H54" s="233">
        <f t="shared" si="6"/>
        <v>4.5289138343631803E-2</v>
      </c>
      <c r="I54" s="233">
        <f t="shared" si="6"/>
        <v>4.6824728322535016E-2</v>
      </c>
      <c r="J54" s="233">
        <f t="shared" si="6"/>
        <v>4.665478033635681E-2</v>
      </c>
      <c r="K54" s="233">
        <f t="shared" si="6"/>
        <v>4.6369857398699248E-2</v>
      </c>
      <c r="L54" s="233">
        <f t="shared" si="6"/>
        <v>4.6053194096547623E-2</v>
      </c>
      <c r="M54" s="233">
        <f t="shared" si="6"/>
        <v>4.7524819480681955E-2</v>
      </c>
      <c r="N54" s="233">
        <f t="shared" si="6"/>
        <v>4.873774586934216E-2</v>
      </c>
      <c r="O54" s="233">
        <f t="shared" si="6"/>
        <v>4.8390651405708168E-2</v>
      </c>
      <c r="P54" s="233">
        <f t="shared" si="6"/>
        <v>4.9337172075381401E-2</v>
      </c>
      <c r="Q54" s="233">
        <f t="shared" si="6"/>
        <v>4.8498325238916062E-2</v>
      </c>
      <c r="R54" s="233">
        <f t="shared" si="6"/>
        <v>4.8361449045155866E-2</v>
      </c>
      <c r="S54" s="233">
        <f t="shared" si="6"/>
        <v>4.8638307468438474E-2</v>
      </c>
      <c r="T54" s="233">
        <f t="shared" si="6"/>
        <v>4.8982500189729369E-2</v>
      </c>
      <c r="U54" s="233">
        <f t="shared" si="6"/>
        <v>4.8662361061817157E-2</v>
      </c>
      <c r="V54" s="233">
        <f t="shared" si="6"/>
        <v>4.8824334228994813E-2</v>
      </c>
      <c r="W54" s="233">
        <f t="shared" si="6"/>
        <v>4.8933404005503875E-2</v>
      </c>
      <c r="X54" s="233">
        <f t="shared" si="6"/>
        <v>4.887289914749262E-2</v>
      </c>
      <c r="Y54" s="233">
        <f t="shared" si="6"/>
        <v>4.993598816977278E-2</v>
      </c>
      <c r="DA54" s="177"/>
    </row>
    <row r="55" spans="1:105" ht="12" customHeight="1" x14ac:dyDescent="0.25">
      <c r="A55" s="173" t="s">
        <v>94</v>
      </c>
      <c r="B55" s="233">
        <f t="shared" ref="B55:Y55" si="7">IF(B$9=0,0,B$9/B$5)</f>
        <v>1.9224565894346263E-2</v>
      </c>
      <c r="C55" s="233">
        <f t="shared" si="7"/>
        <v>2.0016985391240846E-2</v>
      </c>
      <c r="D55" s="233">
        <f t="shared" si="7"/>
        <v>2.0504572853875639E-2</v>
      </c>
      <c r="E55" s="233">
        <f t="shared" si="7"/>
        <v>1.8901508401205771E-2</v>
      </c>
      <c r="F55" s="233">
        <f t="shared" si="7"/>
        <v>1.9444902969239414E-2</v>
      </c>
      <c r="G55" s="233">
        <f t="shared" si="7"/>
        <v>1.8861950172196943E-2</v>
      </c>
      <c r="H55" s="233">
        <f t="shared" si="7"/>
        <v>1.9821862450186693E-2</v>
      </c>
      <c r="I55" s="233">
        <f t="shared" si="7"/>
        <v>2.0493949720003003E-2</v>
      </c>
      <c r="J55" s="233">
        <f t="shared" si="7"/>
        <v>2.0419567964709916E-2</v>
      </c>
      <c r="K55" s="233">
        <f t="shared" si="7"/>
        <v>2.0294864702830664E-2</v>
      </c>
      <c r="L55" s="233">
        <f t="shared" si="7"/>
        <v>2.0156269519794823E-2</v>
      </c>
      <c r="M55" s="233">
        <f t="shared" si="7"/>
        <v>2.0800361171995921E-2</v>
      </c>
      <c r="N55" s="233">
        <f t="shared" si="7"/>
        <v>2.133122709079089E-2</v>
      </c>
      <c r="O55" s="233">
        <f t="shared" si="7"/>
        <v>2.1179312990258176E-2</v>
      </c>
      <c r="P55" s="233">
        <f t="shared" si="7"/>
        <v>2.1593580145843384E-2</v>
      </c>
      <c r="Q55" s="233">
        <f t="shared" si="7"/>
        <v>2.1226438989766859E-2</v>
      </c>
      <c r="R55" s="233">
        <f t="shared" si="7"/>
        <v>2.1166531886548576E-2</v>
      </c>
      <c r="S55" s="233">
        <f t="shared" si="7"/>
        <v>2.1287705522991914E-2</v>
      </c>
      <c r="T55" s="233">
        <f t="shared" si="7"/>
        <v>2.1438349607364147E-2</v>
      </c>
      <c r="U55" s="233">
        <f t="shared" si="7"/>
        <v>2.1298233146983502E-2</v>
      </c>
      <c r="V55" s="233">
        <f t="shared" si="7"/>
        <v>2.1369124534142536E-2</v>
      </c>
      <c r="W55" s="233">
        <f t="shared" si="7"/>
        <v>2.1416861501249981E-2</v>
      </c>
      <c r="X55" s="233">
        <f t="shared" si="7"/>
        <v>2.1390380119246911E-2</v>
      </c>
      <c r="Y55" s="233">
        <f t="shared" si="7"/>
        <v>2.1855666171104515E-2</v>
      </c>
      <c r="DA55" s="177"/>
    </row>
    <row r="56" spans="1:105" ht="12" customHeight="1" x14ac:dyDescent="0.25">
      <c r="A56" s="56" t="s">
        <v>95</v>
      </c>
      <c r="B56" s="300">
        <f t="shared" ref="B56:Y56" si="8">IF(B$10=0,0,B$10/B$5)</f>
        <v>3.6588712789645671E-2</v>
      </c>
      <c r="C56" s="300">
        <f t="shared" si="8"/>
        <v>3.6305838801055493E-2</v>
      </c>
      <c r="D56" s="300">
        <f t="shared" si="8"/>
        <v>3.62829653570877E-2</v>
      </c>
      <c r="E56" s="300">
        <f t="shared" si="8"/>
        <v>3.5606031562049098E-2</v>
      </c>
      <c r="F56" s="300">
        <f t="shared" si="8"/>
        <v>3.5445203656560481E-2</v>
      </c>
      <c r="G56" s="300">
        <f t="shared" si="8"/>
        <v>3.6008887259760404E-2</v>
      </c>
      <c r="H56" s="300">
        <f t="shared" si="8"/>
        <v>3.6179962864595856E-2</v>
      </c>
      <c r="I56" s="300">
        <f t="shared" si="8"/>
        <v>3.6252120920742585E-2</v>
      </c>
      <c r="J56" s="300">
        <f t="shared" si="8"/>
        <v>3.599131260672888E-2</v>
      </c>
      <c r="K56" s="300">
        <f t="shared" si="8"/>
        <v>3.6372503088796374E-2</v>
      </c>
      <c r="L56" s="300">
        <f t="shared" si="8"/>
        <v>3.6303795582996165E-2</v>
      </c>
      <c r="M56" s="300">
        <f t="shared" si="8"/>
        <v>3.6352890307555036E-2</v>
      </c>
      <c r="N56" s="300">
        <f t="shared" si="8"/>
        <v>3.643044461358249E-2</v>
      </c>
      <c r="O56" s="300">
        <f t="shared" si="8"/>
        <v>3.6471142506343146E-2</v>
      </c>
      <c r="P56" s="300">
        <f t="shared" si="8"/>
        <v>3.6640386714937211E-2</v>
      </c>
      <c r="Q56" s="300">
        <f t="shared" si="8"/>
        <v>3.6455257670157871E-2</v>
      </c>
      <c r="R56" s="300">
        <f t="shared" si="8"/>
        <v>3.6406617740257323E-2</v>
      </c>
      <c r="S56" s="300">
        <f t="shared" si="8"/>
        <v>3.6508860865045963E-2</v>
      </c>
      <c r="T56" s="300">
        <f t="shared" si="8"/>
        <v>3.6579841460966496E-2</v>
      </c>
      <c r="U56" s="300">
        <f t="shared" si="8"/>
        <v>3.6487839804623057E-2</v>
      </c>
      <c r="V56" s="300">
        <f t="shared" si="8"/>
        <v>3.6546379009350517E-2</v>
      </c>
      <c r="W56" s="300">
        <f t="shared" si="8"/>
        <v>3.6585770949583755E-2</v>
      </c>
      <c r="X56" s="300">
        <f t="shared" si="8"/>
        <v>3.6573769137195553E-2</v>
      </c>
      <c r="Y56" s="300">
        <f t="shared" si="8"/>
        <v>3.7218529655809789E-2</v>
      </c>
      <c r="DA56" s="68"/>
    </row>
    <row r="57" spans="1:105" ht="12" customHeight="1" x14ac:dyDescent="0.25">
      <c r="A57" s="174" t="s">
        <v>2403</v>
      </c>
      <c r="B57" s="301">
        <f t="shared" ref="B57:Y57" si="9">IF(B$16=0,0,B$16/B$5)</f>
        <v>0.18333965044666284</v>
      </c>
      <c r="C57" s="301">
        <f t="shared" si="9"/>
        <v>0.18187310850366545</v>
      </c>
      <c r="D57" s="301">
        <f t="shared" si="9"/>
        <v>0.18149199769120586</v>
      </c>
      <c r="E57" s="301">
        <f t="shared" si="9"/>
        <v>0.17977915212255349</v>
      </c>
      <c r="F57" s="301">
        <f t="shared" si="9"/>
        <v>0.17750979781318416</v>
      </c>
      <c r="G57" s="301">
        <f t="shared" si="9"/>
        <v>0.1802411341577686</v>
      </c>
      <c r="H57" s="301">
        <f t="shared" si="9"/>
        <v>0.18084970197061881</v>
      </c>
      <c r="I57" s="301">
        <f t="shared" si="9"/>
        <v>0.18078141579142187</v>
      </c>
      <c r="J57" s="301">
        <f t="shared" si="9"/>
        <v>0.18004371885148582</v>
      </c>
      <c r="K57" s="301">
        <f t="shared" si="9"/>
        <v>0.18172385212726641</v>
      </c>
      <c r="L57" s="301">
        <f t="shared" si="9"/>
        <v>0.18160896970401727</v>
      </c>
      <c r="M57" s="301">
        <f t="shared" si="9"/>
        <v>0.18158582113214319</v>
      </c>
      <c r="N57" s="301">
        <f t="shared" si="9"/>
        <v>0.18153387982256991</v>
      </c>
      <c r="O57" s="301">
        <f t="shared" si="9"/>
        <v>0.18196620929750726</v>
      </c>
      <c r="P57" s="301">
        <f t="shared" si="9"/>
        <v>0.1827553175840072</v>
      </c>
      <c r="Q57" s="301">
        <f t="shared" si="9"/>
        <v>0.18181833484457338</v>
      </c>
      <c r="R57" s="301">
        <f t="shared" si="9"/>
        <v>0.18161303921626107</v>
      </c>
      <c r="S57" s="301">
        <f t="shared" si="9"/>
        <v>0.18200549334185304</v>
      </c>
      <c r="T57" s="301">
        <f t="shared" si="9"/>
        <v>0.18227550359274669</v>
      </c>
      <c r="U57" s="301">
        <f t="shared" si="9"/>
        <v>0.18188223698870448</v>
      </c>
      <c r="V57" s="301">
        <f t="shared" si="9"/>
        <v>0.18205206190371548</v>
      </c>
      <c r="W57" s="301">
        <f t="shared" si="9"/>
        <v>0.18216367500048788</v>
      </c>
      <c r="X57" s="301">
        <f t="shared" si="9"/>
        <v>0.18214594172854978</v>
      </c>
      <c r="Y57" s="301">
        <f t="shared" si="9"/>
        <v>0.18377280719839501</v>
      </c>
      <c r="DA57" s="178"/>
    </row>
    <row r="58" spans="1:105" ht="12" customHeight="1" x14ac:dyDescent="0.25">
      <c r="A58" s="62" t="s">
        <v>2404</v>
      </c>
      <c r="B58" s="302">
        <f t="shared" ref="B58:Y58" si="10">IF(B$17=0,0,B$17/B$5)</f>
        <v>0.12364650544744778</v>
      </c>
      <c r="C58" s="302">
        <f t="shared" si="10"/>
        <v>0.1083814517383105</v>
      </c>
      <c r="D58" s="302">
        <f t="shared" si="10"/>
        <v>9.6581697767255725E-2</v>
      </c>
      <c r="E58" s="302">
        <f t="shared" si="10"/>
        <v>0.11915768971105822</v>
      </c>
      <c r="F58" s="302">
        <f t="shared" si="10"/>
        <v>0.10365892241628472</v>
      </c>
      <c r="G58" s="302">
        <f t="shared" si="10"/>
        <v>0.11958023436650267</v>
      </c>
      <c r="H58" s="302">
        <f t="shared" si="10"/>
        <v>0.10606575561872038</v>
      </c>
      <c r="I58" s="302">
        <f t="shared" si="10"/>
        <v>9.339796414002452E-2</v>
      </c>
      <c r="J58" s="302">
        <f t="shared" si="10"/>
        <v>9.0734211883615593E-2</v>
      </c>
      <c r="K58" s="302">
        <f t="shared" si="10"/>
        <v>0.10051595065399213</v>
      </c>
      <c r="L58" s="302">
        <f t="shared" si="10"/>
        <v>0.10191555173802737</v>
      </c>
      <c r="M58" s="302">
        <f t="shared" si="10"/>
        <v>8.7278119503624435E-2</v>
      </c>
      <c r="N58" s="302">
        <f t="shared" si="10"/>
        <v>6.6594567248341174E-2</v>
      </c>
      <c r="O58" s="302">
        <f t="shared" si="10"/>
        <v>7.7544654764233348E-2</v>
      </c>
      <c r="P58" s="302">
        <f t="shared" si="10"/>
        <v>6.3426327526768841E-2</v>
      </c>
      <c r="Q58" s="302">
        <f t="shared" si="10"/>
        <v>7.422041830405296E-2</v>
      </c>
      <c r="R58" s="302">
        <f t="shared" si="10"/>
        <v>7.5286049009189115E-2</v>
      </c>
      <c r="S58" s="302">
        <f t="shared" si="10"/>
        <v>7.2521642052424895E-2</v>
      </c>
      <c r="T58" s="302">
        <f t="shared" si="10"/>
        <v>6.7595146377330925E-2</v>
      </c>
      <c r="U58" s="302">
        <f t="shared" si="10"/>
        <v>7.0738472544661257E-2</v>
      </c>
      <c r="V58" s="302">
        <f t="shared" si="10"/>
        <v>6.8819835309134478E-2</v>
      </c>
      <c r="W58" s="302">
        <f t="shared" si="10"/>
        <v>6.7379994974978388E-2</v>
      </c>
      <c r="X58" s="302">
        <f t="shared" si="10"/>
        <v>6.8586669151625937E-2</v>
      </c>
      <c r="Y58" s="302">
        <f t="shared" si="10"/>
        <v>5.4948473624197927E-2</v>
      </c>
      <c r="DA58" s="72"/>
    </row>
    <row r="59" spans="1:105" ht="12" customHeight="1" x14ac:dyDescent="0.25">
      <c r="A59" s="62" t="s">
        <v>2411</v>
      </c>
      <c r="B59" s="302">
        <f t="shared" ref="B59:Y59" si="11">IF(B$23=0,0,B$23/B$5)</f>
        <v>5.9693144999215055E-2</v>
      </c>
      <c r="C59" s="302">
        <f t="shared" si="11"/>
        <v>7.3491656765354949E-2</v>
      </c>
      <c r="D59" s="302">
        <f t="shared" si="11"/>
        <v>8.4910299923950147E-2</v>
      </c>
      <c r="E59" s="302">
        <f t="shared" si="11"/>
        <v>6.0621462411495249E-2</v>
      </c>
      <c r="F59" s="302">
        <f t="shared" si="11"/>
        <v>7.3850875396899412E-2</v>
      </c>
      <c r="G59" s="302">
        <f t="shared" si="11"/>
        <v>6.0660899791265953E-2</v>
      </c>
      <c r="H59" s="302">
        <f t="shared" si="11"/>
        <v>7.4783946351898431E-2</v>
      </c>
      <c r="I59" s="302">
        <f t="shared" si="11"/>
        <v>8.7383451651397367E-2</v>
      </c>
      <c r="J59" s="302">
        <f t="shared" si="11"/>
        <v>8.9309506967870239E-2</v>
      </c>
      <c r="K59" s="302">
        <f t="shared" si="11"/>
        <v>8.1207901473274294E-2</v>
      </c>
      <c r="L59" s="302">
        <f t="shared" si="11"/>
        <v>7.9693417965989902E-2</v>
      </c>
      <c r="M59" s="302">
        <f t="shared" si="11"/>
        <v>9.4307701628518772E-2</v>
      </c>
      <c r="N59" s="302">
        <f t="shared" si="11"/>
        <v>0.11493931257422872</v>
      </c>
      <c r="O59" s="302">
        <f t="shared" si="11"/>
        <v>0.10442155453327394</v>
      </c>
      <c r="P59" s="302">
        <f t="shared" si="11"/>
        <v>0.11932899005723835</v>
      </c>
      <c r="Q59" s="302">
        <f t="shared" si="11"/>
        <v>0.10759791654052041</v>
      </c>
      <c r="R59" s="302">
        <f t="shared" si="11"/>
        <v>0.10632699020707197</v>
      </c>
      <c r="S59" s="302">
        <f t="shared" si="11"/>
        <v>0.10948385128942814</v>
      </c>
      <c r="T59" s="302">
        <f t="shared" si="11"/>
        <v>0.11468035721541577</v>
      </c>
      <c r="U59" s="302">
        <f t="shared" si="11"/>
        <v>0.11114376444404321</v>
      </c>
      <c r="V59" s="302">
        <f t="shared" si="11"/>
        <v>0.11323222659458099</v>
      </c>
      <c r="W59" s="302">
        <f t="shared" si="11"/>
        <v>0.1147836800255095</v>
      </c>
      <c r="X59" s="302">
        <f t="shared" si="11"/>
        <v>0.11355927257692386</v>
      </c>
      <c r="Y59" s="302">
        <f t="shared" si="11"/>
        <v>0.12882433357419709</v>
      </c>
      <c r="DA59" s="72"/>
    </row>
    <row r="60" spans="1:105" ht="12" customHeight="1" x14ac:dyDescent="0.25">
      <c r="A60" s="174" t="s">
        <v>2413</v>
      </c>
      <c r="B60" s="301">
        <f t="shared" ref="B60:Y60" si="12">IF(B$24=0,0,B$24/B$5)</f>
        <v>7.7645704583095665E-2</v>
      </c>
      <c r="C60" s="301">
        <f t="shared" si="12"/>
        <v>7.6363671516509787E-2</v>
      </c>
      <c r="D60" s="301">
        <f t="shared" si="12"/>
        <v>7.5495708457449059E-2</v>
      </c>
      <c r="E60" s="301">
        <f t="shared" si="12"/>
        <v>7.5442104795996362E-2</v>
      </c>
      <c r="F60" s="301">
        <f t="shared" si="12"/>
        <v>7.4635745828549691E-2</v>
      </c>
      <c r="G60" s="301">
        <f t="shared" si="12"/>
        <v>7.6506061287331104E-2</v>
      </c>
      <c r="H60" s="301">
        <f t="shared" si="12"/>
        <v>7.6195741981221393E-2</v>
      </c>
      <c r="I60" s="301">
        <f t="shared" si="12"/>
        <v>7.524019813558637E-2</v>
      </c>
      <c r="J60" s="301">
        <f t="shared" si="12"/>
        <v>7.4402977878799723E-2</v>
      </c>
      <c r="K60" s="301">
        <f t="shared" si="12"/>
        <v>7.6070564381574377E-2</v>
      </c>
      <c r="L60" s="301">
        <f t="shared" si="12"/>
        <v>7.5959366739961412E-2</v>
      </c>
      <c r="M60" s="301">
        <f t="shared" si="12"/>
        <v>7.4566785322827608E-2</v>
      </c>
      <c r="N60" s="301">
        <f t="shared" si="12"/>
        <v>7.177300306686131E-2</v>
      </c>
      <c r="O60" s="301">
        <f t="shared" si="12"/>
        <v>7.3430431388022216E-2</v>
      </c>
      <c r="P60" s="301">
        <f t="shared" si="12"/>
        <v>7.1952752328998698E-2</v>
      </c>
      <c r="Q60" s="301">
        <f t="shared" si="12"/>
        <v>7.2965729946610464E-2</v>
      </c>
      <c r="R60" s="301">
        <f t="shared" si="12"/>
        <v>7.3041627219779248E-2</v>
      </c>
      <c r="S60" s="301">
        <f t="shared" si="12"/>
        <v>7.2935224577097293E-2</v>
      </c>
      <c r="T60" s="301">
        <f t="shared" si="12"/>
        <v>7.2240455414654417E-2</v>
      </c>
      <c r="U60" s="301">
        <f t="shared" si="12"/>
        <v>7.2721246642753243E-2</v>
      </c>
      <c r="V60" s="301">
        <f t="shared" si="12"/>
        <v>7.2246837587210927E-2</v>
      </c>
      <c r="W60" s="301">
        <f t="shared" si="12"/>
        <v>7.189717481333073E-2</v>
      </c>
      <c r="X60" s="301">
        <f t="shared" si="12"/>
        <v>7.2114611711966412E-2</v>
      </c>
      <c r="Y60" s="301">
        <f t="shared" si="12"/>
        <v>6.9879069142669795E-2</v>
      </c>
      <c r="DA60" s="178"/>
    </row>
    <row r="61" spans="1:105" ht="12" customHeight="1" x14ac:dyDescent="0.25">
      <c r="A61" s="62" t="s">
        <v>2414</v>
      </c>
      <c r="B61" s="302">
        <f t="shared" ref="B61:Y61" si="13">IF(B$25=0,0,B$25/B$5)</f>
        <v>5.5959094791946114E-2</v>
      </c>
      <c r="C61" s="302">
        <f t="shared" si="13"/>
        <v>5.3783158970182501E-2</v>
      </c>
      <c r="D61" s="302">
        <f t="shared" si="13"/>
        <v>5.2365164295358368E-2</v>
      </c>
      <c r="E61" s="302">
        <f t="shared" si="13"/>
        <v>5.4119925693807407E-2</v>
      </c>
      <c r="F61" s="302">
        <f t="shared" si="13"/>
        <v>5.2700580923490573E-2</v>
      </c>
      <c r="G61" s="302">
        <f t="shared" si="13"/>
        <v>5.5228506541356914E-2</v>
      </c>
      <c r="H61" s="302">
        <f t="shared" si="13"/>
        <v>5.3835341301513032E-2</v>
      </c>
      <c r="I61" s="302">
        <f t="shared" si="13"/>
        <v>5.2121637586562478E-2</v>
      </c>
      <c r="J61" s="302">
        <f t="shared" si="13"/>
        <v>5.1368324977495272E-2</v>
      </c>
      <c r="K61" s="302">
        <f t="shared" si="13"/>
        <v>5.3176585188842683E-2</v>
      </c>
      <c r="L61" s="302">
        <f t="shared" si="13"/>
        <v>5.3221732281875447E-2</v>
      </c>
      <c r="M61" s="302">
        <f t="shared" si="13"/>
        <v>5.1102571944427522E-2</v>
      </c>
      <c r="N61" s="302">
        <f t="shared" si="13"/>
        <v>4.7709937048791874E-2</v>
      </c>
      <c r="O61" s="302">
        <f t="shared" si="13"/>
        <v>4.9538734743811839E-2</v>
      </c>
      <c r="P61" s="302">
        <f t="shared" si="13"/>
        <v>4.7593734331378319E-2</v>
      </c>
      <c r="Q61" s="302">
        <f t="shared" si="13"/>
        <v>4.9020871989526794E-2</v>
      </c>
      <c r="R61" s="302">
        <f t="shared" si="13"/>
        <v>4.9164348524477257E-2</v>
      </c>
      <c r="S61" s="302">
        <f t="shared" si="13"/>
        <v>4.89212538292952E-2</v>
      </c>
      <c r="T61" s="302">
        <f t="shared" si="13"/>
        <v>4.8056547957067576E-2</v>
      </c>
      <c r="U61" s="302">
        <f t="shared" si="13"/>
        <v>4.869540002348606E-2</v>
      </c>
      <c r="V61" s="302">
        <f t="shared" si="13"/>
        <v>4.8141020691406924E-2</v>
      </c>
      <c r="W61" s="302">
        <f t="shared" si="13"/>
        <v>4.7737507391904369E-2</v>
      </c>
      <c r="X61" s="302">
        <f t="shared" si="13"/>
        <v>4.798481707941795E-2</v>
      </c>
      <c r="Y61" s="302">
        <f t="shared" si="13"/>
        <v>4.5224400393152696E-2</v>
      </c>
      <c r="DA61" s="72"/>
    </row>
    <row r="62" spans="1:105" ht="12" customHeight="1" x14ac:dyDescent="0.25">
      <c r="A62" s="62" t="s">
        <v>2416</v>
      </c>
      <c r="B62" s="302">
        <f t="shared" ref="B62:Y62" si="14">IF(B$26=0,0,B$26/B$5)</f>
        <v>2.1686609791149558E-2</v>
      </c>
      <c r="C62" s="302">
        <f t="shared" si="14"/>
        <v>2.2580512546327283E-2</v>
      </c>
      <c r="D62" s="302">
        <f t="shared" si="14"/>
        <v>2.3130544162090691E-2</v>
      </c>
      <c r="E62" s="302">
        <f t="shared" si="14"/>
        <v>2.1322179102188955E-2</v>
      </c>
      <c r="F62" s="302">
        <f t="shared" si="14"/>
        <v>2.1935164905059118E-2</v>
      </c>
      <c r="G62" s="302">
        <f t="shared" si="14"/>
        <v>2.1277554745974196E-2</v>
      </c>
      <c r="H62" s="302">
        <f t="shared" si="14"/>
        <v>2.2360400679708362E-2</v>
      </c>
      <c r="I62" s="302">
        <f t="shared" si="14"/>
        <v>2.3118560549023889E-2</v>
      </c>
      <c r="J62" s="302">
        <f t="shared" si="14"/>
        <v>2.3034652901304454E-2</v>
      </c>
      <c r="K62" s="302">
        <f t="shared" si="14"/>
        <v>2.2893979192731707E-2</v>
      </c>
      <c r="L62" s="302">
        <f t="shared" si="14"/>
        <v>2.2737634458085965E-2</v>
      </c>
      <c r="M62" s="302">
        <f t="shared" si="14"/>
        <v>2.3464213378400094E-2</v>
      </c>
      <c r="N62" s="302">
        <f t="shared" si="14"/>
        <v>2.4063066018069436E-2</v>
      </c>
      <c r="O62" s="302">
        <f t="shared" si="14"/>
        <v>2.389169664421038E-2</v>
      </c>
      <c r="P62" s="302">
        <f t="shared" si="14"/>
        <v>2.4359017997620375E-2</v>
      </c>
      <c r="Q62" s="302">
        <f t="shared" si="14"/>
        <v>2.3944857957083676E-2</v>
      </c>
      <c r="R62" s="302">
        <f t="shared" si="14"/>
        <v>2.3877278695301998E-2</v>
      </c>
      <c r="S62" s="302">
        <f t="shared" si="14"/>
        <v>2.4013970747802087E-2</v>
      </c>
      <c r="T62" s="302">
        <f t="shared" si="14"/>
        <v>2.4183907457586844E-2</v>
      </c>
      <c r="U62" s="302">
        <f t="shared" si="14"/>
        <v>2.4025846619267179E-2</v>
      </c>
      <c r="V62" s="302">
        <f t="shared" si="14"/>
        <v>2.4105816895803999E-2</v>
      </c>
      <c r="W62" s="302">
        <f t="shared" si="14"/>
        <v>2.4159667421426358E-2</v>
      </c>
      <c r="X62" s="302">
        <f t="shared" si="14"/>
        <v>2.4129794632548465E-2</v>
      </c>
      <c r="Y62" s="302">
        <f t="shared" si="14"/>
        <v>2.4654668749517099E-2</v>
      </c>
      <c r="DA62" s="72"/>
    </row>
    <row r="63" spans="1:105" ht="12" customHeight="1" x14ac:dyDescent="0.25">
      <c r="A63" s="174" t="s">
        <v>2418</v>
      </c>
      <c r="B63" s="301">
        <f t="shared" ref="B63:Y63" si="15">IF(B$27=0,0,B$27/B$5)</f>
        <v>0.22449753115917909</v>
      </c>
      <c r="C63" s="301">
        <f t="shared" si="15"/>
        <v>0.22270176551469242</v>
      </c>
      <c r="D63" s="301">
        <f t="shared" si="15"/>
        <v>0.22223509921372139</v>
      </c>
      <c r="E63" s="301">
        <f t="shared" si="15"/>
        <v>0.22013773729292266</v>
      </c>
      <c r="F63" s="301">
        <f t="shared" si="15"/>
        <v>0.21735893609777646</v>
      </c>
      <c r="G63" s="301">
        <f t="shared" si="15"/>
        <v>0.22070342958094108</v>
      </c>
      <c r="H63" s="301">
        <f t="shared" si="15"/>
        <v>0.22144861465790061</v>
      </c>
      <c r="I63" s="301">
        <f t="shared" si="15"/>
        <v>0.22136499892827169</v>
      </c>
      <c r="J63" s="301">
        <f t="shared" si="15"/>
        <v>0.22046169655283976</v>
      </c>
      <c r="K63" s="301">
        <f t="shared" si="15"/>
        <v>0.22251900260481602</v>
      </c>
      <c r="L63" s="301">
        <f t="shared" si="15"/>
        <v>0.2223783302498171</v>
      </c>
      <c r="M63" s="301">
        <f t="shared" si="15"/>
        <v>0.22234998505976719</v>
      </c>
      <c r="N63" s="301">
        <f t="shared" si="15"/>
        <v>0.2222863834562081</v>
      </c>
      <c r="O63" s="301">
        <f t="shared" si="15"/>
        <v>0.22281576648674359</v>
      </c>
      <c r="P63" s="301">
        <f t="shared" si="15"/>
        <v>0.22378202153143745</v>
      </c>
      <c r="Q63" s="301">
        <f t="shared" si="15"/>
        <v>0.22263469572804906</v>
      </c>
      <c r="R63" s="301">
        <f t="shared" si="15"/>
        <v>0.22238331332603395</v>
      </c>
      <c r="S63" s="301">
        <f t="shared" si="15"/>
        <v>0.22286386939818748</v>
      </c>
      <c r="T63" s="301">
        <f t="shared" si="15"/>
        <v>0.22319449419520002</v>
      </c>
      <c r="U63" s="301">
        <f t="shared" si="15"/>
        <v>0.22271294325147484</v>
      </c>
      <c r="V63" s="301">
        <f t="shared" si="15"/>
        <v>0.22292089212699859</v>
      </c>
      <c r="W63" s="301">
        <f t="shared" si="15"/>
        <v>0.22305756122508721</v>
      </c>
      <c r="X63" s="301">
        <f t="shared" si="15"/>
        <v>0.22303584701455076</v>
      </c>
      <c r="Y63" s="301">
        <f t="shared" si="15"/>
        <v>0.22502792718170819</v>
      </c>
      <c r="DA63" s="178"/>
    </row>
    <row r="64" spans="1:105" ht="12" customHeight="1" x14ac:dyDescent="0.25">
      <c r="A64" s="62" t="s">
        <v>2419</v>
      </c>
      <c r="B64" s="302">
        <f t="shared" ref="B64:Y64" si="16">IF(B$28=0,0,B$28/B$5)</f>
        <v>0.15140388422136467</v>
      </c>
      <c r="C64" s="302">
        <f t="shared" si="16"/>
        <v>0.13271198172038018</v>
      </c>
      <c r="D64" s="302">
        <f t="shared" si="16"/>
        <v>0.11826330338847632</v>
      </c>
      <c r="E64" s="302">
        <f t="shared" si="16"/>
        <v>0.14590737515639787</v>
      </c>
      <c r="F64" s="302">
        <f t="shared" si="16"/>
        <v>0.12692929275463435</v>
      </c>
      <c r="G64" s="302">
        <f t="shared" si="16"/>
        <v>0.14642477677530938</v>
      </c>
      <c r="H64" s="302">
        <f t="shared" si="16"/>
        <v>0.12987643545149433</v>
      </c>
      <c r="I64" s="302">
        <f t="shared" si="16"/>
        <v>0.11436485404900956</v>
      </c>
      <c r="J64" s="302">
        <f t="shared" si="16"/>
        <v>0.11110311659218233</v>
      </c>
      <c r="K64" s="302">
        <f t="shared" si="16"/>
        <v>0.12308075590284748</v>
      </c>
      <c r="L64" s="302">
        <f t="shared" si="16"/>
        <v>0.12479455314860492</v>
      </c>
      <c r="M64" s="302">
        <f t="shared" si="16"/>
        <v>0.10687116673913198</v>
      </c>
      <c r="N64" s="302">
        <f t="shared" si="16"/>
        <v>8.1544368059193295E-2</v>
      </c>
      <c r="O64" s="302">
        <f t="shared" si="16"/>
        <v>9.4952638486816329E-2</v>
      </c>
      <c r="P64" s="302">
        <f t="shared" si="16"/>
        <v>7.7664890849104773E-2</v>
      </c>
      <c r="Q64" s="302">
        <f t="shared" si="16"/>
        <v>9.0882144862105635E-2</v>
      </c>
      <c r="R64" s="302">
        <f t="shared" si="16"/>
        <v>9.2186998786762162E-2</v>
      </c>
      <c r="S64" s="302">
        <f t="shared" si="16"/>
        <v>8.8802010676438684E-2</v>
      </c>
      <c r="T64" s="302">
        <f t="shared" si="16"/>
        <v>8.2769566992650076E-2</v>
      </c>
      <c r="U64" s="302">
        <f t="shared" si="16"/>
        <v>8.6618537809789301E-2</v>
      </c>
      <c r="V64" s="302">
        <f t="shared" si="16"/>
        <v>8.4269186092817722E-2</v>
      </c>
      <c r="W64" s="302">
        <f t="shared" si="16"/>
        <v>8.2506116295891899E-2</v>
      </c>
      <c r="X64" s="302">
        <f t="shared" si="16"/>
        <v>8.3983676512194988E-2</v>
      </c>
      <c r="Y64" s="302">
        <f t="shared" si="16"/>
        <v>6.7283845254119928E-2</v>
      </c>
      <c r="DA64" s="72"/>
    </row>
    <row r="65" spans="1:105" ht="12" customHeight="1" x14ac:dyDescent="0.25">
      <c r="A65" s="62" t="s">
        <v>2426</v>
      </c>
      <c r="B65" s="302">
        <f t="shared" ref="B65:Y65" si="17">IF(B$34=0,0,B$34/B$5)</f>
        <v>7.3093646937814394E-2</v>
      </c>
      <c r="C65" s="302">
        <f t="shared" si="17"/>
        <v>8.9989783794312203E-2</v>
      </c>
      <c r="D65" s="302">
        <f t="shared" si="17"/>
        <v>0.10397179582524506</v>
      </c>
      <c r="E65" s="302">
        <f t="shared" si="17"/>
        <v>7.42303621365248E-2</v>
      </c>
      <c r="F65" s="302">
        <f t="shared" si="17"/>
        <v>9.0429643343142102E-2</v>
      </c>
      <c r="G65" s="302">
        <f t="shared" si="17"/>
        <v>7.4278652805631729E-2</v>
      </c>
      <c r="H65" s="302">
        <f t="shared" si="17"/>
        <v>9.1572179206406271E-2</v>
      </c>
      <c r="I65" s="302">
        <f t="shared" si="17"/>
        <v>0.10700014487926209</v>
      </c>
      <c r="J65" s="302">
        <f t="shared" si="17"/>
        <v>0.10935857996065744</v>
      </c>
      <c r="K65" s="302">
        <f t="shared" si="17"/>
        <v>9.9438246701968533E-2</v>
      </c>
      <c r="L65" s="302">
        <f t="shared" si="17"/>
        <v>9.7583777101212174E-2</v>
      </c>
      <c r="M65" s="302">
        <f t="shared" si="17"/>
        <v>0.11547881832063521</v>
      </c>
      <c r="N65" s="302">
        <f t="shared" si="17"/>
        <v>0.14074201539701481</v>
      </c>
      <c r="O65" s="302">
        <f t="shared" si="17"/>
        <v>0.12786312799992725</v>
      </c>
      <c r="P65" s="302">
        <f t="shared" si="17"/>
        <v>0.14611713068233265</v>
      </c>
      <c r="Q65" s="302">
        <f t="shared" si="17"/>
        <v>0.13175255086594345</v>
      </c>
      <c r="R65" s="302">
        <f t="shared" si="17"/>
        <v>0.1301963145392718</v>
      </c>
      <c r="S65" s="302">
        <f t="shared" si="17"/>
        <v>0.13406185872174881</v>
      </c>
      <c r="T65" s="302">
        <f t="shared" si="17"/>
        <v>0.14042492720254995</v>
      </c>
      <c r="U65" s="302">
        <f t="shared" si="17"/>
        <v>0.13609440544168552</v>
      </c>
      <c r="V65" s="302">
        <f t="shared" si="17"/>
        <v>0.13865170603418087</v>
      </c>
      <c r="W65" s="302">
        <f t="shared" si="17"/>
        <v>0.1405514449291953</v>
      </c>
      <c r="X65" s="302">
        <f t="shared" si="17"/>
        <v>0.13905217050235577</v>
      </c>
      <c r="Y65" s="302">
        <f t="shared" si="17"/>
        <v>0.15774408192758829</v>
      </c>
      <c r="DA65" s="72"/>
    </row>
    <row r="66" spans="1:105" ht="12" customHeight="1" x14ac:dyDescent="0.25">
      <c r="A66" s="174" t="s">
        <v>2428</v>
      </c>
      <c r="B66" s="301">
        <f t="shared" ref="B66:Y66" si="18">IF(B$35=0,0,B$35/B$5)</f>
        <v>0.20138951682364148</v>
      </c>
      <c r="C66" s="301">
        <f t="shared" si="18"/>
        <v>0.19481804477074324</v>
      </c>
      <c r="D66" s="301">
        <f t="shared" si="18"/>
        <v>0.18954287749837029</v>
      </c>
      <c r="E66" s="301">
        <f t="shared" si="18"/>
        <v>0.21714316290284735</v>
      </c>
      <c r="F66" s="301">
        <f t="shared" si="18"/>
        <v>0.21534195803813877</v>
      </c>
      <c r="G66" s="301">
        <f t="shared" si="18"/>
        <v>0.21521770814769892</v>
      </c>
      <c r="H66" s="301">
        <f t="shared" si="18"/>
        <v>0.20019518520520393</v>
      </c>
      <c r="I66" s="301">
        <f t="shared" si="18"/>
        <v>0.19156272463289575</v>
      </c>
      <c r="J66" s="301">
        <f t="shared" si="18"/>
        <v>0.19537170893454131</v>
      </c>
      <c r="K66" s="301">
        <f t="shared" si="18"/>
        <v>0.19137930690547081</v>
      </c>
      <c r="L66" s="301">
        <f t="shared" si="18"/>
        <v>0.19380841170626487</v>
      </c>
      <c r="M66" s="301">
        <f t="shared" si="18"/>
        <v>0.18593835138950915</v>
      </c>
      <c r="N66" s="301">
        <f t="shared" si="18"/>
        <v>0.18113379539615124</v>
      </c>
      <c r="O66" s="301">
        <f t="shared" si="18"/>
        <v>0.18065918967947323</v>
      </c>
      <c r="P66" s="301">
        <f t="shared" si="18"/>
        <v>0.17425316815104699</v>
      </c>
      <c r="Q66" s="301">
        <f t="shared" si="18"/>
        <v>0.1807908295901603</v>
      </c>
      <c r="R66" s="301">
        <f t="shared" si="18"/>
        <v>0.18208199371374459</v>
      </c>
      <c r="S66" s="301">
        <f t="shared" si="18"/>
        <v>0.17947010121956092</v>
      </c>
      <c r="T66" s="301">
        <f t="shared" si="18"/>
        <v>0.17732629048877652</v>
      </c>
      <c r="U66" s="301">
        <f t="shared" si="18"/>
        <v>0.17982784640046956</v>
      </c>
      <c r="V66" s="301">
        <f t="shared" si="18"/>
        <v>0.17884619381144742</v>
      </c>
      <c r="W66" s="301">
        <f t="shared" si="18"/>
        <v>0.17822150230923925</v>
      </c>
      <c r="X66" s="301">
        <f t="shared" si="18"/>
        <v>0.17843644043722975</v>
      </c>
      <c r="Y66" s="301">
        <f t="shared" si="18"/>
        <v>0.16971529422021553</v>
      </c>
      <c r="DA66" s="178"/>
    </row>
    <row r="67" spans="1:105" ht="12" customHeight="1" x14ac:dyDescent="0.25">
      <c r="A67" s="174" t="s">
        <v>2440</v>
      </c>
      <c r="B67" s="301">
        <f t="shared" ref="B67:Y67" si="19">IF(B$46=0,0,B$46/B$5)</f>
        <v>0.11590642053324851</v>
      </c>
      <c r="C67" s="301">
        <f t="shared" si="19"/>
        <v>0.12068398003449157</v>
      </c>
      <c r="D67" s="301">
        <f t="shared" si="19"/>
        <v>0.12362368321434378</v>
      </c>
      <c r="E67" s="301">
        <f t="shared" si="19"/>
        <v>0.11395868148612796</v>
      </c>
      <c r="F67" s="301">
        <f t="shared" si="19"/>
        <v>0.11723485009581881</v>
      </c>
      <c r="G67" s="301">
        <f t="shared" si="19"/>
        <v>0.1137201818106478</v>
      </c>
      <c r="H67" s="301">
        <f t="shared" si="19"/>
        <v>0.11950756846890413</v>
      </c>
      <c r="I67" s="301">
        <f t="shared" si="19"/>
        <v>0.123559635504305</v>
      </c>
      <c r="J67" s="301">
        <f t="shared" si="19"/>
        <v>0.12311118204863883</v>
      </c>
      <c r="K67" s="301">
        <f t="shared" si="19"/>
        <v>0.12235933627003037</v>
      </c>
      <c r="L67" s="301">
        <f t="shared" si="19"/>
        <v>0.1215237350056315</v>
      </c>
      <c r="M67" s="301">
        <f t="shared" si="19"/>
        <v>0.1254070142594913</v>
      </c>
      <c r="N67" s="301">
        <f t="shared" si="19"/>
        <v>0.12860764665705887</v>
      </c>
      <c r="O67" s="301">
        <f t="shared" si="19"/>
        <v>0.12769174459102303</v>
      </c>
      <c r="P67" s="301">
        <f t="shared" si="19"/>
        <v>0.13018939387019313</v>
      </c>
      <c r="Q67" s="301">
        <f t="shared" si="19"/>
        <v>0.12797587095034493</v>
      </c>
      <c r="R67" s="301">
        <f t="shared" si="19"/>
        <v>0.12761468631102937</v>
      </c>
      <c r="S67" s="301">
        <f t="shared" si="19"/>
        <v>0.12834525170014302</v>
      </c>
      <c r="T67" s="301">
        <f t="shared" si="19"/>
        <v>0.12925349673881142</v>
      </c>
      <c r="U67" s="301">
        <f t="shared" si="19"/>
        <v>0.1284087235735934</v>
      </c>
      <c r="V67" s="301">
        <f t="shared" si="19"/>
        <v>0.12883613332512678</v>
      </c>
      <c r="W67" s="301">
        <f t="shared" si="19"/>
        <v>0.12912394325617779</v>
      </c>
      <c r="X67" s="301">
        <f t="shared" si="19"/>
        <v>0.12896428492029571</v>
      </c>
      <c r="Y67" s="301">
        <f t="shared" si="19"/>
        <v>0.13176953113970299</v>
      </c>
      <c r="DA67" s="178"/>
    </row>
    <row r="68" spans="1:105" ht="12" customHeight="1" x14ac:dyDescent="0.25">
      <c r="A68" s="41" t="s">
        <v>2442</v>
      </c>
      <c r="B68" s="235">
        <f t="shared" ref="B68:Y68" si="20">IF(B$47=0,0,B$47/B$5)</f>
        <v>7.2249158766356736E-2</v>
      </c>
      <c r="C68" s="235">
        <f t="shared" si="20"/>
        <v>7.5227204791184263E-2</v>
      </c>
      <c r="D68" s="235">
        <f t="shared" si="20"/>
        <v>7.7059640654443262E-2</v>
      </c>
      <c r="E68" s="235">
        <f t="shared" si="20"/>
        <v>7.1035054258569999E-2</v>
      </c>
      <c r="F68" s="235">
        <f t="shared" si="20"/>
        <v>7.307722262972606E-2</v>
      </c>
      <c r="G68" s="235">
        <f t="shared" si="20"/>
        <v>7.0886387766755182E-2</v>
      </c>
      <c r="H68" s="235">
        <f t="shared" si="20"/>
        <v>7.4493899892407553E-2</v>
      </c>
      <c r="I68" s="235">
        <f t="shared" si="20"/>
        <v>7.7019717126911968E-2</v>
      </c>
      <c r="J68" s="235">
        <f t="shared" si="20"/>
        <v>7.6740177954114794E-2</v>
      </c>
      <c r="K68" s="235">
        <f t="shared" si="20"/>
        <v>7.6271522078309215E-2</v>
      </c>
      <c r="L68" s="235">
        <f t="shared" si="20"/>
        <v>7.5750658021433229E-2</v>
      </c>
      <c r="M68" s="235">
        <f t="shared" si="20"/>
        <v>7.8171263006518915E-2</v>
      </c>
      <c r="N68" s="235">
        <f t="shared" si="20"/>
        <v>8.0166346602239799E-2</v>
      </c>
      <c r="O68" s="235">
        <f t="shared" si="20"/>
        <v>7.9595427808621416E-2</v>
      </c>
      <c r="P68" s="235">
        <f t="shared" si="20"/>
        <v>8.1152313600480322E-2</v>
      </c>
      <c r="Q68" s="235">
        <f t="shared" si="20"/>
        <v>7.9772535257457408E-2</v>
      </c>
      <c r="R68" s="235">
        <f t="shared" si="20"/>
        <v>7.9547394266735572E-2</v>
      </c>
      <c r="S68" s="235">
        <f t="shared" si="20"/>
        <v>8.0002785215264896E-2</v>
      </c>
      <c r="T68" s="235">
        <f t="shared" si="20"/>
        <v>8.0568931074101804E-2</v>
      </c>
      <c r="U68" s="235">
        <f t="shared" si="20"/>
        <v>8.0042349800565876E-2</v>
      </c>
      <c r="V68" s="235">
        <f t="shared" si="20"/>
        <v>8.0308771581643734E-2</v>
      </c>
      <c r="W68" s="235">
        <f t="shared" si="20"/>
        <v>8.0488175149689173E-2</v>
      </c>
      <c r="X68" s="235">
        <f t="shared" si="20"/>
        <v>8.038865365291227E-2</v>
      </c>
      <c r="Y68" s="235">
        <f t="shared" si="20"/>
        <v>8.2137277055759392E-2</v>
      </c>
      <c r="DA68" s="97"/>
    </row>
    <row r="69" spans="1:105" ht="12" customHeight="1" x14ac:dyDescent="0.25">
      <c r="A69" s="172"/>
      <c r="B69" s="172"/>
      <c r="C69" s="172"/>
      <c r="D69" s="172"/>
      <c r="E69" s="172"/>
      <c r="F69" s="172"/>
      <c r="G69" s="172"/>
      <c r="H69" s="172"/>
      <c r="I69" s="172"/>
      <c r="J69" s="172"/>
      <c r="K69" s="172"/>
      <c r="L69" s="172"/>
      <c r="M69" s="172"/>
      <c r="N69" s="172"/>
      <c r="O69" s="172"/>
      <c r="P69" s="172"/>
      <c r="Q69" s="172"/>
      <c r="R69" s="172"/>
      <c r="S69" s="172"/>
      <c r="T69" s="172"/>
      <c r="U69" s="172"/>
      <c r="V69" s="172"/>
      <c r="W69" s="172"/>
      <c r="X69" s="172"/>
      <c r="Y69" s="172"/>
      <c r="DA69" s="176"/>
    </row>
    <row r="70" spans="1:105" ht="15" customHeight="1" x14ac:dyDescent="0.25">
      <c r="A70" s="32" t="s">
        <v>341</v>
      </c>
      <c r="B70" s="257"/>
      <c r="C70" s="257"/>
      <c r="D70" s="257"/>
      <c r="E70" s="257"/>
      <c r="F70" s="257"/>
      <c r="G70" s="257"/>
      <c r="H70" s="257"/>
      <c r="I70" s="257"/>
      <c r="J70" s="257"/>
      <c r="K70" s="257"/>
      <c r="L70" s="257"/>
      <c r="M70" s="257"/>
      <c r="N70" s="257"/>
      <c r="O70" s="257"/>
      <c r="P70" s="257"/>
      <c r="Q70" s="257"/>
      <c r="R70" s="257"/>
      <c r="S70" s="257"/>
      <c r="T70" s="257"/>
      <c r="U70" s="257"/>
      <c r="V70" s="257"/>
      <c r="W70" s="257"/>
      <c r="X70" s="257"/>
      <c r="Y70" s="257"/>
      <c r="DA70" s="88"/>
    </row>
    <row r="71" spans="1:105" ht="12" customHeight="1" x14ac:dyDescent="0.25">
      <c r="A71" s="172"/>
      <c r="B71" s="172"/>
      <c r="C71" s="172"/>
      <c r="D71" s="172"/>
      <c r="E71" s="172"/>
      <c r="F71" s="172"/>
      <c r="G71" s="172"/>
      <c r="H71" s="172"/>
      <c r="I71" s="172"/>
      <c r="J71" s="172"/>
      <c r="K71" s="172"/>
      <c r="L71" s="172"/>
      <c r="M71" s="172"/>
      <c r="N71" s="172"/>
      <c r="O71" s="172"/>
      <c r="P71" s="172"/>
      <c r="Q71" s="172"/>
      <c r="R71" s="172"/>
      <c r="S71" s="172"/>
      <c r="T71" s="172"/>
      <c r="U71" s="172"/>
      <c r="V71" s="172"/>
      <c r="W71" s="172"/>
      <c r="X71" s="172"/>
      <c r="Y71" s="172"/>
      <c r="DA71" s="176"/>
    </row>
    <row r="72" spans="1:105" ht="12" customHeight="1" x14ac:dyDescent="0.25">
      <c r="A72" s="35" t="s">
        <v>23</v>
      </c>
      <c r="B72" s="322">
        <f>IF(B$5=0,0,B$5/TRE_fec!B$5)</f>
        <v>0.54883388309187575</v>
      </c>
      <c r="C72" s="322">
        <f>IF(C$5=0,0,C$5/TRE_fec!C$5)</f>
        <v>0.55229032890463903</v>
      </c>
      <c r="D72" s="322">
        <f>IF(D$5=0,0,D$5/TRE_fec!D$5)</f>
        <v>0.55671309680333358</v>
      </c>
      <c r="E72" s="322">
        <f>IF(E$5=0,0,E$5/TRE_fec!E$5)</f>
        <v>0.55126051026193201</v>
      </c>
      <c r="F72" s="322">
        <f>IF(F$5=0,0,F$5/TRE_fec!F$5)</f>
        <v>0.55790199279274755</v>
      </c>
      <c r="G72" s="322">
        <f>IF(G$5=0,0,G$5/TRE_fec!G$5)</f>
        <v>0.55373091132743257</v>
      </c>
      <c r="H72" s="322">
        <f>IF(H$5=0,0,H$5/TRE_fec!H$5)</f>
        <v>0.55621352234538579</v>
      </c>
      <c r="I72" s="322">
        <f>IF(I$5=0,0,I$5/TRE_fec!I$5)</f>
        <v>0.55912012483261264</v>
      </c>
      <c r="J72" s="322">
        <f>IF(J$5=0,0,J$5/TRE_fec!J$5)</f>
        <v>0.56165296947166288</v>
      </c>
      <c r="K72" s="322">
        <f>IF(K$5=0,0,K$5/TRE_fec!K$5)</f>
        <v>0.55781044436221094</v>
      </c>
      <c r="L72" s="322">
        <f>IF(L$5=0,0,L$5/TRE_fec!L$5)</f>
        <v>0.5585171113049836</v>
      </c>
      <c r="M72" s="322">
        <f>IF(M$5=0,0,M$5/TRE_fec!M$5)</f>
        <v>0.56212240555764226</v>
      </c>
      <c r="N72" s="322">
        <f>IF(N$5=0,0,N$5/TRE_fec!N$5)</f>
        <v>0.56883644185963478</v>
      </c>
      <c r="O72" s="322">
        <f>IF(O$5=0,0,O$5/TRE_fec!O$5)</f>
        <v>0.56448391981289492</v>
      </c>
      <c r="P72" s="322">
        <f>IF(P$5=0,0,P$5/TRE_fec!P$5)</f>
        <v>0.56893422467015986</v>
      </c>
      <c r="Q72" s="322">
        <f>IF(Q$5=0,0,Q$5/TRE_fec!Q$5)</f>
        <v>0.56555896381658344</v>
      </c>
      <c r="R72" s="322">
        <f>IF(R$5=0,0,R$5/TRE_fec!R$5)</f>
        <v>0.56541473192456093</v>
      </c>
      <c r="S72" s="322">
        <f>IF(S$5=0,0,S$5/TRE_fec!S$5)</f>
        <v>0.56668465419722713</v>
      </c>
      <c r="T72" s="322">
        <f>IF(T$5=0,0,T$5/TRE_fec!T$5)</f>
        <v>0.56805838395176078</v>
      </c>
      <c r="U72" s="322">
        <f>IF(U$5=0,0,U$5/TRE_fec!U$5)</f>
        <v>0.56757761906446491</v>
      </c>
      <c r="V72" s="322">
        <f>IF(V$5=0,0,V$5/TRE_fec!V$5)</f>
        <v>0.56777613470074517</v>
      </c>
      <c r="W72" s="322">
        <f>IF(W$5=0,0,W$5/TRE_fec!W$5)</f>
        <v>0.5679047219990172</v>
      </c>
      <c r="X72" s="322">
        <f>IF(X$5=0,0,X$5/TRE_fec!X$5)</f>
        <v>0.5674954684511655</v>
      </c>
      <c r="Y72" s="322">
        <f>IF(Y$5=0,0,Y$5/TRE_fec!Y$5)</f>
        <v>0.57107643352194493</v>
      </c>
      <c r="DA72" s="95"/>
    </row>
    <row r="73" spans="1:105" ht="12" customHeight="1" x14ac:dyDescent="0.25">
      <c r="A73" s="55" t="s">
        <v>91</v>
      </c>
      <c r="B73" s="334">
        <f>IF(B$6=0,0,B$6/TRE_fec!B$6)</f>
        <v>0.48655131115017558</v>
      </c>
      <c r="C73" s="334">
        <f>IF(C$6=0,0,C$6/TRE_fec!C$6)</f>
        <v>0.48655131115017569</v>
      </c>
      <c r="D73" s="334">
        <f>IF(D$6=0,0,D$6/TRE_fec!D$6)</f>
        <v>0.48655131115017564</v>
      </c>
      <c r="E73" s="334">
        <f>IF(E$6=0,0,E$6/TRE_fec!E$6)</f>
        <v>0.48655131115017569</v>
      </c>
      <c r="F73" s="334">
        <f>IF(F$6=0,0,F$6/TRE_fec!F$6)</f>
        <v>0.48655131115017558</v>
      </c>
      <c r="G73" s="334">
        <f>IF(G$6=0,0,G$6/TRE_fec!G$6)</f>
        <v>0.48655131115017575</v>
      </c>
      <c r="H73" s="334">
        <f>IF(H$6=0,0,H$6/TRE_fec!H$6)</f>
        <v>0.48655131115017569</v>
      </c>
      <c r="I73" s="334">
        <f>IF(I$6=0,0,I$6/TRE_fec!I$6)</f>
        <v>0.48655131115017564</v>
      </c>
      <c r="J73" s="334">
        <f>IF(J$6=0,0,J$6/TRE_fec!J$6)</f>
        <v>0.48655131115017564</v>
      </c>
      <c r="K73" s="334">
        <f>IF(K$6=0,0,K$6/TRE_fec!K$6)</f>
        <v>0.48655131115017564</v>
      </c>
      <c r="L73" s="334">
        <f>IF(L$6=0,0,L$6/TRE_fec!L$6)</f>
        <v>0.48655131115017564</v>
      </c>
      <c r="M73" s="334">
        <f>IF(M$6=0,0,M$6/TRE_fec!M$6)</f>
        <v>0.48655131115017564</v>
      </c>
      <c r="N73" s="334">
        <f>IF(N$6=0,0,N$6/TRE_fec!N$6)</f>
        <v>0.48655131115017564</v>
      </c>
      <c r="O73" s="334">
        <f>IF(O$6=0,0,O$6/TRE_fec!O$6)</f>
        <v>0.48655131115017558</v>
      </c>
      <c r="P73" s="334">
        <f>IF(P$6=0,0,P$6/TRE_fec!P$6)</f>
        <v>0.48655131115017558</v>
      </c>
      <c r="Q73" s="334">
        <f>IF(Q$6=0,0,Q$6/TRE_fec!Q$6)</f>
        <v>0.48655131115017553</v>
      </c>
      <c r="R73" s="334">
        <f>IF(R$6=0,0,R$6/TRE_fec!R$6)</f>
        <v>0.48655131115017558</v>
      </c>
      <c r="S73" s="334">
        <f>IF(S$6=0,0,S$6/TRE_fec!S$6)</f>
        <v>0.48655131115017564</v>
      </c>
      <c r="T73" s="334">
        <f>IF(T$6=0,0,T$6/TRE_fec!T$6)</f>
        <v>0.48655131115017569</v>
      </c>
      <c r="U73" s="334">
        <f>IF(U$6=0,0,U$6/TRE_fec!U$6)</f>
        <v>0.48655131115017569</v>
      </c>
      <c r="V73" s="334">
        <f>IF(V$6=0,0,V$6/TRE_fec!V$6)</f>
        <v>0.48655131115017558</v>
      </c>
      <c r="W73" s="334">
        <f>IF(W$6=0,0,W$6/TRE_fec!W$6)</f>
        <v>0.48655131115017564</v>
      </c>
      <c r="X73" s="334">
        <f>IF(X$6=0,0,X$6/TRE_fec!X$6)</f>
        <v>0.48655131115017553</v>
      </c>
      <c r="Y73" s="334">
        <f>IF(Y$6=0,0,Y$6/TRE_fec!Y$6)</f>
        <v>0.48655131115017564</v>
      </c>
      <c r="DA73" s="67"/>
    </row>
    <row r="74" spans="1:105" ht="12" customHeight="1" x14ac:dyDescent="0.25">
      <c r="A74" s="173" t="s">
        <v>92</v>
      </c>
      <c r="B74" s="335">
        <f>IF(B$7=0,0,B$7/TRE_fec!B$7)</f>
        <v>0.12616363931992644</v>
      </c>
      <c r="C74" s="335">
        <f>IF(C$7=0,0,C$7/TRE_fec!C$7)</f>
        <v>0.12616363931992644</v>
      </c>
      <c r="D74" s="335">
        <f>IF(D$7=0,0,D$7/TRE_fec!D$7)</f>
        <v>0.12616363931992641</v>
      </c>
      <c r="E74" s="335">
        <f>IF(E$7=0,0,E$7/TRE_fec!E$7)</f>
        <v>0.12616363931992644</v>
      </c>
      <c r="F74" s="335">
        <f>IF(F$7=0,0,F$7/TRE_fec!F$7)</f>
        <v>0.12616363931992644</v>
      </c>
      <c r="G74" s="335">
        <f>IF(G$7=0,0,G$7/TRE_fec!G$7)</f>
        <v>0.12616363931992644</v>
      </c>
      <c r="H74" s="335">
        <f>IF(H$7=0,0,H$7/TRE_fec!H$7)</f>
        <v>0.1261636393199265</v>
      </c>
      <c r="I74" s="335">
        <f>IF(I$7=0,0,I$7/TRE_fec!I$7)</f>
        <v>0.12616363931992636</v>
      </c>
      <c r="J74" s="335">
        <f>IF(J$7=0,0,J$7/TRE_fec!J$7)</f>
        <v>0.1261636393199265</v>
      </c>
      <c r="K74" s="335">
        <f>IF(K$7=0,0,K$7/TRE_fec!K$7)</f>
        <v>0.12616363931992652</v>
      </c>
      <c r="L74" s="335">
        <f>IF(L$7=0,0,L$7/TRE_fec!L$7)</f>
        <v>0.1261636393199265</v>
      </c>
      <c r="M74" s="335">
        <f>IF(M$7=0,0,M$7/TRE_fec!M$7)</f>
        <v>0.12616363931992639</v>
      </c>
      <c r="N74" s="335">
        <f>IF(N$7=0,0,N$7/TRE_fec!N$7)</f>
        <v>0.12616363931992647</v>
      </c>
      <c r="O74" s="335">
        <f>IF(O$7=0,0,O$7/TRE_fec!O$7)</f>
        <v>0.1261636393199265</v>
      </c>
      <c r="P74" s="335">
        <f>IF(P$7=0,0,P$7/TRE_fec!P$7)</f>
        <v>0.12616363931992641</v>
      </c>
      <c r="Q74" s="335">
        <f>IF(Q$7=0,0,Q$7/TRE_fec!Q$7)</f>
        <v>0.12616363931992644</v>
      </c>
      <c r="R74" s="335">
        <f>IF(R$7=0,0,R$7/TRE_fec!R$7)</f>
        <v>0.12616363931992641</v>
      </c>
      <c r="S74" s="335">
        <f>IF(S$7=0,0,S$7/TRE_fec!S$7)</f>
        <v>0.12616363931992639</v>
      </c>
      <c r="T74" s="335">
        <f>IF(T$7=0,0,T$7/TRE_fec!T$7)</f>
        <v>0.12616363931992639</v>
      </c>
      <c r="U74" s="335">
        <f>IF(U$7=0,0,U$7/TRE_fec!U$7)</f>
        <v>0.12616363931992639</v>
      </c>
      <c r="V74" s="335">
        <f>IF(V$7=0,0,V$7/TRE_fec!V$7)</f>
        <v>0.12616363931992644</v>
      </c>
      <c r="W74" s="335">
        <f>IF(W$7=0,0,W$7/TRE_fec!W$7)</f>
        <v>0.12616363931992647</v>
      </c>
      <c r="X74" s="335">
        <f>IF(X$7=0,0,X$7/TRE_fec!X$7)</f>
        <v>0.12616363931992641</v>
      </c>
      <c r="Y74" s="335">
        <f>IF(Y$7=0,0,Y$7/TRE_fec!Y$7)</f>
        <v>0.12616363931992647</v>
      </c>
      <c r="DA74" s="177"/>
    </row>
    <row r="75" spans="1:105" ht="12" customHeight="1" x14ac:dyDescent="0.25">
      <c r="A75" s="173" t="s">
        <v>93</v>
      </c>
      <c r="B75" s="335">
        <f>IF(B$8=0,0,B$8/TRE_fec!B$8)</f>
        <v>0.68189843162912955</v>
      </c>
      <c r="C75" s="335">
        <f>IF(C$8=0,0,C$8/TRE_fec!C$8)</f>
        <v>0.68189843162912944</v>
      </c>
      <c r="D75" s="335">
        <f>IF(D$8=0,0,D$8/TRE_fec!D$8)</f>
        <v>0.68189843162912955</v>
      </c>
      <c r="E75" s="335">
        <f>IF(E$8=0,0,E$8/TRE_fec!E$8)</f>
        <v>0.68189843162912944</v>
      </c>
      <c r="F75" s="335">
        <f>IF(F$8=0,0,F$8/TRE_fec!F$8)</f>
        <v>0.68189843162912944</v>
      </c>
      <c r="G75" s="335">
        <f>IF(G$8=0,0,G$8/TRE_fec!G$8)</f>
        <v>0.68189843162912966</v>
      </c>
      <c r="H75" s="335">
        <f>IF(H$8=0,0,H$8/TRE_fec!H$8)</f>
        <v>0.68189843162912922</v>
      </c>
      <c r="I75" s="335">
        <f>IF(I$8=0,0,I$8/TRE_fec!I$8)</f>
        <v>0.68189843162912955</v>
      </c>
      <c r="J75" s="335">
        <f>IF(J$8=0,0,J$8/TRE_fec!J$8)</f>
        <v>0.68189843162912944</v>
      </c>
      <c r="K75" s="335">
        <f>IF(K$8=0,0,K$8/TRE_fec!K$8)</f>
        <v>0.68189843162912955</v>
      </c>
      <c r="L75" s="335">
        <f>IF(L$8=0,0,L$8/TRE_fec!L$8)</f>
        <v>0.68189843162912933</v>
      </c>
      <c r="M75" s="335">
        <f>IF(M$8=0,0,M$8/TRE_fec!M$8)</f>
        <v>0.68189843162912955</v>
      </c>
      <c r="N75" s="335">
        <f>IF(N$8=0,0,N$8/TRE_fec!N$8)</f>
        <v>0.68189843162912944</v>
      </c>
      <c r="O75" s="335">
        <f>IF(O$8=0,0,O$8/TRE_fec!O$8)</f>
        <v>0.68189843162912933</v>
      </c>
      <c r="P75" s="335">
        <f>IF(P$8=0,0,P$8/TRE_fec!P$8)</f>
        <v>0.68189843162912933</v>
      </c>
      <c r="Q75" s="335">
        <f>IF(Q$8=0,0,Q$8/TRE_fec!Q$8)</f>
        <v>0.68189843162912922</v>
      </c>
      <c r="R75" s="335">
        <f>IF(R$8=0,0,R$8/TRE_fec!R$8)</f>
        <v>0.68189843162912944</v>
      </c>
      <c r="S75" s="335">
        <f>IF(S$8=0,0,S$8/TRE_fec!S$8)</f>
        <v>0.68189843162912966</v>
      </c>
      <c r="T75" s="335">
        <f>IF(T$8=0,0,T$8/TRE_fec!T$8)</f>
        <v>0.68189843162912922</v>
      </c>
      <c r="U75" s="335">
        <f>IF(U$8=0,0,U$8/TRE_fec!U$8)</f>
        <v>0.68189843162912978</v>
      </c>
      <c r="V75" s="335">
        <f>IF(V$8=0,0,V$8/TRE_fec!V$8)</f>
        <v>0.68189843162912944</v>
      </c>
      <c r="W75" s="335">
        <f>IF(W$8=0,0,W$8/TRE_fec!W$8)</f>
        <v>0.68189843162912933</v>
      </c>
      <c r="X75" s="335">
        <f>IF(X$8=0,0,X$8/TRE_fec!X$8)</f>
        <v>0.68189843162912944</v>
      </c>
      <c r="Y75" s="335">
        <f>IF(Y$8=0,0,Y$8/TRE_fec!Y$8)</f>
        <v>0.68189843162912978</v>
      </c>
      <c r="DA75" s="177"/>
    </row>
    <row r="76" spans="1:105" ht="12" customHeight="1" x14ac:dyDescent="0.25">
      <c r="A76" s="173" t="s">
        <v>94</v>
      </c>
      <c r="B76" s="335">
        <f>IF(B$9=0,0,B$9/TRE_fec!B$9)</f>
        <v>0.48210988267306576</v>
      </c>
      <c r="C76" s="335">
        <f>IF(C$9=0,0,C$9/TRE_fec!C$9)</f>
        <v>0.48210988267306581</v>
      </c>
      <c r="D76" s="335">
        <f>IF(D$9=0,0,D$9/TRE_fec!D$9)</f>
        <v>0.48210988267306587</v>
      </c>
      <c r="E76" s="335">
        <f>IF(E$9=0,0,E$9/TRE_fec!E$9)</f>
        <v>0.48210988267306581</v>
      </c>
      <c r="F76" s="335">
        <f>IF(F$9=0,0,F$9/TRE_fec!F$9)</f>
        <v>0.48210988267306565</v>
      </c>
      <c r="G76" s="335">
        <f>IF(G$9=0,0,G$9/TRE_fec!G$9)</f>
        <v>0.48210988267306593</v>
      </c>
      <c r="H76" s="335">
        <f>IF(H$9=0,0,H$9/TRE_fec!H$9)</f>
        <v>0.48210988267306581</v>
      </c>
      <c r="I76" s="335">
        <f>IF(I$9=0,0,I$9/TRE_fec!I$9)</f>
        <v>0.48210988267306581</v>
      </c>
      <c r="J76" s="335">
        <f>IF(J$9=0,0,J$9/TRE_fec!J$9)</f>
        <v>0.48210988267306576</v>
      </c>
      <c r="K76" s="335">
        <f>IF(K$9=0,0,K$9/TRE_fec!K$9)</f>
        <v>0.48210988267306581</v>
      </c>
      <c r="L76" s="335">
        <f>IF(L$9=0,0,L$9/TRE_fec!L$9)</f>
        <v>0.48210988267306581</v>
      </c>
      <c r="M76" s="335">
        <f>IF(M$9=0,0,M$9/TRE_fec!M$9)</f>
        <v>0.48210988267306576</v>
      </c>
      <c r="N76" s="335">
        <f>IF(N$9=0,0,N$9/TRE_fec!N$9)</f>
        <v>0.48210988267306576</v>
      </c>
      <c r="O76" s="335">
        <f>IF(O$9=0,0,O$9/TRE_fec!O$9)</f>
        <v>0.48210988267306581</v>
      </c>
      <c r="P76" s="335">
        <f>IF(P$9=0,0,P$9/TRE_fec!P$9)</f>
        <v>0.48210988267306587</v>
      </c>
      <c r="Q76" s="335">
        <f>IF(Q$9=0,0,Q$9/TRE_fec!Q$9)</f>
        <v>0.48210988267306576</v>
      </c>
      <c r="R76" s="335">
        <f>IF(R$9=0,0,R$9/TRE_fec!R$9)</f>
        <v>0.48210988267306576</v>
      </c>
      <c r="S76" s="335">
        <f>IF(S$9=0,0,S$9/TRE_fec!S$9)</f>
        <v>0.4821098826730657</v>
      </c>
      <c r="T76" s="335">
        <f>IF(T$9=0,0,T$9/TRE_fec!T$9)</f>
        <v>0.48210988267306581</v>
      </c>
      <c r="U76" s="335">
        <f>IF(U$9=0,0,U$9/TRE_fec!U$9)</f>
        <v>0.48210988267306587</v>
      </c>
      <c r="V76" s="335">
        <f>IF(V$9=0,0,V$9/TRE_fec!V$9)</f>
        <v>0.48210988267306581</v>
      </c>
      <c r="W76" s="335">
        <f>IF(W$9=0,0,W$9/TRE_fec!W$9)</f>
        <v>0.48210988267306581</v>
      </c>
      <c r="X76" s="335">
        <f>IF(X$9=0,0,X$9/TRE_fec!X$9)</f>
        <v>0.48210988267306581</v>
      </c>
      <c r="Y76" s="335">
        <f>IF(Y$9=0,0,Y$9/TRE_fec!Y$9)</f>
        <v>0.48210988267306576</v>
      </c>
      <c r="DA76" s="177"/>
    </row>
    <row r="77" spans="1:105" ht="12" customHeight="1" x14ac:dyDescent="0.25">
      <c r="A77" s="56" t="s">
        <v>95</v>
      </c>
      <c r="B77" s="336">
        <f>IF(B$10=0,0,B$10/TRE_fec!B$10)</f>
        <v>0.70877856662814598</v>
      </c>
      <c r="C77" s="336">
        <f>IF(C$10=0,0,C$10/TRE_fec!C$10)</f>
        <v>0.7204699580437417</v>
      </c>
      <c r="D77" s="336">
        <f>IF(D$10=0,0,D$10/TRE_fec!D$10)</f>
        <v>0.7345912430022602</v>
      </c>
      <c r="E77" s="336">
        <f>IF(E$10=0,0,E$10/TRE_fec!E$10)</f>
        <v>0.71016468285451217</v>
      </c>
      <c r="F77" s="336">
        <f>IF(F$10=0,0,F$10/TRE_fec!F$10)</f>
        <v>0.72313883275726065</v>
      </c>
      <c r="G77" s="336">
        <f>IF(G$10=0,0,G$10/TRE_fec!G$10)</f>
        <v>0.71380626288656979</v>
      </c>
      <c r="H77" s="336">
        <f>IF(H$10=0,0,H$10/TRE_fec!H$10)</f>
        <v>0.72920956609175702</v>
      </c>
      <c r="I77" s="336">
        <f>IF(I$10=0,0,I$10/TRE_fec!I$10)</f>
        <v>0.74287768068320936</v>
      </c>
      <c r="J77" s="336">
        <f>IF(J$10=0,0,J$10/TRE_fec!J$10)</f>
        <v>0.74705830501711434</v>
      </c>
      <c r="K77" s="336">
        <f>IF(K$10=0,0,K$10/TRE_fec!K$10)</f>
        <v>0.73570572647488885</v>
      </c>
      <c r="L77" s="336">
        <f>IF(L$10=0,0,L$10/TRE_fec!L$10)</f>
        <v>0.7402957601843283</v>
      </c>
      <c r="M77" s="336">
        <f>IF(M$10=0,0,M$10/TRE_fec!M$10)</f>
        <v>0.75397397969371804</v>
      </c>
      <c r="N77" s="336">
        <f>IF(N$10=0,0,N$10/TRE_fec!N$10)</f>
        <v>0.77406548239638773</v>
      </c>
      <c r="O77" s="336">
        <f>IF(O$10=0,0,O$10/TRE_fec!O$10)</f>
        <v>0.76355565206367104</v>
      </c>
      <c r="P77" s="336">
        <f>IF(P$10=0,0,P$10/TRE_fec!P$10)</f>
        <v>0.77331112741104968</v>
      </c>
      <c r="Q77" s="336">
        <f>IF(Q$10=0,0,Q$10/TRE_fec!Q$10)</f>
        <v>0.76671111322978702</v>
      </c>
      <c r="R77" s="336">
        <f>IF(R$10=0,0,R$10/TRE_fec!R$10)</f>
        <v>0.76562134067495946</v>
      </c>
      <c r="S77" s="336">
        <f>IF(S$10=0,0,S$10/TRE_fec!S$10)</f>
        <v>0.768375887149369</v>
      </c>
      <c r="T77" s="336">
        <f>IF(T$10=0,0,T$10/TRE_fec!T$10)</f>
        <v>0.77305072690503396</v>
      </c>
      <c r="U77" s="336">
        <f>IF(U$10=0,0,U$10/TRE_fec!U$10)</f>
        <v>0.76968365579412235</v>
      </c>
      <c r="V77" s="336">
        <f>IF(V$10=0,0,V$10/TRE_fec!V$10)</f>
        <v>0.77378186615704625</v>
      </c>
      <c r="W77" s="336">
        <f>IF(W$10=0,0,W$10/TRE_fec!W$10)</f>
        <v>0.77627951784053162</v>
      </c>
      <c r="X77" s="336">
        <f>IF(X$10=0,0,X$10/TRE_fec!X$10)</f>
        <v>0.77493651515167095</v>
      </c>
      <c r="Y77" s="336">
        <f>IF(Y$10=0,0,Y$10/TRE_fec!Y$10)</f>
        <v>0.79051236794510449</v>
      </c>
      <c r="DA77" s="68"/>
    </row>
    <row r="78" spans="1:105" ht="12" customHeight="1" x14ac:dyDescent="0.25">
      <c r="A78" s="174" t="s">
        <v>2403</v>
      </c>
      <c r="B78" s="349">
        <f>IF(B$16=0,0,B$16/TRE_fec!B$16)</f>
        <v>0.54795583946698256</v>
      </c>
      <c r="C78" s="349">
        <f>IF(C$16=0,0,C$16/TRE_fec!C$16)</f>
        <v>0.55684407952994608</v>
      </c>
      <c r="D78" s="349">
        <f>IF(D$16=0,0,D$16/TRE_fec!D$16)</f>
        <v>0.56692573158216841</v>
      </c>
      <c r="E78" s="349">
        <f>IF(E$16=0,0,E$16/TRE_fec!E$16)</f>
        <v>0.54646204887742333</v>
      </c>
      <c r="F78" s="349">
        <f>IF(F$16=0,0,F$16/TRE_fec!F$16)</f>
        <v>0.55874320251117382</v>
      </c>
      <c r="G78" s="349">
        <f>IF(G$16=0,0,G$16/TRE_fec!G$16)</f>
        <v>0.5512521292732413</v>
      </c>
      <c r="H78" s="349">
        <f>IF(H$16=0,0,H$16/TRE_fec!H$16)</f>
        <v>0.56237726252354281</v>
      </c>
      <c r="I78" s="349">
        <f>IF(I$16=0,0,I$16/TRE_fec!I$16)</f>
        <v>0.56975430898358137</v>
      </c>
      <c r="J78" s="349">
        <f>IF(J$16=0,0,J$16/TRE_fec!J$16)</f>
        <v>0.57255482710838757</v>
      </c>
      <c r="K78" s="349">
        <f>IF(K$16=0,0,K$16/TRE_fec!K$16)</f>
        <v>0.56711168632906184</v>
      </c>
      <c r="L78" s="349">
        <f>IF(L$16=0,0,L$16/TRE_fec!L$16)</f>
        <v>0.56719481868640875</v>
      </c>
      <c r="M78" s="349">
        <f>IF(M$16=0,0,M$16/TRE_fec!M$16)</f>
        <v>0.57698693393167633</v>
      </c>
      <c r="N78" s="349">
        <f>IF(N$16=0,0,N$16/TRE_fec!N$16)</f>
        <v>0.59169051396272321</v>
      </c>
      <c r="O78" s="349">
        <f>IF(O$16=0,0,O$16/TRE_fec!O$16)</f>
        <v>0.58371321114286001</v>
      </c>
      <c r="P78" s="349">
        <f>IF(P$16=0,0,P$16/TRE_fec!P$16)</f>
        <v>0.59509999765028765</v>
      </c>
      <c r="Q78" s="349">
        <f>IF(Q$16=0,0,Q$16/TRE_fec!Q$16)</f>
        <v>0.58611656051572469</v>
      </c>
      <c r="R78" s="349">
        <f>IF(R$16=0,0,R$16/TRE_fec!R$16)</f>
        <v>0.58520057826848038</v>
      </c>
      <c r="S78" s="349">
        <f>IF(S$16=0,0,S$16/TRE_fec!S$16)</f>
        <v>0.5882511141636293</v>
      </c>
      <c r="T78" s="349">
        <f>IF(T$16=0,0,T$16/TRE_fec!T$16)</f>
        <v>0.59172857935058287</v>
      </c>
      <c r="U78" s="349">
        <f>IF(U$16=0,0,U$16/TRE_fec!U$16)</f>
        <v>0.58975969647191884</v>
      </c>
      <c r="V78" s="349">
        <f>IF(V$16=0,0,V$16/TRE_fec!V$16)</f>
        <v>0.59066383360382113</v>
      </c>
      <c r="W78" s="349">
        <f>IF(W$16=0,0,W$16/TRE_fec!W$16)</f>
        <v>0.59136042849070125</v>
      </c>
      <c r="X78" s="349">
        <f>IF(X$16=0,0,X$16/TRE_fec!X$16)</f>
        <v>0.59055556774085993</v>
      </c>
      <c r="Y78" s="349">
        <f>IF(Y$16=0,0,Y$16/TRE_fec!Y$16)</f>
        <v>0.60067831587514298</v>
      </c>
      <c r="DA78" s="178"/>
    </row>
    <row r="79" spans="1:105" ht="12" customHeight="1" x14ac:dyDescent="0.25">
      <c r="A79" s="174" t="s">
        <v>2413</v>
      </c>
      <c r="B79" s="349">
        <f>IF(B$24=0,0,B$24/TRE_fec!B$24)</f>
        <v>0.47234622542742588</v>
      </c>
      <c r="C79" s="349">
        <f>IF(C$24=0,0,C$24/TRE_fec!C$24)</f>
        <v>0.47394387946623845</v>
      </c>
      <c r="D79" s="349">
        <f>IF(D$24=0,0,D$24/TRE_fec!D$24)</f>
        <v>0.4749909600151454</v>
      </c>
      <c r="E79" s="349">
        <f>IF(E$24=0,0,E$24/TRE_fec!E$24)</f>
        <v>0.47266961941955288</v>
      </c>
      <c r="F79" s="349">
        <f>IF(F$24=0,0,F$24/TRE_fec!F$24)</f>
        <v>0.4737678654965426</v>
      </c>
      <c r="G79" s="349">
        <f>IF(G$24=0,0,G$24/TRE_fec!G$24)</f>
        <v>0.47223105188289455</v>
      </c>
      <c r="H79" s="349">
        <f>IF(H$24=0,0,H$24/TRE_fec!H$24)</f>
        <v>0.47372524444391284</v>
      </c>
      <c r="I79" s="349">
        <f>IF(I$24=0,0,I$24/TRE_fec!I$24)</f>
        <v>0.47507751668141285</v>
      </c>
      <c r="J79" s="349">
        <f>IF(J$24=0,0,J$24/TRE_fec!J$24)</f>
        <v>0.4753065144290875</v>
      </c>
      <c r="K79" s="349">
        <f>IF(K$24=0,0,K$24/TRE_fec!K$24)</f>
        <v>0.47445875681518429</v>
      </c>
      <c r="L79" s="349">
        <f>IF(L$24=0,0,L$24/TRE_fec!L$24)</f>
        <v>0.47430029159924642</v>
      </c>
      <c r="M79" s="349">
        <f>IF(M$24=0,0,M$24/TRE_fec!M$24)</f>
        <v>0.47580667359346979</v>
      </c>
      <c r="N79" s="349">
        <f>IF(N$24=0,0,N$24/TRE_fec!N$24)</f>
        <v>0.47784470682138869</v>
      </c>
      <c r="O79" s="349">
        <f>IF(O$24=0,0,O$24/TRE_fec!O$24)</f>
        <v>0.47686261189302404</v>
      </c>
      <c r="P79" s="349">
        <f>IF(P$24=0,0,P$24/TRE_fec!P$24)</f>
        <v>0.47817050267660877</v>
      </c>
      <c r="Q79" s="349">
        <f>IF(Q$24=0,0,Q$24/TRE_fec!Q$24)</f>
        <v>0.47714000745008472</v>
      </c>
      <c r="R79" s="349">
        <f>IF(R$24=0,0,R$24/TRE_fec!R$24)</f>
        <v>0.47701455780007024</v>
      </c>
      <c r="S79" s="349">
        <f>IF(S$24=0,0,S$24/TRE_fec!S$24)</f>
        <v>0.47724754100887951</v>
      </c>
      <c r="T79" s="349">
        <f>IF(T$24=0,0,T$24/TRE_fec!T$24)</f>
        <v>0.47779534615286917</v>
      </c>
      <c r="U79" s="349">
        <f>IF(U$24=0,0,U$24/TRE_fec!U$24)</f>
        <v>0.47735981077652812</v>
      </c>
      <c r="V79" s="349">
        <f>IF(V$24=0,0,V$24/TRE_fec!V$24)</f>
        <v>0.47768502174340066</v>
      </c>
      <c r="W79" s="349">
        <f>IF(W$24=0,0,W$24/TRE_fec!W$24)</f>
        <v>0.47792071295415184</v>
      </c>
      <c r="X79" s="349">
        <f>IF(X$24=0,0,X$24/TRE_fec!X$24)</f>
        <v>0.47777883263452398</v>
      </c>
      <c r="Y79" s="349">
        <f>IF(Y$24=0,0,Y$24/TRE_fec!Y$24)</f>
        <v>0.4795957415738773</v>
      </c>
      <c r="DA79" s="178"/>
    </row>
    <row r="80" spans="1:105" ht="12" customHeight="1" x14ac:dyDescent="0.25">
      <c r="A80" s="174" t="s">
        <v>2418</v>
      </c>
      <c r="B80" s="349">
        <f>IF(B$27=0,0,B$27/TRE_fec!B$27)</f>
        <v>0.46967643382884228</v>
      </c>
      <c r="C80" s="349">
        <f>IF(C$27=0,0,C$27/TRE_fec!C$27)</f>
        <v>0.47729492531138235</v>
      </c>
      <c r="D80" s="349">
        <f>IF(D$27=0,0,D$27/TRE_fec!D$27)</f>
        <v>0.48593634135614422</v>
      </c>
      <c r="E80" s="349">
        <f>IF(E$27=0,0,E$27/TRE_fec!E$27)</f>
        <v>0.46839604189493433</v>
      </c>
      <c r="F80" s="349">
        <f>IF(F$27=0,0,F$27/TRE_fec!F$27)</f>
        <v>0.47892274500957743</v>
      </c>
      <c r="G80" s="349">
        <f>IF(G$27=0,0,G$27/TRE_fec!G$27)</f>
        <v>0.47250182509134969</v>
      </c>
      <c r="H80" s="349">
        <f>IF(H$27=0,0,H$27/TRE_fec!H$27)</f>
        <v>0.48203765359160811</v>
      </c>
      <c r="I80" s="349">
        <f>IF(I$27=0,0,I$27/TRE_fec!I$27)</f>
        <v>0.48836083627164117</v>
      </c>
      <c r="J80" s="349">
        <f>IF(J$27=0,0,J$27/TRE_fec!J$27)</f>
        <v>0.49076128037861794</v>
      </c>
      <c r="K80" s="349">
        <f>IF(K$27=0,0,K$27/TRE_fec!K$27)</f>
        <v>0.48609573113919591</v>
      </c>
      <c r="L80" s="349">
        <f>IF(L$27=0,0,L$27/TRE_fec!L$27)</f>
        <v>0.48616698744549308</v>
      </c>
      <c r="M80" s="349">
        <f>IF(M$27=0,0,M$27/TRE_fec!M$27)</f>
        <v>0.49456022908429415</v>
      </c>
      <c r="N80" s="349">
        <f>IF(N$27=0,0,N$27/TRE_fec!N$27)</f>
        <v>0.50716329768233426</v>
      </c>
      <c r="O80" s="349">
        <f>IF(O$27=0,0,O$27/TRE_fec!O$27)</f>
        <v>0.5003256095510229</v>
      </c>
      <c r="P80" s="349">
        <f>IF(P$27=0,0,P$27/TRE_fec!P$27)</f>
        <v>0.51008571227167498</v>
      </c>
      <c r="Q80" s="349">
        <f>IF(Q$27=0,0,Q$27/TRE_fec!Q$27)</f>
        <v>0.50238562329919267</v>
      </c>
      <c r="R80" s="349">
        <f>IF(R$27=0,0,R$27/TRE_fec!R$27)</f>
        <v>0.50160049565869735</v>
      </c>
      <c r="S80" s="349">
        <f>IF(S$27=0,0,S$27/TRE_fec!S$27)</f>
        <v>0.50421524071168233</v>
      </c>
      <c r="T80" s="349">
        <f>IF(T$27=0,0,T$27/TRE_fec!T$27)</f>
        <v>0.50719592515764234</v>
      </c>
      <c r="U80" s="349">
        <f>IF(U$27=0,0,U$27/TRE_fec!U$27)</f>
        <v>0.50550831126164475</v>
      </c>
      <c r="V80" s="349">
        <f>IF(V$27=0,0,V$27/TRE_fec!V$27)</f>
        <v>0.50628328594613226</v>
      </c>
      <c r="W80" s="349">
        <f>IF(W$27=0,0,W$27/TRE_fec!W$27)</f>
        <v>0.50688036727774388</v>
      </c>
      <c r="X80" s="349">
        <f>IF(X$27=0,0,X$27/TRE_fec!X$27)</f>
        <v>0.50619048663502264</v>
      </c>
      <c r="Y80" s="349">
        <f>IF(Y$27=0,0,Y$27/TRE_fec!Y$27)</f>
        <v>0.51486712789297973</v>
      </c>
      <c r="DA80" s="178"/>
    </row>
    <row r="81" spans="1:105" ht="12" customHeight="1" x14ac:dyDescent="0.25">
      <c r="A81" s="174" t="s">
        <v>2428</v>
      </c>
      <c r="B81" s="349">
        <f>IF(B$35=0,0,B$35/TRE_fec!B$35)</f>
        <v>0.69439539826186636</v>
      </c>
      <c r="C81" s="349">
        <f>IF(C$35=0,0,C$35/TRE_fec!C$35)</f>
        <v>0.69152496868104552</v>
      </c>
      <c r="D81" s="349">
        <f>IF(D$35=0,0,D$35/TRE_fec!D$35)</f>
        <v>0.69305336093860859</v>
      </c>
      <c r="E81" s="349">
        <f>IF(E$35=0,0,E$35/TRE_fec!E$35)</f>
        <v>0.69973458690125445</v>
      </c>
      <c r="F81" s="349">
        <f>IF(F$35=0,0,F$35/TRE_fec!F$35)</f>
        <v>0.70577059207010806</v>
      </c>
      <c r="G81" s="349">
        <f>IF(G$35=0,0,G$35/TRE_fec!G$35)</f>
        <v>0.70456335863636455</v>
      </c>
      <c r="H81" s="349">
        <f>IF(H$35=0,0,H$35/TRE_fec!H$35)</f>
        <v>0.69671527853722504</v>
      </c>
      <c r="I81" s="349">
        <f>IF(I$35=0,0,I$35/TRE_fec!I$35)</f>
        <v>0.69892302101020531</v>
      </c>
      <c r="J81" s="349">
        <f>IF(J$35=0,0,J$35/TRE_fec!J$35)</f>
        <v>0.70449124051319445</v>
      </c>
      <c r="K81" s="349">
        <f>IF(K$35=0,0,K$35/TRE_fec!K$35)</f>
        <v>0.70032288014437838</v>
      </c>
      <c r="L81" s="349">
        <f>IF(L$35=0,0,L$35/TRE_fec!L$35)</f>
        <v>0.70266170552902296</v>
      </c>
      <c r="M81" s="349">
        <f>IF(M$35=0,0,M$35/TRE_fec!M$35)</f>
        <v>0.70159551528630892</v>
      </c>
      <c r="N81" s="349">
        <f>IF(N$35=0,0,N$35/TRE_fec!N$35)</f>
        <v>0.70481395164264082</v>
      </c>
      <c r="O81" s="349">
        <f>IF(O$35=0,0,O$35/TRE_fec!O$35)</f>
        <v>0.700064439348417</v>
      </c>
      <c r="P81" s="349">
        <f>IF(P$35=0,0,P$35/TRE_fec!P$35)</f>
        <v>0.7011751027496459</v>
      </c>
      <c r="Q81" s="349">
        <f>IF(Q$35=0,0,Q$35/TRE_fec!Q$35)</f>
        <v>0.69950029936119995</v>
      </c>
      <c r="R81" s="349">
        <f>IF(R$35=0,0,R$35/TRE_fec!R$35)</f>
        <v>0.70046007490658779</v>
      </c>
      <c r="S81" s="349">
        <f>IF(S$35=0,0,S$35/TRE_fec!S$35)</f>
        <v>0.70261135133357733</v>
      </c>
      <c r="T81" s="349">
        <f>IF(T$35=0,0,T$35/TRE_fec!T$35)</f>
        <v>0.70269137935743275</v>
      </c>
      <c r="U81" s="349">
        <f>IF(U$35=0,0,U$35/TRE_fec!U$35)</f>
        <v>0.70409499789599239</v>
      </c>
      <c r="V81" s="349">
        <f>IF(V$35=0,0,V$35/TRE_fec!V$35)</f>
        <v>0.70231934547607966</v>
      </c>
      <c r="W81" s="349">
        <f>IF(W$35=0,0,W$35/TRE_fec!W$35)</f>
        <v>0.70074158729177438</v>
      </c>
      <c r="X81" s="349">
        <f>IF(X$35=0,0,X$35/TRE_fec!X$35)</f>
        <v>0.70034554777762315</v>
      </c>
      <c r="Y81" s="349">
        <f>IF(Y$35=0,0,Y$35/TRE_fec!Y$35)</f>
        <v>0.69858308236061772</v>
      </c>
      <c r="DA81" s="178"/>
    </row>
    <row r="82" spans="1:105" ht="12" customHeight="1" x14ac:dyDescent="0.25">
      <c r="A82" s="174" t="s">
        <v>2440</v>
      </c>
      <c r="B82" s="349">
        <f>IF(B$46=0,0,B$46/TRE_fec!B$46)</f>
        <v>0.62978032416850716</v>
      </c>
      <c r="C82" s="349">
        <f>IF(C$46=0,0,C$46/TRE_fec!C$46)</f>
        <v>0.62978032416850704</v>
      </c>
      <c r="D82" s="349">
        <f>IF(D$46=0,0,D$46/TRE_fec!D$46)</f>
        <v>0.62978032416850693</v>
      </c>
      <c r="E82" s="349">
        <f>IF(E$46=0,0,E$46/TRE_fec!E$46)</f>
        <v>0.62978032416850682</v>
      </c>
      <c r="F82" s="349">
        <f>IF(F$46=0,0,F$46/TRE_fec!F$46)</f>
        <v>0.62978032416850671</v>
      </c>
      <c r="G82" s="349">
        <f>IF(G$46=0,0,G$46/TRE_fec!G$46)</f>
        <v>0.62978032416850671</v>
      </c>
      <c r="H82" s="349">
        <f>IF(H$46=0,0,H$46/TRE_fec!H$46)</f>
        <v>0.62978032416850671</v>
      </c>
      <c r="I82" s="349">
        <f>IF(I$46=0,0,I$46/TRE_fec!I$46)</f>
        <v>0.62978032416850693</v>
      </c>
      <c r="J82" s="349">
        <f>IF(J$46=0,0,J$46/TRE_fec!J$46)</f>
        <v>0.62978032416850693</v>
      </c>
      <c r="K82" s="349">
        <f>IF(K$46=0,0,K$46/TRE_fec!K$46)</f>
        <v>0.62978032416850693</v>
      </c>
      <c r="L82" s="349">
        <f>IF(L$46=0,0,L$46/TRE_fec!L$46)</f>
        <v>0.62978032416850682</v>
      </c>
      <c r="M82" s="349">
        <f>IF(M$46=0,0,M$46/TRE_fec!M$46)</f>
        <v>0.62978032416850682</v>
      </c>
      <c r="N82" s="349">
        <f>IF(N$46=0,0,N$46/TRE_fec!N$46)</f>
        <v>0.62978032416850649</v>
      </c>
      <c r="O82" s="349">
        <f>IF(O$46=0,0,O$46/TRE_fec!O$46)</f>
        <v>0.62978032416850671</v>
      </c>
      <c r="P82" s="349">
        <f>IF(P$46=0,0,P$46/TRE_fec!P$46)</f>
        <v>0.62978032416850693</v>
      </c>
      <c r="Q82" s="349">
        <f>IF(Q$46=0,0,Q$46/TRE_fec!Q$46)</f>
        <v>0.62978032416850693</v>
      </c>
      <c r="R82" s="349">
        <f>IF(R$46=0,0,R$46/TRE_fec!R$46)</f>
        <v>0.62978032416850682</v>
      </c>
      <c r="S82" s="349">
        <f>IF(S$46=0,0,S$46/TRE_fec!S$46)</f>
        <v>0.62978032416850693</v>
      </c>
      <c r="T82" s="349">
        <f>IF(T$46=0,0,T$46/TRE_fec!T$46)</f>
        <v>0.62978032416850682</v>
      </c>
      <c r="U82" s="349">
        <f>IF(U$46=0,0,U$46/TRE_fec!U$46)</f>
        <v>0.62978032416850704</v>
      </c>
      <c r="V82" s="349">
        <f>IF(V$46=0,0,V$46/TRE_fec!V$46)</f>
        <v>0.62978032416850682</v>
      </c>
      <c r="W82" s="349">
        <f>IF(W$46=0,0,W$46/TRE_fec!W$46)</f>
        <v>0.6297803241685066</v>
      </c>
      <c r="X82" s="349">
        <f>IF(X$46=0,0,X$46/TRE_fec!X$46)</f>
        <v>0.62978032416850693</v>
      </c>
      <c r="Y82" s="349">
        <f>IF(Y$46=0,0,Y$46/TRE_fec!Y$46)</f>
        <v>0.62978032416850704</v>
      </c>
      <c r="DA82" s="178"/>
    </row>
    <row r="83" spans="1:105" ht="12" customHeight="1" x14ac:dyDescent="0.25">
      <c r="A83" s="41" t="s">
        <v>2442</v>
      </c>
      <c r="B83" s="337">
        <f>IF(B$47=0,0,B$47/TRE_fec!B$47)</f>
        <v>0.57973011749932246</v>
      </c>
      <c r="C83" s="337">
        <f>IF(C$47=0,0,C$47/TRE_fec!C$47)</f>
        <v>0.57973011749932246</v>
      </c>
      <c r="D83" s="337">
        <f>IF(D$47=0,0,D$47/TRE_fec!D$47)</f>
        <v>0.57973011749932257</v>
      </c>
      <c r="E83" s="337">
        <f>IF(E$47=0,0,E$47/TRE_fec!E$47)</f>
        <v>0.57973011749932291</v>
      </c>
      <c r="F83" s="337">
        <f>IF(F$47=0,0,F$47/TRE_fec!F$47)</f>
        <v>0.57973011749932291</v>
      </c>
      <c r="G83" s="337">
        <f>IF(G$47=0,0,G$47/TRE_fec!G$47)</f>
        <v>0.57973011749932235</v>
      </c>
      <c r="H83" s="337">
        <f>IF(H$47=0,0,H$47/TRE_fec!H$47)</f>
        <v>0.57973011749932257</v>
      </c>
      <c r="I83" s="337">
        <f>IF(I$47=0,0,I$47/TRE_fec!I$47)</f>
        <v>0.57973011749932268</v>
      </c>
      <c r="J83" s="337">
        <f>IF(J$47=0,0,J$47/TRE_fec!J$47)</f>
        <v>0.57973011749932257</v>
      </c>
      <c r="K83" s="337">
        <f>IF(K$47=0,0,K$47/TRE_fec!K$47)</f>
        <v>0.57973011749932246</v>
      </c>
      <c r="L83" s="337">
        <f>IF(L$47=0,0,L$47/TRE_fec!L$47)</f>
        <v>0.57973011749932246</v>
      </c>
      <c r="M83" s="337">
        <f>IF(M$47=0,0,M$47/TRE_fec!M$47)</f>
        <v>0.57973011749932268</v>
      </c>
      <c r="N83" s="337">
        <f>IF(N$47=0,0,N$47/TRE_fec!N$47)</f>
        <v>0.57973011749932268</v>
      </c>
      <c r="O83" s="337">
        <f>IF(O$47=0,0,O$47/TRE_fec!O$47)</f>
        <v>0.57973011749932235</v>
      </c>
      <c r="P83" s="337">
        <f>IF(P$47=0,0,P$47/TRE_fec!P$47)</f>
        <v>0.57973011749932268</v>
      </c>
      <c r="Q83" s="337">
        <f>IF(Q$47=0,0,Q$47/TRE_fec!Q$47)</f>
        <v>0.57973011749932268</v>
      </c>
      <c r="R83" s="337">
        <f>IF(R$47=0,0,R$47/TRE_fec!R$47)</f>
        <v>0.57973011749932268</v>
      </c>
      <c r="S83" s="337">
        <f>IF(S$47=0,0,S$47/TRE_fec!S$47)</f>
        <v>0.57973011749932246</v>
      </c>
      <c r="T83" s="337">
        <f>IF(T$47=0,0,T$47/TRE_fec!T$47)</f>
        <v>0.57973011749932246</v>
      </c>
      <c r="U83" s="337">
        <f>IF(U$47=0,0,U$47/TRE_fec!U$47)</f>
        <v>0.57973011749932257</v>
      </c>
      <c r="V83" s="337">
        <f>IF(V$47=0,0,V$47/TRE_fec!V$47)</f>
        <v>0.57973011749932268</v>
      </c>
      <c r="W83" s="337">
        <f>IF(W$47=0,0,W$47/TRE_fec!W$47)</f>
        <v>0.57973011749932257</v>
      </c>
      <c r="X83" s="337">
        <f>IF(X$47=0,0,X$47/TRE_fec!X$47)</f>
        <v>0.57973011749932279</v>
      </c>
      <c r="Y83" s="337">
        <f>IF(Y$47=0,0,Y$47/TRE_fec!Y$47)</f>
        <v>0.57973011749932257</v>
      </c>
      <c r="DA83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5">
    <tabColor theme="6" tint="-0.249977111117893"/>
    <pageSetUpPr fitToPage="1"/>
  </sheetPr>
  <dimension ref="A1:DA83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Transport equipment / CO2 emissions"</f>
        <v>SI: Transport equipment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342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23</v>
      </c>
      <c r="B5" s="223">
        <v>32.481271077581113</v>
      </c>
      <c r="C5" s="223">
        <v>29.098441077759659</v>
      </c>
      <c r="D5" s="223">
        <v>24.19559963913483</v>
      </c>
      <c r="E5" s="223">
        <v>36.986204518966048</v>
      </c>
      <c r="F5" s="223">
        <v>30.461671078718432</v>
      </c>
      <c r="G5" s="223">
        <v>41.821921078885538</v>
      </c>
      <c r="H5" s="223">
        <v>36.85985891909494</v>
      </c>
      <c r="I5" s="223">
        <v>42.049710838547057</v>
      </c>
      <c r="J5" s="223">
        <v>42.542639638363539</v>
      </c>
      <c r="K5" s="223">
        <v>41.959348918211553</v>
      </c>
      <c r="L5" s="223">
        <v>44.232841797833252</v>
      </c>
      <c r="M5" s="223">
        <v>37.82061179921071</v>
      </c>
      <c r="N5" s="223">
        <v>32.115241798009222</v>
      </c>
      <c r="O5" s="223">
        <v>32.51942855836446</v>
      </c>
      <c r="P5" s="223">
        <v>29.209411078997231</v>
      </c>
      <c r="Q5" s="223">
        <v>32.5696517982513</v>
      </c>
      <c r="R5" s="223">
        <v>31.862791798148109</v>
      </c>
      <c r="S5" s="223">
        <v>35.082190078347722</v>
      </c>
      <c r="T5" s="223">
        <v>31.915704598665091</v>
      </c>
      <c r="U5" s="223">
        <v>35.211881518245313</v>
      </c>
      <c r="V5" s="223">
        <v>29.415952438589489</v>
      </c>
      <c r="W5" s="223">
        <v>26.837799118725862</v>
      </c>
      <c r="X5" s="223">
        <v>27.377337238700161</v>
      </c>
      <c r="Y5" s="223">
        <v>21.670260478943149</v>
      </c>
      <c r="DA5" s="89" t="s">
        <v>2484</v>
      </c>
    </row>
    <row r="6" spans="1:105" ht="12" customHeight="1" x14ac:dyDescent="0.25">
      <c r="A6" s="55" t="s">
        <v>91</v>
      </c>
      <c r="B6" s="259">
        <v>0</v>
      </c>
      <c r="C6" s="259">
        <v>0</v>
      </c>
      <c r="D6" s="259">
        <v>0</v>
      </c>
      <c r="E6" s="259">
        <v>0</v>
      </c>
      <c r="F6" s="259">
        <v>0</v>
      </c>
      <c r="G6" s="259">
        <v>0</v>
      </c>
      <c r="H6" s="259">
        <v>0</v>
      </c>
      <c r="I6" s="259">
        <v>0</v>
      </c>
      <c r="J6" s="259">
        <v>0</v>
      </c>
      <c r="K6" s="259">
        <v>0</v>
      </c>
      <c r="L6" s="259">
        <v>0</v>
      </c>
      <c r="M6" s="259">
        <v>0</v>
      </c>
      <c r="N6" s="259">
        <v>0</v>
      </c>
      <c r="O6" s="259">
        <v>0</v>
      </c>
      <c r="P6" s="259">
        <v>0</v>
      </c>
      <c r="Q6" s="259">
        <v>0</v>
      </c>
      <c r="R6" s="259">
        <v>0</v>
      </c>
      <c r="S6" s="259">
        <v>0</v>
      </c>
      <c r="T6" s="259">
        <v>0</v>
      </c>
      <c r="U6" s="259">
        <v>0</v>
      </c>
      <c r="V6" s="259">
        <v>0</v>
      </c>
      <c r="W6" s="259">
        <v>0</v>
      </c>
      <c r="X6" s="259">
        <v>0</v>
      </c>
      <c r="Y6" s="259">
        <v>0</v>
      </c>
      <c r="DA6" s="67" t="s">
        <v>2485</v>
      </c>
    </row>
    <row r="7" spans="1:105" ht="12" customHeight="1" x14ac:dyDescent="0.25">
      <c r="A7" s="173" t="s">
        <v>92</v>
      </c>
      <c r="B7" s="224">
        <v>0</v>
      </c>
      <c r="C7" s="224">
        <v>0</v>
      </c>
      <c r="D7" s="224">
        <v>0</v>
      </c>
      <c r="E7" s="224">
        <v>0</v>
      </c>
      <c r="F7" s="224">
        <v>0</v>
      </c>
      <c r="G7" s="224">
        <v>0</v>
      </c>
      <c r="H7" s="224">
        <v>0</v>
      </c>
      <c r="I7" s="224">
        <v>0</v>
      </c>
      <c r="J7" s="224">
        <v>0</v>
      </c>
      <c r="K7" s="224">
        <v>0</v>
      </c>
      <c r="L7" s="224">
        <v>0</v>
      </c>
      <c r="M7" s="224">
        <v>0</v>
      </c>
      <c r="N7" s="224">
        <v>0</v>
      </c>
      <c r="O7" s="224">
        <v>0</v>
      </c>
      <c r="P7" s="224">
        <v>0</v>
      </c>
      <c r="Q7" s="224">
        <v>0</v>
      </c>
      <c r="R7" s="224">
        <v>0</v>
      </c>
      <c r="S7" s="224">
        <v>0</v>
      </c>
      <c r="T7" s="224">
        <v>0</v>
      </c>
      <c r="U7" s="224">
        <v>0</v>
      </c>
      <c r="V7" s="224">
        <v>0</v>
      </c>
      <c r="W7" s="224">
        <v>0</v>
      </c>
      <c r="X7" s="224">
        <v>0</v>
      </c>
      <c r="Y7" s="224">
        <v>0</v>
      </c>
      <c r="DA7" s="177" t="s">
        <v>2486</v>
      </c>
    </row>
    <row r="8" spans="1:105" ht="12" customHeight="1" x14ac:dyDescent="0.25">
      <c r="A8" s="173" t="s">
        <v>93</v>
      </c>
      <c r="B8" s="224">
        <v>0</v>
      </c>
      <c r="C8" s="224">
        <v>0</v>
      </c>
      <c r="D8" s="224">
        <v>0</v>
      </c>
      <c r="E8" s="224">
        <v>0</v>
      </c>
      <c r="F8" s="224">
        <v>0</v>
      </c>
      <c r="G8" s="224">
        <v>0</v>
      </c>
      <c r="H8" s="224">
        <v>0</v>
      </c>
      <c r="I8" s="224">
        <v>0</v>
      </c>
      <c r="J8" s="224">
        <v>0</v>
      </c>
      <c r="K8" s="224">
        <v>0</v>
      </c>
      <c r="L8" s="224">
        <v>0</v>
      </c>
      <c r="M8" s="224">
        <v>0</v>
      </c>
      <c r="N8" s="224">
        <v>0</v>
      </c>
      <c r="O8" s="224">
        <v>0</v>
      </c>
      <c r="P8" s="224">
        <v>0</v>
      </c>
      <c r="Q8" s="224">
        <v>0</v>
      </c>
      <c r="R8" s="224">
        <v>0</v>
      </c>
      <c r="S8" s="224">
        <v>0</v>
      </c>
      <c r="T8" s="224">
        <v>0</v>
      </c>
      <c r="U8" s="224">
        <v>0</v>
      </c>
      <c r="V8" s="224">
        <v>0</v>
      </c>
      <c r="W8" s="224">
        <v>0</v>
      </c>
      <c r="X8" s="224">
        <v>0</v>
      </c>
      <c r="Y8" s="224">
        <v>0</v>
      </c>
      <c r="DA8" s="177" t="s">
        <v>2487</v>
      </c>
    </row>
    <row r="9" spans="1:105" ht="12" customHeight="1" x14ac:dyDescent="0.25">
      <c r="A9" s="173" t="s">
        <v>94</v>
      </c>
      <c r="B9" s="224">
        <v>0</v>
      </c>
      <c r="C9" s="224">
        <v>0</v>
      </c>
      <c r="D9" s="224">
        <v>0</v>
      </c>
      <c r="E9" s="224">
        <v>0</v>
      </c>
      <c r="F9" s="224">
        <v>0</v>
      </c>
      <c r="G9" s="224">
        <v>0</v>
      </c>
      <c r="H9" s="224">
        <v>0</v>
      </c>
      <c r="I9" s="224">
        <v>0</v>
      </c>
      <c r="J9" s="224">
        <v>0</v>
      </c>
      <c r="K9" s="224">
        <v>0</v>
      </c>
      <c r="L9" s="224">
        <v>0</v>
      </c>
      <c r="M9" s="224">
        <v>0</v>
      </c>
      <c r="N9" s="224">
        <v>0</v>
      </c>
      <c r="O9" s="224">
        <v>0</v>
      </c>
      <c r="P9" s="224">
        <v>0</v>
      </c>
      <c r="Q9" s="224">
        <v>0</v>
      </c>
      <c r="R9" s="224">
        <v>0</v>
      </c>
      <c r="S9" s="224">
        <v>0</v>
      </c>
      <c r="T9" s="224">
        <v>0</v>
      </c>
      <c r="U9" s="224">
        <v>0</v>
      </c>
      <c r="V9" s="224">
        <v>0</v>
      </c>
      <c r="W9" s="224">
        <v>0</v>
      </c>
      <c r="X9" s="224">
        <v>0</v>
      </c>
      <c r="Y9" s="224">
        <v>0</v>
      </c>
      <c r="DA9" s="177" t="s">
        <v>2488</v>
      </c>
    </row>
    <row r="10" spans="1:105" ht="12" customHeight="1" x14ac:dyDescent="0.25">
      <c r="A10" s="56" t="s">
        <v>95</v>
      </c>
      <c r="B10" s="260">
        <v>1.1777393584999709</v>
      </c>
      <c r="C10" s="260">
        <v>1.020126260379749</v>
      </c>
      <c r="D10" s="260">
        <v>0.8165528198164973</v>
      </c>
      <c r="E10" s="260">
        <v>1.334387432306533</v>
      </c>
      <c r="F10" s="260">
        <v>1.111782917546603</v>
      </c>
      <c r="G10" s="260">
        <v>1.552072876735398</v>
      </c>
      <c r="H10" s="260">
        <v>1.296093121821525</v>
      </c>
      <c r="I10" s="260">
        <v>1.3582884595018121</v>
      </c>
      <c r="J10" s="260">
        <v>1.364658496372207</v>
      </c>
      <c r="K10" s="260">
        <v>1.4205104912085471</v>
      </c>
      <c r="L10" s="260">
        <v>1.444264672065003</v>
      </c>
      <c r="M10" s="260">
        <v>1.157445967627011</v>
      </c>
      <c r="N10" s="260">
        <v>0.89397217672348062</v>
      </c>
      <c r="O10" s="260">
        <v>0.94282798231320852</v>
      </c>
      <c r="P10" s="260">
        <v>0.84645031254982117</v>
      </c>
      <c r="Q10" s="260">
        <v>0.93503667699238835</v>
      </c>
      <c r="R10" s="260">
        <v>0.92025453974004412</v>
      </c>
      <c r="S10" s="260">
        <v>1.0102030307951859</v>
      </c>
      <c r="T10" s="260">
        <v>0.89420981358468477</v>
      </c>
      <c r="U10" s="260">
        <v>1.017553622723099</v>
      </c>
      <c r="V10" s="260">
        <v>0.80671310377126659</v>
      </c>
      <c r="W10" s="260">
        <v>0.71491134150206803</v>
      </c>
      <c r="X10" s="260">
        <v>0.73705301036220494</v>
      </c>
      <c r="Y10" s="260">
        <v>0.5154102767811235</v>
      </c>
      <c r="DA10" s="68" t="s">
        <v>2489</v>
      </c>
    </row>
    <row r="11" spans="1:105" ht="12" customHeight="1" x14ac:dyDescent="0.25">
      <c r="A11" s="37" t="s">
        <v>159</v>
      </c>
      <c r="B11" s="226">
        <v>0.39018434995917828</v>
      </c>
      <c r="C11" s="226">
        <v>0.37944107011238859</v>
      </c>
      <c r="D11" s="226">
        <v>0.24601755422443661</v>
      </c>
      <c r="E11" s="226">
        <v>0.56992352743440933</v>
      </c>
      <c r="F11" s="226">
        <v>0.39879256663681167</v>
      </c>
      <c r="G11" s="226">
        <v>0.40288053429719528</v>
      </c>
      <c r="H11" s="226">
        <v>0.25428921290988449</v>
      </c>
      <c r="I11" s="226">
        <v>0.2478169864395951</v>
      </c>
      <c r="J11" s="226">
        <v>0.2542192047907092</v>
      </c>
      <c r="K11" s="226">
        <v>0.24522330915870921</v>
      </c>
      <c r="L11" s="226">
        <v>0.12812903863426869</v>
      </c>
      <c r="M11" s="226">
        <v>0.12294799069217099</v>
      </c>
      <c r="N11" s="226">
        <v>0.1164481717559904</v>
      </c>
      <c r="O11" s="226">
        <v>0.1192413442890064</v>
      </c>
      <c r="P11" s="226">
        <v>0.1086484290789564</v>
      </c>
      <c r="Q11" s="226">
        <v>0.11860365355022599</v>
      </c>
      <c r="R11" s="226">
        <v>0.1195071494730658</v>
      </c>
      <c r="S11" s="226">
        <v>8.5606530034564893E-2</v>
      </c>
      <c r="T11" s="226">
        <v>8.9305082538189473E-2</v>
      </c>
      <c r="U11" s="226">
        <v>7.7437112375381201E-2</v>
      </c>
      <c r="V11" s="226">
        <v>6.9815148659769261E-2</v>
      </c>
      <c r="W11" s="226">
        <v>7.2131728616351809E-2</v>
      </c>
      <c r="X11" s="226">
        <v>7.0865377443727895E-2</v>
      </c>
      <c r="Y11" s="226">
        <v>7.2112964027086252E-2</v>
      </c>
      <c r="DA11" s="69" t="s">
        <v>2490</v>
      </c>
    </row>
    <row r="12" spans="1:105" ht="12" customHeight="1" x14ac:dyDescent="0.25">
      <c r="A12" s="37" t="s">
        <v>35</v>
      </c>
      <c r="B12" s="226">
        <v>0.78755500854079297</v>
      </c>
      <c r="C12" s="226">
        <v>0.64068519026736037</v>
      </c>
      <c r="D12" s="226">
        <v>0.57053526559206069</v>
      </c>
      <c r="E12" s="226">
        <v>0.76446390487212368</v>
      </c>
      <c r="F12" s="226">
        <v>0.71299035090979179</v>
      </c>
      <c r="G12" s="226">
        <v>1.149192342438202</v>
      </c>
      <c r="H12" s="226">
        <v>1.0418039089116411</v>
      </c>
      <c r="I12" s="226">
        <v>1.1104714730622169</v>
      </c>
      <c r="J12" s="226">
        <v>1.110439291581498</v>
      </c>
      <c r="K12" s="226">
        <v>1.1752871820498381</v>
      </c>
      <c r="L12" s="226">
        <v>1.316135633430735</v>
      </c>
      <c r="M12" s="226">
        <v>1.034497976934841</v>
      </c>
      <c r="N12" s="226">
        <v>0.77752400496749019</v>
      </c>
      <c r="O12" s="226">
        <v>0.82358663802420218</v>
      </c>
      <c r="P12" s="226">
        <v>0.73780188347086484</v>
      </c>
      <c r="Q12" s="226">
        <v>0.81643302344216229</v>
      </c>
      <c r="R12" s="226">
        <v>0.80074739026697828</v>
      </c>
      <c r="S12" s="226">
        <v>0.92459650076062128</v>
      </c>
      <c r="T12" s="226">
        <v>0.80490473104649529</v>
      </c>
      <c r="U12" s="226">
        <v>0.94011651034771815</v>
      </c>
      <c r="V12" s="226">
        <v>0.73689795511149736</v>
      </c>
      <c r="W12" s="226">
        <v>0.64277961288571628</v>
      </c>
      <c r="X12" s="226">
        <v>0.66618763291847705</v>
      </c>
      <c r="Y12" s="226">
        <v>0.44329731275403728</v>
      </c>
      <c r="DA12" s="69" t="s">
        <v>2491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2492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 t="s">
        <v>2493</v>
      </c>
    </row>
    <row r="15" spans="1:105" ht="12" customHeight="1" x14ac:dyDescent="0.25">
      <c r="A15" s="37" t="s">
        <v>40</v>
      </c>
      <c r="B15" s="226">
        <v>0</v>
      </c>
      <c r="C15" s="226">
        <v>0</v>
      </c>
      <c r="D15" s="226">
        <v>0</v>
      </c>
      <c r="E15" s="226">
        <v>0</v>
      </c>
      <c r="F15" s="226">
        <v>0</v>
      </c>
      <c r="G15" s="226">
        <v>0</v>
      </c>
      <c r="H15" s="226">
        <v>0</v>
      </c>
      <c r="I15" s="226">
        <v>0</v>
      </c>
      <c r="J15" s="226">
        <v>0</v>
      </c>
      <c r="K15" s="226">
        <v>0</v>
      </c>
      <c r="L15" s="226">
        <v>0</v>
      </c>
      <c r="M15" s="226">
        <v>0</v>
      </c>
      <c r="N15" s="226">
        <v>0</v>
      </c>
      <c r="O15" s="226">
        <v>0</v>
      </c>
      <c r="P15" s="226">
        <v>0</v>
      </c>
      <c r="Q15" s="226">
        <v>0</v>
      </c>
      <c r="R15" s="226">
        <v>0</v>
      </c>
      <c r="S15" s="226">
        <v>0</v>
      </c>
      <c r="T15" s="226">
        <v>0</v>
      </c>
      <c r="U15" s="226">
        <v>0</v>
      </c>
      <c r="V15" s="226">
        <v>0</v>
      </c>
      <c r="W15" s="226">
        <v>0</v>
      </c>
      <c r="X15" s="226">
        <v>0</v>
      </c>
      <c r="Y15" s="226">
        <v>0</v>
      </c>
      <c r="DA15" s="69" t="s">
        <v>2494</v>
      </c>
    </row>
    <row r="16" spans="1:105" ht="12" customHeight="1" x14ac:dyDescent="0.25">
      <c r="A16" s="57" t="s">
        <v>2403</v>
      </c>
      <c r="B16" s="261">
        <f t="shared" ref="B16:Y16" si="0">B17+B23</f>
        <v>7.6334958421294417</v>
      </c>
      <c r="C16" s="261">
        <f t="shared" si="0"/>
        <v>6.6119294654242999</v>
      </c>
      <c r="D16" s="261">
        <f t="shared" si="0"/>
        <v>5.2924719802921114</v>
      </c>
      <c r="E16" s="261">
        <f t="shared" si="0"/>
        <v>9.0216943303271293</v>
      </c>
      <c r="F16" s="261">
        <f t="shared" si="0"/>
        <v>7.2060003915057624</v>
      </c>
      <c r="G16" s="261">
        <f t="shared" si="0"/>
        <v>10.05973160847017</v>
      </c>
      <c r="H16" s="261">
        <f t="shared" si="0"/>
        <v>8.4006035673617419</v>
      </c>
      <c r="I16" s="261">
        <f t="shared" si="0"/>
        <v>9.1653100372562371</v>
      </c>
      <c r="J16" s="261">
        <f t="shared" si="0"/>
        <v>9.2849100419719885</v>
      </c>
      <c r="K16" s="261">
        <f t="shared" si="0"/>
        <v>9.2070124430183586</v>
      </c>
      <c r="L16" s="261">
        <f t="shared" si="0"/>
        <v>9.7805599229651126</v>
      </c>
      <c r="M16" s="261">
        <f t="shared" si="0"/>
        <v>7.9440576101113098</v>
      </c>
      <c r="N16" s="261">
        <f t="shared" si="0"/>
        <v>6.2703618363420333</v>
      </c>
      <c r="O16" s="261">
        <f t="shared" si="0"/>
        <v>6.5656075026229406</v>
      </c>
      <c r="P16" s="261">
        <f t="shared" si="0"/>
        <v>5.486252025785876</v>
      </c>
      <c r="Q16" s="261">
        <f t="shared" si="0"/>
        <v>6.5227027107347304</v>
      </c>
      <c r="R16" s="261">
        <f t="shared" si="0"/>
        <v>6.427020046154392</v>
      </c>
      <c r="S16" s="261">
        <f t="shared" si="0"/>
        <v>6.9236151531583214</v>
      </c>
      <c r="T16" s="261">
        <f t="shared" si="0"/>
        <v>6.1577881458331287</v>
      </c>
      <c r="U16" s="261">
        <f t="shared" si="0"/>
        <v>6.9078899573328698</v>
      </c>
      <c r="V16" s="261">
        <f t="shared" si="0"/>
        <v>5.7285177865440753</v>
      </c>
      <c r="W16" s="261">
        <f t="shared" si="0"/>
        <v>5.2136643949081511</v>
      </c>
      <c r="X16" s="261">
        <f t="shared" si="0"/>
        <v>5.3426057584770019</v>
      </c>
      <c r="Y16" s="261">
        <f t="shared" si="0"/>
        <v>3.9010292185840592</v>
      </c>
      <c r="DA16" s="70"/>
    </row>
    <row r="17" spans="1:105" ht="12" customHeight="1" x14ac:dyDescent="0.25">
      <c r="A17" s="60" t="s">
        <v>2404</v>
      </c>
      <c r="B17" s="329">
        <v>7.6334958421294417</v>
      </c>
      <c r="C17" s="329">
        <v>6.6119294654242999</v>
      </c>
      <c r="D17" s="329">
        <v>5.2924719802921114</v>
      </c>
      <c r="E17" s="329">
        <v>9.0216943303271293</v>
      </c>
      <c r="F17" s="329">
        <v>7.2060003915057624</v>
      </c>
      <c r="G17" s="329">
        <v>10.05973160847017</v>
      </c>
      <c r="H17" s="329">
        <v>8.4006035673617419</v>
      </c>
      <c r="I17" s="329">
        <v>9.1653100372562371</v>
      </c>
      <c r="J17" s="329">
        <v>9.2849100419719885</v>
      </c>
      <c r="K17" s="329">
        <v>9.2070124430183586</v>
      </c>
      <c r="L17" s="329">
        <v>9.7805599229651126</v>
      </c>
      <c r="M17" s="329">
        <v>7.9440576101113098</v>
      </c>
      <c r="N17" s="329">
        <v>6.2703618363420333</v>
      </c>
      <c r="O17" s="329">
        <v>6.5656075026229406</v>
      </c>
      <c r="P17" s="329">
        <v>5.486252025785876</v>
      </c>
      <c r="Q17" s="329">
        <v>6.5227027107347304</v>
      </c>
      <c r="R17" s="329">
        <v>6.427020046154392</v>
      </c>
      <c r="S17" s="329">
        <v>6.9236151531583214</v>
      </c>
      <c r="T17" s="329">
        <v>6.1577881458331287</v>
      </c>
      <c r="U17" s="329">
        <v>6.9078899573328698</v>
      </c>
      <c r="V17" s="329">
        <v>5.7285177865440753</v>
      </c>
      <c r="W17" s="329">
        <v>5.2136643949081511</v>
      </c>
      <c r="X17" s="329">
        <v>5.3426057584770019</v>
      </c>
      <c r="Y17" s="329">
        <v>3.9010292185840592</v>
      </c>
      <c r="DA17" s="72" t="s">
        <v>2495</v>
      </c>
    </row>
    <row r="18" spans="1:105" ht="12" customHeight="1" x14ac:dyDescent="0.25">
      <c r="A18" s="59" t="s">
        <v>28</v>
      </c>
      <c r="B18" s="230">
        <v>0</v>
      </c>
      <c r="C18" s="230">
        <v>0</v>
      </c>
      <c r="D18" s="230">
        <v>0</v>
      </c>
      <c r="E18" s="230">
        <v>0</v>
      </c>
      <c r="F18" s="230">
        <v>0</v>
      </c>
      <c r="G18" s="230">
        <v>0</v>
      </c>
      <c r="H18" s="230">
        <v>0</v>
      </c>
      <c r="I18" s="230">
        <v>0.5098892340607255</v>
      </c>
      <c r="J18" s="230">
        <v>0</v>
      </c>
      <c r="K18" s="230">
        <v>0</v>
      </c>
      <c r="L18" s="230">
        <v>0</v>
      </c>
      <c r="M18" s="230">
        <v>0</v>
      </c>
      <c r="N18" s="230">
        <v>0</v>
      </c>
      <c r="O18" s="230">
        <v>0</v>
      </c>
      <c r="P18" s="230">
        <v>0</v>
      </c>
      <c r="Q18" s="230">
        <v>0</v>
      </c>
      <c r="R18" s="230">
        <v>0</v>
      </c>
      <c r="S18" s="230">
        <v>0</v>
      </c>
      <c r="T18" s="230">
        <v>0</v>
      </c>
      <c r="U18" s="230">
        <v>0</v>
      </c>
      <c r="V18" s="230">
        <v>0</v>
      </c>
      <c r="W18" s="230">
        <v>0</v>
      </c>
      <c r="X18" s="230">
        <v>0</v>
      </c>
      <c r="Y18" s="230">
        <v>0</v>
      </c>
      <c r="DA18" s="71" t="s">
        <v>2496</v>
      </c>
    </row>
    <row r="19" spans="1:105" ht="12" customHeight="1" x14ac:dyDescent="0.25">
      <c r="A19" s="59" t="s">
        <v>31</v>
      </c>
      <c r="B19" s="230">
        <v>0</v>
      </c>
      <c r="C19" s="230">
        <v>0</v>
      </c>
      <c r="D19" s="230">
        <v>0</v>
      </c>
      <c r="E19" s="230">
        <v>0.8550499992520757</v>
      </c>
      <c r="F19" s="230">
        <v>0</v>
      </c>
      <c r="G19" s="230">
        <v>0</v>
      </c>
      <c r="H19" s="230">
        <v>0</v>
      </c>
      <c r="I19" s="230">
        <v>0</v>
      </c>
      <c r="J19" s="230">
        <v>0.76147361366098254</v>
      </c>
      <c r="K19" s="230">
        <v>0</v>
      </c>
      <c r="L19" s="230">
        <v>0.76724874822154154</v>
      </c>
      <c r="M19" s="230">
        <v>0.73365044998371109</v>
      </c>
      <c r="N19" s="230">
        <v>0.69425487322435031</v>
      </c>
      <c r="O19" s="230">
        <v>0.70861347813232034</v>
      </c>
      <c r="P19" s="230">
        <v>0</v>
      </c>
      <c r="Q19" s="230">
        <v>0.7057518335505476</v>
      </c>
      <c r="R19" s="230">
        <v>0.71031077412150334</v>
      </c>
      <c r="S19" s="230">
        <v>0.5697457899670364</v>
      </c>
      <c r="T19" s="230">
        <v>0.5330294674822933</v>
      </c>
      <c r="U19" s="230">
        <v>0.47013606026421179</v>
      </c>
      <c r="V19" s="230">
        <v>0.73080503444102307</v>
      </c>
      <c r="W19" s="230">
        <v>0.83396585994168138</v>
      </c>
      <c r="X19" s="230">
        <v>0.81982116266803129</v>
      </c>
      <c r="Y19" s="230">
        <v>0.73090893421534309</v>
      </c>
      <c r="DA19" s="71" t="s">
        <v>2497</v>
      </c>
    </row>
    <row r="20" spans="1:105" ht="12" customHeight="1" x14ac:dyDescent="0.25">
      <c r="A20" s="59" t="s">
        <v>159</v>
      </c>
      <c r="B20" s="230">
        <v>2.5289726386243032</v>
      </c>
      <c r="C20" s="230">
        <v>2.459340269246963</v>
      </c>
      <c r="D20" s="230">
        <v>1.594558221825052</v>
      </c>
      <c r="E20" s="230">
        <v>3.488014523955234</v>
      </c>
      <c r="F20" s="230">
        <v>2.5847666356089651</v>
      </c>
      <c r="G20" s="230">
        <v>2.6112627222966371</v>
      </c>
      <c r="H20" s="230">
        <v>1.648170824415919</v>
      </c>
      <c r="I20" s="230">
        <v>1.579164046347866</v>
      </c>
      <c r="J20" s="230">
        <v>1.587812069209726</v>
      </c>
      <c r="K20" s="230">
        <v>1.5894103371397821</v>
      </c>
      <c r="L20" s="230">
        <v>0.79962275479616896</v>
      </c>
      <c r="M20" s="230">
        <v>0.76591486531992359</v>
      </c>
      <c r="N20" s="230">
        <v>0.72633967619749407</v>
      </c>
      <c r="O20" s="230">
        <v>0.74074577131179298</v>
      </c>
      <c r="P20" s="230">
        <v>0.7042027810673096</v>
      </c>
      <c r="Q20" s="230">
        <v>0.73784445416129141</v>
      </c>
      <c r="R20" s="230">
        <v>0.74238984972558186</v>
      </c>
      <c r="S20" s="230">
        <v>0.53843899878975565</v>
      </c>
      <c r="T20" s="230">
        <v>0.56174684106164474</v>
      </c>
      <c r="U20" s="230">
        <v>0.48992118040742649</v>
      </c>
      <c r="V20" s="230">
        <v>0.43251567021257892</v>
      </c>
      <c r="W20" s="230">
        <v>0.44189427108804802</v>
      </c>
      <c r="X20" s="230">
        <v>0.43485181251912319</v>
      </c>
      <c r="Y20" s="230">
        <v>0.44354329031995382</v>
      </c>
      <c r="DA20" s="71" t="s">
        <v>2498</v>
      </c>
    </row>
    <row r="21" spans="1:105" ht="12" customHeight="1" x14ac:dyDescent="0.25">
      <c r="A21" s="59" t="s">
        <v>32</v>
      </c>
      <c r="B21" s="230">
        <v>0</v>
      </c>
      <c r="C21" s="230">
        <v>0</v>
      </c>
      <c r="D21" s="230">
        <v>0</v>
      </c>
      <c r="E21" s="230">
        <v>0</v>
      </c>
      <c r="F21" s="230">
        <v>0</v>
      </c>
      <c r="G21" s="230">
        <v>0</v>
      </c>
      <c r="H21" s="230">
        <v>0</v>
      </c>
      <c r="I21" s="230">
        <v>0</v>
      </c>
      <c r="J21" s="230">
        <v>0</v>
      </c>
      <c r="K21" s="230">
        <v>0</v>
      </c>
      <c r="L21" s="230">
        <v>0</v>
      </c>
      <c r="M21" s="230">
        <v>0</v>
      </c>
      <c r="N21" s="230">
        <v>0</v>
      </c>
      <c r="O21" s="230">
        <v>0</v>
      </c>
      <c r="P21" s="230">
        <v>0</v>
      </c>
      <c r="Q21" s="230">
        <v>0</v>
      </c>
      <c r="R21" s="230">
        <v>0</v>
      </c>
      <c r="S21" s="230">
        <v>0</v>
      </c>
      <c r="T21" s="230">
        <v>0</v>
      </c>
      <c r="U21" s="230">
        <v>0</v>
      </c>
      <c r="V21" s="230">
        <v>0</v>
      </c>
      <c r="W21" s="230">
        <v>0</v>
      </c>
      <c r="X21" s="230">
        <v>0</v>
      </c>
      <c r="Y21" s="230">
        <v>0</v>
      </c>
      <c r="DA21" s="71" t="s">
        <v>2499</v>
      </c>
    </row>
    <row r="22" spans="1:105" ht="12" customHeight="1" x14ac:dyDescent="0.25">
      <c r="A22" s="59" t="s">
        <v>35</v>
      </c>
      <c r="B22" s="230">
        <v>5.1045232035051384</v>
      </c>
      <c r="C22" s="230">
        <v>4.1525891961773356</v>
      </c>
      <c r="D22" s="230">
        <v>3.6979137584670601</v>
      </c>
      <c r="E22" s="230">
        <v>4.6786298071198189</v>
      </c>
      <c r="F22" s="230">
        <v>4.6212337558967977</v>
      </c>
      <c r="G22" s="230">
        <v>7.4484688861735346</v>
      </c>
      <c r="H22" s="230">
        <v>6.752432742945822</v>
      </c>
      <c r="I22" s="230">
        <v>7.0762567568476458</v>
      </c>
      <c r="J22" s="230">
        <v>6.9356243591012801</v>
      </c>
      <c r="K22" s="230">
        <v>7.6176021058785777</v>
      </c>
      <c r="L22" s="230">
        <v>8.2136884199474025</v>
      </c>
      <c r="M22" s="230">
        <v>6.4444922948076746</v>
      </c>
      <c r="N22" s="230">
        <v>4.8497672869201889</v>
      </c>
      <c r="O22" s="230">
        <v>5.1162482531788278</v>
      </c>
      <c r="P22" s="230">
        <v>4.7820492447185661</v>
      </c>
      <c r="Q22" s="230">
        <v>5.0791064230228908</v>
      </c>
      <c r="R22" s="230">
        <v>4.9743194223073068</v>
      </c>
      <c r="S22" s="230">
        <v>5.8154303644015286</v>
      </c>
      <c r="T22" s="230">
        <v>5.0630118372891904</v>
      </c>
      <c r="U22" s="230">
        <v>5.9478327166612317</v>
      </c>
      <c r="V22" s="230">
        <v>4.5651970818904726</v>
      </c>
      <c r="W22" s="230">
        <v>3.9378042638784221</v>
      </c>
      <c r="X22" s="230">
        <v>4.0879327832898484</v>
      </c>
      <c r="Y22" s="230">
        <v>2.7265769940487621</v>
      </c>
      <c r="DA22" s="71" t="s">
        <v>2500</v>
      </c>
    </row>
    <row r="23" spans="1:105" ht="12" customHeight="1" x14ac:dyDescent="0.25">
      <c r="A23" s="60" t="s">
        <v>2411</v>
      </c>
      <c r="B23" s="329">
        <v>0</v>
      </c>
      <c r="C23" s="329">
        <v>0</v>
      </c>
      <c r="D23" s="329">
        <v>0</v>
      </c>
      <c r="E23" s="329">
        <v>0</v>
      </c>
      <c r="F23" s="329">
        <v>0</v>
      </c>
      <c r="G23" s="329">
        <v>0</v>
      </c>
      <c r="H23" s="329">
        <v>0</v>
      </c>
      <c r="I23" s="329">
        <v>0</v>
      </c>
      <c r="J23" s="329">
        <v>0</v>
      </c>
      <c r="K23" s="329">
        <v>0</v>
      </c>
      <c r="L23" s="329">
        <v>0</v>
      </c>
      <c r="M23" s="329">
        <v>0</v>
      </c>
      <c r="N23" s="329">
        <v>0</v>
      </c>
      <c r="O23" s="329">
        <v>0</v>
      </c>
      <c r="P23" s="329">
        <v>0</v>
      </c>
      <c r="Q23" s="329">
        <v>0</v>
      </c>
      <c r="R23" s="329">
        <v>0</v>
      </c>
      <c r="S23" s="329">
        <v>0</v>
      </c>
      <c r="T23" s="329">
        <v>0</v>
      </c>
      <c r="U23" s="329">
        <v>0</v>
      </c>
      <c r="V23" s="329">
        <v>0</v>
      </c>
      <c r="W23" s="329">
        <v>0</v>
      </c>
      <c r="X23" s="329">
        <v>0</v>
      </c>
      <c r="Y23" s="329">
        <v>0</v>
      </c>
      <c r="DA23" s="72" t="s">
        <v>2501</v>
      </c>
    </row>
    <row r="24" spans="1:105" ht="12" customHeight="1" x14ac:dyDescent="0.25">
      <c r="A24" s="57" t="s">
        <v>2413</v>
      </c>
      <c r="B24" s="261">
        <f t="shared" ref="B24:Y24" si="1">B25+B26</f>
        <v>3.628786271889703</v>
      </c>
      <c r="C24" s="261">
        <f t="shared" si="1"/>
        <v>3.3996041090584361</v>
      </c>
      <c r="D24" s="261">
        <f t="shared" si="1"/>
        <v>3.0443093646267561</v>
      </c>
      <c r="E24" s="261">
        <f t="shared" si="1"/>
        <v>4.160503971001642</v>
      </c>
      <c r="F24" s="261">
        <f t="shared" si="1"/>
        <v>3.812922432208746</v>
      </c>
      <c r="G24" s="261">
        <f t="shared" si="1"/>
        <v>4.9971798770634317</v>
      </c>
      <c r="H24" s="261">
        <f t="shared" si="1"/>
        <v>4.6808852904341336</v>
      </c>
      <c r="I24" s="261">
        <f t="shared" si="1"/>
        <v>5.4873340150840368</v>
      </c>
      <c r="J24" s="261">
        <f t="shared" si="1"/>
        <v>5.7461863332954488</v>
      </c>
      <c r="K24" s="261">
        <f t="shared" si="1"/>
        <v>5.3875253155486762</v>
      </c>
      <c r="L24" s="261">
        <f t="shared" si="1"/>
        <v>5.7462860206004489</v>
      </c>
      <c r="M24" s="261">
        <f t="shared" si="1"/>
        <v>5.1984721958095044</v>
      </c>
      <c r="N24" s="261">
        <f t="shared" si="1"/>
        <v>4.9764267670294906</v>
      </c>
      <c r="O24" s="261">
        <f t="shared" si="1"/>
        <v>4.652833861888956</v>
      </c>
      <c r="P24" s="261">
        <f t="shared" si="1"/>
        <v>4.6174257201191216</v>
      </c>
      <c r="Q24" s="261">
        <f t="shared" si="1"/>
        <v>4.7783336178334581</v>
      </c>
      <c r="R24" s="261">
        <f t="shared" si="1"/>
        <v>4.6500566039783928</v>
      </c>
      <c r="S24" s="261">
        <f t="shared" si="1"/>
        <v>5.258159832859933</v>
      </c>
      <c r="T24" s="261">
        <f t="shared" si="1"/>
        <v>4.9049480472933897</v>
      </c>
      <c r="U24" s="261">
        <f t="shared" si="1"/>
        <v>5.3762008692814813</v>
      </c>
      <c r="V24" s="261">
        <f t="shared" si="1"/>
        <v>4.48475297035362</v>
      </c>
      <c r="W24" s="261">
        <f t="shared" si="1"/>
        <v>4.1022716103222496</v>
      </c>
      <c r="X24" s="261">
        <f t="shared" si="1"/>
        <v>4.1595807635323574</v>
      </c>
      <c r="Y24" s="261">
        <f t="shared" si="1"/>
        <v>3.5186351200933661</v>
      </c>
      <c r="DA24" s="70"/>
    </row>
    <row r="25" spans="1:105" ht="12" customHeight="1" x14ac:dyDescent="0.25">
      <c r="A25" s="60" t="s">
        <v>2414</v>
      </c>
      <c r="B25" s="262">
        <v>3.628786271889703</v>
      </c>
      <c r="C25" s="262">
        <v>3.3996041090584361</v>
      </c>
      <c r="D25" s="262">
        <v>3.0443093646267561</v>
      </c>
      <c r="E25" s="262">
        <v>4.160503971001642</v>
      </c>
      <c r="F25" s="262">
        <v>3.812922432208746</v>
      </c>
      <c r="G25" s="262">
        <v>4.9971798770634317</v>
      </c>
      <c r="H25" s="262">
        <v>4.6808852904341336</v>
      </c>
      <c r="I25" s="262">
        <v>5.4873340150840368</v>
      </c>
      <c r="J25" s="262">
        <v>5.7461863332954488</v>
      </c>
      <c r="K25" s="262">
        <v>5.3875253155486762</v>
      </c>
      <c r="L25" s="262">
        <v>5.7462860206004489</v>
      </c>
      <c r="M25" s="262">
        <v>5.1984721958095044</v>
      </c>
      <c r="N25" s="262">
        <v>4.9764267670294906</v>
      </c>
      <c r="O25" s="262">
        <v>4.652833861888956</v>
      </c>
      <c r="P25" s="262">
        <v>4.6174257201191216</v>
      </c>
      <c r="Q25" s="262">
        <v>4.7783336178334581</v>
      </c>
      <c r="R25" s="262">
        <v>4.6500566039783928</v>
      </c>
      <c r="S25" s="262">
        <v>5.258159832859933</v>
      </c>
      <c r="T25" s="262">
        <v>4.9049480472933897</v>
      </c>
      <c r="U25" s="262">
        <v>5.3762008692814813</v>
      </c>
      <c r="V25" s="262">
        <v>4.48475297035362</v>
      </c>
      <c r="W25" s="262">
        <v>4.1022716103222496</v>
      </c>
      <c r="X25" s="262">
        <v>4.1595807635323574</v>
      </c>
      <c r="Y25" s="262">
        <v>3.5186351200933661</v>
      </c>
      <c r="DA25" s="72" t="s">
        <v>2502</v>
      </c>
    </row>
    <row r="26" spans="1:105" ht="12" customHeight="1" x14ac:dyDescent="0.25">
      <c r="A26" s="60" t="s">
        <v>2416</v>
      </c>
      <c r="B26" s="262">
        <v>0</v>
      </c>
      <c r="C26" s="262">
        <v>0</v>
      </c>
      <c r="D26" s="262">
        <v>0</v>
      </c>
      <c r="E26" s="262">
        <v>0</v>
      </c>
      <c r="F26" s="262">
        <v>0</v>
      </c>
      <c r="G26" s="262">
        <v>0</v>
      </c>
      <c r="H26" s="262">
        <v>0</v>
      </c>
      <c r="I26" s="262">
        <v>0</v>
      </c>
      <c r="J26" s="262">
        <v>0</v>
      </c>
      <c r="K26" s="262">
        <v>0</v>
      </c>
      <c r="L26" s="262">
        <v>0</v>
      </c>
      <c r="M26" s="262">
        <v>0</v>
      </c>
      <c r="N26" s="262">
        <v>0</v>
      </c>
      <c r="O26" s="262">
        <v>0</v>
      </c>
      <c r="P26" s="262">
        <v>0</v>
      </c>
      <c r="Q26" s="262">
        <v>0</v>
      </c>
      <c r="R26" s="262">
        <v>0</v>
      </c>
      <c r="S26" s="262">
        <v>0</v>
      </c>
      <c r="T26" s="262">
        <v>0</v>
      </c>
      <c r="U26" s="262">
        <v>0</v>
      </c>
      <c r="V26" s="262">
        <v>0</v>
      </c>
      <c r="W26" s="262">
        <v>0</v>
      </c>
      <c r="X26" s="262">
        <v>0</v>
      </c>
      <c r="Y26" s="262">
        <v>0</v>
      </c>
      <c r="DA26" s="72" t="s">
        <v>2503</v>
      </c>
    </row>
    <row r="27" spans="1:105" ht="12" customHeight="1" x14ac:dyDescent="0.25">
      <c r="A27" s="57" t="s">
        <v>2418</v>
      </c>
      <c r="B27" s="261">
        <f t="shared" ref="B27:Y27" si="2">B28+B34</f>
        <v>10.90499406018492</v>
      </c>
      <c r="C27" s="261">
        <f t="shared" si="2"/>
        <v>9.4456135220347122</v>
      </c>
      <c r="D27" s="261">
        <f t="shared" si="2"/>
        <v>7.5606742575601604</v>
      </c>
      <c r="E27" s="261">
        <f t="shared" si="2"/>
        <v>12.888134757610191</v>
      </c>
      <c r="F27" s="261">
        <f t="shared" si="2"/>
        <v>10.29428627357966</v>
      </c>
      <c r="G27" s="261">
        <f t="shared" si="2"/>
        <v>14.37104515495739</v>
      </c>
      <c r="H27" s="261">
        <f t="shared" si="2"/>
        <v>12.0008622390882</v>
      </c>
      <c r="I27" s="261">
        <f t="shared" si="2"/>
        <v>13.093300053223199</v>
      </c>
      <c r="J27" s="261">
        <f t="shared" si="2"/>
        <v>13.264157202817129</v>
      </c>
      <c r="K27" s="261">
        <f t="shared" si="2"/>
        <v>13.152874918597661</v>
      </c>
      <c r="L27" s="261">
        <f t="shared" si="2"/>
        <v>13.97222846137873</v>
      </c>
      <c r="M27" s="261">
        <f t="shared" si="2"/>
        <v>11.34865372873044</v>
      </c>
      <c r="N27" s="261">
        <f t="shared" si="2"/>
        <v>8.9576597662029016</v>
      </c>
      <c r="O27" s="261">
        <f t="shared" si="2"/>
        <v>9.3794392894613434</v>
      </c>
      <c r="P27" s="261">
        <f t="shared" si="2"/>
        <v>7.8375028939798259</v>
      </c>
      <c r="Q27" s="261">
        <f t="shared" si="2"/>
        <v>9.3181467296210432</v>
      </c>
      <c r="R27" s="261">
        <f t="shared" si="2"/>
        <v>9.1814572087919899</v>
      </c>
      <c r="S27" s="261">
        <f t="shared" si="2"/>
        <v>9.890878790226175</v>
      </c>
      <c r="T27" s="261">
        <f t="shared" si="2"/>
        <v>8.796840208333041</v>
      </c>
      <c r="U27" s="261">
        <f t="shared" si="2"/>
        <v>9.8684142247612385</v>
      </c>
      <c r="V27" s="261">
        <f t="shared" si="2"/>
        <v>8.1835968379201116</v>
      </c>
      <c r="W27" s="261">
        <f t="shared" si="2"/>
        <v>7.4480919927259306</v>
      </c>
      <c r="X27" s="261">
        <f t="shared" si="2"/>
        <v>7.6322939406814303</v>
      </c>
      <c r="Y27" s="261">
        <f t="shared" si="2"/>
        <v>5.5728988836915132</v>
      </c>
      <c r="DA27" s="70"/>
    </row>
    <row r="28" spans="1:105" ht="12" customHeight="1" x14ac:dyDescent="0.25">
      <c r="A28" s="60" t="s">
        <v>2419</v>
      </c>
      <c r="B28" s="329">
        <v>10.90499406018492</v>
      </c>
      <c r="C28" s="329">
        <v>9.4456135220347122</v>
      </c>
      <c r="D28" s="329">
        <v>7.5606742575601604</v>
      </c>
      <c r="E28" s="329">
        <v>12.888134757610191</v>
      </c>
      <c r="F28" s="329">
        <v>10.29428627357966</v>
      </c>
      <c r="G28" s="329">
        <v>14.37104515495739</v>
      </c>
      <c r="H28" s="329">
        <v>12.0008622390882</v>
      </c>
      <c r="I28" s="329">
        <v>13.093300053223199</v>
      </c>
      <c r="J28" s="329">
        <v>13.264157202817129</v>
      </c>
      <c r="K28" s="329">
        <v>13.152874918597661</v>
      </c>
      <c r="L28" s="329">
        <v>13.97222846137873</v>
      </c>
      <c r="M28" s="329">
        <v>11.34865372873044</v>
      </c>
      <c r="N28" s="329">
        <v>8.9576597662029016</v>
      </c>
      <c r="O28" s="329">
        <v>9.3794392894613434</v>
      </c>
      <c r="P28" s="329">
        <v>7.8375028939798259</v>
      </c>
      <c r="Q28" s="329">
        <v>9.3181467296210432</v>
      </c>
      <c r="R28" s="329">
        <v>9.1814572087919899</v>
      </c>
      <c r="S28" s="329">
        <v>9.890878790226175</v>
      </c>
      <c r="T28" s="329">
        <v>8.796840208333041</v>
      </c>
      <c r="U28" s="329">
        <v>9.8684142247612385</v>
      </c>
      <c r="V28" s="329">
        <v>8.1835968379201116</v>
      </c>
      <c r="W28" s="329">
        <v>7.4480919927259306</v>
      </c>
      <c r="X28" s="329">
        <v>7.6322939406814303</v>
      </c>
      <c r="Y28" s="329">
        <v>5.5728988836915132</v>
      </c>
      <c r="DA28" s="72" t="s">
        <v>2504</v>
      </c>
    </row>
    <row r="29" spans="1:105" ht="12" customHeight="1" x14ac:dyDescent="0.25">
      <c r="A29" s="59" t="s">
        <v>28</v>
      </c>
      <c r="B29" s="230">
        <v>0</v>
      </c>
      <c r="C29" s="230">
        <v>0</v>
      </c>
      <c r="D29" s="230">
        <v>0</v>
      </c>
      <c r="E29" s="230">
        <v>0</v>
      </c>
      <c r="F29" s="230">
        <v>0</v>
      </c>
      <c r="G29" s="230">
        <v>0</v>
      </c>
      <c r="H29" s="230">
        <v>0</v>
      </c>
      <c r="I29" s="230">
        <v>0.72841319151532213</v>
      </c>
      <c r="J29" s="230">
        <v>0</v>
      </c>
      <c r="K29" s="230">
        <v>0</v>
      </c>
      <c r="L29" s="230">
        <v>0</v>
      </c>
      <c r="M29" s="230">
        <v>0</v>
      </c>
      <c r="N29" s="230">
        <v>0</v>
      </c>
      <c r="O29" s="230">
        <v>0</v>
      </c>
      <c r="P29" s="230">
        <v>0</v>
      </c>
      <c r="Q29" s="230">
        <v>0</v>
      </c>
      <c r="R29" s="230">
        <v>0</v>
      </c>
      <c r="S29" s="230">
        <v>0</v>
      </c>
      <c r="T29" s="230">
        <v>0</v>
      </c>
      <c r="U29" s="230">
        <v>0</v>
      </c>
      <c r="V29" s="230">
        <v>0</v>
      </c>
      <c r="W29" s="230">
        <v>0</v>
      </c>
      <c r="X29" s="230">
        <v>0</v>
      </c>
      <c r="Y29" s="230">
        <v>0</v>
      </c>
      <c r="DA29" s="71" t="s">
        <v>2505</v>
      </c>
    </row>
    <row r="30" spans="1:105" ht="12" customHeight="1" x14ac:dyDescent="0.25">
      <c r="A30" s="59" t="s">
        <v>31</v>
      </c>
      <c r="B30" s="230">
        <v>0</v>
      </c>
      <c r="C30" s="230">
        <v>0</v>
      </c>
      <c r="D30" s="230">
        <v>0</v>
      </c>
      <c r="E30" s="230">
        <v>1.2214999989315369</v>
      </c>
      <c r="F30" s="230">
        <v>0</v>
      </c>
      <c r="G30" s="230">
        <v>0</v>
      </c>
      <c r="H30" s="230">
        <v>0</v>
      </c>
      <c r="I30" s="230">
        <v>0</v>
      </c>
      <c r="J30" s="230">
        <v>1.0878194480871179</v>
      </c>
      <c r="K30" s="230">
        <v>0</v>
      </c>
      <c r="L30" s="230">
        <v>1.096069640316488</v>
      </c>
      <c r="M30" s="230">
        <v>1.0480720714053009</v>
      </c>
      <c r="N30" s="230">
        <v>0.99179267603478594</v>
      </c>
      <c r="O30" s="230">
        <v>1.0123049687604579</v>
      </c>
      <c r="P30" s="230">
        <v>0</v>
      </c>
      <c r="Q30" s="230">
        <v>1.008216905072211</v>
      </c>
      <c r="R30" s="230">
        <v>1.0147296773164329</v>
      </c>
      <c r="S30" s="230">
        <v>0.81392255709576633</v>
      </c>
      <c r="T30" s="230">
        <v>0.76147066783184747</v>
      </c>
      <c r="U30" s="230">
        <v>0.67162294323458804</v>
      </c>
      <c r="V30" s="230">
        <v>1.0440071920586049</v>
      </c>
      <c r="W30" s="230">
        <v>1.191379799916688</v>
      </c>
      <c r="X30" s="230">
        <v>1.171173089525759</v>
      </c>
      <c r="Y30" s="230">
        <v>1.044155620307633</v>
      </c>
      <c r="DA30" s="71" t="s">
        <v>2506</v>
      </c>
    </row>
    <row r="31" spans="1:105" ht="12" customHeight="1" x14ac:dyDescent="0.25">
      <c r="A31" s="59" t="s">
        <v>159</v>
      </c>
      <c r="B31" s="230">
        <v>3.612818055177577</v>
      </c>
      <c r="C31" s="230">
        <v>3.5133432417813761</v>
      </c>
      <c r="D31" s="230">
        <v>2.2779403168929311</v>
      </c>
      <c r="E31" s="230">
        <v>4.9828778913646206</v>
      </c>
      <c r="F31" s="230">
        <v>3.6925237651556628</v>
      </c>
      <c r="G31" s="230">
        <v>3.7303753175666241</v>
      </c>
      <c r="H31" s="230">
        <v>2.3545297491655992</v>
      </c>
      <c r="I31" s="230">
        <v>2.2559486376398081</v>
      </c>
      <c r="J31" s="230">
        <v>2.2683029560138941</v>
      </c>
      <c r="K31" s="230">
        <v>2.2705861959139741</v>
      </c>
      <c r="L31" s="230">
        <v>1.1423182211373839</v>
      </c>
      <c r="M31" s="230">
        <v>1.0941640933141761</v>
      </c>
      <c r="N31" s="230">
        <v>1.037628108853563</v>
      </c>
      <c r="O31" s="230">
        <v>1.058208244731133</v>
      </c>
      <c r="P31" s="230">
        <v>1.0060039729532999</v>
      </c>
      <c r="Q31" s="230">
        <v>1.0540635059447021</v>
      </c>
      <c r="R31" s="230">
        <v>1.0605569281794029</v>
      </c>
      <c r="S31" s="230">
        <v>0.76919856969965061</v>
      </c>
      <c r="T31" s="230">
        <v>0.80249548723092101</v>
      </c>
      <c r="U31" s="230">
        <v>0.69988740058203791</v>
      </c>
      <c r="V31" s="230">
        <v>0.61787952887511299</v>
      </c>
      <c r="W31" s="230">
        <v>0.63127753012578292</v>
      </c>
      <c r="X31" s="230">
        <v>0.62121687502731882</v>
      </c>
      <c r="Y31" s="230">
        <v>0.63363327188564822</v>
      </c>
      <c r="DA31" s="71" t="s">
        <v>2507</v>
      </c>
    </row>
    <row r="32" spans="1:105" ht="12" customHeight="1" x14ac:dyDescent="0.25">
      <c r="A32" s="59" t="s">
        <v>32</v>
      </c>
      <c r="B32" s="230">
        <v>0</v>
      </c>
      <c r="C32" s="230">
        <v>0</v>
      </c>
      <c r="D32" s="230">
        <v>0</v>
      </c>
      <c r="E32" s="230">
        <v>0</v>
      </c>
      <c r="F32" s="230">
        <v>0</v>
      </c>
      <c r="G32" s="230">
        <v>0</v>
      </c>
      <c r="H32" s="230">
        <v>0</v>
      </c>
      <c r="I32" s="230">
        <v>0</v>
      </c>
      <c r="J32" s="230">
        <v>0</v>
      </c>
      <c r="K32" s="230">
        <v>0</v>
      </c>
      <c r="L32" s="230">
        <v>0</v>
      </c>
      <c r="M32" s="230">
        <v>0</v>
      </c>
      <c r="N32" s="230">
        <v>0</v>
      </c>
      <c r="O32" s="230">
        <v>0</v>
      </c>
      <c r="P32" s="230">
        <v>0</v>
      </c>
      <c r="Q32" s="230">
        <v>0</v>
      </c>
      <c r="R32" s="230">
        <v>0</v>
      </c>
      <c r="S32" s="230">
        <v>0</v>
      </c>
      <c r="T32" s="230">
        <v>0</v>
      </c>
      <c r="U32" s="230">
        <v>0</v>
      </c>
      <c r="V32" s="230">
        <v>0</v>
      </c>
      <c r="W32" s="230">
        <v>0</v>
      </c>
      <c r="X32" s="230">
        <v>0</v>
      </c>
      <c r="Y32" s="230">
        <v>0</v>
      </c>
      <c r="DA32" s="71" t="s">
        <v>2508</v>
      </c>
    </row>
    <row r="33" spans="1:105" ht="12" customHeight="1" x14ac:dyDescent="0.25">
      <c r="A33" s="59" t="s">
        <v>35</v>
      </c>
      <c r="B33" s="230">
        <v>7.2921760050073434</v>
      </c>
      <c r="C33" s="230">
        <v>5.9322702802533369</v>
      </c>
      <c r="D33" s="230">
        <v>5.2827339406672289</v>
      </c>
      <c r="E33" s="230">
        <v>6.6837568673140284</v>
      </c>
      <c r="F33" s="230">
        <v>6.6017625084239979</v>
      </c>
      <c r="G33" s="230">
        <v>10.64066983739076</v>
      </c>
      <c r="H33" s="230">
        <v>9.6463324899226031</v>
      </c>
      <c r="I33" s="230">
        <v>10.108938224068069</v>
      </c>
      <c r="J33" s="230">
        <v>9.9080347987161144</v>
      </c>
      <c r="K33" s="230">
        <v>10.882288722683681</v>
      </c>
      <c r="L33" s="230">
        <v>11.733840599924861</v>
      </c>
      <c r="M33" s="230">
        <v>9.2064175640109625</v>
      </c>
      <c r="N33" s="230">
        <v>6.9282389813145544</v>
      </c>
      <c r="O33" s="230">
        <v>7.3089260759697527</v>
      </c>
      <c r="P33" s="230">
        <v>6.831498921026526</v>
      </c>
      <c r="Q33" s="230">
        <v>7.2558663186041299</v>
      </c>
      <c r="R33" s="230">
        <v>7.106170603296154</v>
      </c>
      <c r="S33" s="230">
        <v>8.3077576634307579</v>
      </c>
      <c r="T33" s="230">
        <v>7.2328740532702724</v>
      </c>
      <c r="U33" s="230">
        <v>8.4969038809446129</v>
      </c>
      <c r="V33" s="230">
        <v>6.5217101169863936</v>
      </c>
      <c r="W33" s="230">
        <v>5.6254346626834604</v>
      </c>
      <c r="X33" s="230">
        <v>5.8399039761283529</v>
      </c>
      <c r="Y33" s="230">
        <v>3.8951099914982321</v>
      </c>
      <c r="DA33" s="71" t="s">
        <v>2509</v>
      </c>
    </row>
    <row r="34" spans="1:105" ht="12" customHeight="1" x14ac:dyDescent="0.25">
      <c r="A34" s="60" t="s">
        <v>2426</v>
      </c>
      <c r="B34" s="329">
        <v>0</v>
      </c>
      <c r="C34" s="329">
        <v>0</v>
      </c>
      <c r="D34" s="329">
        <v>0</v>
      </c>
      <c r="E34" s="329">
        <v>0</v>
      </c>
      <c r="F34" s="329">
        <v>0</v>
      </c>
      <c r="G34" s="329">
        <v>0</v>
      </c>
      <c r="H34" s="329">
        <v>0</v>
      </c>
      <c r="I34" s="329">
        <v>0</v>
      </c>
      <c r="J34" s="329">
        <v>0</v>
      </c>
      <c r="K34" s="329">
        <v>0</v>
      </c>
      <c r="L34" s="329">
        <v>0</v>
      </c>
      <c r="M34" s="329">
        <v>0</v>
      </c>
      <c r="N34" s="329">
        <v>0</v>
      </c>
      <c r="O34" s="329">
        <v>0</v>
      </c>
      <c r="P34" s="329">
        <v>0</v>
      </c>
      <c r="Q34" s="329">
        <v>0</v>
      </c>
      <c r="R34" s="329">
        <v>0</v>
      </c>
      <c r="S34" s="329">
        <v>0</v>
      </c>
      <c r="T34" s="329">
        <v>0</v>
      </c>
      <c r="U34" s="329">
        <v>0</v>
      </c>
      <c r="V34" s="329">
        <v>0</v>
      </c>
      <c r="W34" s="329">
        <v>0</v>
      </c>
      <c r="X34" s="329">
        <v>0</v>
      </c>
      <c r="Y34" s="329">
        <v>0</v>
      </c>
      <c r="DA34" s="72" t="s">
        <v>2510</v>
      </c>
    </row>
    <row r="35" spans="1:105" ht="12" customHeight="1" x14ac:dyDescent="0.25">
      <c r="A35" s="57" t="s">
        <v>2428</v>
      </c>
      <c r="B35" s="261">
        <v>9.1362555448770753</v>
      </c>
      <c r="C35" s="261">
        <v>8.6211677208624593</v>
      </c>
      <c r="D35" s="261">
        <v>7.4815912168393091</v>
      </c>
      <c r="E35" s="261">
        <v>9.5814840277205526</v>
      </c>
      <c r="F35" s="261">
        <v>8.0366790638776564</v>
      </c>
      <c r="G35" s="261">
        <v>10.84189156165916</v>
      </c>
      <c r="H35" s="261">
        <v>10.48141470038934</v>
      </c>
      <c r="I35" s="261">
        <v>12.945478273481781</v>
      </c>
      <c r="J35" s="261">
        <v>12.882727563906769</v>
      </c>
      <c r="K35" s="261">
        <v>12.791425749838311</v>
      </c>
      <c r="L35" s="261">
        <v>13.28950272082395</v>
      </c>
      <c r="M35" s="261">
        <v>12.17198229693245</v>
      </c>
      <c r="N35" s="261">
        <v>11.01682125171132</v>
      </c>
      <c r="O35" s="261">
        <v>10.97871992207801</v>
      </c>
      <c r="P35" s="261">
        <v>10.42178012656259</v>
      </c>
      <c r="Q35" s="261">
        <v>11.01543206306968</v>
      </c>
      <c r="R35" s="261">
        <v>10.68400339948329</v>
      </c>
      <c r="S35" s="261">
        <v>11.99933327130811</v>
      </c>
      <c r="T35" s="261">
        <v>11.161918383620851</v>
      </c>
      <c r="U35" s="261">
        <v>12.041822844146621</v>
      </c>
      <c r="V35" s="261">
        <v>10.21237174000041</v>
      </c>
      <c r="W35" s="261">
        <v>9.3588597792674602</v>
      </c>
      <c r="X35" s="261">
        <v>9.5058037656471726</v>
      </c>
      <c r="Y35" s="261">
        <v>8.1622869797930875</v>
      </c>
      <c r="DA35" s="70" t="s">
        <v>2511</v>
      </c>
    </row>
    <row r="36" spans="1:105" ht="12" customHeight="1" x14ac:dyDescent="0.25">
      <c r="A36" s="46" t="s">
        <v>28</v>
      </c>
      <c r="B36" s="229">
        <v>0</v>
      </c>
      <c r="C36" s="229">
        <v>0</v>
      </c>
      <c r="D36" s="229">
        <v>0</v>
      </c>
      <c r="E36" s="229">
        <v>0</v>
      </c>
      <c r="F36" s="229">
        <v>0</v>
      </c>
      <c r="G36" s="229">
        <v>0</v>
      </c>
      <c r="H36" s="229">
        <v>0</v>
      </c>
      <c r="I36" s="229">
        <v>0.72018949436340307</v>
      </c>
      <c r="J36" s="229">
        <v>0</v>
      </c>
      <c r="K36" s="229">
        <v>0</v>
      </c>
      <c r="L36" s="229">
        <v>0</v>
      </c>
      <c r="M36" s="229">
        <v>0</v>
      </c>
      <c r="N36" s="229">
        <v>0</v>
      </c>
      <c r="O36" s="229">
        <v>0</v>
      </c>
      <c r="P36" s="229">
        <v>0</v>
      </c>
      <c r="Q36" s="229">
        <v>0</v>
      </c>
      <c r="R36" s="229">
        <v>0</v>
      </c>
      <c r="S36" s="229">
        <v>0</v>
      </c>
      <c r="T36" s="229">
        <v>0</v>
      </c>
      <c r="U36" s="229">
        <v>0</v>
      </c>
      <c r="V36" s="229">
        <v>0</v>
      </c>
      <c r="W36" s="229">
        <v>0</v>
      </c>
      <c r="X36" s="229">
        <v>0</v>
      </c>
      <c r="Y36" s="229">
        <v>0</v>
      </c>
      <c r="DA36" s="73" t="s">
        <v>2512</v>
      </c>
    </row>
    <row r="37" spans="1:105" ht="12" customHeight="1" x14ac:dyDescent="0.25">
      <c r="A37" s="46" t="s">
        <v>30</v>
      </c>
      <c r="B37" s="229">
        <v>0</v>
      </c>
      <c r="C37" s="229">
        <v>0</v>
      </c>
      <c r="D37" s="229">
        <v>0</v>
      </c>
      <c r="E37" s="229">
        <v>0</v>
      </c>
      <c r="F37" s="229">
        <v>0</v>
      </c>
      <c r="G37" s="229">
        <v>0</v>
      </c>
      <c r="H37" s="229">
        <v>0</v>
      </c>
      <c r="I37" s="229">
        <v>0</v>
      </c>
      <c r="J37" s="229">
        <v>0</v>
      </c>
      <c r="K37" s="229">
        <v>0</v>
      </c>
      <c r="L37" s="229">
        <v>0</v>
      </c>
      <c r="M37" s="229">
        <v>0</v>
      </c>
      <c r="N37" s="229">
        <v>0</v>
      </c>
      <c r="O37" s="229">
        <v>0</v>
      </c>
      <c r="P37" s="229">
        <v>0</v>
      </c>
      <c r="Q37" s="229">
        <v>0</v>
      </c>
      <c r="R37" s="229">
        <v>0</v>
      </c>
      <c r="S37" s="229">
        <v>0</v>
      </c>
      <c r="T37" s="229">
        <v>0</v>
      </c>
      <c r="U37" s="229">
        <v>0</v>
      </c>
      <c r="V37" s="229">
        <v>0</v>
      </c>
      <c r="W37" s="229">
        <v>0</v>
      </c>
      <c r="X37" s="229">
        <v>0</v>
      </c>
      <c r="Y37" s="229">
        <v>0</v>
      </c>
      <c r="DA37" s="73" t="s">
        <v>2513</v>
      </c>
    </row>
    <row r="38" spans="1:105" ht="12" customHeight="1" x14ac:dyDescent="0.25">
      <c r="A38" s="46" t="s">
        <v>31</v>
      </c>
      <c r="B38" s="229">
        <v>0</v>
      </c>
      <c r="C38" s="229">
        <v>0</v>
      </c>
      <c r="D38" s="229">
        <v>0</v>
      </c>
      <c r="E38" s="229">
        <v>0.90810524173890594</v>
      </c>
      <c r="F38" s="229">
        <v>0</v>
      </c>
      <c r="G38" s="229">
        <v>0</v>
      </c>
      <c r="H38" s="229">
        <v>0</v>
      </c>
      <c r="I38" s="229">
        <v>0</v>
      </c>
      <c r="J38" s="229">
        <v>1.0565376581521031</v>
      </c>
      <c r="K38" s="229">
        <v>0</v>
      </c>
      <c r="L38" s="229">
        <v>1.0425123313336631</v>
      </c>
      <c r="M38" s="229">
        <v>1.124108198557378</v>
      </c>
      <c r="N38" s="229">
        <v>1.2197831705839961</v>
      </c>
      <c r="O38" s="229">
        <v>1.184912272979513</v>
      </c>
      <c r="P38" s="229">
        <v>0</v>
      </c>
      <c r="Q38" s="229">
        <v>1.1918619812410891</v>
      </c>
      <c r="R38" s="229">
        <v>1.180790268414458</v>
      </c>
      <c r="S38" s="229">
        <v>0.98742773283991236</v>
      </c>
      <c r="T38" s="229">
        <v>0.96619618460376155</v>
      </c>
      <c r="U38" s="229">
        <v>0.81954043641605723</v>
      </c>
      <c r="V38" s="229">
        <v>1.296618133372571</v>
      </c>
      <c r="W38" s="229">
        <v>1.4965429799965539</v>
      </c>
      <c r="X38" s="229">
        <v>1.458203187664016</v>
      </c>
      <c r="Y38" s="229">
        <v>1.528750485338396</v>
      </c>
      <c r="DA38" s="73" t="s">
        <v>2514</v>
      </c>
    </row>
    <row r="39" spans="1:105" ht="12" customHeight="1" x14ac:dyDescent="0.25">
      <c r="A39" s="46" t="s">
        <v>159</v>
      </c>
      <c r="B39" s="229">
        <v>3.0268360355886741</v>
      </c>
      <c r="C39" s="229">
        <v>3.2066864982033669</v>
      </c>
      <c r="D39" s="229">
        <v>2.2541135468584499</v>
      </c>
      <c r="E39" s="229">
        <v>3.704443336922782</v>
      </c>
      <c r="F39" s="229">
        <v>2.882728112240271</v>
      </c>
      <c r="G39" s="229">
        <v>2.814292505607753</v>
      </c>
      <c r="H39" s="229">
        <v>2.0564191333708171</v>
      </c>
      <c r="I39" s="229">
        <v>2.2304792493827938</v>
      </c>
      <c r="J39" s="229">
        <v>2.2030746897756188</v>
      </c>
      <c r="K39" s="229">
        <v>2.2081890775509678</v>
      </c>
      <c r="L39" s="229">
        <v>1.086501065296356</v>
      </c>
      <c r="M39" s="229">
        <v>1.17354413061726</v>
      </c>
      <c r="N39" s="229">
        <v>1.276155123029042</v>
      </c>
      <c r="O39" s="229">
        <v>1.2386424795339861</v>
      </c>
      <c r="P39" s="229">
        <v>1.337715896809555</v>
      </c>
      <c r="Q39" s="229">
        <v>1.246059466201076</v>
      </c>
      <c r="R39" s="229">
        <v>1.2341171524672521</v>
      </c>
      <c r="S39" s="229">
        <v>0.93316986138383073</v>
      </c>
      <c r="T39" s="229">
        <v>1.01825074908266</v>
      </c>
      <c r="U39" s="229">
        <v>0.85402982654622872</v>
      </c>
      <c r="V39" s="229">
        <v>0.76738341217691575</v>
      </c>
      <c r="W39" s="229">
        <v>0.79297463009308033</v>
      </c>
      <c r="X39" s="229">
        <v>0.77346417493448716</v>
      </c>
      <c r="Y39" s="229">
        <v>0.92770383368366882</v>
      </c>
      <c r="DA39" s="73" t="s">
        <v>2515</v>
      </c>
    </row>
    <row r="40" spans="1:105" ht="12" customHeight="1" x14ac:dyDescent="0.25">
      <c r="A40" s="46" t="s">
        <v>32</v>
      </c>
      <c r="B40" s="229">
        <v>0</v>
      </c>
      <c r="C40" s="229">
        <v>0</v>
      </c>
      <c r="D40" s="229">
        <v>0</v>
      </c>
      <c r="E40" s="229">
        <v>0</v>
      </c>
      <c r="F40" s="229">
        <v>0</v>
      </c>
      <c r="G40" s="229">
        <v>0</v>
      </c>
      <c r="H40" s="229">
        <v>0</v>
      </c>
      <c r="I40" s="229">
        <v>0</v>
      </c>
      <c r="J40" s="229">
        <v>0</v>
      </c>
      <c r="K40" s="229">
        <v>0</v>
      </c>
      <c r="L40" s="229">
        <v>0</v>
      </c>
      <c r="M40" s="229">
        <v>0</v>
      </c>
      <c r="N40" s="229">
        <v>0</v>
      </c>
      <c r="O40" s="229">
        <v>0</v>
      </c>
      <c r="P40" s="229">
        <v>0</v>
      </c>
      <c r="Q40" s="229">
        <v>0</v>
      </c>
      <c r="R40" s="229">
        <v>0</v>
      </c>
      <c r="S40" s="229">
        <v>0</v>
      </c>
      <c r="T40" s="229">
        <v>0</v>
      </c>
      <c r="U40" s="229">
        <v>0</v>
      </c>
      <c r="V40" s="229">
        <v>0</v>
      </c>
      <c r="W40" s="229">
        <v>0</v>
      </c>
      <c r="X40" s="229">
        <v>0</v>
      </c>
      <c r="Y40" s="229">
        <v>0</v>
      </c>
      <c r="DA40" s="73" t="s">
        <v>2516</v>
      </c>
    </row>
    <row r="41" spans="1:105" ht="12" customHeight="1" x14ac:dyDescent="0.25">
      <c r="A41" s="46" t="s">
        <v>33</v>
      </c>
      <c r="B41" s="229">
        <v>0</v>
      </c>
      <c r="C41" s="229">
        <v>0</v>
      </c>
      <c r="D41" s="229">
        <v>0</v>
      </c>
      <c r="E41" s="229">
        <v>0</v>
      </c>
      <c r="F41" s="229">
        <v>0</v>
      </c>
      <c r="G41" s="229">
        <v>0</v>
      </c>
      <c r="H41" s="229">
        <v>0</v>
      </c>
      <c r="I41" s="229">
        <v>0</v>
      </c>
      <c r="J41" s="229">
        <v>0</v>
      </c>
      <c r="K41" s="229">
        <v>0</v>
      </c>
      <c r="L41" s="229">
        <v>0</v>
      </c>
      <c r="M41" s="229">
        <v>0</v>
      </c>
      <c r="N41" s="229">
        <v>0</v>
      </c>
      <c r="O41" s="229">
        <v>0</v>
      </c>
      <c r="P41" s="229">
        <v>0</v>
      </c>
      <c r="Q41" s="229">
        <v>0</v>
      </c>
      <c r="R41" s="229">
        <v>0</v>
      </c>
      <c r="S41" s="229">
        <v>0</v>
      </c>
      <c r="T41" s="229">
        <v>0</v>
      </c>
      <c r="U41" s="229">
        <v>0</v>
      </c>
      <c r="V41" s="229">
        <v>4.8648599995448967E-2</v>
      </c>
      <c r="W41" s="229">
        <v>2.9937599997217541E-3</v>
      </c>
      <c r="X41" s="229">
        <v>2.9937599997225512E-3</v>
      </c>
      <c r="Y41" s="229">
        <v>2.9937599997226982E-3</v>
      </c>
      <c r="DA41" s="73" t="s">
        <v>2517</v>
      </c>
    </row>
    <row r="42" spans="1:105" ht="12" customHeight="1" x14ac:dyDescent="0.25">
      <c r="A42" s="46" t="s">
        <v>35</v>
      </c>
      <c r="B42" s="229">
        <v>6.1094195092884016</v>
      </c>
      <c r="C42" s="229">
        <v>5.4144812226590906</v>
      </c>
      <c r="D42" s="229">
        <v>5.2274776699808596</v>
      </c>
      <c r="E42" s="229">
        <v>4.9689354490588649</v>
      </c>
      <c r="F42" s="229">
        <v>5.1539509516373858</v>
      </c>
      <c r="G42" s="229">
        <v>8.0275990560514021</v>
      </c>
      <c r="H42" s="229">
        <v>8.4249955670185219</v>
      </c>
      <c r="I42" s="229">
        <v>9.994809529735587</v>
      </c>
      <c r="J42" s="229">
        <v>9.6231152159790447</v>
      </c>
      <c r="K42" s="229">
        <v>10.58323667228734</v>
      </c>
      <c r="L42" s="229">
        <v>11.16048932419393</v>
      </c>
      <c r="M42" s="229">
        <v>9.8743299677578094</v>
      </c>
      <c r="N42" s="229">
        <v>8.5208829580982837</v>
      </c>
      <c r="O42" s="229">
        <v>8.5551651695645088</v>
      </c>
      <c r="P42" s="229">
        <v>9.0840642297530341</v>
      </c>
      <c r="Q42" s="229">
        <v>8.5775106156275136</v>
      </c>
      <c r="R42" s="229">
        <v>8.2690959786015803</v>
      </c>
      <c r="S42" s="229">
        <v>10.078735677084371</v>
      </c>
      <c r="T42" s="229">
        <v>9.1774714499344245</v>
      </c>
      <c r="U42" s="229">
        <v>10.368252581184329</v>
      </c>
      <c r="V42" s="229">
        <v>8.0997215944554792</v>
      </c>
      <c r="W42" s="229">
        <v>7.0663484091781026</v>
      </c>
      <c r="X42" s="229">
        <v>7.2711426430489459</v>
      </c>
      <c r="Y42" s="229">
        <v>5.7028389007713001</v>
      </c>
      <c r="DA42" s="73" t="s">
        <v>2518</v>
      </c>
    </row>
    <row r="43" spans="1:105" ht="12" customHeight="1" x14ac:dyDescent="0.25">
      <c r="A43" s="46" t="s">
        <v>36</v>
      </c>
      <c r="B43" s="229">
        <v>0</v>
      </c>
      <c r="C43" s="229">
        <v>0</v>
      </c>
      <c r="D43" s="229">
        <v>0</v>
      </c>
      <c r="E43" s="229">
        <v>0</v>
      </c>
      <c r="F43" s="229">
        <v>0</v>
      </c>
      <c r="G43" s="229">
        <v>0</v>
      </c>
      <c r="H43" s="229">
        <v>0</v>
      </c>
      <c r="I43" s="229">
        <v>0</v>
      </c>
      <c r="J43" s="229">
        <v>0</v>
      </c>
      <c r="K43" s="229">
        <v>0</v>
      </c>
      <c r="L43" s="229">
        <v>0</v>
      </c>
      <c r="M43" s="229">
        <v>0</v>
      </c>
      <c r="N43" s="229">
        <v>0</v>
      </c>
      <c r="O43" s="229">
        <v>0</v>
      </c>
      <c r="P43" s="229">
        <v>0</v>
      </c>
      <c r="Q43" s="229">
        <v>0</v>
      </c>
      <c r="R43" s="229">
        <v>0</v>
      </c>
      <c r="S43" s="229">
        <v>0</v>
      </c>
      <c r="T43" s="229">
        <v>0</v>
      </c>
      <c r="U43" s="229">
        <v>0</v>
      </c>
      <c r="V43" s="229">
        <v>0</v>
      </c>
      <c r="W43" s="229">
        <v>0</v>
      </c>
      <c r="X43" s="229">
        <v>0</v>
      </c>
      <c r="Y43" s="229">
        <v>0</v>
      </c>
      <c r="DA43" s="73" t="s">
        <v>2519</v>
      </c>
    </row>
    <row r="44" spans="1:105" ht="12" customHeight="1" x14ac:dyDescent="0.25">
      <c r="A44" s="46" t="s">
        <v>38</v>
      </c>
      <c r="B44" s="229">
        <v>0</v>
      </c>
      <c r="C44" s="229">
        <v>0</v>
      </c>
      <c r="D44" s="229">
        <v>0</v>
      </c>
      <c r="E44" s="229">
        <v>0</v>
      </c>
      <c r="F44" s="229">
        <v>0</v>
      </c>
      <c r="G44" s="229">
        <v>0</v>
      </c>
      <c r="H44" s="229">
        <v>0</v>
      </c>
      <c r="I44" s="229">
        <v>0</v>
      </c>
      <c r="J44" s="229">
        <v>0</v>
      </c>
      <c r="K44" s="229">
        <v>0</v>
      </c>
      <c r="L44" s="229">
        <v>0</v>
      </c>
      <c r="M44" s="229">
        <v>0</v>
      </c>
      <c r="N44" s="229">
        <v>0</v>
      </c>
      <c r="O44" s="229">
        <v>0</v>
      </c>
      <c r="P44" s="229">
        <v>0</v>
      </c>
      <c r="Q44" s="229">
        <v>0</v>
      </c>
      <c r="R44" s="229">
        <v>0</v>
      </c>
      <c r="S44" s="229">
        <v>0</v>
      </c>
      <c r="T44" s="229">
        <v>0</v>
      </c>
      <c r="U44" s="229">
        <v>0</v>
      </c>
      <c r="V44" s="229">
        <v>0</v>
      </c>
      <c r="W44" s="229">
        <v>0</v>
      </c>
      <c r="X44" s="229">
        <v>0</v>
      </c>
      <c r="Y44" s="229">
        <v>0</v>
      </c>
      <c r="DA44" s="73" t="s">
        <v>2520</v>
      </c>
    </row>
    <row r="45" spans="1:105" ht="12" customHeight="1" x14ac:dyDescent="0.25">
      <c r="A45" s="46" t="s">
        <v>39</v>
      </c>
      <c r="B45" s="229">
        <v>0</v>
      </c>
      <c r="C45" s="229">
        <v>0</v>
      </c>
      <c r="D45" s="229">
        <v>0</v>
      </c>
      <c r="E45" s="229">
        <v>0</v>
      </c>
      <c r="F45" s="229">
        <v>0</v>
      </c>
      <c r="G45" s="229">
        <v>0</v>
      </c>
      <c r="H45" s="229">
        <v>0</v>
      </c>
      <c r="I45" s="229">
        <v>0</v>
      </c>
      <c r="J45" s="229">
        <v>0</v>
      </c>
      <c r="K45" s="229">
        <v>0</v>
      </c>
      <c r="L45" s="229">
        <v>0</v>
      </c>
      <c r="M45" s="229">
        <v>0</v>
      </c>
      <c r="N45" s="229">
        <v>0</v>
      </c>
      <c r="O45" s="229">
        <v>0</v>
      </c>
      <c r="P45" s="229">
        <v>0</v>
      </c>
      <c r="Q45" s="229">
        <v>0</v>
      </c>
      <c r="R45" s="229">
        <v>0</v>
      </c>
      <c r="S45" s="229">
        <v>0</v>
      </c>
      <c r="T45" s="229">
        <v>0</v>
      </c>
      <c r="U45" s="229">
        <v>0</v>
      </c>
      <c r="V45" s="229">
        <v>0</v>
      </c>
      <c r="W45" s="229">
        <v>0</v>
      </c>
      <c r="X45" s="229">
        <v>0</v>
      </c>
      <c r="Y45" s="229">
        <v>0</v>
      </c>
      <c r="DA45" s="73" t="s">
        <v>2521</v>
      </c>
    </row>
    <row r="46" spans="1:105" ht="12" customHeight="1" x14ac:dyDescent="0.25">
      <c r="A46" s="57" t="s">
        <v>2440</v>
      </c>
      <c r="B46" s="261">
        <v>0</v>
      </c>
      <c r="C46" s="261">
        <v>0</v>
      </c>
      <c r="D46" s="261">
        <v>0</v>
      </c>
      <c r="E46" s="261">
        <v>0</v>
      </c>
      <c r="F46" s="261">
        <v>0</v>
      </c>
      <c r="G46" s="261">
        <v>0</v>
      </c>
      <c r="H46" s="261">
        <v>0</v>
      </c>
      <c r="I46" s="261">
        <v>0</v>
      </c>
      <c r="J46" s="261">
        <v>0</v>
      </c>
      <c r="K46" s="261">
        <v>0</v>
      </c>
      <c r="L46" s="261">
        <v>0</v>
      </c>
      <c r="M46" s="261">
        <v>0</v>
      </c>
      <c r="N46" s="261">
        <v>0</v>
      </c>
      <c r="O46" s="261">
        <v>0</v>
      </c>
      <c r="P46" s="261">
        <v>0</v>
      </c>
      <c r="Q46" s="261">
        <v>0</v>
      </c>
      <c r="R46" s="261">
        <v>0</v>
      </c>
      <c r="S46" s="261">
        <v>0</v>
      </c>
      <c r="T46" s="261">
        <v>0</v>
      </c>
      <c r="U46" s="261">
        <v>0</v>
      </c>
      <c r="V46" s="261">
        <v>0</v>
      </c>
      <c r="W46" s="261">
        <v>0</v>
      </c>
      <c r="X46" s="261">
        <v>0</v>
      </c>
      <c r="Y46" s="261">
        <v>0</v>
      </c>
      <c r="DA46" s="70" t="s">
        <v>2522</v>
      </c>
    </row>
    <row r="47" spans="1:105" ht="12" customHeight="1" x14ac:dyDescent="0.25">
      <c r="A47" s="41" t="s">
        <v>2442</v>
      </c>
      <c r="B47" s="350">
        <v>0</v>
      </c>
      <c r="C47" s="350">
        <v>0</v>
      </c>
      <c r="D47" s="350">
        <v>0</v>
      </c>
      <c r="E47" s="350">
        <v>0</v>
      </c>
      <c r="F47" s="350">
        <v>0</v>
      </c>
      <c r="G47" s="350">
        <v>0</v>
      </c>
      <c r="H47" s="350">
        <v>0</v>
      </c>
      <c r="I47" s="350">
        <v>0</v>
      </c>
      <c r="J47" s="350">
        <v>0</v>
      </c>
      <c r="K47" s="350">
        <v>0</v>
      </c>
      <c r="L47" s="350">
        <v>0</v>
      </c>
      <c r="M47" s="350">
        <v>0</v>
      </c>
      <c r="N47" s="350">
        <v>0</v>
      </c>
      <c r="O47" s="350">
        <v>0</v>
      </c>
      <c r="P47" s="350">
        <v>0</v>
      </c>
      <c r="Q47" s="350">
        <v>0</v>
      </c>
      <c r="R47" s="350">
        <v>0</v>
      </c>
      <c r="S47" s="350">
        <v>0</v>
      </c>
      <c r="T47" s="350">
        <v>0</v>
      </c>
      <c r="U47" s="350">
        <v>0</v>
      </c>
      <c r="V47" s="350">
        <v>0</v>
      </c>
      <c r="W47" s="350">
        <v>0</v>
      </c>
      <c r="X47" s="350">
        <v>0</v>
      </c>
      <c r="Y47" s="350">
        <v>0</v>
      </c>
      <c r="DA47" s="97" t="s">
        <v>2523</v>
      </c>
    </row>
    <row r="48" spans="1:105" ht="12" customHeight="1" x14ac:dyDescent="0.25">
      <c r="A48" s="172"/>
      <c r="B48" s="172"/>
      <c r="C48" s="172"/>
      <c r="D48" s="172"/>
      <c r="E48" s="172"/>
      <c r="F48" s="172"/>
      <c r="G48" s="172"/>
      <c r="H48" s="172"/>
      <c r="I48" s="172"/>
      <c r="J48" s="172"/>
      <c r="K48" s="172"/>
      <c r="L48" s="172"/>
      <c r="M48" s="172"/>
      <c r="N48" s="172"/>
      <c r="O48" s="172"/>
      <c r="P48" s="172"/>
      <c r="Q48" s="172"/>
      <c r="R48" s="172"/>
      <c r="S48" s="172"/>
      <c r="T48" s="172"/>
      <c r="U48" s="172"/>
      <c r="V48" s="172"/>
      <c r="W48" s="172"/>
      <c r="X48" s="172"/>
      <c r="Y48" s="172"/>
      <c r="DA48" s="176"/>
    </row>
    <row r="49" spans="1:105" ht="15" customHeight="1" x14ac:dyDescent="0.25">
      <c r="A49" s="32" t="s">
        <v>429</v>
      </c>
      <c r="B49" s="257"/>
      <c r="C49" s="257"/>
      <c r="D49" s="257"/>
      <c r="E49" s="257"/>
      <c r="F49" s="257"/>
      <c r="G49" s="257"/>
      <c r="H49" s="257"/>
      <c r="I49" s="257"/>
      <c r="J49" s="257"/>
      <c r="K49" s="257"/>
      <c r="L49" s="257"/>
      <c r="M49" s="257"/>
      <c r="N49" s="257"/>
      <c r="O49" s="257"/>
      <c r="P49" s="257"/>
      <c r="Q49" s="257"/>
      <c r="R49" s="257"/>
      <c r="S49" s="257"/>
      <c r="T49" s="257"/>
      <c r="U49" s="257"/>
      <c r="V49" s="257"/>
      <c r="W49" s="257"/>
      <c r="X49" s="257"/>
      <c r="Y49" s="257"/>
      <c r="DA49" s="88"/>
    </row>
    <row r="50" spans="1:105" ht="12" customHeight="1" x14ac:dyDescent="0.25">
      <c r="A50" s="172"/>
      <c r="B50" s="172"/>
      <c r="C50" s="172"/>
      <c r="D50" s="172"/>
      <c r="E50" s="172"/>
      <c r="F50" s="172"/>
      <c r="G50" s="172"/>
      <c r="H50" s="172"/>
      <c r="I50" s="172"/>
      <c r="J50" s="172"/>
      <c r="K50" s="172"/>
      <c r="L50" s="172"/>
      <c r="M50" s="172"/>
      <c r="N50" s="172"/>
      <c r="O50" s="172"/>
      <c r="P50" s="172"/>
      <c r="Q50" s="172"/>
      <c r="R50" s="172"/>
      <c r="S50" s="172"/>
      <c r="T50" s="172"/>
      <c r="U50" s="172"/>
      <c r="V50" s="172"/>
      <c r="W50" s="172"/>
      <c r="X50" s="172"/>
      <c r="Y50" s="172"/>
      <c r="DA50" s="176"/>
    </row>
    <row r="51" spans="1:105" ht="12" customHeight="1" x14ac:dyDescent="0.25">
      <c r="A51" s="35" t="s">
        <v>23</v>
      </c>
      <c r="B51" s="232">
        <f t="shared" ref="B51:Y51" si="3">SUM(B$52:B$56,B$58:B$59,B$61:B$62,B$64:B$65,B$66:B$68)</f>
        <v>1</v>
      </c>
      <c r="C51" s="232">
        <f t="shared" si="3"/>
        <v>0.99999999999999978</v>
      </c>
      <c r="D51" s="232">
        <f t="shared" si="3"/>
        <v>1.0000000000000002</v>
      </c>
      <c r="E51" s="232">
        <f t="shared" si="3"/>
        <v>1</v>
      </c>
      <c r="F51" s="232">
        <f t="shared" si="3"/>
        <v>0.99999999999999989</v>
      </c>
      <c r="G51" s="232">
        <f t="shared" si="3"/>
        <v>1.0000000000000002</v>
      </c>
      <c r="H51" s="232">
        <f t="shared" si="3"/>
        <v>1</v>
      </c>
      <c r="I51" s="232">
        <f t="shared" si="3"/>
        <v>1.0000000000000002</v>
      </c>
      <c r="J51" s="232">
        <f t="shared" si="3"/>
        <v>1</v>
      </c>
      <c r="K51" s="232">
        <f t="shared" si="3"/>
        <v>0.99999999999999989</v>
      </c>
      <c r="L51" s="232">
        <f t="shared" si="3"/>
        <v>0.99999999999999989</v>
      </c>
      <c r="M51" s="232">
        <f t="shared" si="3"/>
        <v>1</v>
      </c>
      <c r="N51" s="232">
        <f t="shared" si="3"/>
        <v>1</v>
      </c>
      <c r="O51" s="232">
        <f t="shared" si="3"/>
        <v>1</v>
      </c>
      <c r="P51" s="232">
        <f t="shared" si="3"/>
        <v>1</v>
      </c>
      <c r="Q51" s="232">
        <f t="shared" si="3"/>
        <v>0.99999999999999989</v>
      </c>
      <c r="R51" s="232">
        <f t="shared" si="3"/>
        <v>1</v>
      </c>
      <c r="S51" s="232">
        <f t="shared" si="3"/>
        <v>1</v>
      </c>
      <c r="T51" s="232">
        <f t="shared" si="3"/>
        <v>1</v>
      </c>
      <c r="U51" s="232">
        <f t="shared" si="3"/>
        <v>1</v>
      </c>
      <c r="V51" s="232">
        <f t="shared" si="3"/>
        <v>0.99999999999999989</v>
      </c>
      <c r="W51" s="232">
        <f t="shared" si="3"/>
        <v>1</v>
      </c>
      <c r="X51" s="232">
        <f t="shared" si="3"/>
        <v>1.0000000000000002</v>
      </c>
      <c r="Y51" s="232">
        <f t="shared" si="3"/>
        <v>1</v>
      </c>
      <c r="DA51" s="95"/>
    </row>
    <row r="52" spans="1:105" ht="12" customHeight="1" x14ac:dyDescent="0.25">
      <c r="A52" s="55" t="s">
        <v>91</v>
      </c>
      <c r="B52" s="299">
        <f t="shared" ref="B52:Y52" si="4">IF(B$6=0,0,B$6/B$5)</f>
        <v>0</v>
      </c>
      <c r="C52" s="299">
        <f t="shared" si="4"/>
        <v>0</v>
      </c>
      <c r="D52" s="299">
        <f t="shared" si="4"/>
        <v>0</v>
      </c>
      <c r="E52" s="299">
        <f t="shared" si="4"/>
        <v>0</v>
      </c>
      <c r="F52" s="299">
        <f t="shared" si="4"/>
        <v>0</v>
      </c>
      <c r="G52" s="299">
        <f t="shared" si="4"/>
        <v>0</v>
      </c>
      <c r="H52" s="299">
        <f t="shared" si="4"/>
        <v>0</v>
      </c>
      <c r="I52" s="299">
        <f t="shared" si="4"/>
        <v>0</v>
      </c>
      <c r="J52" s="299">
        <f t="shared" si="4"/>
        <v>0</v>
      </c>
      <c r="K52" s="299">
        <f t="shared" si="4"/>
        <v>0</v>
      </c>
      <c r="L52" s="299">
        <f t="shared" si="4"/>
        <v>0</v>
      </c>
      <c r="M52" s="299">
        <f t="shared" si="4"/>
        <v>0</v>
      </c>
      <c r="N52" s="299">
        <f t="shared" si="4"/>
        <v>0</v>
      </c>
      <c r="O52" s="299">
        <f t="shared" si="4"/>
        <v>0</v>
      </c>
      <c r="P52" s="299">
        <f t="shared" si="4"/>
        <v>0</v>
      </c>
      <c r="Q52" s="299">
        <f t="shared" si="4"/>
        <v>0</v>
      </c>
      <c r="R52" s="299">
        <f t="shared" si="4"/>
        <v>0</v>
      </c>
      <c r="S52" s="299">
        <f t="shared" si="4"/>
        <v>0</v>
      </c>
      <c r="T52" s="299">
        <f t="shared" si="4"/>
        <v>0</v>
      </c>
      <c r="U52" s="299">
        <f t="shared" si="4"/>
        <v>0</v>
      </c>
      <c r="V52" s="299">
        <f t="shared" si="4"/>
        <v>0</v>
      </c>
      <c r="W52" s="299">
        <f t="shared" si="4"/>
        <v>0</v>
      </c>
      <c r="X52" s="299">
        <f t="shared" si="4"/>
        <v>0</v>
      </c>
      <c r="Y52" s="299">
        <f t="shared" si="4"/>
        <v>0</v>
      </c>
      <c r="DA52" s="67"/>
    </row>
    <row r="53" spans="1:105" ht="12" customHeight="1" x14ac:dyDescent="0.25">
      <c r="A53" s="173" t="s">
        <v>92</v>
      </c>
      <c r="B53" s="233">
        <f t="shared" ref="B53:Y53" si="5">IF(B$7=0,0,B$7/B$5)</f>
        <v>0</v>
      </c>
      <c r="C53" s="233">
        <f t="shared" si="5"/>
        <v>0</v>
      </c>
      <c r="D53" s="233">
        <f t="shared" si="5"/>
        <v>0</v>
      </c>
      <c r="E53" s="233">
        <f t="shared" si="5"/>
        <v>0</v>
      </c>
      <c r="F53" s="233">
        <f t="shared" si="5"/>
        <v>0</v>
      </c>
      <c r="G53" s="233">
        <f t="shared" si="5"/>
        <v>0</v>
      </c>
      <c r="H53" s="233">
        <f t="shared" si="5"/>
        <v>0</v>
      </c>
      <c r="I53" s="233">
        <f t="shared" si="5"/>
        <v>0</v>
      </c>
      <c r="J53" s="233">
        <f t="shared" si="5"/>
        <v>0</v>
      </c>
      <c r="K53" s="233">
        <f t="shared" si="5"/>
        <v>0</v>
      </c>
      <c r="L53" s="233">
        <f t="shared" si="5"/>
        <v>0</v>
      </c>
      <c r="M53" s="233">
        <f t="shared" si="5"/>
        <v>0</v>
      </c>
      <c r="N53" s="233">
        <f t="shared" si="5"/>
        <v>0</v>
      </c>
      <c r="O53" s="233">
        <f t="shared" si="5"/>
        <v>0</v>
      </c>
      <c r="P53" s="233">
        <f t="shared" si="5"/>
        <v>0</v>
      </c>
      <c r="Q53" s="233">
        <f t="shared" si="5"/>
        <v>0</v>
      </c>
      <c r="R53" s="233">
        <f t="shared" si="5"/>
        <v>0</v>
      </c>
      <c r="S53" s="233">
        <f t="shared" si="5"/>
        <v>0</v>
      </c>
      <c r="T53" s="233">
        <f t="shared" si="5"/>
        <v>0</v>
      </c>
      <c r="U53" s="233">
        <f t="shared" si="5"/>
        <v>0</v>
      </c>
      <c r="V53" s="233">
        <f t="shared" si="5"/>
        <v>0</v>
      </c>
      <c r="W53" s="233">
        <f t="shared" si="5"/>
        <v>0</v>
      </c>
      <c r="X53" s="233">
        <f t="shared" si="5"/>
        <v>0</v>
      </c>
      <c r="Y53" s="233">
        <f t="shared" si="5"/>
        <v>0</v>
      </c>
      <c r="DA53" s="177"/>
    </row>
    <row r="54" spans="1:105" ht="12" customHeight="1" x14ac:dyDescent="0.25">
      <c r="A54" s="173" t="s">
        <v>93</v>
      </c>
      <c r="B54" s="233">
        <f t="shared" ref="B54:Y54" si="6">IF(B$8=0,0,B$8/B$5)</f>
        <v>0</v>
      </c>
      <c r="C54" s="233">
        <f t="shared" si="6"/>
        <v>0</v>
      </c>
      <c r="D54" s="233">
        <f t="shared" si="6"/>
        <v>0</v>
      </c>
      <c r="E54" s="233">
        <f t="shared" si="6"/>
        <v>0</v>
      </c>
      <c r="F54" s="233">
        <f t="shared" si="6"/>
        <v>0</v>
      </c>
      <c r="G54" s="233">
        <f t="shared" si="6"/>
        <v>0</v>
      </c>
      <c r="H54" s="233">
        <f t="shared" si="6"/>
        <v>0</v>
      </c>
      <c r="I54" s="233">
        <f t="shared" si="6"/>
        <v>0</v>
      </c>
      <c r="J54" s="233">
        <f t="shared" si="6"/>
        <v>0</v>
      </c>
      <c r="K54" s="233">
        <f t="shared" si="6"/>
        <v>0</v>
      </c>
      <c r="L54" s="233">
        <f t="shared" si="6"/>
        <v>0</v>
      </c>
      <c r="M54" s="233">
        <f t="shared" si="6"/>
        <v>0</v>
      </c>
      <c r="N54" s="233">
        <f t="shared" si="6"/>
        <v>0</v>
      </c>
      <c r="O54" s="233">
        <f t="shared" si="6"/>
        <v>0</v>
      </c>
      <c r="P54" s="233">
        <f t="shared" si="6"/>
        <v>0</v>
      </c>
      <c r="Q54" s="233">
        <f t="shared" si="6"/>
        <v>0</v>
      </c>
      <c r="R54" s="233">
        <f t="shared" si="6"/>
        <v>0</v>
      </c>
      <c r="S54" s="233">
        <f t="shared" si="6"/>
        <v>0</v>
      </c>
      <c r="T54" s="233">
        <f t="shared" si="6"/>
        <v>0</v>
      </c>
      <c r="U54" s="233">
        <f t="shared" si="6"/>
        <v>0</v>
      </c>
      <c r="V54" s="233">
        <f t="shared" si="6"/>
        <v>0</v>
      </c>
      <c r="W54" s="233">
        <f t="shared" si="6"/>
        <v>0</v>
      </c>
      <c r="X54" s="233">
        <f t="shared" si="6"/>
        <v>0</v>
      </c>
      <c r="Y54" s="233">
        <f t="shared" si="6"/>
        <v>0</v>
      </c>
      <c r="DA54" s="177"/>
    </row>
    <row r="55" spans="1:105" ht="12" customHeight="1" x14ac:dyDescent="0.25">
      <c r="A55" s="173" t="s">
        <v>94</v>
      </c>
      <c r="B55" s="233">
        <f t="shared" ref="B55:Y55" si="7">IF(B$9=0,0,B$9/B$5)</f>
        <v>0</v>
      </c>
      <c r="C55" s="233">
        <f t="shared" si="7"/>
        <v>0</v>
      </c>
      <c r="D55" s="233">
        <f t="shared" si="7"/>
        <v>0</v>
      </c>
      <c r="E55" s="233">
        <f t="shared" si="7"/>
        <v>0</v>
      </c>
      <c r="F55" s="233">
        <f t="shared" si="7"/>
        <v>0</v>
      </c>
      <c r="G55" s="233">
        <f t="shared" si="7"/>
        <v>0</v>
      </c>
      <c r="H55" s="233">
        <f t="shared" si="7"/>
        <v>0</v>
      </c>
      <c r="I55" s="233">
        <f t="shared" si="7"/>
        <v>0</v>
      </c>
      <c r="J55" s="233">
        <f t="shared" si="7"/>
        <v>0</v>
      </c>
      <c r="K55" s="233">
        <f t="shared" si="7"/>
        <v>0</v>
      </c>
      <c r="L55" s="233">
        <f t="shared" si="7"/>
        <v>0</v>
      </c>
      <c r="M55" s="233">
        <f t="shared" si="7"/>
        <v>0</v>
      </c>
      <c r="N55" s="233">
        <f t="shared" si="7"/>
        <v>0</v>
      </c>
      <c r="O55" s="233">
        <f t="shared" si="7"/>
        <v>0</v>
      </c>
      <c r="P55" s="233">
        <f t="shared" si="7"/>
        <v>0</v>
      </c>
      <c r="Q55" s="233">
        <f t="shared" si="7"/>
        <v>0</v>
      </c>
      <c r="R55" s="233">
        <f t="shared" si="7"/>
        <v>0</v>
      </c>
      <c r="S55" s="233">
        <f t="shared" si="7"/>
        <v>0</v>
      </c>
      <c r="T55" s="233">
        <f t="shared" si="7"/>
        <v>0</v>
      </c>
      <c r="U55" s="233">
        <f t="shared" si="7"/>
        <v>0</v>
      </c>
      <c r="V55" s="233">
        <f t="shared" si="7"/>
        <v>0</v>
      </c>
      <c r="W55" s="233">
        <f t="shared" si="7"/>
        <v>0</v>
      </c>
      <c r="X55" s="233">
        <f t="shared" si="7"/>
        <v>0</v>
      </c>
      <c r="Y55" s="233">
        <f t="shared" si="7"/>
        <v>0</v>
      </c>
      <c r="DA55" s="177"/>
    </row>
    <row r="56" spans="1:105" ht="12" customHeight="1" x14ac:dyDescent="0.25">
      <c r="A56" s="56" t="s">
        <v>95</v>
      </c>
      <c r="B56" s="300">
        <f t="shared" ref="B56:Y56" si="8">IF(B$10=0,0,B$10/B$5)</f>
        <v>3.625902926295449E-2</v>
      </c>
      <c r="C56" s="300">
        <f t="shared" si="8"/>
        <v>3.5057763323253957E-2</v>
      </c>
      <c r="D56" s="300">
        <f t="shared" si="8"/>
        <v>3.3747988559695602E-2</v>
      </c>
      <c r="E56" s="300">
        <f t="shared" si="8"/>
        <v>3.6077976901422164E-2</v>
      </c>
      <c r="F56" s="300">
        <f t="shared" si="8"/>
        <v>3.6497765164411243E-2</v>
      </c>
      <c r="G56" s="300">
        <f t="shared" si="8"/>
        <v>3.7111467782836659E-2</v>
      </c>
      <c r="H56" s="300">
        <f t="shared" si="8"/>
        <v>3.5162726061061911E-2</v>
      </c>
      <c r="I56" s="300">
        <f t="shared" si="8"/>
        <v>3.230196908409335E-2</v>
      </c>
      <c r="J56" s="300">
        <f t="shared" si="8"/>
        <v>3.2077428856614798E-2</v>
      </c>
      <c r="K56" s="300">
        <f t="shared" si="8"/>
        <v>3.3854445500988338E-2</v>
      </c>
      <c r="L56" s="300">
        <f t="shared" si="8"/>
        <v>3.2651410430874696E-2</v>
      </c>
      <c r="M56" s="300">
        <f t="shared" si="8"/>
        <v>3.0603576001675525E-2</v>
      </c>
      <c r="N56" s="300">
        <f t="shared" si="8"/>
        <v>2.7836383183604013E-2</v>
      </c>
      <c r="O56" s="300">
        <f t="shared" si="8"/>
        <v>2.8992759839585179E-2</v>
      </c>
      <c r="P56" s="300">
        <f t="shared" si="8"/>
        <v>2.8978684652716389E-2</v>
      </c>
      <c r="Q56" s="300">
        <f t="shared" si="8"/>
        <v>2.8708832467241527E-2</v>
      </c>
      <c r="R56" s="300">
        <f t="shared" si="8"/>
        <v>2.8881792454656469E-2</v>
      </c>
      <c r="S56" s="300">
        <f t="shared" si="8"/>
        <v>2.8795324024501832E-2</v>
      </c>
      <c r="T56" s="300">
        <f t="shared" si="8"/>
        <v>2.8017862203865807E-2</v>
      </c>
      <c r="U56" s="300">
        <f t="shared" si="8"/>
        <v>2.8898019044959172E-2</v>
      </c>
      <c r="V56" s="300">
        <f t="shared" si="8"/>
        <v>2.7424340770723279E-2</v>
      </c>
      <c r="W56" s="300">
        <f t="shared" si="8"/>
        <v>2.6638225375315679E-2</v>
      </c>
      <c r="X56" s="300">
        <f t="shared" si="8"/>
        <v>2.6922012317557264E-2</v>
      </c>
      <c r="Y56" s="300">
        <f t="shared" si="8"/>
        <v>2.3784221573245248E-2</v>
      </c>
      <c r="DA56" s="68"/>
    </row>
    <row r="57" spans="1:105" ht="12" customHeight="1" x14ac:dyDescent="0.25">
      <c r="A57" s="174" t="s">
        <v>2403</v>
      </c>
      <c r="B57" s="301">
        <f t="shared" ref="B57:Y57" si="9">IF(B$16=0,0,B$16/B$5)</f>
        <v>0.23501222670433469</v>
      </c>
      <c r="C57" s="301">
        <f t="shared" si="9"/>
        <v>0.22722624376183126</v>
      </c>
      <c r="D57" s="301">
        <f t="shared" si="9"/>
        <v>0.21873696288691591</v>
      </c>
      <c r="E57" s="301">
        <f t="shared" si="9"/>
        <v>0.24392052246671922</v>
      </c>
      <c r="F57" s="301">
        <f t="shared" si="9"/>
        <v>0.23655958902859145</v>
      </c>
      <c r="G57" s="301">
        <f t="shared" si="9"/>
        <v>0.24053729118505235</v>
      </c>
      <c r="H57" s="301">
        <f t="shared" si="9"/>
        <v>0.22790655780317923</v>
      </c>
      <c r="I57" s="301">
        <f t="shared" si="9"/>
        <v>0.21796368760886647</v>
      </c>
      <c r="J57" s="301">
        <f t="shared" si="9"/>
        <v>0.21824950498838264</v>
      </c>
      <c r="K57" s="301">
        <f t="shared" si="9"/>
        <v>0.21942696158047992</v>
      </c>
      <c r="L57" s="301">
        <f t="shared" si="9"/>
        <v>0.22111534157509666</v>
      </c>
      <c r="M57" s="301">
        <f t="shared" si="9"/>
        <v>0.2100457193100482</v>
      </c>
      <c r="N57" s="301">
        <f t="shared" si="9"/>
        <v>0.19524566795354859</v>
      </c>
      <c r="O57" s="301">
        <f t="shared" si="9"/>
        <v>0.20189799740297629</v>
      </c>
      <c r="P57" s="301">
        <f t="shared" si="9"/>
        <v>0.18782480793427284</v>
      </c>
      <c r="Q57" s="301">
        <f t="shared" si="9"/>
        <v>0.2002693412609631</v>
      </c>
      <c r="R57" s="301">
        <f t="shared" si="9"/>
        <v>0.20170925657957994</v>
      </c>
      <c r="S57" s="301">
        <f t="shared" si="9"/>
        <v>0.19735413147514663</v>
      </c>
      <c r="T57" s="301">
        <f t="shared" si="9"/>
        <v>0.19293912583996922</v>
      </c>
      <c r="U57" s="301">
        <f t="shared" si="9"/>
        <v>0.19618065435536275</v>
      </c>
      <c r="V57" s="301">
        <f t="shared" si="9"/>
        <v>0.1947418768269793</v>
      </c>
      <c r="W57" s="301">
        <f t="shared" si="9"/>
        <v>0.19426572096481481</v>
      </c>
      <c r="X57" s="301">
        <f t="shared" si="9"/>
        <v>0.19514701929904202</v>
      </c>
      <c r="Y57" s="301">
        <f t="shared" si="9"/>
        <v>0.18001764318313865</v>
      </c>
      <c r="DA57" s="178"/>
    </row>
    <row r="58" spans="1:105" ht="12" customHeight="1" x14ac:dyDescent="0.25">
      <c r="A58" s="62" t="s">
        <v>2404</v>
      </c>
      <c r="B58" s="302">
        <f t="shared" ref="B58:Y58" si="10">IF(B$17=0,0,B$17/B$5)</f>
        <v>0.23501222670433469</v>
      </c>
      <c r="C58" s="302">
        <f t="shared" si="10"/>
        <v>0.22722624376183126</v>
      </c>
      <c r="D58" s="302">
        <f t="shared" si="10"/>
        <v>0.21873696288691591</v>
      </c>
      <c r="E58" s="302">
        <f t="shared" si="10"/>
        <v>0.24392052246671922</v>
      </c>
      <c r="F58" s="302">
        <f t="shared" si="10"/>
        <v>0.23655958902859145</v>
      </c>
      <c r="G58" s="302">
        <f t="shared" si="10"/>
        <v>0.24053729118505235</v>
      </c>
      <c r="H58" s="302">
        <f t="shared" si="10"/>
        <v>0.22790655780317923</v>
      </c>
      <c r="I58" s="302">
        <f t="shared" si="10"/>
        <v>0.21796368760886647</v>
      </c>
      <c r="J58" s="302">
        <f t="shared" si="10"/>
        <v>0.21824950498838264</v>
      </c>
      <c r="K58" s="302">
        <f t="shared" si="10"/>
        <v>0.21942696158047992</v>
      </c>
      <c r="L58" s="302">
        <f t="shared" si="10"/>
        <v>0.22111534157509666</v>
      </c>
      <c r="M58" s="302">
        <f t="shared" si="10"/>
        <v>0.2100457193100482</v>
      </c>
      <c r="N58" s="302">
        <f t="shared" si="10"/>
        <v>0.19524566795354859</v>
      </c>
      <c r="O58" s="302">
        <f t="shared" si="10"/>
        <v>0.20189799740297629</v>
      </c>
      <c r="P58" s="302">
        <f t="shared" si="10"/>
        <v>0.18782480793427284</v>
      </c>
      <c r="Q58" s="302">
        <f t="shared" si="10"/>
        <v>0.2002693412609631</v>
      </c>
      <c r="R58" s="302">
        <f t="shared" si="10"/>
        <v>0.20170925657957994</v>
      </c>
      <c r="S58" s="302">
        <f t="shared" si="10"/>
        <v>0.19735413147514663</v>
      </c>
      <c r="T58" s="302">
        <f t="shared" si="10"/>
        <v>0.19293912583996922</v>
      </c>
      <c r="U58" s="302">
        <f t="shared" si="10"/>
        <v>0.19618065435536275</v>
      </c>
      <c r="V58" s="302">
        <f t="shared" si="10"/>
        <v>0.1947418768269793</v>
      </c>
      <c r="W58" s="302">
        <f t="shared" si="10"/>
        <v>0.19426572096481481</v>
      </c>
      <c r="X58" s="302">
        <f t="shared" si="10"/>
        <v>0.19514701929904202</v>
      </c>
      <c r="Y58" s="302">
        <f t="shared" si="10"/>
        <v>0.18001764318313865</v>
      </c>
      <c r="DA58" s="72"/>
    </row>
    <row r="59" spans="1:105" ht="12" customHeight="1" x14ac:dyDescent="0.25">
      <c r="A59" s="62" t="s">
        <v>2411</v>
      </c>
      <c r="B59" s="302">
        <f t="shared" ref="B59:Y59" si="11">IF(B$23=0,0,B$23/B$5)</f>
        <v>0</v>
      </c>
      <c r="C59" s="302">
        <f t="shared" si="11"/>
        <v>0</v>
      </c>
      <c r="D59" s="302">
        <f t="shared" si="11"/>
        <v>0</v>
      </c>
      <c r="E59" s="302">
        <f t="shared" si="11"/>
        <v>0</v>
      </c>
      <c r="F59" s="302">
        <f t="shared" si="11"/>
        <v>0</v>
      </c>
      <c r="G59" s="302">
        <f t="shared" si="11"/>
        <v>0</v>
      </c>
      <c r="H59" s="302">
        <f t="shared" si="11"/>
        <v>0</v>
      </c>
      <c r="I59" s="302">
        <f t="shared" si="11"/>
        <v>0</v>
      </c>
      <c r="J59" s="302">
        <f t="shared" si="11"/>
        <v>0</v>
      </c>
      <c r="K59" s="302">
        <f t="shared" si="11"/>
        <v>0</v>
      </c>
      <c r="L59" s="302">
        <f t="shared" si="11"/>
        <v>0</v>
      </c>
      <c r="M59" s="302">
        <f t="shared" si="11"/>
        <v>0</v>
      </c>
      <c r="N59" s="302">
        <f t="shared" si="11"/>
        <v>0</v>
      </c>
      <c r="O59" s="302">
        <f t="shared" si="11"/>
        <v>0</v>
      </c>
      <c r="P59" s="302">
        <f t="shared" si="11"/>
        <v>0</v>
      </c>
      <c r="Q59" s="302">
        <f t="shared" si="11"/>
        <v>0</v>
      </c>
      <c r="R59" s="302">
        <f t="shared" si="11"/>
        <v>0</v>
      </c>
      <c r="S59" s="302">
        <f t="shared" si="11"/>
        <v>0</v>
      </c>
      <c r="T59" s="302">
        <f t="shared" si="11"/>
        <v>0</v>
      </c>
      <c r="U59" s="302">
        <f t="shared" si="11"/>
        <v>0</v>
      </c>
      <c r="V59" s="302">
        <f t="shared" si="11"/>
        <v>0</v>
      </c>
      <c r="W59" s="302">
        <f t="shared" si="11"/>
        <v>0</v>
      </c>
      <c r="X59" s="302">
        <f t="shared" si="11"/>
        <v>0</v>
      </c>
      <c r="Y59" s="302">
        <f t="shared" si="11"/>
        <v>0</v>
      </c>
      <c r="DA59" s="72"/>
    </row>
    <row r="60" spans="1:105" ht="12" customHeight="1" x14ac:dyDescent="0.25">
      <c r="A60" s="174" t="s">
        <v>2413</v>
      </c>
      <c r="B60" s="301">
        <f t="shared" ref="B60:Y60" si="12">IF(B$24=0,0,B$24/B$5)</f>
        <v>0.11171934322466606</v>
      </c>
      <c r="C60" s="301">
        <f t="shared" si="12"/>
        <v>0.11683114225857276</v>
      </c>
      <c r="D60" s="301">
        <f t="shared" si="12"/>
        <v>0.12582078601196481</v>
      </c>
      <c r="E60" s="301">
        <f t="shared" si="12"/>
        <v>0.1124879945134189</v>
      </c>
      <c r="F60" s="301">
        <f t="shared" si="12"/>
        <v>0.125171151062444</v>
      </c>
      <c r="G60" s="301">
        <f t="shared" si="12"/>
        <v>0.11948709547889079</v>
      </c>
      <c r="H60" s="301">
        <f t="shared" si="12"/>
        <v>0.12699140549366672</v>
      </c>
      <c r="I60" s="301">
        <f t="shared" si="12"/>
        <v>0.1304963555196148</v>
      </c>
      <c r="J60" s="301">
        <f t="shared" si="12"/>
        <v>0.13506887165773626</v>
      </c>
      <c r="K60" s="301">
        <f t="shared" si="12"/>
        <v>0.12839868716862612</v>
      </c>
      <c r="L60" s="301">
        <f t="shared" si="12"/>
        <v>0.12990994444498774</v>
      </c>
      <c r="M60" s="301">
        <f t="shared" si="12"/>
        <v>0.13745076952768895</v>
      </c>
      <c r="N60" s="301">
        <f t="shared" si="12"/>
        <v>0.15495529500693256</v>
      </c>
      <c r="O60" s="301">
        <f t="shared" si="12"/>
        <v>0.14307858619158242</v>
      </c>
      <c r="P60" s="301">
        <f t="shared" si="12"/>
        <v>0.15808006904457039</v>
      </c>
      <c r="Q60" s="301">
        <f t="shared" si="12"/>
        <v>0.14671122821429772</v>
      </c>
      <c r="R60" s="301">
        <f t="shared" si="12"/>
        <v>0.14594002413337359</v>
      </c>
      <c r="S60" s="301">
        <f t="shared" si="12"/>
        <v>0.14988117392663014</v>
      </c>
      <c r="T60" s="301">
        <f t="shared" si="12"/>
        <v>0.15368446690970264</v>
      </c>
      <c r="U60" s="301">
        <f t="shared" si="12"/>
        <v>0.15268144266859926</v>
      </c>
      <c r="V60" s="301">
        <f t="shared" si="12"/>
        <v>0.15245989330844412</v>
      </c>
      <c r="W60" s="301">
        <f t="shared" si="12"/>
        <v>0.15285424830011199</v>
      </c>
      <c r="X60" s="301">
        <f t="shared" si="12"/>
        <v>0.15193518373483164</v>
      </c>
      <c r="Y60" s="301">
        <f t="shared" si="12"/>
        <v>0.16237161170777809</v>
      </c>
      <c r="DA60" s="178"/>
    </row>
    <row r="61" spans="1:105" ht="12" customHeight="1" x14ac:dyDescent="0.25">
      <c r="A61" s="62" t="s">
        <v>2414</v>
      </c>
      <c r="B61" s="302">
        <f t="shared" ref="B61:Y61" si="13">IF(B$25=0,0,B$25/B$5)</f>
        <v>0.11171934322466606</v>
      </c>
      <c r="C61" s="302">
        <f t="shared" si="13"/>
        <v>0.11683114225857276</v>
      </c>
      <c r="D61" s="302">
        <f t="shared" si="13"/>
        <v>0.12582078601196481</v>
      </c>
      <c r="E61" s="302">
        <f t="shared" si="13"/>
        <v>0.1124879945134189</v>
      </c>
      <c r="F61" s="302">
        <f t="shared" si="13"/>
        <v>0.125171151062444</v>
      </c>
      <c r="G61" s="302">
        <f t="shared" si="13"/>
        <v>0.11948709547889079</v>
      </c>
      <c r="H61" s="302">
        <f t="shared" si="13"/>
        <v>0.12699140549366672</v>
      </c>
      <c r="I61" s="302">
        <f t="shared" si="13"/>
        <v>0.1304963555196148</v>
      </c>
      <c r="J61" s="302">
        <f t="shared" si="13"/>
        <v>0.13506887165773626</v>
      </c>
      <c r="K61" s="302">
        <f t="shared" si="13"/>
        <v>0.12839868716862612</v>
      </c>
      <c r="L61" s="302">
        <f t="shared" si="13"/>
        <v>0.12990994444498774</v>
      </c>
      <c r="M61" s="302">
        <f t="shared" si="13"/>
        <v>0.13745076952768895</v>
      </c>
      <c r="N61" s="302">
        <f t="shared" si="13"/>
        <v>0.15495529500693256</v>
      </c>
      <c r="O61" s="302">
        <f t="shared" si="13"/>
        <v>0.14307858619158242</v>
      </c>
      <c r="P61" s="302">
        <f t="shared" si="13"/>
        <v>0.15808006904457039</v>
      </c>
      <c r="Q61" s="302">
        <f t="shared" si="13"/>
        <v>0.14671122821429772</v>
      </c>
      <c r="R61" s="302">
        <f t="shared" si="13"/>
        <v>0.14594002413337359</v>
      </c>
      <c r="S61" s="302">
        <f t="shared" si="13"/>
        <v>0.14988117392663014</v>
      </c>
      <c r="T61" s="302">
        <f t="shared" si="13"/>
        <v>0.15368446690970264</v>
      </c>
      <c r="U61" s="302">
        <f t="shared" si="13"/>
        <v>0.15268144266859926</v>
      </c>
      <c r="V61" s="302">
        <f t="shared" si="13"/>
        <v>0.15245989330844412</v>
      </c>
      <c r="W61" s="302">
        <f t="shared" si="13"/>
        <v>0.15285424830011199</v>
      </c>
      <c r="X61" s="302">
        <f t="shared" si="13"/>
        <v>0.15193518373483164</v>
      </c>
      <c r="Y61" s="302">
        <f t="shared" si="13"/>
        <v>0.16237161170777809</v>
      </c>
      <c r="DA61" s="72"/>
    </row>
    <row r="62" spans="1:105" ht="12" customHeight="1" x14ac:dyDescent="0.25">
      <c r="A62" s="62" t="s">
        <v>2416</v>
      </c>
      <c r="B62" s="302">
        <f t="shared" ref="B62:Y62" si="14">IF(B$26=0,0,B$26/B$5)</f>
        <v>0</v>
      </c>
      <c r="C62" s="302">
        <f t="shared" si="14"/>
        <v>0</v>
      </c>
      <c r="D62" s="302">
        <f t="shared" si="14"/>
        <v>0</v>
      </c>
      <c r="E62" s="302">
        <f t="shared" si="14"/>
        <v>0</v>
      </c>
      <c r="F62" s="302">
        <f t="shared" si="14"/>
        <v>0</v>
      </c>
      <c r="G62" s="302">
        <f t="shared" si="14"/>
        <v>0</v>
      </c>
      <c r="H62" s="302">
        <f t="shared" si="14"/>
        <v>0</v>
      </c>
      <c r="I62" s="302">
        <f t="shared" si="14"/>
        <v>0</v>
      </c>
      <c r="J62" s="302">
        <f t="shared" si="14"/>
        <v>0</v>
      </c>
      <c r="K62" s="302">
        <f t="shared" si="14"/>
        <v>0</v>
      </c>
      <c r="L62" s="302">
        <f t="shared" si="14"/>
        <v>0</v>
      </c>
      <c r="M62" s="302">
        <f t="shared" si="14"/>
        <v>0</v>
      </c>
      <c r="N62" s="302">
        <f t="shared" si="14"/>
        <v>0</v>
      </c>
      <c r="O62" s="302">
        <f t="shared" si="14"/>
        <v>0</v>
      </c>
      <c r="P62" s="302">
        <f t="shared" si="14"/>
        <v>0</v>
      </c>
      <c r="Q62" s="302">
        <f t="shared" si="14"/>
        <v>0</v>
      </c>
      <c r="R62" s="302">
        <f t="shared" si="14"/>
        <v>0</v>
      </c>
      <c r="S62" s="302">
        <f t="shared" si="14"/>
        <v>0</v>
      </c>
      <c r="T62" s="302">
        <f t="shared" si="14"/>
        <v>0</v>
      </c>
      <c r="U62" s="302">
        <f t="shared" si="14"/>
        <v>0</v>
      </c>
      <c r="V62" s="302">
        <f t="shared" si="14"/>
        <v>0</v>
      </c>
      <c r="W62" s="302">
        <f t="shared" si="14"/>
        <v>0</v>
      </c>
      <c r="X62" s="302">
        <f t="shared" si="14"/>
        <v>0</v>
      </c>
      <c r="Y62" s="302">
        <f t="shared" si="14"/>
        <v>0</v>
      </c>
      <c r="DA62" s="72"/>
    </row>
    <row r="63" spans="1:105" ht="12" customHeight="1" x14ac:dyDescent="0.25">
      <c r="A63" s="174" t="s">
        <v>2418</v>
      </c>
      <c r="B63" s="301">
        <f t="shared" ref="B63:Y63" si="15">IF(B$27=0,0,B$27/B$5)</f>
        <v>0.33573175243476394</v>
      </c>
      <c r="C63" s="301">
        <f t="shared" si="15"/>
        <v>0.32460891965975885</v>
      </c>
      <c r="D63" s="301">
        <f t="shared" si="15"/>
        <v>0.31248137555273708</v>
      </c>
      <c r="E63" s="301">
        <f t="shared" si="15"/>
        <v>0.34845788923817045</v>
      </c>
      <c r="F63" s="301">
        <f t="shared" si="15"/>
        <v>0.33794227004084493</v>
      </c>
      <c r="G63" s="301">
        <f t="shared" si="15"/>
        <v>0.34362470169293202</v>
      </c>
      <c r="H63" s="301">
        <f t="shared" si="15"/>
        <v>0.32558079686168451</v>
      </c>
      <c r="I63" s="301">
        <f t="shared" si="15"/>
        <v>0.31137669658409506</v>
      </c>
      <c r="J63" s="301">
        <f t="shared" si="15"/>
        <v>0.311785007126261</v>
      </c>
      <c r="K63" s="301">
        <f t="shared" si="15"/>
        <v>0.31346708797211431</v>
      </c>
      <c r="L63" s="301">
        <f t="shared" si="15"/>
        <v>0.31587905939299521</v>
      </c>
      <c r="M63" s="301">
        <f t="shared" si="15"/>
        <v>0.3000653133000688</v>
      </c>
      <c r="N63" s="301">
        <f t="shared" si="15"/>
        <v>0.27892238279078357</v>
      </c>
      <c r="O63" s="301">
        <f t="shared" si="15"/>
        <v>0.28842571057568039</v>
      </c>
      <c r="P63" s="301">
        <f t="shared" si="15"/>
        <v>0.26832115419181846</v>
      </c>
      <c r="Q63" s="301">
        <f t="shared" si="15"/>
        <v>0.28609905894423299</v>
      </c>
      <c r="R63" s="301">
        <f t="shared" si="15"/>
        <v>0.28815608082797139</v>
      </c>
      <c r="S63" s="301">
        <f t="shared" si="15"/>
        <v>0.28193447353592382</v>
      </c>
      <c r="T63" s="301">
        <f t="shared" si="15"/>
        <v>0.27562732262852746</v>
      </c>
      <c r="U63" s="301">
        <f t="shared" si="15"/>
        <v>0.28025807765051813</v>
      </c>
      <c r="V63" s="301">
        <f t="shared" si="15"/>
        <v>0.27820268118139913</v>
      </c>
      <c r="W63" s="301">
        <f t="shared" si="15"/>
        <v>0.27752245852116403</v>
      </c>
      <c r="X63" s="301">
        <f t="shared" si="15"/>
        <v>0.27878145614148858</v>
      </c>
      <c r="Y63" s="301">
        <f t="shared" si="15"/>
        <v>0.25716806169019807</v>
      </c>
      <c r="DA63" s="178"/>
    </row>
    <row r="64" spans="1:105" ht="12" customHeight="1" x14ac:dyDescent="0.25">
      <c r="A64" s="62" t="s">
        <v>2419</v>
      </c>
      <c r="B64" s="302">
        <f t="shared" ref="B64:Y64" si="16">IF(B$28=0,0,B$28/B$5)</f>
        <v>0.33573175243476394</v>
      </c>
      <c r="C64" s="302">
        <f t="shared" si="16"/>
        <v>0.32460891965975885</v>
      </c>
      <c r="D64" s="302">
        <f t="shared" si="16"/>
        <v>0.31248137555273708</v>
      </c>
      <c r="E64" s="302">
        <f t="shared" si="16"/>
        <v>0.34845788923817045</v>
      </c>
      <c r="F64" s="302">
        <f t="shared" si="16"/>
        <v>0.33794227004084493</v>
      </c>
      <c r="G64" s="302">
        <f t="shared" si="16"/>
        <v>0.34362470169293202</v>
      </c>
      <c r="H64" s="302">
        <f t="shared" si="16"/>
        <v>0.32558079686168451</v>
      </c>
      <c r="I64" s="302">
        <f t="shared" si="16"/>
        <v>0.31137669658409506</v>
      </c>
      <c r="J64" s="302">
        <f t="shared" si="16"/>
        <v>0.311785007126261</v>
      </c>
      <c r="K64" s="302">
        <f t="shared" si="16"/>
        <v>0.31346708797211431</v>
      </c>
      <c r="L64" s="302">
        <f t="shared" si="16"/>
        <v>0.31587905939299521</v>
      </c>
      <c r="M64" s="302">
        <f t="shared" si="16"/>
        <v>0.3000653133000688</v>
      </c>
      <c r="N64" s="302">
        <f t="shared" si="16"/>
        <v>0.27892238279078357</v>
      </c>
      <c r="O64" s="302">
        <f t="shared" si="16"/>
        <v>0.28842571057568039</v>
      </c>
      <c r="P64" s="302">
        <f t="shared" si="16"/>
        <v>0.26832115419181846</v>
      </c>
      <c r="Q64" s="302">
        <f t="shared" si="16"/>
        <v>0.28609905894423299</v>
      </c>
      <c r="R64" s="302">
        <f t="shared" si="16"/>
        <v>0.28815608082797139</v>
      </c>
      <c r="S64" s="302">
        <f t="shared" si="16"/>
        <v>0.28193447353592382</v>
      </c>
      <c r="T64" s="302">
        <f t="shared" si="16"/>
        <v>0.27562732262852746</v>
      </c>
      <c r="U64" s="302">
        <f t="shared" si="16"/>
        <v>0.28025807765051813</v>
      </c>
      <c r="V64" s="302">
        <f t="shared" si="16"/>
        <v>0.27820268118139913</v>
      </c>
      <c r="W64" s="302">
        <f t="shared" si="16"/>
        <v>0.27752245852116403</v>
      </c>
      <c r="X64" s="302">
        <f t="shared" si="16"/>
        <v>0.27878145614148858</v>
      </c>
      <c r="Y64" s="302">
        <f t="shared" si="16"/>
        <v>0.25716806169019807</v>
      </c>
      <c r="DA64" s="72"/>
    </row>
    <row r="65" spans="1:105" ht="12" customHeight="1" x14ac:dyDescent="0.25">
      <c r="A65" s="62" t="s">
        <v>2426</v>
      </c>
      <c r="B65" s="302">
        <f t="shared" ref="B65:Y65" si="17">IF(B$34=0,0,B$34/B$5)</f>
        <v>0</v>
      </c>
      <c r="C65" s="302">
        <f t="shared" si="17"/>
        <v>0</v>
      </c>
      <c r="D65" s="302">
        <f t="shared" si="17"/>
        <v>0</v>
      </c>
      <c r="E65" s="302">
        <f t="shared" si="17"/>
        <v>0</v>
      </c>
      <c r="F65" s="302">
        <f t="shared" si="17"/>
        <v>0</v>
      </c>
      <c r="G65" s="302">
        <f t="shared" si="17"/>
        <v>0</v>
      </c>
      <c r="H65" s="302">
        <f t="shared" si="17"/>
        <v>0</v>
      </c>
      <c r="I65" s="302">
        <f t="shared" si="17"/>
        <v>0</v>
      </c>
      <c r="J65" s="302">
        <f t="shared" si="17"/>
        <v>0</v>
      </c>
      <c r="K65" s="302">
        <f t="shared" si="17"/>
        <v>0</v>
      </c>
      <c r="L65" s="302">
        <f t="shared" si="17"/>
        <v>0</v>
      </c>
      <c r="M65" s="302">
        <f t="shared" si="17"/>
        <v>0</v>
      </c>
      <c r="N65" s="302">
        <f t="shared" si="17"/>
        <v>0</v>
      </c>
      <c r="O65" s="302">
        <f t="shared" si="17"/>
        <v>0</v>
      </c>
      <c r="P65" s="302">
        <f t="shared" si="17"/>
        <v>0</v>
      </c>
      <c r="Q65" s="302">
        <f t="shared" si="17"/>
        <v>0</v>
      </c>
      <c r="R65" s="302">
        <f t="shared" si="17"/>
        <v>0</v>
      </c>
      <c r="S65" s="302">
        <f t="shared" si="17"/>
        <v>0</v>
      </c>
      <c r="T65" s="302">
        <f t="shared" si="17"/>
        <v>0</v>
      </c>
      <c r="U65" s="302">
        <f t="shared" si="17"/>
        <v>0</v>
      </c>
      <c r="V65" s="302">
        <f t="shared" si="17"/>
        <v>0</v>
      </c>
      <c r="W65" s="302">
        <f t="shared" si="17"/>
        <v>0</v>
      </c>
      <c r="X65" s="302">
        <f t="shared" si="17"/>
        <v>0</v>
      </c>
      <c r="Y65" s="302">
        <f t="shared" si="17"/>
        <v>0</v>
      </c>
      <c r="DA65" s="72"/>
    </row>
    <row r="66" spans="1:105" ht="12" customHeight="1" x14ac:dyDescent="0.25">
      <c r="A66" s="174" t="s">
        <v>2428</v>
      </c>
      <c r="B66" s="301">
        <f t="shared" ref="B66:Y66" si="18">IF(B$35=0,0,B$35/B$5)</f>
        <v>0.28127764837328079</v>
      </c>
      <c r="C66" s="301">
        <f t="shared" si="18"/>
        <v>0.29627593099658306</v>
      </c>
      <c r="D66" s="301">
        <f t="shared" si="18"/>
        <v>0.30921288698868676</v>
      </c>
      <c r="E66" s="301">
        <f t="shared" si="18"/>
        <v>0.25905561688026929</v>
      </c>
      <c r="F66" s="301">
        <f t="shared" si="18"/>
        <v>0.26382922470370829</v>
      </c>
      <c r="G66" s="301">
        <f t="shared" si="18"/>
        <v>0.25923944386028841</v>
      </c>
      <c r="H66" s="301">
        <f t="shared" si="18"/>
        <v>0.28435851378040766</v>
      </c>
      <c r="I66" s="301">
        <f t="shared" si="18"/>
        <v>0.30786129120333056</v>
      </c>
      <c r="J66" s="301">
        <f t="shared" si="18"/>
        <v>0.30281918737100538</v>
      </c>
      <c r="K66" s="301">
        <f t="shared" si="18"/>
        <v>0.30485281777779127</v>
      </c>
      <c r="L66" s="301">
        <f t="shared" si="18"/>
        <v>0.30044424415604554</v>
      </c>
      <c r="M66" s="301">
        <f t="shared" si="18"/>
        <v>0.3218346218605187</v>
      </c>
      <c r="N66" s="301">
        <f t="shared" si="18"/>
        <v>0.34304027106513135</v>
      </c>
      <c r="O66" s="301">
        <f t="shared" si="18"/>
        <v>0.33760494599017571</v>
      </c>
      <c r="P66" s="301">
        <f t="shared" si="18"/>
        <v>0.35679528417662204</v>
      </c>
      <c r="Q66" s="301">
        <f t="shared" si="18"/>
        <v>0.33821153911326463</v>
      </c>
      <c r="R66" s="301">
        <f t="shared" si="18"/>
        <v>0.33531284600441863</v>
      </c>
      <c r="S66" s="301">
        <f t="shared" si="18"/>
        <v>0.34203489703779766</v>
      </c>
      <c r="T66" s="301">
        <f t="shared" si="18"/>
        <v>0.34973122241793497</v>
      </c>
      <c r="U66" s="301">
        <f t="shared" si="18"/>
        <v>0.34198180628056057</v>
      </c>
      <c r="V66" s="301">
        <f t="shared" si="18"/>
        <v>0.34717120791245404</v>
      </c>
      <c r="W66" s="301">
        <f t="shared" si="18"/>
        <v>0.3487193468385934</v>
      </c>
      <c r="X66" s="301">
        <f t="shared" si="18"/>
        <v>0.34721432850708073</v>
      </c>
      <c r="Y66" s="301">
        <f t="shared" si="18"/>
        <v>0.37665846184563995</v>
      </c>
      <c r="DA66" s="178"/>
    </row>
    <row r="67" spans="1:105" ht="12" customHeight="1" x14ac:dyDescent="0.25">
      <c r="A67" s="174" t="s">
        <v>2440</v>
      </c>
      <c r="B67" s="301">
        <f t="shared" ref="B67:Y67" si="19">IF(B$46=0,0,B$46/B$5)</f>
        <v>0</v>
      </c>
      <c r="C67" s="301">
        <f t="shared" si="19"/>
        <v>0</v>
      </c>
      <c r="D67" s="301">
        <f t="shared" si="19"/>
        <v>0</v>
      </c>
      <c r="E67" s="301">
        <f t="shared" si="19"/>
        <v>0</v>
      </c>
      <c r="F67" s="301">
        <f t="shared" si="19"/>
        <v>0</v>
      </c>
      <c r="G67" s="301">
        <f t="shared" si="19"/>
        <v>0</v>
      </c>
      <c r="H67" s="301">
        <f t="shared" si="19"/>
        <v>0</v>
      </c>
      <c r="I67" s="301">
        <f t="shared" si="19"/>
        <v>0</v>
      </c>
      <c r="J67" s="301">
        <f t="shared" si="19"/>
        <v>0</v>
      </c>
      <c r="K67" s="301">
        <f t="shared" si="19"/>
        <v>0</v>
      </c>
      <c r="L67" s="301">
        <f t="shared" si="19"/>
        <v>0</v>
      </c>
      <c r="M67" s="301">
        <f t="shared" si="19"/>
        <v>0</v>
      </c>
      <c r="N67" s="301">
        <f t="shared" si="19"/>
        <v>0</v>
      </c>
      <c r="O67" s="301">
        <f t="shared" si="19"/>
        <v>0</v>
      </c>
      <c r="P67" s="301">
        <f t="shared" si="19"/>
        <v>0</v>
      </c>
      <c r="Q67" s="301">
        <f t="shared" si="19"/>
        <v>0</v>
      </c>
      <c r="R67" s="301">
        <f t="shared" si="19"/>
        <v>0</v>
      </c>
      <c r="S67" s="301">
        <f t="shared" si="19"/>
        <v>0</v>
      </c>
      <c r="T67" s="301">
        <f t="shared" si="19"/>
        <v>0</v>
      </c>
      <c r="U67" s="301">
        <f t="shared" si="19"/>
        <v>0</v>
      </c>
      <c r="V67" s="301">
        <f t="shared" si="19"/>
        <v>0</v>
      </c>
      <c r="W67" s="301">
        <f t="shared" si="19"/>
        <v>0</v>
      </c>
      <c r="X67" s="301">
        <f t="shared" si="19"/>
        <v>0</v>
      </c>
      <c r="Y67" s="301">
        <f t="shared" si="19"/>
        <v>0</v>
      </c>
      <c r="DA67" s="178"/>
    </row>
    <row r="68" spans="1:105" ht="12" customHeight="1" x14ac:dyDescent="0.25">
      <c r="A68" s="41" t="s">
        <v>2442</v>
      </c>
      <c r="B68" s="235">
        <f t="shared" ref="B68:Y68" si="20">IF(B$47=0,0,B$47/B$5)</f>
        <v>0</v>
      </c>
      <c r="C68" s="235">
        <f t="shared" si="20"/>
        <v>0</v>
      </c>
      <c r="D68" s="235">
        <f t="shared" si="20"/>
        <v>0</v>
      </c>
      <c r="E68" s="235">
        <f t="shared" si="20"/>
        <v>0</v>
      </c>
      <c r="F68" s="235">
        <f t="shared" si="20"/>
        <v>0</v>
      </c>
      <c r="G68" s="235">
        <f t="shared" si="20"/>
        <v>0</v>
      </c>
      <c r="H68" s="235">
        <f t="shared" si="20"/>
        <v>0</v>
      </c>
      <c r="I68" s="235">
        <f t="shared" si="20"/>
        <v>0</v>
      </c>
      <c r="J68" s="235">
        <f t="shared" si="20"/>
        <v>0</v>
      </c>
      <c r="K68" s="235">
        <f t="shared" si="20"/>
        <v>0</v>
      </c>
      <c r="L68" s="235">
        <f t="shared" si="20"/>
        <v>0</v>
      </c>
      <c r="M68" s="235">
        <f t="shared" si="20"/>
        <v>0</v>
      </c>
      <c r="N68" s="235">
        <f t="shared" si="20"/>
        <v>0</v>
      </c>
      <c r="O68" s="235">
        <f t="shared" si="20"/>
        <v>0</v>
      </c>
      <c r="P68" s="235">
        <f t="shared" si="20"/>
        <v>0</v>
      </c>
      <c r="Q68" s="235">
        <f t="shared" si="20"/>
        <v>0</v>
      </c>
      <c r="R68" s="235">
        <f t="shared" si="20"/>
        <v>0</v>
      </c>
      <c r="S68" s="235">
        <f t="shared" si="20"/>
        <v>0</v>
      </c>
      <c r="T68" s="235">
        <f t="shared" si="20"/>
        <v>0</v>
      </c>
      <c r="U68" s="235">
        <f t="shared" si="20"/>
        <v>0</v>
      </c>
      <c r="V68" s="235">
        <f t="shared" si="20"/>
        <v>0</v>
      </c>
      <c r="W68" s="235">
        <f t="shared" si="20"/>
        <v>0</v>
      </c>
      <c r="X68" s="235">
        <f t="shared" si="20"/>
        <v>0</v>
      </c>
      <c r="Y68" s="235">
        <f t="shared" si="20"/>
        <v>0</v>
      </c>
      <c r="DA68" s="97"/>
    </row>
    <row r="69" spans="1:105" ht="12" customHeight="1" x14ac:dyDescent="0.25">
      <c r="A69" s="172"/>
      <c r="B69" s="172"/>
      <c r="C69" s="172"/>
      <c r="D69" s="172"/>
      <c r="E69" s="172"/>
      <c r="F69" s="172"/>
      <c r="G69" s="172"/>
      <c r="H69" s="172"/>
      <c r="I69" s="172"/>
      <c r="J69" s="172"/>
      <c r="K69" s="172"/>
      <c r="L69" s="172"/>
      <c r="M69" s="172"/>
      <c r="N69" s="172"/>
      <c r="O69" s="172"/>
      <c r="P69" s="172"/>
      <c r="Q69" s="172"/>
      <c r="R69" s="172"/>
      <c r="S69" s="172"/>
      <c r="T69" s="172"/>
      <c r="U69" s="172"/>
      <c r="V69" s="172"/>
      <c r="W69" s="172"/>
      <c r="X69" s="172"/>
      <c r="Y69" s="172"/>
      <c r="DA69" s="176"/>
    </row>
    <row r="70" spans="1:105" ht="15" customHeight="1" x14ac:dyDescent="0.25">
      <c r="A70" s="32" t="s">
        <v>430</v>
      </c>
      <c r="B70" s="257"/>
      <c r="C70" s="257"/>
      <c r="D70" s="257"/>
      <c r="E70" s="257"/>
      <c r="F70" s="257"/>
      <c r="G70" s="257"/>
      <c r="H70" s="257"/>
      <c r="I70" s="257"/>
      <c r="J70" s="257"/>
      <c r="K70" s="257"/>
      <c r="L70" s="257"/>
      <c r="M70" s="257"/>
      <c r="N70" s="257"/>
      <c r="O70" s="257"/>
      <c r="P70" s="257"/>
      <c r="Q70" s="257"/>
      <c r="R70" s="257"/>
      <c r="S70" s="257"/>
      <c r="T70" s="257"/>
      <c r="U70" s="257"/>
      <c r="V70" s="257"/>
      <c r="W70" s="257"/>
      <c r="X70" s="257"/>
      <c r="Y70" s="257"/>
      <c r="DA70" s="88"/>
    </row>
    <row r="71" spans="1:105" ht="12" customHeight="1" x14ac:dyDescent="0.25">
      <c r="A71" s="172"/>
      <c r="B71" s="172"/>
      <c r="C71" s="172"/>
      <c r="D71" s="172"/>
      <c r="E71" s="172"/>
      <c r="F71" s="172"/>
      <c r="G71" s="172"/>
      <c r="H71" s="172"/>
      <c r="I71" s="172"/>
      <c r="J71" s="172"/>
      <c r="K71" s="172"/>
      <c r="L71" s="172"/>
      <c r="M71" s="172"/>
      <c r="N71" s="172"/>
      <c r="O71" s="172"/>
      <c r="P71" s="172"/>
      <c r="Q71" s="172"/>
      <c r="R71" s="172"/>
      <c r="S71" s="172"/>
      <c r="T71" s="172"/>
      <c r="U71" s="172"/>
      <c r="V71" s="172"/>
      <c r="W71" s="172"/>
      <c r="X71" s="172"/>
      <c r="Y71" s="172"/>
      <c r="DA71" s="176"/>
    </row>
    <row r="72" spans="1:105" ht="12" customHeight="1" x14ac:dyDescent="0.25">
      <c r="A72" s="35" t="s">
        <v>23</v>
      </c>
      <c r="B72" s="320">
        <f>IF(B$5=0,0,B$5/TRE_fec!B$5)</f>
        <v>1.4455012670893779</v>
      </c>
      <c r="C72" s="320">
        <f>IF(C$5=0,0,C$5/TRE_fec!C$5)</f>
        <v>1.3368736928499554</v>
      </c>
      <c r="D72" s="320">
        <f>IF(D$5=0,0,D$5/TRE_fec!D$5)</f>
        <v>1.218307083989133</v>
      </c>
      <c r="E72" s="320">
        <f>IF(E$5=0,0,E$5/TRE_fec!E$5)</f>
        <v>1.3945791085434476</v>
      </c>
      <c r="F72" s="320">
        <f>IF(F$5=0,0,F$5/TRE_fec!F$5)</f>
        <v>1.2351062626876799</v>
      </c>
      <c r="G72" s="320">
        <f>IF(G$5=0,0,G$5/TRE_fec!G$5)</f>
        <v>1.3457869661205888</v>
      </c>
      <c r="H72" s="320">
        <f>IF(H$5=0,0,H$5/TRE_fec!H$5)</f>
        <v>1.2398522613935297</v>
      </c>
      <c r="I72" s="320">
        <f>IF(I$5=0,0,I$5/TRE_fec!I$5)</f>
        <v>1.1742485924577875</v>
      </c>
      <c r="J72" s="320">
        <f>IF(J$5=0,0,J$5/TRE_fec!J$5)</f>
        <v>1.1231647026643088</v>
      </c>
      <c r="K72" s="320">
        <f>IF(K$5=0,0,K$5/TRE_fec!K$5)</f>
        <v>1.2147355962162989</v>
      </c>
      <c r="L72" s="320">
        <f>IF(L$5=0,0,L$5/TRE_fec!L$5)</f>
        <v>1.2031460421798603</v>
      </c>
      <c r="M72" s="320">
        <f>IF(M$5=0,0,M$5/TRE_fec!M$5)</f>
        <v>1.0989090081166948</v>
      </c>
      <c r="N72" s="320">
        <f>IF(N$5=0,0,N$5/TRE_fec!N$5)</f>
        <v>0.92092675027947668</v>
      </c>
      <c r="O72" s="320">
        <f>IF(O$5=0,0,O$5/TRE_fec!O$5)</f>
        <v>1.0276780950063955</v>
      </c>
      <c r="P72" s="320">
        <f>IF(P$5=0,0,P$5/TRE_fec!P$5)</f>
        <v>0.90067888104637694</v>
      </c>
      <c r="Q72" s="320">
        <f>IF(Q$5=0,0,Q$5/TRE_fec!Q$5)</f>
        <v>0.99364402219697057</v>
      </c>
      <c r="R72" s="320">
        <f>IF(R$5=0,0,R$5/TRE_fec!R$5)</f>
        <v>1.0015629472803362</v>
      </c>
      <c r="S72" s="320">
        <f>IF(S$5=0,0,S$5/TRE_fec!S$5)</f>
        <v>0.97258417764467353</v>
      </c>
      <c r="T72" s="320">
        <f>IF(T$5=0,0,T$5/TRE_fec!T$5)</f>
        <v>0.93400849129345376</v>
      </c>
      <c r="U72" s="320">
        <f>IF(U$5=0,0,U$5/TRE_fec!U$5)</f>
        <v>0.95183615982203473</v>
      </c>
      <c r="V72" s="320">
        <f>IF(V$5=0,0,V$5/TRE_fec!V$5)</f>
        <v>0.94269688280558639</v>
      </c>
      <c r="W72" s="320">
        <f>IF(W$5=0,0,W$5/TRE_fec!W$5)</f>
        <v>0.93259473516964342</v>
      </c>
      <c r="X72" s="320">
        <f>IF(X$5=0,0,X$5/TRE_fec!X$5)</f>
        <v>0.94241706329700414</v>
      </c>
      <c r="Y72" s="320">
        <f>IF(Y$5=0,0,Y$5/TRE_fec!Y$5)</f>
        <v>0.83635798802169536</v>
      </c>
      <c r="DA72" s="95"/>
    </row>
    <row r="73" spans="1:105" ht="12" customHeight="1" x14ac:dyDescent="0.25">
      <c r="A73" s="55" t="s">
        <v>91</v>
      </c>
      <c r="B73" s="330">
        <f>IF(B$6=0,0,B$6/TRE_fec!B$6)</f>
        <v>0</v>
      </c>
      <c r="C73" s="330">
        <f>IF(C$6=0,0,C$6/TRE_fec!C$6)</f>
        <v>0</v>
      </c>
      <c r="D73" s="330">
        <f>IF(D$6=0,0,D$6/TRE_fec!D$6)</f>
        <v>0</v>
      </c>
      <c r="E73" s="330">
        <f>IF(E$6=0,0,E$6/TRE_fec!E$6)</f>
        <v>0</v>
      </c>
      <c r="F73" s="330">
        <f>IF(F$6=0,0,F$6/TRE_fec!F$6)</f>
        <v>0</v>
      </c>
      <c r="G73" s="330">
        <f>IF(G$6=0,0,G$6/TRE_fec!G$6)</f>
        <v>0</v>
      </c>
      <c r="H73" s="330">
        <f>IF(H$6=0,0,H$6/TRE_fec!H$6)</f>
        <v>0</v>
      </c>
      <c r="I73" s="330">
        <f>IF(I$6=0,0,I$6/TRE_fec!I$6)</f>
        <v>0</v>
      </c>
      <c r="J73" s="330">
        <f>IF(J$6=0,0,J$6/TRE_fec!J$6)</f>
        <v>0</v>
      </c>
      <c r="K73" s="330">
        <f>IF(K$6=0,0,K$6/TRE_fec!K$6)</f>
        <v>0</v>
      </c>
      <c r="L73" s="330">
        <f>IF(L$6=0,0,L$6/TRE_fec!L$6)</f>
        <v>0</v>
      </c>
      <c r="M73" s="330">
        <f>IF(M$6=0,0,M$6/TRE_fec!M$6)</f>
        <v>0</v>
      </c>
      <c r="N73" s="330">
        <f>IF(N$6=0,0,N$6/TRE_fec!N$6)</f>
        <v>0</v>
      </c>
      <c r="O73" s="330">
        <f>IF(O$6=0,0,O$6/TRE_fec!O$6)</f>
        <v>0</v>
      </c>
      <c r="P73" s="330">
        <f>IF(P$6=0,0,P$6/TRE_fec!P$6)</f>
        <v>0</v>
      </c>
      <c r="Q73" s="330">
        <f>IF(Q$6=0,0,Q$6/TRE_fec!Q$6)</f>
        <v>0</v>
      </c>
      <c r="R73" s="330">
        <f>IF(R$6=0,0,R$6/TRE_fec!R$6)</f>
        <v>0</v>
      </c>
      <c r="S73" s="330">
        <f>IF(S$6=0,0,S$6/TRE_fec!S$6)</f>
        <v>0</v>
      </c>
      <c r="T73" s="330">
        <f>IF(T$6=0,0,T$6/TRE_fec!T$6)</f>
        <v>0</v>
      </c>
      <c r="U73" s="330">
        <f>IF(U$6=0,0,U$6/TRE_fec!U$6)</f>
        <v>0</v>
      </c>
      <c r="V73" s="330">
        <f>IF(V$6=0,0,V$6/TRE_fec!V$6)</f>
        <v>0</v>
      </c>
      <c r="W73" s="330">
        <f>IF(W$6=0,0,W$6/TRE_fec!W$6)</f>
        <v>0</v>
      </c>
      <c r="X73" s="330">
        <f>IF(X$6=0,0,X$6/TRE_fec!X$6)</f>
        <v>0</v>
      </c>
      <c r="Y73" s="330">
        <f>IF(Y$6=0,0,Y$6/TRE_fec!Y$6)</f>
        <v>0</v>
      </c>
      <c r="DA73" s="67"/>
    </row>
    <row r="74" spans="1:105" ht="12" customHeight="1" x14ac:dyDescent="0.25">
      <c r="A74" s="173" t="s">
        <v>92</v>
      </c>
      <c r="B74" s="331">
        <f>IF(B$7=0,0,B$7/TRE_fec!B$7)</f>
        <v>0</v>
      </c>
      <c r="C74" s="331">
        <f>IF(C$7=0,0,C$7/TRE_fec!C$7)</f>
        <v>0</v>
      </c>
      <c r="D74" s="331">
        <f>IF(D$7=0,0,D$7/TRE_fec!D$7)</f>
        <v>0</v>
      </c>
      <c r="E74" s="331">
        <f>IF(E$7=0,0,E$7/TRE_fec!E$7)</f>
        <v>0</v>
      </c>
      <c r="F74" s="331">
        <f>IF(F$7=0,0,F$7/TRE_fec!F$7)</f>
        <v>0</v>
      </c>
      <c r="G74" s="331">
        <f>IF(G$7=0,0,G$7/TRE_fec!G$7)</f>
        <v>0</v>
      </c>
      <c r="H74" s="331">
        <f>IF(H$7=0,0,H$7/TRE_fec!H$7)</f>
        <v>0</v>
      </c>
      <c r="I74" s="331">
        <f>IF(I$7=0,0,I$7/TRE_fec!I$7)</f>
        <v>0</v>
      </c>
      <c r="J74" s="331">
        <f>IF(J$7=0,0,J$7/TRE_fec!J$7)</f>
        <v>0</v>
      </c>
      <c r="K74" s="331">
        <f>IF(K$7=0,0,K$7/TRE_fec!K$7)</f>
        <v>0</v>
      </c>
      <c r="L74" s="331">
        <f>IF(L$7=0,0,L$7/TRE_fec!L$7)</f>
        <v>0</v>
      </c>
      <c r="M74" s="331">
        <f>IF(M$7=0,0,M$7/TRE_fec!M$7)</f>
        <v>0</v>
      </c>
      <c r="N74" s="331">
        <f>IF(N$7=0,0,N$7/TRE_fec!N$7)</f>
        <v>0</v>
      </c>
      <c r="O74" s="331">
        <f>IF(O$7=0,0,O$7/TRE_fec!O$7)</f>
        <v>0</v>
      </c>
      <c r="P74" s="331">
        <f>IF(P$7=0,0,P$7/TRE_fec!P$7)</f>
        <v>0</v>
      </c>
      <c r="Q74" s="331">
        <f>IF(Q$7=0,0,Q$7/TRE_fec!Q$7)</f>
        <v>0</v>
      </c>
      <c r="R74" s="331">
        <f>IF(R$7=0,0,R$7/TRE_fec!R$7)</f>
        <v>0</v>
      </c>
      <c r="S74" s="331">
        <f>IF(S$7=0,0,S$7/TRE_fec!S$7)</f>
        <v>0</v>
      </c>
      <c r="T74" s="331">
        <f>IF(T$7=0,0,T$7/TRE_fec!T$7)</f>
        <v>0</v>
      </c>
      <c r="U74" s="331">
        <f>IF(U$7=0,0,U$7/TRE_fec!U$7)</f>
        <v>0</v>
      </c>
      <c r="V74" s="331">
        <f>IF(V$7=0,0,V$7/TRE_fec!V$7)</f>
        <v>0</v>
      </c>
      <c r="W74" s="331">
        <f>IF(W$7=0,0,W$7/TRE_fec!W$7)</f>
        <v>0</v>
      </c>
      <c r="X74" s="331">
        <f>IF(X$7=0,0,X$7/TRE_fec!X$7)</f>
        <v>0</v>
      </c>
      <c r="Y74" s="331">
        <f>IF(Y$7=0,0,Y$7/TRE_fec!Y$7)</f>
        <v>0</v>
      </c>
      <c r="DA74" s="177"/>
    </row>
    <row r="75" spans="1:105" ht="12" customHeight="1" x14ac:dyDescent="0.25">
      <c r="A75" s="173" t="s">
        <v>93</v>
      </c>
      <c r="B75" s="331">
        <f>IF(B$8=0,0,B$8/TRE_fec!B$8)</f>
        <v>0</v>
      </c>
      <c r="C75" s="331">
        <f>IF(C$8=0,0,C$8/TRE_fec!C$8)</f>
        <v>0</v>
      </c>
      <c r="D75" s="331">
        <f>IF(D$8=0,0,D$8/TRE_fec!D$8)</f>
        <v>0</v>
      </c>
      <c r="E75" s="331">
        <f>IF(E$8=0,0,E$8/TRE_fec!E$8)</f>
        <v>0</v>
      </c>
      <c r="F75" s="331">
        <f>IF(F$8=0,0,F$8/TRE_fec!F$8)</f>
        <v>0</v>
      </c>
      <c r="G75" s="331">
        <f>IF(G$8=0,0,G$8/TRE_fec!G$8)</f>
        <v>0</v>
      </c>
      <c r="H75" s="331">
        <f>IF(H$8=0,0,H$8/TRE_fec!H$8)</f>
        <v>0</v>
      </c>
      <c r="I75" s="331">
        <f>IF(I$8=0,0,I$8/TRE_fec!I$8)</f>
        <v>0</v>
      </c>
      <c r="J75" s="331">
        <f>IF(J$8=0,0,J$8/TRE_fec!J$8)</f>
        <v>0</v>
      </c>
      <c r="K75" s="331">
        <f>IF(K$8=0,0,K$8/TRE_fec!K$8)</f>
        <v>0</v>
      </c>
      <c r="L75" s="331">
        <f>IF(L$8=0,0,L$8/TRE_fec!L$8)</f>
        <v>0</v>
      </c>
      <c r="M75" s="331">
        <f>IF(M$8=0,0,M$8/TRE_fec!M$8)</f>
        <v>0</v>
      </c>
      <c r="N75" s="331">
        <f>IF(N$8=0,0,N$8/TRE_fec!N$8)</f>
        <v>0</v>
      </c>
      <c r="O75" s="331">
        <f>IF(O$8=0,0,O$8/TRE_fec!O$8)</f>
        <v>0</v>
      </c>
      <c r="P75" s="331">
        <f>IF(P$8=0,0,P$8/TRE_fec!P$8)</f>
        <v>0</v>
      </c>
      <c r="Q75" s="331">
        <f>IF(Q$8=0,0,Q$8/TRE_fec!Q$8)</f>
        <v>0</v>
      </c>
      <c r="R75" s="331">
        <f>IF(R$8=0,0,R$8/TRE_fec!R$8)</f>
        <v>0</v>
      </c>
      <c r="S75" s="331">
        <f>IF(S$8=0,0,S$8/TRE_fec!S$8)</f>
        <v>0</v>
      </c>
      <c r="T75" s="331">
        <f>IF(T$8=0,0,T$8/TRE_fec!T$8)</f>
        <v>0</v>
      </c>
      <c r="U75" s="331">
        <f>IF(U$8=0,0,U$8/TRE_fec!U$8)</f>
        <v>0</v>
      </c>
      <c r="V75" s="331">
        <f>IF(V$8=0,0,V$8/TRE_fec!V$8)</f>
        <v>0</v>
      </c>
      <c r="W75" s="331">
        <f>IF(W$8=0,0,W$8/TRE_fec!W$8)</f>
        <v>0</v>
      </c>
      <c r="X75" s="331">
        <f>IF(X$8=0,0,X$8/TRE_fec!X$8)</f>
        <v>0</v>
      </c>
      <c r="Y75" s="331">
        <f>IF(Y$8=0,0,Y$8/TRE_fec!Y$8)</f>
        <v>0</v>
      </c>
      <c r="DA75" s="177"/>
    </row>
    <row r="76" spans="1:105" ht="12" customHeight="1" x14ac:dyDescent="0.25">
      <c r="A76" s="173" t="s">
        <v>94</v>
      </c>
      <c r="B76" s="331">
        <f>IF(B$9=0,0,B$9/TRE_fec!B$9)</f>
        <v>0</v>
      </c>
      <c r="C76" s="331">
        <f>IF(C$9=0,0,C$9/TRE_fec!C$9)</f>
        <v>0</v>
      </c>
      <c r="D76" s="331">
        <f>IF(D$9=0,0,D$9/TRE_fec!D$9)</f>
        <v>0</v>
      </c>
      <c r="E76" s="331">
        <f>IF(E$9=0,0,E$9/TRE_fec!E$9)</f>
        <v>0</v>
      </c>
      <c r="F76" s="331">
        <f>IF(F$9=0,0,F$9/TRE_fec!F$9)</f>
        <v>0</v>
      </c>
      <c r="G76" s="331">
        <f>IF(G$9=0,0,G$9/TRE_fec!G$9)</f>
        <v>0</v>
      </c>
      <c r="H76" s="331">
        <f>IF(H$9=0,0,H$9/TRE_fec!H$9)</f>
        <v>0</v>
      </c>
      <c r="I76" s="331">
        <f>IF(I$9=0,0,I$9/TRE_fec!I$9)</f>
        <v>0</v>
      </c>
      <c r="J76" s="331">
        <f>IF(J$9=0,0,J$9/TRE_fec!J$9)</f>
        <v>0</v>
      </c>
      <c r="K76" s="331">
        <f>IF(K$9=0,0,K$9/TRE_fec!K$9)</f>
        <v>0</v>
      </c>
      <c r="L76" s="331">
        <f>IF(L$9=0,0,L$9/TRE_fec!L$9)</f>
        <v>0</v>
      </c>
      <c r="M76" s="331">
        <f>IF(M$9=0,0,M$9/TRE_fec!M$9)</f>
        <v>0</v>
      </c>
      <c r="N76" s="331">
        <f>IF(N$9=0,0,N$9/TRE_fec!N$9)</f>
        <v>0</v>
      </c>
      <c r="O76" s="331">
        <f>IF(O$9=0,0,O$9/TRE_fec!O$9)</f>
        <v>0</v>
      </c>
      <c r="P76" s="331">
        <f>IF(P$9=0,0,P$9/TRE_fec!P$9)</f>
        <v>0</v>
      </c>
      <c r="Q76" s="331">
        <f>IF(Q$9=0,0,Q$9/TRE_fec!Q$9)</f>
        <v>0</v>
      </c>
      <c r="R76" s="331">
        <f>IF(R$9=0,0,R$9/TRE_fec!R$9)</f>
        <v>0</v>
      </c>
      <c r="S76" s="331">
        <f>IF(S$9=0,0,S$9/TRE_fec!S$9)</f>
        <v>0</v>
      </c>
      <c r="T76" s="331">
        <f>IF(T$9=0,0,T$9/TRE_fec!T$9)</f>
        <v>0</v>
      </c>
      <c r="U76" s="331">
        <f>IF(U$9=0,0,U$9/TRE_fec!U$9)</f>
        <v>0</v>
      </c>
      <c r="V76" s="331">
        <f>IF(V$9=0,0,V$9/TRE_fec!V$9)</f>
        <v>0</v>
      </c>
      <c r="W76" s="331">
        <f>IF(W$9=0,0,W$9/TRE_fec!W$9)</f>
        <v>0</v>
      </c>
      <c r="X76" s="331">
        <f>IF(X$9=0,0,X$9/TRE_fec!X$9)</f>
        <v>0</v>
      </c>
      <c r="Y76" s="331">
        <f>IF(Y$9=0,0,Y$9/TRE_fec!Y$9)</f>
        <v>0</v>
      </c>
      <c r="DA76" s="177"/>
    </row>
    <row r="77" spans="1:105" ht="12" customHeight="1" x14ac:dyDescent="0.25">
      <c r="A77" s="56" t="s">
        <v>95</v>
      </c>
      <c r="B77" s="332">
        <f>IF(B$10=0,0,B$10/TRE_fec!B$10)</f>
        <v>1.849938024715464</v>
      </c>
      <c r="C77" s="332">
        <f>IF(C$10=0,0,C$10/TRE_fec!C$10)</f>
        <v>1.6840172856872324</v>
      </c>
      <c r="D77" s="332">
        <f>IF(D$10=0,0,D$10/TRE_fec!D$10)</f>
        <v>1.4952582149436173</v>
      </c>
      <c r="E77" s="332">
        <f>IF(E$10=0,0,E$10/TRE_fec!E$10)</f>
        <v>1.8203879270166645</v>
      </c>
      <c r="F77" s="332">
        <f>IF(F$10=0,0,F$10/TRE_fec!F$10)</f>
        <v>1.6484542233721873</v>
      </c>
      <c r="G77" s="332">
        <f>IF(G$10=0,0,G$10/TRE_fec!G$10)</f>
        <v>1.7879539707036833</v>
      </c>
      <c r="H77" s="332">
        <f>IF(H$10=0,0,H$10/TRE_fec!H$10)</f>
        <v>1.5797747689207779</v>
      </c>
      <c r="I77" s="332">
        <f>IF(I$10=0,0,I$10/TRE_fec!I$10)</f>
        <v>1.3901696777274286</v>
      </c>
      <c r="J77" s="332">
        <f>IF(J$10=0,0,J$10/TRE_fec!J$10)</f>
        <v>1.3314711175463616</v>
      </c>
      <c r="K77" s="332">
        <f>IF(K$10=0,0,K$10/TRE_fec!K$10)</f>
        <v>1.4912201669787022</v>
      </c>
      <c r="L77" s="332">
        <f>IF(L$10=0,0,L$10/TRE_fec!L$10)</f>
        <v>1.434290225075689</v>
      </c>
      <c r="M77" s="332">
        <f>IF(M$10=0,0,M$10/TRE_fec!M$10)</f>
        <v>1.2408532598140574</v>
      </c>
      <c r="N77" s="332">
        <f>IF(N$10=0,0,N$10/TRE_fec!N$10)</f>
        <v>0.9575549663959666</v>
      </c>
      <c r="O77" s="332">
        <f>IF(O$10=0,0,O$10/TRE_fec!O$10)</f>
        <v>1.1050614039217308</v>
      </c>
      <c r="P77" s="332">
        <f>IF(P$10=0,0,P$10/TRE_fec!P$10)</f>
        <v>0.96823504850843567</v>
      </c>
      <c r="Q77" s="332">
        <f>IF(Q$10=0,0,Q$10/TRE_fec!Q$10)</f>
        <v>1.0608159744628176</v>
      </c>
      <c r="R77" s="332">
        <f>IF(R$10=0,0,R$10/TRE_fec!R$10)</f>
        <v>1.0758927200382902</v>
      </c>
      <c r="S77" s="332">
        <f>IF(S$10=0,0,S$10/TRE_fec!S$10)</f>
        <v>1.0401193187433686</v>
      </c>
      <c r="T77" s="332">
        <f>IF(T$10=0,0,T$10/TRE_fec!T$10)</f>
        <v>0.97355170024026783</v>
      </c>
      <c r="U77" s="332">
        <f>IF(U$10=0,0,U$10/TRE_fec!U$10)</f>
        <v>1.0222782537384414</v>
      </c>
      <c r="V77" s="332">
        <f>IF(V$10=0,0,V$10/TRE_fec!V$10)</f>
        <v>0.96406280558520396</v>
      </c>
      <c r="W77" s="332">
        <f>IF(W$10=0,0,W$10/TRE_fec!W$10)</f>
        <v>0.9281724743855343</v>
      </c>
      <c r="X77" s="332">
        <f>IF(X$10=0,0,X$10/TRE_fec!X$10)</f>
        <v>0.94729374068275107</v>
      </c>
      <c r="Y77" s="332">
        <f>IF(Y$10=0,0,Y$10/TRE_fec!Y$10)</f>
        <v>0.73983754971334115</v>
      </c>
      <c r="DA77" s="68"/>
    </row>
    <row r="78" spans="1:105" ht="12" customHeight="1" x14ac:dyDescent="0.25">
      <c r="A78" s="174" t="s">
        <v>2403</v>
      </c>
      <c r="B78" s="348">
        <f>IF(B$16=0,0,B$16/TRE_fec!B$16)</f>
        <v>1.8499380247154644</v>
      </c>
      <c r="C78" s="348">
        <f>IF(C$16=0,0,C$16/TRE_fec!C$16)</f>
        <v>1.6840172856872329</v>
      </c>
      <c r="D78" s="348">
        <f>IF(D$16=0,0,D$16/TRE_fec!D$16)</f>
        <v>1.4952582149436171</v>
      </c>
      <c r="E78" s="348">
        <f>IF(E$16=0,0,E$16/TRE_fec!E$16)</f>
        <v>1.8756650757100297</v>
      </c>
      <c r="F78" s="348">
        <f>IF(F$16=0,0,F$16/TRE_fec!F$16)</f>
        <v>1.6484542233721879</v>
      </c>
      <c r="G78" s="348">
        <f>IF(G$16=0,0,G$16/TRE_fec!G$16)</f>
        <v>1.7879539707036822</v>
      </c>
      <c r="H78" s="348">
        <f>IF(H$16=0,0,H$16/TRE_fec!H$16)</f>
        <v>1.5797747689207788</v>
      </c>
      <c r="I78" s="348">
        <f>IF(I$16=0,0,I$16/TRE_fec!I$16)</f>
        <v>1.4426896158914075</v>
      </c>
      <c r="J78" s="348">
        <f>IF(J$16=0,0,J$16/TRE_fec!J$16)</f>
        <v>1.3879306299515752</v>
      </c>
      <c r="K78" s="348">
        <f>IF(K$16=0,0,K$16/TRE_fec!K$16)</f>
        <v>1.4912201669787017</v>
      </c>
      <c r="L78" s="348">
        <f>IF(L$16=0,0,L$16/TRE_fec!L$16)</f>
        <v>1.4876326450084973</v>
      </c>
      <c r="M78" s="348">
        <f>IF(M$16=0,0,M$16/TRE_fec!M$16)</f>
        <v>1.3047542396842067</v>
      </c>
      <c r="N78" s="348">
        <f>IF(N$16=0,0,N$16/TRE_fec!N$16)</f>
        <v>1.0302817349674025</v>
      </c>
      <c r="O78" s="348">
        <f>IF(O$16=0,0,O$16/TRE_fec!O$16)</f>
        <v>1.1790882480260942</v>
      </c>
      <c r="P78" s="348">
        <f>IF(P$16=0,0,P$16/TRE_fec!P$16)</f>
        <v>0.96823504850843578</v>
      </c>
      <c r="Q78" s="348">
        <f>IF(Q$16=0,0,Q$16/TRE_fec!Q$16)</f>
        <v>1.1342628804102108</v>
      </c>
      <c r="R78" s="348">
        <f>IF(R$16=0,0,R$16/TRE_fec!R$16)</f>
        <v>1.1513163674016764</v>
      </c>
      <c r="S78" s="348">
        <f>IF(S$16=0,0,S$16/TRE_fec!S$16)</f>
        <v>1.0947380989831486</v>
      </c>
      <c r="T78" s="348">
        <f>IF(T$16=0,0,T$16/TRE_fec!T$16)</f>
        <v>1.0298462588542985</v>
      </c>
      <c r="U78" s="348">
        <f>IF(U$16=0,0,U$16/TRE_fec!U$16)</f>
        <v>1.0667875027841458</v>
      </c>
      <c r="V78" s="348">
        <f>IF(V$16=0,0,V$16/TRE_fec!V$16)</f>
        <v>1.049056951729358</v>
      </c>
      <c r="W78" s="348">
        <f>IF(W$16=0,0,W$16/TRE_fec!W$16)</f>
        <v>1.0356288361831387</v>
      </c>
      <c r="X78" s="348">
        <f>IF(X$16=0,0,X$16/TRE_fec!X$16)</f>
        <v>1.0507125846776648</v>
      </c>
      <c r="Y78" s="348">
        <f>IF(Y$16=0,0,Y$16/TRE_fec!Y$16)</f>
        <v>0.86173502920141898</v>
      </c>
      <c r="DA78" s="178"/>
    </row>
    <row r="79" spans="1:105" ht="12" customHeight="1" x14ac:dyDescent="0.25">
      <c r="A79" s="174" t="s">
        <v>2413</v>
      </c>
      <c r="B79" s="348">
        <f>IF(B$24=0,0,B$24/TRE_fec!B$24)</f>
        <v>1.7899831765783614</v>
      </c>
      <c r="C79" s="348">
        <f>IF(C$24=0,0,C$24/TRE_fec!C$24)</f>
        <v>1.7551800745941188</v>
      </c>
      <c r="D79" s="348">
        <f>IF(D$24=0,0,D$24/TRE_fec!D$24)</f>
        <v>1.7323705987977136</v>
      </c>
      <c r="E79" s="348">
        <f>IF(E$24=0,0,E$24/TRE_fec!E$24)</f>
        <v>1.7829384010414382</v>
      </c>
      <c r="F79" s="348">
        <f>IF(F$24=0,0,F$24/TRE_fec!F$24)</f>
        <v>1.7590143415813109</v>
      </c>
      <c r="G79" s="348">
        <f>IF(G$24=0,0,G$24/TRE_fec!G$24)</f>
        <v>1.7924921031161665</v>
      </c>
      <c r="H79" s="348">
        <f>IF(H$24=0,0,H$24/TRE_fec!H$24)</f>
        <v>1.7599427934271479</v>
      </c>
      <c r="I79" s="348">
        <f>IF(I$24=0,0,I$24/TRE_fec!I$24)</f>
        <v>1.7304850588683272</v>
      </c>
      <c r="J79" s="348">
        <f>IF(J$24=0,0,J$24/TRE_fec!J$24)</f>
        <v>1.7254965996820018</v>
      </c>
      <c r="K79" s="348">
        <f>IF(K$24=0,0,K$24/TRE_fec!K$24)</f>
        <v>1.7439640488154311</v>
      </c>
      <c r="L79" s="348">
        <f>IF(L$24=0,0,L$24/TRE_fec!L$24)</f>
        <v>1.7474160358772501</v>
      </c>
      <c r="M79" s="348">
        <f>IF(M$24=0,0,M$24/TRE_fec!M$24)</f>
        <v>1.7146011930523608</v>
      </c>
      <c r="N79" s="348">
        <f>IF(N$24=0,0,N$24/TRE_fec!N$24)</f>
        <v>1.6702049241759911</v>
      </c>
      <c r="O79" s="348">
        <f>IF(O$24=0,0,O$24/TRE_fec!O$24)</f>
        <v>1.6915987610892009</v>
      </c>
      <c r="P79" s="348">
        <f>IF(P$24=0,0,P$24/TRE_fec!P$24)</f>
        <v>1.6631078267445025</v>
      </c>
      <c r="Q79" s="348">
        <f>IF(Q$24=0,0,Q$24/TRE_fec!Q$24)</f>
        <v>1.6855560098878593</v>
      </c>
      <c r="R79" s="348">
        <f>IF(R$24=0,0,R$24/TRE_fec!R$24)</f>
        <v>1.6882887898622974</v>
      </c>
      <c r="S79" s="348">
        <f>IF(S$24=0,0,S$24/TRE_fec!S$24)</f>
        <v>1.6832135118735569</v>
      </c>
      <c r="T79" s="348">
        <f>IF(T$24=0,0,T$24/TRE_fec!T$24)</f>
        <v>1.6712801909976911</v>
      </c>
      <c r="U79" s="348">
        <f>IF(U$24=0,0,U$24/TRE_fec!U$24)</f>
        <v>1.680767840859491</v>
      </c>
      <c r="V79" s="348">
        <f>IF(V$24=0,0,V$24/TRE_fec!V$24)</f>
        <v>1.6736834845648922</v>
      </c>
      <c r="W79" s="348">
        <f>IF(W$24=0,0,W$24/TRE_fec!W$24)</f>
        <v>1.6685492157899964</v>
      </c>
      <c r="X79" s="348">
        <f>IF(X$24=0,0,X$24/TRE_fec!X$24)</f>
        <v>1.671639919480288</v>
      </c>
      <c r="Y79" s="348">
        <f>IF(Y$24=0,0,Y$24/TRE_fec!Y$24)</f>
        <v>1.6320605953110838</v>
      </c>
      <c r="DA79" s="178"/>
    </row>
    <row r="80" spans="1:105" ht="12" customHeight="1" x14ac:dyDescent="0.25">
      <c r="A80" s="174" t="s">
        <v>2418</v>
      </c>
      <c r="B80" s="348">
        <f>IF(B$27=0,0,B$27/TRE_fec!B$27)</f>
        <v>1.8499380247154646</v>
      </c>
      <c r="C80" s="348">
        <f>IF(C$27=0,0,C$27/TRE_fec!C$27)</f>
        <v>1.6840172856872324</v>
      </c>
      <c r="D80" s="348">
        <f>IF(D$27=0,0,D$27/TRE_fec!D$27)</f>
        <v>1.4952582149436173</v>
      </c>
      <c r="E80" s="348">
        <f>IF(E$27=0,0,E$27/TRE_fec!E$27)</f>
        <v>1.8756650757100302</v>
      </c>
      <c r="F80" s="348">
        <f>IF(F$27=0,0,F$27/TRE_fec!F$27)</f>
        <v>1.6484542233721879</v>
      </c>
      <c r="G80" s="348">
        <f>IF(G$27=0,0,G$27/TRE_fec!G$27)</f>
        <v>1.7879539707036831</v>
      </c>
      <c r="H80" s="348">
        <f>IF(H$27=0,0,H$27/TRE_fec!H$27)</f>
        <v>1.5797747689207784</v>
      </c>
      <c r="I80" s="348">
        <f>IF(I$27=0,0,I$27/TRE_fec!I$27)</f>
        <v>1.4426896158914082</v>
      </c>
      <c r="J80" s="348">
        <f>IF(J$27=0,0,J$27/TRE_fec!J$27)</f>
        <v>1.3879306299515757</v>
      </c>
      <c r="K80" s="348">
        <f>IF(K$27=0,0,K$27/TRE_fec!K$27)</f>
        <v>1.4912201669787024</v>
      </c>
      <c r="L80" s="348">
        <f>IF(L$27=0,0,L$27/TRE_fec!L$27)</f>
        <v>1.4876326450084967</v>
      </c>
      <c r="M80" s="348">
        <f>IF(M$27=0,0,M$27/TRE_fec!M$27)</f>
        <v>1.3047542396842067</v>
      </c>
      <c r="N80" s="348">
        <f>IF(N$27=0,0,N$27/TRE_fec!N$27)</f>
        <v>1.0302817349674023</v>
      </c>
      <c r="O80" s="348">
        <f>IF(O$27=0,0,O$27/TRE_fec!O$27)</f>
        <v>1.1790882480260942</v>
      </c>
      <c r="P80" s="348">
        <f>IF(P$27=0,0,P$27/TRE_fec!P$27)</f>
        <v>0.96823504850843578</v>
      </c>
      <c r="Q80" s="348">
        <f>IF(Q$27=0,0,Q$27/TRE_fec!Q$27)</f>
        <v>1.1342628804102108</v>
      </c>
      <c r="R80" s="348">
        <f>IF(R$27=0,0,R$27/TRE_fec!R$27)</f>
        <v>1.1513163674016764</v>
      </c>
      <c r="S80" s="348">
        <f>IF(S$27=0,0,S$27/TRE_fec!S$27)</f>
        <v>1.0947380989831488</v>
      </c>
      <c r="T80" s="348">
        <f>IF(T$27=0,0,T$27/TRE_fec!T$27)</f>
        <v>1.029846258854298</v>
      </c>
      <c r="U80" s="348">
        <f>IF(U$27=0,0,U$27/TRE_fec!U$27)</f>
        <v>1.0667875027841458</v>
      </c>
      <c r="V80" s="348">
        <f>IF(V$27=0,0,V$27/TRE_fec!V$27)</f>
        <v>1.0490569517293578</v>
      </c>
      <c r="W80" s="348">
        <f>IF(W$27=0,0,W$27/TRE_fec!W$27)</f>
        <v>1.0356288361831387</v>
      </c>
      <c r="X80" s="348">
        <f>IF(X$27=0,0,X$27/TRE_fec!X$27)</f>
        <v>1.0507125846776644</v>
      </c>
      <c r="Y80" s="348">
        <f>IF(Y$27=0,0,Y$27/TRE_fec!Y$27)</f>
        <v>0.86173502920141909</v>
      </c>
      <c r="DA80" s="178"/>
    </row>
    <row r="81" spans="1:105" ht="12" customHeight="1" x14ac:dyDescent="0.25">
      <c r="A81" s="174" t="s">
        <v>2428</v>
      </c>
      <c r="B81" s="348">
        <f>IF(B$35=0,0,B$35/TRE_fec!B$35)</f>
        <v>2.5543638422124344</v>
      </c>
      <c r="C81" s="348">
        <f>IF(C$35=0,0,C$35/TRE_fec!C$35)</f>
        <v>2.5456459153145992</v>
      </c>
      <c r="D81" s="348">
        <f>IF(D$35=0,0,D$35/TRE_fec!D$35)</f>
        <v>2.4742416953966853</v>
      </c>
      <c r="E81" s="348">
        <f>IF(E$35=0,0,E$35/TRE_fec!E$35)</f>
        <v>2.1118665281523814</v>
      </c>
      <c r="F81" s="348">
        <f>IF(F$35=0,0,F$35/TRE_fec!F$35)</f>
        <v>1.9142744950861694</v>
      </c>
      <c r="G81" s="348">
        <f>IF(G$35=0,0,G$35/TRE_fec!G$35)</f>
        <v>2.0626269228506282</v>
      </c>
      <c r="H81" s="348">
        <f>IF(H$35=0,0,H$35/TRE_fec!H$35)</f>
        <v>2.2059534177669402</v>
      </c>
      <c r="I81" s="348">
        <f>IF(I$35=0,0,I$35/TRE_fec!I$35)</f>
        <v>2.3590022240255788</v>
      </c>
      <c r="J81" s="348">
        <f>IF(J$35=0,0,J$35/TRE_fec!J$35)</f>
        <v>2.1835980565941644</v>
      </c>
      <c r="K81" s="348">
        <f>IF(K$35=0,0,K$35/TRE_fec!K$35)</f>
        <v>2.4293420523478568</v>
      </c>
      <c r="L81" s="348">
        <f>IF(L$35=0,0,L$35/TRE_fec!L$35)</f>
        <v>2.3464938212629116</v>
      </c>
      <c r="M81" s="348">
        <f>IF(M$35=0,0,M$35/TRE_fec!M$35)</f>
        <v>2.3740038985099616</v>
      </c>
      <c r="N81" s="348">
        <f>IF(N$35=0,0,N$35/TRE_fec!N$35)</f>
        <v>2.1610150369970507</v>
      </c>
      <c r="O81" s="348">
        <f>IF(O$35=0,0,O$35/TRE_fec!O$35)</f>
        <v>2.3817286726452491</v>
      </c>
      <c r="P81" s="348">
        <f>IF(P$35=0,0,P$35/TRE_fec!P$35)</f>
        <v>2.2728607520171566</v>
      </c>
      <c r="Q81" s="348">
        <f>IF(Q$35=0,0,Q$35/TRE_fec!Q$35)</f>
        <v>2.2990735332586283</v>
      </c>
      <c r="R81" s="348">
        <f>IF(R$35=0,0,R$35/TRE_fec!R$35)</f>
        <v>2.2849552951381447</v>
      </c>
      <c r="S81" s="348">
        <f>IF(S$35=0,0,S$35/TRE_fec!S$35)</f>
        <v>2.2981544918830612</v>
      </c>
      <c r="T81" s="348">
        <f>IF(T$35=0,0,T$35/TRE_fec!T$35)</f>
        <v>2.2786821639714465</v>
      </c>
      <c r="U81" s="348">
        <f>IF(U$35=0,0,U$35/TRE_fec!U$35)</f>
        <v>2.2455061824817113</v>
      </c>
      <c r="V81" s="348">
        <f>IF(V$35=0,0,V$35/TRE_fec!V$35)</f>
        <v>2.2635681105292975</v>
      </c>
      <c r="W81" s="348">
        <f>IF(W$35=0,0,W$35/TRE_fec!W$35)</f>
        <v>2.2516003865228669</v>
      </c>
      <c r="X81" s="348">
        <f>IF(X$35=0,0,X$35/TRE_fec!X$35)</f>
        <v>2.2631180205042982</v>
      </c>
      <c r="Y81" s="348">
        <f>IF(Y$35=0,0,Y$35/TRE_fec!Y$35)</f>
        <v>2.2706112320815461</v>
      </c>
      <c r="DA81" s="178"/>
    </row>
    <row r="82" spans="1:105" ht="12" customHeight="1" x14ac:dyDescent="0.25">
      <c r="A82" s="174" t="s">
        <v>2440</v>
      </c>
      <c r="B82" s="348">
        <f>IF(B$46=0,0,B$46/TRE_fec!B$46)</f>
        <v>0</v>
      </c>
      <c r="C82" s="348">
        <f>IF(C$46=0,0,C$46/TRE_fec!C$46)</f>
        <v>0</v>
      </c>
      <c r="D82" s="348">
        <f>IF(D$46=0,0,D$46/TRE_fec!D$46)</f>
        <v>0</v>
      </c>
      <c r="E82" s="348">
        <f>IF(E$46=0,0,E$46/TRE_fec!E$46)</f>
        <v>0</v>
      </c>
      <c r="F82" s="348">
        <f>IF(F$46=0,0,F$46/TRE_fec!F$46)</f>
        <v>0</v>
      </c>
      <c r="G82" s="348">
        <f>IF(G$46=0,0,G$46/TRE_fec!G$46)</f>
        <v>0</v>
      </c>
      <c r="H82" s="348">
        <f>IF(H$46=0,0,H$46/TRE_fec!H$46)</f>
        <v>0</v>
      </c>
      <c r="I82" s="348">
        <f>IF(I$46=0,0,I$46/TRE_fec!I$46)</f>
        <v>0</v>
      </c>
      <c r="J82" s="348">
        <f>IF(J$46=0,0,J$46/TRE_fec!J$46)</f>
        <v>0</v>
      </c>
      <c r="K82" s="348">
        <f>IF(K$46=0,0,K$46/TRE_fec!K$46)</f>
        <v>0</v>
      </c>
      <c r="L82" s="348">
        <f>IF(L$46=0,0,L$46/TRE_fec!L$46)</f>
        <v>0</v>
      </c>
      <c r="M82" s="348">
        <f>IF(M$46=0,0,M$46/TRE_fec!M$46)</f>
        <v>0</v>
      </c>
      <c r="N82" s="348">
        <f>IF(N$46=0,0,N$46/TRE_fec!N$46)</f>
        <v>0</v>
      </c>
      <c r="O82" s="348">
        <f>IF(O$46=0,0,O$46/TRE_fec!O$46)</f>
        <v>0</v>
      </c>
      <c r="P82" s="348">
        <f>IF(P$46=0,0,P$46/TRE_fec!P$46)</f>
        <v>0</v>
      </c>
      <c r="Q82" s="348">
        <f>IF(Q$46=0,0,Q$46/TRE_fec!Q$46)</f>
        <v>0</v>
      </c>
      <c r="R82" s="348">
        <f>IF(R$46=0,0,R$46/TRE_fec!R$46)</f>
        <v>0</v>
      </c>
      <c r="S82" s="348">
        <f>IF(S$46=0,0,S$46/TRE_fec!S$46)</f>
        <v>0</v>
      </c>
      <c r="T82" s="348">
        <f>IF(T$46=0,0,T$46/TRE_fec!T$46)</f>
        <v>0</v>
      </c>
      <c r="U82" s="348">
        <f>IF(U$46=0,0,U$46/TRE_fec!U$46)</f>
        <v>0</v>
      </c>
      <c r="V82" s="348">
        <f>IF(V$46=0,0,V$46/TRE_fec!V$46)</f>
        <v>0</v>
      </c>
      <c r="W82" s="348">
        <f>IF(W$46=0,0,W$46/TRE_fec!W$46)</f>
        <v>0</v>
      </c>
      <c r="X82" s="348">
        <f>IF(X$46=0,0,X$46/TRE_fec!X$46)</f>
        <v>0</v>
      </c>
      <c r="Y82" s="348">
        <f>IF(Y$46=0,0,Y$46/TRE_fec!Y$46)</f>
        <v>0</v>
      </c>
      <c r="DA82" s="178"/>
    </row>
    <row r="83" spans="1:105" ht="12" customHeight="1" x14ac:dyDescent="0.25">
      <c r="A83" s="41" t="s">
        <v>2442</v>
      </c>
      <c r="B83" s="333">
        <f>IF(B$47=0,0,B$47/TRE_fec!B$47)</f>
        <v>0</v>
      </c>
      <c r="C83" s="333">
        <f>IF(C$47=0,0,C$47/TRE_fec!C$47)</f>
        <v>0</v>
      </c>
      <c r="D83" s="333">
        <f>IF(D$47=0,0,D$47/TRE_fec!D$47)</f>
        <v>0</v>
      </c>
      <c r="E83" s="333">
        <f>IF(E$47=0,0,E$47/TRE_fec!E$47)</f>
        <v>0</v>
      </c>
      <c r="F83" s="333">
        <f>IF(F$47=0,0,F$47/TRE_fec!F$47)</f>
        <v>0</v>
      </c>
      <c r="G83" s="333">
        <f>IF(G$47=0,0,G$47/TRE_fec!G$47)</f>
        <v>0</v>
      </c>
      <c r="H83" s="333">
        <f>IF(H$47=0,0,H$47/TRE_fec!H$47)</f>
        <v>0</v>
      </c>
      <c r="I83" s="333">
        <f>IF(I$47=0,0,I$47/TRE_fec!I$47)</f>
        <v>0</v>
      </c>
      <c r="J83" s="333">
        <f>IF(J$47=0,0,J$47/TRE_fec!J$47)</f>
        <v>0</v>
      </c>
      <c r="K83" s="333">
        <f>IF(K$47=0,0,K$47/TRE_fec!K$47)</f>
        <v>0</v>
      </c>
      <c r="L83" s="333">
        <f>IF(L$47=0,0,L$47/TRE_fec!L$47)</f>
        <v>0</v>
      </c>
      <c r="M83" s="333">
        <f>IF(M$47=0,0,M$47/TRE_fec!M$47)</f>
        <v>0</v>
      </c>
      <c r="N83" s="333">
        <f>IF(N$47=0,0,N$47/TRE_fec!N$47)</f>
        <v>0</v>
      </c>
      <c r="O83" s="333">
        <f>IF(O$47=0,0,O$47/TRE_fec!O$47)</f>
        <v>0</v>
      </c>
      <c r="P83" s="333">
        <f>IF(P$47=0,0,P$47/TRE_fec!P$47)</f>
        <v>0</v>
      </c>
      <c r="Q83" s="333">
        <f>IF(Q$47=0,0,Q$47/TRE_fec!Q$47)</f>
        <v>0</v>
      </c>
      <c r="R83" s="333">
        <f>IF(R$47=0,0,R$47/TRE_fec!R$47)</f>
        <v>0</v>
      </c>
      <c r="S83" s="333">
        <f>IF(S$47=0,0,S$47/TRE_fec!S$47)</f>
        <v>0</v>
      </c>
      <c r="T83" s="333">
        <f>IF(T$47=0,0,T$47/TRE_fec!T$47)</f>
        <v>0</v>
      </c>
      <c r="U83" s="333">
        <f>IF(U$47=0,0,U$47/TRE_fec!U$47)</f>
        <v>0</v>
      </c>
      <c r="V83" s="333">
        <f>IF(V$47=0,0,V$47/TRE_fec!V$47)</f>
        <v>0</v>
      </c>
      <c r="W83" s="333">
        <f>IF(W$47=0,0,W$47/TRE_fec!W$47)</f>
        <v>0</v>
      </c>
      <c r="X83" s="333">
        <f>IF(X$47=0,0,X$47/TRE_fec!X$47)</f>
        <v>0</v>
      </c>
      <c r="Y83" s="333">
        <f>IF(Y$47=0,0,Y$47/TRE_fec!Y$47)</f>
        <v>0</v>
      </c>
      <c r="DA83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>
    <tabColor theme="6" tint="0.59999389629810485"/>
    <pageSetUpPr fitToPage="1"/>
  </sheetPr>
  <dimension ref="A1:DA38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Machinery equipment"</f>
        <v>SI: Machinery equipment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2" customHeight="1" x14ac:dyDescent="0.25">
      <c r="A3" s="30" t="s">
        <v>57</v>
      </c>
      <c r="B3" s="203">
        <v>2400.1078895287219</v>
      </c>
      <c r="C3" s="203">
        <v>2512.0798483287622</v>
      </c>
      <c r="D3" s="203">
        <v>2639.7932915436081</v>
      </c>
      <c r="E3" s="203">
        <v>2779.1555813788868</v>
      </c>
      <c r="F3" s="203">
        <v>2880.368082084949</v>
      </c>
      <c r="G3" s="203">
        <v>2880.4801390734551</v>
      </c>
      <c r="H3" s="203">
        <v>3028.6191815426068</v>
      </c>
      <c r="I3" s="203">
        <v>3314.0180001515541</v>
      </c>
      <c r="J3" s="203">
        <v>3423.2405797101451</v>
      </c>
      <c r="K3" s="203">
        <v>2682.5265114958852</v>
      </c>
      <c r="L3" s="203">
        <v>2873.953779927846</v>
      </c>
      <c r="M3" s="203">
        <v>2971.479101662952</v>
      </c>
      <c r="N3" s="203">
        <v>3031.1522504182381</v>
      </c>
      <c r="O3" s="203">
        <v>3106.0772706204789</v>
      </c>
      <c r="P3" s="203">
        <v>3221.8810157706462</v>
      </c>
      <c r="Q3" s="203">
        <v>3519.5622010000011</v>
      </c>
      <c r="R3" s="203">
        <v>3801.352305270038</v>
      </c>
      <c r="S3" s="203">
        <v>3991.2087680876029</v>
      </c>
      <c r="T3" s="203">
        <v>4076.001736492095</v>
      </c>
      <c r="U3" s="203">
        <v>4202.4941659299238</v>
      </c>
      <c r="V3" s="203">
        <v>4002.6370302096511</v>
      </c>
      <c r="W3" s="203">
        <v>4446.2366649385949</v>
      </c>
      <c r="X3" s="203">
        <v>4621.9154355339469</v>
      </c>
      <c r="Y3" s="203">
        <v>4621.4000000000005</v>
      </c>
      <c r="DA3" s="112" t="s">
        <v>2524</v>
      </c>
    </row>
    <row r="4" spans="1:105" ht="12" customHeight="1" x14ac:dyDescent="0.25">
      <c r="A4" s="172"/>
      <c r="B4" s="172"/>
      <c r="C4" s="172"/>
      <c r="D4" s="172"/>
      <c r="E4" s="172"/>
      <c r="F4" s="172"/>
      <c r="G4" s="172"/>
      <c r="H4" s="172"/>
      <c r="I4" s="172"/>
      <c r="J4" s="172"/>
      <c r="K4" s="172"/>
      <c r="L4" s="172"/>
      <c r="M4" s="172"/>
      <c r="N4" s="172"/>
      <c r="O4" s="172"/>
      <c r="P4" s="172"/>
      <c r="Q4" s="172"/>
      <c r="R4" s="172"/>
      <c r="S4" s="172"/>
      <c r="T4" s="172"/>
      <c r="U4" s="172"/>
      <c r="V4" s="172"/>
      <c r="W4" s="172"/>
      <c r="X4" s="172"/>
      <c r="Y4" s="172"/>
      <c r="DA4" s="176"/>
    </row>
    <row r="5" spans="1:105" ht="12" customHeight="1" x14ac:dyDescent="0.25">
      <c r="A5" s="30" t="s">
        <v>2110</v>
      </c>
      <c r="B5" s="203">
        <v>4802.0674678985824</v>
      </c>
      <c r="C5" s="203">
        <v>4224.4822650361939</v>
      </c>
      <c r="D5" s="203">
        <v>3948.035474920699</v>
      </c>
      <c r="E5" s="203">
        <v>4847.9893866606844</v>
      </c>
      <c r="F5" s="203">
        <v>5287.6557287122287</v>
      </c>
      <c r="G5" s="203">
        <v>5956.1541465624468</v>
      </c>
      <c r="H5" s="203">
        <v>6976.4247388768572</v>
      </c>
      <c r="I5" s="203">
        <v>6845.4213542074503</v>
      </c>
      <c r="J5" s="203">
        <v>5981.5951099660633</v>
      </c>
      <c r="K5" s="203">
        <v>4331.9319562614592</v>
      </c>
      <c r="L5" s="203">
        <v>5229.0411255229719</v>
      </c>
      <c r="M5" s="203">
        <v>5431.4124380360809</v>
      </c>
      <c r="N5" s="203">
        <v>5422.5845318772199</v>
      </c>
      <c r="O5" s="203">
        <v>5025.4185989543976</v>
      </c>
      <c r="P5" s="203">
        <v>5330.236918972194</v>
      </c>
      <c r="Q5" s="203">
        <v>5622.4577217024525</v>
      </c>
      <c r="R5" s="203">
        <v>5894.3815582148563</v>
      </c>
      <c r="S5" s="203">
        <v>6069.3290159222734</v>
      </c>
      <c r="T5" s="203">
        <v>8113.7596400561388</v>
      </c>
      <c r="U5" s="203">
        <v>8152.485896612433</v>
      </c>
      <c r="V5" s="203">
        <v>7833.8410964591812</v>
      </c>
      <c r="W5" s="203">
        <v>8437.8243588016721</v>
      </c>
      <c r="X5" s="203">
        <v>7626.5269876058319</v>
      </c>
      <c r="Y5" s="203">
        <v>7403.9304041349278</v>
      </c>
      <c r="DA5" s="112" t="s">
        <v>2525</v>
      </c>
    </row>
    <row r="6" spans="1:105" ht="12" customHeight="1" x14ac:dyDescent="0.25">
      <c r="A6" s="154" t="s">
        <v>2112</v>
      </c>
      <c r="B6" s="338">
        <v>6002.5843348732269</v>
      </c>
      <c r="C6" s="338">
        <v>5702.4551181295656</v>
      </c>
      <c r="D6" s="338">
        <v>5402.3259013859042</v>
      </c>
      <c r="E6" s="338">
        <v>5402.3259013859042</v>
      </c>
      <c r="F6" s="338">
        <v>5702.4551181295656</v>
      </c>
      <c r="G6" s="338">
        <v>6302.7135516168883</v>
      </c>
      <c r="H6" s="338">
        <v>7503.2304185915336</v>
      </c>
      <c r="I6" s="338">
        <v>7503.2304185915336</v>
      </c>
      <c r="J6" s="338">
        <v>7203.1012018478723</v>
      </c>
      <c r="K6" s="338">
        <v>7203.1012018478723</v>
      </c>
      <c r="L6" s="338">
        <v>6902.9719851042109</v>
      </c>
      <c r="M6" s="338">
        <v>6602.8427683605496</v>
      </c>
      <c r="N6" s="338">
        <v>6602.8427683605496</v>
      </c>
      <c r="O6" s="338">
        <v>6302.7135516168883</v>
      </c>
      <c r="P6" s="338">
        <v>6002.5843348732269</v>
      </c>
      <c r="Q6" s="338">
        <v>6002.5843348732269</v>
      </c>
      <c r="R6" s="338">
        <v>6302.7135516168883</v>
      </c>
      <c r="S6" s="338">
        <v>6602.8427683605496</v>
      </c>
      <c r="T6" s="338">
        <v>8703.7472855661799</v>
      </c>
      <c r="U6" s="338">
        <v>8703.7472855661799</v>
      </c>
      <c r="V6" s="338">
        <v>8403.6180688225177</v>
      </c>
      <c r="W6" s="338">
        <v>9003.8765023098404</v>
      </c>
      <c r="X6" s="338">
        <v>8703.7472855661799</v>
      </c>
      <c r="Y6" s="338">
        <v>8403.6180688225177</v>
      </c>
      <c r="DA6" s="160" t="s">
        <v>2526</v>
      </c>
    </row>
    <row r="7" spans="1:105" ht="12" customHeight="1" x14ac:dyDescent="0.25">
      <c r="A7" s="156" t="s">
        <v>2114</v>
      </c>
      <c r="B7" s="339">
        <v>0</v>
      </c>
      <c r="C7" s="340">
        <v>0</v>
      </c>
      <c r="D7" s="340">
        <v>0</v>
      </c>
      <c r="E7" s="340">
        <v>0</v>
      </c>
      <c r="F7" s="340">
        <v>600.25843348732269</v>
      </c>
      <c r="G7" s="340">
        <v>900.38765023098404</v>
      </c>
      <c r="H7" s="340">
        <v>1200.5168669746449</v>
      </c>
      <c r="I7" s="340">
        <v>300.12921674366129</v>
      </c>
      <c r="J7" s="340">
        <v>0</v>
      </c>
      <c r="K7" s="340">
        <v>0</v>
      </c>
      <c r="L7" s="340">
        <v>0</v>
      </c>
      <c r="M7" s="340">
        <v>0</v>
      </c>
      <c r="N7" s="340">
        <v>0</v>
      </c>
      <c r="O7" s="340">
        <v>0</v>
      </c>
      <c r="P7" s="340">
        <v>0</v>
      </c>
      <c r="Q7" s="340">
        <v>0</v>
      </c>
      <c r="R7" s="340">
        <v>600.25843348732269</v>
      </c>
      <c r="S7" s="340">
        <v>600.25843348732269</v>
      </c>
      <c r="T7" s="340">
        <v>2100.904517205629</v>
      </c>
      <c r="U7" s="340">
        <v>300.12921674366129</v>
      </c>
      <c r="V7" s="340">
        <v>0</v>
      </c>
      <c r="W7" s="340">
        <v>600.25843348732269</v>
      </c>
      <c r="X7" s="340">
        <v>0</v>
      </c>
      <c r="Y7" s="340">
        <v>0</v>
      </c>
      <c r="DA7" s="161" t="s">
        <v>2527</v>
      </c>
    </row>
    <row r="8" spans="1:105" ht="12" customHeight="1" x14ac:dyDescent="0.25">
      <c r="A8" s="157" t="s">
        <v>2116</v>
      </c>
      <c r="B8" s="341"/>
      <c r="C8" s="342">
        <f t="shared" ref="C8:Y8" si="0">B6+C7-C6</f>
        <v>300.12921674366135</v>
      </c>
      <c r="D8" s="342">
        <f t="shared" si="0"/>
        <v>300.12921674366135</v>
      </c>
      <c r="E8" s="342">
        <f t="shared" si="0"/>
        <v>0</v>
      </c>
      <c r="F8" s="342">
        <f t="shared" si="0"/>
        <v>300.12921674366135</v>
      </c>
      <c r="G8" s="342">
        <f t="shared" si="0"/>
        <v>300.12921674366135</v>
      </c>
      <c r="H8" s="342">
        <f t="shared" si="0"/>
        <v>0</v>
      </c>
      <c r="I8" s="342">
        <f t="shared" si="0"/>
        <v>300.12921674366135</v>
      </c>
      <c r="J8" s="342">
        <f t="shared" si="0"/>
        <v>300.12921674366135</v>
      </c>
      <c r="K8" s="342">
        <f t="shared" si="0"/>
        <v>0</v>
      </c>
      <c r="L8" s="342">
        <f t="shared" si="0"/>
        <v>300.12921674366135</v>
      </c>
      <c r="M8" s="342">
        <f t="shared" si="0"/>
        <v>300.12921674366135</v>
      </c>
      <c r="N8" s="342">
        <f t="shared" si="0"/>
        <v>0</v>
      </c>
      <c r="O8" s="342">
        <f t="shared" si="0"/>
        <v>300.12921674366135</v>
      </c>
      <c r="P8" s="342">
        <f t="shared" si="0"/>
        <v>300.12921674366135</v>
      </c>
      <c r="Q8" s="342">
        <f t="shared" si="0"/>
        <v>0</v>
      </c>
      <c r="R8" s="342">
        <f t="shared" si="0"/>
        <v>300.12921674366135</v>
      </c>
      <c r="S8" s="342">
        <f t="shared" si="0"/>
        <v>300.12921674366135</v>
      </c>
      <c r="T8" s="342">
        <f t="shared" si="0"/>
        <v>0</v>
      </c>
      <c r="U8" s="342">
        <f t="shared" si="0"/>
        <v>300.12921674366044</v>
      </c>
      <c r="V8" s="342">
        <f t="shared" si="0"/>
        <v>300.12921674366225</v>
      </c>
      <c r="W8" s="342">
        <f t="shared" si="0"/>
        <v>0</v>
      </c>
      <c r="X8" s="342">
        <f t="shared" si="0"/>
        <v>300.12921674366044</v>
      </c>
      <c r="Y8" s="342">
        <f t="shared" si="0"/>
        <v>300.12921674366225</v>
      </c>
      <c r="DA8" s="162"/>
    </row>
    <row r="9" spans="1:105" ht="12" customHeight="1" x14ac:dyDescent="0.25">
      <c r="A9" s="155" t="s">
        <v>2117</v>
      </c>
      <c r="B9" s="343">
        <f t="shared" ref="B9:Y9" si="1">B6-B5</f>
        <v>1200.5168669746445</v>
      </c>
      <c r="C9" s="343">
        <f t="shared" si="1"/>
        <v>1477.9728530933717</v>
      </c>
      <c r="D9" s="343">
        <f t="shared" si="1"/>
        <v>1454.2904264652052</v>
      </c>
      <c r="E9" s="343">
        <f t="shared" si="1"/>
        <v>554.33651472521979</v>
      </c>
      <c r="F9" s="343">
        <f t="shared" si="1"/>
        <v>414.7993894173369</v>
      </c>
      <c r="G9" s="343">
        <f t="shared" si="1"/>
        <v>346.55940505444141</v>
      </c>
      <c r="H9" s="343">
        <f t="shared" si="1"/>
        <v>526.80567971467644</v>
      </c>
      <c r="I9" s="343">
        <f t="shared" si="1"/>
        <v>657.80906438408329</v>
      </c>
      <c r="J9" s="343">
        <f t="shared" si="1"/>
        <v>1221.506091881809</v>
      </c>
      <c r="K9" s="343">
        <f t="shared" si="1"/>
        <v>2871.1692455864131</v>
      </c>
      <c r="L9" s="343">
        <f t="shared" si="1"/>
        <v>1673.930859581239</v>
      </c>
      <c r="M9" s="343">
        <f t="shared" si="1"/>
        <v>1171.4303303244687</v>
      </c>
      <c r="N9" s="343">
        <f t="shared" si="1"/>
        <v>1180.2582364833297</v>
      </c>
      <c r="O9" s="343">
        <f t="shared" si="1"/>
        <v>1277.2949526624907</v>
      </c>
      <c r="P9" s="343">
        <f t="shared" si="1"/>
        <v>672.34741590103295</v>
      </c>
      <c r="Q9" s="343">
        <f t="shared" si="1"/>
        <v>380.12661317077436</v>
      </c>
      <c r="R9" s="343">
        <f t="shared" si="1"/>
        <v>408.33199340203191</v>
      </c>
      <c r="S9" s="343">
        <f t="shared" si="1"/>
        <v>533.51375243827624</v>
      </c>
      <c r="T9" s="343">
        <f t="shared" si="1"/>
        <v>589.98764551004115</v>
      </c>
      <c r="U9" s="343">
        <f t="shared" si="1"/>
        <v>551.26138895374697</v>
      </c>
      <c r="V9" s="343">
        <f t="shared" si="1"/>
        <v>569.77697236333643</v>
      </c>
      <c r="W9" s="343">
        <f t="shared" si="1"/>
        <v>566.05214350816823</v>
      </c>
      <c r="X9" s="343">
        <f t="shared" si="1"/>
        <v>1077.220297960348</v>
      </c>
      <c r="Y9" s="343">
        <f t="shared" si="1"/>
        <v>999.68766468758986</v>
      </c>
      <c r="DA9" s="163"/>
    </row>
    <row r="10" spans="1:105" ht="12" customHeight="1" x14ac:dyDescent="0.25">
      <c r="A10" s="172"/>
      <c r="B10" s="172"/>
      <c r="C10" s="172"/>
      <c r="D10" s="172"/>
      <c r="E10" s="172"/>
      <c r="F10" s="172"/>
      <c r="G10" s="172"/>
      <c r="H10" s="172"/>
      <c r="I10" s="172"/>
      <c r="J10" s="172"/>
      <c r="K10" s="172"/>
      <c r="L10" s="172"/>
      <c r="M10" s="172"/>
      <c r="N10" s="172"/>
      <c r="O10" s="172"/>
      <c r="P10" s="172"/>
      <c r="Q10" s="172"/>
      <c r="R10" s="172"/>
      <c r="S10" s="172"/>
      <c r="T10" s="172"/>
      <c r="U10" s="172"/>
      <c r="V10" s="172"/>
      <c r="W10" s="172"/>
      <c r="X10" s="172"/>
      <c r="Y10" s="172"/>
      <c r="DA10" s="176"/>
    </row>
    <row r="11" spans="1:105" ht="12" customHeight="1" x14ac:dyDescent="0.25">
      <c r="A11" s="30" t="s">
        <v>69</v>
      </c>
      <c r="B11" s="113"/>
      <c r="C11" s="113"/>
      <c r="D11" s="113"/>
      <c r="E11" s="113"/>
      <c r="F11" s="113"/>
      <c r="G11" s="113"/>
      <c r="H11" s="113"/>
      <c r="I11" s="113"/>
      <c r="J11" s="113"/>
      <c r="K11" s="113"/>
      <c r="L11" s="113"/>
      <c r="M11" s="113"/>
      <c r="N11" s="113"/>
      <c r="O11" s="113"/>
      <c r="P11" s="113"/>
      <c r="Q11" s="113"/>
      <c r="R11" s="113"/>
      <c r="S11" s="113"/>
      <c r="T11" s="113"/>
      <c r="U11" s="113"/>
      <c r="V11" s="113"/>
      <c r="W11" s="113"/>
      <c r="X11" s="113"/>
      <c r="Y11" s="113"/>
      <c r="DA11" s="112"/>
    </row>
    <row r="12" spans="1:105" ht="12" customHeight="1" x14ac:dyDescent="0.25">
      <c r="A12" s="31" t="s">
        <v>70</v>
      </c>
      <c r="B12" s="210">
        <v>124.2204643164231</v>
      </c>
      <c r="C12" s="210">
        <v>114.2764402407567</v>
      </c>
      <c r="D12" s="210">
        <v>108.01092003439381</v>
      </c>
      <c r="E12" s="210">
        <v>146.98331900257949</v>
      </c>
      <c r="F12" s="210">
        <v>156.87644024075669</v>
      </c>
      <c r="G12" s="210">
        <v>172.98177128116939</v>
      </c>
      <c r="H12" s="210">
        <v>190.0066208082545</v>
      </c>
      <c r="I12" s="210">
        <v>176.9352536543422</v>
      </c>
      <c r="J12" s="210">
        <v>163.01590713671541</v>
      </c>
      <c r="K12" s="210">
        <v>123.9000859845228</v>
      </c>
      <c r="L12" s="210">
        <v>147.5040412725709</v>
      </c>
      <c r="M12" s="210">
        <v>141.4648323301806</v>
      </c>
      <c r="N12" s="210">
        <v>140.20963026655201</v>
      </c>
      <c r="O12" s="210">
        <v>133.12932072226999</v>
      </c>
      <c r="P12" s="210">
        <v>132.2868443680137</v>
      </c>
      <c r="Q12" s="210">
        <v>134.86655202063631</v>
      </c>
      <c r="R12" s="210">
        <v>139.92055030094579</v>
      </c>
      <c r="S12" s="210">
        <v>142.6316423043852</v>
      </c>
      <c r="T12" s="210">
        <v>186.64522785898541</v>
      </c>
      <c r="U12" s="210">
        <v>185.19974204643171</v>
      </c>
      <c r="V12" s="210">
        <v>179.92596732588129</v>
      </c>
      <c r="W12" s="210">
        <v>193.47033533963889</v>
      </c>
      <c r="X12" s="210">
        <v>165.79535683576961</v>
      </c>
      <c r="Y12" s="210">
        <v>153.8467321486664</v>
      </c>
      <c r="DA12" s="109" t="s">
        <v>2528</v>
      </c>
    </row>
    <row r="13" spans="1:105" ht="12" customHeight="1" x14ac:dyDescent="0.25">
      <c r="A13" s="24" t="s">
        <v>28</v>
      </c>
      <c r="B13" s="213">
        <v>1.85262252794497</v>
      </c>
      <c r="C13" s="213">
        <v>3.0769561478933789</v>
      </c>
      <c r="D13" s="213">
        <v>0</v>
      </c>
      <c r="E13" s="213">
        <v>0</v>
      </c>
      <c r="F13" s="213">
        <v>0</v>
      </c>
      <c r="G13" s="213">
        <v>0</v>
      </c>
      <c r="H13" s="213">
        <v>0.70687876182287179</v>
      </c>
      <c r="I13" s="213">
        <v>0</v>
      </c>
      <c r="J13" s="213">
        <v>0</v>
      </c>
      <c r="K13" s="213">
        <v>0</v>
      </c>
      <c r="L13" s="213">
        <v>0</v>
      </c>
      <c r="M13" s="213">
        <v>0</v>
      </c>
      <c r="N13" s="213">
        <v>0</v>
      </c>
      <c r="O13" s="213">
        <v>0</v>
      </c>
      <c r="P13" s="213">
        <v>0</v>
      </c>
      <c r="Q13" s="213">
        <v>0</v>
      </c>
      <c r="R13" s="213">
        <v>0</v>
      </c>
      <c r="S13" s="213">
        <v>0</v>
      </c>
      <c r="T13" s="213">
        <v>9.4582975064488387E-3</v>
      </c>
      <c r="U13" s="213">
        <v>0</v>
      </c>
      <c r="V13" s="213">
        <v>0</v>
      </c>
      <c r="W13" s="213">
        <v>0</v>
      </c>
      <c r="X13" s="213">
        <v>0</v>
      </c>
      <c r="Y13" s="213">
        <v>0</v>
      </c>
      <c r="DA13" s="85" t="s">
        <v>2529</v>
      </c>
    </row>
    <row r="14" spans="1:105" ht="12" customHeight="1" x14ac:dyDescent="0.25">
      <c r="A14" s="14" t="s">
        <v>29</v>
      </c>
      <c r="B14" s="204">
        <f t="shared" ref="B14:Y14" si="2">B15+B16+B17+B18+B19</f>
        <v>26.946517626827173</v>
      </c>
      <c r="C14" s="204">
        <f t="shared" si="2"/>
        <v>18.422184006878759</v>
      </c>
      <c r="D14" s="204">
        <f t="shared" si="2"/>
        <v>14.438263112639724</v>
      </c>
      <c r="E14" s="204">
        <f t="shared" si="2"/>
        <v>27.973602751504728</v>
      </c>
      <c r="F14" s="204">
        <f t="shared" si="2"/>
        <v>24.278675838349095</v>
      </c>
      <c r="G14" s="204">
        <f t="shared" si="2"/>
        <v>26.332760103181425</v>
      </c>
      <c r="H14" s="204">
        <f t="shared" si="2"/>
        <v>34.534737747205497</v>
      </c>
      <c r="I14" s="204">
        <f t="shared" si="2"/>
        <v>22.762596732588136</v>
      </c>
      <c r="J14" s="204">
        <f t="shared" si="2"/>
        <v>16.691745485812561</v>
      </c>
      <c r="K14" s="204">
        <f t="shared" si="2"/>
        <v>16.691745485812561</v>
      </c>
      <c r="L14" s="204">
        <f t="shared" si="2"/>
        <v>16.609372312983659</v>
      </c>
      <c r="M14" s="204">
        <f t="shared" si="2"/>
        <v>16.691745485812561</v>
      </c>
      <c r="N14" s="204">
        <f t="shared" si="2"/>
        <v>16.774118658641441</v>
      </c>
      <c r="O14" s="204">
        <f t="shared" si="2"/>
        <v>14.657007738607049</v>
      </c>
      <c r="P14" s="204">
        <f t="shared" si="2"/>
        <v>13.721324161650902</v>
      </c>
      <c r="Q14" s="204">
        <f t="shared" si="2"/>
        <v>11.521754084264831</v>
      </c>
      <c r="R14" s="204">
        <f t="shared" si="2"/>
        <v>11.521754084264831</v>
      </c>
      <c r="S14" s="204">
        <f t="shared" si="2"/>
        <v>10.504557179707652</v>
      </c>
      <c r="T14" s="204">
        <f t="shared" si="2"/>
        <v>14.398538263112638</v>
      </c>
      <c r="U14" s="204">
        <f t="shared" si="2"/>
        <v>13.003783319002579</v>
      </c>
      <c r="V14" s="204">
        <f t="shared" si="2"/>
        <v>9.8318142734307816</v>
      </c>
      <c r="W14" s="204">
        <f t="shared" si="2"/>
        <v>10.753482373172831</v>
      </c>
      <c r="X14" s="204">
        <f t="shared" si="2"/>
        <v>11.59681857265692</v>
      </c>
      <c r="Y14" s="204">
        <f t="shared" si="2"/>
        <v>12.749269131556318</v>
      </c>
      <c r="DA14" s="71"/>
    </row>
    <row r="15" spans="1:105" ht="12" customHeight="1" x14ac:dyDescent="0.25">
      <c r="A15" s="18" t="s">
        <v>30</v>
      </c>
      <c r="B15" s="204">
        <v>0</v>
      </c>
      <c r="C15" s="204">
        <v>0</v>
      </c>
      <c r="D15" s="204">
        <v>0</v>
      </c>
      <c r="E15" s="204">
        <v>0</v>
      </c>
      <c r="F15" s="204">
        <v>0</v>
      </c>
      <c r="G15" s="204">
        <v>0</v>
      </c>
      <c r="H15" s="204">
        <v>0</v>
      </c>
      <c r="I15" s="204">
        <v>0</v>
      </c>
      <c r="J15" s="204">
        <v>0</v>
      </c>
      <c r="K15" s="204">
        <v>0</v>
      </c>
      <c r="L15" s="204">
        <v>0</v>
      </c>
      <c r="M15" s="204">
        <v>0</v>
      </c>
      <c r="N15" s="204">
        <v>0</v>
      </c>
      <c r="O15" s="204">
        <v>0</v>
      </c>
      <c r="P15" s="204">
        <v>0</v>
      </c>
      <c r="Q15" s="204">
        <v>0</v>
      </c>
      <c r="R15" s="204">
        <v>0</v>
      </c>
      <c r="S15" s="204">
        <v>0</v>
      </c>
      <c r="T15" s="204">
        <v>0</v>
      </c>
      <c r="U15" s="204">
        <v>0</v>
      </c>
      <c r="V15" s="204">
        <v>0</v>
      </c>
      <c r="W15" s="204">
        <v>0</v>
      </c>
      <c r="X15" s="204">
        <v>0</v>
      </c>
      <c r="Y15" s="204">
        <v>0</v>
      </c>
      <c r="DA15" s="71" t="s">
        <v>2530</v>
      </c>
    </row>
    <row r="16" spans="1:105" ht="12" customHeight="1" x14ac:dyDescent="0.25">
      <c r="A16" s="18" t="s">
        <v>31</v>
      </c>
      <c r="B16" s="204">
        <v>6.7784178847807386</v>
      </c>
      <c r="C16" s="204">
        <v>3.389251934651762</v>
      </c>
      <c r="D16" s="204">
        <v>3.389251934651762</v>
      </c>
      <c r="E16" s="204">
        <v>6.7784178847807386</v>
      </c>
      <c r="F16" s="204">
        <v>7.9081685296646604</v>
      </c>
      <c r="G16" s="204">
        <v>7.9081685296646604</v>
      </c>
      <c r="H16" s="204">
        <v>10.167669819432501</v>
      </c>
      <c r="I16" s="204">
        <v>5.4993981083404986</v>
      </c>
      <c r="J16" s="204">
        <v>5.4993981083404986</v>
      </c>
      <c r="K16" s="204">
        <v>5.4993981083404986</v>
      </c>
      <c r="L16" s="204">
        <v>4.3995700773860706</v>
      </c>
      <c r="M16" s="204">
        <v>5.4993981083404986</v>
      </c>
      <c r="N16" s="204">
        <v>6.5993121238177119</v>
      </c>
      <c r="O16" s="204">
        <v>5.4993981083404986</v>
      </c>
      <c r="P16" s="204">
        <v>6.5993121238177119</v>
      </c>
      <c r="Q16" s="204">
        <v>4.3995700773860706</v>
      </c>
      <c r="R16" s="204">
        <v>4.3995700773860706</v>
      </c>
      <c r="S16" s="204">
        <v>4.2686156491831468</v>
      </c>
      <c r="T16" s="204">
        <v>8.1919174548581246</v>
      </c>
      <c r="U16" s="204">
        <v>6.7235597592433356</v>
      </c>
      <c r="V16" s="204">
        <v>4.8857265692175407</v>
      </c>
      <c r="W16" s="204">
        <v>5.4895098882201214</v>
      </c>
      <c r="X16" s="204">
        <v>6.1230438521066199</v>
      </c>
      <c r="Y16" s="204">
        <v>7.8048151332760094</v>
      </c>
      <c r="DA16" s="71" t="s">
        <v>2531</v>
      </c>
    </row>
    <row r="17" spans="1:105" ht="12" customHeight="1" x14ac:dyDescent="0.25">
      <c r="A17" s="18" t="s">
        <v>71</v>
      </c>
      <c r="B17" s="204">
        <v>14.378503869303531</v>
      </c>
      <c r="C17" s="204">
        <v>9.2433361994840926</v>
      </c>
      <c r="D17" s="204">
        <v>7.1892519346517627</v>
      </c>
      <c r="E17" s="204">
        <v>15.40558899398108</v>
      </c>
      <c r="F17" s="204">
        <v>15.40558899398108</v>
      </c>
      <c r="G17" s="204">
        <v>17.45967325881341</v>
      </c>
      <c r="H17" s="204">
        <v>23.402149613069639</v>
      </c>
      <c r="I17" s="204">
        <v>16.27970765262253</v>
      </c>
      <c r="J17" s="204">
        <v>11.192347377472061</v>
      </c>
      <c r="K17" s="204">
        <v>11.192347377472061</v>
      </c>
      <c r="L17" s="204">
        <v>12.209802235597589</v>
      </c>
      <c r="M17" s="204">
        <v>11.192347377472061</v>
      </c>
      <c r="N17" s="204">
        <v>10.17480653482373</v>
      </c>
      <c r="O17" s="204">
        <v>9.1576096302665508</v>
      </c>
      <c r="P17" s="204">
        <v>7.1220120378331888</v>
      </c>
      <c r="Q17" s="204">
        <v>7.1221840068787614</v>
      </c>
      <c r="R17" s="204">
        <v>7.1221840068787614</v>
      </c>
      <c r="S17" s="204">
        <v>6.2097162510748056</v>
      </c>
      <c r="T17" s="204">
        <v>6.1741186586414436</v>
      </c>
      <c r="U17" s="204">
        <v>6.2707652622527954</v>
      </c>
      <c r="V17" s="204">
        <v>4.907308684436801</v>
      </c>
      <c r="W17" s="204">
        <v>5.2472055030094582</v>
      </c>
      <c r="X17" s="204">
        <v>5.4486672398968183</v>
      </c>
      <c r="Y17" s="204">
        <v>4.9297506448839208</v>
      </c>
      <c r="DA17" s="71" t="s">
        <v>2532</v>
      </c>
    </row>
    <row r="18" spans="1:105" ht="12" customHeight="1" x14ac:dyDescent="0.25">
      <c r="A18" s="18" t="s">
        <v>32</v>
      </c>
      <c r="B18" s="204">
        <v>5.7895958727429058</v>
      </c>
      <c r="C18" s="204">
        <v>5.7895958727429058</v>
      </c>
      <c r="D18" s="204">
        <v>3.8597592433362</v>
      </c>
      <c r="E18" s="204">
        <v>5.7895958727429058</v>
      </c>
      <c r="F18" s="204">
        <v>0.96491831470335332</v>
      </c>
      <c r="G18" s="204">
        <v>0.96491831470335332</v>
      </c>
      <c r="H18" s="204">
        <v>0.96491831470335332</v>
      </c>
      <c r="I18" s="204">
        <v>0.98349097162510746</v>
      </c>
      <c r="J18" s="204">
        <v>0</v>
      </c>
      <c r="K18" s="204">
        <v>0</v>
      </c>
      <c r="L18" s="204">
        <v>0</v>
      </c>
      <c r="M18" s="204">
        <v>0</v>
      </c>
      <c r="N18" s="204">
        <v>0</v>
      </c>
      <c r="O18" s="204">
        <v>0</v>
      </c>
      <c r="P18" s="204">
        <v>0</v>
      </c>
      <c r="Q18" s="204">
        <v>0</v>
      </c>
      <c r="R18" s="204">
        <v>0</v>
      </c>
      <c r="S18" s="204">
        <v>0</v>
      </c>
      <c r="T18" s="204">
        <v>0</v>
      </c>
      <c r="U18" s="204">
        <v>0</v>
      </c>
      <c r="V18" s="204">
        <v>0</v>
      </c>
      <c r="W18" s="204">
        <v>0</v>
      </c>
      <c r="X18" s="204">
        <v>0</v>
      </c>
      <c r="Y18" s="204">
        <v>0</v>
      </c>
      <c r="DA18" s="71" t="s">
        <v>2533</v>
      </c>
    </row>
    <row r="19" spans="1:105" ht="12" customHeight="1" x14ac:dyDescent="0.25">
      <c r="A19" s="18" t="s">
        <v>33</v>
      </c>
      <c r="B19" s="204">
        <v>0</v>
      </c>
      <c r="C19" s="204">
        <v>0</v>
      </c>
      <c r="D19" s="204">
        <v>0</v>
      </c>
      <c r="E19" s="204">
        <v>0</v>
      </c>
      <c r="F19" s="204">
        <v>0</v>
      </c>
      <c r="G19" s="204">
        <v>0</v>
      </c>
      <c r="H19" s="204">
        <v>0</v>
      </c>
      <c r="I19" s="204">
        <v>0</v>
      </c>
      <c r="J19" s="204">
        <v>0</v>
      </c>
      <c r="K19" s="204">
        <v>0</v>
      </c>
      <c r="L19" s="204">
        <v>0</v>
      </c>
      <c r="M19" s="204">
        <v>0</v>
      </c>
      <c r="N19" s="204">
        <v>0</v>
      </c>
      <c r="O19" s="204">
        <v>0</v>
      </c>
      <c r="P19" s="204">
        <v>0</v>
      </c>
      <c r="Q19" s="204">
        <v>0</v>
      </c>
      <c r="R19" s="204">
        <v>0</v>
      </c>
      <c r="S19" s="204">
        <v>2.6225279449699049E-2</v>
      </c>
      <c r="T19" s="204">
        <v>3.2502149613069638E-2</v>
      </c>
      <c r="U19" s="204">
        <v>9.4582975064488387E-3</v>
      </c>
      <c r="V19" s="204">
        <v>3.8779019776440243E-2</v>
      </c>
      <c r="W19" s="204">
        <v>1.6766981943250211E-2</v>
      </c>
      <c r="X19" s="204">
        <v>2.510748065348237E-2</v>
      </c>
      <c r="Y19" s="204">
        <v>1.470335339638865E-2</v>
      </c>
      <c r="DA19" s="71" t="s">
        <v>2534</v>
      </c>
    </row>
    <row r="20" spans="1:105" ht="12" customHeight="1" x14ac:dyDescent="0.25">
      <c r="A20" s="14" t="s">
        <v>34</v>
      </c>
      <c r="B20" s="204">
        <f t="shared" ref="B20:Y20" si="3">B21+B22</f>
        <v>38.241616509028383</v>
      </c>
      <c r="C20" s="204">
        <f t="shared" si="3"/>
        <v>36.457437661220979</v>
      </c>
      <c r="D20" s="204">
        <f t="shared" si="3"/>
        <v>38.026655202063623</v>
      </c>
      <c r="E20" s="204">
        <f t="shared" si="3"/>
        <v>45.034393809114363</v>
      </c>
      <c r="F20" s="204">
        <f t="shared" si="3"/>
        <v>54.041272570937231</v>
      </c>
      <c r="G20" s="204">
        <f t="shared" si="3"/>
        <v>61.500429922613932</v>
      </c>
      <c r="H20" s="204">
        <f t="shared" si="3"/>
        <v>60.941530524505588</v>
      </c>
      <c r="I20" s="204">
        <f t="shared" si="3"/>
        <v>51.526225279449697</v>
      </c>
      <c r="J20" s="204">
        <f t="shared" si="3"/>
        <v>47.785898538263112</v>
      </c>
      <c r="K20" s="204">
        <f t="shared" si="3"/>
        <v>33.061049011177992</v>
      </c>
      <c r="L20" s="204">
        <f t="shared" si="3"/>
        <v>42.196904557179707</v>
      </c>
      <c r="M20" s="204">
        <f t="shared" si="3"/>
        <v>37.274290627687023</v>
      </c>
      <c r="N20" s="204">
        <f t="shared" si="3"/>
        <v>41.100601891659501</v>
      </c>
      <c r="O20" s="204">
        <f t="shared" si="3"/>
        <v>33.963886500429922</v>
      </c>
      <c r="P20" s="204">
        <f t="shared" si="3"/>
        <v>33.512467755803947</v>
      </c>
      <c r="Q20" s="204">
        <f t="shared" si="3"/>
        <v>34.823731728288912</v>
      </c>
      <c r="R20" s="204">
        <f t="shared" si="3"/>
        <v>34.952708512467751</v>
      </c>
      <c r="S20" s="204">
        <f t="shared" si="3"/>
        <v>37.192003439380912</v>
      </c>
      <c r="T20" s="204">
        <f t="shared" si="3"/>
        <v>57.707566638005147</v>
      </c>
      <c r="U20" s="204">
        <f t="shared" si="3"/>
        <v>55.0469475494411</v>
      </c>
      <c r="V20" s="204">
        <f t="shared" si="3"/>
        <v>56.244024075666381</v>
      </c>
      <c r="W20" s="204">
        <f t="shared" si="3"/>
        <v>59.235683576956141</v>
      </c>
      <c r="X20" s="204">
        <f t="shared" si="3"/>
        <v>41.4231298366294</v>
      </c>
      <c r="Y20" s="204">
        <f t="shared" si="3"/>
        <v>41.283920894239031</v>
      </c>
      <c r="DA20" s="71"/>
    </row>
    <row r="21" spans="1:105" ht="12" customHeight="1" x14ac:dyDescent="0.25">
      <c r="A21" s="18" t="s">
        <v>73</v>
      </c>
      <c r="B21" s="204">
        <v>38.241616509028383</v>
      </c>
      <c r="C21" s="204">
        <v>36.457437661220979</v>
      </c>
      <c r="D21" s="204">
        <v>38.026655202063623</v>
      </c>
      <c r="E21" s="204">
        <v>45.034393809114363</v>
      </c>
      <c r="F21" s="204">
        <v>54.041272570937231</v>
      </c>
      <c r="G21" s="204">
        <v>61.500429922613932</v>
      </c>
      <c r="H21" s="204">
        <v>60.941530524505588</v>
      </c>
      <c r="I21" s="204">
        <v>51.526225279449697</v>
      </c>
      <c r="J21" s="204">
        <v>47.785898538263112</v>
      </c>
      <c r="K21" s="204">
        <v>33.061049011177992</v>
      </c>
      <c r="L21" s="204">
        <v>42.196904557179707</v>
      </c>
      <c r="M21" s="204">
        <v>37.274290627687023</v>
      </c>
      <c r="N21" s="204">
        <v>41.100601891659501</v>
      </c>
      <c r="O21" s="204">
        <v>33.963886500429922</v>
      </c>
      <c r="P21" s="204">
        <v>33.512467755803947</v>
      </c>
      <c r="Q21" s="204">
        <v>34.823731728288912</v>
      </c>
      <c r="R21" s="204">
        <v>34.952708512467751</v>
      </c>
      <c r="S21" s="204">
        <v>37.192003439380912</v>
      </c>
      <c r="T21" s="204">
        <v>57.707566638005147</v>
      </c>
      <c r="U21" s="204">
        <v>55.0469475494411</v>
      </c>
      <c r="V21" s="204">
        <v>56.244024075666381</v>
      </c>
      <c r="W21" s="204">
        <v>59.235683576956141</v>
      </c>
      <c r="X21" s="204">
        <v>41.4231298366294</v>
      </c>
      <c r="Y21" s="204">
        <v>41.283920894239031</v>
      </c>
      <c r="DA21" s="71" t="s">
        <v>2535</v>
      </c>
    </row>
    <row r="22" spans="1:105" ht="12" customHeight="1" x14ac:dyDescent="0.25">
      <c r="A22" s="18" t="s">
        <v>36</v>
      </c>
      <c r="B22" s="204">
        <v>0</v>
      </c>
      <c r="C22" s="204">
        <v>0</v>
      </c>
      <c r="D22" s="204">
        <v>0</v>
      </c>
      <c r="E22" s="204">
        <v>0</v>
      </c>
      <c r="F22" s="204">
        <v>0</v>
      </c>
      <c r="G22" s="204">
        <v>0</v>
      </c>
      <c r="H22" s="204">
        <v>0</v>
      </c>
      <c r="I22" s="204">
        <v>0</v>
      </c>
      <c r="J22" s="204">
        <v>0</v>
      </c>
      <c r="K22" s="204">
        <v>0</v>
      </c>
      <c r="L22" s="204">
        <v>0</v>
      </c>
      <c r="M22" s="204">
        <v>0</v>
      </c>
      <c r="N22" s="204">
        <v>0</v>
      </c>
      <c r="O22" s="204">
        <v>0</v>
      </c>
      <c r="P22" s="204">
        <v>0</v>
      </c>
      <c r="Q22" s="204">
        <v>0</v>
      </c>
      <c r="R22" s="204">
        <v>0</v>
      </c>
      <c r="S22" s="204">
        <v>0</v>
      </c>
      <c r="T22" s="204">
        <v>0</v>
      </c>
      <c r="U22" s="204">
        <v>0</v>
      </c>
      <c r="V22" s="204">
        <v>0</v>
      </c>
      <c r="W22" s="204">
        <v>0</v>
      </c>
      <c r="X22" s="204">
        <v>0</v>
      </c>
      <c r="Y22" s="204">
        <v>0</v>
      </c>
      <c r="DA22" s="71" t="s">
        <v>2536</v>
      </c>
    </row>
    <row r="23" spans="1:105" ht="12" customHeight="1" x14ac:dyDescent="0.25">
      <c r="A23" s="14" t="s">
        <v>37</v>
      </c>
      <c r="B23" s="204">
        <f t="shared" ref="B23:Y23" si="4">B24+B25+B26+B27+B28+B29</f>
        <v>0</v>
      </c>
      <c r="C23" s="204">
        <f t="shared" si="4"/>
        <v>0</v>
      </c>
      <c r="D23" s="204">
        <f t="shared" si="4"/>
        <v>0</v>
      </c>
      <c r="E23" s="204">
        <f t="shared" si="4"/>
        <v>0.19105760963026661</v>
      </c>
      <c r="F23" s="204">
        <f t="shared" si="4"/>
        <v>0.1672398968185726</v>
      </c>
      <c r="G23" s="204">
        <f t="shared" si="4"/>
        <v>0.35829750644883918</v>
      </c>
      <c r="H23" s="204">
        <f t="shared" si="4"/>
        <v>0.35829750644883918</v>
      </c>
      <c r="I23" s="204">
        <f t="shared" si="4"/>
        <v>0.3343938091143594</v>
      </c>
      <c r="J23" s="204">
        <f t="shared" si="4"/>
        <v>0.35829750644883918</v>
      </c>
      <c r="K23" s="204">
        <f t="shared" si="4"/>
        <v>7.1625107480653469E-2</v>
      </c>
      <c r="L23" s="204">
        <f t="shared" si="4"/>
        <v>0.40601891659501288</v>
      </c>
      <c r="M23" s="204">
        <f t="shared" si="4"/>
        <v>0.50154772141014614</v>
      </c>
      <c r="N23" s="204">
        <f t="shared" si="4"/>
        <v>0.95537403267411869</v>
      </c>
      <c r="O23" s="204">
        <f t="shared" si="4"/>
        <v>1.050902837489252</v>
      </c>
      <c r="P23" s="204">
        <f t="shared" si="4"/>
        <v>0.64488392089423896</v>
      </c>
      <c r="Q23" s="204">
        <f t="shared" si="4"/>
        <v>1.050902837489252</v>
      </c>
      <c r="R23" s="204">
        <f t="shared" si="4"/>
        <v>1.6480653482373171</v>
      </c>
      <c r="S23" s="204">
        <f t="shared" si="4"/>
        <v>1.7212381771281171</v>
      </c>
      <c r="T23" s="204">
        <f t="shared" si="4"/>
        <v>1.7221840068787619</v>
      </c>
      <c r="U23" s="204">
        <f t="shared" si="4"/>
        <v>2.2903697334479789</v>
      </c>
      <c r="V23" s="204">
        <f t="shared" si="4"/>
        <v>2.9376612209802229</v>
      </c>
      <c r="W23" s="204">
        <f t="shared" si="4"/>
        <v>3.2294067067927772</v>
      </c>
      <c r="X23" s="204">
        <f t="shared" si="4"/>
        <v>3.7661220980223549</v>
      </c>
      <c r="Y23" s="204">
        <f t="shared" si="4"/>
        <v>4.8039118563190568</v>
      </c>
      <c r="DA23" s="71"/>
    </row>
    <row r="24" spans="1:105" ht="12" customHeight="1" x14ac:dyDescent="0.25">
      <c r="A24" s="18" t="s">
        <v>38</v>
      </c>
      <c r="B24" s="204">
        <v>0</v>
      </c>
      <c r="C24" s="204">
        <v>0</v>
      </c>
      <c r="D24" s="204">
        <v>0</v>
      </c>
      <c r="E24" s="204">
        <v>0.19105760963026661</v>
      </c>
      <c r="F24" s="204">
        <v>0.1672398968185726</v>
      </c>
      <c r="G24" s="204">
        <v>0.35829750644883918</v>
      </c>
      <c r="H24" s="204">
        <v>0.35829750644883918</v>
      </c>
      <c r="I24" s="204">
        <v>0.3343938091143594</v>
      </c>
      <c r="J24" s="204">
        <v>0.35829750644883918</v>
      </c>
      <c r="K24" s="204">
        <v>7.1625107480653469E-2</v>
      </c>
      <c r="L24" s="204">
        <v>0.40601891659501288</v>
      </c>
      <c r="M24" s="204">
        <v>0.50154772141014614</v>
      </c>
      <c r="N24" s="204">
        <v>0.95537403267411869</v>
      </c>
      <c r="O24" s="204">
        <v>1.050902837489252</v>
      </c>
      <c r="P24" s="204">
        <v>0.64488392089423896</v>
      </c>
      <c r="Q24" s="204">
        <v>1.050902837489252</v>
      </c>
      <c r="R24" s="204">
        <v>1.6480653482373171</v>
      </c>
      <c r="S24" s="204">
        <v>1.7212381771281171</v>
      </c>
      <c r="T24" s="204">
        <v>1.7221840068787619</v>
      </c>
      <c r="U24" s="204">
        <v>2.2903697334479789</v>
      </c>
      <c r="V24" s="204">
        <v>2.9376612209802229</v>
      </c>
      <c r="W24" s="204">
        <v>3.2294067067927772</v>
      </c>
      <c r="X24" s="204">
        <v>3.7661220980223549</v>
      </c>
      <c r="Y24" s="204">
        <v>4.7705073086844374</v>
      </c>
      <c r="DA24" s="71" t="s">
        <v>2537</v>
      </c>
    </row>
    <row r="25" spans="1:105" ht="12" customHeight="1" x14ac:dyDescent="0.25">
      <c r="A25" s="18" t="s">
        <v>74</v>
      </c>
      <c r="B25" s="204">
        <v>0</v>
      </c>
      <c r="C25" s="204">
        <v>0</v>
      </c>
      <c r="D25" s="204">
        <v>0</v>
      </c>
      <c r="E25" s="204">
        <v>0</v>
      </c>
      <c r="F25" s="204">
        <v>0</v>
      </c>
      <c r="G25" s="204">
        <v>0</v>
      </c>
      <c r="H25" s="204">
        <v>0</v>
      </c>
      <c r="I25" s="204">
        <v>0</v>
      </c>
      <c r="J25" s="204">
        <v>0</v>
      </c>
      <c r="K25" s="204">
        <v>0</v>
      </c>
      <c r="L25" s="204">
        <v>0</v>
      </c>
      <c r="M25" s="204">
        <v>0</v>
      </c>
      <c r="N25" s="204">
        <v>0</v>
      </c>
      <c r="O25" s="204">
        <v>0</v>
      </c>
      <c r="P25" s="204">
        <v>0</v>
      </c>
      <c r="Q25" s="204">
        <v>0</v>
      </c>
      <c r="R25" s="204">
        <v>0</v>
      </c>
      <c r="S25" s="204">
        <v>0</v>
      </c>
      <c r="T25" s="204">
        <v>0</v>
      </c>
      <c r="U25" s="204">
        <v>0</v>
      </c>
      <c r="V25" s="204">
        <v>0</v>
      </c>
      <c r="W25" s="204">
        <v>0</v>
      </c>
      <c r="X25" s="204">
        <v>0</v>
      </c>
      <c r="Y25" s="204">
        <v>0</v>
      </c>
      <c r="DA25" s="71" t="s">
        <v>2538</v>
      </c>
    </row>
    <row r="26" spans="1:105" ht="12" customHeight="1" x14ac:dyDescent="0.25">
      <c r="A26" s="18" t="s">
        <v>75</v>
      </c>
      <c r="B26" s="204">
        <v>0</v>
      </c>
      <c r="C26" s="204">
        <v>0</v>
      </c>
      <c r="D26" s="204">
        <v>0</v>
      </c>
      <c r="E26" s="204">
        <v>0</v>
      </c>
      <c r="F26" s="204">
        <v>0</v>
      </c>
      <c r="G26" s="204">
        <v>0</v>
      </c>
      <c r="H26" s="204">
        <v>0</v>
      </c>
      <c r="I26" s="204">
        <v>0</v>
      </c>
      <c r="J26" s="204">
        <v>0</v>
      </c>
      <c r="K26" s="204">
        <v>0</v>
      </c>
      <c r="L26" s="204">
        <v>0</v>
      </c>
      <c r="M26" s="204">
        <v>0</v>
      </c>
      <c r="N26" s="204">
        <v>0</v>
      </c>
      <c r="O26" s="204">
        <v>0</v>
      </c>
      <c r="P26" s="204">
        <v>0</v>
      </c>
      <c r="Q26" s="204">
        <v>0</v>
      </c>
      <c r="R26" s="204">
        <v>0</v>
      </c>
      <c r="S26" s="204">
        <v>0</v>
      </c>
      <c r="T26" s="204">
        <v>0</v>
      </c>
      <c r="U26" s="204">
        <v>0</v>
      </c>
      <c r="V26" s="204">
        <v>0</v>
      </c>
      <c r="W26" s="204">
        <v>0</v>
      </c>
      <c r="X26" s="204">
        <v>0</v>
      </c>
      <c r="Y26" s="204">
        <v>0</v>
      </c>
      <c r="DA26" s="71" t="s">
        <v>2539</v>
      </c>
    </row>
    <row r="27" spans="1:105" ht="12" customHeight="1" x14ac:dyDescent="0.25">
      <c r="A27" s="18" t="s">
        <v>76</v>
      </c>
      <c r="B27" s="204">
        <v>0</v>
      </c>
      <c r="C27" s="204">
        <v>0</v>
      </c>
      <c r="D27" s="204">
        <v>0</v>
      </c>
      <c r="E27" s="204">
        <v>0</v>
      </c>
      <c r="F27" s="204">
        <v>0</v>
      </c>
      <c r="G27" s="204">
        <v>0</v>
      </c>
      <c r="H27" s="204">
        <v>0</v>
      </c>
      <c r="I27" s="204">
        <v>0</v>
      </c>
      <c r="J27" s="204">
        <v>0</v>
      </c>
      <c r="K27" s="204">
        <v>0</v>
      </c>
      <c r="L27" s="204">
        <v>0</v>
      </c>
      <c r="M27" s="204">
        <v>0</v>
      </c>
      <c r="N27" s="204">
        <v>0</v>
      </c>
      <c r="O27" s="204">
        <v>0</v>
      </c>
      <c r="P27" s="204">
        <v>0</v>
      </c>
      <c r="Q27" s="204">
        <v>0</v>
      </c>
      <c r="R27" s="204">
        <v>0</v>
      </c>
      <c r="S27" s="204">
        <v>0</v>
      </c>
      <c r="T27" s="204">
        <v>0</v>
      </c>
      <c r="U27" s="204">
        <v>0</v>
      </c>
      <c r="V27" s="204">
        <v>0</v>
      </c>
      <c r="W27" s="204">
        <v>0</v>
      </c>
      <c r="X27" s="204">
        <v>0</v>
      </c>
      <c r="Y27" s="204">
        <v>0</v>
      </c>
      <c r="DA27" s="71" t="s">
        <v>2540</v>
      </c>
    </row>
    <row r="28" spans="1:105" ht="12" customHeight="1" x14ac:dyDescent="0.25">
      <c r="A28" s="18" t="s">
        <v>77</v>
      </c>
      <c r="B28" s="204">
        <v>0</v>
      </c>
      <c r="C28" s="204">
        <v>0</v>
      </c>
      <c r="D28" s="204">
        <v>0</v>
      </c>
      <c r="E28" s="204">
        <v>0</v>
      </c>
      <c r="F28" s="204">
        <v>0</v>
      </c>
      <c r="G28" s="204">
        <v>0</v>
      </c>
      <c r="H28" s="204">
        <v>0</v>
      </c>
      <c r="I28" s="204">
        <v>0</v>
      </c>
      <c r="J28" s="204">
        <v>0</v>
      </c>
      <c r="K28" s="204">
        <v>0</v>
      </c>
      <c r="L28" s="204">
        <v>0</v>
      </c>
      <c r="M28" s="204">
        <v>0</v>
      </c>
      <c r="N28" s="204">
        <v>0</v>
      </c>
      <c r="O28" s="204">
        <v>0</v>
      </c>
      <c r="P28" s="204">
        <v>0</v>
      </c>
      <c r="Q28" s="204">
        <v>0</v>
      </c>
      <c r="R28" s="204">
        <v>0</v>
      </c>
      <c r="S28" s="204">
        <v>0</v>
      </c>
      <c r="T28" s="204">
        <v>0</v>
      </c>
      <c r="U28" s="204">
        <v>0</v>
      </c>
      <c r="V28" s="204">
        <v>0</v>
      </c>
      <c r="W28" s="204">
        <v>0</v>
      </c>
      <c r="X28" s="204">
        <v>0</v>
      </c>
      <c r="Y28" s="204">
        <v>0</v>
      </c>
      <c r="DA28" s="71" t="s">
        <v>2541</v>
      </c>
    </row>
    <row r="29" spans="1:105" ht="12" customHeight="1" x14ac:dyDescent="0.25">
      <c r="A29" s="18" t="s">
        <v>78</v>
      </c>
      <c r="B29" s="204">
        <v>0</v>
      </c>
      <c r="C29" s="204">
        <v>0</v>
      </c>
      <c r="D29" s="204">
        <v>0</v>
      </c>
      <c r="E29" s="204">
        <v>0</v>
      </c>
      <c r="F29" s="204">
        <v>0</v>
      </c>
      <c r="G29" s="204">
        <v>0</v>
      </c>
      <c r="H29" s="204">
        <v>0</v>
      </c>
      <c r="I29" s="204">
        <v>0</v>
      </c>
      <c r="J29" s="204">
        <v>0</v>
      </c>
      <c r="K29" s="204">
        <v>0</v>
      </c>
      <c r="L29" s="204">
        <v>0</v>
      </c>
      <c r="M29" s="204">
        <v>0</v>
      </c>
      <c r="N29" s="204">
        <v>0</v>
      </c>
      <c r="O29" s="204">
        <v>0</v>
      </c>
      <c r="P29" s="204">
        <v>0</v>
      </c>
      <c r="Q29" s="204">
        <v>0</v>
      </c>
      <c r="R29" s="204">
        <v>0</v>
      </c>
      <c r="S29" s="204">
        <v>0</v>
      </c>
      <c r="T29" s="204">
        <v>0</v>
      </c>
      <c r="U29" s="204">
        <v>0</v>
      </c>
      <c r="V29" s="204">
        <v>0</v>
      </c>
      <c r="W29" s="204">
        <v>0</v>
      </c>
      <c r="X29" s="204">
        <v>0</v>
      </c>
      <c r="Y29" s="204">
        <v>3.3404547634619731E-2</v>
      </c>
      <c r="DA29" s="71" t="s">
        <v>2542</v>
      </c>
    </row>
    <row r="30" spans="1:105" ht="12" customHeight="1" x14ac:dyDescent="0.25">
      <c r="A30" s="14" t="s">
        <v>39</v>
      </c>
      <c r="B30" s="204">
        <v>0</v>
      </c>
      <c r="C30" s="204">
        <v>0</v>
      </c>
      <c r="D30" s="204">
        <v>0</v>
      </c>
      <c r="E30" s="204">
        <v>8.6939810834049869</v>
      </c>
      <c r="F30" s="204">
        <v>8.7417884780739463</v>
      </c>
      <c r="G30" s="204">
        <v>9.1239036973344803</v>
      </c>
      <c r="H30" s="204">
        <v>7.7386070507308684</v>
      </c>
      <c r="I30" s="204">
        <v>8.5029234737747199</v>
      </c>
      <c r="J30" s="204">
        <v>16.408684436801369</v>
      </c>
      <c r="K30" s="204">
        <v>7.0937231298366292</v>
      </c>
      <c r="L30" s="204">
        <v>8.2401547721410147</v>
      </c>
      <c r="M30" s="204">
        <v>8.4073946689595864</v>
      </c>
      <c r="N30" s="204">
        <v>7.2608770421324156</v>
      </c>
      <c r="O30" s="204">
        <v>7.1892519346517627</v>
      </c>
      <c r="P30" s="204">
        <v>6.592175408426483</v>
      </c>
      <c r="Q30" s="204">
        <v>6.9026655202063631</v>
      </c>
      <c r="R30" s="204">
        <v>7.1892519346517627</v>
      </c>
      <c r="S30" s="204">
        <v>6.7824591573516759</v>
      </c>
      <c r="T30" s="204">
        <v>5.7214961306964742</v>
      </c>
      <c r="U30" s="204">
        <v>5.7188306104901114</v>
      </c>
      <c r="V30" s="204">
        <v>5.6126397248495268</v>
      </c>
      <c r="W30" s="204">
        <v>5.8046431642304377</v>
      </c>
      <c r="X30" s="204">
        <v>4.7757523645743767</v>
      </c>
      <c r="Y30" s="204">
        <v>5.0199484092863278</v>
      </c>
      <c r="DA30" s="71" t="s">
        <v>2543</v>
      </c>
    </row>
    <row r="31" spans="1:105" ht="12" customHeight="1" x14ac:dyDescent="0.25">
      <c r="A31" s="21" t="s">
        <v>40</v>
      </c>
      <c r="B31" s="207">
        <v>57.179707652622533</v>
      </c>
      <c r="C31" s="207">
        <v>56.319862424763542</v>
      </c>
      <c r="D31" s="207">
        <v>55.546001719690452</v>
      </c>
      <c r="E31" s="207">
        <v>65.090283748925188</v>
      </c>
      <c r="F31" s="207">
        <v>69.64746345657781</v>
      </c>
      <c r="G31" s="207">
        <v>75.666380051590707</v>
      </c>
      <c r="H31" s="207">
        <v>85.726569217540842</v>
      </c>
      <c r="I31" s="207">
        <v>93.809114359415304</v>
      </c>
      <c r="J31" s="207">
        <v>81.771281169389511</v>
      </c>
      <c r="K31" s="207">
        <v>66.981943250214954</v>
      </c>
      <c r="L31" s="207">
        <v>80.05159071367153</v>
      </c>
      <c r="M31" s="207">
        <v>78.589853826311256</v>
      </c>
      <c r="N31" s="207">
        <v>74.11865864144454</v>
      </c>
      <c r="O31" s="207">
        <v>76.268271711091998</v>
      </c>
      <c r="P31" s="207">
        <v>77.815993121238165</v>
      </c>
      <c r="Q31" s="207">
        <v>80.567497850386928</v>
      </c>
      <c r="R31" s="207">
        <v>84.608770421324152</v>
      </c>
      <c r="S31" s="207">
        <v>86.431384350816842</v>
      </c>
      <c r="T31" s="207">
        <v>107.08598452278591</v>
      </c>
      <c r="U31" s="207">
        <v>109.1398108340499</v>
      </c>
      <c r="V31" s="207">
        <v>105.2998280309544</v>
      </c>
      <c r="W31" s="207">
        <v>114.4471195184867</v>
      </c>
      <c r="X31" s="207">
        <v>104.2335339638865</v>
      </c>
      <c r="Y31" s="207">
        <v>89.98968185726568</v>
      </c>
      <c r="DA31" s="86" t="s">
        <v>2544</v>
      </c>
    </row>
    <row r="32" spans="1:105" ht="12" customHeight="1" x14ac:dyDescent="0.25">
      <c r="A32" s="172"/>
      <c r="B32" s="172"/>
      <c r="C32" s="172"/>
      <c r="D32" s="172"/>
      <c r="E32" s="172"/>
      <c r="F32" s="172"/>
      <c r="G32" s="172"/>
      <c r="H32" s="172"/>
      <c r="I32" s="172"/>
      <c r="J32" s="172"/>
      <c r="K32" s="172"/>
      <c r="L32" s="172"/>
      <c r="M32" s="172"/>
      <c r="N32" s="172"/>
      <c r="O32" s="172"/>
      <c r="P32" s="172"/>
      <c r="Q32" s="172"/>
      <c r="R32" s="172"/>
      <c r="S32" s="172"/>
      <c r="T32" s="172"/>
      <c r="U32" s="172"/>
      <c r="V32" s="172"/>
      <c r="W32" s="172"/>
      <c r="X32" s="172"/>
      <c r="Y32" s="172"/>
      <c r="DA32" s="176"/>
    </row>
    <row r="33" spans="1:105" ht="12" customHeight="1" x14ac:dyDescent="0.25">
      <c r="A33" s="30" t="s">
        <v>84</v>
      </c>
      <c r="B33" s="203">
        <f>MAE_emi!B5</f>
        <v>179.29014947836771</v>
      </c>
      <c r="C33" s="203">
        <f>MAE_emi!C5</f>
        <v>154.21031243784569</v>
      </c>
      <c r="D33" s="203">
        <f>MAE_emi!D5</f>
        <v>133.08271703883261</v>
      </c>
      <c r="E33" s="203">
        <f>MAE_emi!E5</f>
        <v>190.8124531183748</v>
      </c>
      <c r="F33" s="203">
        <f>MAE_emi!F5</f>
        <v>198.88882091844221</v>
      </c>
      <c r="G33" s="203">
        <f>MAE_emi!G5</f>
        <v>222.63836615806571</v>
      </c>
      <c r="H33" s="203">
        <f>MAE_emi!H5</f>
        <v>248.8977161986499</v>
      </c>
      <c r="I33" s="203">
        <f>MAE_emi!I5</f>
        <v>189.2467846786067</v>
      </c>
      <c r="J33" s="203">
        <f>MAE_emi!J5</f>
        <v>161.49131819909289</v>
      </c>
      <c r="K33" s="203">
        <f>MAE_emi!K5</f>
        <v>126.90566819879849</v>
      </c>
      <c r="L33" s="203">
        <f>MAE_emi!L5</f>
        <v>148.61488571855139</v>
      </c>
      <c r="M33" s="203">
        <f>MAE_emi!M5</f>
        <v>136.80170819840049</v>
      </c>
      <c r="N33" s="203">
        <f>MAE_emi!N5</f>
        <v>145.53792107852499</v>
      </c>
      <c r="O33" s="203">
        <f>MAE_emi!O5</f>
        <v>122.71363955856491</v>
      </c>
      <c r="P33" s="203">
        <f>MAE_emi!P5</f>
        <v>118.24390403895509</v>
      </c>
      <c r="Q33" s="203">
        <f>MAE_emi!Q5</f>
        <v>115.51289327866429</v>
      </c>
      <c r="R33" s="203">
        <f>MAE_emi!R5</f>
        <v>115.8158332794556</v>
      </c>
      <c r="S33" s="203">
        <f>MAE_emi!S5</f>
        <v>117.97474715847591</v>
      </c>
      <c r="T33" s="203">
        <f>MAE_emi!T5</f>
        <v>176.4722675992335</v>
      </c>
      <c r="U33" s="203">
        <f>MAE_emi!U5</f>
        <v>166.5387431991555</v>
      </c>
      <c r="V33" s="203">
        <f>MAE_emi!V5</f>
        <v>160.3501718389949</v>
      </c>
      <c r="W33" s="203">
        <f>MAE_emi!W5</f>
        <v>169.96271903896681</v>
      </c>
      <c r="X33" s="203">
        <f>MAE_emi!X5</f>
        <v>130.44761855873489</v>
      </c>
      <c r="Y33" s="203">
        <f>MAE_emi!Y5</f>
        <v>132.92358407944019</v>
      </c>
      <c r="DA33" s="112"/>
    </row>
    <row r="34" spans="1:105" ht="12" customHeight="1" x14ac:dyDescent="0.25">
      <c r="A34" s="172"/>
      <c r="B34" s="172"/>
      <c r="C34" s="172"/>
      <c r="D34" s="172"/>
      <c r="E34" s="172"/>
      <c r="F34" s="172"/>
      <c r="G34" s="172"/>
      <c r="H34" s="172"/>
      <c r="I34" s="172"/>
      <c r="J34" s="172"/>
      <c r="K34" s="172"/>
      <c r="L34" s="172"/>
      <c r="M34" s="172"/>
      <c r="N34" s="172"/>
      <c r="O34" s="172"/>
      <c r="P34" s="172"/>
      <c r="Q34" s="172"/>
      <c r="R34" s="172"/>
      <c r="S34" s="172"/>
      <c r="T34" s="172"/>
      <c r="U34" s="172"/>
      <c r="V34" s="172"/>
      <c r="W34" s="172"/>
      <c r="X34" s="172"/>
      <c r="Y34" s="172"/>
      <c r="DA34" s="176"/>
    </row>
    <row r="35" spans="1:105" ht="12" customHeight="1" x14ac:dyDescent="0.25">
      <c r="A35" s="115" t="s">
        <v>86</v>
      </c>
      <c r="B35" s="284">
        <f t="shared" ref="B35:Y35" si="5">IF(B$12=0,"",B$12/B$3*1000)</f>
        <v>51.756200151825119</v>
      </c>
      <c r="C35" s="284">
        <f t="shared" si="5"/>
        <v>45.490767467754893</v>
      </c>
      <c r="D35" s="284">
        <f t="shared" si="5"/>
        <v>40.916430987380402</v>
      </c>
      <c r="E35" s="284">
        <f t="shared" si="5"/>
        <v>52.887762019301292</v>
      </c>
      <c r="F35" s="284">
        <f t="shared" si="5"/>
        <v>54.464025350260783</v>
      </c>
      <c r="G35" s="284">
        <f t="shared" si="5"/>
        <v>60.053103277709553</v>
      </c>
      <c r="H35" s="284">
        <f t="shared" si="5"/>
        <v>62.73704596676162</v>
      </c>
      <c r="I35" s="284">
        <f t="shared" si="5"/>
        <v>53.389949495220222</v>
      </c>
      <c r="J35" s="284">
        <f t="shared" si="5"/>
        <v>47.620347837346095</v>
      </c>
      <c r="K35" s="284">
        <f t="shared" si="5"/>
        <v>46.187832796266051</v>
      </c>
      <c r="L35" s="284">
        <f t="shared" si="5"/>
        <v>51.324430581578163</v>
      </c>
      <c r="M35" s="284">
        <f t="shared" si="5"/>
        <v>47.607547450362866</v>
      </c>
      <c r="N35" s="284">
        <f t="shared" si="5"/>
        <v>46.256215024239019</v>
      </c>
      <c r="O35" s="284">
        <f t="shared" si="5"/>
        <v>42.860917203027505</v>
      </c>
      <c r="P35" s="284">
        <f t="shared" si="5"/>
        <v>41.05888570077186</v>
      </c>
      <c r="Q35" s="284">
        <f t="shared" si="5"/>
        <v>38.319127300070768</v>
      </c>
      <c r="R35" s="284">
        <f t="shared" si="5"/>
        <v>36.808098556654613</v>
      </c>
      <c r="S35" s="284">
        <f t="shared" si="5"/>
        <v>35.736452436369916</v>
      </c>
      <c r="T35" s="284">
        <f t="shared" si="5"/>
        <v>45.791253273512289</v>
      </c>
      <c r="U35" s="284">
        <f t="shared" si="5"/>
        <v>44.069006341011992</v>
      </c>
      <c r="V35" s="284">
        <f t="shared" si="5"/>
        <v>44.951856980261105</v>
      </c>
      <c r="W35" s="284">
        <f t="shared" si="5"/>
        <v>43.51327873868604</v>
      </c>
      <c r="X35" s="284">
        <f t="shared" si="5"/>
        <v>35.871568649030479</v>
      </c>
      <c r="Y35" s="284">
        <f t="shared" si="5"/>
        <v>33.290070573563504</v>
      </c>
      <c r="DA35" s="118"/>
    </row>
    <row r="36" spans="1:105" ht="12" customHeight="1" x14ac:dyDescent="0.25">
      <c r="A36" s="158" t="s">
        <v>2135</v>
      </c>
      <c r="B36" s="344">
        <f t="shared" ref="B36:Y36" si="6">IF(B$12=0,"",B$12/B$5*1000)</f>
        <v>25.868121417873962</v>
      </c>
      <c r="C36" s="344">
        <f t="shared" si="6"/>
        <v>27.050993014354063</v>
      </c>
      <c r="D36" s="344">
        <f t="shared" si="6"/>
        <v>27.358143238711229</v>
      </c>
      <c r="E36" s="344">
        <f t="shared" si="6"/>
        <v>30.318407752089204</v>
      </c>
      <c r="F36" s="344">
        <f t="shared" si="6"/>
        <v>29.668429317156555</v>
      </c>
      <c r="G36" s="344">
        <f t="shared" si="6"/>
        <v>29.042527615072657</v>
      </c>
      <c r="H36" s="344">
        <f t="shared" si="6"/>
        <v>27.235529360679934</v>
      </c>
      <c r="I36" s="344">
        <f t="shared" si="6"/>
        <v>25.847240732024655</v>
      </c>
      <c r="J36" s="344">
        <f t="shared" si="6"/>
        <v>27.252915675471101</v>
      </c>
      <c r="K36" s="344">
        <f t="shared" si="6"/>
        <v>28.601577133600909</v>
      </c>
      <c r="L36" s="344">
        <f t="shared" si="6"/>
        <v>28.208621376604412</v>
      </c>
      <c r="M36" s="344">
        <f t="shared" si="6"/>
        <v>26.045680372108183</v>
      </c>
      <c r="N36" s="344">
        <f t="shared" si="6"/>
        <v>25.856605727825045</v>
      </c>
      <c r="O36" s="344">
        <f t="shared" si="6"/>
        <v>26.491190355758473</v>
      </c>
      <c r="P36" s="344">
        <f t="shared" si="6"/>
        <v>24.818192207771883</v>
      </c>
      <c r="Q36" s="344">
        <f t="shared" si="6"/>
        <v>23.987117146307217</v>
      </c>
      <c r="R36" s="344">
        <f t="shared" si="6"/>
        <v>23.737952645081471</v>
      </c>
      <c r="S36" s="344">
        <f t="shared" si="6"/>
        <v>23.500397149372763</v>
      </c>
      <c r="T36" s="344">
        <f t="shared" si="6"/>
        <v>23.003544119985051</v>
      </c>
      <c r="U36" s="344">
        <f t="shared" si="6"/>
        <v>22.716965646440055</v>
      </c>
      <c r="V36" s="344">
        <f t="shared" si="6"/>
        <v>22.967783633906748</v>
      </c>
      <c r="W36" s="344">
        <f t="shared" si="6"/>
        <v>22.928936075544865</v>
      </c>
      <c r="X36" s="344">
        <f t="shared" si="6"/>
        <v>21.739299828770051</v>
      </c>
      <c r="Y36" s="344">
        <f t="shared" si="6"/>
        <v>20.779062437262578</v>
      </c>
      <c r="DA36" s="119"/>
    </row>
    <row r="37" spans="1:105" ht="12" customHeight="1" x14ac:dyDescent="0.25">
      <c r="A37" s="158" t="s">
        <v>2136</v>
      </c>
      <c r="B37" s="344">
        <f>IF(MAE_ued!B$5=0,"",MAE_ued!B$5/B$5*1000)</f>
        <v>13.907926923342146</v>
      </c>
      <c r="C37" s="344">
        <f>IF(MAE_ued!C$5=0,"",MAE_ued!C$5/C$5*1000)</f>
        <v>14.624458102095424</v>
      </c>
      <c r="D37" s="344">
        <f>IF(MAE_ued!D$5=0,"",MAE_ued!D$5/D$5*1000)</f>
        <v>14.950843808773534</v>
      </c>
      <c r="E37" s="344">
        <f>IF(MAE_ued!E$5=0,"",MAE_ued!E$5/E$5*1000)</f>
        <v>16.577193401008305</v>
      </c>
      <c r="F37" s="344">
        <f>IF(MAE_ued!F$5=0,"",MAE_ued!F$5/F$5*1000)</f>
        <v>16.287243918398168</v>
      </c>
      <c r="G37" s="344">
        <f>IF(MAE_ued!G$5=0,"",MAE_ued!G$5/G$5*1000)</f>
        <v>15.915127904583628</v>
      </c>
      <c r="H37" s="344">
        <f>IF(MAE_ued!H$5=0,"",MAE_ued!H$5/H$5*1000)</f>
        <v>14.876219385661033</v>
      </c>
      <c r="I37" s="344">
        <f>IF(MAE_ued!I$5=0,"",MAE_ued!I$5/I$5*1000)</f>
        <v>14.362723318914282</v>
      </c>
      <c r="J37" s="344">
        <f>IF(MAE_ued!J$5=0,"",MAE_ued!J$5/J$5*1000)</f>
        <v>15.329951085538987</v>
      </c>
      <c r="K37" s="344">
        <f>IF(MAE_ued!K$5=0,"",MAE_ued!K$5/K$5*1000)</f>
        <v>15.965469681450285</v>
      </c>
      <c r="L37" s="344">
        <f>IF(MAE_ued!L$5=0,"",MAE_ued!L$5/L$5*1000)</f>
        <v>15.757587978575845</v>
      </c>
      <c r="M37" s="344">
        <f>IF(MAE_ued!M$5=0,"",MAE_ued!M$5/M$5*1000)</f>
        <v>14.590928618429928</v>
      </c>
      <c r="N37" s="344">
        <f>IF(MAE_ued!N$5=0,"",MAE_ued!N$5/N$5*1000)</f>
        <v>14.398642300942848</v>
      </c>
      <c r="O37" s="344">
        <f>IF(MAE_ued!O$5=0,"",MAE_ued!O$5/O$5*1000)</f>
        <v>14.864579066252514</v>
      </c>
      <c r="P37" s="344">
        <f>IF(MAE_ued!P$5=0,"",MAE_ued!P$5/P$5*1000)</f>
        <v>13.954015475515584</v>
      </c>
      <c r="Q37" s="344">
        <f>IF(MAE_ued!Q$5=0,"",MAE_ued!Q$5/Q$5*1000)</f>
        <v>13.51457762487202</v>
      </c>
      <c r="R37" s="344">
        <f>IF(MAE_ued!R$5=0,"",MAE_ued!R$5/R$5*1000)</f>
        <v>13.389317105178016</v>
      </c>
      <c r="S37" s="344">
        <f>IF(MAE_ued!S$5=0,"",MAE_ued!S$5/S$5*1000)</f>
        <v>13.251001038837538</v>
      </c>
      <c r="T37" s="344">
        <f>IF(MAE_ued!T$5=0,"",MAE_ued!T$5/T$5*1000)</f>
        <v>12.859740976351015</v>
      </c>
      <c r="U37" s="344">
        <f>IF(MAE_ued!U$5=0,"",MAE_ued!U$5/U$5*1000)</f>
        <v>12.729703466174046</v>
      </c>
      <c r="V37" s="344">
        <f>IF(MAE_ued!V$5=0,"",MAE_ued!V$5/V$5*1000)</f>
        <v>12.869802292374189</v>
      </c>
      <c r="W37" s="344">
        <f>IF(MAE_ued!W$5=0,"",MAE_ued!W$5/W$5*1000)</f>
        <v>12.855602354426091</v>
      </c>
      <c r="X37" s="344">
        <f>IF(MAE_ued!X$5=0,"",MAE_ued!X$5/X$5*1000)</f>
        <v>12.240349202962381</v>
      </c>
      <c r="Y37" s="344">
        <f>IF(MAE_ued!Y$5=0,"",MAE_ued!Y$5/Y$5*1000)</f>
        <v>11.632185203832824</v>
      </c>
      <c r="DA37" s="119"/>
    </row>
    <row r="38" spans="1:105" ht="12" customHeight="1" x14ac:dyDescent="0.25">
      <c r="A38" s="159" t="s">
        <v>87</v>
      </c>
      <c r="B38" s="345">
        <f t="shared" ref="B38:Y38" si="7">IF(B$12=0,"",B$33/B$12)</f>
        <v>1.4433221648702521</v>
      </c>
      <c r="C38" s="345">
        <f t="shared" si="7"/>
        <v>1.3494497388346769</v>
      </c>
      <c r="D38" s="345">
        <f t="shared" si="7"/>
        <v>1.2321227982916469</v>
      </c>
      <c r="E38" s="345">
        <f t="shared" si="7"/>
        <v>1.2981912125349826</v>
      </c>
      <c r="F38" s="345">
        <f t="shared" si="7"/>
        <v>1.2678055456460482</v>
      </c>
      <c r="G38" s="345">
        <f t="shared" si="7"/>
        <v>1.2870625876305954</v>
      </c>
      <c r="H38" s="345">
        <f t="shared" si="7"/>
        <v>1.309942333271773</v>
      </c>
      <c r="I38" s="345">
        <f t="shared" si="7"/>
        <v>1.0695821254949909</v>
      </c>
      <c r="J38" s="345">
        <f t="shared" si="7"/>
        <v>0.99064760633240589</v>
      </c>
      <c r="K38" s="345">
        <f t="shared" si="7"/>
        <v>1.0242581124168963</v>
      </c>
      <c r="L38" s="345">
        <f t="shared" si="7"/>
        <v>1.0075309424500971</v>
      </c>
      <c r="M38" s="345">
        <f t="shared" si="7"/>
        <v>0.96703686665463029</v>
      </c>
      <c r="N38" s="345">
        <f t="shared" si="7"/>
        <v>1.0380023169724033</v>
      </c>
      <c r="O38" s="345">
        <f t="shared" si="7"/>
        <v>0.92176268077387746</v>
      </c>
      <c r="P38" s="345">
        <f t="shared" si="7"/>
        <v>0.89384477045962307</v>
      </c>
      <c r="Q38" s="345">
        <f t="shared" si="7"/>
        <v>0.85649771235338878</v>
      </c>
      <c r="R38" s="345">
        <f t="shared" si="7"/>
        <v>0.82772568454279982</v>
      </c>
      <c r="S38" s="345">
        <f t="shared" si="7"/>
        <v>0.82712885620927035</v>
      </c>
      <c r="T38" s="345">
        <f t="shared" si="7"/>
        <v>0.94549573875289328</v>
      </c>
      <c r="U38" s="345">
        <f t="shared" si="7"/>
        <v>0.89923852678694516</v>
      </c>
      <c r="V38" s="345">
        <f t="shared" si="7"/>
        <v>0.89120083233216263</v>
      </c>
      <c r="W38" s="345">
        <f t="shared" si="7"/>
        <v>0.87849498343296784</v>
      </c>
      <c r="X38" s="345">
        <f t="shared" si="7"/>
        <v>0.78679898549843708</v>
      </c>
      <c r="Y38" s="345">
        <f t="shared" si="7"/>
        <v>0.86400004876926739</v>
      </c>
      <c r="DA38" s="164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4">
    <tabColor theme="6" tint="0.59999389629810485"/>
    <pageSetUpPr fitToPage="1"/>
  </sheetPr>
  <dimension ref="A1:DA83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Machinery equipment / final energy consumption"</f>
        <v>SI: Machinery equipment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89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24</v>
      </c>
      <c r="B5" s="223">
        <v>124.220464316423</v>
      </c>
      <c r="C5" s="223">
        <v>114.2764402407567</v>
      </c>
      <c r="D5" s="223">
        <v>108.01092003439381</v>
      </c>
      <c r="E5" s="223">
        <v>146.98331900257961</v>
      </c>
      <c r="F5" s="223">
        <v>156.87644024075661</v>
      </c>
      <c r="G5" s="223">
        <v>172.98177128116939</v>
      </c>
      <c r="H5" s="223">
        <v>190.0066208082545</v>
      </c>
      <c r="I5" s="223">
        <v>176.9352536543422</v>
      </c>
      <c r="J5" s="223">
        <v>163.01590713671541</v>
      </c>
      <c r="K5" s="223">
        <v>123.9000859845228</v>
      </c>
      <c r="L5" s="223">
        <v>147.5040412725709</v>
      </c>
      <c r="M5" s="223">
        <v>141.4648323301806</v>
      </c>
      <c r="N5" s="223">
        <v>140.20963026655201</v>
      </c>
      <c r="O5" s="223">
        <v>133.12932072226999</v>
      </c>
      <c r="P5" s="223">
        <v>132.28684436801379</v>
      </c>
      <c r="Q5" s="223">
        <v>134.86655202063631</v>
      </c>
      <c r="R5" s="223">
        <v>139.92055030094579</v>
      </c>
      <c r="S5" s="223">
        <v>142.6316423043852</v>
      </c>
      <c r="T5" s="223">
        <v>186.64522785898541</v>
      </c>
      <c r="U5" s="223">
        <v>185.19974204643171</v>
      </c>
      <c r="V5" s="223">
        <v>179.9259673258814</v>
      </c>
      <c r="W5" s="223">
        <v>193.47033533963889</v>
      </c>
      <c r="X5" s="223">
        <v>165.79535683576961</v>
      </c>
      <c r="Y5" s="223">
        <v>153.84673214866649</v>
      </c>
      <c r="DA5" s="89" t="s">
        <v>2528</v>
      </c>
    </row>
    <row r="6" spans="1:105" ht="12" customHeight="1" x14ac:dyDescent="0.25">
      <c r="A6" s="55" t="s">
        <v>91</v>
      </c>
      <c r="B6" s="259">
        <v>2.7006684724985699</v>
      </c>
      <c r="C6" s="259">
        <v>2.5615200386760741</v>
      </c>
      <c r="D6" s="259">
        <v>2.4668426863235928</v>
      </c>
      <c r="E6" s="259">
        <v>3.0697737055156051</v>
      </c>
      <c r="F6" s="259">
        <v>3.2859481154599268</v>
      </c>
      <c r="G6" s="259">
        <v>3.6015139578597921</v>
      </c>
      <c r="H6" s="259">
        <v>4.0322892791213913</v>
      </c>
      <c r="I6" s="259">
        <v>4.0132546532900166</v>
      </c>
      <c r="J6" s="259">
        <v>3.527456036027095</v>
      </c>
      <c r="K6" s="259">
        <v>2.8223752342718131</v>
      </c>
      <c r="L6" s="259">
        <v>3.364288656027032</v>
      </c>
      <c r="M6" s="259">
        <v>3.2496370677273241</v>
      </c>
      <c r="N6" s="259">
        <v>3.1635318859748551</v>
      </c>
      <c r="O6" s="259">
        <v>3.0960575551033269</v>
      </c>
      <c r="P6" s="259">
        <v>3.1173569220640891</v>
      </c>
      <c r="Q6" s="259">
        <v>3.191149002651692</v>
      </c>
      <c r="R6" s="259">
        <v>3.3194598984878878</v>
      </c>
      <c r="S6" s="259">
        <v>3.3916135765164901</v>
      </c>
      <c r="T6" s="259">
        <v>4.3843124582863977</v>
      </c>
      <c r="U6" s="259">
        <v>4.3896474158965928</v>
      </c>
      <c r="V6" s="259">
        <v>4.2451515221611098</v>
      </c>
      <c r="W6" s="259">
        <v>4.5853708113564613</v>
      </c>
      <c r="X6" s="259">
        <v>4.0118192936710013</v>
      </c>
      <c r="Y6" s="259">
        <v>3.6015480460093809</v>
      </c>
      <c r="DA6" s="67" t="s">
        <v>2545</v>
      </c>
    </row>
    <row r="7" spans="1:105" ht="12" customHeight="1" x14ac:dyDescent="0.25">
      <c r="A7" s="173" t="s">
        <v>92</v>
      </c>
      <c r="B7" s="224">
        <v>3.6729091225980559</v>
      </c>
      <c r="C7" s="224">
        <v>3.4836672525994601</v>
      </c>
      <c r="D7" s="224">
        <v>3.3549060534000859</v>
      </c>
      <c r="E7" s="224">
        <v>4.174892239501224</v>
      </c>
      <c r="F7" s="224">
        <v>4.4688894370255001</v>
      </c>
      <c r="G7" s="224">
        <v>4.8980589826893173</v>
      </c>
      <c r="H7" s="224">
        <v>5.4839134196050923</v>
      </c>
      <c r="I7" s="224">
        <v>5.4580263284744213</v>
      </c>
      <c r="J7" s="224">
        <v>4.7973402089968484</v>
      </c>
      <c r="K7" s="224">
        <v>3.8384303186096642</v>
      </c>
      <c r="L7" s="224">
        <v>4.5754325721967648</v>
      </c>
      <c r="M7" s="224">
        <v>4.4195064121091621</v>
      </c>
      <c r="N7" s="224">
        <v>4.3024033649258024</v>
      </c>
      <c r="O7" s="224">
        <v>4.2106382749405258</v>
      </c>
      <c r="P7" s="224">
        <v>4.2396054140071611</v>
      </c>
      <c r="Q7" s="224">
        <v>4.3399626436063006</v>
      </c>
      <c r="R7" s="224">
        <v>4.5144654619435256</v>
      </c>
      <c r="S7" s="224">
        <v>4.6125944640624246</v>
      </c>
      <c r="T7" s="224">
        <v>5.9626649432695</v>
      </c>
      <c r="U7" s="224">
        <v>5.9699204856193671</v>
      </c>
      <c r="V7" s="224">
        <v>5.7734060701391092</v>
      </c>
      <c r="W7" s="224">
        <v>6.2361043034447876</v>
      </c>
      <c r="X7" s="224">
        <v>5.456074239392561</v>
      </c>
      <c r="Y7" s="224">
        <v>4.8981053425727579</v>
      </c>
      <c r="DA7" s="177" t="s">
        <v>2546</v>
      </c>
    </row>
    <row r="8" spans="1:105" ht="12" customHeight="1" x14ac:dyDescent="0.25">
      <c r="A8" s="173" t="s">
        <v>93</v>
      </c>
      <c r="B8" s="224">
        <v>4.5371230337975987</v>
      </c>
      <c r="C8" s="224">
        <v>4.3033536649758029</v>
      </c>
      <c r="D8" s="224">
        <v>4.1442957130236362</v>
      </c>
      <c r="E8" s="224">
        <v>5.1572198252662176</v>
      </c>
      <c r="F8" s="224">
        <v>5.520392833972676</v>
      </c>
      <c r="G8" s="224">
        <v>6.0505434492044508</v>
      </c>
      <c r="H8" s="224">
        <v>6.7742459889239397</v>
      </c>
      <c r="I8" s="224">
        <v>6.7422678175272273</v>
      </c>
      <c r="J8" s="224">
        <v>5.9261261405255183</v>
      </c>
      <c r="K8" s="224">
        <v>4.741590393576641</v>
      </c>
      <c r="L8" s="224">
        <v>5.6520049421254157</v>
      </c>
      <c r="M8" s="224">
        <v>5.4593902737819056</v>
      </c>
      <c r="N8" s="224">
        <v>5.3147335684377577</v>
      </c>
      <c r="O8" s="224">
        <v>5.2013766925735894</v>
      </c>
      <c r="P8" s="224">
        <v>5.237159629067671</v>
      </c>
      <c r="Q8" s="224">
        <v>5.3611303244548409</v>
      </c>
      <c r="R8" s="224">
        <v>5.5766926294596511</v>
      </c>
      <c r="S8" s="224">
        <v>5.6979108085477028</v>
      </c>
      <c r="T8" s="224">
        <v>7.3656449299211486</v>
      </c>
      <c r="U8" s="224">
        <v>7.3746076587062781</v>
      </c>
      <c r="V8" s="224">
        <v>7.1318545572306631</v>
      </c>
      <c r="W8" s="224">
        <v>7.7034229630788564</v>
      </c>
      <c r="X8" s="224">
        <v>6.7398564133672814</v>
      </c>
      <c r="Y8" s="224">
        <v>6.050600717295759</v>
      </c>
      <c r="DA8" s="177" t="s">
        <v>2547</v>
      </c>
    </row>
    <row r="9" spans="1:105" ht="12" customHeight="1" x14ac:dyDescent="0.25">
      <c r="A9" s="173" t="s">
        <v>94</v>
      </c>
      <c r="B9" s="224">
        <v>2.8086952113985131</v>
      </c>
      <c r="C9" s="224">
        <v>2.663980840223116</v>
      </c>
      <c r="D9" s="224">
        <v>2.565516393776536</v>
      </c>
      <c r="E9" s="224">
        <v>3.19256465373623</v>
      </c>
      <c r="F9" s="224">
        <v>3.4173860400783229</v>
      </c>
      <c r="G9" s="224">
        <v>3.7455745161741838</v>
      </c>
      <c r="H9" s="224">
        <v>4.1935808502862466</v>
      </c>
      <c r="I9" s="224">
        <v>4.1737848394216162</v>
      </c>
      <c r="J9" s="224">
        <v>3.6685542774681781</v>
      </c>
      <c r="K9" s="224">
        <v>2.935270243642683</v>
      </c>
      <c r="L9" s="224">
        <v>3.498860202268113</v>
      </c>
      <c r="M9" s="224">
        <v>3.3796225504364181</v>
      </c>
      <c r="N9" s="224">
        <v>3.290073161413849</v>
      </c>
      <c r="O9" s="224">
        <v>3.21989985730746</v>
      </c>
      <c r="P9" s="224">
        <v>3.2420511989466529</v>
      </c>
      <c r="Q9" s="224">
        <v>3.318794962757758</v>
      </c>
      <c r="R9" s="224">
        <v>3.4522382944274028</v>
      </c>
      <c r="S9" s="224">
        <v>3.527278119577149</v>
      </c>
      <c r="T9" s="224">
        <v>4.5596849566178532</v>
      </c>
      <c r="U9" s="224">
        <v>4.5652333125324569</v>
      </c>
      <c r="V9" s="224">
        <v>4.4149575830475536</v>
      </c>
      <c r="W9" s="224">
        <v>4.7687856438107197</v>
      </c>
      <c r="X9" s="224">
        <v>4.1722920654178406</v>
      </c>
      <c r="Y9" s="224">
        <v>3.745609967849755</v>
      </c>
      <c r="DA9" s="177" t="s">
        <v>2548</v>
      </c>
    </row>
    <row r="10" spans="1:105" ht="12" customHeight="1" x14ac:dyDescent="0.25">
      <c r="A10" s="56" t="s">
        <v>95</v>
      </c>
      <c r="B10" s="260">
        <v>3.3791108849735632</v>
      </c>
      <c r="C10" s="260">
        <v>3.08463503194998</v>
      </c>
      <c r="D10" s="260">
        <v>2.9283044661278121</v>
      </c>
      <c r="E10" s="260">
        <v>3.9253100649872539</v>
      </c>
      <c r="F10" s="260">
        <v>4.2325309393464501</v>
      </c>
      <c r="G10" s="260">
        <v>4.690796085854215</v>
      </c>
      <c r="H10" s="260">
        <v>5.1497445990886508</v>
      </c>
      <c r="I10" s="260">
        <v>4.7089376646735008</v>
      </c>
      <c r="J10" s="260">
        <v>4.2298883538933492</v>
      </c>
      <c r="K10" s="260">
        <v>3.2729068262706482</v>
      </c>
      <c r="L10" s="260">
        <v>3.9055290373557039</v>
      </c>
      <c r="M10" s="260">
        <v>3.7231076724918042</v>
      </c>
      <c r="N10" s="260">
        <v>3.7041987729656789</v>
      </c>
      <c r="O10" s="260">
        <v>3.4971252253836971</v>
      </c>
      <c r="P10" s="260">
        <v>3.4768147479874281</v>
      </c>
      <c r="Q10" s="260">
        <v>3.5478126199618329</v>
      </c>
      <c r="R10" s="260">
        <v>3.6733392955332249</v>
      </c>
      <c r="S10" s="260">
        <v>3.7505994225539339</v>
      </c>
      <c r="T10" s="260">
        <v>4.9469016884541412</v>
      </c>
      <c r="U10" s="260">
        <v>4.9033986139344492</v>
      </c>
      <c r="V10" s="260">
        <v>4.7625546674752286</v>
      </c>
      <c r="W10" s="260">
        <v>5.1201517614287102</v>
      </c>
      <c r="X10" s="260">
        <v>4.3714240322743576</v>
      </c>
      <c r="Y10" s="260">
        <v>4.0371402295698466</v>
      </c>
      <c r="DA10" s="68" t="s">
        <v>2549</v>
      </c>
    </row>
    <row r="11" spans="1:105" ht="12" customHeight="1" x14ac:dyDescent="0.25">
      <c r="A11" s="37" t="s">
        <v>159</v>
      </c>
      <c r="B11" s="226">
        <v>0.66822443400043929</v>
      </c>
      <c r="C11" s="226">
        <v>0.41372877631317678</v>
      </c>
      <c r="D11" s="226">
        <v>0.29934971153193318</v>
      </c>
      <c r="E11" s="226">
        <v>0.74906369227708836</v>
      </c>
      <c r="F11" s="226">
        <v>0.71503684839395087</v>
      </c>
      <c r="G11" s="226">
        <v>0.80549774602418445</v>
      </c>
      <c r="H11" s="226">
        <v>1.072063955094561</v>
      </c>
      <c r="I11" s="226">
        <v>0.68663900537789724</v>
      </c>
      <c r="J11" s="226">
        <v>0.51328263816342268</v>
      </c>
      <c r="K11" s="226">
        <v>0.47766956105985853</v>
      </c>
      <c r="L11" s="226">
        <v>0.51061118843725251</v>
      </c>
      <c r="M11" s="226">
        <v>0.47098114042241168</v>
      </c>
      <c r="N11" s="226">
        <v>0.4407828116592642</v>
      </c>
      <c r="O11" s="226">
        <v>0.37945010229865961</v>
      </c>
      <c r="P11" s="226">
        <v>0.29042804470351402</v>
      </c>
      <c r="Q11" s="226">
        <v>0.28266763784315968</v>
      </c>
      <c r="R11" s="226">
        <v>0.28150579590308289</v>
      </c>
      <c r="S11" s="226">
        <v>0.24332074116333849</v>
      </c>
      <c r="T11" s="226">
        <v>0.24849827661147689</v>
      </c>
      <c r="U11" s="226">
        <v>0.24664981909282771</v>
      </c>
      <c r="V11" s="226">
        <v>0.19292287771850949</v>
      </c>
      <c r="W11" s="226">
        <v>0.20480357541636121</v>
      </c>
      <c r="X11" s="226">
        <v>0.2062736541303444</v>
      </c>
      <c r="Y11" s="226">
        <v>0.2038641239045681</v>
      </c>
      <c r="DA11" s="69" t="s">
        <v>2550</v>
      </c>
    </row>
    <row r="12" spans="1:105" ht="12" customHeight="1" x14ac:dyDescent="0.25">
      <c r="A12" s="37" t="s">
        <v>35</v>
      </c>
      <c r="B12" s="226">
        <v>1.399810390860609</v>
      </c>
      <c r="C12" s="226">
        <v>1.3012461780249931</v>
      </c>
      <c r="D12" s="226">
        <v>1.292757399291961</v>
      </c>
      <c r="E12" s="226">
        <v>1.7242886185870041</v>
      </c>
      <c r="F12" s="226">
        <v>2.0275682045779959</v>
      </c>
      <c r="G12" s="226">
        <v>2.3069958550881502</v>
      </c>
      <c r="H12" s="226">
        <v>2.2213630642693909</v>
      </c>
      <c r="I12" s="226">
        <v>1.706604247574425</v>
      </c>
      <c r="J12" s="226">
        <v>1.723200070874388</v>
      </c>
      <c r="K12" s="226">
        <v>1.0857796703416629</v>
      </c>
      <c r="L12" s="226">
        <v>1.382415015224268</v>
      </c>
      <c r="M12" s="226">
        <v>1.2057702178767109</v>
      </c>
      <c r="N12" s="226">
        <v>1.400693196454073</v>
      </c>
      <c r="O12" s="226">
        <v>1.075320392622412</v>
      </c>
      <c r="P12" s="226">
        <v>1.0446253156146701</v>
      </c>
      <c r="Q12" s="226">
        <v>1.0634495668628341</v>
      </c>
      <c r="R12" s="226">
        <v>1.0550628416750469</v>
      </c>
      <c r="S12" s="226">
        <v>1.125806090636468</v>
      </c>
      <c r="T12" s="226">
        <v>1.8595964092275139</v>
      </c>
      <c r="U12" s="226">
        <v>1.721961639839878</v>
      </c>
      <c r="V12" s="226">
        <v>1.7775073943647861</v>
      </c>
      <c r="W12" s="226">
        <v>1.8517254404070831</v>
      </c>
      <c r="X12" s="226">
        <v>1.2028098749902281</v>
      </c>
      <c r="Y12" s="226">
        <v>1.3244423091918771</v>
      </c>
      <c r="DA12" s="69" t="s">
        <v>2551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2552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3.3404547634658673E-2</v>
      </c>
      <c r="DA14" s="69" t="s">
        <v>2553</v>
      </c>
    </row>
    <row r="15" spans="1:105" ht="12" customHeight="1" x14ac:dyDescent="0.25">
      <c r="A15" s="37" t="s">
        <v>40</v>
      </c>
      <c r="B15" s="226">
        <v>1.3110760601125151</v>
      </c>
      <c r="C15" s="226">
        <v>1.36966007761181</v>
      </c>
      <c r="D15" s="226">
        <v>1.3361973553039179</v>
      </c>
      <c r="E15" s="226">
        <v>1.451957754123161</v>
      </c>
      <c r="F15" s="226">
        <v>1.4899258863745031</v>
      </c>
      <c r="G15" s="226">
        <v>1.578302484741881</v>
      </c>
      <c r="H15" s="226">
        <v>1.856317579724698</v>
      </c>
      <c r="I15" s="226">
        <v>2.3156944117211791</v>
      </c>
      <c r="J15" s="226">
        <v>1.9934056448555391</v>
      </c>
      <c r="K15" s="226">
        <v>1.709457594869126</v>
      </c>
      <c r="L15" s="226">
        <v>2.0125028336941839</v>
      </c>
      <c r="M15" s="226">
        <v>2.046356314192681</v>
      </c>
      <c r="N15" s="226">
        <v>1.8627227648523419</v>
      </c>
      <c r="O15" s="226">
        <v>2.0423547304626259</v>
      </c>
      <c r="P15" s="226">
        <v>2.141761387669245</v>
      </c>
      <c r="Q15" s="226">
        <v>2.201695415255839</v>
      </c>
      <c r="R15" s="226">
        <v>2.3367706579550949</v>
      </c>
      <c r="S15" s="226">
        <v>2.381472590754127</v>
      </c>
      <c r="T15" s="226">
        <v>2.83880700261515</v>
      </c>
      <c r="U15" s="226">
        <v>2.9347871550017439</v>
      </c>
      <c r="V15" s="226">
        <v>2.7921243953919319</v>
      </c>
      <c r="W15" s="226">
        <v>3.063622745605266</v>
      </c>
      <c r="X15" s="226">
        <v>2.9623405031537851</v>
      </c>
      <c r="Y15" s="226">
        <v>2.475429248838743</v>
      </c>
      <c r="DA15" s="69" t="s">
        <v>2554</v>
      </c>
    </row>
    <row r="16" spans="1:105" ht="12" customHeight="1" x14ac:dyDescent="0.25">
      <c r="A16" s="57" t="s">
        <v>2555</v>
      </c>
      <c r="B16" s="261">
        <f t="shared" ref="B16:Y16" si="0">B17+B23</f>
        <v>22.631534083960389</v>
      </c>
      <c r="C16" s="261">
        <f t="shared" si="0"/>
        <v>20.573937180931942</v>
      </c>
      <c r="D16" s="261">
        <f t="shared" si="0"/>
        <v>19.292451411631092</v>
      </c>
      <c r="E16" s="261">
        <f t="shared" si="0"/>
        <v>26.165981259719949</v>
      </c>
      <c r="F16" s="261">
        <f t="shared" si="0"/>
        <v>27.921870899896344</v>
      </c>
      <c r="G16" s="261">
        <f t="shared" si="0"/>
        <v>30.889734288397179</v>
      </c>
      <c r="H16" s="261">
        <f t="shared" si="0"/>
        <v>34.008019374392568</v>
      </c>
      <c r="I16" s="261">
        <f t="shared" si="0"/>
        <v>30.820352254155708</v>
      </c>
      <c r="J16" s="261">
        <f t="shared" si="0"/>
        <v>27.72315916703208</v>
      </c>
      <c r="K16" s="261">
        <f t="shared" si="0"/>
        <v>21.469156023701721</v>
      </c>
      <c r="L16" s="261">
        <f t="shared" si="0"/>
        <v>25.514368138743031</v>
      </c>
      <c r="M16" s="261">
        <f t="shared" si="0"/>
        <v>24.379832553974062</v>
      </c>
      <c r="N16" s="261">
        <f t="shared" si="0"/>
        <v>24.326434178603339</v>
      </c>
      <c r="O16" s="261">
        <f t="shared" si="0"/>
        <v>22.902736299197429</v>
      </c>
      <c r="P16" s="261">
        <f t="shared" si="0"/>
        <v>22.799948694111976</v>
      </c>
      <c r="Q16" s="261">
        <f t="shared" si="0"/>
        <v>23.164712377747541</v>
      </c>
      <c r="R16" s="261">
        <f t="shared" si="0"/>
        <v>23.975591283454477</v>
      </c>
      <c r="S16" s="261">
        <f t="shared" si="0"/>
        <v>24.468220367854855</v>
      </c>
      <c r="T16" s="261">
        <f t="shared" si="0"/>
        <v>32.391316912599812</v>
      </c>
      <c r="U16" s="261">
        <f t="shared" si="0"/>
        <v>32.035543587953121</v>
      </c>
      <c r="V16" s="261">
        <f t="shared" si="0"/>
        <v>31.057181170845798</v>
      </c>
      <c r="W16" s="261">
        <f t="shared" si="0"/>
        <v>33.392668003898038</v>
      </c>
      <c r="X16" s="261">
        <f t="shared" si="0"/>
        <v>28.53127998488586</v>
      </c>
      <c r="Y16" s="261">
        <f t="shared" si="0"/>
        <v>26.389463415790068</v>
      </c>
      <c r="DA16" s="70"/>
    </row>
    <row r="17" spans="1:105" ht="12" customHeight="1" x14ac:dyDescent="0.25">
      <c r="A17" s="60" t="s">
        <v>2556</v>
      </c>
      <c r="B17" s="329">
        <v>15.362555025058169</v>
      </c>
      <c r="C17" s="329">
        <v>12.8723707158812</v>
      </c>
      <c r="D17" s="329">
        <v>11.34410635739553</v>
      </c>
      <c r="E17" s="329">
        <v>17.84834983355362</v>
      </c>
      <c r="F17" s="329">
        <v>19.00295240121752</v>
      </c>
      <c r="G17" s="329">
        <v>21.367508954933271</v>
      </c>
      <c r="H17" s="329">
        <v>22.96780134866011</v>
      </c>
      <c r="I17" s="329">
        <v>16.530275162015759</v>
      </c>
      <c r="J17" s="329">
        <v>15.426568958016331</v>
      </c>
      <c r="K17" s="329">
        <v>11.03714003337342</v>
      </c>
      <c r="L17" s="329">
        <v>12.98303604062562</v>
      </c>
      <c r="M17" s="329">
        <v>11.79630128238648</v>
      </c>
      <c r="N17" s="329">
        <v>13.00666784155489</v>
      </c>
      <c r="O17" s="329">
        <v>10.37865441967986</v>
      </c>
      <c r="P17" s="329">
        <v>9.8036050972087665</v>
      </c>
      <c r="Q17" s="329">
        <v>9.4900329013253906</v>
      </c>
      <c r="R17" s="329">
        <v>9.4400956213854688</v>
      </c>
      <c r="S17" s="329">
        <v>9.6210548953981423</v>
      </c>
      <c r="T17" s="329">
        <v>15.011703030445171</v>
      </c>
      <c r="U17" s="329">
        <v>13.880842494464209</v>
      </c>
      <c r="V17" s="329">
        <v>13.582984240871379</v>
      </c>
      <c r="W17" s="329">
        <v>14.24605905388032</v>
      </c>
      <c r="X17" s="329">
        <v>10.206697572115409</v>
      </c>
      <c r="Y17" s="329">
        <v>11.339011683932609</v>
      </c>
      <c r="DA17" s="72" t="s">
        <v>2557</v>
      </c>
    </row>
    <row r="18" spans="1:105" ht="12" customHeight="1" x14ac:dyDescent="0.25">
      <c r="A18" s="59" t="s">
        <v>28</v>
      </c>
      <c r="B18" s="230">
        <v>0.50062036958986633</v>
      </c>
      <c r="C18" s="230">
        <v>0.81070324491306189</v>
      </c>
      <c r="D18" s="230">
        <v>0</v>
      </c>
      <c r="E18" s="230">
        <v>0</v>
      </c>
      <c r="F18" s="230">
        <v>0</v>
      </c>
      <c r="G18" s="230">
        <v>0</v>
      </c>
      <c r="H18" s="230">
        <v>0.20183692050656621</v>
      </c>
      <c r="I18" s="230">
        <v>0</v>
      </c>
      <c r="J18" s="230">
        <v>0</v>
      </c>
      <c r="K18" s="230">
        <v>0</v>
      </c>
      <c r="L18" s="230">
        <v>0</v>
      </c>
      <c r="M18" s="230">
        <v>0</v>
      </c>
      <c r="N18" s="230">
        <v>0</v>
      </c>
      <c r="O18" s="230">
        <v>0</v>
      </c>
      <c r="P18" s="230">
        <v>0</v>
      </c>
      <c r="Q18" s="230">
        <v>0</v>
      </c>
      <c r="R18" s="230">
        <v>0</v>
      </c>
      <c r="S18" s="230">
        <v>0</v>
      </c>
      <c r="T18" s="230">
        <v>2.4283248371847351E-3</v>
      </c>
      <c r="U18" s="230">
        <v>0</v>
      </c>
      <c r="V18" s="230">
        <v>0</v>
      </c>
      <c r="W18" s="230">
        <v>0</v>
      </c>
      <c r="X18" s="230">
        <v>0</v>
      </c>
      <c r="Y18" s="230">
        <v>0</v>
      </c>
      <c r="DA18" s="71" t="s">
        <v>2558</v>
      </c>
    </row>
    <row r="19" spans="1:105" ht="12" customHeight="1" x14ac:dyDescent="0.25">
      <c r="A19" s="59" t="s">
        <v>31</v>
      </c>
      <c r="B19" s="230">
        <v>1.8316813142057891</v>
      </c>
      <c r="C19" s="230">
        <v>0.89298560303865204</v>
      </c>
      <c r="D19" s="230">
        <v>0.87594279054017754</v>
      </c>
      <c r="E19" s="230">
        <v>1.984548676481676</v>
      </c>
      <c r="F19" s="230">
        <v>2.3041659235312659</v>
      </c>
      <c r="G19" s="230">
        <v>2.3076254624257468</v>
      </c>
      <c r="H19" s="230">
        <v>2.9032010521714451</v>
      </c>
      <c r="I19" s="230">
        <v>1.4943948549428909</v>
      </c>
      <c r="J19" s="230">
        <v>1.6305252608588721</v>
      </c>
      <c r="K19" s="230">
        <v>1.496144438629915</v>
      </c>
      <c r="L19" s="230">
        <v>1.1956538658754829</v>
      </c>
      <c r="M19" s="230">
        <v>1.4855587174202169</v>
      </c>
      <c r="N19" s="230">
        <v>1.816018046293429</v>
      </c>
      <c r="O19" s="230">
        <v>1.457743413113064</v>
      </c>
      <c r="P19" s="230">
        <v>1.702416845898838</v>
      </c>
      <c r="Q19" s="230">
        <v>1.129329970074195</v>
      </c>
      <c r="R19" s="230">
        <v>1.126191316127064</v>
      </c>
      <c r="S19" s="230">
        <v>1.0853057528581089</v>
      </c>
      <c r="T19" s="230">
        <v>2.1031942171660369</v>
      </c>
      <c r="U19" s="230">
        <v>1.7029397306369829</v>
      </c>
      <c r="V19" s="230">
        <v>1.251267692714721</v>
      </c>
      <c r="W19" s="230">
        <v>1.393446271572145</v>
      </c>
      <c r="X19" s="230">
        <v>1.490323735833663</v>
      </c>
      <c r="Y19" s="230">
        <v>2.0470061808079709</v>
      </c>
      <c r="DA19" s="71" t="s">
        <v>2559</v>
      </c>
    </row>
    <row r="20" spans="1:105" ht="12" customHeight="1" x14ac:dyDescent="0.25">
      <c r="A20" s="59" t="s">
        <v>159</v>
      </c>
      <c r="B20" s="230">
        <v>3.7048265658814121</v>
      </c>
      <c r="C20" s="230">
        <v>2.3263871973518411</v>
      </c>
      <c r="D20" s="230">
        <v>1.780676177584938</v>
      </c>
      <c r="E20" s="230">
        <v>4.2910585307260973</v>
      </c>
      <c r="F20" s="230">
        <v>4.2803171840285943</v>
      </c>
      <c r="G20" s="230">
        <v>4.85973450424743</v>
      </c>
      <c r="H20" s="230">
        <v>6.3759670926180201</v>
      </c>
      <c r="I20" s="230">
        <v>4.2372276202141128</v>
      </c>
      <c r="J20" s="230">
        <v>3.1662528292657242</v>
      </c>
      <c r="K20" s="230">
        <v>2.9149927521021901</v>
      </c>
      <c r="L20" s="230">
        <v>3.179443163106594</v>
      </c>
      <c r="M20" s="230">
        <v>2.8961749563010648</v>
      </c>
      <c r="N20" s="230">
        <v>2.6786371689431898</v>
      </c>
      <c r="O20" s="230">
        <v>2.3268554083664328</v>
      </c>
      <c r="P20" s="230">
        <v>1.7623357489188869</v>
      </c>
      <c r="Q20" s="230">
        <v>1.755642183327808</v>
      </c>
      <c r="R20" s="230">
        <v>1.7510602768254959</v>
      </c>
      <c r="S20" s="230">
        <v>1.5169703489171411</v>
      </c>
      <c r="T20" s="230">
        <v>1.5213447387968899</v>
      </c>
      <c r="U20" s="230">
        <v>1.525784836819194</v>
      </c>
      <c r="V20" s="230">
        <v>1.20738616198989</v>
      </c>
      <c r="W20" s="230">
        <v>1.2799532761295711</v>
      </c>
      <c r="X20" s="230">
        <v>1.2759770764605369</v>
      </c>
      <c r="Y20" s="230">
        <v>1.239480852915698</v>
      </c>
      <c r="DA20" s="71" t="s">
        <v>2560</v>
      </c>
    </row>
    <row r="21" spans="1:105" ht="12" customHeight="1" x14ac:dyDescent="0.25">
      <c r="A21" s="59" t="s">
        <v>32</v>
      </c>
      <c r="B21" s="230">
        <v>1.564479316141951</v>
      </c>
      <c r="C21" s="230">
        <v>1.5254179569576971</v>
      </c>
      <c r="D21" s="230">
        <v>0.99754410342131661</v>
      </c>
      <c r="E21" s="230">
        <v>1.6950466940689899</v>
      </c>
      <c r="F21" s="230">
        <v>0.28114371758652512</v>
      </c>
      <c r="G21" s="230">
        <v>0.28156583459467799</v>
      </c>
      <c r="H21" s="230">
        <v>0.275515621204803</v>
      </c>
      <c r="I21" s="230">
        <v>0.26725176445224652</v>
      </c>
      <c r="J21" s="230">
        <v>0</v>
      </c>
      <c r="K21" s="230">
        <v>0</v>
      </c>
      <c r="L21" s="230">
        <v>0</v>
      </c>
      <c r="M21" s="230">
        <v>0</v>
      </c>
      <c r="N21" s="230">
        <v>0</v>
      </c>
      <c r="O21" s="230">
        <v>0</v>
      </c>
      <c r="P21" s="230">
        <v>0</v>
      </c>
      <c r="Q21" s="230">
        <v>0</v>
      </c>
      <c r="R21" s="230">
        <v>0</v>
      </c>
      <c r="S21" s="230">
        <v>0</v>
      </c>
      <c r="T21" s="230">
        <v>0</v>
      </c>
      <c r="U21" s="230">
        <v>0</v>
      </c>
      <c r="V21" s="230">
        <v>0</v>
      </c>
      <c r="W21" s="230">
        <v>0</v>
      </c>
      <c r="X21" s="230">
        <v>0</v>
      </c>
      <c r="Y21" s="230">
        <v>0</v>
      </c>
      <c r="DA21" s="71" t="s">
        <v>2561</v>
      </c>
    </row>
    <row r="22" spans="1:105" ht="12" customHeight="1" x14ac:dyDescent="0.25">
      <c r="A22" s="59" t="s">
        <v>35</v>
      </c>
      <c r="B22" s="230">
        <v>7.7609474592391514</v>
      </c>
      <c r="C22" s="230">
        <v>7.3168767136199468</v>
      </c>
      <c r="D22" s="230">
        <v>7.6899432858490977</v>
      </c>
      <c r="E22" s="230">
        <v>9.8776959322768558</v>
      </c>
      <c r="F22" s="230">
        <v>12.13732557607114</v>
      </c>
      <c r="G22" s="230">
        <v>13.91858315366542</v>
      </c>
      <c r="H22" s="230">
        <v>13.211280662159281</v>
      </c>
      <c r="I22" s="230">
        <v>10.53140092240651</v>
      </c>
      <c r="J22" s="230">
        <v>10.62979086789173</v>
      </c>
      <c r="K22" s="230">
        <v>6.6260028426413182</v>
      </c>
      <c r="L22" s="230">
        <v>8.6079390116435395</v>
      </c>
      <c r="M22" s="230">
        <v>7.4145676086651973</v>
      </c>
      <c r="N22" s="230">
        <v>8.5120126263182687</v>
      </c>
      <c r="O22" s="230">
        <v>6.5940555982003586</v>
      </c>
      <c r="P22" s="230">
        <v>6.3388525023910427</v>
      </c>
      <c r="Q22" s="230">
        <v>6.605060747923388</v>
      </c>
      <c r="R22" s="230">
        <v>6.5628440284329086</v>
      </c>
      <c r="S22" s="230">
        <v>7.0187787936228929</v>
      </c>
      <c r="T22" s="230">
        <v>11.38473574964506</v>
      </c>
      <c r="U22" s="230">
        <v>10.652117927008041</v>
      </c>
      <c r="V22" s="230">
        <v>11.12433038616676</v>
      </c>
      <c r="W22" s="230">
        <v>11.572659506178599</v>
      </c>
      <c r="X22" s="230">
        <v>7.4403967598212084</v>
      </c>
      <c r="Y22" s="230">
        <v>8.0525246502089463</v>
      </c>
      <c r="DA22" s="71" t="s">
        <v>2562</v>
      </c>
    </row>
    <row r="23" spans="1:105" ht="12" customHeight="1" x14ac:dyDescent="0.25">
      <c r="A23" s="60" t="s">
        <v>2563</v>
      </c>
      <c r="B23" s="329">
        <v>7.2689790589022216</v>
      </c>
      <c r="C23" s="329">
        <v>7.7015664650507407</v>
      </c>
      <c r="D23" s="329">
        <v>7.9483450542355634</v>
      </c>
      <c r="E23" s="329">
        <v>8.3176314261663276</v>
      </c>
      <c r="F23" s="329">
        <v>8.9189184986788241</v>
      </c>
      <c r="G23" s="329">
        <v>9.5222253334639095</v>
      </c>
      <c r="H23" s="329">
        <v>11.040218025732459</v>
      </c>
      <c r="I23" s="329">
        <v>14.290077092139949</v>
      </c>
      <c r="J23" s="329">
        <v>12.296590209015751</v>
      </c>
      <c r="K23" s="329">
        <v>10.432015990328299</v>
      </c>
      <c r="L23" s="329">
        <v>12.53133209811741</v>
      </c>
      <c r="M23" s="329">
        <v>12.58353127158758</v>
      </c>
      <c r="N23" s="329">
        <v>11.319766337048449</v>
      </c>
      <c r="O23" s="329">
        <v>12.524081879517571</v>
      </c>
      <c r="P23" s="329">
        <v>12.996343596903211</v>
      </c>
      <c r="Q23" s="329">
        <v>13.674679476422151</v>
      </c>
      <c r="R23" s="329">
        <v>14.53549566206901</v>
      </c>
      <c r="S23" s="329">
        <v>14.847165472456711</v>
      </c>
      <c r="T23" s="329">
        <v>17.37961388215464</v>
      </c>
      <c r="U23" s="329">
        <v>18.15470109348891</v>
      </c>
      <c r="V23" s="329">
        <v>17.474196929974418</v>
      </c>
      <c r="W23" s="329">
        <v>19.146608950017718</v>
      </c>
      <c r="X23" s="329">
        <v>18.32458241277045</v>
      </c>
      <c r="Y23" s="329">
        <v>15.050451731857461</v>
      </c>
      <c r="DA23" s="72" t="s">
        <v>2564</v>
      </c>
    </row>
    <row r="24" spans="1:105" ht="12" customHeight="1" x14ac:dyDescent="0.25">
      <c r="A24" s="57" t="s">
        <v>2565</v>
      </c>
      <c r="B24" s="261">
        <f t="shared" ref="B24:Y24" si="1">B25+B26</f>
        <v>10.875910503322315</v>
      </c>
      <c r="C24" s="261">
        <f t="shared" si="1"/>
        <v>9.9983502434071205</v>
      </c>
      <c r="D24" s="261">
        <f t="shared" si="1"/>
        <v>9.4956739268653578</v>
      </c>
      <c r="E24" s="261">
        <f t="shared" si="1"/>
        <v>12.703048867537985</v>
      </c>
      <c r="F24" s="261">
        <f t="shared" si="1"/>
        <v>13.708642136975508</v>
      </c>
      <c r="G24" s="261">
        <f t="shared" si="1"/>
        <v>15.168379434847038</v>
      </c>
      <c r="H24" s="261">
        <f t="shared" si="1"/>
        <v>16.564195463000381</v>
      </c>
      <c r="I24" s="261">
        <f t="shared" si="1"/>
        <v>15.157408904880636</v>
      </c>
      <c r="J24" s="261">
        <f t="shared" si="1"/>
        <v>13.808789400930328</v>
      </c>
      <c r="K24" s="261">
        <f t="shared" si="1"/>
        <v>10.498804877546819</v>
      </c>
      <c r="L24" s="261">
        <f t="shared" si="1"/>
        <v>12.571988400703146</v>
      </c>
      <c r="M24" s="261">
        <f t="shared" si="1"/>
        <v>11.935121000410824</v>
      </c>
      <c r="N24" s="261">
        <f t="shared" si="1"/>
        <v>11.994514130940901</v>
      </c>
      <c r="O24" s="261">
        <f t="shared" si="1"/>
        <v>11.170193765489216</v>
      </c>
      <c r="P24" s="261">
        <f t="shared" si="1"/>
        <v>11.075382361750306</v>
      </c>
      <c r="Q24" s="261">
        <f t="shared" si="1"/>
        <v>11.283689060321858</v>
      </c>
      <c r="R24" s="261">
        <f t="shared" si="1"/>
        <v>11.645140256211947</v>
      </c>
      <c r="S24" s="261">
        <f t="shared" si="1"/>
        <v>11.920086957996194</v>
      </c>
      <c r="T24" s="261">
        <f t="shared" si="1"/>
        <v>15.976553218626297</v>
      </c>
      <c r="U24" s="261">
        <f t="shared" si="1"/>
        <v>15.745652239817449</v>
      </c>
      <c r="V24" s="261">
        <f t="shared" si="1"/>
        <v>15.360273110775063</v>
      </c>
      <c r="W24" s="261">
        <f t="shared" si="1"/>
        <v>16.470309194817563</v>
      </c>
      <c r="X24" s="261">
        <f t="shared" si="1"/>
        <v>13.743262003462746</v>
      </c>
      <c r="Y24" s="261">
        <f t="shared" si="1"/>
        <v>12.930431073108299</v>
      </c>
      <c r="DA24" s="70"/>
    </row>
    <row r="25" spans="1:105" ht="12" customHeight="1" x14ac:dyDescent="0.25">
      <c r="A25" s="60" t="s">
        <v>2566</v>
      </c>
      <c r="B25" s="262">
        <v>8.1212286613737721</v>
      </c>
      <c r="C25" s="262">
        <v>7.3855998039575237</v>
      </c>
      <c r="D25" s="262">
        <v>6.9794943868152917</v>
      </c>
      <c r="E25" s="262">
        <v>9.5718796879120678</v>
      </c>
      <c r="F25" s="262">
        <v>10.356975059206381</v>
      </c>
      <c r="G25" s="262">
        <v>11.494835197830049</v>
      </c>
      <c r="H25" s="262">
        <v>12.45126039829656</v>
      </c>
      <c r="I25" s="262">
        <v>11.06388915852482</v>
      </c>
      <c r="J25" s="262">
        <v>10.21078424418269</v>
      </c>
      <c r="K25" s="262">
        <v>7.6199821385895694</v>
      </c>
      <c r="L25" s="262">
        <v>9.1404139715555708</v>
      </c>
      <c r="M25" s="262">
        <v>8.6204911913289521</v>
      </c>
      <c r="N25" s="262">
        <v>8.7677116072465484</v>
      </c>
      <c r="O25" s="262">
        <v>8.0122150592838217</v>
      </c>
      <c r="P25" s="262">
        <v>7.8956783012449323</v>
      </c>
      <c r="Q25" s="262">
        <v>8.0287170776171326</v>
      </c>
      <c r="R25" s="262">
        <v>8.2592911597543015</v>
      </c>
      <c r="S25" s="262">
        <v>8.4606411099493748</v>
      </c>
      <c r="T25" s="262">
        <v>11.50455451117417</v>
      </c>
      <c r="U25" s="262">
        <v>11.268211875602921</v>
      </c>
      <c r="V25" s="262">
        <v>11.030218558170731</v>
      </c>
      <c r="W25" s="262">
        <v>11.793230967233971</v>
      </c>
      <c r="X25" s="262">
        <v>9.6512063239183234</v>
      </c>
      <c r="Y25" s="262">
        <v>9.2568520661787304</v>
      </c>
      <c r="DA25" s="72" t="s">
        <v>2567</v>
      </c>
    </row>
    <row r="26" spans="1:105" ht="12" customHeight="1" x14ac:dyDescent="0.25">
      <c r="A26" s="60" t="s">
        <v>2568</v>
      </c>
      <c r="B26" s="262">
        <v>2.754681841948543</v>
      </c>
      <c r="C26" s="262">
        <v>2.612750439449596</v>
      </c>
      <c r="D26" s="262">
        <v>2.5161795400500662</v>
      </c>
      <c r="E26" s="262">
        <v>3.131169179625918</v>
      </c>
      <c r="F26" s="262">
        <v>3.3516670777691271</v>
      </c>
      <c r="G26" s="262">
        <v>3.6735442370169888</v>
      </c>
      <c r="H26" s="262">
        <v>4.1129350647038212</v>
      </c>
      <c r="I26" s="262">
        <v>4.0935197463558177</v>
      </c>
      <c r="J26" s="262">
        <v>3.5980051567476372</v>
      </c>
      <c r="K26" s="262">
        <v>2.8788227389572492</v>
      </c>
      <c r="L26" s="262">
        <v>3.4315744291475752</v>
      </c>
      <c r="M26" s="262">
        <v>3.3146298090818722</v>
      </c>
      <c r="N26" s="262">
        <v>3.2268025236943529</v>
      </c>
      <c r="O26" s="262">
        <v>3.157978706205395</v>
      </c>
      <c r="P26" s="262">
        <v>3.1797040605053728</v>
      </c>
      <c r="Q26" s="262">
        <v>3.254971982704725</v>
      </c>
      <c r="R26" s="262">
        <v>3.3858490964576462</v>
      </c>
      <c r="S26" s="262">
        <v>3.45944584804682</v>
      </c>
      <c r="T26" s="262">
        <v>4.4719987074521272</v>
      </c>
      <c r="U26" s="262">
        <v>4.4774403642145284</v>
      </c>
      <c r="V26" s="262">
        <v>4.3300545526043326</v>
      </c>
      <c r="W26" s="262">
        <v>4.6770782275835927</v>
      </c>
      <c r="X26" s="262">
        <v>4.0920556795444227</v>
      </c>
      <c r="Y26" s="262">
        <v>3.6735790069295691</v>
      </c>
      <c r="DA26" s="72" t="s">
        <v>2569</v>
      </c>
    </row>
    <row r="27" spans="1:105" ht="12" customHeight="1" x14ac:dyDescent="0.25">
      <c r="A27" s="57" t="s">
        <v>2570</v>
      </c>
      <c r="B27" s="261">
        <f t="shared" ref="B27:Y27" si="2">B28+B34</f>
        <v>32.330762977086259</v>
      </c>
      <c r="C27" s="261">
        <f t="shared" si="2"/>
        <v>29.391338829902779</v>
      </c>
      <c r="D27" s="261">
        <f t="shared" si="2"/>
        <v>27.560644873758708</v>
      </c>
      <c r="E27" s="261">
        <f t="shared" si="2"/>
        <v>37.379973228171352</v>
      </c>
      <c r="F27" s="261">
        <f t="shared" si="2"/>
        <v>39.888386999851932</v>
      </c>
      <c r="G27" s="261">
        <f t="shared" si="2"/>
        <v>44.128191840567425</v>
      </c>
      <c r="H27" s="261">
        <f t="shared" si="2"/>
        <v>48.582884820560807</v>
      </c>
      <c r="I27" s="261">
        <f t="shared" si="2"/>
        <v>44.029074648793866</v>
      </c>
      <c r="J27" s="261">
        <f t="shared" si="2"/>
        <v>39.604513095760112</v>
      </c>
      <c r="K27" s="261">
        <f t="shared" si="2"/>
        <v>30.67022289100246</v>
      </c>
      <c r="L27" s="261">
        <f t="shared" si="2"/>
        <v>36.44909734106146</v>
      </c>
      <c r="M27" s="261">
        <f t="shared" si="2"/>
        <v>34.828332219962945</v>
      </c>
      <c r="N27" s="261">
        <f t="shared" si="2"/>
        <v>34.752048826576193</v>
      </c>
      <c r="O27" s="261">
        <f t="shared" si="2"/>
        <v>32.718194713139169</v>
      </c>
      <c r="P27" s="261">
        <f t="shared" si="2"/>
        <v>32.571355277302821</v>
      </c>
      <c r="Q27" s="261">
        <f t="shared" si="2"/>
        <v>33.092446253925047</v>
      </c>
      <c r="R27" s="261">
        <f t="shared" si="2"/>
        <v>34.250844690649259</v>
      </c>
      <c r="S27" s="261">
        <f t="shared" si="2"/>
        <v>34.954600525506933</v>
      </c>
      <c r="T27" s="261">
        <f t="shared" si="2"/>
        <v>46.273309875142559</v>
      </c>
      <c r="U27" s="261">
        <f t="shared" si="2"/>
        <v>45.765062268504451</v>
      </c>
      <c r="V27" s="261">
        <f t="shared" si="2"/>
        <v>44.367401672636873</v>
      </c>
      <c r="W27" s="261">
        <f t="shared" si="2"/>
        <v>47.703811434140071</v>
      </c>
      <c r="X27" s="261">
        <f t="shared" si="2"/>
        <v>40.758971406979789</v>
      </c>
      <c r="Y27" s="261">
        <f t="shared" si="2"/>
        <v>37.69923345112867</v>
      </c>
      <c r="DA27" s="70"/>
    </row>
    <row r="28" spans="1:105" ht="12" customHeight="1" x14ac:dyDescent="0.25">
      <c r="A28" s="60" t="s">
        <v>2571</v>
      </c>
      <c r="B28" s="329">
        <v>21.946507178654521</v>
      </c>
      <c r="C28" s="329">
        <v>18.389101022687431</v>
      </c>
      <c r="D28" s="329">
        <v>16.205866224850759</v>
      </c>
      <c r="E28" s="329">
        <v>25.49764261936231</v>
      </c>
      <c r="F28" s="329">
        <v>27.147074858882181</v>
      </c>
      <c r="G28" s="329">
        <v>30.525012792761832</v>
      </c>
      <c r="H28" s="329">
        <v>32.81114478380016</v>
      </c>
      <c r="I28" s="329">
        <v>23.614678802879659</v>
      </c>
      <c r="J28" s="329">
        <v>22.037955654309041</v>
      </c>
      <c r="K28" s="329">
        <v>15.767342904819181</v>
      </c>
      <c r="L28" s="329">
        <v>18.547194343750881</v>
      </c>
      <c r="M28" s="329">
        <v>16.851858974837828</v>
      </c>
      <c r="N28" s="329">
        <v>18.580954059364121</v>
      </c>
      <c r="O28" s="329">
        <v>14.826649170971219</v>
      </c>
      <c r="P28" s="329">
        <v>14.00515013886967</v>
      </c>
      <c r="Q28" s="329">
        <v>13.557189859036271</v>
      </c>
      <c r="R28" s="329">
        <v>13.48585088769353</v>
      </c>
      <c r="S28" s="329">
        <v>13.74436413628306</v>
      </c>
      <c r="T28" s="329">
        <v>21.445290043493092</v>
      </c>
      <c r="U28" s="329">
        <v>19.829774992091728</v>
      </c>
      <c r="V28" s="329">
        <v>19.404263201244831</v>
      </c>
      <c r="W28" s="329">
        <v>20.351512934114751</v>
      </c>
      <c r="X28" s="329">
        <v>14.58099653159344</v>
      </c>
      <c r="Y28" s="329">
        <v>16.198588119903729</v>
      </c>
      <c r="DA28" s="72" t="s">
        <v>2572</v>
      </c>
    </row>
    <row r="29" spans="1:105" ht="12" customHeight="1" x14ac:dyDescent="0.25">
      <c r="A29" s="59" t="s">
        <v>28</v>
      </c>
      <c r="B29" s="230">
        <v>0.71517195655695187</v>
      </c>
      <c r="C29" s="230">
        <v>1.158147492732946</v>
      </c>
      <c r="D29" s="230">
        <v>0</v>
      </c>
      <c r="E29" s="230">
        <v>0</v>
      </c>
      <c r="F29" s="230">
        <v>0</v>
      </c>
      <c r="G29" s="230">
        <v>0</v>
      </c>
      <c r="H29" s="230">
        <v>0.28833845786652312</v>
      </c>
      <c r="I29" s="230">
        <v>0</v>
      </c>
      <c r="J29" s="230">
        <v>0</v>
      </c>
      <c r="K29" s="230">
        <v>0</v>
      </c>
      <c r="L29" s="230">
        <v>0</v>
      </c>
      <c r="M29" s="230">
        <v>0</v>
      </c>
      <c r="N29" s="230">
        <v>0</v>
      </c>
      <c r="O29" s="230">
        <v>0</v>
      </c>
      <c r="P29" s="230">
        <v>0</v>
      </c>
      <c r="Q29" s="230">
        <v>0</v>
      </c>
      <c r="R29" s="230">
        <v>0</v>
      </c>
      <c r="S29" s="230">
        <v>0</v>
      </c>
      <c r="T29" s="230">
        <v>3.4690354816924768E-3</v>
      </c>
      <c r="U29" s="230">
        <v>0</v>
      </c>
      <c r="V29" s="230">
        <v>0</v>
      </c>
      <c r="W29" s="230">
        <v>0</v>
      </c>
      <c r="X29" s="230">
        <v>0</v>
      </c>
      <c r="Y29" s="230">
        <v>0</v>
      </c>
      <c r="DA29" s="71" t="s">
        <v>2573</v>
      </c>
    </row>
    <row r="30" spans="1:105" ht="12" customHeight="1" x14ac:dyDescent="0.25">
      <c r="A30" s="59" t="s">
        <v>31</v>
      </c>
      <c r="B30" s="230">
        <v>2.6166875917225552</v>
      </c>
      <c r="C30" s="230">
        <v>1.2756937186266459</v>
      </c>
      <c r="D30" s="230">
        <v>1.2513468436288251</v>
      </c>
      <c r="E30" s="230">
        <v>2.8350695378309649</v>
      </c>
      <c r="F30" s="230">
        <v>3.291665605044666</v>
      </c>
      <c r="G30" s="230">
        <v>3.2966078034653532</v>
      </c>
      <c r="H30" s="230">
        <v>4.1474300745306358</v>
      </c>
      <c r="I30" s="230">
        <v>2.134849792775559</v>
      </c>
      <c r="J30" s="230">
        <v>2.3293218012269601</v>
      </c>
      <c r="K30" s="230">
        <v>2.137349198042735</v>
      </c>
      <c r="L30" s="230">
        <v>1.708076951250689</v>
      </c>
      <c r="M30" s="230">
        <v>2.1222267391717402</v>
      </c>
      <c r="N30" s="230">
        <v>2.5943114947048982</v>
      </c>
      <c r="O30" s="230">
        <v>2.08249059016152</v>
      </c>
      <c r="P30" s="230">
        <v>2.432024065569768</v>
      </c>
      <c r="Q30" s="230">
        <v>1.613328528677421</v>
      </c>
      <c r="R30" s="230">
        <v>1.608844737324377</v>
      </c>
      <c r="S30" s="230">
        <v>1.550436789797299</v>
      </c>
      <c r="T30" s="230">
        <v>3.0045631673800521</v>
      </c>
      <c r="U30" s="230">
        <v>2.4327710437671191</v>
      </c>
      <c r="V30" s="230">
        <v>1.787525275306745</v>
      </c>
      <c r="W30" s="230">
        <v>1.9906375308173501</v>
      </c>
      <c r="X30" s="230">
        <v>2.1290339083338039</v>
      </c>
      <c r="Y30" s="230">
        <v>2.9242945440113859</v>
      </c>
      <c r="DA30" s="71" t="s">
        <v>2574</v>
      </c>
    </row>
    <row r="31" spans="1:105" ht="12" customHeight="1" x14ac:dyDescent="0.25">
      <c r="A31" s="59" t="s">
        <v>159</v>
      </c>
      <c r="B31" s="230">
        <v>5.2926093798305871</v>
      </c>
      <c r="C31" s="230">
        <v>3.3234102819312019</v>
      </c>
      <c r="D31" s="230">
        <v>2.5438231108356248</v>
      </c>
      <c r="E31" s="230">
        <v>6.1300836153229952</v>
      </c>
      <c r="F31" s="230">
        <v>6.1147388343265634</v>
      </c>
      <c r="G31" s="230">
        <v>6.9424778632106152</v>
      </c>
      <c r="H31" s="230">
        <v>9.1085244180257465</v>
      </c>
      <c r="I31" s="230">
        <v>6.0531823145915897</v>
      </c>
      <c r="J31" s="230">
        <v>4.5232183275224616</v>
      </c>
      <c r="K31" s="230">
        <v>4.1642753601459868</v>
      </c>
      <c r="L31" s="230">
        <v>4.5420616615808482</v>
      </c>
      <c r="M31" s="230">
        <v>4.1373927947158089</v>
      </c>
      <c r="N31" s="230">
        <v>3.8266245270616999</v>
      </c>
      <c r="O31" s="230">
        <v>3.3240791548091901</v>
      </c>
      <c r="P31" s="230">
        <v>2.5176224984555531</v>
      </c>
      <c r="Q31" s="230">
        <v>2.5080602618968668</v>
      </c>
      <c r="R31" s="230">
        <v>2.5015146811792799</v>
      </c>
      <c r="S31" s="230">
        <v>2.167100498453058</v>
      </c>
      <c r="T31" s="230">
        <v>2.1733496268526991</v>
      </c>
      <c r="U31" s="230">
        <v>2.1796926240274201</v>
      </c>
      <c r="V31" s="230">
        <v>1.724837374271273</v>
      </c>
      <c r="W31" s="230">
        <v>1.8285046801851019</v>
      </c>
      <c r="X31" s="230">
        <v>1.822824394943624</v>
      </c>
      <c r="Y31" s="230">
        <v>1.7706869327367121</v>
      </c>
      <c r="DA31" s="71" t="s">
        <v>2575</v>
      </c>
    </row>
    <row r="32" spans="1:105" ht="12" customHeight="1" x14ac:dyDescent="0.25">
      <c r="A32" s="59" t="s">
        <v>32</v>
      </c>
      <c r="B32" s="230">
        <v>2.2349704516313582</v>
      </c>
      <c r="C32" s="230">
        <v>2.1791685099395681</v>
      </c>
      <c r="D32" s="230">
        <v>1.425063004887595</v>
      </c>
      <c r="E32" s="230">
        <v>2.421495277241414</v>
      </c>
      <c r="F32" s="230">
        <v>0.40163388226646418</v>
      </c>
      <c r="G32" s="230">
        <v>0.40223690656382582</v>
      </c>
      <c r="H32" s="230">
        <v>0.39359374457829011</v>
      </c>
      <c r="I32" s="230">
        <v>0.38178823493178082</v>
      </c>
      <c r="J32" s="230">
        <v>0</v>
      </c>
      <c r="K32" s="230">
        <v>0</v>
      </c>
      <c r="L32" s="230">
        <v>0</v>
      </c>
      <c r="M32" s="230">
        <v>0</v>
      </c>
      <c r="N32" s="230">
        <v>0</v>
      </c>
      <c r="O32" s="230">
        <v>0</v>
      </c>
      <c r="P32" s="230">
        <v>0</v>
      </c>
      <c r="Q32" s="230">
        <v>0</v>
      </c>
      <c r="R32" s="230">
        <v>0</v>
      </c>
      <c r="S32" s="230">
        <v>0</v>
      </c>
      <c r="T32" s="230">
        <v>0</v>
      </c>
      <c r="U32" s="230">
        <v>0</v>
      </c>
      <c r="V32" s="230">
        <v>0</v>
      </c>
      <c r="W32" s="230">
        <v>0</v>
      </c>
      <c r="X32" s="230">
        <v>0</v>
      </c>
      <c r="Y32" s="230">
        <v>0</v>
      </c>
      <c r="DA32" s="71" t="s">
        <v>2576</v>
      </c>
    </row>
    <row r="33" spans="1:105" ht="12" customHeight="1" x14ac:dyDescent="0.25">
      <c r="A33" s="59" t="s">
        <v>35</v>
      </c>
      <c r="B33" s="230">
        <v>11.08706779891307</v>
      </c>
      <c r="C33" s="230">
        <v>10.452681019457071</v>
      </c>
      <c r="D33" s="230">
        <v>10.985633265498709</v>
      </c>
      <c r="E33" s="230">
        <v>14.11099418896694</v>
      </c>
      <c r="F33" s="230">
        <v>17.339036537244478</v>
      </c>
      <c r="G33" s="230">
        <v>19.88369021952203</v>
      </c>
      <c r="H33" s="230">
        <v>18.87325808879897</v>
      </c>
      <c r="I33" s="230">
        <v>15.044858460580731</v>
      </c>
      <c r="J33" s="230">
        <v>15.18541552555962</v>
      </c>
      <c r="K33" s="230">
        <v>9.4657183466304549</v>
      </c>
      <c r="L33" s="230">
        <v>12.29705573091934</v>
      </c>
      <c r="M33" s="230">
        <v>10.59223944095028</v>
      </c>
      <c r="N33" s="230">
        <v>12.16001803759753</v>
      </c>
      <c r="O33" s="230">
        <v>9.4200794260005143</v>
      </c>
      <c r="P33" s="230">
        <v>9.055503574844348</v>
      </c>
      <c r="Q33" s="230">
        <v>9.4358010684619806</v>
      </c>
      <c r="R33" s="230">
        <v>9.3754914691898712</v>
      </c>
      <c r="S33" s="230">
        <v>10.0268268480327</v>
      </c>
      <c r="T33" s="230">
        <v>16.263908213778649</v>
      </c>
      <c r="U33" s="230">
        <v>15.21731132429719</v>
      </c>
      <c r="V33" s="230">
        <v>15.89190055166681</v>
      </c>
      <c r="W33" s="230">
        <v>16.532370723112301</v>
      </c>
      <c r="X33" s="230">
        <v>10.629138228316011</v>
      </c>
      <c r="Y33" s="230">
        <v>11.50360664315563</v>
      </c>
      <c r="DA33" s="71" t="s">
        <v>2577</v>
      </c>
    </row>
    <row r="34" spans="1:105" ht="12" customHeight="1" x14ac:dyDescent="0.25">
      <c r="A34" s="60" t="s">
        <v>2578</v>
      </c>
      <c r="B34" s="329">
        <v>10.38425579843174</v>
      </c>
      <c r="C34" s="329">
        <v>11.00223780721535</v>
      </c>
      <c r="D34" s="329">
        <v>11.354778648907949</v>
      </c>
      <c r="E34" s="329">
        <v>11.88233060880904</v>
      </c>
      <c r="F34" s="329">
        <v>12.74131214096975</v>
      </c>
      <c r="G34" s="329">
        <v>13.60317904780559</v>
      </c>
      <c r="H34" s="329">
        <v>15.771740036760651</v>
      </c>
      <c r="I34" s="329">
        <v>20.414395845914211</v>
      </c>
      <c r="J34" s="329">
        <v>17.566557441451071</v>
      </c>
      <c r="K34" s="329">
        <v>14.902879986183279</v>
      </c>
      <c r="L34" s="329">
        <v>17.901902997310579</v>
      </c>
      <c r="M34" s="329">
        <v>17.976473245125121</v>
      </c>
      <c r="N34" s="329">
        <v>16.171094767212072</v>
      </c>
      <c r="O34" s="329">
        <v>17.89154554216795</v>
      </c>
      <c r="P34" s="329">
        <v>18.566205138433151</v>
      </c>
      <c r="Q34" s="329">
        <v>19.53525639488878</v>
      </c>
      <c r="R34" s="329">
        <v>20.764993802955729</v>
      </c>
      <c r="S34" s="329">
        <v>21.210236389223869</v>
      </c>
      <c r="T34" s="329">
        <v>24.82801983164947</v>
      </c>
      <c r="U34" s="329">
        <v>25.935287276412719</v>
      </c>
      <c r="V34" s="329">
        <v>24.963138471392039</v>
      </c>
      <c r="W34" s="329">
        <v>27.35229850002532</v>
      </c>
      <c r="X34" s="329">
        <v>26.177974875386351</v>
      </c>
      <c r="Y34" s="329">
        <v>21.500645331224941</v>
      </c>
      <c r="DA34" s="72" t="s">
        <v>2579</v>
      </c>
    </row>
    <row r="35" spans="1:105" ht="12" customHeight="1" x14ac:dyDescent="0.25">
      <c r="A35" s="57" t="s">
        <v>2580</v>
      </c>
      <c r="B35" s="261">
        <v>19.54243097323447</v>
      </c>
      <c r="C35" s="261">
        <v>17.594531318307709</v>
      </c>
      <c r="D35" s="261">
        <v>16.343344234353239</v>
      </c>
      <c r="E35" s="261">
        <v>26.501810801159909</v>
      </c>
      <c r="F35" s="261">
        <v>27.979369411123528</v>
      </c>
      <c r="G35" s="261">
        <v>30.815540681989059</v>
      </c>
      <c r="H35" s="261">
        <v>32.756418039973582</v>
      </c>
      <c r="I35" s="261">
        <v>29.524052917841519</v>
      </c>
      <c r="J35" s="261">
        <v>31.3328344010358</v>
      </c>
      <c r="K35" s="261">
        <v>20.930228425470059</v>
      </c>
      <c r="L35" s="261">
        <v>24.88877999850401</v>
      </c>
      <c r="M35" s="261">
        <v>23.929575696094059</v>
      </c>
      <c r="N35" s="261">
        <v>23.8941621080183</v>
      </c>
      <c r="O35" s="261">
        <v>22.188759865487079</v>
      </c>
      <c r="P35" s="261">
        <v>21.431364348550201</v>
      </c>
      <c r="Q35" s="261">
        <v>21.876997126784001</v>
      </c>
      <c r="R35" s="261">
        <v>22.789973572878999</v>
      </c>
      <c r="S35" s="261">
        <v>23.005070979231299</v>
      </c>
      <c r="T35" s="261">
        <v>29.489601064858071</v>
      </c>
      <c r="U35" s="261">
        <v>29.112490390847231</v>
      </c>
      <c r="V35" s="261">
        <v>28.638243022010109</v>
      </c>
      <c r="W35" s="261">
        <v>30.575883849539679</v>
      </c>
      <c r="X35" s="261">
        <v>25.713838914418901</v>
      </c>
      <c r="Y35" s="261">
        <v>25.500887440313349</v>
      </c>
      <c r="DA35" s="70" t="s">
        <v>2581</v>
      </c>
    </row>
    <row r="36" spans="1:105" ht="12" customHeight="1" x14ac:dyDescent="0.25">
      <c r="A36" s="46" t="s">
        <v>28</v>
      </c>
      <c r="B36" s="229">
        <v>0.63683020178266536</v>
      </c>
      <c r="C36" s="229">
        <v>1.1081054102084329</v>
      </c>
      <c r="D36" s="229">
        <v>0</v>
      </c>
      <c r="E36" s="229">
        <v>0</v>
      </c>
      <c r="F36" s="229">
        <v>0</v>
      </c>
      <c r="G36" s="229">
        <v>0</v>
      </c>
      <c r="H36" s="229">
        <v>0.2167033834462454</v>
      </c>
      <c r="I36" s="229">
        <v>0</v>
      </c>
      <c r="J36" s="229">
        <v>0</v>
      </c>
      <c r="K36" s="229">
        <v>0</v>
      </c>
      <c r="L36" s="229">
        <v>0</v>
      </c>
      <c r="M36" s="229">
        <v>0</v>
      </c>
      <c r="N36" s="229">
        <v>0</v>
      </c>
      <c r="O36" s="229">
        <v>0</v>
      </c>
      <c r="P36" s="229">
        <v>0</v>
      </c>
      <c r="Q36" s="229">
        <v>0</v>
      </c>
      <c r="R36" s="229">
        <v>0</v>
      </c>
      <c r="S36" s="229">
        <v>0</v>
      </c>
      <c r="T36" s="229">
        <v>3.5609371875352058E-3</v>
      </c>
      <c r="U36" s="229">
        <v>0</v>
      </c>
      <c r="V36" s="229">
        <v>0</v>
      </c>
      <c r="W36" s="229">
        <v>0</v>
      </c>
      <c r="X36" s="229">
        <v>0</v>
      </c>
      <c r="Y36" s="229">
        <v>0</v>
      </c>
      <c r="DA36" s="73" t="s">
        <v>2582</v>
      </c>
    </row>
    <row r="37" spans="1:105" ht="12" customHeight="1" x14ac:dyDescent="0.25">
      <c r="A37" s="46" t="s">
        <v>30</v>
      </c>
      <c r="B37" s="229">
        <v>0</v>
      </c>
      <c r="C37" s="229">
        <v>0</v>
      </c>
      <c r="D37" s="229">
        <v>0</v>
      </c>
      <c r="E37" s="229">
        <v>0</v>
      </c>
      <c r="F37" s="229">
        <v>0</v>
      </c>
      <c r="G37" s="229">
        <v>0</v>
      </c>
      <c r="H37" s="229">
        <v>0</v>
      </c>
      <c r="I37" s="229">
        <v>0</v>
      </c>
      <c r="J37" s="229">
        <v>0</v>
      </c>
      <c r="K37" s="229">
        <v>0</v>
      </c>
      <c r="L37" s="229">
        <v>0</v>
      </c>
      <c r="M37" s="229">
        <v>0</v>
      </c>
      <c r="N37" s="229">
        <v>0</v>
      </c>
      <c r="O37" s="229">
        <v>0</v>
      </c>
      <c r="P37" s="229">
        <v>0</v>
      </c>
      <c r="Q37" s="229">
        <v>0</v>
      </c>
      <c r="R37" s="229">
        <v>0</v>
      </c>
      <c r="S37" s="229">
        <v>0</v>
      </c>
      <c r="T37" s="229">
        <v>0</v>
      </c>
      <c r="U37" s="229">
        <v>0</v>
      </c>
      <c r="V37" s="229">
        <v>0</v>
      </c>
      <c r="W37" s="229">
        <v>0</v>
      </c>
      <c r="X37" s="229">
        <v>0</v>
      </c>
      <c r="Y37" s="229">
        <v>0</v>
      </c>
      <c r="DA37" s="73" t="s">
        <v>2583</v>
      </c>
    </row>
    <row r="38" spans="1:105" ht="12" customHeight="1" x14ac:dyDescent="0.25">
      <c r="A38" s="46" t="s">
        <v>31</v>
      </c>
      <c r="B38" s="229">
        <v>2.3300489787957321</v>
      </c>
      <c r="C38" s="229">
        <v>1.2205726129435741</v>
      </c>
      <c r="D38" s="229">
        <v>1.26196230045615</v>
      </c>
      <c r="E38" s="229">
        <v>1.958799670414576</v>
      </c>
      <c r="F38" s="229">
        <v>2.3123370010312709</v>
      </c>
      <c r="G38" s="229">
        <v>2.3039352637096759</v>
      </c>
      <c r="H38" s="229">
        <v>3.1170386926795421</v>
      </c>
      <c r="I38" s="229">
        <v>1.870153460585577</v>
      </c>
      <c r="J38" s="229">
        <v>1.539551046225357</v>
      </c>
      <c r="K38" s="229">
        <v>1.8659044716209039</v>
      </c>
      <c r="L38" s="229">
        <v>1.495839260221155</v>
      </c>
      <c r="M38" s="229">
        <v>1.891612651690473</v>
      </c>
      <c r="N38" s="229">
        <v>2.1889825827587601</v>
      </c>
      <c r="O38" s="229">
        <v>1.959164105008083</v>
      </c>
      <c r="P38" s="229">
        <v>2.4648712122971359</v>
      </c>
      <c r="Q38" s="229">
        <v>1.656911578588921</v>
      </c>
      <c r="R38" s="229">
        <v>1.66453402391607</v>
      </c>
      <c r="S38" s="229">
        <v>1.6328731064784101</v>
      </c>
      <c r="T38" s="229">
        <v>3.0841600702804901</v>
      </c>
      <c r="U38" s="229">
        <v>2.5878489848090158</v>
      </c>
      <c r="V38" s="229">
        <v>1.8469336011688191</v>
      </c>
      <c r="W38" s="229">
        <v>2.1054260858009668</v>
      </c>
      <c r="X38" s="229">
        <v>2.5036862078865689</v>
      </c>
      <c r="Y38" s="229">
        <v>2.8335144084270789</v>
      </c>
      <c r="DA38" s="73" t="s">
        <v>2584</v>
      </c>
    </row>
    <row r="39" spans="1:105" ht="12" customHeight="1" x14ac:dyDescent="0.25">
      <c r="A39" s="46" t="s">
        <v>159</v>
      </c>
      <c r="B39" s="229">
        <v>4.7128434894747393</v>
      </c>
      <c r="C39" s="229">
        <v>3.179809943774992</v>
      </c>
      <c r="D39" s="229">
        <v>2.565402934644601</v>
      </c>
      <c r="E39" s="229">
        <v>4.2353831555381056</v>
      </c>
      <c r="F39" s="229">
        <v>4.2954961271238457</v>
      </c>
      <c r="G39" s="229">
        <v>4.8519631451945733</v>
      </c>
      <c r="H39" s="229">
        <v>6.8455941472179589</v>
      </c>
      <c r="I39" s="229">
        <v>5.3026587123354618</v>
      </c>
      <c r="J39" s="229">
        <v>2.989593582464563</v>
      </c>
      <c r="K39" s="229">
        <v>3.6354097040729751</v>
      </c>
      <c r="L39" s="229">
        <v>3.977686222370203</v>
      </c>
      <c r="M39" s="229">
        <v>3.6877984859204478</v>
      </c>
      <c r="N39" s="229">
        <v>3.2287620270704411</v>
      </c>
      <c r="O39" s="229">
        <v>3.127224964700877</v>
      </c>
      <c r="P39" s="229">
        <v>2.5516257457020042</v>
      </c>
      <c r="Q39" s="229">
        <v>2.575813923740875</v>
      </c>
      <c r="R39" s="229">
        <v>2.5881032529423931</v>
      </c>
      <c r="S39" s="229">
        <v>2.2823246624730729</v>
      </c>
      <c r="T39" s="229">
        <v>2.2309260163576492</v>
      </c>
      <c r="U39" s="229">
        <v>2.318637982286436</v>
      </c>
      <c r="V39" s="229">
        <v>1.7821622704309681</v>
      </c>
      <c r="W39" s="229">
        <v>1.93394397125134</v>
      </c>
      <c r="X39" s="229">
        <v>2.143592114317793</v>
      </c>
      <c r="Y39" s="229">
        <v>1.7157187353092731</v>
      </c>
      <c r="DA39" s="73" t="s">
        <v>2585</v>
      </c>
    </row>
    <row r="40" spans="1:105" ht="12" customHeight="1" x14ac:dyDescent="0.25">
      <c r="A40" s="46" t="s">
        <v>32</v>
      </c>
      <c r="B40" s="229">
        <v>1.990146104921201</v>
      </c>
      <c r="C40" s="229">
        <v>2.0850094057723738</v>
      </c>
      <c r="D40" s="229">
        <v>1.437152134996984</v>
      </c>
      <c r="E40" s="229">
        <v>1.673053901386788</v>
      </c>
      <c r="F40" s="229">
        <v>0.28214071484335368</v>
      </c>
      <c r="G40" s="229">
        <v>0.28111557353705452</v>
      </c>
      <c r="H40" s="229">
        <v>0.29580894891543202</v>
      </c>
      <c r="I40" s="229">
        <v>0.33445097223455761</v>
      </c>
      <c r="J40" s="229">
        <v>0</v>
      </c>
      <c r="K40" s="229">
        <v>0</v>
      </c>
      <c r="L40" s="229">
        <v>0</v>
      </c>
      <c r="M40" s="229">
        <v>0</v>
      </c>
      <c r="N40" s="229">
        <v>0</v>
      </c>
      <c r="O40" s="229">
        <v>0</v>
      </c>
      <c r="P40" s="229">
        <v>0</v>
      </c>
      <c r="Q40" s="229">
        <v>0</v>
      </c>
      <c r="R40" s="229">
        <v>0</v>
      </c>
      <c r="S40" s="229">
        <v>0</v>
      </c>
      <c r="T40" s="229">
        <v>0</v>
      </c>
      <c r="U40" s="229">
        <v>0</v>
      </c>
      <c r="V40" s="229">
        <v>0</v>
      </c>
      <c r="W40" s="229">
        <v>0</v>
      </c>
      <c r="X40" s="229">
        <v>0</v>
      </c>
      <c r="Y40" s="229">
        <v>0</v>
      </c>
      <c r="DA40" s="73" t="s">
        <v>2586</v>
      </c>
    </row>
    <row r="41" spans="1:105" ht="12" customHeight="1" x14ac:dyDescent="0.25">
      <c r="A41" s="46" t="s">
        <v>33</v>
      </c>
      <c r="B41" s="229">
        <v>0</v>
      </c>
      <c r="C41" s="229">
        <v>0</v>
      </c>
      <c r="D41" s="229">
        <v>0</v>
      </c>
      <c r="E41" s="229">
        <v>0</v>
      </c>
      <c r="F41" s="229">
        <v>0</v>
      </c>
      <c r="G41" s="229">
        <v>0</v>
      </c>
      <c r="H41" s="229">
        <v>0</v>
      </c>
      <c r="I41" s="229">
        <v>0</v>
      </c>
      <c r="J41" s="229">
        <v>0</v>
      </c>
      <c r="K41" s="229">
        <v>0</v>
      </c>
      <c r="L41" s="229">
        <v>0</v>
      </c>
      <c r="M41" s="229">
        <v>0</v>
      </c>
      <c r="N41" s="229">
        <v>0</v>
      </c>
      <c r="O41" s="229">
        <v>0</v>
      </c>
      <c r="P41" s="229">
        <v>0</v>
      </c>
      <c r="Q41" s="229">
        <v>0</v>
      </c>
      <c r="R41" s="229">
        <v>0</v>
      </c>
      <c r="S41" s="229">
        <v>2.6225279448816981E-2</v>
      </c>
      <c r="T41" s="229">
        <v>3.2502149612742358E-2</v>
      </c>
      <c r="U41" s="229">
        <v>9.4582975063356514E-3</v>
      </c>
      <c r="V41" s="229">
        <v>3.8779019775848043E-2</v>
      </c>
      <c r="W41" s="229">
        <v>1.676698194300414E-2</v>
      </c>
      <c r="X41" s="229">
        <v>2.510748065289815E-2</v>
      </c>
      <c r="Y41" s="229">
        <v>1.470335339622003E-2</v>
      </c>
      <c r="DA41" s="73" t="s">
        <v>2587</v>
      </c>
    </row>
    <row r="42" spans="1:105" ht="12" customHeight="1" x14ac:dyDescent="0.25">
      <c r="A42" s="46" t="s">
        <v>35</v>
      </c>
      <c r="B42" s="229">
        <v>9.8725621982601339</v>
      </c>
      <c r="C42" s="229">
        <v>10.001033945608331</v>
      </c>
      <c r="D42" s="229">
        <v>11.078826864255509</v>
      </c>
      <c r="E42" s="229">
        <v>9.7495353809619498</v>
      </c>
      <c r="F42" s="229">
        <v>12.1803671933922</v>
      </c>
      <c r="G42" s="229">
        <v>13.89632549594778</v>
      </c>
      <c r="H42" s="229">
        <v>14.184368310626949</v>
      </c>
      <c r="I42" s="229">
        <v>13.17947248995671</v>
      </c>
      <c r="J42" s="229">
        <v>10.036707829475279</v>
      </c>
      <c r="K42" s="229">
        <v>8.2635660126364918</v>
      </c>
      <c r="L42" s="229">
        <v>10.769080827399449</v>
      </c>
      <c r="M42" s="229">
        <v>9.4412221683985464</v>
      </c>
      <c r="N42" s="229">
        <v>10.26016642360101</v>
      </c>
      <c r="O42" s="229">
        <v>8.8622160238975773</v>
      </c>
      <c r="P42" s="229">
        <v>9.1778080613928452</v>
      </c>
      <c r="Q42" s="229">
        <v>9.6907032669986215</v>
      </c>
      <c r="R42" s="229">
        <v>9.7000190132423807</v>
      </c>
      <c r="S42" s="229">
        <v>10.55995059663722</v>
      </c>
      <c r="T42" s="229">
        <v>16.694771753919369</v>
      </c>
      <c r="U42" s="229">
        <v>16.187344782403201</v>
      </c>
      <c r="V42" s="229">
        <v>16.420067184935299</v>
      </c>
      <c r="W42" s="229">
        <v>17.485696939653739</v>
      </c>
      <c r="X42" s="229">
        <v>12.49957864916367</v>
      </c>
      <c r="Y42" s="229">
        <v>11.146495225322299</v>
      </c>
      <c r="DA42" s="73" t="s">
        <v>2588</v>
      </c>
    </row>
    <row r="43" spans="1:105" ht="12" customHeight="1" x14ac:dyDescent="0.25">
      <c r="A43" s="46" t="s">
        <v>36</v>
      </c>
      <c r="B43" s="229">
        <v>0</v>
      </c>
      <c r="C43" s="229">
        <v>0</v>
      </c>
      <c r="D43" s="229">
        <v>0</v>
      </c>
      <c r="E43" s="229">
        <v>0</v>
      </c>
      <c r="F43" s="229">
        <v>0</v>
      </c>
      <c r="G43" s="229">
        <v>0</v>
      </c>
      <c r="H43" s="229">
        <v>0</v>
      </c>
      <c r="I43" s="229">
        <v>0</v>
      </c>
      <c r="J43" s="229">
        <v>0</v>
      </c>
      <c r="K43" s="229">
        <v>0</v>
      </c>
      <c r="L43" s="229">
        <v>0</v>
      </c>
      <c r="M43" s="229">
        <v>0</v>
      </c>
      <c r="N43" s="229">
        <v>0</v>
      </c>
      <c r="O43" s="229">
        <v>0</v>
      </c>
      <c r="P43" s="229">
        <v>0</v>
      </c>
      <c r="Q43" s="229">
        <v>0</v>
      </c>
      <c r="R43" s="229">
        <v>0</v>
      </c>
      <c r="S43" s="229">
        <v>0</v>
      </c>
      <c r="T43" s="229">
        <v>0</v>
      </c>
      <c r="U43" s="229">
        <v>0</v>
      </c>
      <c r="V43" s="229">
        <v>0</v>
      </c>
      <c r="W43" s="229">
        <v>0</v>
      </c>
      <c r="X43" s="229">
        <v>0</v>
      </c>
      <c r="Y43" s="229">
        <v>0</v>
      </c>
      <c r="DA43" s="73" t="s">
        <v>2589</v>
      </c>
    </row>
    <row r="44" spans="1:105" ht="12" customHeight="1" x14ac:dyDescent="0.25">
      <c r="A44" s="46" t="s">
        <v>38</v>
      </c>
      <c r="B44" s="229">
        <v>0</v>
      </c>
      <c r="C44" s="229">
        <v>0</v>
      </c>
      <c r="D44" s="229">
        <v>0</v>
      </c>
      <c r="E44" s="229">
        <v>0.19105760962646551</v>
      </c>
      <c r="F44" s="229">
        <v>0.16723989681557541</v>
      </c>
      <c r="G44" s="229">
        <v>0.35829750644191111</v>
      </c>
      <c r="H44" s="229">
        <v>0.35829750644475661</v>
      </c>
      <c r="I44" s="229">
        <v>0.33439380910831051</v>
      </c>
      <c r="J44" s="229">
        <v>0.35829750644072711</v>
      </c>
      <c r="K44" s="229">
        <v>7.1625107478878264E-2</v>
      </c>
      <c r="L44" s="229">
        <v>0.40601891658454881</v>
      </c>
      <c r="M44" s="229">
        <v>0.50154772139409332</v>
      </c>
      <c r="N44" s="229">
        <v>0.95537403264871867</v>
      </c>
      <c r="O44" s="229">
        <v>1.050902837456033</v>
      </c>
      <c r="P44" s="229">
        <v>0.64488392087975799</v>
      </c>
      <c r="Q44" s="229">
        <v>1.050902837457536</v>
      </c>
      <c r="R44" s="229">
        <v>1.6480653482166301</v>
      </c>
      <c r="S44" s="229">
        <v>1.721238177070225</v>
      </c>
      <c r="T44" s="229">
        <v>1.72218400686142</v>
      </c>
      <c r="U44" s="229">
        <v>2.290369733420571</v>
      </c>
      <c r="V44" s="229">
        <v>2.9376612209353619</v>
      </c>
      <c r="W44" s="229">
        <v>3.2294067067453822</v>
      </c>
      <c r="X44" s="229">
        <v>3.7661220979347219</v>
      </c>
      <c r="Y44" s="229">
        <v>4.7705073086297256</v>
      </c>
      <c r="DA44" s="73" t="s">
        <v>2590</v>
      </c>
    </row>
    <row r="45" spans="1:105" ht="12" customHeight="1" x14ac:dyDescent="0.25">
      <c r="A45" s="46" t="s">
        <v>39</v>
      </c>
      <c r="B45" s="229">
        <v>0</v>
      </c>
      <c r="C45" s="229">
        <v>0</v>
      </c>
      <c r="D45" s="229">
        <v>0</v>
      </c>
      <c r="E45" s="229">
        <v>8.6939810832320212</v>
      </c>
      <c r="F45" s="229">
        <v>8.7417884779172805</v>
      </c>
      <c r="G45" s="229">
        <v>9.1239036971580578</v>
      </c>
      <c r="H45" s="229">
        <v>7.7386070506426918</v>
      </c>
      <c r="I45" s="229">
        <v>8.5029234736209069</v>
      </c>
      <c r="J45" s="229">
        <v>16.408684436429869</v>
      </c>
      <c r="K45" s="229">
        <v>7.0937231296608108</v>
      </c>
      <c r="L45" s="229">
        <v>8.2401547719286459</v>
      </c>
      <c r="M45" s="229">
        <v>8.4073946686904968</v>
      </c>
      <c r="N45" s="229">
        <v>7.2608770419393744</v>
      </c>
      <c r="O45" s="229">
        <v>7.1892519344245116</v>
      </c>
      <c r="P45" s="229">
        <v>6.5921754082784547</v>
      </c>
      <c r="Q45" s="229">
        <v>6.9026655199980427</v>
      </c>
      <c r="R45" s="229">
        <v>7.1892519345615229</v>
      </c>
      <c r="S45" s="229">
        <v>6.7824591571235544</v>
      </c>
      <c r="T45" s="229">
        <v>5.7214961306388608</v>
      </c>
      <c r="U45" s="229">
        <v>5.7188306104216764</v>
      </c>
      <c r="V45" s="229">
        <v>5.6126397247638176</v>
      </c>
      <c r="W45" s="229">
        <v>5.8046431641452489</v>
      </c>
      <c r="X45" s="229">
        <v>4.7757523644632514</v>
      </c>
      <c r="Y45" s="229">
        <v>5.0199484092287578</v>
      </c>
      <c r="DA45" s="73" t="s">
        <v>2591</v>
      </c>
    </row>
    <row r="46" spans="1:105" ht="12" customHeight="1" x14ac:dyDescent="0.25">
      <c r="A46" s="57" t="s">
        <v>2592</v>
      </c>
      <c r="B46" s="261">
        <v>12.96320866799314</v>
      </c>
      <c r="C46" s="261">
        <v>12.295296185645149</v>
      </c>
      <c r="D46" s="261">
        <v>11.84084489435325</v>
      </c>
      <c r="E46" s="261">
        <v>14.734913786474911</v>
      </c>
      <c r="F46" s="261">
        <v>15.772550954207651</v>
      </c>
      <c r="G46" s="261">
        <v>17.287266997726999</v>
      </c>
      <c r="H46" s="261">
        <v>19.354988539782681</v>
      </c>
      <c r="I46" s="261">
        <v>19.263622335792071</v>
      </c>
      <c r="J46" s="261">
        <v>16.93178897293005</v>
      </c>
      <c r="K46" s="261">
        <v>13.54740112450469</v>
      </c>
      <c r="L46" s="261">
        <v>16.148585548929759</v>
      </c>
      <c r="M46" s="261">
        <v>15.598257925091159</v>
      </c>
      <c r="N46" s="261">
        <v>15.184953052679299</v>
      </c>
      <c r="O46" s="261">
        <v>14.861076264495971</v>
      </c>
      <c r="P46" s="261">
        <v>14.96331322590763</v>
      </c>
      <c r="Q46" s="261">
        <v>15.317515212728109</v>
      </c>
      <c r="R46" s="261">
        <v>15.93340751274186</v>
      </c>
      <c r="S46" s="261">
        <v>16.279745167279149</v>
      </c>
      <c r="T46" s="261">
        <v>21.044699799774719</v>
      </c>
      <c r="U46" s="261">
        <v>21.07030759630365</v>
      </c>
      <c r="V46" s="261">
        <v>20.376727306373319</v>
      </c>
      <c r="W46" s="261">
        <v>22.009779894511009</v>
      </c>
      <c r="X46" s="261">
        <v>19.256732609620801</v>
      </c>
      <c r="Y46" s="261">
        <v>17.287430620845029</v>
      </c>
      <c r="DA46" s="70" t="s">
        <v>2593</v>
      </c>
    </row>
    <row r="47" spans="1:105" ht="12" customHeight="1" x14ac:dyDescent="0.25">
      <c r="A47" s="41" t="s">
        <v>2594</v>
      </c>
      <c r="B47" s="350">
        <v>8.7781103855601668</v>
      </c>
      <c r="C47" s="350">
        <v>8.3258296541375341</v>
      </c>
      <c r="D47" s="350">
        <v>8.0180953807804798</v>
      </c>
      <c r="E47" s="350">
        <v>9.9778305705089902</v>
      </c>
      <c r="F47" s="350">
        <v>10.680472472818821</v>
      </c>
      <c r="G47" s="350">
        <v>11.70617104585971</v>
      </c>
      <c r="H47" s="350">
        <v>13.106340433519151</v>
      </c>
      <c r="I47" s="350">
        <v>13.044471289491611</v>
      </c>
      <c r="J47" s="350">
        <v>11.465457082116069</v>
      </c>
      <c r="K47" s="350">
        <v>9.1736996259256003</v>
      </c>
      <c r="L47" s="350">
        <v>10.935106434656531</v>
      </c>
      <c r="M47" s="350">
        <v>10.56244895810091</v>
      </c>
      <c r="N47" s="350">
        <v>10.28257721601603</v>
      </c>
      <c r="O47" s="350">
        <v>10.063262209152519</v>
      </c>
      <c r="P47" s="350">
        <v>10.132492548317829</v>
      </c>
      <c r="Q47" s="350">
        <v>10.372342435697311</v>
      </c>
      <c r="R47" s="350">
        <v>10.789397405157599</v>
      </c>
      <c r="S47" s="350">
        <v>11.023921915259081</v>
      </c>
      <c r="T47" s="350">
        <v>14.25053801143488</v>
      </c>
      <c r="U47" s="350">
        <v>14.26787847631662</v>
      </c>
      <c r="V47" s="350">
        <v>13.798216643186549</v>
      </c>
      <c r="W47" s="350">
        <v>14.90404747961299</v>
      </c>
      <c r="X47" s="350">
        <v>13.03980587227842</v>
      </c>
      <c r="Y47" s="350">
        <v>11.706281844183531</v>
      </c>
      <c r="DA47" s="97" t="s">
        <v>2595</v>
      </c>
    </row>
    <row r="48" spans="1:105" ht="12" customHeight="1" x14ac:dyDescent="0.25">
      <c r="A48" s="172"/>
      <c r="B48" s="172"/>
      <c r="C48" s="172"/>
      <c r="D48" s="172"/>
      <c r="E48" s="172"/>
      <c r="F48" s="172"/>
      <c r="G48" s="172"/>
      <c r="H48" s="172"/>
      <c r="I48" s="172"/>
      <c r="J48" s="172"/>
      <c r="K48" s="172"/>
      <c r="L48" s="172"/>
      <c r="M48" s="172"/>
      <c r="N48" s="172"/>
      <c r="O48" s="172"/>
      <c r="P48" s="172"/>
      <c r="Q48" s="172"/>
      <c r="R48" s="172"/>
      <c r="S48" s="172"/>
      <c r="T48" s="172"/>
      <c r="U48" s="172"/>
      <c r="V48" s="172"/>
      <c r="W48" s="172"/>
      <c r="X48" s="172"/>
      <c r="Y48" s="172"/>
      <c r="DA48" s="176"/>
    </row>
    <row r="49" spans="1:105" ht="15" customHeight="1" x14ac:dyDescent="0.25">
      <c r="A49" s="32" t="s">
        <v>99</v>
      </c>
      <c r="B49" s="257"/>
      <c r="C49" s="257"/>
      <c r="D49" s="257"/>
      <c r="E49" s="257"/>
      <c r="F49" s="257"/>
      <c r="G49" s="257"/>
      <c r="H49" s="257"/>
      <c r="I49" s="257"/>
      <c r="J49" s="257"/>
      <c r="K49" s="257"/>
      <c r="L49" s="257"/>
      <c r="M49" s="257"/>
      <c r="N49" s="257"/>
      <c r="O49" s="257"/>
      <c r="P49" s="257"/>
      <c r="Q49" s="257"/>
      <c r="R49" s="257"/>
      <c r="S49" s="257"/>
      <c r="T49" s="257"/>
      <c r="U49" s="257"/>
      <c r="V49" s="257"/>
      <c r="W49" s="257"/>
      <c r="X49" s="257"/>
      <c r="Y49" s="257"/>
      <c r="DA49" s="88"/>
    </row>
    <row r="50" spans="1:105" ht="12" customHeight="1" x14ac:dyDescent="0.25">
      <c r="A50" s="172"/>
      <c r="B50" s="172"/>
      <c r="C50" s="172"/>
      <c r="D50" s="172"/>
      <c r="E50" s="172"/>
      <c r="F50" s="172"/>
      <c r="G50" s="172"/>
      <c r="H50" s="172"/>
      <c r="I50" s="172"/>
      <c r="J50" s="172"/>
      <c r="K50" s="172"/>
      <c r="L50" s="172"/>
      <c r="M50" s="172"/>
      <c r="N50" s="172"/>
      <c r="O50" s="172"/>
      <c r="P50" s="172"/>
      <c r="Q50" s="172"/>
      <c r="R50" s="172"/>
      <c r="S50" s="172"/>
      <c r="T50" s="172"/>
      <c r="U50" s="172"/>
      <c r="V50" s="172"/>
      <c r="W50" s="172"/>
      <c r="X50" s="172"/>
      <c r="Y50" s="172"/>
      <c r="DA50" s="176"/>
    </row>
    <row r="51" spans="1:105" ht="12" customHeight="1" x14ac:dyDescent="0.25">
      <c r="A51" s="35" t="s">
        <v>24</v>
      </c>
      <c r="B51" s="232">
        <f t="shared" ref="B51:Y51" si="3">SUM(B$52:B$56,B$58:B$59,B$61:B$62,B$64:B$68)</f>
        <v>1.0000000000000002</v>
      </c>
      <c r="C51" s="232">
        <f t="shared" si="3"/>
        <v>0.99999999999999978</v>
      </c>
      <c r="D51" s="232">
        <f t="shared" si="3"/>
        <v>0.99999999999999967</v>
      </c>
      <c r="E51" s="232">
        <f t="shared" si="3"/>
        <v>1</v>
      </c>
      <c r="F51" s="232">
        <f t="shared" si="3"/>
        <v>1.0000000000000004</v>
      </c>
      <c r="G51" s="232">
        <f t="shared" si="3"/>
        <v>0.99999999999999989</v>
      </c>
      <c r="H51" s="232">
        <f t="shared" si="3"/>
        <v>0.99999999999999989</v>
      </c>
      <c r="I51" s="232">
        <f t="shared" si="3"/>
        <v>1</v>
      </c>
      <c r="J51" s="232">
        <f t="shared" si="3"/>
        <v>1</v>
      </c>
      <c r="K51" s="232">
        <f t="shared" si="3"/>
        <v>1</v>
      </c>
      <c r="L51" s="232">
        <f t="shared" si="3"/>
        <v>1.0000000000000004</v>
      </c>
      <c r="M51" s="232">
        <f t="shared" si="3"/>
        <v>0.99999999999999989</v>
      </c>
      <c r="N51" s="232">
        <f t="shared" si="3"/>
        <v>1</v>
      </c>
      <c r="O51" s="232">
        <f t="shared" si="3"/>
        <v>0.99999999999999989</v>
      </c>
      <c r="P51" s="232">
        <f t="shared" si="3"/>
        <v>0.99999999999999978</v>
      </c>
      <c r="Q51" s="232">
        <f t="shared" si="3"/>
        <v>1</v>
      </c>
      <c r="R51" s="232">
        <f t="shared" si="3"/>
        <v>1.0000000000000004</v>
      </c>
      <c r="S51" s="232">
        <f t="shared" si="3"/>
        <v>1</v>
      </c>
      <c r="T51" s="232">
        <f t="shared" si="3"/>
        <v>0.99999999999999989</v>
      </c>
      <c r="U51" s="232">
        <f t="shared" si="3"/>
        <v>0.99999999999999978</v>
      </c>
      <c r="V51" s="232">
        <f t="shared" si="3"/>
        <v>0.99999999999999989</v>
      </c>
      <c r="W51" s="232">
        <f t="shared" si="3"/>
        <v>0.99999999999999989</v>
      </c>
      <c r="X51" s="232">
        <f t="shared" si="3"/>
        <v>0.99999999999999967</v>
      </c>
      <c r="Y51" s="232">
        <f t="shared" si="3"/>
        <v>0.99999999999999956</v>
      </c>
      <c r="DA51" s="95"/>
    </row>
    <row r="52" spans="1:105" ht="12" customHeight="1" x14ac:dyDescent="0.25">
      <c r="A52" s="55" t="s">
        <v>91</v>
      </c>
      <c r="B52" s="299">
        <f t="shared" ref="B52:Y52" si="4">IF(B$6=0,0,B$6/B$5)</f>
        <v>2.1740930428493968E-2</v>
      </c>
      <c r="C52" s="299">
        <f t="shared" si="4"/>
        <v>2.2415119278124906E-2</v>
      </c>
      <c r="D52" s="299">
        <f t="shared" si="4"/>
        <v>2.2838826718058494E-2</v>
      </c>
      <c r="E52" s="299">
        <f t="shared" si="4"/>
        <v>2.0885184294019987E-2</v>
      </c>
      <c r="F52" s="299">
        <f t="shared" si="4"/>
        <v>2.0946090505476904E-2</v>
      </c>
      <c r="G52" s="299">
        <f t="shared" si="4"/>
        <v>2.08201935451672E-2</v>
      </c>
      <c r="H52" s="299">
        <f t="shared" si="4"/>
        <v>2.1221835649561826E-2</v>
      </c>
      <c r="I52" s="299">
        <f t="shared" si="4"/>
        <v>2.2682052165422302E-2</v>
      </c>
      <c r="J52" s="299">
        <f t="shared" si="4"/>
        <v>2.1638722858308226E-2</v>
      </c>
      <c r="K52" s="299">
        <f t="shared" si="4"/>
        <v>2.2779445323584158E-2</v>
      </c>
      <c r="L52" s="299">
        <f t="shared" si="4"/>
        <v>2.2808111743936592E-2</v>
      </c>
      <c r="M52" s="299">
        <f t="shared" si="4"/>
        <v>2.2971342164691735E-2</v>
      </c>
      <c r="N52" s="299">
        <f t="shared" si="4"/>
        <v>2.2562871608467094E-2</v>
      </c>
      <c r="O52" s="299">
        <f t="shared" si="4"/>
        <v>2.3256015566715166E-2</v>
      </c>
      <c r="P52" s="299">
        <f t="shared" si="4"/>
        <v>2.3565131793391304E-2</v>
      </c>
      <c r="Q52" s="299">
        <f t="shared" si="4"/>
        <v>2.3661530267070262E-2</v>
      </c>
      <c r="R52" s="299">
        <f t="shared" si="4"/>
        <v>2.3723891103546137E-2</v>
      </c>
      <c r="S52" s="299">
        <f t="shared" si="4"/>
        <v>2.3778830010794984E-2</v>
      </c>
      <c r="T52" s="299">
        <f t="shared" si="4"/>
        <v>2.3490086023516456E-2</v>
      </c>
      <c r="U52" s="299">
        <f t="shared" si="4"/>
        <v>2.3702232883218908E-2</v>
      </c>
      <c r="V52" s="299">
        <f t="shared" si="4"/>
        <v>2.3593879111803263E-2</v>
      </c>
      <c r="W52" s="299">
        <f t="shared" si="4"/>
        <v>2.3700640221183275E-2</v>
      </c>
      <c r="X52" s="299">
        <f t="shared" si="4"/>
        <v>2.4197416443000587E-2</v>
      </c>
      <c r="Y52" s="299">
        <f t="shared" si="4"/>
        <v>2.3409974301755739E-2</v>
      </c>
      <c r="DA52" s="67"/>
    </row>
    <row r="53" spans="1:105" ht="12" customHeight="1" x14ac:dyDescent="0.25">
      <c r="A53" s="173" t="s">
        <v>92</v>
      </c>
      <c r="B53" s="233">
        <f t="shared" ref="B53:Y53" si="5">IF(B$7=0,0,B$7/B$5)</f>
        <v>2.9567665382751802E-2</v>
      </c>
      <c r="C53" s="233">
        <f t="shared" si="5"/>
        <v>3.0484562218249866E-2</v>
      </c>
      <c r="D53" s="233">
        <f t="shared" si="5"/>
        <v>3.1060804336559548E-2</v>
      </c>
      <c r="E53" s="233">
        <f t="shared" si="5"/>
        <v>2.8403850639867188E-2</v>
      </c>
      <c r="F53" s="233">
        <f t="shared" si="5"/>
        <v>2.8486683087448585E-2</v>
      </c>
      <c r="G53" s="233">
        <f t="shared" si="5"/>
        <v>2.8315463221427393E-2</v>
      </c>
      <c r="H53" s="233">
        <f t="shared" si="5"/>
        <v>2.8861696483404087E-2</v>
      </c>
      <c r="I53" s="233">
        <f t="shared" si="5"/>
        <v>3.0847590944974322E-2</v>
      </c>
      <c r="J53" s="233">
        <f t="shared" si="5"/>
        <v>2.9428663087299183E-2</v>
      </c>
      <c r="K53" s="233">
        <f t="shared" si="5"/>
        <v>3.0980045640074443E-2</v>
      </c>
      <c r="L53" s="233">
        <f t="shared" si="5"/>
        <v>3.1019031971753774E-2</v>
      </c>
      <c r="M53" s="233">
        <f t="shared" si="5"/>
        <v>3.124102534398077E-2</v>
      </c>
      <c r="N53" s="233">
        <f t="shared" si="5"/>
        <v>3.0685505387515247E-2</v>
      </c>
      <c r="O53" s="233">
        <f t="shared" si="5"/>
        <v>3.1628181170732635E-2</v>
      </c>
      <c r="P53" s="233">
        <f t="shared" si="5"/>
        <v>3.2048579239012172E-2</v>
      </c>
      <c r="Q53" s="233">
        <f t="shared" si="5"/>
        <v>3.2179681163215554E-2</v>
      </c>
      <c r="R53" s="233">
        <f t="shared" si="5"/>
        <v>3.2264491900822735E-2</v>
      </c>
      <c r="S53" s="233">
        <f t="shared" si="5"/>
        <v>3.2339208814681164E-2</v>
      </c>
      <c r="T53" s="233">
        <f t="shared" si="5"/>
        <v>3.1946516991982379E-2</v>
      </c>
      <c r="U53" s="233">
        <f t="shared" si="5"/>
        <v>3.2235036721177716E-2</v>
      </c>
      <c r="V53" s="233">
        <f t="shared" si="5"/>
        <v>3.2087675592052438E-2</v>
      </c>
      <c r="W53" s="233">
        <f t="shared" si="5"/>
        <v>3.2232870700809255E-2</v>
      </c>
      <c r="X53" s="233">
        <f t="shared" si="5"/>
        <v>3.2908486362480796E-2</v>
      </c>
      <c r="Y53" s="233">
        <f t="shared" si="5"/>
        <v>3.1837565050387803E-2</v>
      </c>
      <c r="DA53" s="177"/>
    </row>
    <row r="54" spans="1:105" ht="12" customHeight="1" x14ac:dyDescent="0.25">
      <c r="A54" s="173" t="s">
        <v>93</v>
      </c>
      <c r="B54" s="233">
        <f t="shared" ref="B54:Y54" si="6">IF(B$8=0,0,B$8/B$5)</f>
        <v>3.6524763119869873E-2</v>
      </c>
      <c r="C54" s="233">
        <f t="shared" si="6"/>
        <v>3.7657400387249823E-2</v>
      </c>
      <c r="D54" s="233">
        <f t="shared" si="6"/>
        <v>3.8369228886338272E-2</v>
      </c>
      <c r="E54" s="233">
        <f t="shared" si="6"/>
        <v>3.5087109613953588E-2</v>
      </c>
      <c r="F54" s="233">
        <f t="shared" si="6"/>
        <v>3.5189432049201191E-2</v>
      </c>
      <c r="G54" s="233">
        <f t="shared" si="6"/>
        <v>3.4977925155880898E-2</v>
      </c>
      <c r="H54" s="233">
        <f t="shared" si="6"/>
        <v>3.565268389126388E-2</v>
      </c>
      <c r="I54" s="233">
        <f t="shared" si="6"/>
        <v>3.810584763790946E-2</v>
      </c>
      <c r="J54" s="233">
        <f t="shared" si="6"/>
        <v>3.635305440195781E-2</v>
      </c>
      <c r="K54" s="233">
        <f t="shared" si="6"/>
        <v>3.8269468143621345E-2</v>
      </c>
      <c r="L54" s="233">
        <f t="shared" si="6"/>
        <v>3.8317627729813487E-2</v>
      </c>
      <c r="M54" s="233">
        <f t="shared" si="6"/>
        <v>3.8591854836682121E-2</v>
      </c>
      <c r="N54" s="233">
        <f t="shared" si="6"/>
        <v>3.790562430222473E-2</v>
      </c>
      <c r="O54" s="233">
        <f t="shared" si="6"/>
        <v>3.907010615208148E-2</v>
      </c>
      <c r="P54" s="233">
        <f t="shared" si="6"/>
        <v>3.9589421412897403E-2</v>
      </c>
      <c r="Q54" s="233">
        <f t="shared" si="6"/>
        <v>3.9751370848678032E-2</v>
      </c>
      <c r="R54" s="233">
        <f t="shared" si="6"/>
        <v>3.9856137053957512E-2</v>
      </c>
      <c r="S54" s="233">
        <f t="shared" si="6"/>
        <v>3.9948434418135566E-2</v>
      </c>
      <c r="T54" s="233">
        <f t="shared" si="6"/>
        <v>3.946334451950765E-2</v>
      </c>
      <c r="U54" s="233">
        <f t="shared" si="6"/>
        <v>3.9819751243807773E-2</v>
      </c>
      <c r="V54" s="233">
        <f t="shared" si="6"/>
        <v>3.9637716907829475E-2</v>
      </c>
      <c r="W54" s="233">
        <f t="shared" si="6"/>
        <v>3.9817075571587909E-2</v>
      </c>
      <c r="X54" s="233">
        <f t="shared" si="6"/>
        <v>4.0651659624240978E-2</v>
      </c>
      <c r="Y54" s="233">
        <f t="shared" si="6"/>
        <v>3.9328756826949633E-2</v>
      </c>
      <c r="DA54" s="177"/>
    </row>
    <row r="55" spans="1:105" ht="12" customHeight="1" x14ac:dyDescent="0.25">
      <c r="A55" s="173" t="s">
        <v>94</v>
      </c>
      <c r="B55" s="233">
        <f t="shared" ref="B55:Y55" si="7">IF(B$9=0,0,B$9/B$5)</f>
        <v>2.2610567645633729E-2</v>
      </c>
      <c r="C55" s="233">
        <f t="shared" si="7"/>
        <v>2.3311724049249891E-2</v>
      </c>
      <c r="D55" s="233">
        <f t="shared" si="7"/>
        <v>2.3752379786780829E-2</v>
      </c>
      <c r="E55" s="233">
        <f t="shared" si="7"/>
        <v>2.1720591665780793E-2</v>
      </c>
      <c r="F55" s="233">
        <f t="shared" si="7"/>
        <v>2.1783934125695972E-2</v>
      </c>
      <c r="G55" s="233">
        <f t="shared" si="7"/>
        <v>2.1653001286973891E-2</v>
      </c>
      <c r="H55" s="233">
        <f t="shared" si="7"/>
        <v>2.2070709075544297E-2</v>
      </c>
      <c r="I55" s="233">
        <f t="shared" si="7"/>
        <v>2.3589334252039185E-2</v>
      </c>
      <c r="J55" s="233">
        <f t="shared" si="7"/>
        <v>2.2504271772640552E-2</v>
      </c>
      <c r="K55" s="233">
        <f t="shared" si="7"/>
        <v>2.3690623136527502E-2</v>
      </c>
      <c r="L55" s="233">
        <f t="shared" si="7"/>
        <v>2.3720436213694053E-2</v>
      </c>
      <c r="M55" s="233">
        <f t="shared" si="7"/>
        <v>2.3890195851279411E-2</v>
      </c>
      <c r="N55" s="233">
        <f t="shared" si="7"/>
        <v>2.3465386472805778E-2</v>
      </c>
      <c r="O55" s="233">
        <f t="shared" si="7"/>
        <v>2.4186256189383772E-2</v>
      </c>
      <c r="P55" s="233">
        <f t="shared" si="7"/>
        <v>2.4507737065126958E-2</v>
      </c>
      <c r="Q55" s="233">
        <f t="shared" si="7"/>
        <v>2.4607991477753062E-2</v>
      </c>
      <c r="R55" s="233">
        <f t="shared" si="7"/>
        <v>2.4672846747687979E-2</v>
      </c>
      <c r="S55" s="233">
        <f t="shared" si="7"/>
        <v>2.472998321122678E-2</v>
      </c>
      <c r="T55" s="233">
        <f t="shared" si="7"/>
        <v>2.4429689464457113E-2</v>
      </c>
      <c r="U55" s="233">
        <f t="shared" si="7"/>
        <v>2.4650322198547663E-2</v>
      </c>
      <c r="V55" s="233">
        <f t="shared" si="7"/>
        <v>2.4537634276275391E-2</v>
      </c>
      <c r="W55" s="233">
        <f t="shared" si="7"/>
        <v>2.4648665830030603E-2</v>
      </c>
      <c r="X55" s="233">
        <f t="shared" si="7"/>
        <v>2.5165313100720607E-2</v>
      </c>
      <c r="Y55" s="233">
        <f t="shared" si="7"/>
        <v>2.4346373273825959E-2</v>
      </c>
      <c r="DA55" s="177"/>
    </row>
    <row r="56" spans="1:105" ht="12" customHeight="1" x14ac:dyDescent="0.25">
      <c r="A56" s="56" t="s">
        <v>95</v>
      </c>
      <c r="B56" s="300">
        <f t="shared" ref="B56:Y56" si="8">IF(B$10=0,0,B$10/B$5)</f>
        <v>2.7202529821222187E-2</v>
      </c>
      <c r="C56" s="300">
        <f t="shared" si="8"/>
        <v>2.6992746934112539E-2</v>
      </c>
      <c r="D56" s="300">
        <f t="shared" si="8"/>
        <v>2.7111188990847919E-2</v>
      </c>
      <c r="E56" s="300">
        <f t="shared" si="8"/>
        <v>2.6705820031988552E-2</v>
      </c>
      <c r="F56" s="300">
        <f t="shared" si="8"/>
        <v>2.6980029205474255E-2</v>
      </c>
      <c r="G56" s="300">
        <f t="shared" si="8"/>
        <v>2.71172855446697E-2</v>
      </c>
      <c r="H56" s="300">
        <f t="shared" si="8"/>
        <v>2.7102974502586013E-2</v>
      </c>
      <c r="I56" s="300">
        <f t="shared" si="8"/>
        <v>2.6613902924472042E-2</v>
      </c>
      <c r="J56" s="300">
        <f t="shared" si="8"/>
        <v>2.594770306891522E-2</v>
      </c>
      <c r="K56" s="300">
        <f t="shared" si="8"/>
        <v>2.6415694551491183E-2</v>
      </c>
      <c r="L56" s="300">
        <f t="shared" si="8"/>
        <v>2.6477437524160607E-2</v>
      </c>
      <c r="M56" s="300">
        <f t="shared" si="8"/>
        <v>2.6318256001619023E-2</v>
      </c>
      <c r="N56" s="300">
        <f t="shared" si="8"/>
        <v>2.641900392949928E-2</v>
      </c>
      <c r="O56" s="300">
        <f t="shared" si="8"/>
        <v>2.626863268294807E-2</v>
      </c>
      <c r="P56" s="300">
        <f t="shared" si="8"/>
        <v>2.6282392361822053E-2</v>
      </c>
      <c r="Q56" s="300">
        <f t="shared" si="8"/>
        <v>2.630609715164196E-2</v>
      </c>
      <c r="R56" s="300">
        <f t="shared" si="8"/>
        <v>2.6253036366941696E-2</v>
      </c>
      <c r="S56" s="300">
        <f t="shared" si="8"/>
        <v>2.6295703828116281E-2</v>
      </c>
      <c r="T56" s="300">
        <f t="shared" si="8"/>
        <v>2.6504303084521588E-2</v>
      </c>
      <c r="U56" s="300">
        <f t="shared" si="8"/>
        <v>2.6476271293645274E-2</v>
      </c>
      <c r="V56" s="300">
        <f t="shared" si="8"/>
        <v>2.6469523761677508E-2</v>
      </c>
      <c r="W56" s="300">
        <f t="shared" si="8"/>
        <v>2.6464789821345161E-2</v>
      </c>
      <c r="X56" s="300">
        <f t="shared" si="8"/>
        <v>2.6366383930790771E-2</v>
      </c>
      <c r="Y56" s="300">
        <f t="shared" si="8"/>
        <v>2.6241312851992479E-2</v>
      </c>
      <c r="DA56" s="68"/>
    </row>
    <row r="57" spans="1:105" ht="12" customHeight="1" x14ac:dyDescent="0.25">
      <c r="A57" s="174" t="s">
        <v>2555</v>
      </c>
      <c r="B57" s="301">
        <f t="shared" ref="B57:Y57" si="9">IF(B$16=0,0,B$16/B$5)</f>
        <v>0.18218845186660848</v>
      </c>
      <c r="C57" s="301">
        <f t="shared" si="9"/>
        <v>0.18003655992072323</v>
      </c>
      <c r="D57" s="301">
        <f t="shared" si="9"/>
        <v>0.17861574927320142</v>
      </c>
      <c r="E57" s="301">
        <f t="shared" si="9"/>
        <v>0.17802007355175267</v>
      </c>
      <c r="F57" s="301">
        <f t="shared" si="9"/>
        <v>0.17798638761209104</v>
      </c>
      <c r="G57" s="301">
        <f t="shared" si="9"/>
        <v>0.17857219324103316</v>
      </c>
      <c r="H57" s="301">
        <f t="shared" si="9"/>
        <v>0.17898333873697916</v>
      </c>
      <c r="I57" s="301">
        <f t="shared" si="9"/>
        <v>0.17419000237434784</v>
      </c>
      <c r="J57" s="301">
        <f t="shared" si="9"/>
        <v>0.17006413456192157</v>
      </c>
      <c r="K57" s="301">
        <f t="shared" si="9"/>
        <v>0.17327797517738266</v>
      </c>
      <c r="L57" s="301">
        <f t="shared" si="9"/>
        <v>0.17297402782067064</v>
      </c>
      <c r="M57" s="301">
        <f t="shared" si="9"/>
        <v>0.1723384685253169</v>
      </c>
      <c r="N57" s="301">
        <f t="shared" si="9"/>
        <v>0.17350045166196107</v>
      </c>
      <c r="O57" s="301">
        <f t="shared" si="9"/>
        <v>0.17203375015317898</v>
      </c>
      <c r="P57" s="301">
        <f t="shared" si="9"/>
        <v>0.17235235146046674</v>
      </c>
      <c r="Q57" s="301">
        <f t="shared" si="9"/>
        <v>0.1717602476721066</v>
      </c>
      <c r="R57" s="301">
        <f t="shared" si="9"/>
        <v>0.1713514650413179</v>
      </c>
      <c r="S57" s="301">
        <f t="shared" si="9"/>
        <v>0.17154833228126254</v>
      </c>
      <c r="T57" s="301">
        <f t="shared" si="9"/>
        <v>0.17354484378819568</v>
      </c>
      <c r="U57" s="301">
        <f t="shared" si="9"/>
        <v>0.17297833805795174</v>
      </c>
      <c r="V57" s="301">
        <f t="shared" si="9"/>
        <v>0.1726108889807724</v>
      </c>
      <c r="W57" s="301">
        <f t="shared" si="9"/>
        <v>0.17259838799202426</v>
      </c>
      <c r="X57" s="301">
        <f t="shared" si="9"/>
        <v>0.1720873281942861</v>
      </c>
      <c r="Y57" s="301">
        <f t="shared" si="9"/>
        <v>0.17153086742387988</v>
      </c>
      <c r="DA57" s="178"/>
    </row>
    <row r="58" spans="1:105" ht="12" customHeight="1" x14ac:dyDescent="0.25">
      <c r="A58" s="62" t="s">
        <v>2556</v>
      </c>
      <c r="B58" s="302">
        <f t="shared" ref="B58:Y58" si="10">IF(B$17=0,0,B$17/B$5)</f>
        <v>0.1236716921772696</v>
      </c>
      <c r="C58" s="302">
        <f t="shared" si="10"/>
        <v>0.11264238445616429</v>
      </c>
      <c r="D58" s="302">
        <f t="shared" si="10"/>
        <v>0.10502740235693982</v>
      </c>
      <c r="E58" s="302">
        <f t="shared" si="10"/>
        <v>0.12143112534586578</v>
      </c>
      <c r="F58" s="302">
        <f t="shared" si="10"/>
        <v>0.12113324583381603</v>
      </c>
      <c r="G58" s="302">
        <f t="shared" si="10"/>
        <v>0.12352462803841872</v>
      </c>
      <c r="H58" s="302">
        <f t="shared" si="10"/>
        <v>0.12087895280153477</v>
      </c>
      <c r="I58" s="302">
        <f t="shared" si="10"/>
        <v>9.3425560031744903E-2</v>
      </c>
      <c r="J58" s="302">
        <f t="shared" si="10"/>
        <v>9.4632292203721186E-2</v>
      </c>
      <c r="K58" s="302">
        <f t="shared" si="10"/>
        <v>8.9080971539859499E-2</v>
      </c>
      <c r="L58" s="302">
        <f t="shared" si="10"/>
        <v>8.8018171764083594E-2</v>
      </c>
      <c r="M58" s="302">
        <f t="shared" si="10"/>
        <v>8.3386811323211213E-2</v>
      </c>
      <c r="N58" s="302">
        <f t="shared" si="10"/>
        <v>9.2765866487401483E-2</v>
      </c>
      <c r="O58" s="302">
        <f t="shared" si="10"/>
        <v>7.7959193086633918E-2</v>
      </c>
      <c r="P58" s="302">
        <f t="shared" si="10"/>
        <v>7.4108692697633233E-2</v>
      </c>
      <c r="Q58" s="302">
        <f t="shared" si="10"/>
        <v>7.0366097146706136E-2</v>
      </c>
      <c r="R58" s="302">
        <f t="shared" si="10"/>
        <v>6.7467542123593682E-2</v>
      </c>
      <c r="S58" s="302">
        <f t="shared" si="10"/>
        <v>6.7453860447502845E-2</v>
      </c>
      <c r="T58" s="302">
        <f t="shared" si="10"/>
        <v>8.04290750031222E-2</v>
      </c>
      <c r="U58" s="302">
        <f t="shared" si="10"/>
        <v>7.4950657819945143E-2</v>
      </c>
      <c r="V58" s="302">
        <f t="shared" si="10"/>
        <v>7.5492072893902612E-2</v>
      </c>
      <c r="W58" s="302">
        <f t="shared" si="10"/>
        <v>7.3634332771849678E-2</v>
      </c>
      <c r="X58" s="302">
        <f t="shared" si="10"/>
        <v>6.156202300783227E-2</v>
      </c>
      <c r="Y58" s="302">
        <f t="shared" si="10"/>
        <v>7.3703298897342839E-2</v>
      </c>
      <c r="DA58" s="72"/>
    </row>
    <row r="59" spans="1:105" ht="12" customHeight="1" x14ac:dyDescent="0.25">
      <c r="A59" s="62" t="s">
        <v>2563</v>
      </c>
      <c r="B59" s="302">
        <f t="shared" ref="B59:Y59" si="11">IF(B$23=0,0,B$23/B$5)</f>
        <v>5.8516759689338886E-2</v>
      </c>
      <c r="C59" s="302">
        <f t="shared" si="11"/>
        <v>6.7394175464558934E-2</v>
      </c>
      <c r="D59" s="302">
        <f t="shared" si="11"/>
        <v>7.3588346916261621E-2</v>
      </c>
      <c r="E59" s="302">
        <f t="shared" si="11"/>
        <v>5.6588948205886891E-2</v>
      </c>
      <c r="F59" s="302">
        <f t="shared" si="11"/>
        <v>5.6853141778275024E-2</v>
      </c>
      <c r="G59" s="302">
        <f t="shared" si="11"/>
        <v>5.5047565202614439E-2</v>
      </c>
      <c r="H59" s="302">
        <f t="shared" si="11"/>
        <v>5.8104385935444397E-2</v>
      </c>
      <c r="I59" s="302">
        <f t="shared" si="11"/>
        <v>8.0764442342602952E-2</v>
      </c>
      <c r="J59" s="302">
        <f t="shared" si="11"/>
        <v>7.5431842358200385E-2</v>
      </c>
      <c r="K59" s="302">
        <f t="shared" si="11"/>
        <v>8.4197003637523166E-2</v>
      </c>
      <c r="L59" s="302">
        <f t="shared" si="11"/>
        <v>8.4955856056587065E-2</v>
      </c>
      <c r="M59" s="302">
        <f t="shared" si="11"/>
        <v>8.8951657202105669E-2</v>
      </c>
      <c r="N59" s="302">
        <f t="shared" si="11"/>
        <v>8.0734585174559573E-2</v>
      </c>
      <c r="O59" s="302">
        <f t="shared" si="11"/>
        <v>9.4074557066545078E-2</v>
      </c>
      <c r="P59" s="302">
        <f t="shared" si="11"/>
        <v>9.8243658762833516E-2</v>
      </c>
      <c r="Q59" s="302">
        <f t="shared" si="11"/>
        <v>0.10139415052540048</v>
      </c>
      <c r="R59" s="302">
        <f t="shared" si="11"/>
        <v>0.10388392291772425</v>
      </c>
      <c r="S59" s="302">
        <f t="shared" si="11"/>
        <v>0.10409447183375968</v>
      </c>
      <c r="T59" s="302">
        <f t="shared" si="11"/>
        <v>9.311576878507348E-2</v>
      </c>
      <c r="U59" s="302">
        <f t="shared" si="11"/>
        <v>9.8027680238006579E-2</v>
      </c>
      <c r="V59" s="302">
        <f t="shared" si="11"/>
        <v>9.7118816086869786E-2</v>
      </c>
      <c r="W59" s="302">
        <f t="shared" si="11"/>
        <v>9.8964055220174582E-2</v>
      </c>
      <c r="X59" s="302">
        <f t="shared" si="11"/>
        <v>0.11052530518645383</v>
      </c>
      <c r="Y59" s="302">
        <f t="shared" si="11"/>
        <v>9.782756852653704E-2</v>
      </c>
      <c r="DA59" s="72"/>
    </row>
    <row r="60" spans="1:105" ht="12" customHeight="1" x14ac:dyDescent="0.25">
      <c r="A60" s="174" t="s">
        <v>2565</v>
      </c>
      <c r="B60" s="301">
        <f t="shared" ref="B60:Y60" si="12">IF(B$24=0,0,B$24/B$5)</f>
        <v>8.7553291345123616E-2</v>
      </c>
      <c r="C60" s="301">
        <f t="shared" si="12"/>
        <v>8.7492664475220569E-2</v>
      </c>
      <c r="D60" s="301">
        <f t="shared" si="12"/>
        <v>8.7914017618233975E-2</v>
      </c>
      <c r="E60" s="301">
        <f t="shared" si="12"/>
        <v>8.6425105608855135E-2</v>
      </c>
      <c r="F60" s="301">
        <f t="shared" si="12"/>
        <v>8.7384964344786251E-2</v>
      </c>
      <c r="G60" s="301">
        <f t="shared" si="12"/>
        <v>8.7687733351926034E-2</v>
      </c>
      <c r="H60" s="301">
        <f t="shared" si="12"/>
        <v>8.7176938322144931E-2</v>
      </c>
      <c r="I60" s="301">
        <f t="shared" si="12"/>
        <v>8.5666415210232216E-2</v>
      </c>
      <c r="J60" s="301">
        <f t="shared" si="12"/>
        <v>8.4708232733075595E-2</v>
      </c>
      <c r="K60" s="301">
        <f t="shared" si="12"/>
        <v>8.4736058043238929E-2</v>
      </c>
      <c r="L60" s="301">
        <f t="shared" si="12"/>
        <v>8.5231484454527745E-2</v>
      </c>
      <c r="M60" s="301">
        <f t="shared" si="12"/>
        <v>8.4368113288779148E-2</v>
      </c>
      <c r="N60" s="301">
        <f t="shared" si="12"/>
        <v>8.5547006351405205E-2</v>
      </c>
      <c r="O60" s="301">
        <f t="shared" si="12"/>
        <v>8.3904835575568715E-2</v>
      </c>
      <c r="P60" s="301">
        <f t="shared" si="12"/>
        <v>8.3722477580153623E-2</v>
      </c>
      <c r="Q60" s="301">
        <f t="shared" si="12"/>
        <v>8.3665585656815117E-2</v>
      </c>
      <c r="R60" s="301">
        <f t="shared" si="12"/>
        <v>8.3226804291186618E-2</v>
      </c>
      <c r="S60" s="301">
        <f t="shared" si="12"/>
        <v>8.3572528265207474E-2</v>
      </c>
      <c r="T60" s="301">
        <f t="shared" si="12"/>
        <v>8.5598509010350571E-2</v>
      </c>
      <c r="U60" s="301">
        <f t="shared" si="12"/>
        <v>8.5019838936221809E-2</v>
      </c>
      <c r="V60" s="301">
        <f t="shared" si="12"/>
        <v>8.5369962652220063E-2</v>
      </c>
      <c r="W60" s="301">
        <f t="shared" si="12"/>
        <v>8.5130928035576051E-2</v>
      </c>
      <c r="X60" s="301">
        <f t="shared" si="12"/>
        <v>8.2892924541163621E-2</v>
      </c>
      <c r="Y60" s="301">
        <f t="shared" si="12"/>
        <v>8.4047486043533598E-2</v>
      </c>
      <c r="DA60" s="178"/>
    </row>
    <row r="61" spans="1:105" ht="12" customHeight="1" x14ac:dyDescent="0.25">
      <c r="A61" s="62" t="s">
        <v>2566</v>
      </c>
      <c r="B61" s="302">
        <f t="shared" ref="B61:Y61" si="13">IF(B$25=0,0,B$25/B$5)</f>
        <v>6.5377542308059755E-2</v>
      </c>
      <c r="C61" s="302">
        <f t="shared" si="13"/>
        <v>6.4629242811533164E-2</v>
      </c>
      <c r="D61" s="302">
        <f t="shared" si="13"/>
        <v>6.4618414365814295E-2</v>
      </c>
      <c r="E61" s="302">
        <f t="shared" si="13"/>
        <v>6.5122217628954746E-2</v>
      </c>
      <c r="F61" s="302">
        <f t="shared" si="13"/>
        <v>6.6019952029199802E-2</v>
      </c>
      <c r="G61" s="302">
        <f t="shared" si="13"/>
        <v>6.6451135935855485E-2</v>
      </c>
      <c r="H61" s="302">
        <f t="shared" si="13"/>
        <v>6.5530665959591852E-2</v>
      </c>
      <c r="I61" s="302">
        <f t="shared" si="13"/>
        <v>6.2530722001501476E-2</v>
      </c>
      <c r="J61" s="302">
        <f t="shared" si="13"/>
        <v>6.2636735417601203E-2</v>
      </c>
      <c r="K61" s="302">
        <f t="shared" si="13"/>
        <v>6.1501023813183092E-2</v>
      </c>
      <c r="L61" s="302">
        <f t="shared" si="13"/>
        <v>6.1967210475712409E-2</v>
      </c>
      <c r="M61" s="302">
        <f t="shared" si="13"/>
        <v>6.0937344280793573E-2</v>
      </c>
      <c r="N61" s="302">
        <f t="shared" si="13"/>
        <v>6.2532877310768772E-2</v>
      </c>
      <c r="O61" s="302">
        <f t="shared" si="13"/>
        <v>6.018369969751923E-2</v>
      </c>
      <c r="P61" s="302">
        <f t="shared" si="13"/>
        <v>5.9686043150894472E-2</v>
      </c>
      <c r="Q61" s="302">
        <f t="shared" si="13"/>
        <v>5.9530824784403448E-2</v>
      </c>
      <c r="R61" s="302">
        <f t="shared" si="13"/>
        <v>5.9028435365569551E-2</v>
      </c>
      <c r="S61" s="302">
        <f t="shared" si="13"/>
        <v>5.9318121654196594E-2</v>
      </c>
      <c r="T61" s="302">
        <f t="shared" si="13"/>
        <v>6.1638621266363776E-2</v>
      </c>
      <c r="U61" s="302">
        <f t="shared" si="13"/>
        <v>6.0843561395338502E-2</v>
      </c>
      <c r="V61" s="302">
        <f t="shared" si="13"/>
        <v>6.1304205958180737E-2</v>
      </c>
      <c r="W61" s="302">
        <f t="shared" si="13"/>
        <v>6.0956275009969092E-2</v>
      </c>
      <c r="X61" s="302">
        <f t="shared" si="13"/>
        <v>5.8211559769303013E-2</v>
      </c>
      <c r="Y61" s="302">
        <f t="shared" si="13"/>
        <v>6.0169312255742749E-2</v>
      </c>
      <c r="DA61" s="72"/>
    </row>
    <row r="62" spans="1:105" ht="12" customHeight="1" x14ac:dyDescent="0.25">
      <c r="A62" s="62" t="s">
        <v>2568</v>
      </c>
      <c r="B62" s="302">
        <f t="shared" ref="B62:Y62" si="14">IF(B$26=0,0,B$26/B$5)</f>
        <v>2.217574903706386E-2</v>
      </c>
      <c r="C62" s="302">
        <f t="shared" si="14"/>
        <v>2.2863421663687405E-2</v>
      </c>
      <c r="D62" s="302">
        <f t="shared" si="14"/>
        <v>2.3295603252419677E-2</v>
      </c>
      <c r="E62" s="302">
        <f t="shared" si="14"/>
        <v>2.1302887979900393E-2</v>
      </c>
      <c r="F62" s="302">
        <f t="shared" si="14"/>
        <v>2.1365012315586452E-2</v>
      </c>
      <c r="G62" s="302">
        <f t="shared" si="14"/>
        <v>2.1236597416070552E-2</v>
      </c>
      <c r="H62" s="302">
        <f t="shared" si="14"/>
        <v>2.1646272362553075E-2</v>
      </c>
      <c r="I62" s="302">
        <f t="shared" si="14"/>
        <v>2.313569320873075E-2</v>
      </c>
      <c r="J62" s="302">
        <f t="shared" si="14"/>
        <v>2.2071497315474392E-2</v>
      </c>
      <c r="K62" s="302">
        <f t="shared" si="14"/>
        <v>2.3235034230055841E-2</v>
      </c>
      <c r="L62" s="302">
        <f t="shared" si="14"/>
        <v>2.326427397881534E-2</v>
      </c>
      <c r="M62" s="302">
        <f t="shared" si="14"/>
        <v>2.3430769007985582E-2</v>
      </c>
      <c r="N62" s="302">
        <f t="shared" si="14"/>
        <v>2.3014129040636443E-2</v>
      </c>
      <c r="O62" s="302">
        <f t="shared" si="14"/>
        <v>2.3721135878049481E-2</v>
      </c>
      <c r="P62" s="302">
        <f t="shared" si="14"/>
        <v>2.4036434429259144E-2</v>
      </c>
      <c r="Q62" s="302">
        <f t="shared" si="14"/>
        <v>2.4134760872411662E-2</v>
      </c>
      <c r="R62" s="302">
        <f t="shared" si="14"/>
        <v>2.4198368925617067E-2</v>
      </c>
      <c r="S62" s="302">
        <f t="shared" si="14"/>
        <v>2.4254406611010883E-2</v>
      </c>
      <c r="T62" s="302">
        <f t="shared" si="14"/>
        <v>2.3959887743986795E-2</v>
      </c>
      <c r="U62" s="302">
        <f t="shared" si="14"/>
        <v>2.4176277540883306E-2</v>
      </c>
      <c r="V62" s="302">
        <f t="shared" si="14"/>
        <v>2.4065756694039334E-2</v>
      </c>
      <c r="W62" s="302">
        <f t="shared" si="14"/>
        <v>2.4174653025606951E-2</v>
      </c>
      <c r="X62" s="302">
        <f t="shared" si="14"/>
        <v>2.4681364771860607E-2</v>
      </c>
      <c r="Y62" s="302">
        <f t="shared" si="14"/>
        <v>2.3878173787790856E-2</v>
      </c>
      <c r="DA62" s="72"/>
    </row>
    <row r="63" spans="1:105" ht="12" customHeight="1" x14ac:dyDescent="0.25">
      <c r="A63" s="174" t="s">
        <v>2570</v>
      </c>
      <c r="B63" s="301">
        <f t="shared" ref="B63:Y63" si="15">IF(B$27=0,0,B$27/B$5)</f>
        <v>0.26026921695229777</v>
      </c>
      <c r="C63" s="301">
        <f t="shared" si="15"/>
        <v>0.25719508560103321</v>
      </c>
      <c r="D63" s="301">
        <f t="shared" si="15"/>
        <v>0.25516535610457353</v>
      </c>
      <c r="E63" s="301">
        <f t="shared" si="15"/>
        <v>0.2543143907882181</v>
      </c>
      <c r="F63" s="301">
        <f t="shared" si="15"/>
        <v>0.25426626801727298</v>
      </c>
      <c r="G63" s="301">
        <f t="shared" si="15"/>
        <v>0.2551031332014761</v>
      </c>
      <c r="H63" s="301">
        <f t="shared" si="15"/>
        <v>0.25569048390997023</v>
      </c>
      <c r="I63" s="301">
        <f t="shared" si="15"/>
        <v>0.24884286053478263</v>
      </c>
      <c r="J63" s="301">
        <f t="shared" si="15"/>
        <v>0.24294876365988793</v>
      </c>
      <c r="K63" s="301">
        <f t="shared" si="15"/>
        <v>0.24753996453911811</v>
      </c>
      <c r="L63" s="301">
        <f t="shared" si="15"/>
        <v>0.24710575402952942</v>
      </c>
      <c r="M63" s="301">
        <f t="shared" si="15"/>
        <v>0.24619781217902414</v>
      </c>
      <c r="N63" s="301">
        <f t="shared" si="15"/>
        <v>0.24785778808851575</v>
      </c>
      <c r="O63" s="301">
        <f t="shared" si="15"/>
        <v>0.24576250021882701</v>
      </c>
      <c r="P63" s="301">
        <f t="shared" si="15"/>
        <v>0.24621764494352388</v>
      </c>
      <c r="Q63" s="301">
        <f t="shared" si="15"/>
        <v>0.24537178238872362</v>
      </c>
      <c r="R63" s="301">
        <f t="shared" si="15"/>
        <v>0.24478780720188278</v>
      </c>
      <c r="S63" s="301">
        <f t="shared" si="15"/>
        <v>0.24506904611608932</v>
      </c>
      <c r="T63" s="301">
        <f t="shared" si="15"/>
        <v>0.24792120541170795</v>
      </c>
      <c r="U63" s="301">
        <f t="shared" si="15"/>
        <v>0.24711191151135958</v>
      </c>
      <c r="V63" s="301">
        <f t="shared" si="15"/>
        <v>0.24658698425824641</v>
      </c>
      <c r="W63" s="301">
        <f t="shared" si="15"/>
        <v>0.24656912570289191</v>
      </c>
      <c r="X63" s="301">
        <f t="shared" si="15"/>
        <v>0.24583904027755149</v>
      </c>
      <c r="Y63" s="301">
        <f t="shared" si="15"/>
        <v>0.24504409631982838</v>
      </c>
      <c r="DA63" s="178"/>
    </row>
    <row r="64" spans="1:105" ht="12" customHeight="1" x14ac:dyDescent="0.25">
      <c r="A64" s="62" t="s">
        <v>2571</v>
      </c>
      <c r="B64" s="302">
        <f t="shared" ref="B64:Y64" si="16">IF(B$28=0,0,B$28/B$5)</f>
        <v>0.17667384596752797</v>
      </c>
      <c r="C64" s="302">
        <f t="shared" si="16"/>
        <v>0.16091769208023471</v>
      </c>
      <c r="D64" s="302">
        <f t="shared" si="16"/>
        <v>0.15003914622419975</v>
      </c>
      <c r="E64" s="302">
        <f t="shared" si="16"/>
        <v>0.17347303620837967</v>
      </c>
      <c r="F64" s="302">
        <f t="shared" si="16"/>
        <v>0.17304749404830869</v>
      </c>
      <c r="G64" s="302">
        <f t="shared" si="16"/>
        <v>0.17646375434059827</v>
      </c>
      <c r="H64" s="302">
        <f t="shared" si="16"/>
        <v>0.17268421828790684</v>
      </c>
      <c r="I64" s="302">
        <f t="shared" si="16"/>
        <v>0.13346508575963559</v>
      </c>
      <c r="J64" s="302">
        <f t="shared" si="16"/>
        <v>0.13518898886245881</v>
      </c>
      <c r="K64" s="302">
        <f t="shared" si="16"/>
        <v>0.12725853077122792</v>
      </c>
      <c r="L64" s="302">
        <f t="shared" si="16"/>
        <v>0.12574024537726222</v>
      </c>
      <c r="M64" s="302">
        <f t="shared" si="16"/>
        <v>0.11912401617601602</v>
      </c>
      <c r="N64" s="302">
        <f t="shared" si="16"/>
        <v>0.1325226664105735</v>
      </c>
      <c r="O64" s="302">
        <f t="shared" si="16"/>
        <v>0.11137027583804837</v>
      </c>
      <c r="P64" s="302">
        <f t="shared" si="16"/>
        <v>0.10586956099661893</v>
      </c>
      <c r="Q64" s="302">
        <f t="shared" si="16"/>
        <v>0.10052299592386589</v>
      </c>
      <c r="R64" s="302">
        <f t="shared" si="16"/>
        <v>9.6382203033705288E-2</v>
      </c>
      <c r="S64" s="302">
        <f t="shared" si="16"/>
        <v>9.6362657782146921E-2</v>
      </c>
      <c r="T64" s="302">
        <f t="shared" si="16"/>
        <v>0.11489867857588881</v>
      </c>
      <c r="U64" s="302">
        <f t="shared" si="16"/>
        <v>0.10707236831420734</v>
      </c>
      <c r="V64" s="302">
        <f t="shared" si="16"/>
        <v>0.10784581841986091</v>
      </c>
      <c r="W64" s="302">
        <f t="shared" si="16"/>
        <v>0.10519190395978531</v>
      </c>
      <c r="X64" s="302">
        <f t="shared" si="16"/>
        <v>8.7945747154046086E-2</v>
      </c>
      <c r="Y64" s="302">
        <f t="shared" si="16"/>
        <v>0.10529042699620406</v>
      </c>
      <c r="DA64" s="72"/>
    </row>
    <row r="65" spans="1:105" ht="12" customHeight="1" x14ac:dyDescent="0.25">
      <c r="A65" s="62" t="s">
        <v>2578</v>
      </c>
      <c r="B65" s="302">
        <f t="shared" ref="B65:Y65" si="17">IF(B$34=0,0,B$34/B$5)</f>
        <v>8.3595370984769796E-2</v>
      </c>
      <c r="C65" s="302">
        <f t="shared" si="17"/>
        <v>9.6277393520798532E-2</v>
      </c>
      <c r="D65" s="302">
        <f t="shared" si="17"/>
        <v>0.10512620988037374</v>
      </c>
      <c r="E65" s="302">
        <f t="shared" si="17"/>
        <v>8.0841354579838418E-2</v>
      </c>
      <c r="F65" s="302">
        <f t="shared" si="17"/>
        <v>8.121877396896432E-2</v>
      </c>
      <c r="G65" s="302">
        <f t="shared" si="17"/>
        <v>7.8639378860877795E-2</v>
      </c>
      <c r="H65" s="302">
        <f t="shared" si="17"/>
        <v>8.3006265622063397E-2</v>
      </c>
      <c r="I65" s="302">
        <f t="shared" si="17"/>
        <v>0.11537777477514706</v>
      </c>
      <c r="J65" s="302">
        <f t="shared" si="17"/>
        <v>0.10775977479742911</v>
      </c>
      <c r="K65" s="302">
        <f t="shared" si="17"/>
        <v>0.12028143376789019</v>
      </c>
      <c r="L65" s="302">
        <f t="shared" si="17"/>
        <v>0.12136550865226718</v>
      </c>
      <c r="M65" s="302">
        <f t="shared" si="17"/>
        <v>0.12707379600300814</v>
      </c>
      <c r="N65" s="302">
        <f t="shared" si="17"/>
        <v>0.11533512167794226</v>
      </c>
      <c r="O65" s="302">
        <f t="shared" si="17"/>
        <v>0.13439222438077864</v>
      </c>
      <c r="P65" s="302">
        <f t="shared" si="17"/>
        <v>0.14034808394690496</v>
      </c>
      <c r="Q65" s="302">
        <f t="shared" si="17"/>
        <v>0.14484878646485777</v>
      </c>
      <c r="R65" s="302">
        <f t="shared" si="17"/>
        <v>0.1484056041681775</v>
      </c>
      <c r="S65" s="302">
        <f t="shared" si="17"/>
        <v>0.14870638833394237</v>
      </c>
      <c r="T65" s="302">
        <f t="shared" si="17"/>
        <v>0.13302252683581917</v>
      </c>
      <c r="U65" s="302">
        <f t="shared" si="17"/>
        <v>0.1400395431971522</v>
      </c>
      <c r="V65" s="302">
        <f t="shared" si="17"/>
        <v>0.13874116583838547</v>
      </c>
      <c r="W65" s="302">
        <f t="shared" si="17"/>
        <v>0.1413772217431066</v>
      </c>
      <c r="X65" s="302">
        <f t="shared" si="17"/>
        <v>0.15789329312350542</v>
      </c>
      <c r="Y65" s="302">
        <f t="shared" si="17"/>
        <v>0.13975366932362432</v>
      </c>
      <c r="DA65" s="72"/>
    </row>
    <row r="66" spans="1:105" ht="12" customHeight="1" x14ac:dyDescent="0.25">
      <c r="A66" s="174" t="s">
        <v>2580</v>
      </c>
      <c r="B66" s="301">
        <f t="shared" ref="B66:Y66" si="18">IF(B$35=0,0,B$35/B$5)</f>
        <v>0.15732054360587988</v>
      </c>
      <c r="C66" s="301">
        <f t="shared" si="18"/>
        <v>0.15396464294162199</v>
      </c>
      <c r="D66" s="301">
        <f t="shared" si="18"/>
        <v>0.15131196206040134</v>
      </c>
      <c r="E66" s="301">
        <f t="shared" si="18"/>
        <v>0.18030488752737167</v>
      </c>
      <c r="F66" s="301">
        <f t="shared" si="18"/>
        <v>0.17835290862148509</v>
      </c>
      <c r="G66" s="301">
        <f t="shared" si="18"/>
        <v>0.1781432832705859</v>
      </c>
      <c r="H66" s="301">
        <f t="shared" si="18"/>
        <v>0.17239619283072127</v>
      </c>
      <c r="I66" s="301">
        <f t="shared" si="18"/>
        <v>0.1668635973219855</v>
      </c>
      <c r="J66" s="301">
        <f t="shared" si="18"/>
        <v>0.19220722045706934</v>
      </c>
      <c r="K66" s="301">
        <f t="shared" si="18"/>
        <v>0.16892828006660621</v>
      </c>
      <c r="L66" s="301">
        <f t="shared" si="18"/>
        <v>0.16873286849485256</v>
      </c>
      <c r="M66" s="301">
        <f t="shared" si="18"/>
        <v>0.16915565022013487</v>
      </c>
      <c r="N66" s="301">
        <f t="shared" si="18"/>
        <v>0.17041741043459852</v>
      </c>
      <c r="O66" s="301">
        <f t="shared" si="18"/>
        <v>0.16667072095843213</v>
      </c>
      <c r="P66" s="301">
        <f t="shared" si="18"/>
        <v>0.16200676984122075</v>
      </c>
      <c r="Q66" s="301">
        <f t="shared" si="18"/>
        <v>0.16221217788259717</v>
      </c>
      <c r="R66" s="301">
        <f t="shared" si="18"/>
        <v>0.16287795841183844</v>
      </c>
      <c r="S66" s="301">
        <f t="shared" si="18"/>
        <v>0.16129009389190782</v>
      </c>
      <c r="T66" s="301">
        <f t="shared" si="18"/>
        <v>0.15799815191170125</v>
      </c>
      <c r="U66" s="301">
        <f t="shared" si="18"/>
        <v>0.15719509146804533</v>
      </c>
      <c r="V66" s="301">
        <f t="shared" si="18"/>
        <v>0.15916681426055976</v>
      </c>
      <c r="W66" s="301">
        <f t="shared" si="18"/>
        <v>0.15803913192099162</v>
      </c>
      <c r="X66" s="301">
        <f t="shared" si="18"/>
        <v>0.1550938422231572</v>
      </c>
      <c r="Y66" s="301">
        <f t="shared" si="18"/>
        <v>0.16575514529402621</v>
      </c>
      <c r="DA66" s="178"/>
    </row>
    <row r="67" spans="1:105" ht="12" customHeight="1" x14ac:dyDescent="0.25">
      <c r="A67" s="174" t="s">
        <v>2592</v>
      </c>
      <c r="B67" s="301">
        <f t="shared" ref="B67:Y67" si="19">IF(B$46=0,0,B$46/B$5)</f>
        <v>0.10435646605677107</v>
      </c>
      <c r="C67" s="301">
        <f t="shared" si="19"/>
        <v>0.10759257253499949</v>
      </c>
      <c r="D67" s="301">
        <f t="shared" si="19"/>
        <v>0.10962636824668082</v>
      </c>
      <c r="E67" s="301">
        <f t="shared" si="19"/>
        <v>0.10024888461129598</v>
      </c>
      <c r="F67" s="301">
        <f t="shared" si="19"/>
        <v>0.10054123442628915</v>
      </c>
      <c r="G67" s="301">
        <f t="shared" si="19"/>
        <v>9.9936929016802553E-2</v>
      </c>
      <c r="H67" s="301">
        <f t="shared" si="19"/>
        <v>0.10186481111789679</v>
      </c>
      <c r="I67" s="301">
        <f t="shared" si="19"/>
        <v>0.108873850394027</v>
      </c>
      <c r="J67" s="301">
        <f t="shared" si="19"/>
        <v>0.10386586971987945</v>
      </c>
      <c r="K67" s="301">
        <f t="shared" si="19"/>
        <v>0.10934133755320385</v>
      </c>
      <c r="L67" s="301">
        <f t="shared" si="19"/>
        <v>0.10947893637089567</v>
      </c>
      <c r="M67" s="301">
        <f t="shared" si="19"/>
        <v>0.11026244239052035</v>
      </c>
      <c r="N67" s="301">
        <f t="shared" si="19"/>
        <v>0.10830178372064202</v>
      </c>
      <c r="O67" s="301">
        <f t="shared" si="19"/>
        <v>0.11162887472023281</v>
      </c>
      <c r="P67" s="301">
        <f t="shared" si="19"/>
        <v>0.11311263260827828</v>
      </c>
      <c r="Q67" s="301">
        <f t="shared" si="19"/>
        <v>0.11357534528193716</v>
      </c>
      <c r="R67" s="301">
        <f t="shared" si="19"/>
        <v>0.11387467729702146</v>
      </c>
      <c r="S67" s="301">
        <f t="shared" si="19"/>
        <v>0.11413838405181589</v>
      </c>
      <c r="T67" s="301">
        <f t="shared" si="19"/>
        <v>0.11275241291287905</v>
      </c>
      <c r="U67" s="301">
        <f t="shared" si="19"/>
        <v>0.11377071783945078</v>
      </c>
      <c r="V67" s="301">
        <f t="shared" si="19"/>
        <v>0.11325061973665562</v>
      </c>
      <c r="W67" s="301">
        <f t="shared" si="19"/>
        <v>0.1137630730616797</v>
      </c>
      <c r="X67" s="301">
        <f t="shared" si="19"/>
        <v>0.11614759892640279</v>
      </c>
      <c r="Y67" s="301">
        <f t="shared" si="19"/>
        <v>0.11236787664842755</v>
      </c>
      <c r="DA67" s="178"/>
    </row>
    <row r="68" spans="1:105" ht="12" customHeight="1" x14ac:dyDescent="0.25">
      <c r="A68" s="41" t="s">
        <v>2594</v>
      </c>
      <c r="B68" s="235">
        <f t="shared" ref="B68:Y68" si="20">IF(B$47=0,0,B$47/B$5)</f>
        <v>7.0665573775347948E-2</v>
      </c>
      <c r="C68" s="235">
        <f t="shared" si="20"/>
        <v>7.2856921659414153E-2</v>
      </c>
      <c r="D68" s="235">
        <f t="shared" si="20"/>
        <v>7.423411797832373E-2</v>
      </c>
      <c r="E68" s="235">
        <f t="shared" si="20"/>
        <v>6.7884101666896471E-2</v>
      </c>
      <c r="F68" s="235">
        <f t="shared" si="20"/>
        <v>6.8082068004778867E-2</v>
      </c>
      <c r="G68" s="235">
        <f t="shared" si="20"/>
        <v>6.7672859164057089E-2</v>
      </c>
      <c r="H68" s="235">
        <f t="shared" si="20"/>
        <v>6.8978335479927488E-2</v>
      </c>
      <c r="I68" s="235">
        <f t="shared" si="20"/>
        <v>7.372454623980744E-2</v>
      </c>
      <c r="J68" s="235">
        <f t="shared" si="20"/>
        <v>7.0333363679045233E-2</v>
      </c>
      <c r="K68" s="235">
        <f t="shared" si="20"/>
        <v>7.4041107825151539E-2</v>
      </c>
      <c r="L68" s="235">
        <f t="shared" si="20"/>
        <v>7.413428364616588E-2</v>
      </c>
      <c r="M68" s="235">
        <f t="shared" si="20"/>
        <v>7.4664839197971331E-2</v>
      </c>
      <c r="N68" s="235">
        <f t="shared" si="20"/>
        <v>7.3337168042365286E-2</v>
      </c>
      <c r="O68" s="235">
        <f t="shared" si="20"/>
        <v>7.5590126611899164E-2</v>
      </c>
      <c r="P68" s="235">
        <f t="shared" si="20"/>
        <v>7.6594861694106661E-2</v>
      </c>
      <c r="Q68" s="235">
        <f t="shared" si="20"/>
        <v>7.6908190209461352E-2</v>
      </c>
      <c r="R68" s="235">
        <f t="shared" si="20"/>
        <v>7.7110884583797043E-2</v>
      </c>
      <c r="S68" s="235">
        <f t="shared" si="20"/>
        <v>7.7289455110762267E-2</v>
      </c>
      <c r="T68" s="235">
        <f t="shared" si="20"/>
        <v>7.6350936881180137E-2</v>
      </c>
      <c r="U68" s="235">
        <f t="shared" si="20"/>
        <v>7.7040487846573233E-2</v>
      </c>
      <c r="V68" s="235">
        <f t="shared" si="20"/>
        <v>7.6688300461907527E-2</v>
      </c>
      <c r="W68" s="235">
        <f t="shared" si="20"/>
        <v>7.7035311141880239E-2</v>
      </c>
      <c r="X68" s="235">
        <f t="shared" si="20"/>
        <v>7.8650006376204742E-2</v>
      </c>
      <c r="Y68" s="235">
        <f t="shared" si="20"/>
        <v>7.609054596539247E-2</v>
      </c>
      <c r="DA68" s="97"/>
    </row>
    <row r="69" spans="1:105" ht="12" customHeight="1" x14ac:dyDescent="0.25">
      <c r="A69" s="172"/>
      <c r="B69" s="172"/>
      <c r="C69" s="172"/>
      <c r="D69" s="172"/>
      <c r="E69" s="172"/>
      <c r="F69" s="172"/>
      <c r="G69" s="172"/>
      <c r="H69" s="172"/>
      <c r="I69" s="172"/>
      <c r="J69" s="172"/>
      <c r="K69" s="172"/>
      <c r="L69" s="172"/>
      <c r="M69" s="172"/>
      <c r="N69" s="172"/>
      <c r="O69" s="172"/>
      <c r="P69" s="172"/>
      <c r="Q69" s="172"/>
      <c r="R69" s="172"/>
      <c r="S69" s="172"/>
      <c r="T69" s="172"/>
      <c r="U69" s="172"/>
      <c r="V69" s="172"/>
      <c r="W69" s="172"/>
      <c r="X69" s="172"/>
      <c r="Y69" s="172"/>
      <c r="DA69" s="176"/>
    </row>
    <row r="70" spans="1:105" ht="15" customHeight="1" x14ac:dyDescent="0.25">
      <c r="A70" s="32" t="s">
        <v>56</v>
      </c>
      <c r="B70" s="257"/>
      <c r="C70" s="257"/>
      <c r="D70" s="257"/>
      <c r="E70" s="257"/>
      <c r="F70" s="257"/>
      <c r="G70" s="257"/>
      <c r="H70" s="257"/>
      <c r="I70" s="257"/>
      <c r="J70" s="257"/>
      <c r="K70" s="257"/>
      <c r="L70" s="257"/>
      <c r="M70" s="257"/>
      <c r="N70" s="257"/>
      <c r="O70" s="257"/>
      <c r="P70" s="257"/>
      <c r="Q70" s="257"/>
      <c r="R70" s="257"/>
      <c r="S70" s="257"/>
      <c r="T70" s="257"/>
      <c r="U70" s="257"/>
      <c r="V70" s="257"/>
      <c r="W70" s="257"/>
      <c r="X70" s="257"/>
      <c r="Y70" s="257"/>
      <c r="DA70" s="88"/>
    </row>
    <row r="71" spans="1:105" ht="12" customHeight="1" x14ac:dyDescent="0.25">
      <c r="A71" s="172"/>
      <c r="B71" s="172"/>
      <c r="C71" s="172"/>
      <c r="D71" s="172"/>
      <c r="E71" s="172"/>
      <c r="F71" s="172"/>
      <c r="G71" s="172"/>
      <c r="H71" s="172"/>
      <c r="I71" s="172"/>
      <c r="J71" s="172"/>
      <c r="K71" s="172"/>
      <c r="L71" s="172"/>
      <c r="M71" s="172"/>
      <c r="N71" s="172"/>
      <c r="O71" s="172"/>
      <c r="P71" s="172"/>
      <c r="Q71" s="172"/>
      <c r="R71" s="172"/>
      <c r="S71" s="172"/>
      <c r="T71" s="172"/>
      <c r="U71" s="172"/>
      <c r="V71" s="172"/>
      <c r="W71" s="172"/>
      <c r="X71" s="172"/>
      <c r="Y71" s="172"/>
      <c r="DA71" s="176"/>
    </row>
    <row r="72" spans="1:105" ht="12" customHeight="1" x14ac:dyDescent="0.25">
      <c r="A72" s="35" t="s">
        <v>24</v>
      </c>
      <c r="B72" s="322">
        <f t="shared" ref="B72:Y72" si="21">SUM(B$73:B$83)</f>
        <v>25.868121417873947</v>
      </c>
      <c r="C72" s="322">
        <f t="shared" si="21"/>
        <v>27.050993014354056</v>
      </c>
      <c r="D72" s="322">
        <f t="shared" si="21"/>
        <v>27.358143238711229</v>
      </c>
      <c r="E72" s="322">
        <f t="shared" si="21"/>
        <v>30.318407752089236</v>
      </c>
      <c r="F72" s="322">
        <f t="shared" si="21"/>
        <v>29.668429317156551</v>
      </c>
      <c r="G72" s="322">
        <f t="shared" si="21"/>
        <v>29.042527615072654</v>
      </c>
      <c r="H72" s="322">
        <f t="shared" si="21"/>
        <v>27.235529360679937</v>
      </c>
      <c r="I72" s="322">
        <f t="shared" si="21"/>
        <v>25.847240732024655</v>
      </c>
      <c r="J72" s="322">
        <f t="shared" si="21"/>
        <v>27.252915675471105</v>
      </c>
      <c r="K72" s="322">
        <f t="shared" si="21"/>
        <v>28.601577133600909</v>
      </c>
      <c r="L72" s="322">
        <f t="shared" si="21"/>
        <v>28.208621376604427</v>
      </c>
      <c r="M72" s="322">
        <f t="shared" si="21"/>
        <v>26.045680372108176</v>
      </c>
      <c r="N72" s="322">
        <f t="shared" si="21"/>
        <v>25.856605727825038</v>
      </c>
      <c r="O72" s="322">
        <f t="shared" si="21"/>
        <v>26.491190355758473</v>
      </c>
      <c r="P72" s="322">
        <f t="shared" si="21"/>
        <v>24.818192207771894</v>
      </c>
      <c r="Q72" s="322">
        <f t="shared" si="21"/>
        <v>23.987117146307213</v>
      </c>
      <c r="R72" s="322">
        <f t="shared" si="21"/>
        <v>23.737952645081482</v>
      </c>
      <c r="S72" s="322">
        <f t="shared" si="21"/>
        <v>23.50039714937277</v>
      </c>
      <c r="T72" s="322">
        <f t="shared" si="21"/>
        <v>23.003544119985044</v>
      </c>
      <c r="U72" s="322">
        <f t="shared" si="21"/>
        <v>22.716965646440052</v>
      </c>
      <c r="V72" s="322">
        <f t="shared" si="21"/>
        <v>22.967783633906759</v>
      </c>
      <c r="W72" s="322">
        <f t="shared" si="21"/>
        <v>22.928936075544865</v>
      </c>
      <c r="X72" s="322">
        <f t="shared" si="21"/>
        <v>21.739299828770037</v>
      </c>
      <c r="Y72" s="322">
        <f t="shared" si="21"/>
        <v>20.779062437262581</v>
      </c>
      <c r="DA72" s="95"/>
    </row>
    <row r="73" spans="1:105" ht="12" customHeight="1" x14ac:dyDescent="0.25">
      <c r="A73" s="55" t="s">
        <v>91</v>
      </c>
      <c r="B73" s="334">
        <f>IF(B$6=0,0,B$6/MAE!B$5*1000)</f>
        <v>0.56239702806183201</v>
      </c>
      <c r="C73" s="334">
        <f>IF(C$6=0,0,C$6/MAE!C$5*1000)</f>
        <v>0.60635123500846977</v>
      </c>
      <c r="D73" s="334">
        <f>IF(D$6=0,0,D$6/MAE!D$5*1000)</f>
        <v>0.62482789275674944</v>
      </c>
      <c r="E73" s="334">
        <f>IF(E$6=0,0,E$6/MAE!E$5*1000)</f>
        <v>0.63320553340362773</v>
      </c>
      <c r="F73" s="334">
        <f>IF(F$6=0,0,F$6/MAE!F$5*1000)</f>
        <v>0.62143760563250516</v>
      </c>
      <c r="G73" s="334">
        <f>IF(G$6=0,0,G$6/MAE!G$5*1000)</f>
        <v>0.60467104598667598</v>
      </c>
      <c r="H73" s="334">
        <f>IF(H$6=0,0,H$6/MAE!H$5*1000)</f>
        <v>0.57798792792116538</v>
      </c>
      <c r="I73" s="334">
        <f>IF(I$6=0,0,I$6/MAE!I$5*1000)</f>
        <v>0.5862684626160114</v>
      </c>
      <c r="J73" s="334">
        <f>IF(J$6=0,0,J$6/MAE!J$5*1000)</f>
        <v>0.58971828938236315</v>
      </c>
      <c r="K73" s="334">
        <f>IF(K$6=0,0,K$6/MAE!K$5*1000)</f>
        <v>0.65152806248313677</v>
      </c>
      <c r="L73" s="334">
        <f>IF(L$6=0,0,L$6/MAE!L$5*1000)</f>
        <v>0.64338538849999183</v>
      </c>
      <c r="M73" s="334">
        <f>IF(M$6=0,0,M$6/MAE!M$5*1000)</f>
        <v>0.59830423573989255</v>
      </c>
      <c r="N73" s="334">
        <f>IF(N$6=0,0,N$6/MAE!N$5*1000)</f>
        <v>0.58339927526767132</v>
      </c>
      <c r="O73" s="334">
        <f>IF(O$6=0,0,O$6/MAE!O$5*1000)</f>
        <v>0.61607953529433379</v>
      </c>
      <c r="P73" s="334">
        <f>IF(P$6=0,0,P$6/MAE!P$5*1000)</f>
        <v>0.58484397024986179</v>
      </c>
      <c r="Q73" s="334">
        <f>IF(Q$6=0,0,Q$6/MAE!Q$5*1000)</f>
        <v>0.56757189837710831</v>
      </c>
      <c r="R73" s="334">
        <f>IF(R$6=0,0,R$6/MAE!R$5*1000)</f>
        <v>0.56315660357304786</v>
      </c>
      <c r="S73" s="334">
        <f>IF(S$6=0,0,S$6/MAE!S$5*1000)</f>
        <v>0.55881194900110598</v>
      </c>
      <c r="T73" s="334">
        <f>IF(T$6=0,0,T$6/MAE!T$5*1000)</f>
        <v>0.54035523022420495</v>
      </c>
      <c r="U73" s="334">
        <f>IF(U$6=0,0,U$6/MAE!U$5*1000)</f>
        <v>0.53844281015200579</v>
      </c>
      <c r="V73" s="334">
        <f>IF(V$6=0,0,V$6/MAE!V$5*1000)</f>
        <v>0.54189911052444972</v>
      </c>
      <c r="W73" s="334">
        <f>IF(W$6=0,0,W$6/MAE!W$5*1000)</f>
        <v>0.54343046458099875</v>
      </c>
      <c r="X73" s="334">
        <f>IF(X$6=0,0,X$6/MAE!X$5*1000)</f>
        <v>0.5260348911360001</v>
      </c>
      <c r="Y73" s="334">
        <f>IF(Y$6=0,0,Y$6/MAE!Y$5*1000)</f>
        <v>0.48643731767089515</v>
      </c>
      <c r="DA73" s="67"/>
    </row>
    <row r="74" spans="1:105" ht="12" customHeight="1" x14ac:dyDescent="0.25">
      <c r="A74" s="173" t="s">
        <v>92</v>
      </c>
      <c r="B74" s="335">
        <f>IF(B$7=0,0,B$7/MAE!B$5*1000)</f>
        <v>0.7648599581640918</v>
      </c>
      <c r="C74" s="335">
        <f>IF(C$7=0,0,C$7/MAE!C$5*1000)</f>
        <v>0.82463767961151879</v>
      </c>
      <c r="D74" s="335">
        <f>IF(D$7=0,0,D$7/MAE!D$5*1000)</f>
        <v>0.84976593414917923</v>
      </c>
      <c r="E74" s="335">
        <f>IF(E$7=0,0,E$7/MAE!E$5*1000)</f>
        <v>0.86115952542893404</v>
      </c>
      <c r="F74" s="335">
        <f>IF(F$7=0,0,F$7/MAE!F$5*1000)</f>
        <v>0.84515514366020694</v>
      </c>
      <c r="G74" s="335">
        <f>IF(G$7=0,0,G$7/MAE!G$5*1000)</f>
        <v>0.82235262254187935</v>
      </c>
      <c r="H74" s="335">
        <f>IF(H$7=0,0,H$7/MAE!H$5*1000)</f>
        <v>0.78606358197278481</v>
      </c>
      <c r="I74" s="335">
        <f>IF(I$7=0,0,I$7/MAE!I$5*1000)</f>
        <v>0.79732510915777521</v>
      </c>
      <c r="J74" s="335">
        <f>IF(J$7=0,0,J$7/MAE!J$5*1000)</f>
        <v>0.80201687356001372</v>
      </c>
      <c r="K74" s="335">
        <f>IF(K$7=0,0,K$7/MAE!K$5*1000)</f>
        <v>0.88607816497706571</v>
      </c>
      <c r="L74" s="335">
        <f>IF(L$7=0,0,L$7/MAE!L$5*1000)</f>
        <v>0.8750041283599892</v>
      </c>
      <c r="M74" s="335">
        <f>IF(M$7=0,0,M$7/MAE!M$5*1000)</f>
        <v>0.8136937606062542</v>
      </c>
      <c r="N74" s="335">
        <f>IF(N$7=0,0,N$7/MAE!N$5*1000)</f>
        <v>0.79342301436403295</v>
      </c>
      <c r="O74" s="335">
        <f>IF(O$7=0,0,O$7/MAE!O$5*1000)</f>
        <v>0.83786816800029407</v>
      </c>
      <c r="P74" s="335">
        <f>IF(P$7=0,0,P$7/MAE!P$5*1000)</f>
        <v>0.79538779953981209</v>
      </c>
      <c r="Q74" s="335">
        <f>IF(Q$7=0,0,Q$7/MAE!Q$5*1000)</f>
        <v>0.77189778179286717</v>
      </c>
      <c r="R74" s="335">
        <f>IF(R$7=0,0,R$7/MAE!R$5*1000)</f>
        <v>0.76589298085934465</v>
      </c>
      <c r="S74" s="335">
        <f>IF(S$7=0,0,S$7/MAE!S$5*1000)</f>
        <v>0.75998425064150377</v>
      </c>
      <c r="T74" s="335">
        <f>IF(T$7=0,0,T$7/MAE!T$5*1000)</f>
        <v>0.73488311310491872</v>
      </c>
      <c r="U74" s="335">
        <f>IF(U$7=0,0,U$7/MAE!U$5*1000)</f>
        <v>0.73228222180672797</v>
      </c>
      <c r="V74" s="335">
        <f>IF(V$7=0,0,V$7/MAE!V$5*1000)</f>
        <v>0.73698279031325153</v>
      </c>
      <c r="W74" s="335">
        <f>IF(W$7=0,0,W$7/MAE!W$5*1000)</f>
        <v>0.73906543183015849</v>
      </c>
      <c r="X74" s="335">
        <f>IF(X$7=0,0,X$7/MAE!X$5*1000)</f>
        <v>0.71540745194496014</v>
      </c>
      <c r="Y74" s="335">
        <f>IF(Y$7=0,0,Y$7/MAE!Y$5*1000)</f>
        <v>0.66155475203241743</v>
      </c>
      <c r="DA74" s="177"/>
    </row>
    <row r="75" spans="1:105" ht="12" customHeight="1" x14ac:dyDescent="0.25">
      <c r="A75" s="173" t="s">
        <v>93</v>
      </c>
      <c r="B75" s="335">
        <f>IF(B$8=0,0,B$8/MAE!B$5*1000)</f>
        <v>0.94482700714387813</v>
      </c>
      <c r="C75" s="335">
        <f>IF(C$8=0,0,C$8/MAE!C$5*1000)</f>
        <v>1.018670074814229</v>
      </c>
      <c r="D75" s="335">
        <f>IF(D$8=0,0,D$8/MAE!D$5*1000)</f>
        <v>1.0497108598313392</v>
      </c>
      <c r="E75" s="335">
        <f>IF(E$8=0,0,E$8/MAE!E$5*1000)</f>
        <v>1.0637852961180949</v>
      </c>
      <c r="F75" s="335">
        <f>IF(F$8=0,0,F$8/MAE!F$5*1000)</f>
        <v>1.0440151774626085</v>
      </c>
      <c r="G75" s="335">
        <f>IF(G$8=0,0,G$8/MAE!G$5*1000)</f>
        <v>1.0158473572576157</v>
      </c>
      <c r="H75" s="335">
        <f>IF(H$8=0,0,H$8/MAE!H$5*1000)</f>
        <v>0.971019718907558</v>
      </c>
      <c r="I75" s="335">
        <f>IF(I$8=0,0,I$8/MAE!I$5*1000)</f>
        <v>0.98493101719489906</v>
      </c>
      <c r="J75" s="335">
        <f>IF(J$8=0,0,J$8/MAE!J$5*1000)</f>
        <v>0.99072672616236979</v>
      </c>
      <c r="K75" s="335">
        <f>IF(K$8=0,0,K$8/MAE!K$5*1000)</f>
        <v>1.0945671449716687</v>
      </c>
      <c r="L75" s="335">
        <f>IF(L$8=0,0,L$8/MAE!L$5*1000)</f>
        <v>1.0808874526799868</v>
      </c>
      <c r="M75" s="335">
        <f>IF(M$8=0,0,M$8/MAE!M$5*1000)</f>
        <v>1.0051511160430198</v>
      </c>
      <c r="N75" s="335">
        <f>IF(N$8=0,0,N$8/MAE!N$5*1000)</f>
        <v>0.98011078244968808</v>
      </c>
      <c r="O75" s="335">
        <f>IF(O$8=0,0,O$8/MAE!O$5*1000)</f>
        <v>1.0350136192944808</v>
      </c>
      <c r="P75" s="335">
        <f>IF(P$8=0,0,P$8/MAE!P$5*1000)</f>
        <v>0.98253787001976811</v>
      </c>
      <c r="Q75" s="335">
        <f>IF(Q$8=0,0,Q$8/MAE!Q$5*1000)</f>
        <v>0.95352078927354167</v>
      </c>
      <c r="R75" s="335">
        <f>IF(R$8=0,0,R$8/MAE!R$5*1000)</f>
        <v>0.9461030940027203</v>
      </c>
      <c r="S75" s="335">
        <f>IF(S$8=0,0,S$8/MAE!S$5*1000)</f>
        <v>0.93880407432185797</v>
      </c>
      <c r="T75" s="335">
        <f>IF(T$8=0,0,T$8/MAE!T$5*1000)</f>
        <v>0.90779678677666453</v>
      </c>
      <c r="U75" s="335">
        <f>IF(U$8=0,0,U$8/MAE!U$5*1000)</f>
        <v>0.90458392105536989</v>
      </c>
      <c r="V75" s="335">
        <f>IF(V$8=0,0,V$8/MAE!V$5*1000)</f>
        <v>0.91039050568107516</v>
      </c>
      <c r="W75" s="335">
        <f>IF(W$8=0,0,W$8/MAE!W$5*1000)</f>
        <v>0.91296318049607816</v>
      </c>
      <c r="X75" s="335">
        <f>IF(X$8=0,0,X$8/MAE!X$5*1000)</f>
        <v>0.88373861710848023</v>
      </c>
      <c r="Y75" s="335">
        <f>IF(Y$8=0,0,Y$8/MAE!Y$5*1000)</f>
        <v>0.81721469368710364</v>
      </c>
      <c r="DA75" s="177"/>
    </row>
    <row r="76" spans="1:105" ht="12" customHeight="1" x14ac:dyDescent="0.25">
      <c r="A76" s="173" t="s">
        <v>94</v>
      </c>
      <c r="B76" s="335">
        <f>IF(B$9=0,0,B$9/MAE!B$5*1000)</f>
        <v>0.58489290918430548</v>
      </c>
      <c r="C76" s="335">
        <f>IF(C$9=0,0,C$9/MAE!C$5*1000)</f>
        <v>0.63060528440880836</v>
      </c>
      <c r="D76" s="335">
        <f>IF(D$9=0,0,D$9/MAE!D$5*1000)</f>
        <v>0.64982100846701929</v>
      </c>
      <c r="E76" s="335">
        <f>IF(E$9=0,0,E$9/MAE!E$5*1000)</f>
        <v>0.65853375473977305</v>
      </c>
      <c r="F76" s="335">
        <f>IF(F$9=0,0,F$9/MAE!F$5*1000)</f>
        <v>0.64629510985780525</v>
      </c>
      <c r="G76" s="335">
        <f>IF(G$9=0,0,G$9/MAE!G$5*1000)</f>
        <v>0.62885788782614305</v>
      </c>
      <c r="H76" s="335">
        <f>IF(H$9=0,0,H$9/MAE!H$5*1000)</f>
        <v>0.60110744503801194</v>
      </c>
      <c r="I76" s="335">
        <f>IF(I$9=0,0,I$9/MAE!I$5*1000)</f>
        <v>0.6097192011206517</v>
      </c>
      <c r="J76" s="335">
        <f>IF(J$9=0,0,J$9/MAE!J$5*1000)</f>
        <v>0.61330702095765743</v>
      </c>
      <c r="K76" s="335">
        <f>IF(K$9=0,0,K$9/MAE!K$5*1000)</f>
        <v>0.67758918498246168</v>
      </c>
      <c r="L76" s="335">
        <f>IF(L$9=0,0,L$9/MAE!L$5*1000)</f>
        <v>0.66912080403999152</v>
      </c>
      <c r="M76" s="335">
        <f>IF(M$9=0,0,M$9/MAE!M$5*1000)</f>
        <v>0.62223640516948853</v>
      </c>
      <c r="N76" s="335">
        <f>IF(N$9=0,0,N$9/MAE!N$5*1000)</f>
        <v>0.60673524627837816</v>
      </c>
      <c r="O76" s="335">
        <f>IF(O$9=0,0,O$9/MAE!O$5*1000)</f>
        <v>0.64072271670610703</v>
      </c>
      <c r="P76" s="335">
        <f>IF(P$9=0,0,P$9/MAE!P$5*1000)</f>
        <v>0.6082377290598564</v>
      </c>
      <c r="Q76" s="335">
        <f>IF(Q$9=0,0,Q$9/MAE!Q$5*1000)</f>
        <v>0.59027477431219233</v>
      </c>
      <c r="R76" s="335">
        <f>IF(R$9=0,0,R$9/MAE!R$5*1000)</f>
        <v>0.58568286771596967</v>
      </c>
      <c r="S76" s="335">
        <f>IF(S$9=0,0,S$9/MAE!S$5*1000)</f>
        <v>0.58116442696115</v>
      </c>
      <c r="T76" s="335">
        <f>IF(T$9=0,0,T$9/MAE!T$5*1000)</f>
        <v>0.56196943943317312</v>
      </c>
      <c r="U76" s="335">
        <f>IF(U$9=0,0,U$9/MAE!U$5*1000)</f>
        <v>0.55998052255808606</v>
      </c>
      <c r="V76" s="335">
        <f>IF(V$9=0,0,V$9/MAE!V$5*1000)</f>
        <v>0.56357507494542758</v>
      </c>
      <c r="W76" s="335">
        <f>IF(W$9=0,0,W$9/MAE!W$5*1000)</f>
        <v>0.56516768316423882</v>
      </c>
      <c r="X76" s="335">
        <f>IF(X$9=0,0,X$9/MAE!X$5*1000)</f>
        <v>0.54707628678144016</v>
      </c>
      <c r="Y76" s="335">
        <f>IF(Y$9=0,0,Y$9/MAE!Y$5*1000)</f>
        <v>0.50589481037773076</v>
      </c>
      <c r="DA76" s="177"/>
    </row>
    <row r="77" spans="1:105" ht="12" customHeight="1" x14ac:dyDescent="0.25">
      <c r="A77" s="56" t="s">
        <v>95</v>
      </c>
      <c r="B77" s="336">
        <f>IF(B$10=0,0,B$10/MAE!B$5*1000)</f>
        <v>0.70367834428871223</v>
      </c>
      <c r="C77" s="336">
        <f>IF(C$10=0,0,C$10/MAE!C$5*1000)</f>
        <v>0.73018060875290525</v>
      </c>
      <c r="D77" s="336">
        <f>IF(D$10=0,0,D$10/MAE!D$5*1000)</f>
        <v>0.74171179178338831</v>
      </c>
      <c r="E77" s="336">
        <f>IF(E$10=0,0,E$10/MAE!E$5*1000)</f>
        <v>0.80967794108374147</v>
      </c>
      <c r="F77" s="336">
        <f>IF(F$10=0,0,F$10/MAE!F$5*1000)</f>
        <v>0.80045508945743205</v>
      </c>
      <c r="G77" s="336">
        <f>IF(G$10=0,0,G$10/MAE!G$5*1000)</f>
        <v>0.78755451427688039</v>
      </c>
      <c r="H77" s="336">
        <f>IF(H$10=0,0,H$10/MAE!H$5*1000)</f>
        <v>0.73816385782694105</v>
      </c>
      <c r="I77" s="336">
        <f>IF(I$10=0,0,I$10/MAE!I$5*1000)</f>
        <v>0.68789595570756401</v>
      </c>
      <c r="J77" s="336">
        <f>IF(J$10=0,0,J$10/MAE!J$5*1000)</f>
        <v>0.70715056370930918</v>
      </c>
      <c r="K77" s="336">
        <f>IF(K$10=0,0,K$10/MAE!K$5*1000)</f>
        <v>0.75553052525211639</v>
      </c>
      <c r="L77" s="336">
        <f>IF(L$10=0,0,L$10/MAE!L$5*1000)</f>
        <v>0.74689201014174478</v>
      </c>
      <c r="M77" s="336">
        <f>IF(M$10=0,0,M$10/MAE!M$5*1000)</f>
        <v>0.6854768837694869</v>
      </c>
      <c r="N77" s="336">
        <f>IF(N$10=0,0,N$10/MAE!N$5*1000)</f>
        <v>0.68310576832692349</v>
      </c>
      <c r="O77" s="336">
        <f>IF(O$10=0,0,O$10/MAE!O$5*1000)</f>
        <v>0.69588734878947567</v>
      </c>
      <c r="P77" s="336">
        <f>IF(P$10=0,0,P$10/MAE!P$5*1000)</f>
        <v>0.65228146531577569</v>
      </c>
      <c r="Q77" s="336">
        <f>IF(Q$10=0,0,Q$10/MAE!Q$5*1000)</f>
        <v>0.63100743403857418</v>
      </c>
      <c r="R77" s="336">
        <f>IF(R$10=0,0,R$10/MAE!R$5*1000)</f>
        <v>0.62319333406806376</v>
      </c>
      <c r="S77" s="336">
        <f>IF(S$10=0,0,S$10/MAE!S$5*1000)</f>
        <v>0.61795948328301442</v>
      </c>
      <c r="T77" s="336">
        <f>IF(T$10=0,0,T$10/MAE!T$5*1000)</f>
        <v>0.60969290537424814</v>
      </c>
      <c r="U77" s="336">
        <f>IF(U$10=0,0,U$10/MAE!U$5*1000)</f>
        <v>0.60146054542356675</v>
      </c>
      <c r="V77" s="336">
        <f>IF(V$10=0,0,V$10/MAE!V$5*1000)</f>
        <v>0.60794629465076278</v>
      </c>
      <c r="W77" s="336">
        <f>IF(W$10=0,0,W$10/MAE!W$5*1000)</f>
        <v>0.60680947406635355</v>
      </c>
      <c r="X77" s="336">
        <f>IF(X$10=0,0,X$10/MAE!X$5*1000)</f>
        <v>0.57318672567192519</v>
      </c>
      <c r="Y77" s="336">
        <f>IF(Y$10=0,0,Y$10/MAE!Y$5*1000)</f>
        <v>0.545269878187293</v>
      </c>
      <c r="DA77" s="68"/>
    </row>
    <row r="78" spans="1:105" ht="12" customHeight="1" x14ac:dyDescent="0.25">
      <c r="A78" s="174" t="s">
        <v>2555</v>
      </c>
      <c r="B78" s="349">
        <f>IF(B$16=0,0,B$16/MAE!B$5*1000)</f>
        <v>4.7128729938199108</v>
      </c>
      <c r="C78" s="349">
        <f>IF(C$16=0,0,C$16/MAE!C$5*1000)</f>
        <v>4.87016772474382</v>
      </c>
      <c r="D78" s="349">
        <f>IF(D$16=0,0,D$16/MAE!D$5*1000)</f>
        <v>4.886595253305976</v>
      </c>
      <c r="E78" s="349">
        <f>IF(E$16=0,0,E$16/MAE!E$5*1000)</f>
        <v>5.3972851779989535</v>
      </c>
      <c r="F78" s="349">
        <f>IF(F$16=0,0,F$16/MAE!F$5*1000)</f>
        <v>5.2805765602853496</v>
      </c>
      <c r="G78" s="349">
        <f>IF(G$16=0,0,G$16/MAE!G$5*1000)</f>
        <v>5.1861878534867971</v>
      </c>
      <c r="H78" s="349">
        <f>IF(H$16=0,0,H$16/MAE!H$5*1000)</f>
        <v>4.8747059772435186</v>
      </c>
      <c r="I78" s="349">
        <f>IF(I$16=0,0,I$16/MAE!I$5*1000)</f>
        <v>4.5023309244817158</v>
      </c>
      <c r="J78" s="349">
        <f>IF(J$16=0,0,J$16/MAE!J$5*1000)</f>
        <v>4.634743518638019</v>
      </c>
      <c r="K78" s="349">
        <f>IF(K$16=0,0,K$16/MAE!K$5*1000)</f>
        <v>4.9560233725900948</v>
      </c>
      <c r="L78" s="349">
        <f>IF(L$16=0,0,L$16/MAE!L$5*1000)</f>
        <v>4.8793588587795362</v>
      </c>
      <c r="M78" s="349">
        <f>IF(M$16=0,0,M$16/MAE!M$5*1000)</f>
        <v>4.4886726670290304</v>
      </c>
      <c r="N78" s="349">
        <f>IF(N$16=0,0,N$16/MAE!N$5*1000)</f>
        <v>4.4861327722228941</v>
      </c>
      <c r="O78" s="349">
        <f>IF(O$16=0,0,O$16/MAE!O$5*1000)</f>
        <v>4.5573788229228578</v>
      </c>
      <c r="P78" s="349">
        <f>IF(P$16=0,0,P$16/MAE!P$5*1000)</f>
        <v>4.2774737860073184</v>
      </c>
      <c r="Q78" s="349">
        <f>IF(Q$16=0,0,Q$16/MAE!Q$5*1000)</f>
        <v>4.1200331819895624</v>
      </c>
      <c r="R78" s="349">
        <f>IF(R$16=0,0,R$16/MAE!R$5*1000)</f>
        <v>4.0675329628161379</v>
      </c>
      <c r="S78" s="349">
        <f>IF(S$16=0,0,S$16/MAE!S$5*1000)</f>
        <v>4.0314539389222341</v>
      </c>
      <c r="T78" s="349">
        <f>IF(T$16=0,0,T$16/MAE!T$5*1000)</f>
        <v>3.9921464708776728</v>
      </c>
      <c r="U78" s="349">
        <f>IF(U$16=0,0,U$16/MAE!U$5*1000)</f>
        <v>3.9295429632407841</v>
      </c>
      <c r="V78" s="349">
        <f>IF(V$16=0,0,V$16/MAE!V$5*1000)</f>
        <v>3.964489550966682</v>
      </c>
      <c r="W78" s="349">
        <f>IF(W$16=0,0,W$16/MAE!W$5*1000)</f>
        <v>3.9574974050112153</v>
      </c>
      <c r="X78" s="349">
        <f>IF(X$16=0,0,X$16/MAE!X$5*1000)</f>
        <v>3.7410580243475384</v>
      </c>
      <c r="Y78" s="349">
        <f>IF(Y$16=0,0,Y$16/MAE!Y$5*1000)</f>
        <v>3.5642506041186111</v>
      </c>
      <c r="DA78" s="178"/>
    </row>
    <row r="79" spans="1:105" ht="12" customHeight="1" x14ac:dyDescent="0.25">
      <c r="A79" s="174" t="s">
        <v>2565</v>
      </c>
      <c r="B79" s="349">
        <f>IF(B$24=0,0,B$24/MAE!B$5*1000)</f>
        <v>2.264839171050149</v>
      </c>
      <c r="C79" s="349">
        <f>IF(C$24=0,0,C$24/MAE!C$5*1000)</f>
        <v>2.3667634555264154</v>
      </c>
      <c r="D79" s="349">
        <f>IF(D$24=0,0,D$24/MAE!D$5*1000)</f>
        <v>2.4051642866902281</v>
      </c>
      <c r="E79" s="349">
        <f>IF(E$24=0,0,E$24/MAE!E$5*1000)</f>
        <v>2.6202715918666439</v>
      </c>
      <c r="F79" s="349">
        <f>IF(F$24=0,0,F$24/MAE!F$5*1000)</f>
        <v>2.5925746380455355</v>
      </c>
      <c r="G79" s="349">
        <f>IF(G$24=0,0,G$24/MAE!G$5*1000)</f>
        <v>2.5466734173764394</v>
      </c>
      <c r="H79" s="349">
        <f>IF(H$24=0,0,H$24/MAE!H$5*1000)</f>
        <v>2.3743100632469623</v>
      </c>
      <c r="I79" s="349">
        <f>IF(I$24=0,0,I$24/MAE!I$5*1000)</f>
        <v>2.2142404565884508</v>
      </c>
      <c r="J79" s="349">
        <f>IF(J$24=0,0,J$24/MAE!J$5*1000)</f>
        <v>2.3085463236926902</v>
      </c>
      <c r="K79" s="349">
        <f>IF(K$24=0,0,K$24/MAE!K$5*1000)</f>
        <v>2.4235849001209822</v>
      </c>
      <c r="L79" s="349">
        <f>IF(L$24=0,0,L$24/MAE!L$5*1000)</f>
        <v>2.4042626743437183</v>
      </c>
      <c r="M79" s="349">
        <f>IF(M$24=0,0,M$24/MAE!M$5*1000)</f>
        <v>2.1974249123173544</v>
      </c>
      <c r="N79" s="349">
        <f>IF(N$24=0,0,N$24/MAE!N$5*1000)</f>
        <v>2.2119552144240298</v>
      </c>
      <c r="O79" s="349">
        <f>IF(O$24=0,0,O$24/MAE!O$5*1000)</f>
        <v>2.2227389710010064</v>
      </c>
      <c r="P79" s="349">
        <f>IF(P$24=0,0,P$24/MAE!P$5*1000)</f>
        <v>2.0778405406951257</v>
      </c>
      <c r="Q79" s="349">
        <f>IF(Q$24=0,0,Q$24/MAE!Q$5*1000)</f>
        <v>2.0068962042644252</v>
      </c>
      <c r="R79" s="349">
        <f>IF(R$24=0,0,R$24/MAE!R$5*1000)</f>
        <v>1.9756339390656512</v>
      </c>
      <c r="S79" s="349">
        <f>IF(S$24=0,0,S$24/MAE!S$5*1000)</f>
        <v>1.9639876050095564</v>
      </c>
      <c r="T79" s="349">
        <f>IF(T$24=0,0,T$24/MAE!T$5*1000)</f>
        <v>1.9690690786245368</v>
      </c>
      <c r="U79" s="349">
        <f>IF(U$24=0,0,U$24/MAE!U$5*1000)</f>
        <v>1.9313927603800176</v>
      </c>
      <c r="V79" s="349">
        <f>IF(V$24=0,0,V$24/MAE!V$5*1000)</f>
        <v>1.9607588310308917</v>
      </c>
      <c r="W79" s="349">
        <f>IF(W$24=0,0,W$24/MAE!W$5*1000)</f>
        <v>1.9519616069795334</v>
      </c>
      <c r="X79" s="349">
        <f>IF(X$24=0,0,X$24/MAE!X$5*1000)</f>
        <v>1.8020341402839668</v>
      </c>
      <c r="Y79" s="349">
        <f>IF(Y$24=0,0,Y$24/MAE!Y$5*1000)</f>
        <v>1.7464279601935406</v>
      </c>
      <c r="DA79" s="178"/>
    </row>
    <row r="80" spans="1:105" ht="12" customHeight="1" x14ac:dyDescent="0.25">
      <c r="A80" s="174" t="s">
        <v>2570</v>
      </c>
      <c r="B80" s="349">
        <f>IF(B$27=0,0,B$27/MAE!B$5*1000)</f>
        <v>6.7326757054570123</v>
      </c>
      <c r="C80" s="349">
        <f>IF(C$27=0,0,C$27/MAE!C$5*1000)</f>
        <v>6.9573824639197444</v>
      </c>
      <c r="D80" s="349">
        <f>IF(D$27=0,0,D$27/MAE!D$5*1000)</f>
        <v>6.9808503618656808</v>
      </c>
      <c r="E80" s="349">
        <f>IF(E$27=0,0,E$27/MAE!E$5*1000)</f>
        <v>7.7104073971413616</v>
      </c>
      <c r="F80" s="349">
        <f>IF(F$27=0,0,F$27/MAE!F$5*1000)</f>
        <v>7.5436808004076443</v>
      </c>
      <c r="G80" s="349">
        <f>IF(G$27=0,0,G$27/MAE!G$5*1000)</f>
        <v>7.4088397906954278</v>
      </c>
      <c r="H80" s="349">
        <f>IF(H$27=0,0,H$27/MAE!H$5*1000)</f>
        <v>6.9638656817764542</v>
      </c>
      <c r="I80" s="349">
        <f>IF(I$27=0,0,I$27/MAE!I$5*1000)</f>
        <v>6.4319013206881648</v>
      </c>
      <c r="J80" s="349">
        <f>IF(J$27=0,0,J$27/MAE!J$5*1000)</f>
        <v>6.621062169482884</v>
      </c>
      <c r="K80" s="349">
        <f>IF(K$27=0,0,K$27/MAE!K$5*1000)</f>
        <v>7.0800333894144201</v>
      </c>
      <c r="L80" s="349">
        <f>IF(L$27=0,0,L$27/MAE!L$5*1000)</f>
        <v>6.9705126553993351</v>
      </c>
      <c r="M80" s="349">
        <f>IF(M$27=0,0,M$27/MAE!M$5*1000)</f>
        <v>6.4123895243271862</v>
      </c>
      <c r="N80" s="349">
        <f>IF(N$27=0,0,N$27/MAE!N$5*1000)</f>
        <v>6.4087611031755625</v>
      </c>
      <c r="O80" s="349">
        <f>IF(O$27=0,0,O$27/MAE!O$5*1000)</f>
        <v>6.5105411756040796</v>
      </c>
      <c r="P80" s="349">
        <f>IF(P$27=0,0,P$27/MAE!P$5*1000)</f>
        <v>6.1106768371533118</v>
      </c>
      <c r="Q80" s="349">
        <f>IF(Q$27=0,0,Q$27/MAE!Q$5*1000)</f>
        <v>5.8857616885565154</v>
      </c>
      <c r="R80" s="349">
        <f>IF(R$27=0,0,R$27/MAE!R$5*1000)</f>
        <v>5.8107613754516265</v>
      </c>
      <c r="S80" s="349">
        <f>IF(S$27=0,0,S$27/MAE!S$5*1000)</f>
        <v>5.7592199127460484</v>
      </c>
      <c r="T80" s="349">
        <f>IF(T$27=0,0,T$27/MAE!T$5*1000)</f>
        <v>5.7030663869681009</v>
      </c>
      <c r="U80" s="349">
        <f>IF(U$27=0,0,U$27/MAE!U$5*1000)</f>
        <v>5.6136328046296908</v>
      </c>
      <c r="V80" s="349">
        <f>IF(V$27=0,0,V$27/MAE!V$5*1000)</f>
        <v>5.6635565013809765</v>
      </c>
      <c r="W80" s="349">
        <f>IF(W$27=0,0,W$27/MAE!W$5*1000)</f>
        <v>5.6535677214445954</v>
      </c>
      <c r="X80" s="349">
        <f>IF(X$27=0,0,X$27/MAE!X$5*1000)</f>
        <v>5.3443686062107689</v>
      </c>
      <c r="Y80" s="349">
        <f>IF(Y$27=0,0,Y$27/MAE!Y$5*1000)</f>
        <v>5.091786577312301</v>
      </c>
      <c r="DA80" s="178"/>
    </row>
    <row r="81" spans="1:105" ht="12" customHeight="1" x14ac:dyDescent="0.25">
      <c r="A81" s="174" t="s">
        <v>2580</v>
      </c>
      <c r="B81" s="349">
        <f>IF(B$35=0,0,B$35/MAE!B$5*1000)</f>
        <v>4.0695869235228326</v>
      </c>
      <c r="C81" s="349">
        <f>IF(C$35=0,0,C$35/MAE!C$5*1000)</f>
        <v>4.1648964806713336</v>
      </c>
      <c r="D81" s="349">
        <f>IF(D$35=0,0,D$35/MAE!D$5*1000)</f>
        <v>4.1396143317788994</v>
      </c>
      <c r="E81" s="349">
        <f>IF(E$35=0,0,E$35/MAE!E$5*1000)</f>
        <v>5.4665570997494424</v>
      </c>
      <c r="F81" s="349">
        <f>IF(F$35=0,0,F$35/MAE!F$5*1000)</f>
        <v>5.2914506629458087</v>
      </c>
      <c r="G81" s="349">
        <f>IF(G$35=0,0,G$35/MAE!G$5*1000)</f>
        <v>5.1737312238257021</v>
      </c>
      <c r="H81" s="349">
        <f>IF(H$35=0,0,H$35/MAE!H$5*1000)</f>
        <v>4.6953015715105497</v>
      </c>
      <c r="I81" s="349">
        <f>IF(I$35=0,0,I$35/MAE!I$5*1000)</f>
        <v>4.3129635693929833</v>
      </c>
      <c r="J81" s="349">
        <f>IF(J$35=0,0,J$35/MAE!J$5*1000)</f>
        <v>5.2382071713331939</v>
      </c>
      <c r="K81" s="349">
        <f>IF(K$35=0,0,K$35/MAE!K$5*1000)</f>
        <v>4.8316152323715746</v>
      </c>
      <c r="L81" s="349">
        <f>IF(L$35=0,0,L$35/MAE!L$5*1000)</f>
        <v>4.7597216011596792</v>
      </c>
      <c r="M81" s="349">
        <f>IF(M$35=0,0,M$35/MAE!M$5*1000)</f>
        <v>4.4057739987697637</v>
      </c>
      <c r="N81" s="349">
        <f>IF(N$35=0,0,N$35/MAE!N$5*1000)</f>
        <v>4.4064157907643509</v>
      </c>
      <c r="O81" s="349">
        <f>IF(O$35=0,0,O$35/MAE!O$5*1000)</f>
        <v>4.4153057956413297</v>
      </c>
      <c r="P81" s="349">
        <f>IF(P$35=0,0,P$35/MAE!P$5*1000)</f>
        <v>4.0207151528796805</v>
      </c>
      <c r="Q81" s="349">
        <f>IF(Q$35=0,0,Q$35/MAE!Q$5*1000)</f>
        <v>3.8910025134274826</v>
      </c>
      <c r="R81" s="349">
        <f>IF(R$35=0,0,R$35/MAE!R$5*1000)</f>
        <v>3.8663892637077706</v>
      </c>
      <c r="S81" s="349">
        <f>IF(S$35=0,0,S$35/MAE!S$5*1000)</f>
        <v>3.790381262719456</v>
      </c>
      <c r="T81" s="349">
        <f>IF(T$35=0,0,T$35/MAE!T$5*1000)</f>
        <v>3.6345174583769202</v>
      </c>
      <c r="U81" s="349">
        <f>IF(U$35=0,0,U$35/MAE!U$5*1000)</f>
        <v>3.5709954926685881</v>
      </c>
      <c r="V81" s="349">
        <f>IF(V$35=0,0,V$35/MAE!V$5*1000)</f>
        <v>3.6557089516347618</v>
      </c>
      <c r="W81" s="349">
        <f>IF(W$35=0,0,W$35/MAE!W$5*1000)</f>
        <v>3.623669153251019</v>
      </c>
      <c r="X81" s="349">
        <f>IF(X$35=0,0,X$35/MAE!X$5*1000)</f>
        <v>3.37163153768517</v>
      </c>
      <c r="Y81" s="349">
        <f>IF(Y$35=0,0,Y$35/MAE!Y$5*1000)</f>
        <v>3.4442365133621027</v>
      </c>
      <c r="DA81" s="178"/>
    </row>
    <row r="82" spans="1:105" ht="12" customHeight="1" x14ac:dyDescent="0.25">
      <c r="A82" s="174" t="s">
        <v>2592</v>
      </c>
      <c r="B82" s="349">
        <f>IF(B$46=0,0,B$46/MAE!B$5*1000)</f>
        <v>2.6995057346967948</v>
      </c>
      <c r="C82" s="349">
        <f>IF(C$46=0,0,C$46/MAE!C$5*1000)</f>
        <v>2.9104859280406536</v>
      </c>
      <c r="D82" s="349">
        <f>IF(D$46=0,0,D$46/MAE!D$5*1000)</f>
        <v>2.9991738852323984</v>
      </c>
      <c r="E82" s="349">
        <f>IF(E$46=0,0,E$46/MAE!E$5*1000)</f>
        <v>3.0393865603374146</v>
      </c>
      <c r="F82" s="349">
        <f>IF(F$46=0,0,F$46/MAE!F$5*1000)</f>
        <v>2.9829005070360255</v>
      </c>
      <c r="G82" s="349">
        <f>IF(G$46=0,0,G$46/MAE!G$5*1000)</f>
        <v>2.9024210207360439</v>
      </c>
      <c r="H82" s="349">
        <f>IF(H$46=0,0,H$46/MAE!H$5*1000)</f>
        <v>2.7743420540215942</v>
      </c>
      <c r="I82" s="349">
        <f>IF(I$46=0,0,I$46/MAE!I$5*1000)</f>
        <v>2.8140886205568534</v>
      </c>
      <c r="J82" s="349">
        <f>IF(J$46=0,0,J$46/MAE!J$5*1000)</f>
        <v>2.8306477890353419</v>
      </c>
      <c r="K82" s="349">
        <f>IF(K$46=0,0,K$46/MAE!K$5*1000)</f>
        <v>3.1273346999190537</v>
      </c>
      <c r="L82" s="349">
        <f>IF(L$46=0,0,L$46/MAE!L$5*1000)</f>
        <v>3.0882498647999621</v>
      </c>
      <c r="M82" s="349">
        <f>IF(M$46=0,0,M$46/MAE!M$5*1000)</f>
        <v>2.8718603315514848</v>
      </c>
      <c r="N82" s="349">
        <f>IF(N$46=0,0,N$46/MAE!N$5*1000)</f>
        <v>2.8003165212848216</v>
      </c>
      <c r="O82" s="349">
        <f>IF(O$46=0,0,O$46/MAE!O$5*1000)</f>
        <v>2.9571817694128022</v>
      </c>
      <c r="P82" s="349">
        <f>IF(P$46=0,0,P$46/MAE!P$5*1000)</f>
        <v>2.8072510571993377</v>
      </c>
      <c r="Q82" s="349">
        <f>IF(Q$46=0,0,Q$46/MAE!Q$5*1000)</f>
        <v>2.7243451122101177</v>
      </c>
      <c r="R82" s="349">
        <f>IF(R$46=0,0,R$46/MAE!R$5*1000)</f>
        <v>2.7031516971506293</v>
      </c>
      <c r="S82" s="349">
        <f>IF(S$46=0,0,S$46/MAE!S$5*1000)</f>
        <v>2.682297355205308</v>
      </c>
      <c r="T82" s="349">
        <f>IF(T$46=0,0,T$46/MAE!T$5*1000)</f>
        <v>2.593705105076185</v>
      </c>
      <c r="U82" s="349">
        <f>IF(U$46=0,0,U$46/MAE!U$5*1000)</f>
        <v>2.5845254887296281</v>
      </c>
      <c r="V82" s="349">
        <f>IF(V$46=0,0,V$46/MAE!V$5*1000)</f>
        <v>2.6011157305173573</v>
      </c>
      <c r="W82" s="349">
        <f>IF(W$46=0,0,W$46/MAE!W$5*1000)</f>
        <v>2.6084662299887937</v>
      </c>
      <c r="X82" s="349">
        <f>IF(X$46=0,0,X$46/MAE!X$5*1000)</f>
        <v>2.5249674774528001</v>
      </c>
      <c r="Y82" s="349">
        <f>IF(Y$46=0,0,Y$46/MAE!Y$5*1000)</f>
        <v>2.3348991248202968</v>
      </c>
      <c r="DA82" s="178"/>
    </row>
    <row r="83" spans="1:105" ht="12" customHeight="1" x14ac:dyDescent="0.25">
      <c r="A83" s="41" t="s">
        <v>2594</v>
      </c>
      <c r="B83" s="337">
        <f>IF(B$47=0,0,B$47/MAE!B$5*1000)</f>
        <v>1.8279856424844292</v>
      </c>
      <c r="C83" s="337">
        <f>IF(C$47=0,0,C$47/MAE!C$5*1000)</f>
        <v>1.9708520788561532</v>
      </c>
      <c r="D83" s="337">
        <f>IF(D$47=0,0,D$47/MAE!D$5*1000)</f>
        <v>2.030907632850369</v>
      </c>
      <c r="E83" s="337">
        <f>IF(E$47=0,0,E$47/MAE!E$5*1000)</f>
        <v>2.0581378742212473</v>
      </c>
      <c r="F83" s="337">
        <f>IF(F$47=0,0,F$47/MAE!F$5*1000)</f>
        <v>2.0198880223656266</v>
      </c>
      <c r="G83" s="337">
        <f>IF(G$47=0,0,G$47/MAE!G$5*1000)</f>
        <v>1.9653908810630507</v>
      </c>
      <c r="H83" s="337">
        <f>IF(H$47=0,0,H$47/MAE!H$5*1000)</f>
        <v>1.8786614812143958</v>
      </c>
      <c r="I83" s="337">
        <f>IF(I$47=0,0,I$47/MAE!I$5*1000)</f>
        <v>1.9055760945195863</v>
      </c>
      <c r="J83" s="337">
        <f>IF(J$47=0,0,J$47/MAE!J$5*1000)</f>
        <v>1.9167892295172615</v>
      </c>
      <c r="K83" s="337">
        <f>IF(K$47=0,0,K$47/MAE!K$5*1000)</f>
        <v>2.1176924565183337</v>
      </c>
      <c r="L83" s="337">
        <f>IF(L$47=0,0,L$47/MAE!L$5*1000)</f>
        <v>2.0912259384004894</v>
      </c>
      <c r="M83" s="337">
        <f>IF(M$47=0,0,M$47/MAE!M$5*1000)</f>
        <v>1.9446965367852156</v>
      </c>
      <c r="N83" s="337">
        <f>IF(N$47=0,0,N$47/MAE!N$5*1000)</f>
        <v>1.89625023926669</v>
      </c>
      <c r="O83" s="337">
        <f>IF(O$47=0,0,O$47/MAE!O$5*1000)</f>
        <v>2.0024724330917048</v>
      </c>
      <c r="P83" s="337">
        <f>IF(P$47=0,0,P$47/MAE!P$5*1000)</f>
        <v>1.9009459996520441</v>
      </c>
      <c r="Q83" s="337">
        <f>IF(Q$47=0,0,Q$47/MAE!Q$5*1000)</f>
        <v>1.8448057680648271</v>
      </c>
      <c r="R83" s="337">
        <f>IF(R$47=0,0,R$47/MAE!R$5*1000)</f>
        <v>1.830454526670517</v>
      </c>
      <c r="S83" s="337">
        <f>IF(S$47=0,0,S$47/MAE!S$5*1000)</f>
        <v>1.8163328905615319</v>
      </c>
      <c r="T83" s="337">
        <f>IF(T$47=0,0,T$47/MAE!T$5*1000)</f>
        <v>1.7563421451484211</v>
      </c>
      <c r="U83" s="337">
        <f>IF(U$47=0,0,U$47/MAE!U$5*1000)</f>
        <v>1.750126115795587</v>
      </c>
      <c r="V83" s="337">
        <f>IF(V$47=0,0,V$47/MAE!V$5*1000)</f>
        <v>1.7613602922611242</v>
      </c>
      <c r="W83" s="337">
        <f>IF(W$47=0,0,W$47/MAE!W$5*1000)</f>
        <v>1.7663377247318812</v>
      </c>
      <c r="X83" s="337">
        <f>IF(X$47=0,0,X$47/MAE!X$5*1000)</f>
        <v>1.7097960701469908</v>
      </c>
      <c r="Y83" s="337">
        <f>IF(Y$47=0,0,Y$47/MAE!Y$5*1000)</f>
        <v>1.5810902055002889</v>
      </c>
      <c r="DA83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>
    <tabColor theme="6" tint="0.59999389629810485"/>
    <pageSetUpPr fitToPage="1"/>
  </sheetPr>
  <dimension ref="A1:DA83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Machinery equipment / useful energy demand"</f>
        <v>SI: Machinery equipment / useful energy demand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100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24</v>
      </c>
      <c r="B5" s="223">
        <v>66.786803424492135</v>
      </c>
      <c r="C5" s="223">
        <v>61.780763888066993</v>
      </c>
      <c r="D5" s="223">
        <v>59.026461737036414</v>
      </c>
      <c r="E5" s="223">
        <v>80.366057668709786</v>
      </c>
      <c r="F5" s="223">
        <v>86.121338610051495</v>
      </c>
      <c r="G5" s="223">
        <v>94.792955061957471</v>
      </c>
      <c r="H5" s="223">
        <v>103.7828249430851</v>
      </c>
      <c r="I5" s="223">
        <v>98.318892911869142</v>
      </c>
      <c r="J5" s="223">
        <v>91.697560449278953</v>
      </c>
      <c r="K5" s="223">
        <v>69.161328309797952</v>
      </c>
      <c r="L5" s="223">
        <v>82.397075579019486</v>
      </c>
      <c r="M5" s="223">
        <v>79.249351180636921</v>
      </c>
      <c r="N5" s="223">
        <v>78.077855021125714</v>
      </c>
      <c r="O5" s="223">
        <v>74.700732105173572</v>
      </c>
      <c r="P5" s="223">
        <v>74.378208455502502</v>
      </c>
      <c r="Q5" s="223">
        <v>75.985141322508881</v>
      </c>
      <c r="R5" s="223">
        <v>78.921743821852019</v>
      </c>
      <c r="S5" s="223">
        <v>80.424685095032856</v>
      </c>
      <c r="T5" s="223">
        <v>104.34084731549299</v>
      </c>
      <c r="U5" s="223">
        <v>103.7787279760423</v>
      </c>
      <c r="V5" s="223">
        <v>100.8199861013055</v>
      </c>
      <c r="W5" s="223">
        <v>108.4733146932446</v>
      </c>
      <c r="X5" s="223">
        <v>93.351353534112135</v>
      </c>
      <c r="Y5" s="223">
        <v>86.123889697186286</v>
      </c>
      <c r="DA5" s="89" t="s">
        <v>2596</v>
      </c>
    </row>
    <row r="6" spans="1:105" ht="12" customHeight="1" x14ac:dyDescent="0.25">
      <c r="A6" s="55" t="s">
        <v>91</v>
      </c>
      <c r="B6" s="259">
        <v>1.300194362185344</v>
      </c>
      <c r="C6" s="259">
        <v>1.2332035371339629</v>
      </c>
      <c r="D6" s="259">
        <v>1.18762261485162</v>
      </c>
      <c r="E6" s="259">
        <v>1.477894271636969</v>
      </c>
      <c r="F6" s="259">
        <v>1.5819680414908139</v>
      </c>
      <c r="G6" s="259">
        <v>1.7338922533534351</v>
      </c>
      <c r="H6" s="259">
        <v>1.9412822568938299</v>
      </c>
      <c r="I6" s="259">
        <v>1.9321183356483</v>
      </c>
      <c r="J6" s="259">
        <v>1.6982382316093469</v>
      </c>
      <c r="K6" s="259">
        <v>1.3587881685369261</v>
      </c>
      <c r="L6" s="259">
        <v>1.619683862671067</v>
      </c>
      <c r="M6" s="259">
        <v>1.564486658630335</v>
      </c>
      <c r="N6" s="259">
        <v>1.5230326730672981</v>
      </c>
      <c r="O6" s="259">
        <v>1.490548217650145</v>
      </c>
      <c r="P6" s="259">
        <v>1.500802462894427</v>
      </c>
      <c r="Q6" s="259">
        <v>1.536328499551997</v>
      </c>
      <c r="R6" s="259">
        <v>1.598101762383783</v>
      </c>
      <c r="S6" s="259">
        <v>1.632839015896774</v>
      </c>
      <c r="T6" s="259">
        <v>2.110758280170931</v>
      </c>
      <c r="U6" s="259">
        <v>2.1133267116085208</v>
      </c>
      <c r="V6" s="259">
        <v>2.0437614360824981</v>
      </c>
      <c r="W6" s="259">
        <v>2.2075546621756108</v>
      </c>
      <c r="X6" s="259">
        <v>1.931427304333885</v>
      </c>
      <c r="Y6" s="259">
        <v>1.7339086645569439</v>
      </c>
      <c r="DA6" s="67" t="s">
        <v>2597</v>
      </c>
    </row>
    <row r="7" spans="1:105" ht="12" customHeight="1" x14ac:dyDescent="0.25">
      <c r="A7" s="173" t="s">
        <v>92</v>
      </c>
      <c r="B7" s="224">
        <v>0.45914681589505851</v>
      </c>
      <c r="C7" s="224">
        <v>0.43548987281708218</v>
      </c>
      <c r="D7" s="224">
        <v>0.41939355988097488</v>
      </c>
      <c r="E7" s="224">
        <v>0.52189923967300711</v>
      </c>
      <c r="F7" s="224">
        <v>0.55865154489472113</v>
      </c>
      <c r="G7" s="224">
        <v>0.61230161457879895</v>
      </c>
      <c r="H7" s="224">
        <v>0.68553871092644736</v>
      </c>
      <c r="I7" s="224">
        <v>0.68230259070983157</v>
      </c>
      <c r="J7" s="224">
        <v>0.5997108581244055</v>
      </c>
      <c r="K7" s="224">
        <v>0.47983846046755307</v>
      </c>
      <c r="L7" s="224">
        <v>0.57197039914253878</v>
      </c>
      <c r="M7" s="224">
        <v>0.55247822072775554</v>
      </c>
      <c r="N7" s="224">
        <v>0.53783928209596732</v>
      </c>
      <c r="O7" s="224">
        <v>0.52636781697916646</v>
      </c>
      <c r="P7" s="224">
        <v>0.52998897100832665</v>
      </c>
      <c r="Q7" s="224">
        <v>0.54253453118540496</v>
      </c>
      <c r="R7" s="224">
        <v>0.56434895967515097</v>
      </c>
      <c r="S7" s="224">
        <v>0.57661597129072339</v>
      </c>
      <c r="T7" s="224">
        <v>0.74538697571006696</v>
      </c>
      <c r="U7" s="224">
        <v>0.74629398403952352</v>
      </c>
      <c r="V7" s="224">
        <v>0.72172790708703549</v>
      </c>
      <c r="W7" s="224">
        <v>0.77956936557438739</v>
      </c>
      <c r="X7" s="224">
        <v>0.68205856194234427</v>
      </c>
      <c r="Y7" s="224">
        <v>0.61230740998297495</v>
      </c>
      <c r="DA7" s="177" t="s">
        <v>2598</v>
      </c>
    </row>
    <row r="8" spans="1:105" ht="12" customHeight="1" x14ac:dyDescent="0.25">
      <c r="A8" s="173" t="s">
        <v>93</v>
      </c>
      <c r="B8" s="224">
        <v>3.0392715772744769</v>
      </c>
      <c r="C8" s="224">
        <v>2.8826770584560628</v>
      </c>
      <c r="D8" s="224">
        <v>2.7761292948387548</v>
      </c>
      <c r="E8" s="224">
        <v>3.454654307570908</v>
      </c>
      <c r="F8" s="224">
        <v>3.6979321280691808</v>
      </c>
      <c r="G8" s="224">
        <v>4.0530628319416451</v>
      </c>
      <c r="H8" s="224">
        <v>4.5378476929617744</v>
      </c>
      <c r="I8" s="224">
        <v>4.5164265530245817</v>
      </c>
      <c r="J8" s="224">
        <v>3.9697197118252041</v>
      </c>
      <c r="K8" s="224">
        <v>3.176237630526213</v>
      </c>
      <c r="L8" s="224">
        <v>3.7860948110191721</v>
      </c>
      <c r="M8" s="224">
        <v>3.6570684913664331</v>
      </c>
      <c r="N8" s="224">
        <v>3.560167655806183</v>
      </c>
      <c r="O8" s="224">
        <v>3.4842335609323589</v>
      </c>
      <c r="P8" s="224">
        <v>3.508203389616253</v>
      </c>
      <c r="Q8" s="224">
        <v>3.591247337972622</v>
      </c>
      <c r="R8" s="224">
        <v>3.735645535211837</v>
      </c>
      <c r="S8" s="224">
        <v>3.8168456621660569</v>
      </c>
      <c r="T8" s="224">
        <v>4.9340066639250528</v>
      </c>
      <c r="U8" s="224">
        <v>4.9400105052686856</v>
      </c>
      <c r="V8" s="224">
        <v>4.777398075296178</v>
      </c>
      <c r="W8" s="224">
        <v>5.1602732138855956</v>
      </c>
      <c r="X8" s="224">
        <v>4.5148112315818851</v>
      </c>
      <c r="Y8" s="224">
        <v>4.0531011939787556</v>
      </c>
      <c r="DA8" s="177" t="s">
        <v>2599</v>
      </c>
    </row>
    <row r="9" spans="1:105" ht="12" customHeight="1" x14ac:dyDescent="0.25">
      <c r="A9" s="173" t="s">
        <v>94</v>
      </c>
      <c r="B9" s="224">
        <v>1.332930516049242</v>
      </c>
      <c r="C9" s="224">
        <v>1.2642530032070709</v>
      </c>
      <c r="D9" s="224">
        <v>1.2175244493640249</v>
      </c>
      <c r="E9" s="224">
        <v>1.515104534716071</v>
      </c>
      <c r="F9" s="224">
        <v>1.621798662758059</v>
      </c>
      <c r="G9" s="224">
        <v>1.777548006093199</v>
      </c>
      <c r="H9" s="224">
        <v>1.9901596528457071</v>
      </c>
      <c r="I9" s="224">
        <v>1.980765003376294</v>
      </c>
      <c r="J9" s="224">
        <v>1.7409962912228929</v>
      </c>
      <c r="K9" s="224">
        <v>1.3929995909575741</v>
      </c>
      <c r="L9" s="224">
        <v>1.6604640888290649</v>
      </c>
      <c r="M9" s="224">
        <v>1.6038771355193879</v>
      </c>
      <c r="N9" s="224">
        <v>1.5613794259646681</v>
      </c>
      <c r="O9" s="224">
        <v>1.5280770804215089</v>
      </c>
      <c r="P9" s="224">
        <v>1.53858950595009</v>
      </c>
      <c r="Q9" s="224">
        <v>1.57501001333913</v>
      </c>
      <c r="R9" s="224">
        <v>1.6383385967410951</v>
      </c>
      <c r="S9" s="224">
        <v>1.6739504610883451</v>
      </c>
      <c r="T9" s="224">
        <v>2.1639027252160812</v>
      </c>
      <c r="U9" s="224">
        <v>2.1665358243442689</v>
      </c>
      <c r="V9" s="224">
        <v>2.0952190417901901</v>
      </c>
      <c r="W9" s="224">
        <v>2.26313623612005</v>
      </c>
      <c r="X9" s="224">
        <v>1.9800565733497379</v>
      </c>
      <c r="Y9" s="224">
        <v>1.777564830496225</v>
      </c>
      <c r="DA9" s="177" t="s">
        <v>2600</v>
      </c>
    </row>
    <row r="10" spans="1:105" ht="12" customHeight="1" x14ac:dyDescent="0.25">
      <c r="A10" s="56" t="s">
        <v>95</v>
      </c>
      <c r="B10" s="260">
        <v>2.4752096520061091</v>
      </c>
      <c r="C10" s="260">
        <v>2.301630981591853</v>
      </c>
      <c r="D10" s="260">
        <v>2.1972768782896441</v>
      </c>
      <c r="E10" s="260">
        <v>2.865228614895909</v>
      </c>
      <c r="F10" s="260">
        <v>3.0830278074762671</v>
      </c>
      <c r="G10" s="260">
        <v>3.4037416111393259</v>
      </c>
      <c r="H10" s="260">
        <v>3.7448576373265019</v>
      </c>
      <c r="I10" s="260">
        <v>3.5475748442197048</v>
      </c>
      <c r="J10" s="260">
        <v>3.1791005345843608</v>
      </c>
      <c r="K10" s="260">
        <v>2.4824236180233812</v>
      </c>
      <c r="L10" s="260">
        <v>2.9616551760782759</v>
      </c>
      <c r="M10" s="260">
        <v>2.845793932576385</v>
      </c>
      <c r="N10" s="260">
        <v>2.8041926638855861</v>
      </c>
      <c r="O10" s="260">
        <v>2.6974211213907409</v>
      </c>
      <c r="P10" s="260">
        <v>2.706220220100513</v>
      </c>
      <c r="Q10" s="260">
        <v>2.7651145317143979</v>
      </c>
      <c r="R10" s="260">
        <v>2.873273884734723</v>
      </c>
      <c r="S10" s="260">
        <v>2.9359232397585791</v>
      </c>
      <c r="T10" s="260">
        <v>3.8266123871155711</v>
      </c>
      <c r="U10" s="260">
        <v>3.8131948815514272</v>
      </c>
      <c r="V10" s="260">
        <v>3.6970222555227079</v>
      </c>
      <c r="W10" s="260">
        <v>3.9851477406869189</v>
      </c>
      <c r="X10" s="260">
        <v>3.458353384782427</v>
      </c>
      <c r="Y10" s="260">
        <v>3.1588898922136641</v>
      </c>
      <c r="DA10" s="68" t="s">
        <v>2601</v>
      </c>
    </row>
    <row r="11" spans="1:105" ht="12" customHeight="1" x14ac:dyDescent="0.25">
      <c r="A11" s="37" t="s">
        <v>159</v>
      </c>
      <c r="B11" s="226">
        <v>0.41005824867922608</v>
      </c>
      <c r="C11" s="226">
        <v>0.25388610294826341</v>
      </c>
      <c r="D11" s="226">
        <v>0.18369699192013589</v>
      </c>
      <c r="E11" s="226">
        <v>0.45966554076071953</v>
      </c>
      <c r="F11" s="226">
        <v>0.43878484963233788</v>
      </c>
      <c r="G11" s="226">
        <v>0.49429649417687122</v>
      </c>
      <c r="H11" s="226">
        <v>0.65787577575756728</v>
      </c>
      <c r="I11" s="226">
        <v>0.42135841446935363</v>
      </c>
      <c r="J11" s="226">
        <v>0.31497767662085768</v>
      </c>
      <c r="K11" s="226">
        <v>0.293123587958251</v>
      </c>
      <c r="L11" s="226">
        <v>0.31333833220241158</v>
      </c>
      <c r="M11" s="226">
        <v>0.28901921536504588</v>
      </c>
      <c r="N11" s="226">
        <v>0.27048790585946197</v>
      </c>
      <c r="O11" s="226">
        <v>0.2328508753836428</v>
      </c>
      <c r="P11" s="226">
        <v>0.1782221800323702</v>
      </c>
      <c r="Q11" s="226">
        <v>0.17345997936403451</v>
      </c>
      <c r="R11" s="226">
        <v>0.1727470110154547</v>
      </c>
      <c r="S11" s="226">
        <v>0.14931461932848791</v>
      </c>
      <c r="T11" s="226">
        <v>0.15249183196889979</v>
      </c>
      <c r="U11" s="226">
        <v>0.15135751958179131</v>
      </c>
      <c r="V11" s="226">
        <v>0.118387795091247</v>
      </c>
      <c r="W11" s="226">
        <v>0.12567842656651751</v>
      </c>
      <c r="X11" s="226">
        <v>0.1265805454837616</v>
      </c>
      <c r="Y11" s="226">
        <v>0.12510192887795091</v>
      </c>
      <c r="DA11" s="69" t="s">
        <v>2602</v>
      </c>
    </row>
    <row r="12" spans="1:105" ht="12" customHeight="1" x14ac:dyDescent="0.25">
      <c r="A12" s="37" t="s">
        <v>35</v>
      </c>
      <c r="B12" s="226">
        <v>0.95298829604339519</v>
      </c>
      <c r="C12" s="226">
        <v>0.88588596428879041</v>
      </c>
      <c r="D12" s="226">
        <v>0.88010681960383863</v>
      </c>
      <c r="E12" s="226">
        <v>1.1738924666104149</v>
      </c>
      <c r="F12" s="226">
        <v>1.3803646415316271</v>
      </c>
      <c r="G12" s="226">
        <v>1.570598463387574</v>
      </c>
      <c r="H12" s="226">
        <v>1.5122998195565069</v>
      </c>
      <c r="I12" s="226">
        <v>1.161852979899993</v>
      </c>
      <c r="J12" s="226">
        <v>1.173151385363568</v>
      </c>
      <c r="K12" s="226">
        <v>0.73919676884331609</v>
      </c>
      <c r="L12" s="226">
        <v>0.94114555684461032</v>
      </c>
      <c r="M12" s="226">
        <v>0.82088610918778704</v>
      </c>
      <c r="N12" s="226">
        <v>0.95358930844032108</v>
      </c>
      <c r="O12" s="226">
        <v>0.73207611213395551</v>
      </c>
      <c r="P12" s="226">
        <v>0.71117896111584888</v>
      </c>
      <c r="Q12" s="226">
        <v>0.72399447615874846</v>
      </c>
      <c r="R12" s="226">
        <v>0.71828480933652983</v>
      </c>
      <c r="S12" s="226">
        <v>0.76644668091891577</v>
      </c>
      <c r="T12" s="226">
        <v>1.266009757413364</v>
      </c>
      <c r="U12" s="226">
        <v>1.1723082638315021</v>
      </c>
      <c r="V12" s="226">
        <v>1.2101237096252659</v>
      </c>
      <c r="W12" s="226">
        <v>1.2606512165614261</v>
      </c>
      <c r="X12" s="226">
        <v>0.8188707132873756</v>
      </c>
      <c r="Y12" s="226">
        <v>0.90167784700366094</v>
      </c>
      <c r="DA12" s="69" t="s">
        <v>2603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2604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3.2246371575199571E-2</v>
      </c>
      <c r="DA14" s="69" t="s">
        <v>2605</v>
      </c>
    </row>
    <row r="15" spans="1:105" ht="12" customHeight="1" x14ac:dyDescent="0.25">
      <c r="A15" s="37" t="s">
        <v>40</v>
      </c>
      <c r="B15" s="226">
        <v>1.112163107283487</v>
      </c>
      <c r="C15" s="226">
        <v>1.1618589143547979</v>
      </c>
      <c r="D15" s="226">
        <v>1.1334730667656701</v>
      </c>
      <c r="E15" s="226">
        <v>1.231670607524775</v>
      </c>
      <c r="F15" s="226">
        <v>1.263878316312302</v>
      </c>
      <c r="G15" s="226">
        <v>1.33884665357488</v>
      </c>
      <c r="H15" s="226">
        <v>1.5746820420124279</v>
      </c>
      <c r="I15" s="226">
        <v>1.9643634498503579</v>
      </c>
      <c r="J15" s="226">
        <v>1.690971472599935</v>
      </c>
      <c r="K15" s="226">
        <v>1.4501032612218141</v>
      </c>
      <c r="L15" s="226">
        <v>1.7071712870312541</v>
      </c>
      <c r="M15" s="226">
        <v>1.735888608023552</v>
      </c>
      <c r="N15" s="226">
        <v>1.580115449585803</v>
      </c>
      <c r="O15" s="226">
        <v>1.732494133873143</v>
      </c>
      <c r="P15" s="226">
        <v>1.816819078952294</v>
      </c>
      <c r="Q15" s="226">
        <v>1.867660076191616</v>
      </c>
      <c r="R15" s="226">
        <v>1.9822420643827381</v>
      </c>
      <c r="S15" s="226">
        <v>2.020161939511175</v>
      </c>
      <c r="T15" s="226">
        <v>2.4081107977333072</v>
      </c>
      <c r="U15" s="226">
        <v>2.4895290981381328</v>
      </c>
      <c r="V15" s="226">
        <v>2.3685107508061951</v>
      </c>
      <c r="W15" s="226">
        <v>2.5988180975589761</v>
      </c>
      <c r="X15" s="226">
        <v>2.5129021260112898</v>
      </c>
      <c r="Y15" s="226">
        <v>2.0998637447568531</v>
      </c>
      <c r="DA15" s="69" t="s">
        <v>2606</v>
      </c>
    </row>
    <row r="16" spans="1:105" ht="12" customHeight="1" x14ac:dyDescent="0.25">
      <c r="A16" s="57" t="s">
        <v>2555</v>
      </c>
      <c r="B16" s="261">
        <f t="shared" ref="B16:Y16" si="0">B17+B23</f>
        <v>12.131535252088032</v>
      </c>
      <c r="C16" s="261">
        <f t="shared" si="0"/>
        <v>11.179767621274182</v>
      </c>
      <c r="D16" s="261">
        <f t="shared" si="0"/>
        <v>10.683941734768442</v>
      </c>
      <c r="E16" s="261">
        <f t="shared" si="0"/>
        <v>14.075169721825398</v>
      </c>
      <c r="F16" s="261">
        <f t="shared" si="0"/>
        <v>15.142084231055236</v>
      </c>
      <c r="G16" s="261">
        <f t="shared" si="0"/>
        <v>16.710456751607644</v>
      </c>
      <c r="H16" s="261">
        <f t="shared" si="0"/>
        <v>18.404802387890733</v>
      </c>
      <c r="I16" s="261">
        <f t="shared" si="0"/>
        <v>17.302594792324015</v>
      </c>
      <c r="J16" s="261">
        <f t="shared" si="0"/>
        <v>15.532417526919007</v>
      </c>
      <c r="K16" s="261">
        <f t="shared" si="0"/>
        <v>12.118520475156185</v>
      </c>
      <c r="L16" s="261">
        <f t="shared" si="0"/>
        <v>14.439616892502112</v>
      </c>
      <c r="M16" s="261">
        <f t="shared" si="0"/>
        <v>13.872312165996107</v>
      </c>
      <c r="N16" s="261">
        <f t="shared" si="0"/>
        <v>13.691908683986924</v>
      </c>
      <c r="O16" s="261">
        <f t="shared" si="0"/>
        <v>13.132866521279148</v>
      </c>
      <c r="P16" s="261">
        <f t="shared" si="0"/>
        <v>13.156424835496722</v>
      </c>
      <c r="Q16" s="261">
        <f t="shared" si="0"/>
        <v>13.436707733976299</v>
      </c>
      <c r="R16" s="261">
        <f t="shared" si="0"/>
        <v>13.957518748103796</v>
      </c>
      <c r="S16" s="261">
        <f t="shared" si="0"/>
        <v>14.257580114803147</v>
      </c>
      <c r="T16" s="261">
        <f t="shared" si="0"/>
        <v>18.60096351676286</v>
      </c>
      <c r="U16" s="261">
        <f t="shared" si="0"/>
        <v>18.521733729052539</v>
      </c>
      <c r="V16" s="261">
        <f t="shared" si="0"/>
        <v>17.958088869448165</v>
      </c>
      <c r="W16" s="261">
        <f t="shared" si="0"/>
        <v>19.35261388566725</v>
      </c>
      <c r="X16" s="261">
        <f t="shared" si="0"/>
        <v>16.765323560948012</v>
      </c>
      <c r="Y16" s="261">
        <f t="shared" si="0"/>
        <v>15.258665026003905</v>
      </c>
      <c r="DA16" s="70"/>
    </row>
    <row r="17" spans="1:105" ht="12" customHeight="1" x14ac:dyDescent="0.25">
      <c r="A17" s="169" t="s">
        <v>2556</v>
      </c>
      <c r="B17" s="351">
        <v>7.5201319890786724</v>
      </c>
      <c r="C17" s="351">
        <v>6.2939331128195661</v>
      </c>
      <c r="D17" s="351">
        <v>5.6415521472323906</v>
      </c>
      <c r="E17" s="351">
        <v>8.7985067422892893</v>
      </c>
      <c r="F17" s="351">
        <v>9.4839677976405259</v>
      </c>
      <c r="G17" s="351">
        <v>10.66960553742388</v>
      </c>
      <c r="H17" s="351">
        <v>11.400944347352359</v>
      </c>
      <c r="I17" s="351">
        <v>8.2370427254700225</v>
      </c>
      <c r="J17" s="351">
        <v>7.7315233773755647</v>
      </c>
      <c r="K17" s="351">
        <v>5.5005027057074383</v>
      </c>
      <c r="L17" s="351">
        <v>6.4898036850556631</v>
      </c>
      <c r="M17" s="351">
        <v>5.8893840689735342</v>
      </c>
      <c r="N17" s="351">
        <v>6.5107066196832619</v>
      </c>
      <c r="O17" s="351">
        <v>5.1876528155561106</v>
      </c>
      <c r="P17" s="351">
        <v>4.9116107035103234</v>
      </c>
      <c r="Q17" s="351">
        <v>4.761560777685081</v>
      </c>
      <c r="R17" s="351">
        <v>4.7362743914518362</v>
      </c>
      <c r="S17" s="351">
        <v>4.838614019106803</v>
      </c>
      <c r="T17" s="351">
        <v>7.5754250585306977</v>
      </c>
      <c r="U17" s="351">
        <v>7.004483894779697</v>
      </c>
      <c r="V17" s="351">
        <v>6.8725474077945963</v>
      </c>
      <c r="W17" s="351">
        <v>7.2061027632359691</v>
      </c>
      <c r="X17" s="351">
        <v>5.1403018836541428</v>
      </c>
      <c r="Y17" s="351">
        <v>5.7107351635489358</v>
      </c>
      <c r="DA17" s="170" t="s">
        <v>2607</v>
      </c>
    </row>
    <row r="18" spans="1:105" ht="12" customHeight="1" x14ac:dyDescent="0.25">
      <c r="A18" s="59" t="s">
        <v>28</v>
      </c>
      <c r="B18" s="230">
        <v>0.21294702609673841</v>
      </c>
      <c r="C18" s="230">
        <v>0.34484582637467431</v>
      </c>
      <c r="D18" s="230">
        <v>0</v>
      </c>
      <c r="E18" s="230">
        <v>0</v>
      </c>
      <c r="F18" s="230">
        <v>0</v>
      </c>
      <c r="G18" s="230">
        <v>0</v>
      </c>
      <c r="H18" s="230">
        <v>8.5854620765049822E-2</v>
      </c>
      <c r="I18" s="230">
        <v>0</v>
      </c>
      <c r="J18" s="230">
        <v>0</v>
      </c>
      <c r="K18" s="230">
        <v>0</v>
      </c>
      <c r="L18" s="230">
        <v>0</v>
      </c>
      <c r="M18" s="230">
        <v>0</v>
      </c>
      <c r="N18" s="230">
        <v>0</v>
      </c>
      <c r="O18" s="230">
        <v>0</v>
      </c>
      <c r="P18" s="230">
        <v>0</v>
      </c>
      <c r="Q18" s="230">
        <v>0</v>
      </c>
      <c r="R18" s="230">
        <v>0</v>
      </c>
      <c r="S18" s="230">
        <v>0</v>
      </c>
      <c r="T18" s="230">
        <v>1.0329275113175559E-3</v>
      </c>
      <c r="U18" s="230">
        <v>0</v>
      </c>
      <c r="V18" s="230">
        <v>0</v>
      </c>
      <c r="W18" s="230">
        <v>0</v>
      </c>
      <c r="X18" s="230">
        <v>0</v>
      </c>
      <c r="Y18" s="230">
        <v>0</v>
      </c>
      <c r="DA18" s="71" t="s">
        <v>2608</v>
      </c>
    </row>
    <row r="19" spans="1:105" ht="12" customHeight="1" x14ac:dyDescent="0.25">
      <c r="A19" s="59" t="s">
        <v>31</v>
      </c>
      <c r="B19" s="230">
        <v>0.90430468619126092</v>
      </c>
      <c r="C19" s="230">
        <v>0.44086875771800121</v>
      </c>
      <c r="D19" s="230">
        <v>0.43245468749261817</v>
      </c>
      <c r="E19" s="230">
        <v>0.97977560517681661</v>
      </c>
      <c r="F19" s="230">
        <v>1.137571271951862</v>
      </c>
      <c r="G19" s="230">
        <v>1.1392792531438289</v>
      </c>
      <c r="H19" s="230">
        <v>1.43331609929776</v>
      </c>
      <c r="I19" s="230">
        <v>0.73778569441318109</v>
      </c>
      <c r="J19" s="230">
        <v>0.80499354495366504</v>
      </c>
      <c r="K19" s="230">
        <v>0.73864946733851933</v>
      </c>
      <c r="L19" s="230">
        <v>0.59029667747782655</v>
      </c>
      <c r="M19" s="230">
        <v>0.73342327584854683</v>
      </c>
      <c r="N19" s="230">
        <v>0.89657169985550289</v>
      </c>
      <c r="O19" s="230">
        <v>0.71969080511921557</v>
      </c>
      <c r="P19" s="230">
        <v>0.84048656262281551</v>
      </c>
      <c r="Q19" s="230">
        <v>0.55755243899354046</v>
      </c>
      <c r="R19" s="230">
        <v>0.55600287933449355</v>
      </c>
      <c r="S19" s="230">
        <v>0.53581759591486311</v>
      </c>
      <c r="T19" s="230">
        <v>1.038351143183593</v>
      </c>
      <c r="U19" s="230">
        <v>0.84074471185181898</v>
      </c>
      <c r="V19" s="230">
        <v>0.6177533337409602</v>
      </c>
      <c r="W19" s="230">
        <v>0.68794717922031434</v>
      </c>
      <c r="X19" s="230">
        <v>0.73577577486005485</v>
      </c>
      <c r="Y19" s="230">
        <v>1.010610998545761</v>
      </c>
      <c r="DA19" s="71" t="s">
        <v>2609</v>
      </c>
    </row>
    <row r="20" spans="1:105" ht="12" customHeight="1" x14ac:dyDescent="0.25">
      <c r="A20" s="59" t="s">
        <v>159</v>
      </c>
      <c r="B20" s="230">
        <v>1.7484518137099181</v>
      </c>
      <c r="C20" s="230">
        <v>1.0979126397064269</v>
      </c>
      <c r="D20" s="230">
        <v>0.84037037549899873</v>
      </c>
      <c r="E20" s="230">
        <v>2.0251174885965271</v>
      </c>
      <c r="F20" s="230">
        <v>2.020048229137017</v>
      </c>
      <c r="G20" s="230">
        <v>2.2934978080623249</v>
      </c>
      <c r="H20" s="230">
        <v>3.009066964134798</v>
      </c>
      <c r="I20" s="230">
        <v>1.999712587329322</v>
      </c>
      <c r="J20" s="230">
        <v>1.4942779111379909</v>
      </c>
      <c r="K20" s="230">
        <v>1.3756985040274841</v>
      </c>
      <c r="L20" s="230">
        <v>1.500502942922177</v>
      </c>
      <c r="M20" s="230">
        <v>1.3668176539759589</v>
      </c>
      <c r="N20" s="230">
        <v>1.26415310758151</v>
      </c>
      <c r="O20" s="230">
        <v>1.0981336067026159</v>
      </c>
      <c r="P20" s="230">
        <v>0.83171481357318844</v>
      </c>
      <c r="Q20" s="230">
        <v>0.8285558595196606</v>
      </c>
      <c r="R20" s="230">
        <v>0.82639347955618425</v>
      </c>
      <c r="S20" s="230">
        <v>0.71591733398114532</v>
      </c>
      <c r="T20" s="230">
        <v>0.71798177877582392</v>
      </c>
      <c r="U20" s="230">
        <v>0.72007723379972211</v>
      </c>
      <c r="V20" s="230">
        <v>0.56981251004316347</v>
      </c>
      <c r="W20" s="230">
        <v>0.60405975484044672</v>
      </c>
      <c r="X20" s="230">
        <v>0.60218323150005071</v>
      </c>
      <c r="Y20" s="230">
        <v>0.58495924351686324</v>
      </c>
      <c r="DA20" s="71" t="s">
        <v>2610</v>
      </c>
    </row>
    <row r="21" spans="1:105" ht="12" customHeight="1" x14ac:dyDescent="0.25">
      <c r="A21" s="59" t="s">
        <v>32</v>
      </c>
      <c r="B21" s="230">
        <v>0.6882712479109071</v>
      </c>
      <c r="C21" s="230">
        <v>0.67108673792509232</v>
      </c>
      <c r="D21" s="230">
        <v>0.4388558658615469</v>
      </c>
      <c r="E21" s="230">
        <v>0.74571257756933285</v>
      </c>
      <c r="F21" s="230">
        <v>0.1236853279868048</v>
      </c>
      <c r="G21" s="230">
        <v>0.12387103258319559</v>
      </c>
      <c r="H21" s="230">
        <v>0.12120932406649521</v>
      </c>
      <c r="I21" s="230">
        <v>0.11757375347060819</v>
      </c>
      <c r="J21" s="230">
        <v>0</v>
      </c>
      <c r="K21" s="230">
        <v>0</v>
      </c>
      <c r="L21" s="230">
        <v>0</v>
      </c>
      <c r="M21" s="230">
        <v>0</v>
      </c>
      <c r="N21" s="230">
        <v>0</v>
      </c>
      <c r="O21" s="230">
        <v>0</v>
      </c>
      <c r="P21" s="230">
        <v>0</v>
      </c>
      <c r="Q21" s="230">
        <v>0</v>
      </c>
      <c r="R21" s="230">
        <v>0</v>
      </c>
      <c r="S21" s="230">
        <v>0</v>
      </c>
      <c r="T21" s="230">
        <v>0</v>
      </c>
      <c r="U21" s="230">
        <v>0</v>
      </c>
      <c r="V21" s="230">
        <v>0</v>
      </c>
      <c r="W21" s="230">
        <v>0</v>
      </c>
      <c r="X21" s="230">
        <v>0</v>
      </c>
      <c r="Y21" s="230">
        <v>0</v>
      </c>
      <c r="DA21" s="71" t="s">
        <v>2611</v>
      </c>
    </row>
    <row r="22" spans="1:105" ht="12" customHeight="1" x14ac:dyDescent="0.25">
      <c r="A22" s="59" t="s">
        <v>35</v>
      </c>
      <c r="B22" s="230">
        <v>3.9661572151698481</v>
      </c>
      <c r="C22" s="230">
        <v>3.7392191510953712</v>
      </c>
      <c r="D22" s="230">
        <v>3.929871218379227</v>
      </c>
      <c r="E22" s="230">
        <v>5.0479010709466126</v>
      </c>
      <c r="F22" s="230">
        <v>6.2026629685648409</v>
      </c>
      <c r="G22" s="230">
        <v>7.112957443634528</v>
      </c>
      <c r="H22" s="230">
        <v>6.7514973390882567</v>
      </c>
      <c r="I22" s="230">
        <v>5.381970690256912</v>
      </c>
      <c r="J22" s="230">
        <v>5.4322519212839087</v>
      </c>
      <c r="K22" s="230">
        <v>3.386154734341436</v>
      </c>
      <c r="L22" s="230">
        <v>4.3990040646556592</v>
      </c>
      <c r="M22" s="230">
        <v>3.7891431391490289</v>
      </c>
      <c r="N22" s="230">
        <v>4.3499818122462486</v>
      </c>
      <c r="O22" s="230">
        <v>3.3698284037342798</v>
      </c>
      <c r="P22" s="230">
        <v>3.2394093273143199</v>
      </c>
      <c r="Q22" s="230">
        <v>3.3754524791718801</v>
      </c>
      <c r="R22" s="230">
        <v>3.353878032561159</v>
      </c>
      <c r="S22" s="230">
        <v>3.586879089210794</v>
      </c>
      <c r="T22" s="230">
        <v>5.818059209059963</v>
      </c>
      <c r="U22" s="230">
        <v>5.4436619491281562</v>
      </c>
      <c r="V22" s="230">
        <v>5.6849815640104726</v>
      </c>
      <c r="W22" s="230">
        <v>5.9140958291752082</v>
      </c>
      <c r="X22" s="230">
        <v>3.8023428772940369</v>
      </c>
      <c r="Y22" s="230">
        <v>4.1151649214863113</v>
      </c>
      <c r="DA22" s="71" t="s">
        <v>2612</v>
      </c>
    </row>
    <row r="23" spans="1:105" ht="12" customHeight="1" x14ac:dyDescent="0.25">
      <c r="A23" s="60" t="s">
        <v>2563</v>
      </c>
      <c r="B23" s="329">
        <v>4.6114032630093584</v>
      </c>
      <c r="C23" s="329">
        <v>4.8858345084546162</v>
      </c>
      <c r="D23" s="329">
        <v>5.0423895875360509</v>
      </c>
      <c r="E23" s="329">
        <v>5.2766629795361091</v>
      </c>
      <c r="F23" s="329">
        <v>5.65811643341471</v>
      </c>
      <c r="G23" s="329">
        <v>6.0408512141837649</v>
      </c>
      <c r="H23" s="329">
        <v>7.0038580405383728</v>
      </c>
      <c r="I23" s="329">
        <v>9.0655520668539946</v>
      </c>
      <c r="J23" s="329">
        <v>7.8008941495434421</v>
      </c>
      <c r="K23" s="329">
        <v>6.6180177694487456</v>
      </c>
      <c r="L23" s="329">
        <v>7.9498132074464483</v>
      </c>
      <c r="M23" s="329">
        <v>7.9829280970225716</v>
      </c>
      <c r="N23" s="329">
        <v>7.1812020643036609</v>
      </c>
      <c r="O23" s="329">
        <v>7.9452137057230372</v>
      </c>
      <c r="P23" s="329">
        <v>8.2448141319863986</v>
      </c>
      <c r="Q23" s="329">
        <v>8.6751469562912167</v>
      </c>
      <c r="R23" s="329">
        <v>9.22124435665196</v>
      </c>
      <c r="S23" s="329">
        <v>9.4189660956963444</v>
      </c>
      <c r="T23" s="329">
        <v>11.025538458232161</v>
      </c>
      <c r="U23" s="329">
        <v>11.517249834272841</v>
      </c>
      <c r="V23" s="329">
        <v>11.08554146165357</v>
      </c>
      <c r="W23" s="329">
        <v>12.14651112243128</v>
      </c>
      <c r="X23" s="329">
        <v>11.625021677293869</v>
      </c>
      <c r="Y23" s="329">
        <v>9.5479298624549696</v>
      </c>
      <c r="DA23" s="72" t="s">
        <v>2613</v>
      </c>
    </row>
    <row r="24" spans="1:105" ht="12" customHeight="1" x14ac:dyDescent="0.25">
      <c r="A24" s="40" t="s">
        <v>2565</v>
      </c>
      <c r="B24" s="261">
        <f t="shared" ref="B24:Y24" si="1">B25+B26</f>
        <v>5.0552841958000236</v>
      </c>
      <c r="C24" s="261">
        <f t="shared" si="1"/>
        <v>4.6558756999887265</v>
      </c>
      <c r="D24" s="261">
        <f t="shared" si="1"/>
        <v>4.4254754119059516</v>
      </c>
      <c r="E24" s="261">
        <f t="shared" si="1"/>
        <v>5.8954409152302087</v>
      </c>
      <c r="F24" s="261">
        <f t="shared" si="1"/>
        <v>6.3592393267693952</v>
      </c>
      <c r="G24" s="261">
        <f t="shared" si="1"/>
        <v>7.0326876061886701</v>
      </c>
      <c r="H24" s="261">
        <f t="shared" si="1"/>
        <v>7.6905611713922424</v>
      </c>
      <c r="I24" s="261">
        <f t="shared" si="1"/>
        <v>7.0722871884822753</v>
      </c>
      <c r="J24" s="261">
        <f t="shared" si="1"/>
        <v>6.4291532279847106</v>
      </c>
      <c r="K24" s="261">
        <f t="shared" si="1"/>
        <v>4.9032246184021853</v>
      </c>
      <c r="L24" s="261">
        <f t="shared" si="1"/>
        <v>5.8697944924249139</v>
      </c>
      <c r="M24" s="261">
        <f t="shared" si="1"/>
        <v>5.5784597058195526</v>
      </c>
      <c r="N24" s="261">
        <f t="shared" si="1"/>
        <v>5.5951897535220221</v>
      </c>
      <c r="O24" s="261">
        <f t="shared" si="1"/>
        <v>5.2268320188388788</v>
      </c>
      <c r="P24" s="261">
        <f t="shared" si="1"/>
        <v>5.1875984215025008</v>
      </c>
      <c r="Q24" s="261">
        <f t="shared" si="1"/>
        <v>5.2868022221891415</v>
      </c>
      <c r="R24" s="261">
        <f t="shared" si="1"/>
        <v>5.4589683057229319</v>
      </c>
      <c r="S24" s="261">
        <f t="shared" si="1"/>
        <v>5.5871860349216202</v>
      </c>
      <c r="T24" s="261">
        <f t="shared" si="1"/>
        <v>7.4711182410039694</v>
      </c>
      <c r="U24" s="261">
        <f t="shared" si="1"/>
        <v>7.3705509886096028</v>
      </c>
      <c r="V24" s="261">
        <f t="shared" si="1"/>
        <v>7.1861581374016623</v>
      </c>
      <c r="W24" s="261">
        <f t="shared" si="1"/>
        <v>7.7090839975686869</v>
      </c>
      <c r="X24" s="261">
        <f t="shared" si="1"/>
        <v>6.4526871511308173</v>
      </c>
      <c r="Y24" s="261">
        <f t="shared" si="1"/>
        <v>6.0523925214393852</v>
      </c>
      <c r="DA24" s="70"/>
    </row>
    <row r="25" spans="1:105" ht="12" customHeight="1" x14ac:dyDescent="0.25">
      <c r="A25" s="169" t="s">
        <v>2566</v>
      </c>
      <c r="B25" s="352">
        <v>3.5573789507958722</v>
      </c>
      <c r="C25" s="352">
        <v>3.2351480763695499</v>
      </c>
      <c r="D25" s="352">
        <v>3.057259862284766</v>
      </c>
      <c r="E25" s="352">
        <v>4.1928142576851153</v>
      </c>
      <c r="F25" s="352">
        <v>4.5367131755290613</v>
      </c>
      <c r="G25" s="352">
        <v>5.0351352585497846</v>
      </c>
      <c r="H25" s="352">
        <v>5.4540825654188332</v>
      </c>
      <c r="I25" s="352">
        <v>4.8463659930758611</v>
      </c>
      <c r="J25" s="352">
        <v>4.4726765438998477</v>
      </c>
      <c r="K25" s="352">
        <v>3.337815642870182</v>
      </c>
      <c r="L25" s="352">
        <v>4.0038173556945464</v>
      </c>
      <c r="M25" s="352">
        <v>3.7760732012645222</v>
      </c>
      <c r="N25" s="352">
        <v>3.8405608336844281</v>
      </c>
      <c r="O25" s="352">
        <v>3.509627223859566</v>
      </c>
      <c r="P25" s="352">
        <v>3.4585800944992888</v>
      </c>
      <c r="Q25" s="352">
        <v>3.5168556784582869</v>
      </c>
      <c r="R25" s="352">
        <v>3.6178550986931919</v>
      </c>
      <c r="S25" s="352">
        <v>3.7060533386928252</v>
      </c>
      <c r="T25" s="352">
        <v>5.0393926538465053</v>
      </c>
      <c r="U25" s="352">
        <v>4.9358664077557384</v>
      </c>
      <c r="V25" s="352">
        <v>4.8316171059364059</v>
      </c>
      <c r="W25" s="352">
        <v>5.1658429227894054</v>
      </c>
      <c r="X25" s="352">
        <v>4.2275620670293197</v>
      </c>
      <c r="Y25" s="352">
        <v>4.0548212670673784</v>
      </c>
      <c r="DA25" s="170" t="s">
        <v>2614</v>
      </c>
    </row>
    <row r="26" spans="1:105" ht="12" customHeight="1" x14ac:dyDescent="0.25">
      <c r="A26" s="61" t="s">
        <v>2568</v>
      </c>
      <c r="B26" s="263">
        <v>1.497905245004151</v>
      </c>
      <c r="C26" s="263">
        <v>1.420727623619177</v>
      </c>
      <c r="D26" s="263">
        <v>1.3682155496211861</v>
      </c>
      <c r="E26" s="263">
        <v>1.702626657545093</v>
      </c>
      <c r="F26" s="263">
        <v>1.8225261512403339</v>
      </c>
      <c r="G26" s="263">
        <v>1.9975523476388859</v>
      </c>
      <c r="H26" s="263">
        <v>2.2364786059734092</v>
      </c>
      <c r="I26" s="263">
        <v>2.2259211954064142</v>
      </c>
      <c r="J26" s="263">
        <v>1.9564766840848631</v>
      </c>
      <c r="K26" s="263">
        <v>1.5654089755320031</v>
      </c>
      <c r="L26" s="263">
        <v>1.8659771367303679</v>
      </c>
      <c r="M26" s="263">
        <v>1.80238650455503</v>
      </c>
      <c r="N26" s="263">
        <v>1.7546289198375939</v>
      </c>
      <c r="O26" s="263">
        <v>1.717204794979313</v>
      </c>
      <c r="P26" s="263">
        <v>1.729018327003212</v>
      </c>
      <c r="Q26" s="263">
        <v>1.769946543730855</v>
      </c>
      <c r="R26" s="263">
        <v>1.84111320702974</v>
      </c>
      <c r="S26" s="263">
        <v>1.8811326962287951</v>
      </c>
      <c r="T26" s="263">
        <v>2.4317255871574641</v>
      </c>
      <c r="U26" s="263">
        <v>2.434684580853864</v>
      </c>
      <c r="V26" s="263">
        <v>2.354541031465256</v>
      </c>
      <c r="W26" s="263">
        <v>2.543241074779282</v>
      </c>
      <c r="X26" s="263">
        <v>2.2251250841014971</v>
      </c>
      <c r="Y26" s="263">
        <v>1.997571254372007</v>
      </c>
      <c r="DA26" s="74" t="s">
        <v>2615</v>
      </c>
    </row>
    <row r="27" spans="1:105" ht="12" customHeight="1" x14ac:dyDescent="0.25">
      <c r="A27" s="174" t="s">
        <v>2570</v>
      </c>
      <c r="B27" s="261">
        <f t="shared" ref="B27:Y27" si="2">B28+B34</f>
        <v>14.854941125005745</v>
      </c>
      <c r="C27" s="261">
        <f t="shared" si="2"/>
        <v>13.6895113729888</v>
      </c>
      <c r="D27" s="261">
        <f t="shared" si="2"/>
        <v>13.082377634410339</v>
      </c>
      <c r="E27" s="261">
        <f t="shared" si="2"/>
        <v>17.234901700194364</v>
      </c>
      <c r="F27" s="261">
        <f t="shared" si="2"/>
        <v>18.541327629863549</v>
      </c>
      <c r="G27" s="261">
        <f t="shared" si="2"/>
        <v>20.46178377747875</v>
      </c>
      <c r="H27" s="261">
        <f t="shared" si="2"/>
        <v>22.53649271986621</v>
      </c>
      <c r="I27" s="261">
        <f t="shared" si="2"/>
        <v>21.186850766111039</v>
      </c>
      <c r="J27" s="261">
        <f t="shared" si="2"/>
        <v>19.019286767655927</v>
      </c>
      <c r="K27" s="261">
        <f t="shared" si="2"/>
        <v>14.839004663456549</v>
      </c>
      <c r="L27" s="261">
        <f t="shared" si="2"/>
        <v>17.681163541839314</v>
      </c>
      <c r="M27" s="261">
        <f t="shared" si="2"/>
        <v>16.986504693056464</v>
      </c>
      <c r="N27" s="261">
        <f t="shared" si="2"/>
        <v>16.765602470188064</v>
      </c>
      <c r="O27" s="261">
        <f t="shared" si="2"/>
        <v>16.08106104646426</v>
      </c>
      <c r="P27" s="261">
        <f t="shared" si="2"/>
        <v>16.109907961832715</v>
      </c>
      <c r="Q27" s="261">
        <f t="shared" si="2"/>
        <v>16.453111510991384</v>
      </c>
      <c r="R27" s="261">
        <f t="shared" si="2"/>
        <v>17.090839283392409</v>
      </c>
      <c r="S27" s="261">
        <f t="shared" si="2"/>
        <v>17.458261365065081</v>
      </c>
      <c r="T27" s="261">
        <f t="shared" si="2"/>
        <v>22.776690020525933</v>
      </c>
      <c r="U27" s="261">
        <f t="shared" si="2"/>
        <v>22.679673953941869</v>
      </c>
      <c r="V27" s="261">
        <f t="shared" si="2"/>
        <v>21.989496574834501</v>
      </c>
      <c r="W27" s="261">
        <f t="shared" si="2"/>
        <v>23.69707822734766</v>
      </c>
      <c r="X27" s="261">
        <f t="shared" si="2"/>
        <v>20.52896762565063</v>
      </c>
      <c r="Y27" s="261">
        <f t="shared" si="2"/>
        <v>18.684079623678247</v>
      </c>
      <c r="DA27" s="70"/>
    </row>
    <row r="28" spans="1:105" ht="12" customHeight="1" x14ac:dyDescent="0.25">
      <c r="A28" s="169" t="s">
        <v>2571</v>
      </c>
      <c r="B28" s="351">
        <v>9.2083248845861245</v>
      </c>
      <c r="C28" s="351">
        <v>7.7068568728402864</v>
      </c>
      <c r="D28" s="351">
        <v>6.9080230374274167</v>
      </c>
      <c r="E28" s="351">
        <v>10.773681725252191</v>
      </c>
      <c r="F28" s="351">
        <v>11.61302179302921</v>
      </c>
      <c r="G28" s="351">
        <v>13.06482310704965</v>
      </c>
      <c r="H28" s="351">
        <v>13.96034001716616</v>
      </c>
      <c r="I28" s="351">
        <v>10.08617476588166</v>
      </c>
      <c r="J28" s="351">
        <v>9.4671714825006923</v>
      </c>
      <c r="K28" s="351">
        <v>6.7353094355601284</v>
      </c>
      <c r="L28" s="351">
        <v>7.9466983898640731</v>
      </c>
      <c r="M28" s="351">
        <v>7.2114906967022891</v>
      </c>
      <c r="N28" s="351">
        <v>7.9722938200203188</v>
      </c>
      <c r="O28" s="351">
        <v>6.3522279374156447</v>
      </c>
      <c r="P28" s="351">
        <v>6.0142171879718243</v>
      </c>
      <c r="Q28" s="351">
        <v>5.830482584920504</v>
      </c>
      <c r="R28" s="351">
        <v>5.7995196630022496</v>
      </c>
      <c r="S28" s="351">
        <v>5.92483349278384</v>
      </c>
      <c r="T28" s="351">
        <v>9.276030683915133</v>
      </c>
      <c r="U28" s="351">
        <v>8.5769190548322793</v>
      </c>
      <c r="V28" s="351">
        <v>8.4153641728097099</v>
      </c>
      <c r="W28" s="351">
        <v>8.8237993019215981</v>
      </c>
      <c r="X28" s="351">
        <v>6.2942472044744591</v>
      </c>
      <c r="Y28" s="351">
        <v>6.9927369349578772</v>
      </c>
      <c r="DA28" s="170" t="s">
        <v>2616</v>
      </c>
    </row>
    <row r="29" spans="1:105" ht="12" customHeight="1" x14ac:dyDescent="0.25">
      <c r="A29" s="59" t="s">
        <v>28</v>
      </c>
      <c r="B29" s="230">
        <v>0.26075146052661852</v>
      </c>
      <c r="C29" s="230">
        <v>0.42226019556082578</v>
      </c>
      <c r="D29" s="230">
        <v>0</v>
      </c>
      <c r="E29" s="230">
        <v>0</v>
      </c>
      <c r="F29" s="230">
        <v>0</v>
      </c>
      <c r="G29" s="230">
        <v>0</v>
      </c>
      <c r="H29" s="230">
        <v>0.1051281070592447</v>
      </c>
      <c r="I29" s="230">
        <v>0</v>
      </c>
      <c r="J29" s="230">
        <v>0</v>
      </c>
      <c r="K29" s="230">
        <v>0</v>
      </c>
      <c r="L29" s="230">
        <v>0</v>
      </c>
      <c r="M29" s="230">
        <v>0</v>
      </c>
      <c r="N29" s="230">
        <v>0</v>
      </c>
      <c r="O29" s="230">
        <v>0</v>
      </c>
      <c r="P29" s="230">
        <v>0</v>
      </c>
      <c r="Q29" s="230">
        <v>0</v>
      </c>
      <c r="R29" s="230">
        <v>0</v>
      </c>
      <c r="S29" s="230">
        <v>0</v>
      </c>
      <c r="T29" s="230">
        <v>1.2648091975317011E-3</v>
      </c>
      <c r="U29" s="230">
        <v>0</v>
      </c>
      <c r="V29" s="230">
        <v>0</v>
      </c>
      <c r="W29" s="230">
        <v>0</v>
      </c>
      <c r="X29" s="230">
        <v>0</v>
      </c>
      <c r="Y29" s="230">
        <v>0</v>
      </c>
      <c r="DA29" s="71" t="s">
        <v>2617</v>
      </c>
    </row>
    <row r="30" spans="1:105" ht="12" customHeight="1" x14ac:dyDescent="0.25">
      <c r="A30" s="59" t="s">
        <v>31</v>
      </c>
      <c r="B30" s="230">
        <v>1.10731186064236</v>
      </c>
      <c r="C30" s="230">
        <v>0.53983929516489959</v>
      </c>
      <c r="D30" s="230">
        <v>0.52953635203177729</v>
      </c>
      <c r="E30" s="230">
        <v>1.1997252308287549</v>
      </c>
      <c r="F30" s="230">
        <v>1.3929444146349339</v>
      </c>
      <c r="G30" s="230">
        <v>1.395035820176117</v>
      </c>
      <c r="H30" s="230">
        <v>1.7550809379156249</v>
      </c>
      <c r="I30" s="230">
        <v>0.90341105438348679</v>
      </c>
      <c r="J30" s="230">
        <v>0.98570638157591639</v>
      </c>
      <c r="K30" s="230">
        <v>0.90446873551655405</v>
      </c>
      <c r="L30" s="230">
        <v>0.72281225813611416</v>
      </c>
      <c r="M30" s="230">
        <v>0.89806931736556816</v>
      </c>
      <c r="N30" s="230">
        <v>1.0978428977822481</v>
      </c>
      <c r="O30" s="230">
        <v>0.88125404708475374</v>
      </c>
      <c r="P30" s="230">
        <v>1.0291672195381409</v>
      </c>
      <c r="Q30" s="230">
        <v>0.68271727223698819</v>
      </c>
      <c r="R30" s="230">
        <v>0.68081985224631869</v>
      </c>
      <c r="S30" s="230">
        <v>0.65610317867126078</v>
      </c>
      <c r="T30" s="230">
        <v>1.271450379408481</v>
      </c>
      <c r="U30" s="230">
        <v>1.0294833206348799</v>
      </c>
      <c r="V30" s="230">
        <v>0.75643265356035938</v>
      </c>
      <c r="W30" s="230">
        <v>0.8423843010860993</v>
      </c>
      <c r="X30" s="230">
        <v>0.90094992840006727</v>
      </c>
      <c r="Y30" s="230">
        <v>1.237482855362156</v>
      </c>
      <c r="DA30" s="71" t="s">
        <v>2618</v>
      </c>
    </row>
    <row r="31" spans="1:105" ht="12" customHeight="1" x14ac:dyDescent="0.25">
      <c r="A31" s="59" t="s">
        <v>159</v>
      </c>
      <c r="B31" s="230">
        <v>2.140961404542757</v>
      </c>
      <c r="C31" s="230">
        <v>1.34438282413032</v>
      </c>
      <c r="D31" s="230">
        <v>1.029024949590611</v>
      </c>
      <c r="E31" s="230">
        <v>2.4797357003222782</v>
      </c>
      <c r="F31" s="230">
        <v>2.473528443841245</v>
      </c>
      <c r="G31" s="230">
        <v>2.8083646629334589</v>
      </c>
      <c r="H31" s="230">
        <v>3.6845717928181219</v>
      </c>
      <c r="I31" s="230">
        <v>2.4486276579542721</v>
      </c>
      <c r="J31" s="230">
        <v>1.829728054454683</v>
      </c>
      <c r="K31" s="230">
        <v>1.684528780441817</v>
      </c>
      <c r="L31" s="230">
        <v>1.837350542353686</v>
      </c>
      <c r="M31" s="230">
        <v>1.673654270174644</v>
      </c>
      <c r="N31" s="230">
        <v>1.547942580712053</v>
      </c>
      <c r="O31" s="230">
        <v>1.344653395962387</v>
      </c>
      <c r="P31" s="230">
        <v>1.018426302334517</v>
      </c>
      <c r="Q31" s="230">
        <v>1.0145581953301961</v>
      </c>
      <c r="R31" s="230">
        <v>1.011910383130022</v>
      </c>
      <c r="S31" s="230">
        <v>0.87663347018099425</v>
      </c>
      <c r="T31" s="230">
        <v>0.87916136176631443</v>
      </c>
      <c r="U31" s="230">
        <v>0.88172722506088397</v>
      </c>
      <c r="V31" s="230">
        <v>0.69772960413448604</v>
      </c>
      <c r="W31" s="230">
        <v>0.73966500592707773</v>
      </c>
      <c r="X31" s="230">
        <v>0.73736722224495999</v>
      </c>
      <c r="Y31" s="230">
        <v>0.71627662471452624</v>
      </c>
      <c r="DA31" s="71" t="s">
        <v>2619</v>
      </c>
    </row>
    <row r="32" spans="1:105" ht="12" customHeight="1" x14ac:dyDescent="0.25">
      <c r="A32" s="59" t="s">
        <v>32</v>
      </c>
      <c r="B32" s="230">
        <v>0.84278111989090654</v>
      </c>
      <c r="C32" s="230">
        <v>0.82173886276541919</v>
      </c>
      <c r="D32" s="230">
        <v>0.53737452962638388</v>
      </c>
      <c r="E32" s="230">
        <v>0.91311744192163213</v>
      </c>
      <c r="F32" s="230">
        <v>0.15145142202465889</v>
      </c>
      <c r="G32" s="230">
        <v>0.1516788154079946</v>
      </c>
      <c r="H32" s="230">
        <v>0.14841958048958601</v>
      </c>
      <c r="I32" s="230">
        <v>0.14396786139258161</v>
      </c>
      <c r="J32" s="230">
        <v>0</v>
      </c>
      <c r="K32" s="230">
        <v>0</v>
      </c>
      <c r="L32" s="230">
        <v>0</v>
      </c>
      <c r="M32" s="230">
        <v>0</v>
      </c>
      <c r="N32" s="230">
        <v>0</v>
      </c>
      <c r="O32" s="230">
        <v>0</v>
      </c>
      <c r="P32" s="230">
        <v>0</v>
      </c>
      <c r="Q32" s="230">
        <v>0</v>
      </c>
      <c r="R32" s="230">
        <v>0</v>
      </c>
      <c r="S32" s="230">
        <v>0</v>
      </c>
      <c r="T32" s="230">
        <v>0</v>
      </c>
      <c r="U32" s="230">
        <v>0</v>
      </c>
      <c r="V32" s="230">
        <v>0</v>
      </c>
      <c r="W32" s="230">
        <v>0</v>
      </c>
      <c r="X32" s="230">
        <v>0</v>
      </c>
      <c r="Y32" s="230">
        <v>0</v>
      </c>
      <c r="DA32" s="71" t="s">
        <v>2620</v>
      </c>
    </row>
    <row r="33" spans="1:105" ht="12" customHeight="1" x14ac:dyDescent="0.25">
      <c r="A33" s="59" t="s">
        <v>35</v>
      </c>
      <c r="B33" s="230">
        <v>4.8565190389834836</v>
      </c>
      <c r="C33" s="230">
        <v>4.5786356952188214</v>
      </c>
      <c r="D33" s="230">
        <v>4.8120872061786448</v>
      </c>
      <c r="E33" s="230">
        <v>6.1811033521795249</v>
      </c>
      <c r="F33" s="230">
        <v>7.5950975125283744</v>
      </c>
      <c r="G33" s="230">
        <v>8.7097438085320764</v>
      </c>
      <c r="H33" s="230">
        <v>8.2671395988835794</v>
      </c>
      <c r="I33" s="230">
        <v>6.5901681921513209</v>
      </c>
      <c r="J33" s="230">
        <v>6.6517370464700933</v>
      </c>
      <c r="K33" s="230">
        <v>4.1463119196017564</v>
      </c>
      <c r="L33" s="230">
        <v>5.3865355893742732</v>
      </c>
      <c r="M33" s="230">
        <v>4.6397671091620767</v>
      </c>
      <c r="N33" s="230">
        <v>5.3265083415260177</v>
      </c>
      <c r="O33" s="230">
        <v>4.1263204943685041</v>
      </c>
      <c r="P33" s="230">
        <v>3.9666236660991658</v>
      </c>
      <c r="Q33" s="230">
        <v>4.1332071173533196</v>
      </c>
      <c r="R33" s="230">
        <v>4.1067894276259089</v>
      </c>
      <c r="S33" s="230">
        <v>4.3920968439315846</v>
      </c>
      <c r="T33" s="230">
        <v>7.124154133542806</v>
      </c>
      <c r="U33" s="230">
        <v>6.6657085091365156</v>
      </c>
      <c r="V33" s="230">
        <v>6.9612019151148647</v>
      </c>
      <c r="W33" s="230">
        <v>7.241749994908421</v>
      </c>
      <c r="X33" s="230">
        <v>4.6559300538294321</v>
      </c>
      <c r="Y33" s="230">
        <v>5.0389774548811959</v>
      </c>
      <c r="DA33" s="71" t="s">
        <v>2621</v>
      </c>
    </row>
    <row r="34" spans="1:105" ht="12" customHeight="1" x14ac:dyDescent="0.25">
      <c r="A34" s="60" t="s">
        <v>2578</v>
      </c>
      <c r="B34" s="329">
        <v>5.6466162404196201</v>
      </c>
      <c r="C34" s="329">
        <v>5.982654500148513</v>
      </c>
      <c r="D34" s="329">
        <v>6.174354596982921</v>
      </c>
      <c r="E34" s="329">
        <v>6.4612199749421739</v>
      </c>
      <c r="F34" s="329">
        <v>6.9283058368343386</v>
      </c>
      <c r="G34" s="329">
        <v>7.3969606704291024</v>
      </c>
      <c r="H34" s="329">
        <v>8.5761527027000497</v>
      </c>
      <c r="I34" s="329">
        <v>11.100676000229379</v>
      </c>
      <c r="J34" s="329">
        <v>9.5521152851552351</v>
      </c>
      <c r="K34" s="329">
        <v>8.1036952278964218</v>
      </c>
      <c r="L34" s="329">
        <v>9.7344651519752414</v>
      </c>
      <c r="M34" s="329">
        <v>9.7750139963541756</v>
      </c>
      <c r="N34" s="329">
        <v>8.7933086501677469</v>
      </c>
      <c r="O34" s="329">
        <v>9.7288331090486153</v>
      </c>
      <c r="P34" s="329">
        <v>10.095690773860889</v>
      </c>
      <c r="Q34" s="329">
        <v>10.622628926070879</v>
      </c>
      <c r="R34" s="329">
        <v>11.29131962039016</v>
      </c>
      <c r="S34" s="329">
        <v>11.533427872281241</v>
      </c>
      <c r="T34" s="329">
        <v>13.5006593366108</v>
      </c>
      <c r="U34" s="329">
        <v>14.102754899109589</v>
      </c>
      <c r="V34" s="329">
        <v>13.574132402024791</v>
      </c>
      <c r="W34" s="329">
        <v>14.87327892542606</v>
      </c>
      <c r="X34" s="329">
        <v>14.234720421176171</v>
      </c>
      <c r="Y34" s="329">
        <v>11.69134268872037</v>
      </c>
      <c r="DA34" s="72" t="s">
        <v>2622</v>
      </c>
    </row>
    <row r="35" spans="1:105" ht="12" customHeight="1" x14ac:dyDescent="0.25">
      <c r="A35" s="39" t="s">
        <v>2580</v>
      </c>
      <c r="B35" s="228">
        <v>12.878976577721801</v>
      </c>
      <c r="C35" s="228">
        <v>11.562210281499739</v>
      </c>
      <c r="D35" s="228">
        <v>10.925407534704499</v>
      </c>
      <c r="E35" s="228">
        <v>18.254276732796509</v>
      </c>
      <c r="F35" s="228">
        <v>19.402482806021059</v>
      </c>
      <c r="G35" s="228">
        <v>21.32533909919615</v>
      </c>
      <c r="H35" s="228">
        <v>22.454188913411411</v>
      </c>
      <c r="I35" s="228">
        <v>20.394332222670759</v>
      </c>
      <c r="J35" s="228">
        <v>22.21039361731226</v>
      </c>
      <c r="K35" s="228">
        <v>14.553441195109169</v>
      </c>
      <c r="L35" s="228">
        <v>17.289181932900071</v>
      </c>
      <c r="M35" s="228">
        <v>16.633817963275881</v>
      </c>
      <c r="N35" s="228">
        <v>16.506735751599269</v>
      </c>
      <c r="O35" s="228">
        <v>15.332792818753219</v>
      </c>
      <c r="P35" s="228">
        <v>14.83536853388658</v>
      </c>
      <c r="Q35" s="228">
        <v>15.130888145179529</v>
      </c>
      <c r="R35" s="228">
        <v>15.70735148172796</v>
      </c>
      <c r="S35" s="228">
        <v>15.83387729148663</v>
      </c>
      <c r="T35" s="228">
        <v>20.18600718211162</v>
      </c>
      <c r="U35" s="228">
        <v>19.875813346694638</v>
      </c>
      <c r="V35" s="228">
        <v>19.50894275406997</v>
      </c>
      <c r="W35" s="228">
        <v>20.806331656237639</v>
      </c>
      <c r="X35" s="228">
        <v>17.341074625892311</v>
      </c>
      <c r="Y35" s="228">
        <v>17.110671663870779</v>
      </c>
      <c r="DA35" s="92" t="s">
        <v>2623</v>
      </c>
    </row>
    <row r="36" spans="1:105" ht="12" customHeight="1" x14ac:dyDescent="0.25">
      <c r="A36" s="64" t="s">
        <v>28</v>
      </c>
      <c r="B36" s="229">
        <v>0.3604562386493918</v>
      </c>
      <c r="C36" s="229">
        <v>0.62720566184310222</v>
      </c>
      <c r="D36" s="229">
        <v>0</v>
      </c>
      <c r="E36" s="229">
        <v>0</v>
      </c>
      <c r="F36" s="229">
        <v>0</v>
      </c>
      <c r="G36" s="229">
        <v>0</v>
      </c>
      <c r="H36" s="229">
        <v>0.1226576350822762</v>
      </c>
      <c r="I36" s="229">
        <v>0</v>
      </c>
      <c r="J36" s="229">
        <v>0</v>
      </c>
      <c r="K36" s="229">
        <v>0</v>
      </c>
      <c r="L36" s="229">
        <v>0</v>
      </c>
      <c r="M36" s="229">
        <v>0</v>
      </c>
      <c r="N36" s="229">
        <v>0</v>
      </c>
      <c r="O36" s="229">
        <v>0</v>
      </c>
      <c r="P36" s="229">
        <v>0</v>
      </c>
      <c r="Q36" s="229">
        <v>0</v>
      </c>
      <c r="R36" s="229">
        <v>0</v>
      </c>
      <c r="S36" s="229">
        <v>0</v>
      </c>
      <c r="T36" s="229">
        <v>2.015548290725905E-3</v>
      </c>
      <c r="U36" s="229">
        <v>0</v>
      </c>
      <c r="V36" s="229">
        <v>0</v>
      </c>
      <c r="W36" s="229">
        <v>0</v>
      </c>
      <c r="X36" s="229">
        <v>0</v>
      </c>
      <c r="Y36" s="229">
        <v>0</v>
      </c>
      <c r="DA36" s="73" t="s">
        <v>2624</v>
      </c>
    </row>
    <row r="37" spans="1:105" ht="12" customHeight="1" x14ac:dyDescent="0.25">
      <c r="A37" s="64" t="s">
        <v>30</v>
      </c>
      <c r="B37" s="229">
        <v>0</v>
      </c>
      <c r="C37" s="229">
        <v>0</v>
      </c>
      <c r="D37" s="229">
        <v>0</v>
      </c>
      <c r="E37" s="229">
        <v>0</v>
      </c>
      <c r="F37" s="229">
        <v>0</v>
      </c>
      <c r="G37" s="229">
        <v>0</v>
      </c>
      <c r="H37" s="229">
        <v>0</v>
      </c>
      <c r="I37" s="229">
        <v>0</v>
      </c>
      <c r="J37" s="229">
        <v>0</v>
      </c>
      <c r="K37" s="229">
        <v>0</v>
      </c>
      <c r="L37" s="229">
        <v>0</v>
      </c>
      <c r="M37" s="229">
        <v>0</v>
      </c>
      <c r="N37" s="229">
        <v>0</v>
      </c>
      <c r="O37" s="229">
        <v>0</v>
      </c>
      <c r="P37" s="229">
        <v>0</v>
      </c>
      <c r="Q37" s="229">
        <v>0</v>
      </c>
      <c r="R37" s="229">
        <v>0</v>
      </c>
      <c r="S37" s="229">
        <v>0</v>
      </c>
      <c r="T37" s="229">
        <v>0</v>
      </c>
      <c r="U37" s="229">
        <v>0</v>
      </c>
      <c r="V37" s="229">
        <v>0</v>
      </c>
      <c r="W37" s="229">
        <v>0</v>
      </c>
      <c r="X37" s="229">
        <v>0</v>
      </c>
      <c r="Y37" s="229">
        <v>0</v>
      </c>
      <c r="DA37" s="73" t="s">
        <v>2625</v>
      </c>
    </row>
    <row r="38" spans="1:105" ht="12" customHeight="1" x14ac:dyDescent="0.25">
      <c r="A38" s="64" t="s">
        <v>31</v>
      </c>
      <c r="B38" s="229">
        <v>1.545977594087544</v>
      </c>
      <c r="C38" s="229">
        <v>0.80984474092167924</v>
      </c>
      <c r="D38" s="229">
        <v>0.83730662266881684</v>
      </c>
      <c r="E38" s="229">
        <v>1.2996552558874239</v>
      </c>
      <c r="F38" s="229">
        <v>1.534225772121558</v>
      </c>
      <c r="G38" s="229">
        <v>1.528651255118354</v>
      </c>
      <c r="H38" s="229">
        <v>2.0681419243286019</v>
      </c>
      <c r="I38" s="229">
        <v>1.2408388724364441</v>
      </c>
      <c r="J38" s="229">
        <v>1.0214855756588339</v>
      </c>
      <c r="K38" s="229">
        <v>1.2380196863177451</v>
      </c>
      <c r="L38" s="229">
        <v>0.99248299143205454</v>
      </c>
      <c r="M38" s="229">
        <v>1.2550769545271301</v>
      </c>
      <c r="N38" s="229">
        <v>1.452380639887656</v>
      </c>
      <c r="O38" s="229">
        <v>1.29989705669127</v>
      </c>
      <c r="P38" s="229">
        <v>1.6354315729844751</v>
      </c>
      <c r="Q38" s="229">
        <v>1.099353790067799</v>
      </c>
      <c r="R38" s="229">
        <v>1.1044112501448919</v>
      </c>
      <c r="S38" s="229">
        <v>1.0834043659925361</v>
      </c>
      <c r="T38" s="229">
        <v>2.0463270981099408</v>
      </c>
      <c r="U38" s="229">
        <v>1.717026802357045</v>
      </c>
      <c r="V38" s="229">
        <v>1.225432594404158</v>
      </c>
      <c r="W38" s="229">
        <v>1.3969412592940531</v>
      </c>
      <c r="X38" s="229">
        <v>1.66118515758375</v>
      </c>
      <c r="Y38" s="229">
        <v>1.880024766782602</v>
      </c>
      <c r="DA38" s="73" t="s">
        <v>2626</v>
      </c>
    </row>
    <row r="39" spans="1:105" ht="12" customHeight="1" x14ac:dyDescent="0.25">
      <c r="A39" s="64" t="s">
        <v>159</v>
      </c>
      <c r="B39" s="229">
        <v>3.04595473387938</v>
      </c>
      <c r="C39" s="229">
        <v>2.0551408449504112</v>
      </c>
      <c r="D39" s="229">
        <v>1.6580438604719461</v>
      </c>
      <c r="E39" s="229">
        <v>2.7373676637502991</v>
      </c>
      <c r="F39" s="229">
        <v>2.7762192383417461</v>
      </c>
      <c r="G39" s="229">
        <v>3.1358690658239619</v>
      </c>
      <c r="H39" s="229">
        <v>4.4243713896935422</v>
      </c>
      <c r="I39" s="229">
        <v>3.4271578173679358</v>
      </c>
      <c r="J39" s="229">
        <v>1.932202235279038</v>
      </c>
      <c r="K39" s="229">
        <v>2.3495992223043811</v>
      </c>
      <c r="L39" s="229">
        <v>2.570815730667444</v>
      </c>
      <c r="M39" s="229">
        <v>2.3834585809753959</v>
      </c>
      <c r="N39" s="229">
        <v>2.0867790332713332</v>
      </c>
      <c r="O39" s="229">
        <v>2.0211546821806392</v>
      </c>
      <c r="P39" s="229">
        <v>1.649139534670979</v>
      </c>
      <c r="Q39" s="229">
        <v>1.664772579894304</v>
      </c>
      <c r="R39" s="229">
        <v>1.672715288057893</v>
      </c>
      <c r="S39" s="229">
        <v>1.475087731098051</v>
      </c>
      <c r="T39" s="229">
        <v>1.4418683063919451</v>
      </c>
      <c r="U39" s="229">
        <v>1.498557368618459</v>
      </c>
      <c r="V39" s="229">
        <v>1.1518281089290829</v>
      </c>
      <c r="W39" s="229">
        <v>1.2499260388014799</v>
      </c>
      <c r="X39" s="229">
        <v>1.385423590385451</v>
      </c>
      <c r="Y39" s="229">
        <v>1.108885032038964</v>
      </c>
      <c r="DA39" s="73" t="s">
        <v>2627</v>
      </c>
    </row>
    <row r="40" spans="1:105" ht="12" customHeight="1" x14ac:dyDescent="0.25">
      <c r="A40" s="64" t="s">
        <v>32</v>
      </c>
      <c r="B40" s="229">
        <v>1.1624299590173151</v>
      </c>
      <c r="C40" s="229">
        <v>1.2178389275588699</v>
      </c>
      <c r="D40" s="229">
        <v>0.83943017713884771</v>
      </c>
      <c r="E40" s="229">
        <v>0.97721869425250429</v>
      </c>
      <c r="F40" s="229">
        <v>0.1647963527810746</v>
      </c>
      <c r="G40" s="229">
        <v>0.16419757515177311</v>
      </c>
      <c r="H40" s="229">
        <v>0.17277986953542571</v>
      </c>
      <c r="I40" s="229">
        <v>0.19535039612748009</v>
      </c>
      <c r="J40" s="229">
        <v>0</v>
      </c>
      <c r="K40" s="229">
        <v>0</v>
      </c>
      <c r="L40" s="229">
        <v>0</v>
      </c>
      <c r="M40" s="229">
        <v>0</v>
      </c>
      <c r="N40" s="229">
        <v>0</v>
      </c>
      <c r="O40" s="229">
        <v>0</v>
      </c>
      <c r="P40" s="229">
        <v>0</v>
      </c>
      <c r="Q40" s="229">
        <v>0</v>
      </c>
      <c r="R40" s="229">
        <v>0</v>
      </c>
      <c r="S40" s="229">
        <v>0</v>
      </c>
      <c r="T40" s="229">
        <v>0</v>
      </c>
      <c r="U40" s="229">
        <v>0</v>
      </c>
      <c r="V40" s="229">
        <v>0</v>
      </c>
      <c r="W40" s="229">
        <v>0</v>
      </c>
      <c r="X40" s="229">
        <v>0</v>
      </c>
      <c r="Y40" s="229">
        <v>0</v>
      </c>
      <c r="DA40" s="73" t="s">
        <v>2628</v>
      </c>
    </row>
    <row r="41" spans="1:105" ht="12" customHeight="1" x14ac:dyDescent="0.25">
      <c r="A41" s="64" t="s">
        <v>33</v>
      </c>
      <c r="B41" s="229">
        <v>0</v>
      </c>
      <c r="C41" s="229">
        <v>0</v>
      </c>
      <c r="D41" s="229">
        <v>0</v>
      </c>
      <c r="E41" s="229">
        <v>0</v>
      </c>
      <c r="F41" s="229">
        <v>0</v>
      </c>
      <c r="G41" s="229">
        <v>0</v>
      </c>
      <c r="H41" s="229">
        <v>0</v>
      </c>
      <c r="I41" s="229">
        <v>0</v>
      </c>
      <c r="J41" s="229">
        <v>0</v>
      </c>
      <c r="K41" s="229">
        <v>0</v>
      </c>
      <c r="L41" s="229">
        <v>0</v>
      </c>
      <c r="M41" s="229">
        <v>0</v>
      </c>
      <c r="N41" s="229">
        <v>0</v>
      </c>
      <c r="O41" s="229">
        <v>0</v>
      </c>
      <c r="P41" s="229">
        <v>0</v>
      </c>
      <c r="Q41" s="229">
        <v>0</v>
      </c>
      <c r="R41" s="229">
        <v>0</v>
      </c>
      <c r="S41" s="229">
        <v>1.556639615996664E-2</v>
      </c>
      <c r="T41" s="229">
        <v>1.9292123765921459E-2</v>
      </c>
      <c r="U41" s="229">
        <v>5.6141100906014147E-3</v>
      </c>
      <c r="V41" s="229">
        <v>2.3017851371389751E-2</v>
      </c>
      <c r="W41" s="229">
        <v>9.9522860696755477E-3</v>
      </c>
      <c r="X41" s="229">
        <v>1.490291042215533E-2</v>
      </c>
      <c r="Y41" s="229">
        <v>8.7273893226665518E-3</v>
      </c>
      <c r="DA41" s="73" t="s">
        <v>2629</v>
      </c>
    </row>
    <row r="42" spans="1:105" ht="12" customHeight="1" x14ac:dyDescent="0.25">
      <c r="A42" s="64" t="s">
        <v>35</v>
      </c>
      <c r="B42" s="229">
        <v>6.7641580520881721</v>
      </c>
      <c r="C42" s="229">
        <v>6.8521801062256813</v>
      </c>
      <c r="D42" s="229">
        <v>7.5906268744248893</v>
      </c>
      <c r="E42" s="229">
        <v>6.679866576365999</v>
      </c>
      <c r="F42" s="229">
        <v>8.345344113718955</v>
      </c>
      <c r="G42" s="229">
        <v>9.5210280887790883</v>
      </c>
      <c r="H42" s="229">
        <v>9.7183798081333244</v>
      </c>
      <c r="I42" s="229">
        <v>9.0298782803238247</v>
      </c>
      <c r="J42" s="229">
        <v>6.8766219668047261</v>
      </c>
      <c r="K42" s="229">
        <v>5.661758868755264</v>
      </c>
      <c r="L42" s="229">
        <v>7.3784052538134226</v>
      </c>
      <c r="M42" s="229">
        <v>6.4686266512639374</v>
      </c>
      <c r="N42" s="229">
        <v>7.0297239902116031</v>
      </c>
      <c r="O42" s="229">
        <v>6.0719222298701707</v>
      </c>
      <c r="P42" s="229">
        <v>6.2881492212761838</v>
      </c>
      <c r="Q42" s="229">
        <v>6.6395579199711516</v>
      </c>
      <c r="R42" s="229">
        <v>6.64594057714773</v>
      </c>
      <c r="S42" s="229">
        <v>7.2351202680176678</v>
      </c>
      <c r="T42" s="229">
        <v>11.438375623194259</v>
      </c>
      <c r="U42" s="229">
        <v>11.09071346961141</v>
      </c>
      <c r="V42" s="229">
        <v>11.25016256513255</v>
      </c>
      <c r="W42" s="229">
        <v>11.98027577598614</v>
      </c>
      <c r="X42" s="229">
        <v>8.5640509393144271</v>
      </c>
      <c r="Y42" s="229">
        <v>7.6369896605172576</v>
      </c>
      <c r="DA42" s="73" t="s">
        <v>2630</v>
      </c>
    </row>
    <row r="43" spans="1:105" ht="12" customHeight="1" x14ac:dyDescent="0.25">
      <c r="A43" s="64" t="s">
        <v>36</v>
      </c>
      <c r="B43" s="229">
        <v>0</v>
      </c>
      <c r="C43" s="229">
        <v>0</v>
      </c>
      <c r="D43" s="229">
        <v>0</v>
      </c>
      <c r="E43" s="229">
        <v>0</v>
      </c>
      <c r="F43" s="229">
        <v>0</v>
      </c>
      <c r="G43" s="229">
        <v>0</v>
      </c>
      <c r="H43" s="229">
        <v>0</v>
      </c>
      <c r="I43" s="229">
        <v>0</v>
      </c>
      <c r="J43" s="229">
        <v>0</v>
      </c>
      <c r="K43" s="229">
        <v>0</v>
      </c>
      <c r="L43" s="229">
        <v>0</v>
      </c>
      <c r="M43" s="229">
        <v>0</v>
      </c>
      <c r="N43" s="229">
        <v>0</v>
      </c>
      <c r="O43" s="229">
        <v>0</v>
      </c>
      <c r="P43" s="229">
        <v>0</v>
      </c>
      <c r="Q43" s="229">
        <v>0</v>
      </c>
      <c r="R43" s="229">
        <v>0</v>
      </c>
      <c r="S43" s="229">
        <v>0</v>
      </c>
      <c r="T43" s="229">
        <v>0</v>
      </c>
      <c r="U43" s="229">
        <v>0</v>
      </c>
      <c r="V43" s="229">
        <v>0</v>
      </c>
      <c r="W43" s="229">
        <v>0</v>
      </c>
      <c r="X43" s="229">
        <v>0</v>
      </c>
      <c r="Y43" s="229">
        <v>0</v>
      </c>
      <c r="DA43" s="73" t="s">
        <v>2631</v>
      </c>
    </row>
    <row r="44" spans="1:105" ht="12" customHeight="1" x14ac:dyDescent="0.25">
      <c r="A44" s="64" t="s">
        <v>38</v>
      </c>
      <c r="B44" s="229">
        <v>0</v>
      </c>
      <c r="C44" s="229">
        <v>0</v>
      </c>
      <c r="D44" s="229">
        <v>0</v>
      </c>
      <c r="E44" s="229">
        <v>0.1102091255736193</v>
      </c>
      <c r="F44" s="229">
        <v>9.6470184176918314E-2</v>
      </c>
      <c r="G44" s="229">
        <v>0.20667930975046281</v>
      </c>
      <c r="H44" s="229">
        <v>0.20667930975210419</v>
      </c>
      <c r="I44" s="229">
        <v>0.19289076928738949</v>
      </c>
      <c r="J44" s="229">
        <v>0.2066793097497798</v>
      </c>
      <c r="K44" s="229">
        <v>4.1316022323301532E-2</v>
      </c>
      <c r="L44" s="229">
        <v>0.23420679160916821</v>
      </c>
      <c r="M44" s="229">
        <v>0.28931135439385042</v>
      </c>
      <c r="N44" s="229">
        <v>0.5510952269308238</v>
      </c>
      <c r="O44" s="229">
        <v>0.60619978971421973</v>
      </c>
      <c r="P44" s="229">
        <v>0.37199299810982389</v>
      </c>
      <c r="Q44" s="229">
        <v>0.6061997897150867</v>
      </c>
      <c r="R44" s="229">
        <v>0.95066530597888044</v>
      </c>
      <c r="S44" s="229">
        <v>0.99287411147722804</v>
      </c>
      <c r="T44" s="229">
        <v>0.99341970123119261</v>
      </c>
      <c r="U44" s="229">
        <v>1.321170332100708</v>
      </c>
      <c r="V44" s="229">
        <v>1.694552104068459</v>
      </c>
      <c r="W44" s="229">
        <v>1.86284173641566</v>
      </c>
      <c r="X44" s="229">
        <v>2.1724391089596038</v>
      </c>
      <c r="Y44" s="229">
        <v>2.751805803781052</v>
      </c>
      <c r="DA44" s="73" t="s">
        <v>2632</v>
      </c>
    </row>
    <row r="45" spans="1:105" ht="12" customHeight="1" x14ac:dyDescent="0.25">
      <c r="A45" s="64" t="s">
        <v>39</v>
      </c>
      <c r="B45" s="229">
        <v>0</v>
      </c>
      <c r="C45" s="229">
        <v>0</v>
      </c>
      <c r="D45" s="229">
        <v>0</v>
      </c>
      <c r="E45" s="229">
        <v>6.4499594169666574</v>
      </c>
      <c r="F45" s="229">
        <v>6.4854271448808074</v>
      </c>
      <c r="G45" s="229">
        <v>6.768913804572513</v>
      </c>
      <c r="H45" s="229">
        <v>5.7411789768861317</v>
      </c>
      <c r="I45" s="229">
        <v>6.3082160871276836</v>
      </c>
      <c r="J45" s="229">
        <v>12.173404529819891</v>
      </c>
      <c r="K45" s="229">
        <v>5.262747395408482</v>
      </c>
      <c r="L45" s="229">
        <v>6.1132711653779772</v>
      </c>
      <c r="M45" s="229">
        <v>6.2373444221155712</v>
      </c>
      <c r="N45" s="229">
        <v>5.386756861297858</v>
      </c>
      <c r="O45" s="229">
        <v>5.3336190602969156</v>
      </c>
      <c r="P45" s="229">
        <v>4.8906552068451168</v>
      </c>
      <c r="Q45" s="229">
        <v>5.1210040655311877</v>
      </c>
      <c r="R45" s="229">
        <v>5.3336190603985631</v>
      </c>
      <c r="S45" s="229">
        <v>5.0318244187411834</v>
      </c>
      <c r="T45" s="229">
        <v>4.2447087811276232</v>
      </c>
      <c r="U45" s="229">
        <v>4.2427312639164221</v>
      </c>
      <c r="V45" s="229">
        <v>4.1639495301643281</v>
      </c>
      <c r="W45" s="229">
        <v>4.3063945596706326</v>
      </c>
      <c r="X45" s="229">
        <v>3.543072919226923</v>
      </c>
      <c r="Y45" s="229">
        <v>3.7242390114282369</v>
      </c>
      <c r="DA45" s="73" t="s">
        <v>2633</v>
      </c>
    </row>
    <row r="46" spans="1:105" ht="12" customHeight="1" x14ac:dyDescent="0.25">
      <c r="A46" s="39" t="s">
        <v>2592</v>
      </c>
      <c r="B46" s="228">
        <v>8.1529515513399673</v>
      </c>
      <c r="C46" s="228">
        <v>7.7328813165250709</v>
      </c>
      <c r="D46" s="228">
        <v>7.4470632405193289</v>
      </c>
      <c r="E46" s="228">
        <v>9.2672301504268955</v>
      </c>
      <c r="F46" s="228">
        <v>9.9198313522637811</v>
      </c>
      <c r="G46" s="228">
        <v>10.87248179808604</v>
      </c>
      <c r="H46" s="228">
        <v>12.17293402297889</v>
      </c>
      <c r="I46" s="228">
        <v>12.115471071201799</v>
      </c>
      <c r="J46" s="228">
        <v>10.648910984102971</v>
      </c>
      <c r="K46" s="228">
        <v>8.5203677456311855</v>
      </c>
      <c r="L46" s="228">
        <v>10.15633081091762</v>
      </c>
      <c r="M46" s="228">
        <v>9.8102132277301859</v>
      </c>
      <c r="N46" s="228">
        <v>9.5502733712480126</v>
      </c>
      <c r="O46" s="228">
        <v>9.3465775247727496</v>
      </c>
      <c r="P46" s="228">
        <v>9.4108774226216152</v>
      </c>
      <c r="Q46" s="228">
        <v>9.6336456979688965</v>
      </c>
      <c r="R46" s="228">
        <v>10.02099887660386</v>
      </c>
      <c r="S46" s="228">
        <v>10.238821037009179</v>
      </c>
      <c r="T46" s="228">
        <v>13.23564422006787</v>
      </c>
      <c r="U46" s="228">
        <v>13.251749732968589</v>
      </c>
      <c r="V46" s="228">
        <v>12.81553624249781</v>
      </c>
      <c r="W46" s="228">
        <v>13.842612097933999</v>
      </c>
      <c r="X46" s="228">
        <v>12.11113791533622</v>
      </c>
      <c r="Y46" s="228">
        <v>10.87258470558279</v>
      </c>
      <c r="DA46" s="92" t="s">
        <v>2634</v>
      </c>
    </row>
    <row r="47" spans="1:105" ht="12" customHeight="1" x14ac:dyDescent="0.25">
      <c r="A47" s="39" t="s">
        <v>2594</v>
      </c>
      <c r="B47" s="228">
        <v>5.1063617991263444</v>
      </c>
      <c r="C47" s="228">
        <v>4.8432631425844361</v>
      </c>
      <c r="D47" s="228">
        <v>4.6642493835028356</v>
      </c>
      <c r="E47" s="228">
        <v>5.8042574797435504</v>
      </c>
      <c r="F47" s="228">
        <v>6.2129950793894242</v>
      </c>
      <c r="G47" s="228">
        <v>6.8096597122938078</v>
      </c>
      <c r="H47" s="228">
        <v>7.6241597765914166</v>
      </c>
      <c r="I47" s="228">
        <v>7.5881695441005403</v>
      </c>
      <c r="J47" s="228">
        <v>6.6696326979378719</v>
      </c>
      <c r="K47" s="228">
        <v>5.3364821435310308</v>
      </c>
      <c r="L47" s="228">
        <v>6.3611195706953394</v>
      </c>
      <c r="M47" s="228">
        <v>6.1443389859384316</v>
      </c>
      <c r="N47" s="228">
        <v>5.9815332897617148</v>
      </c>
      <c r="O47" s="228">
        <v>5.8539543776913936</v>
      </c>
      <c r="P47" s="228">
        <v>5.8942267305927416</v>
      </c>
      <c r="Q47" s="228">
        <v>6.0337510984400744</v>
      </c>
      <c r="R47" s="228">
        <v>6.2763583875544837</v>
      </c>
      <c r="S47" s="228">
        <v>6.4127849015467184</v>
      </c>
      <c r="T47" s="228">
        <v>8.2897571028830637</v>
      </c>
      <c r="U47" s="228">
        <v>8.2998443179626182</v>
      </c>
      <c r="V47" s="228">
        <v>8.0266348072747444</v>
      </c>
      <c r="W47" s="228">
        <v>8.6699136100467804</v>
      </c>
      <c r="X47" s="228">
        <v>7.5854555991638746</v>
      </c>
      <c r="Y47" s="228">
        <v>6.8097241653826011</v>
      </c>
      <c r="DA47" s="92" t="s">
        <v>2635</v>
      </c>
    </row>
    <row r="48" spans="1:105" ht="12" customHeight="1" x14ac:dyDescent="0.25">
      <c r="A48" s="172"/>
      <c r="B48" s="172"/>
      <c r="C48" s="172"/>
      <c r="D48" s="172"/>
      <c r="E48" s="172"/>
      <c r="F48" s="172"/>
      <c r="G48" s="172"/>
      <c r="H48" s="172"/>
      <c r="I48" s="172"/>
      <c r="J48" s="172"/>
      <c r="K48" s="172"/>
      <c r="L48" s="172"/>
      <c r="M48" s="172"/>
      <c r="N48" s="172"/>
      <c r="O48" s="172"/>
      <c r="P48" s="172"/>
      <c r="Q48" s="172"/>
      <c r="R48" s="172"/>
      <c r="S48" s="172"/>
      <c r="T48" s="172"/>
      <c r="U48" s="172"/>
      <c r="V48" s="172"/>
      <c r="W48" s="172"/>
      <c r="X48" s="172"/>
      <c r="Y48" s="172"/>
      <c r="DA48" s="176"/>
    </row>
    <row r="49" spans="1:105" ht="15" customHeight="1" x14ac:dyDescent="0.25">
      <c r="A49" s="32" t="s">
        <v>101</v>
      </c>
      <c r="B49" s="257"/>
      <c r="C49" s="257"/>
      <c r="D49" s="257"/>
      <c r="E49" s="257"/>
      <c r="F49" s="257"/>
      <c r="G49" s="257"/>
      <c r="H49" s="257"/>
      <c r="I49" s="257"/>
      <c r="J49" s="257"/>
      <c r="K49" s="257"/>
      <c r="L49" s="257"/>
      <c r="M49" s="257"/>
      <c r="N49" s="257"/>
      <c r="O49" s="257"/>
      <c r="P49" s="257"/>
      <c r="Q49" s="257"/>
      <c r="R49" s="257"/>
      <c r="S49" s="257"/>
      <c r="T49" s="257"/>
      <c r="U49" s="257"/>
      <c r="V49" s="257"/>
      <c r="W49" s="257"/>
      <c r="X49" s="257"/>
      <c r="Y49" s="257"/>
      <c r="DA49" s="88"/>
    </row>
    <row r="50" spans="1:105" ht="12" customHeight="1" x14ac:dyDescent="0.25">
      <c r="A50" s="172"/>
      <c r="B50" s="172"/>
      <c r="C50" s="172"/>
      <c r="D50" s="172"/>
      <c r="E50" s="172"/>
      <c r="F50" s="172"/>
      <c r="G50" s="172"/>
      <c r="H50" s="172"/>
      <c r="I50" s="172"/>
      <c r="J50" s="172"/>
      <c r="K50" s="172"/>
      <c r="L50" s="172"/>
      <c r="M50" s="172"/>
      <c r="N50" s="172"/>
      <c r="O50" s="172"/>
      <c r="P50" s="172"/>
      <c r="Q50" s="172"/>
      <c r="R50" s="172"/>
      <c r="S50" s="172"/>
      <c r="T50" s="172"/>
      <c r="U50" s="172"/>
      <c r="V50" s="172"/>
      <c r="W50" s="172"/>
      <c r="X50" s="172"/>
      <c r="Y50" s="172"/>
      <c r="DA50" s="176"/>
    </row>
    <row r="51" spans="1:105" ht="12" customHeight="1" x14ac:dyDescent="0.25">
      <c r="A51" s="35" t="s">
        <v>24</v>
      </c>
      <c r="B51" s="232">
        <f t="shared" ref="B51:Y51" si="3">SUM(B$52:B$56,B$58:B$59,B$61:B$62,B$64:B$68)</f>
        <v>1.0000000000000002</v>
      </c>
      <c r="C51" s="232">
        <f t="shared" si="3"/>
        <v>0.99999999999999978</v>
      </c>
      <c r="D51" s="232">
        <f t="shared" si="3"/>
        <v>0.99999999999999989</v>
      </c>
      <c r="E51" s="232">
        <f t="shared" si="3"/>
        <v>1</v>
      </c>
      <c r="F51" s="232">
        <f t="shared" si="3"/>
        <v>1</v>
      </c>
      <c r="G51" s="232">
        <f t="shared" si="3"/>
        <v>1</v>
      </c>
      <c r="H51" s="232">
        <f t="shared" si="3"/>
        <v>1.0000000000000004</v>
      </c>
      <c r="I51" s="232">
        <f t="shared" si="3"/>
        <v>1</v>
      </c>
      <c r="J51" s="232">
        <f t="shared" si="3"/>
        <v>1</v>
      </c>
      <c r="K51" s="232">
        <f t="shared" si="3"/>
        <v>1</v>
      </c>
      <c r="L51" s="232">
        <f t="shared" si="3"/>
        <v>1</v>
      </c>
      <c r="M51" s="232">
        <f t="shared" si="3"/>
        <v>0.99999999999999989</v>
      </c>
      <c r="N51" s="232">
        <f t="shared" si="3"/>
        <v>1</v>
      </c>
      <c r="O51" s="232">
        <f t="shared" si="3"/>
        <v>1</v>
      </c>
      <c r="P51" s="232">
        <f t="shared" si="3"/>
        <v>0.99999999999999967</v>
      </c>
      <c r="Q51" s="232">
        <f t="shared" si="3"/>
        <v>0.99999999999999978</v>
      </c>
      <c r="R51" s="232">
        <f t="shared" si="3"/>
        <v>1.0000000000000004</v>
      </c>
      <c r="S51" s="232">
        <f t="shared" si="3"/>
        <v>1</v>
      </c>
      <c r="T51" s="232">
        <f t="shared" si="3"/>
        <v>1.0000000000000002</v>
      </c>
      <c r="U51" s="232">
        <f t="shared" si="3"/>
        <v>0.99999999999999978</v>
      </c>
      <c r="V51" s="232">
        <f t="shared" si="3"/>
        <v>0.99999999999999967</v>
      </c>
      <c r="W51" s="232">
        <f t="shared" si="3"/>
        <v>0.99999999999999967</v>
      </c>
      <c r="X51" s="232">
        <f t="shared" si="3"/>
        <v>1.0000000000000002</v>
      </c>
      <c r="Y51" s="232">
        <f t="shared" si="3"/>
        <v>0.99999999999999989</v>
      </c>
      <c r="DA51" s="95"/>
    </row>
    <row r="52" spans="1:105" ht="12" customHeight="1" x14ac:dyDescent="0.25">
      <c r="A52" s="173" t="s">
        <v>91</v>
      </c>
      <c r="B52" s="233">
        <f t="shared" ref="B52:Y52" si="4">IF(B$6=0,0,B$6/B$5)</f>
        <v>1.9467833396987155E-2</v>
      </c>
      <c r="C52" s="233">
        <f t="shared" si="4"/>
        <v>1.9960962919918789E-2</v>
      </c>
      <c r="D52" s="233">
        <f t="shared" si="4"/>
        <v>2.0120172883519478E-2</v>
      </c>
      <c r="E52" s="233">
        <f t="shared" si="4"/>
        <v>1.8389533025611898E-2</v>
      </c>
      <c r="F52" s="233">
        <f t="shared" si="4"/>
        <v>1.8369060061337428E-2</v>
      </c>
      <c r="G52" s="233">
        <f t="shared" si="4"/>
        <v>1.8291361971152272E-2</v>
      </c>
      <c r="H52" s="233">
        <f t="shared" si="4"/>
        <v>1.8705236227270133E-2</v>
      </c>
      <c r="I52" s="233">
        <f t="shared" si="4"/>
        <v>1.9651546904420576E-2</v>
      </c>
      <c r="J52" s="233">
        <f t="shared" si="4"/>
        <v>1.8519993588582986E-2</v>
      </c>
      <c r="K52" s="233">
        <f t="shared" si="4"/>
        <v>1.9646646496586002E-2</v>
      </c>
      <c r="L52" s="233">
        <f t="shared" si="4"/>
        <v>1.9657055196307019E-2</v>
      </c>
      <c r="M52" s="233">
        <f t="shared" si="4"/>
        <v>1.9741318197852801E-2</v>
      </c>
      <c r="N52" s="233">
        <f t="shared" si="4"/>
        <v>1.9506589578507344E-2</v>
      </c>
      <c r="O52" s="233">
        <f t="shared" si="4"/>
        <v>1.9953595843633154E-2</v>
      </c>
      <c r="P52" s="233">
        <f t="shared" si="4"/>
        <v>2.0177986187880512E-2</v>
      </c>
      <c r="Q52" s="233">
        <f t="shared" si="4"/>
        <v>2.0218801634272861E-2</v>
      </c>
      <c r="R52" s="233">
        <f t="shared" si="4"/>
        <v>2.0249194771863332E-2</v>
      </c>
      <c r="S52" s="233">
        <f t="shared" si="4"/>
        <v>2.0302709472438091E-2</v>
      </c>
      <c r="T52" s="233">
        <f t="shared" si="4"/>
        <v>2.0229453128636003E-2</v>
      </c>
      <c r="U52" s="233">
        <f t="shared" si="4"/>
        <v>2.0363775436680914E-2</v>
      </c>
      <c r="V52" s="233">
        <f t="shared" si="4"/>
        <v>2.0271391765804198E-2</v>
      </c>
      <c r="W52" s="233">
        <f t="shared" si="4"/>
        <v>2.0351131229080905E-2</v>
      </c>
      <c r="X52" s="233">
        <f t="shared" si="4"/>
        <v>2.0689869307873605E-2</v>
      </c>
      <c r="Y52" s="233">
        <f t="shared" si="4"/>
        <v>2.0132725898161466E-2</v>
      </c>
      <c r="DA52" s="177"/>
    </row>
    <row r="53" spans="1:105" ht="12" customHeight="1" x14ac:dyDescent="0.25">
      <c r="A53" s="173" t="s">
        <v>92</v>
      </c>
      <c r="B53" s="233">
        <f t="shared" ref="B53:Y53" si="5">IF(B$7=0,0,B$7/B$5)</f>
        <v>6.8748134714092281E-3</v>
      </c>
      <c r="C53" s="233">
        <f t="shared" si="5"/>
        <v>7.0489557818691432E-3</v>
      </c>
      <c r="D53" s="233">
        <f t="shared" si="5"/>
        <v>7.1051787205097632E-3</v>
      </c>
      <c r="E53" s="233">
        <f t="shared" si="5"/>
        <v>6.4940256473001853E-3</v>
      </c>
      <c r="F53" s="233">
        <f t="shared" si="5"/>
        <v>6.4867958848646963E-3</v>
      </c>
      <c r="G53" s="233">
        <f t="shared" si="5"/>
        <v>6.4593578096451736E-3</v>
      </c>
      <c r="H53" s="233">
        <f t="shared" si="5"/>
        <v>6.6055121481073519E-3</v>
      </c>
      <c r="I53" s="233">
        <f t="shared" si="5"/>
        <v>6.9396895195049883E-3</v>
      </c>
      <c r="J53" s="233">
        <f t="shared" si="5"/>
        <v>6.5400961070946487E-3</v>
      </c>
      <c r="K53" s="233">
        <f t="shared" si="5"/>
        <v>6.9379590038841877E-3</v>
      </c>
      <c r="L53" s="233">
        <f t="shared" si="5"/>
        <v>6.9416347015133365E-3</v>
      </c>
      <c r="M53" s="233">
        <f t="shared" si="5"/>
        <v>6.9713910902370032E-3</v>
      </c>
      <c r="N53" s="233">
        <f t="shared" si="5"/>
        <v>6.8884997154499547E-3</v>
      </c>
      <c r="O53" s="233">
        <f t="shared" si="5"/>
        <v>7.046354194200884E-3</v>
      </c>
      <c r="P53" s="233">
        <f t="shared" si="5"/>
        <v>7.1255947409031477E-3</v>
      </c>
      <c r="Q53" s="233">
        <f t="shared" si="5"/>
        <v>7.140008187688813E-3</v>
      </c>
      <c r="R53" s="233">
        <f t="shared" si="5"/>
        <v>7.1507411309745137E-3</v>
      </c>
      <c r="S53" s="233">
        <f t="shared" si="5"/>
        <v>7.1696391550600674E-3</v>
      </c>
      <c r="T53" s="233">
        <f t="shared" si="5"/>
        <v>7.1437696251043245E-3</v>
      </c>
      <c r="U53" s="233">
        <f t="shared" si="5"/>
        <v>7.1912038102048062E-3</v>
      </c>
      <c r="V53" s="233">
        <f t="shared" si="5"/>
        <v>7.1585797121796069E-3</v>
      </c>
      <c r="W53" s="233">
        <f t="shared" si="5"/>
        <v>7.1867386718932509E-3</v>
      </c>
      <c r="X53" s="233">
        <f t="shared" si="5"/>
        <v>7.3063596415140217E-3</v>
      </c>
      <c r="Y53" s="233">
        <f t="shared" si="5"/>
        <v>7.1096116552081291E-3</v>
      </c>
      <c r="DA53" s="177"/>
    </row>
    <row r="54" spans="1:105" ht="12" customHeight="1" x14ac:dyDescent="0.25">
      <c r="A54" s="173" t="s">
        <v>93</v>
      </c>
      <c r="B54" s="233">
        <f t="shared" ref="B54:Y54" si="6">IF(B$8=0,0,B$8/B$5)</f>
        <v>4.5507067585748712E-2</v>
      </c>
      <c r="C54" s="233">
        <f t="shared" si="6"/>
        <v>4.6659783353906609E-2</v>
      </c>
      <c r="D54" s="233">
        <f t="shared" si="6"/>
        <v>4.7031944879339774E-2</v>
      </c>
      <c r="E54" s="233">
        <f t="shared" si="6"/>
        <v>4.2986484689990764E-2</v>
      </c>
      <c r="F54" s="233">
        <f t="shared" si="6"/>
        <v>4.2938628076986063E-2</v>
      </c>
      <c r="G54" s="233">
        <f t="shared" si="6"/>
        <v>4.2757004772058529E-2</v>
      </c>
      <c r="H54" s="233">
        <f t="shared" si="6"/>
        <v>4.3724457254370817E-2</v>
      </c>
      <c r="I54" s="233">
        <f t="shared" si="6"/>
        <v>4.5936507412395355E-2</v>
      </c>
      <c r="J54" s="233">
        <f t="shared" si="6"/>
        <v>4.3291443004320619E-2</v>
      </c>
      <c r="K54" s="233">
        <f t="shared" si="6"/>
        <v>4.5925052455596659E-2</v>
      </c>
      <c r="L54" s="233">
        <f t="shared" si="6"/>
        <v>4.5949383329609503E-2</v>
      </c>
      <c r="M54" s="233">
        <f t="shared" si="6"/>
        <v>4.6146352454428274E-2</v>
      </c>
      <c r="N54" s="233">
        <f t="shared" si="6"/>
        <v>4.5597662164808442E-2</v>
      </c>
      <c r="O54" s="233">
        <f t="shared" si="6"/>
        <v>4.6642562432009288E-2</v>
      </c>
      <c r="P54" s="233">
        <f t="shared" si="6"/>
        <v>4.7167086468815261E-2</v>
      </c>
      <c r="Q54" s="233">
        <f t="shared" si="6"/>
        <v>4.7262494686034044E-2</v>
      </c>
      <c r="R54" s="233">
        <f t="shared" si="6"/>
        <v>4.7333540217309587E-2</v>
      </c>
      <c r="S54" s="233">
        <f t="shared" si="6"/>
        <v>4.7458633598079093E-2</v>
      </c>
      <c r="T54" s="233">
        <f t="shared" si="6"/>
        <v>4.7287393105081961E-2</v>
      </c>
      <c r="U54" s="233">
        <f t="shared" si="6"/>
        <v>4.7601378448279927E-2</v>
      </c>
      <c r="V54" s="233">
        <f t="shared" si="6"/>
        <v>4.7385426838839013E-2</v>
      </c>
      <c r="W54" s="233">
        <f t="shared" si="6"/>
        <v>4.7571821958962986E-2</v>
      </c>
      <c r="X54" s="233">
        <f t="shared" si="6"/>
        <v>4.8363639740179001E-2</v>
      </c>
      <c r="Y54" s="233">
        <f t="shared" si="6"/>
        <v>4.7061288200400134E-2</v>
      </c>
      <c r="DA54" s="177"/>
    </row>
    <row r="55" spans="1:105" ht="12" customHeight="1" x14ac:dyDescent="0.25">
      <c r="A55" s="173" t="s">
        <v>94</v>
      </c>
      <c r="B55" s="233">
        <f t="shared" ref="B55:Y55" si="7">IF(B$9=0,0,B$9/B$5)</f>
        <v>1.9957992413220185E-2</v>
      </c>
      <c r="C55" s="233">
        <f t="shared" si="7"/>
        <v>2.0463537898262576E-2</v>
      </c>
      <c r="D55" s="233">
        <f t="shared" si="7"/>
        <v>2.0626756433209749E-2</v>
      </c>
      <c r="E55" s="233">
        <f t="shared" si="7"/>
        <v>1.8852542711025266E-2</v>
      </c>
      <c r="F55" s="233">
        <f t="shared" si="7"/>
        <v>1.883155428065738E-2</v>
      </c>
      <c r="G55" s="233">
        <f t="shared" si="7"/>
        <v>1.8751899916311068E-2</v>
      </c>
      <c r="H55" s="233">
        <f t="shared" si="7"/>
        <v>1.9176194653952792E-2</v>
      </c>
      <c r="I55" s="233">
        <f t="shared" si="7"/>
        <v>2.0146331439592262E-2</v>
      </c>
      <c r="J55" s="233">
        <f t="shared" si="7"/>
        <v>1.8986287996024684E-2</v>
      </c>
      <c r="K55" s="233">
        <f t="shared" si="7"/>
        <v>2.014130764981607E-2</v>
      </c>
      <c r="L55" s="233">
        <f t="shared" si="7"/>
        <v>2.0151978418659604E-2</v>
      </c>
      <c r="M55" s="233">
        <f t="shared" si="7"/>
        <v>2.0238362984998984E-2</v>
      </c>
      <c r="N55" s="233">
        <f t="shared" si="7"/>
        <v>1.9997724393711915E-2</v>
      </c>
      <c r="O55" s="233">
        <f t="shared" si="7"/>
        <v>2.0455985334522288E-2</v>
      </c>
      <c r="P55" s="233">
        <f t="shared" si="7"/>
        <v>2.0686025354732313E-2</v>
      </c>
      <c r="Q55" s="233">
        <f t="shared" si="7"/>
        <v>2.072786844804576E-2</v>
      </c>
      <c r="R55" s="233">
        <f t="shared" si="7"/>
        <v>2.0759026820786852E-2</v>
      </c>
      <c r="S55" s="233">
        <f t="shared" si="7"/>
        <v>2.0813888908739173E-2</v>
      </c>
      <c r="T55" s="233">
        <f t="shared" si="7"/>
        <v>2.0738788124588819E-2</v>
      </c>
      <c r="U55" s="233">
        <f t="shared" si="7"/>
        <v>2.0876492385264362E-2</v>
      </c>
      <c r="V55" s="233">
        <f t="shared" si="7"/>
        <v>2.0781782688254698E-2</v>
      </c>
      <c r="W55" s="233">
        <f t="shared" si="7"/>
        <v>2.0863529823164806E-2</v>
      </c>
      <c r="X55" s="233">
        <f t="shared" si="7"/>
        <v>2.1210796612886735E-2</v>
      </c>
      <c r="Y55" s="233">
        <f t="shared" si="7"/>
        <v>2.0639625506304774E-2</v>
      </c>
      <c r="DA55" s="177"/>
    </row>
    <row r="56" spans="1:105" ht="12" customHeight="1" x14ac:dyDescent="0.25">
      <c r="A56" s="173" t="s">
        <v>95</v>
      </c>
      <c r="B56" s="233">
        <f t="shared" ref="B56:Y56" si="8">IF(B$10=0,0,B$10/B$5)</f>
        <v>3.7061358308674457E-2</v>
      </c>
      <c r="C56" s="233">
        <f t="shared" si="8"/>
        <v>3.7254815847889103E-2</v>
      </c>
      <c r="D56" s="233">
        <f t="shared" si="8"/>
        <v>3.7225285297948885E-2</v>
      </c>
      <c r="E56" s="233">
        <f t="shared" si="8"/>
        <v>3.5652223065453098E-2</v>
      </c>
      <c r="F56" s="233">
        <f t="shared" si="8"/>
        <v>3.5798651730622744E-2</v>
      </c>
      <c r="G56" s="233">
        <f t="shared" si="8"/>
        <v>3.5907115765244496E-2</v>
      </c>
      <c r="H56" s="233">
        <f t="shared" si="8"/>
        <v>3.608359706319611E-2</v>
      </c>
      <c r="I56" s="233">
        <f t="shared" si="8"/>
        <v>3.6082331067332822E-2</v>
      </c>
      <c r="J56" s="233">
        <f t="shared" si="8"/>
        <v>3.4669412348683253E-2</v>
      </c>
      <c r="K56" s="233">
        <f t="shared" si="8"/>
        <v>3.5893232225149459E-2</v>
      </c>
      <c r="L56" s="233">
        <f t="shared" si="8"/>
        <v>3.5943692846696046E-2</v>
      </c>
      <c r="M56" s="233">
        <f t="shared" si="8"/>
        <v>3.5909365694235501E-2</v>
      </c>
      <c r="N56" s="233">
        <f t="shared" si="8"/>
        <v>3.5915339415085734E-2</v>
      </c>
      <c r="O56" s="233">
        <f t="shared" si="8"/>
        <v>3.6109701275657574E-2</v>
      </c>
      <c r="P56" s="233">
        <f t="shared" si="8"/>
        <v>3.6384584628971484E-2</v>
      </c>
      <c r="Q56" s="233">
        <f t="shared" si="8"/>
        <v>3.6390200552213689E-2</v>
      </c>
      <c r="R56" s="233">
        <f t="shared" si="8"/>
        <v>3.640661933700412E-2</v>
      </c>
      <c r="S56" s="233">
        <f t="shared" si="8"/>
        <v>3.650525005213736E-2</v>
      </c>
      <c r="T56" s="233">
        <f t="shared" si="8"/>
        <v>3.6674154806747274E-2</v>
      </c>
      <c r="U56" s="233">
        <f t="shared" si="8"/>
        <v>3.6743511468281989E-2</v>
      </c>
      <c r="V56" s="233">
        <f t="shared" si="8"/>
        <v>3.6669537444766975E-2</v>
      </c>
      <c r="W56" s="233">
        <f t="shared" si="8"/>
        <v>3.6738508009611898E-2</v>
      </c>
      <c r="X56" s="233">
        <f t="shared" si="8"/>
        <v>3.7046633539370023E-2</v>
      </c>
      <c r="Y56" s="233">
        <f t="shared" si="8"/>
        <v>3.6678439667790184E-2</v>
      </c>
      <c r="DA56" s="177"/>
    </row>
    <row r="57" spans="1:105" ht="12" customHeight="1" x14ac:dyDescent="0.25">
      <c r="A57" s="40" t="s">
        <v>2555</v>
      </c>
      <c r="B57" s="234">
        <f t="shared" ref="B57:Y57" si="9">IF(B$16=0,0,B$16/B$5)</f>
        <v>0.1816456939102305</v>
      </c>
      <c r="C57" s="234">
        <f t="shared" si="9"/>
        <v>0.18095871461753751</v>
      </c>
      <c r="D57" s="234">
        <f t="shared" si="9"/>
        <v>0.18100257783306628</v>
      </c>
      <c r="E57" s="234">
        <f t="shared" si="9"/>
        <v>0.17513823783477078</v>
      </c>
      <c r="F57" s="234">
        <f t="shared" si="9"/>
        <v>0.17582267618501643</v>
      </c>
      <c r="G57" s="234">
        <f t="shared" si="9"/>
        <v>0.17628374113546255</v>
      </c>
      <c r="H57" s="234">
        <f t="shared" si="9"/>
        <v>0.17733957808514075</v>
      </c>
      <c r="I57" s="234">
        <f t="shared" si="9"/>
        <v>0.17598443472948455</v>
      </c>
      <c r="J57" s="234">
        <f t="shared" si="9"/>
        <v>0.16938746735264038</v>
      </c>
      <c r="K57" s="234">
        <f t="shared" si="9"/>
        <v>0.17522104868884331</v>
      </c>
      <c r="L57" s="234">
        <f t="shared" si="9"/>
        <v>0.17524428859922825</v>
      </c>
      <c r="M57" s="234">
        <f t="shared" si="9"/>
        <v>0.17504638157069913</v>
      </c>
      <c r="N57" s="234">
        <f t="shared" si="9"/>
        <v>0.17536225451227203</v>
      </c>
      <c r="O57" s="234">
        <f t="shared" si="9"/>
        <v>0.17580639641910017</v>
      </c>
      <c r="P57" s="234">
        <f t="shared" si="9"/>
        <v>0.17688547638745133</v>
      </c>
      <c r="Q57" s="234">
        <f t="shared" si="9"/>
        <v>0.17683335847130915</v>
      </c>
      <c r="R57" s="234">
        <f t="shared" si="9"/>
        <v>0.1768526399975365</v>
      </c>
      <c r="S57" s="234">
        <f t="shared" si="9"/>
        <v>0.17727865639704837</v>
      </c>
      <c r="T57" s="234">
        <f t="shared" si="9"/>
        <v>0.1782711564582139</v>
      </c>
      <c r="U57" s="234">
        <f t="shared" si="9"/>
        <v>0.17847331616290718</v>
      </c>
      <c r="V57" s="234">
        <f t="shared" si="9"/>
        <v>0.17812032677135659</v>
      </c>
      <c r="W57" s="234">
        <f t="shared" si="9"/>
        <v>0.17840898418560516</v>
      </c>
      <c r="X57" s="234">
        <f t="shared" si="9"/>
        <v>0.17959379190813429</v>
      </c>
      <c r="Y57" s="234">
        <f t="shared" si="9"/>
        <v>0.17717110873247535</v>
      </c>
      <c r="DA57" s="96"/>
    </row>
    <row r="58" spans="1:105" ht="12" customHeight="1" x14ac:dyDescent="0.25">
      <c r="A58" s="62" t="s">
        <v>2556</v>
      </c>
      <c r="B58" s="302">
        <f t="shared" ref="B58:Y58" si="10">IF(B$17=0,0,B$17/B$5)</f>
        <v>0.11259907052717065</v>
      </c>
      <c r="C58" s="302">
        <f t="shared" si="10"/>
        <v>0.10187528798159202</v>
      </c>
      <c r="D58" s="302">
        <f t="shared" si="10"/>
        <v>9.557666140256843E-2</v>
      </c>
      <c r="E58" s="302">
        <f t="shared" si="10"/>
        <v>0.1094803826082781</v>
      </c>
      <c r="F58" s="302">
        <f t="shared" si="10"/>
        <v>0.11012332077863943</v>
      </c>
      <c r="G58" s="302">
        <f t="shared" si="10"/>
        <v>0.11255694614067191</v>
      </c>
      <c r="H58" s="302">
        <f t="shared" si="10"/>
        <v>0.10985386410135474</v>
      </c>
      <c r="I58" s="302">
        <f t="shared" si="10"/>
        <v>8.3778839259851343E-2</v>
      </c>
      <c r="J58" s="302">
        <f t="shared" si="10"/>
        <v>8.4315475128175665E-2</v>
      </c>
      <c r="K58" s="302">
        <f t="shared" si="10"/>
        <v>7.9531478647557913E-2</v>
      </c>
      <c r="L58" s="302">
        <f t="shared" si="10"/>
        <v>7.8762548785264674E-2</v>
      </c>
      <c r="M58" s="302">
        <f t="shared" si="10"/>
        <v>7.4314602974471969E-2</v>
      </c>
      <c r="N58" s="302">
        <f t="shared" si="10"/>
        <v>8.3387365315320774E-2</v>
      </c>
      <c r="O58" s="302">
        <f t="shared" si="10"/>
        <v>6.9445809557157304E-2</v>
      </c>
      <c r="P58" s="302">
        <f t="shared" si="10"/>
        <v>6.6035614536867251E-2</v>
      </c>
      <c r="Q58" s="302">
        <f t="shared" si="10"/>
        <v>6.2664366938205276E-2</v>
      </c>
      <c r="R58" s="302">
        <f t="shared" si="10"/>
        <v>6.0012287642083835E-2</v>
      </c>
      <c r="S58" s="302">
        <f t="shared" si="10"/>
        <v>6.0163294557999368E-2</v>
      </c>
      <c r="T58" s="302">
        <f t="shared" si="10"/>
        <v>7.2602679137012002E-2</v>
      </c>
      <c r="U58" s="302">
        <f t="shared" si="10"/>
        <v>6.7494408838743011E-2</v>
      </c>
      <c r="V58" s="302">
        <f t="shared" si="10"/>
        <v>6.8166518103751308E-2</v>
      </c>
      <c r="W58" s="302">
        <f t="shared" si="10"/>
        <v>6.6432032464522298E-2</v>
      </c>
      <c r="X58" s="302">
        <f t="shared" si="10"/>
        <v>5.5064031629448104E-2</v>
      </c>
      <c r="Y58" s="302">
        <f t="shared" si="10"/>
        <v>6.6308374872849116E-2</v>
      </c>
      <c r="DA58" s="72"/>
    </row>
    <row r="59" spans="1:105" ht="12" customHeight="1" x14ac:dyDescent="0.25">
      <c r="A59" s="62" t="s">
        <v>2563</v>
      </c>
      <c r="B59" s="302">
        <f t="shared" ref="B59:Y59" si="11">IF(B$23=0,0,B$23/B$5)</f>
        <v>6.9046623383059821E-2</v>
      </c>
      <c r="C59" s="302">
        <f t="shared" si="11"/>
        <v>7.9083426635945489E-2</v>
      </c>
      <c r="D59" s="302">
        <f t="shared" si="11"/>
        <v>8.5425916430497836E-2</v>
      </c>
      <c r="E59" s="302">
        <f t="shared" si="11"/>
        <v>6.5657855226492687E-2</v>
      </c>
      <c r="F59" s="302">
        <f t="shared" si="11"/>
        <v>6.5699355406376989E-2</v>
      </c>
      <c r="G59" s="302">
        <f t="shared" si="11"/>
        <v>6.3726794994790628E-2</v>
      </c>
      <c r="H59" s="302">
        <f t="shared" si="11"/>
        <v>6.7485713983786E-2</v>
      </c>
      <c r="I59" s="302">
        <f t="shared" si="11"/>
        <v>9.2205595469633209E-2</v>
      </c>
      <c r="J59" s="302">
        <f t="shared" si="11"/>
        <v>8.507199222446471E-2</v>
      </c>
      <c r="K59" s="302">
        <f t="shared" si="11"/>
        <v>9.5689570041285393E-2</v>
      </c>
      <c r="L59" s="302">
        <f t="shared" si="11"/>
        <v>9.6481739813963546E-2</v>
      </c>
      <c r="M59" s="302">
        <f t="shared" si="11"/>
        <v>0.10073177859622716</v>
      </c>
      <c r="N59" s="302">
        <f t="shared" si="11"/>
        <v>9.1974889196951251E-2</v>
      </c>
      <c r="O59" s="302">
        <f t="shared" si="11"/>
        <v>0.10636058686194286</v>
      </c>
      <c r="P59" s="302">
        <f t="shared" si="11"/>
        <v>0.1108498618505841</v>
      </c>
      <c r="Q59" s="302">
        <f t="shared" si="11"/>
        <v>0.11416899153310386</v>
      </c>
      <c r="R59" s="302">
        <f t="shared" si="11"/>
        <v>0.11684035235545268</v>
      </c>
      <c r="S59" s="302">
        <f t="shared" si="11"/>
        <v>0.11711536183904901</v>
      </c>
      <c r="T59" s="302">
        <f t="shared" si="11"/>
        <v>0.1056684773212019</v>
      </c>
      <c r="U59" s="302">
        <f t="shared" si="11"/>
        <v>0.11097890732416416</v>
      </c>
      <c r="V59" s="302">
        <f t="shared" si="11"/>
        <v>0.10995380866760529</v>
      </c>
      <c r="W59" s="302">
        <f t="shared" si="11"/>
        <v>0.11197695172108287</v>
      </c>
      <c r="X59" s="302">
        <f t="shared" si="11"/>
        <v>0.12452976027868619</v>
      </c>
      <c r="Y59" s="302">
        <f t="shared" si="11"/>
        <v>0.11086273385962624</v>
      </c>
      <c r="DA59" s="72"/>
    </row>
    <row r="60" spans="1:105" ht="12" customHeight="1" x14ac:dyDescent="0.25">
      <c r="A60" s="174" t="s">
        <v>2565</v>
      </c>
      <c r="B60" s="301">
        <f t="shared" ref="B60:Y60" si="12">IF(B$24=0,0,B$24/B$5)</f>
        <v>7.5692860514209662E-2</v>
      </c>
      <c r="C60" s="301">
        <f t="shared" si="12"/>
        <v>7.5361251738876811E-2</v>
      </c>
      <c r="D60" s="301">
        <f t="shared" si="12"/>
        <v>7.497443149517409E-2</v>
      </c>
      <c r="E60" s="301">
        <f t="shared" si="12"/>
        <v>7.3357348689826005E-2</v>
      </c>
      <c r="F60" s="301">
        <f t="shared" si="12"/>
        <v>7.3840460789437706E-2</v>
      </c>
      <c r="G60" s="301">
        <f t="shared" si="12"/>
        <v>7.4189981751197079E-2</v>
      </c>
      <c r="H60" s="301">
        <f t="shared" si="12"/>
        <v>7.4102445906726627E-2</v>
      </c>
      <c r="I60" s="301">
        <f t="shared" si="12"/>
        <v>7.1932127987056518E-2</v>
      </c>
      <c r="J60" s="301">
        <f t="shared" si="12"/>
        <v>7.0112587472170473E-2</v>
      </c>
      <c r="K60" s="301">
        <f t="shared" si="12"/>
        <v>7.0895466270383289E-2</v>
      </c>
      <c r="L60" s="301">
        <f t="shared" si="12"/>
        <v>7.1237898325599333E-2</v>
      </c>
      <c r="M60" s="301">
        <f t="shared" si="12"/>
        <v>7.0391235041209324E-2</v>
      </c>
      <c r="N60" s="301">
        <f t="shared" si="12"/>
        <v>7.1661673492543029E-2</v>
      </c>
      <c r="O60" s="301">
        <f t="shared" si="12"/>
        <v>6.997029174332392E-2</v>
      </c>
      <c r="P60" s="301">
        <f t="shared" si="12"/>
        <v>6.9746213699218546E-2</v>
      </c>
      <c r="Q60" s="301">
        <f t="shared" si="12"/>
        <v>6.9576790016748255E-2</v>
      </c>
      <c r="R60" s="301">
        <f t="shared" si="12"/>
        <v>6.9169382750149541E-2</v>
      </c>
      <c r="S60" s="301">
        <f t="shared" si="12"/>
        <v>6.9471034027918044E-2</v>
      </c>
      <c r="T60" s="301">
        <f t="shared" si="12"/>
        <v>7.1603005277633247E-2</v>
      </c>
      <c r="U60" s="301">
        <f t="shared" si="12"/>
        <v>7.1021789651450742E-2</v>
      </c>
      <c r="V60" s="301">
        <f t="shared" si="12"/>
        <v>7.1277118905579875E-2</v>
      </c>
      <c r="W60" s="301">
        <f t="shared" si="12"/>
        <v>7.1068944646611648E-2</v>
      </c>
      <c r="X60" s="301">
        <f t="shared" si="12"/>
        <v>6.9122588016604369E-2</v>
      </c>
      <c r="Y60" s="301">
        <f t="shared" si="12"/>
        <v>7.0275420010867437E-2</v>
      </c>
      <c r="DA60" s="178"/>
    </row>
    <row r="61" spans="1:105" ht="12" customHeight="1" x14ac:dyDescent="0.25">
      <c r="A61" s="62" t="s">
        <v>2566</v>
      </c>
      <c r="B61" s="302">
        <f t="shared" ref="B61:Y61" si="13">IF(B$25=0,0,B$25/B$5)</f>
        <v>5.3264698539102505E-2</v>
      </c>
      <c r="C61" s="302">
        <f t="shared" si="13"/>
        <v>5.2364973703318378E-2</v>
      </c>
      <c r="D61" s="302">
        <f t="shared" si="13"/>
        <v>5.1794733621420425E-2</v>
      </c>
      <c r="E61" s="302">
        <f t="shared" si="13"/>
        <v>5.2171456200688707E-2</v>
      </c>
      <c r="F61" s="302">
        <f t="shared" si="13"/>
        <v>5.267815443592707E-2</v>
      </c>
      <c r="G61" s="302">
        <f t="shared" si="13"/>
        <v>5.3117188458348806E-2</v>
      </c>
      <c r="H61" s="302">
        <f t="shared" si="13"/>
        <v>5.25528435789821E-2</v>
      </c>
      <c r="I61" s="302">
        <f t="shared" si="13"/>
        <v>4.9292316558324507E-2</v>
      </c>
      <c r="J61" s="302">
        <f t="shared" si="13"/>
        <v>4.8776396252917083E-2</v>
      </c>
      <c r="K61" s="302">
        <f t="shared" si="13"/>
        <v>4.8261300418044745E-2</v>
      </c>
      <c r="L61" s="302">
        <f t="shared" si="13"/>
        <v>4.859174100001707E-2</v>
      </c>
      <c r="M61" s="302">
        <f t="shared" si="13"/>
        <v>4.7648001466378369E-2</v>
      </c>
      <c r="N61" s="302">
        <f t="shared" si="13"/>
        <v>4.9188861971749584E-2</v>
      </c>
      <c r="O61" s="302">
        <f t="shared" si="13"/>
        <v>4.6982501040528604E-2</v>
      </c>
      <c r="P61" s="302">
        <f t="shared" si="13"/>
        <v>4.6499911282058083E-2</v>
      </c>
      <c r="Q61" s="302">
        <f t="shared" si="13"/>
        <v>4.6283465651941851E-2</v>
      </c>
      <c r="R61" s="302">
        <f t="shared" si="13"/>
        <v>4.5841043589453387E-2</v>
      </c>
      <c r="S61" s="302">
        <f t="shared" si="13"/>
        <v>4.6081042584296253E-2</v>
      </c>
      <c r="T61" s="302">
        <f t="shared" si="13"/>
        <v>4.8297409724966205E-2</v>
      </c>
      <c r="U61" s="302">
        <f t="shared" si="13"/>
        <v>4.7561446396752916E-2</v>
      </c>
      <c r="V61" s="302">
        <f t="shared" si="13"/>
        <v>4.7923207419226593E-2</v>
      </c>
      <c r="W61" s="302">
        <f t="shared" si="13"/>
        <v>4.7623168310086859E-2</v>
      </c>
      <c r="X61" s="302">
        <f t="shared" si="13"/>
        <v>4.5286564221958481E-2</v>
      </c>
      <c r="Y61" s="302">
        <f t="shared" si="13"/>
        <v>4.7081260278933404E-2</v>
      </c>
      <c r="DA61" s="72"/>
    </row>
    <row r="62" spans="1:105" ht="12" customHeight="1" x14ac:dyDescent="0.25">
      <c r="A62" s="62" t="s">
        <v>2568</v>
      </c>
      <c r="B62" s="302">
        <f t="shared" ref="B62:Y62" si="14">IF(B$26=0,0,B$26/B$5)</f>
        <v>2.2428161975107157E-2</v>
      </c>
      <c r="C62" s="302">
        <f t="shared" si="14"/>
        <v>2.299627803555844E-2</v>
      </c>
      <c r="D62" s="302">
        <f t="shared" si="14"/>
        <v>2.3179697873753683E-2</v>
      </c>
      <c r="E62" s="302">
        <f t="shared" si="14"/>
        <v>2.1185892489137291E-2</v>
      </c>
      <c r="F62" s="302">
        <f t="shared" si="14"/>
        <v>2.116230635351064E-2</v>
      </c>
      <c r="G62" s="302">
        <f t="shared" si="14"/>
        <v>2.107279329284828E-2</v>
      </c>
      <c r="H62" s="302">
        <f t="shared" si="14"/>
        <v>2.1549602327744524E-2</v>
      </c>
      <c r="I62" s="302">
        <f t="shared" si="14"/>
        <v>2.2639811428732014E-2</v>
      </c>
      <c r="J62" s="302">
        <f t="shared" si="14"/>
        <v>2.1336191219253398E-2</v>
      </c>
      <c r="K62" s="302">
        <f t="shared" si="14"/>
        <v>2.2634165852338534E-2</v>
      </c>
      <c r="L62" s="302">
        <f t="shared" si="14"/>
        <v>2.264615732558227E-2</v>
      </c>
      <c r="M62" s="302">
        <f t="shared" si="14"/>
        <v>2.2743233574830945E-2</v>
      </c>
      <c r="N62" s="302">
        <f t="shared" si="14"/>
        <v>2.2472811520793442E-2</v>
      </c>
      <c r="O62" s="302">
        <f t="shared" si="14"/>
        <v>2.2987790702795323E-2</v>
      </c>
      <c r="P62" s="302">
        <f t="shared" si="14"/>
        <v>2.3246302417160455E-2</v>
      </c>
      <c r="Q62" s="302">
        <f t="shared" si="14"/>
        <v>2.3293324364806418E-2</v>
      </c>
      <c r="R62" s="302">
        <f t="shared" si="14"/>
        <v>2.3328339160696151E-2</v>
      </c>
      <c r="S62" s="302">
        <f t="shared" si="14"/>
        <v>2.3389991443621787E-2</v>
      </c>
      <c r="T62" s="302">
        <f t="shared" si="14"/>
        <v>2.3305595552667039E-2</v>
      </c>
      <c r="U62" s="302">
        <f t="shared" si="14"/>
        <v>2.346034325469782E-2</v>
      </c>
      <c r="V62" s="302">
        <f t="shared" si="14"/>
        <v>2.3353911486353272E-2</v>
      </c>
      <c r="W62" s="302">
        <f t="shared" si="14"/>
        <v>2.3445776336524799E-2</v>
      </c>
      <c r="X62" s="302">
        <f t="shared" si="14"/>
        <v>2.3836023794645885E-2</v>
      </c>
      <c r="Y62" s="302">
        <f t="shared" si="14"/>
        <v>2.319415973193404E-2</v>
      </c>
      <c r="DA62" s="72"/>
    </row>
    <row r="63" spans="1:105" ht="12" customHeight="1" x14ac:dyDescent="0.25">
      <c r="A63" s="174" t="s">
        <v>2570</v>
      </c>
      <c r="B63" s="301">
        <f t="shared" ref="B63:Y63" si="15">IF(B$27=0,0,B$27/B$5)</f>
        <v>0.22242329866558821</v>
      </c>
      <c r="C63" s="301">
        <f t="shared" si="15"/>
        <v>0.22158209953167868</v>
      </c>
      <c r="D63" s="301">
        <f t="shared" si="15"/>
        <v>0.22163580959150975</v>
      </c>
      <c r="E63" s="301">
        <f t="shared" si="15"/>
        <v>0.21445498510380093</v>
      </c>
      <c r="F63" s="301">
        <f t="shared" si="15"/>
        <v>0.21529307287961189</v>
      </c>
      <c r="G63" s="301">
        <f t="shared" si="15"/>
        <v>0.21585764220668885</v>
      </c>
      <c r="H63" s="301">
        <f t="shared" si="15"/>
        <v>0.21715050377772341</v>
      </c>
      <c r="I63" s="301">
        <f t="shared" si="15"/>
        <v>0.21549114456671575</v>
      </c>
      <c r="J63" s="301">
        <f t="shared" si="15"/>
        <v>0.20741322532976375</v>
      </c>
      <c r="K63" s="301">
        <f t="shared" si="15"/>
        <v>0.21455638614960401</v>
      </c>
      <c r="L63" s="301">
        <f t="shared" si="15"/>
        <v>0.21458484318272839</v>
      </c>
      <c r="M63" s="301">
        <f t="shared" si="15"/>
        <v>0.21434250804575414</v>
      </c>
      <c r="N63" s="301">
        <f t="shared" si="15"/>
        <v>0.2147292912395167</v>
      </c>
      <c r="O63" s="301">
        <f t="shared" si="15"/>
        <v>0.21527313847236751</v>
      </c>
      <c r="P63" s="301">
        <f t="shared" si="15"/>
        <v>0.2165944608825934</v>
      </c>
      <c r="Q63" s="301">
        <f t="shared" si="15"/>
        <v>0.21653064302609282</v>
      </c>
      <c r="R63" s="301">
        <f t="shared" si="15"/>
        <v>0.21655425305820805</v>
      </c>
      <c r="S63" s="301">
        <f t="shared" si="15"/>
        <v>0.21707590579230415</v>
      </c>
      <c r="T63" s="301">
        <f t="shared" si="15"/>
        <v>0.21829121198964951</v>
      </c>
      <c r="U63" s="301">
        <f t="shared" si="15"/>
        <v>0.21853875448519233</v>
      </c>
      <c r="V63" s="301">
        <f t="shared" si="15"/>
        <v>0.21810652257717145</v>
      </c>
      <c r="W63" s="301">
        <f t="shared" si="15"/>
        <v>0.21845998063543498</v>
      </c>
      <c r="X63" s="301">
        <f t="shared" si="15"/>
        <v>0.21991076560179712</v>
      </c>
      <c r="Y63" s="301">
        <f t="shared" si="15"/>
        <v>0.21694421477445958</v>
      </c>
      <c r="DA63" s="178"/>
    </row>
    <row r="64" spans="1:105" ht="12" customHeight="1" x14ac:dyDescent="0.25">
      <c r="A64" s="62" t="s">
        <v>2571</v>
      </c>
      <c r="B64" s="302">
        <f t="shared" ref="B64:Y64" si="16">IF(B$28=0,0,B$28/B$5)</f>
        <v>0.13787641289041297</v>
      </c>
      <c r="C64" s="302">
        <f t="shared" si="16"/>
        <v>0.12474525058970455</v>
      </c>
      <c r="D64" s="302">
        <f t="shared" si="16"/>
        <v>0.11703264661538991</v>
      </c>
      <c r="E64" s="302">
        <f t="shared" si="16"/>
        <v>0.13405761135707522</v>
      </c>
      <c r="F64" s="302">
        <f t="shared" si="16"/>
        <v>0.13484488258608904</v>
      </c>
      <c r="G64" s="302">
        <f t="shared" si="16"/>
        <v>0.13782483200898601</v>
      </c>
      <c r="H64" s="302">
        <f t="shared" si="16"/>
        <v>0.13451493563431197</v>
      </c>
      <c r="I64" s="302">
        <f t="shared" si="16"/>
        <v>0.10258633378757308</v>
      </c>
      <c r="J64" s="302">
        <f t="shared" si="16"/>
        <v>0.10324343893246002</v>
      </c>
      <c r="K64" s="302">
        <f t="shared" si="16"/>
        <v>9.7385484058234176E-2</v>
      </c>
      <c r="L64" s="302">
        <f t="shared" si="16"/>
        <v>9.6443937288079151E-2</v>
      </c>
      <c r="M64" s="302">
        <f t="shared" si="16"/>
        <v>9.0997473029965706E-2</v>
      </c>
      <c r="N64" s="302">
        <f t="shared" si="16"/>
        <v>0.10210697793712745</v>
      </c>
      <c r="O64" s="302">
        <f t="shared" si="16"/>
        <v>8.5035685172029349E-2</v>
      </c>
      <c r="P64" s="302">
        <f t="shared" si="16"/>
        <v>8.0859936167592544E-2</v>
      </c>
      <c r="Q64" s="302">
        <f t="shared" si="16"/>
        <v>7.6731877883516625E-2</v>
      </c>
      <c r="R64" s="302">
        <f t="shared" si="16"/>
        <v>7.3484433847449612E-2</v>
      </c>
      <c r="S64" s="302">
        <f t="shared" si="16"/>
        <v>7.3669340275101261E-2</v>
      </c>
      <c r="T64" s="302">
        <f t="shared" si="16"/>
        <v>8.8901239759606468E-2</v>
      </c>
      <c r="U64" s="302">
        <f t="shared" si="16"/>
        <v>8.2646214904583265E-2</v>
      </c>
      <c r="V64" s="302">
        <f t="shared" si="16"/>
        <v>8.3469205841328123E-2</v>
      </c>
      <c r="W64" s="302">
        <f t="shared" si="16"/>
        <v>8.1345345874925298E-2</v>
      </c>
      <c r="X64" s="302">
        <f t="shared" si="16"/>
        <v>6.7425344852385424E-2</v>
      </c>
      <c r="Y64" s="302">
        <f t="shared" si="16"/>
        <v>8.1193928415733571E-2</v>
      </c>
      <c r="DA64" s="72"/>
    </row>
    <row r="65" spans="1:105" ht="12" customHeight="1" x14ac:dyDescent="0.25">
      <c r="A65" s="62" t="s">
        <v>2578</v>
      </c>
      <c r="B65" s="302">
        <f t="shared" ref="B65:Y65" si="17">IF(B$34=0,0,B$34/B$5)</f>
        <v>8.4546885775175259E-2</v>
      </c>
      <c r="C65" s="302">
        <f t="shared" si="17"/>
        <v>9.6836848941974113E-2</v>
      </c>
      <c r="D65" s="302">
        <f t="shared" si="17"/>
        <v>0.10460316297611982</v>
      </c>
      <c r="E65" s="302">
        <f t="shared" si="17"/>
        <v>8.0397373746725731E-2</v>
      </c>
      <c r="F65" s="302">
        <f t="shared" si="17"/>
        <v>8.0448190293522848E-2</v>
      </c>
      <c r="G65" s="302">
        <f t="shared" si="17"/>
        <v>7.8032810197702848E-2</v>
      </c>
      <c r="H65" s="302">
        <f t="shared" si="17"/>
        <v>8.2635568143411442E-2</v>
      </c>
      <c r="I65" s="302">
        <f t="shared" si="17"/>
        <v>0.11290481077914269</v>
      </c>
      <c r="J65" s="302">
        <f t="shared" si="17"/>
        <v>0.10416978639730373</v>
      </c>
      <c r="K65" s="302">
        <f t="shared" si="17"/>
        <v>0.11717090209136985</v>
      </c>
      <c r="L65" s="302">
        <f t="shared" si="17"/>
        <v>0.11814090589464923</v>
      </c>
      <c r="M65" s="302">
        <f t="shared" si="17"/>
        <v>0.12334503501578843</v>
      </c>
      <c r="N65" s="302">
        <f t="shared" si="17"/>
        <v>0.11262231330238927</v>
      </c>
      <c r="O65" s="302">
        <f t="shared" si="17"/>
        <v>0.13023745330033817</v>
      </c>
      <c r="P65" s="302">
        <f t="shared" si="17"/>
        <v>0.13573452471500086</v>
      </c>
      <c r="Q65" s="302">
        <f t="shared" si="17"/>
        <v>0.13979876514257619</v>
      </c>
      <c r="R65" s="302">
        <f t="shared" si="17"/>
        <v>0.14306981921075845</v>
      </c>
      <c r="S65" s="302">
        <f t="shared" si="17"/>
        <v>0.14340656551720291</v>
      </c>
      <c r="T65" s="302">
        <f t="shared" si="17"/>
        <v>0.12938997223004306</v>
      </c>
      <c r="U65" s="302">
        <f t="shared" si="17"/>
        <v>0.13589253958060907</v>
      </c>
      <c r="V65" s="302">
        <f t="shared" si="17"/>
        <v>0.13463731673584334</v>
      </c>
      <c r="W65" s="302">
        <f t="shared" si="17"/>
        <v>0.13711463476050967</v>
      </c>
      <c r="X65" s="302">
        <f t="shared" si="17"/>
        <v>0.15248542074941171</v>
      </c>
      <c r="Y65" s="302">
        <f t="shared" si="17"/>
        <v>0.13575028635872599</v>
      </c>
      <c r="DA65" s="72"/>
    </row>
    <row r="66" spans="1:105" ht="12" customHeight="1" x14ac:dyDescent="0.25">
      <c r="A66" s="174" t="s">
        <v>2580</v>
      </c>
      <c r="B66" s="301">
        <f t="shared" ref="B66:Y66" si="18">IF(B$35=0,0,B$35/B$5)</f>
        <v>0.19283714622279419</v>
      </c>
      <c r="C66" s="301">
        <f t="shared" si="18"/>
        <v>0.18714903400106697</v>
      </c>
      <c r="D66" s="301">
        <f t="shared" si="18"/>
        <v>0.18509338376705212</v>
      </c>
      <c r="E66" s="301">
        <f t="shared" si="18"/>
        <v>0.22713913388716267</v>
      </c>
      <c r="F66" s="301">
        <f t="shared" si="18"/>
        <v>0.22529239697345499</v>
      </c>
      <c r="G66" s="301">
        <f t="shared" si="18"/>
        <v>0.2249675525492135</v>
      </c>
      <c r="H66" s="301">
        <f t="shared" si="18"/>
        <v>0.21635746498252842</v>
      </c>
      <c r="I66" s="301">
        <f t="shared" si="18"/>
        <v>0.20743045022843964</v>
      </c>
      <c r="J66" s="301">
        <f t="shared" si="18"/>
        <v>0.24221357153331888</v>
      </c>
      <c r="K66" s="301">
        <f t="shared" si="18"/>
        <v>0.21042743901504002</v>
      </c>
      <c r="L66" s="301">
        <f t="shared" si="18"/>
        <v>0.20982761598522512</v>
      </c>
      <c r="M66" s="301">
        <f t="shared" si="18"/>
        <v>0.20989216587226822</v>
      </c>
      <c r="N66" s="301">
        <f t="shared" si="18"/>
        <v>0.21141379648727546</v>
      </c>
      <c r="O66" s="301">
        <f t="shared" si="18"/>
        <v>0.20525625903057665</v>
      </c>
      <c r="P66" s="301">
        <f t="shared" si="18"/>
        <v>0.19945853553009396</v>
      </c>
      <c r="Q66" s="301">
        <f t="shared" si="18"/>
        <v>0.19912956509429228</v>
      </c>
      <c r="R66" s="301">
        <f t="shared" si="18"/>
        <v>0.19902438442292597</v>
      </c>
      <c r="S66" s="301">
        <f t="shared" si="18"/>
        <v>0.1968783250164638</v>
      </c>
      <c r="T66" s="301">
        <f t="shared" si="18"/>
        <v>0.19346217422478523</v>
      </c>
      <c r="U66" s="301">
        <f t="shared" si="18"/>
        <v>0.19152107309778399</v>
      </c>
      <c r="V66" s="301">
        <f t="shared" si="18"/>
        <v>0.19350273203238769</v>
      </c>
      <c r="W66" s="301">
        <f t="shared" si="18"/>
        <v>0.19181060074615194</v>
      </c>
      <c r="X66" s="301">
        <f t="shared" si="18"/>
        <v>0.1857613625233146</v>
      </c>
      <c r="Y66" s="301">
        <f t="shared" si="18"/>
        <v>0.19867509147615511</v>
      </c>
      <c r="DA66" s="178"/>
    </row>
    <row r="67" spans="1:105" ht="12" customHeight="1" x14ac:dyDescent="0.25">
      <c r="A67" s="174" t="s">
        <v>2592</v>
      </c>
      <c r="B67" s="301">
        <f t="shared" ref="B67:Y67" si="19">IF(B$46=0,0,B$46/B$5)</f>
        <v>0.12207428913044979</v>
      </c>
      <c r="C67" s="301">
        <f t="shared" si="19"/>
        <v>0.12516648920908993</v>
      </c>
      <c r="D67" s="301">
        <f t="shared" si="19"/>
        <v>0.12616482542518107</v>
      </c>
      <c r="E67" s="301">
        <f t="shared" si="19"/>
        <v>0.11531273797986803</v>
      </c>
      <c r="F67" s="301">
        <f t="shared" si="19"/>
        <v>0.11518436095355822</v>
      </c>
      <c r="G67" s="301">
        <f t="shared" si="19"/>
        <v>0.11469715013082665</v>
      </c>
      <c r="H67" s="301">
        <f t="shared" si="19"/>
        <v>0.11729237501151633</v>
      </c>
      <c r="I67" s="301">
        <f t="shared" si="19"/>
        <v>0.12322627637865936</v>
      </c>
      <c r="J67" s="301">
        <f t="shared" si="19"/>
        <v>0.11613079924839709</v>
      </c>
      <c r="K67" s="301">
        <f t="shared" si="19"/>
        <v>0.12319554805924862</v>
      </c>
      <c r="L67" s="301">
        <f t="shared" si="19"/>
        <v>0.12326081647373047</v>
      </c>
      <c r="M67" s="301">
        <f t="shared" si="19"/>
        <v>0.12378919299123708</v>
      </c>
      <c r="N67" s="301">
        <f t="shared" si="19"/>
        <v>0.12231731223487084</v>
      </c>
      <c r="O67" s="301">
        <f t="shared" si="19"/>
        <v>0.1251202934880665</v>
      </c>
      <c r="P67" s="301">
        <f t="shared" si="19"/>
        <v>0.126527347432034</v>
      </c>
      <c r="Q67" s="301">
        <f t="shared" si="19"/>
        <v>0.12678328328798075</v>
      </c>
      <c r="R67" s="301">
        <f t="shared" si="19"/>
        <v>0.12697386539283773</v>
      </c>
      <c r="S67" s="301">
        <f t="shared" si="19"/>
        <v>0.12730943273089101</v>
      </c>
      <c r="T67" s="301">
        <f t="shared" si="19"/>
        <v>0.12685007416172844</v>
      </c>
      <c r="U67" s="301">
        <f t="shared" si="19"/>
        <v>0.12769235074867946</v>
      </c>
      <c r="V67" s="301">
        <f t="shared" si="19"/>
        <v>0.12711305305696588</v>
      </c>
      <c r="W67" s="301">
        <f t="shared" si="19"/>
        <v>0.12761306443967343</v>
      </c>
      <c r="X67" s="301">
        <f t="shared" si="19"/>
        <v>0.12973714313537629</v>
      </c>
      <c r="Y67" s="301">
        <f t="shared" si="19"/>
        <v>0.12624353990293594</v>
      </c>
      <c r="DA67" s="178"/>
    </row>
    <row r="68" spans="1:105" ht="12" customHeight="1" x14ac:dyDescent="0.25">
      <c r="A68" s="41" t="s">
        <v>2594</v>
      </c>
      <c r="B68" s="235">
        <f t="shared" ref="B68:Y68" si="20">IF(B$47=0,0,B$47/B$5)</f>
        <v>7.6457646380688041E-2</v>
      </c>
      <c r="C68" s="235">
        <f t="shared" si="20"/>
        <v>7.8394355099903779E-2</v>
      </c>
      <c r="D68" s="235">
        <f t="shared" si="20"/>
        <v>7.9019633673489048E-2</v>
      </c>
      <c r="E68" s="235">
        <f t="shared" si="20"/>
        <v>7.2222747365190409E-2</v>
      </c>
      <c r="F68" s="235">
        <f t="shared" si="20"/>
        <v>7.2142342184452368E-2</v>
      </c>
      <c r="G68" s="235">
        <f t="shared" si="20"/>
        <v>7.1837191992199817E-2</v>
      </c>
      <c r="H68" s="235">
        <f t="shared" si="20"/>
        <v>7.3462634889467832E-2</v>
      </c>
      <c r="I68" s="235">
        <f t="shared" si="20"/>
        <v>7.7179159766398164E-2</v>
      </c>
      <c r="J68" s="235">
        <f t="shared" si="20"/>
        <v>7.2735116019003287E-2</v>
      </c>
      <c r="K68" s="235">
        <f t="shared" si="20"/>
        <v>7.7159913985848386E-2</v>
      </c>
      <c r="L68" s="235">
        <f t="shared" si="20"/>
        <v>7.7200792940703006E-2</v>
      </c>
      <c r="M68" s="235">
        <f t="shared" si="20"/>
        <v>7.7531726057079503E-2</v>
      </c>
      <c r="N68" s="235">
        <f t="shared" si="20"/>
        <v>7.6609856765958509E-2</v>
      </c>
      <c r="O68" s="235">
        <f t="shared" si="20"/>
        <v>7.8365421766542029E-2</v>
      </c>
      <c r="P68" s="235">
        <f t="shared" si="20"/>
        <v>7.9246688687305791E-2</v>
      </c>
      <c r="Q68" s="235">
        <f t="shared" si="20"/>
        <v>7.9406986595321527E-2</v>
      </c>
      <c r="R68" s="235">
        <f t="shared" si="20"/>
        <v>7.9526352100403944E-2</v>
      </c>
      <c r="S68" s="235">
        <f t="shared" si="20"/>
        <v>7.9736524848920812E-2</v>
      </c>
      <c r="T68" s="235">
        <f t="shared" si="20"/>
        <v>7.9448819097831538E-2</v>
      </c>
      <c r="U68" s="235">
        <f t="shared" si="20"/>
        <v>7.9976354305274083E-2</v>
      </c>
      <c r="V68" s="235">
        <f t="shared" si="20"/>
        <v>7.9613528206693623E-2</v>
      </c>
      <c r="W68" s="235">
        <f t="shared" si="20"/>
        <v>7.9926695653808735E-2</v>
      </c>
      <c r="X68" s="235">
        <f t="shared" si="20"/>
        <v>8.1257049972950024E-2</v>
      </c>
      <c r="Y68" s="235">
        <f t="shared" si="20"/>
        <v>7.9068934175241717E-2</v>
      </c>
      <c r="DA68" s="97"/>
    </row>
    <row r="69" spans="1:105" ht="12" customHeight="1" x14ac:dyDescent="0.25">
      <c r="A69" s="172"/>
      <c r="B69" s="172"/>
      <c r="C69" s="172"/>
      <c r="D69" s="172"/>
      <c r="E69" s="172"/>
      <c r="F69" s="172"/>
      <c r="G69" s="172"/>
      <c r="H69" s="172"/>
      <c r="I69" s="172"/>
      <c r="J69" s="172"/>
      <c r="K69" s="172"/>
      <c r="L69" s="172"/>
      <c r="M69" s="172"/>
      <c r="N69" s="172"/>
      <c r="O69" s="172"/>
      <c r="P69" s="172"/>
      <c r="Q69" s="172"/>
      <c r="R69" s="172"/>
      <c r="S69" s="172"/>
      <c r="T69" s="172"/>
      <c r="U69" s="172"/>
      <c r="V69" s="172"/>
      <c r="W69" s="172"/>
      <c r="X69" s="172"/>
      <c r="Y69" s="172"/>
      <c r="DA69" s="176"/>
    </row>
    <row r="70" spans="1:105" ht="15" customHeight="1" x14ac:dyDescent="0.25">
      <c r="A70" s="32" t="s">
        <v>341</v>
      </c>
      <c r="B70" s="257"/>
      <c r="C70" s="257"/>
      <c r="D70" s="257"/>
      <c r="E70" s="257"/>
      <c r="F70" s="257"/>
      <c r="G70" s="257"/>
      <c r="H70" s="257"/>
      <c r="I70" s="257"/>
      <c r="J70" s="257"/>
      <c r="K70" s="257"/>
      <c r="L70" s="257"/>
      <c r="M70" s="257"/>
      <c r="N70" s="257"/>
      <c r="O70" s="257"/>
      <c r="P70" s="257"/>
      <c r="Q70" s="257"/>
      <c r="R70" s="257"/>
      <c r="S70" s="257"/>
      <c r="T70" s="257"/>
      <c r="U70" s="257"/>
      <c r="V70" s="257"/>
      <c r="W70" s="257"/>
      <c r="X70" s="257"/>
      <c r="Y70" s="257"/>
      <c r="DA70" s="88"/>
    </row>
    <row r="71" spans="1:105" ht="12" customHeight="1" x14ac:dyDescent="0.25">
      <c r="A71" s="172"/>
      <c r="B71" s="172"/>
      <c r="C71" s="172"/>
      <c r="D71" s="172"/>
      <c r="E71" s="172"/>
      <c r="F71" s="172"/>
      <c r="G71" s="172"/>
      <c r="H71" s="172"/>
      <c r="I71" s="172"/>
      <c r="J71" s="172"/>
      <c r="K71" s="172"/>
      <c r="L71" s="172"/>
      <c r="M71" s="172"/>
      <c r="N71" s="172"/>
      <c r="O71" s="172"/>
      <c r="P71" s="172"/>
      <c r="Q71" s="172"/>
      <c r="R71" s="172"/>
      <c r="S71" s="172"/>
      <c r="T71" s="172"/>
      <c r="U71" s="172"/>
      <c r="V71" s="172"/>
      <c r="W71" s="172"/>
      <c r="X71" s="172"/>
      <c r="Y71" s="172"/>
      <c r="DA71" s="176"/>
    </row>
    <row r="72" spans="1:105" ht="12" customHeight="1" x14ac:dyDescent="0.25">
      <c r="A72" s="35" t="s">
        <v>24</v>
      </c>
      <c r="B72" s="322">
        <f>IF(B$5=0,0,B$5/MAE_fec!B$5)</f>
        <v>0.5376473497504255</v>
      </c>
      <c r="C72" s="322">
        <f>IF(C$5=0,0,C$5/MAE_fec!C$5)</f>
        <v>0.54062555464545248</v>
      </c>
      <c r="D72" s="322">
        <f>IF(D$5=0,0,D$5/MAE_fec!D$5)</f>
        <v>0.54648605639356351</v>
      </c>
      <c r="E72" s="322">
        <f>IF(E$5=0,0,E$5/MAE_fec!E$5)</f>
        <v>0.54676992065541352</v>
      </c>
      <c r="F72" s="322">
        <f>IF(F$5=0,0,F$5/MAE_fec!F$5)</f>
        <v>0.54897560448134841</v>
      </c>
      <c r="G72" s="322">
        <f>IF(G$5=0,0,G$5/MAE_fec!G$5)</f>
        <v>0.54799389762218564</v>
      </c>
      <c r="H72" s="322">
        <f>IF(H$5=0,0,H$5/MAE_fec!H$5)</f>
        <v>0.54620636113421395</v>
      </c>
      <c r="I72" s="322">
        <f>IF(I$5=0,0,I$5/MAE_fec!I$5)</f>
        <v>0.55567723718837458</v>
      </c>
      <c r="J72" s="322">
        <f>IF(J$5=0,0,J$5/MAE_fec!J$5)</f>
        <v>0.56250682562147514</v>
      </c>
      <c r="K72" s="322">
        <f>IF(K$5=0,0,K$5/MAE_fec!K$5)</f>
        <v>0.55820242383397023</v>
      </c>
      <c r="L72" s="322">
        <f>IF(L$5=0,0,L$5/MAE_fec!L$5)</f>
        <v>0.55860893619015461</v>
      </c>
      <c r="M72" s="322">
        <f>IF(M$5=0,0,M$5/MAE_fec!M$5)</f>
        <v>0.5602053165812122</v>
      </c>
      <c r="N72" s="322">
        <f>IF(N$5=0,0,N$5/MAE_fec!N$5)</f>
        <v>0.55686513738530075</v>
      </c>
      <c r="O72" s="322">
        <f>IF(O$5=0,0,O$5/MAE_fec!O$5)</f>
        <v>0.56111404835462042</v>
      </c>
      <c r="P72" s="322">
        <f>IF(P$5=0,0,P$5/MAE_fec!P$5)</f>
        <v>0.56224947243118861</v>
      </c>
      <c r="Q72" s="322">
        <f>IF(Q$5=0,0,Q$5/MAE_fec!Q$5)</f>
        <v>0.5634098313040744</v>
      </c>
      <c r="R72" s="322">
        <f>IF(R$5=0,0,R$5/MAE_fec!R$5)</f>
        <v>0.5640468369521453</v>
      </c>
      <c r="S72" s="322">
        <f>IF(S$5=0,0,S$5/MAE_fec!S$5)</f>
        <v>0.56386285536417891</v>
      </c>
      <c r="T72" s="322">
        <f>IF(T$5=0,0,T$5/MAE_fec!T$5)</f>
        <v>0.55903303027026663</v>
      </c>
      <c r="U72" s="322">
        <f>IF(U$5=0,0,U$5/MAE_fec!U$5)</f>
        <v>0.56036108273856977</v>
      </c>
      <c r="V72" s="322">
        <f>IF(V$5=0,0,V$5/MAE_fec!V$5)</f>
        <v>0.56034149822688251</v>
      </c>
      <c r="W72" s="322">
        <f>IF(W$5=0,0,W$5/MAE_fec!W$5)</f>
        <v>0.56067155981726469</v>
      </c>
      <c r="X72" s="322">
        <f>IF(X$5=0,0,X$5/MAE_fec!X$5)</f>
        <v>0.56305167596811734</v>
      </c>
      <c r="Y72" s="322">
        <f>IF(Y$5=0,0,Y$5/MAE_fec!Y$5)</f>
        <v>0.5598031787504093</v>
      </c>
      <c r="DA72" s="95"/>
    </row>
    <row r="73" spans="1:105" ht="12" customHeight="1" x14ac:dyDescent="0.25">
      <c r="A73" s="173" t="s">
        <v>91</v>
      </c>
      <c r="B73" s="335">
        <f>IF(B$6=0,0,B$6/MAE_fec!B$6)</f>
        <v>0.48143427282003509</v>
      </c>
      <c r="C73" s="335">
        <f>IF(C$6=0,0,C$6/MAE_fec!C$6)</f>
        <v>0.4814342728200347</v>
      </c>
      <c r="D73" s="335">
        <f>IF(D$6=0,0,D$6/MAE_fec!D$6)</f>
        <v>0.48143427282003476</v>
      </c>
      <c r="E73" s="335">
        <f>IF(E$6=0,0,E$6/MAE_fec!E$6)</f>
        <v>0.48143427282003476</v>
      </c>
      <c r="F73" s="335">
        <f>IF(F$6=0,0,F$6/MAE_fec!F$6)</f>
        <v>0.48143427282003487</v>
      </c>
      <c r="G73" s="335">
        <f>IF(G$6=0,0,G$6/MAE_fec!G$6)</f>
        <v>0.48143427282003498</v>
      </c>
      <c r="H73" s="335">
        <f>IF(H$6=0,0,H$6/MAE_fec!H$6)</f>
        <v>0.48143427282003493</v>
      </c>
      <c r="I73" s="335">
        <f>IF(I$6=0,0,I$6/MAE_fec!I$6)</f>
        <v>0.48143427282003481</v>
      </c>
      <c r="J73" s="335">
        <f>IF(J$6=0,0,J$6/MAE_fec!J$6)</f>
        <v>0.48143427282003481</v>
      </c>
      <c r="K73" s="335">
        <f>IF(K$6=0,0,K$6/MAE_fec!K$6)</f>
        <v>0.48143427282003493</v>
      </c>
      <c r="L73" s="335">
        <f>IF(L$6=0,0,L$6/MAE_fec!L$6)</f>
        <v>0.48143427282003498</v>
      </c>
      <c r="M73" s="335">
        <f>IF(M$6=0,0,M$6/MAE_fec!M$6)</f>
        <v>0.48143427282003498</v>
      </c>
      <c r="N73" s="335">
        <f>IF(N$6=0,0,N$6/MAE_fec!N$6)</f>
        <v>0.48143427282003493</v>
      </c>
      <c r="O73" s="335">
        <f>IF(O$6=0,0,O$6/MAE_fec!O$6)</f>
        <v>0.48143427282003481</v>
      </c>
      <c r="P73" s="335">
        <f>IF(P$6=0,0,P$6/MAE_fec!P$6)</f>
        <v>0.48143427282003493</v>
      </c>
      <c r="Q73" s="335">
        <f>IF(Q$6=0,0,Q$6/MAE_fec!Q$6)</f>
        <v>0.48143427282003493</v>
      </c>
      <c r="R73" s="335">
        <f>IF(R$6=0,0,R$6/MAE_fec!R$6)</f>
        <v>0.48143427282003487</v>
      </c>
      <c r="S73" s="335">
        <f>IF(S$6=0,0,S$6/MAE_fec!S$6)</f>
        <v>0.48143427282003487</v>
      </c>
      <c r="T73" s="335">
        <f>IF(T$6=0,0,T$6/MAE_fec!T$6)</f>
        <v>0.48143427282003481</v>
      </c>
      <c r="U73" s="335">
        <f>IF(U$6=0,0,U$6/MAE_fec!U$6)</f>
        <v>0.48143427282003476</v>
      </c>
      <c r="V73" s="335">
        <f>IF(V$6=0,0,V$6/MAE_fec!V$6)</f>
        <v>0.48143427282003487</v>
      </c>
      <c r="W73" s="335">
        <f>IF(W$6=0,0,W$6/MAE_fec!W$6)</f>
        <v>0.48143427282003476</v>
      </c>
      <c r="X73" s="335">
        <f>IF(X$6=0,0,X$6/MAE_fec!X$6)</f>
        <v>0.48143427282003498</v>
      </c>
      <c r="Y73" s="335">
        <f>IF(Y$6=0,0,Y$6/MAE_fec!Y$6)</f>
        <v>0.48143427282003493</v>
      </c>
      <c r="DA73" s="177"/>
    </row>
    <row r="74" spans="1:105" ht="12" customHeight="1" x14ac:dyDescent="0.25">
      <c r="A74" s="173" t="s">
        <v>92</v>
      </c>
      <c r="B74" s="335">
        <f>IF(B$7=0,0,B$7/MAE_fec!B$7)</f>
        <v>0.12500903250507817</v>
      </c>
      <c r="C74" s="335">
        <f>IF(C$7=0,0,C$7/MAE_fec!C$7)</f>
        <v>0.12500903250507814</v>
      </c>
      <c r="D74" s="335">
        <f>IF(D$7=0,0,D$7/MAE_fec!D$7)</f>
        <v>0.12500903250507817</v>
      </c>
      <c r="E74" s="335">
        <f>IF(E$7=0,0,E$7/MAE_fec!E$7)</f>
        <v>0.12500903250507817</v>
      </c>
      <c r="F74" s="335">
        <f>IF(F$7=0,0,F$7/MAE_fec!F$7)</f>
        <v>0.12500903250507814</v>
      </c>
      <c r="G74" s="335">
        <f>IF(G$7=0,0,G$7/MAE_fec!G$7)</f>
        <v>0.12500903250507817</v>
      </c>
      <c r="H74" s="335">
        <f>IF(H$7=0,0,H$7/MAE_fec!H$7)</f>
        <v>0.12500903250507817</v>
      </c>
      <c r="I74" s="335">
        <f>IF(I$7=0,0,I$7/MAE_fec!I$7)</f>
        <v>0.12500903250507819</v>
      </c>
      <c r="J74" s="335">
        <f>IF(J$7=0,0,J$7/MAE_fec!J$7)</f>
        <v>0.12500903250507817</v>
      </c>
      <c r="K74" s="335">
        <f>IF(K$7=0,0,K$7/MAE_fec!K$7)</f>
        <v>0.12500903250507817</v>
      </c>
      <c r="L74" s="335">
        <f>IF(L$7=0,0,L$7/MAE_fec!L$7)</f>
        <v>0.12500903250507817</v>
      </c>
      <c r="M74" s="335">
        <f>IF(M$7=0,0,M$7/MAE_fec!M$7)</f>
        <v>0.12500903250507814</v>
      </c>
      <c r="N74" s="335">
        <f>IF(N$7=0,0,N$7/MAE_fec!N$7)</f>
        <v>0.12500903250507817</v>
      </c>
      <c r="O74" s="335">
        <f>IF(O$7=0,0,O$7/MAE_fec!O$7)</f>
        <v>0.12500903250507817</v>
      </c>
      <c r="P74" s="335">
        <f>IF(P$7=0,0,P$7/MAE_fec!P$7)</f>
        <v>0.12500903250507819</v>
      </c>
      <c r="Q74" s="335">
        <f>IF(Q$7=0,0,Q$7/MAE_fec!Q$7)</f>
        <v>0.12500903250507817</v>
      </c>
      <c r="R74" s="335">
        <f>IF(R$7=0,0,R$7/MAE_fec!R$7)</f>
        <v>0.12500903250507819</v>
      </c>
      <c r="S74" s="335">
        <f>IF(S$7=0,0,S$7/MAE_fec!S$7)</f>
        <v>0.12500903250507819</v>
      </c>
      <c r="T74" s="335">
        <f>IF(T$7=0,0,T$7/MAE_fec!T$7)</f>
        <v>0.12500903250507817</v>
      </c>
      <c r="U74" s="335">
        <f>IF(U$7=0,0,U$7/MAE_fec!U$7)</f>
        <v>0.12500903250507817</v>
      </c>
      <c r="V74" s="335">
        <f>IF(V$7=0,0,V$7/MAE_fec!V$7)</f>
        <v>0.12500903250507817</v>
      </c>
      <c r="W74" s="335">
        <f>IF(W$7=0,0,W$7/MAE_fec!W$7)</f>
        <v>0.12500903250507819</v>
      </c>
      <c r="X74" s="335">
        <f>IF(X$7=0,0,X$7/MAE_fec!X$7)</f>
        <v>0.12500903250507817</v>
      </c>
      <c r="Y74" s="335">
        <f>IF(Y$7=0,0,Y$7/MAE_fec!Y$7)</f>
        <v>0.12500903250507817</v>
      </c>
      <c r="DA74" s="177"/>
    </row>
    <row r="75" spans="1:105" ht="12" customHeight="1" x14ac:dyDescent="0.25">
      <c r="A75" s="173" t="s">
        <v>93</v>
      </c>
      <c r="B75" s="335">
        <f>IF(B$8=0,0,B$8/MAE_fec!B$8)</f>
        <v>0.66986756908167611</v>
      </c>
      <c r="C75" s="335">
        <f>IF(C$8=0,0,C$8/MAE_fec!C$8)</f>
        <v>0.66986756908167611</v>
      </c>
      <c r="D75" s="335">
        <f>IF(D$8=0,0,D$8/MAE_fec!D$8)</f>
        <v>0.66986756908167611</v>
      </c>
      <c r="E75" s="335">
        <f>IF(E$8=0,0,E$8/MAE_fec!E$8)</f>
        <v>0.66986756908167622</v>
      </c>
      <c r="F75" s="335">
        <f>IF(F$8=0,0,F$8/MAE_fec!F$8)</f>
        <v>0.669867569081676</v>
      </c>
      <c r="G75" s="335">
        <f>IF(G$8=0,0,G$8/MAE_fec!G$8)</f>
        <v>0.66986756908167611</v>
      </c>
      <c r="H75" s="335">
        <f>IF(H$8=0,0,H$8/MAE_fec!H$8)</f>
        <v>0.66986756908167611</v>
      </c>
      <c r="I75" s="335">
        <f>IF(I$8=0,0,I$8/MAE_fec!I$8)</f>
        <v>0.66986756908167611</v>
      </c>
      <c r="J75" s="335">
        <f>IF(J$8=0,0,J$8/MAE_fec!J$8)</f>
        <v>0.66986756908167611</v>
      </c>
      <c r="K75" s="335">
        <f>IF(K$8=0,0,K$8/MAE_fec!K$8)</f>
        <v>0.66986756908167622</v>
      </c>
      <c r="L75" s="335">
        <f>IF(L$8=0,0,L$8/MAE_fec!L$8)</f>
        <v>0.66986756908167622</v>
      </c>
      <c r="M75" s="335">
        <f>IF(M$8=0,0,M$8/MAE_fec!M$8)</f>
        <v>0.66986756908167644</v>
      </c>
      <c r="N75" s="335">
        <f>IF(N$8=0,0,N$8/MAE_fec!N$8)</f>
        <v>0.66986756908167622</v>
      </c>
      <c r="O75" s="335">
        <f>IF(O$8=0,0,O$8/MAE_fec!O$8)</f>
        <v>0.66986756908167611</v>
      </c>
      <c r="P75" s="335">
        <f>IF(P$8=0,0,P$8/MAE_fec!P$8)</f>
        <v>0.669867569081676</v>
      </c>
      <c r="Q75" s="335">
        <f>IF(Q$8=0,0,Q$8/MAE_fec!Q$8)</f>
        <v>0.66986756908167611</v>
      </c>
      <c r="R75" s="335">
        <f>IF(R$8=0,0,R$8/MAE_fec!R$8)</f>
        <v>0.66986756908167611</v>
      </c>
      <c r="S75" s="335">
        <f>IF(S$8=0,0,S$8/MAE_fec!S$8)</f>
        <v>0.669867569081676</v>
      </c>
      <c r="T75" s="335">
        <f>IF(T$8=0,0,T$8/MAE_fec!T$8)</f>
        <v>0.66986756908167622</v>
      </c>
      <c r="U75" s="335">
        <f>IF(U$8=0,0,U$8/MAE_fec!U$8)</f>
        <v>0.66986756908167611</v>
      </c>
      <c r="V75" s="335">
        <f>IF(V$8=0,0,V$8/MAE_fec!V$8)</f>
        <v>0.66986756908167611</v>
      </c>
      <c r="W75" s="335">
        <f>IF(W$8=0,0,W$8/MAE_fec!W$8)</f>
        <v>0.66986756908167611</v>
      </c>
      <c r="X75" s="335">
        <f>IF(X$8=0,0,X$8/MAE_fec!X$8)</f>
        <v>0.66986756908167611</v>
      </c>
      <c r="Y75" s="335">
        <f>IF(Y$8=0,0,Y$8/MAE_fec!Y$8)</f>
        <v>0.66986756908167611</v>
      </c>
      <c r="DA75" s="177"/>
    </row>
    <row r="76" spans="1:105" ht="12" customHeight="1" x14ac:dyDescent="0.25">
      <c r="A76" s="173" t="s">
        <v>94</v>
      </c>
      <c r="B76" s="335">
        <f>IF(B$9=0,0,B$9/MAE_fec!B$9)</f>
        <v>0.47457285882776351</v>
      </c>
      <c r="C76" s="335">
        <f>IF(C$9=0,0,C$9/MAE_fec!C$9)</f>
        <v>0.47457285882776323</v>
      </c>
      <c r="D76" s="335">
        <f>IF(D$9=0,0,D$9/MAE_fec!D$9)</f>
        <v>0.47457285882776351</v>
      </c>
      <c r="E76" s="335">
        <f>IF(E$9=0,0,E$9/MAE_fec!E$9)</f>
        <v>0.47457285882776334</v>
      </c>
      <c r="F76" s="335">
        <f>IF(F$9=0,0,F$9/MAE_fec!F$9)</f>
        <v>0.47457285882776329</v>
      </c>
      <c r="G76" s="335">
        <f>IF(G$9=0,0,G$9/MAE_fec!G$9)</f>
        <v>0.47457285882776334</v>
      </c>
      <c r="H76" s="335">
        <f>IF(H$9=0,0,H$9/MAE_fec!H$9)</f>
        <v>0.47457285882776346</v>
      </c>
      <c r="I76" s="335">
        <f>IF(I$9=0,0,I$9/MAE_fec!I$9)</f>
        <v>0.47457285882776346</v>
      </c>
      <c r="J76" s="335">
        <f>IF(J$9=0,0,J$9/MAE_fec!J$9)</f>
        <v>0.47457285882776329</v>
      </c>
      <c r="K76" s="335">
        <f>IF(K$9=0,0,K$9/MAE_fec!K$9)</f>
        <v>0.47457285882776357</v>
      </c>
      <c r="L76" s="335">
        <f>IF(L$9=0,0,L$9/MAE_fec!L$9)</f>
        <v>0.4745728588277634</v>
      </c>
      <c r="M76" s="335">
        <f>IF(M$9=0,0,M$9/MAE_fec!M$9)</f>
        <v>0.4745728588277634</v>
      </c>
      <c r="N76" s="335">
        <f>IF(N$9=0,0,N$9/MAE_fec!N$9)</f>
        <v>0.47457285882776351</v>
      </c>
      <c r="O76" s="335">
        <f>IF(O$9=0,0,O$9/MAE_fec!O$9)</f>
        <v>0.47457285882776346</v>
      </c>
      <c r="P76" s="335">
        <f>IF(P$9=0,0,P$9/MAE_fec!P$9)</f>
        <v>0.47457285882776312</v>
      </c>
      <c r="Q76" s="335">
        <f>IF(Q$9=0,0,Q$9/MAE_fec!Q$9)</f>
        <v>0.47457285882776346</v>
      </c>
      <c r="R76" s="335">
        <f>IF(R$9=0,0,R$9/MAE_fec!R$9)</f>
        <v>0.47457285882776357</v>
      </c>
      <c r="S76" s="335">
        <f>IF(S$9=0,0,S$9/MAE_fec!S$9)</f>
        <v>0.4745728588277634</v>
      </c>
      <c r="T76" s="335">
        <f>IF(T$9=0,0,T$9/MAE_fec!T$9)</f>
        <v>0.47457285882776346</v>
      </c>
      <c r="U76" s="335">
        <f>IF(U$9=0,0,U$9/MAE_fec!U$9)</f>
        <v>0.47457285882776351</v>
      </c>
      <c r="V76" s="335">
        <f>IF(V$9=0,0,V$9/MAE_fec!V$9)</f>
        <v>0.4745728588277634</v>
      </c>
      <c r="W76" s="335">
        <f>IF(W$9=0,0,W$9/MAE_fec!W$9)</f>
        <v>0.47457285882776351</v>
      </c>
      <c r="X76" s="335">
        <f>IF(X$9=0,0,X$9/MAE_fec!X$9)</f>
        <v>0.47457285882776334</v>
      </c>
      <c r="Y76" s="335">
        <f>IF(Y$9=0,0,Y$9/MAE_fec!Y$9)</f>
        <v>0.47457285882776334</v>
      </c>
      <c r="DA76" s="177"/>
    </row>
    <row r="77" spans="1:105" ht="12" customHeight="1" x14ac:dyDescent="0.25">
      <c r="A77" s="173" t="s">
        <v>95</v>
      </c>
      <c r="B77" s="335">
        <f>IF(B$10=0,0,B$10/MAE_fec!B$10)</f>
        <v>0.732503234212592</v>
      </c>
      <c r="C77" s="335">
        <f>IF(C$10=0,0,C$10/MAE_fec!C$10)</f>
        <v>0.74615990473818095</v>
      </c>
      <c r="D77" s="335">
        <f>IF(D$10=0,0,D$10/MAE_fec!D$10)</f>
        <v>0.75035806682874462</v>
      </c>
      <c r="E77" s="335">
        <f>IF(E$10=0,0,E$10/MAE_fec!E$10)</f>
        <v>0.72993688841373428</v>
      </c>
      <c r="F77" s="335">
        <f>IF(F$10=0,0,F$10/MAE_fec!F$10)</f>
        <v>0.72841234988168124</v>
      </c>
      <c r="G77" s="335">
        <f>IF(G$10=0,0,G$10/MAE_fec!G$10)</f>
        <v>0.72562131221261328</v>
      </c>
      <c r="H77" s="335">
        <f>IF(H$10=0,0,H$10/MAE_fec!H$10)</f>
        <v>0.72719288602957677</v>
      </c>
      <c r="I77" s="335">
        <f>IF(I$10=0,0,I$10/MAE_fec!I$10)</f>
        <v>0.75337052576288022</v>
      </c>
      <c r="J77" s="335">
        <f>IF(J$10=0,0,J$10/MAE_fec!J$10)</f>
        <v>0.75158024718505789</v>
      </c>
      <c r="K77" s="335">
        <f>IF(K$10=0,0,K$10/MAE_fec!K$10)</f>
        <v>0.75847671497938962</v>
      </c>
      <c r="L77" s="335">
        <f>IF(L$10=0,0,L$10/MAE_fec!L$10)</f>
        <v>0.75832368617684331</v>
      </c>
      <c r="M77" s="335">
        <f>IF(M$10=0,0,M$10/MAE_fec!M$10)</f>
        <v>0.76435982596005614</v>
      </c>
      <c r="N77" s="335">
        <f>IF(N$10=0,0,N$10/MAE_fec!N$10)</f>
        <v>0.75703082792192489</v>
      </c>
      <c r="O77" s="335">
        <f>IF(O$10=0,0,O$10/MAE_fec!O$10)</f>
        <v>0.77132528792839716</v>
      </c>
      <c r="P77" s="335">
        <f>IF(P$10=0,0,P$10/MAE_fec!P$10)</f>
        <v>0.7783619249967294</v>
      </c>
      <c r="Q77" s="335">
        <f>IF(Q$10=0,0,Q$10/MAE_fec!Q$10)</f>
        <v>0.77938573084622065</v>
      </c>
      <c r="R77" s="335">
        <f>IF(R$10=0,0,R$10/MAE_fec!R$10)</f>
        <v>0.78219670266468977</v>
      </c>
      <c r="S77" s="335">
        <f>IF(S$10=0,0,S$10/MAE_fec!S$10)</f>
        <v>0.78278773843552474</v>
      </c>
      <c r="T77" s="335">
        <f>IF(T$10=0,0,T$10/MAE_fec!T$10)</f>
        <v>0.77353718106966263</v>
      </c>
      <c r="U77" s="335">
        <f>IF(U$10=0,0,U$10/MAE_fec!U$10)</f>
        <v>0.77766365367790258</v>
      </c>
      <c r="V77" s="335">
        <f>IF(V$10=0,0,V$10/MAE_fec!V$10)</f>
        <v>0.77626872837191163</v>
      </c>
      <c r="W77" s="335">
        <f>IF(W$10=0,0,W$10/MAE_fec!W$10)</f>
        <v>0.77832609781373285</v>
      </c>
      <c r="X77" s="335">
        <f>IF(X$10=0,0,X$10/MAE_fec!X$10)</f>
        <v>0.79112741277197041</v>
      </c>
      <c r="Y77" s="335">
        <f>IF(Y$10=0,0,Y$10/MAE_fec!Y$10)</f>
        <v>0.78245731200430479</v>
      </c>
      <c r="DA77" s="177"/>
    </row>
    <row r="78" spans="1:105" ht="12" customHeight="1" x14ac:dyDescent="0.25">
      <c r="A78" s="40" t="s">
        <v>2555</v>
      </c>
      <c r="B78" s="353">
        <f>IF(B$16=0,0,B$16/MAE_fec!B$16)</f>
        <v>0.53604564352913198</v>
      </c>
      <c r="C78" s="353">
        <f>IF(C$16=0,0,C$16/MAE_fec!C$16)</f>
        <v>0.5433946610683571</v>
      </c>
      <c r="D78" s="353">
        <f>IF(D$16=0,0,D$16/MAE_fec!D$16)</f>
        <v>0.55378870765626365</v>
      </c>
      <c r="E78" s="353">
        <f>IF(E$16=0,0,E$16/MAE_fec!E$16)</f>
        <v>0.53791866554199474</v>
      </c>
      <c r="F78" s="353">
        <f>IF(F$16=0,0,F$16/MAE_fec!F$16)</f>
        <v>0.54230192114782139</v>
      </c>
      <c r="G78" s="353">
        <f>IF(G$16=0,0,G$16/MAE_fec!G$16)</f>
        <v>0.54097120407683263</v>
      </c>
      <c r="H78" s="353">
        <f>IF(H$16=0,0,H$16/MAE_fec!H$16)</f>
        <v>0.54119007006180497</v>
      </c>
      <c r="I78" s="353">
        <f>IF(I$16=0,0,I$16/MAE_fec!I$16)</f>
        <v>0.56140159105387888</v>
      </c>
      <c r="J78" s="353">
        <f>IF(J$16=0,0,J$16/MAE_fec!J$16)</f>
        <v>0.56026867044034068</v>
      </c>
      <c r="K78" s="353">
        <f>IF(K$16=0,0,K$16/MAE_fec!K$16)</f>
        <v>0.56446189416004366</v>
      </c>
      <c r="L78" s="353">
        <f>IF(L$16=0,0,L$16/MAE_fec!L$16)</f>
        <v>0.56594060311357886</v>
      </c>
      <c r="M78" s="353">
        <f>IF(M$16=0,0,M$16/MAE_fec!M$16)</f>
        <v>0.56900768843610594</v>
      </c>
      <c r="N78" s="353">
        <f>IF(N$16=0,0,N$16/MAE_fec!N$16)</f>
        <v>0.56284075929343713</v>
      </c>
      <c r="O78" s="353">
        <f>IF(O$16=0,0,O$16/MAE_fec!O$16)</f>
        <v>0.57341910371379323</v>
      </c>
      <c r="P78" s="353">
        <f>IF(P$16=0,0,P$16/MAE_fec!P$16)</f>
        <v>0.57703747547880813</v>
      </c>
      <c r="Q78" s="353">
        <f>IF(Q$16=0,0,Q$16/MAE_fec!Q$16)</f>
        <v>0.58005070448808393</v>
      </c>
      <c r="R78" s="353">
        <f>IF(R$16=0,0,R$16/MAE_fec!R$16)</f>
        <v>0.58215535054336121</v>
      </c>
      <c r="S78" s="353">
        <f>IF(S$16=0,0,S$16/MAE_fec!S$16)</f>
        <v>0.58269787914506666</v>
      </c>
      <c r="T78" s="353">
        <f>IF(T$16=0,0,T$16/MAE_fec!T$16)</f>
        <v>0.57425771131668069</v>
      </c>
      <c r="U78" s="353">
        <f>IF(U$16=0,0,U$16/MAE_fec!U$16)</f>
        <v>0.57816199304380111</v>
      </c>
      <c r="V78" s="353">
        <f>IF(V$16=0,0,V$16/MAE_fec!V$16)</f>
        <v>0.57822661917257001</v>
      </c>
      <c r="W78" s="353">
        <f>IF(W$16=0,0,W$16/MAE_fec!W$16)</f>
        <v>0.57954680001634351</v>
      </c>
      <c r="X78" s="353">
        <f>IF(X$16=0,0,X$16/MAE_fec!X$16)</f>
        <v>0.58761203737894907</v>
      </c>
      <c r="Y78" s="353">
        <f>IF(Y$16=0,0,Y$16/MAE_fec!Y$16)</f>
        <v>0.57821050718575517</v>
      </c>
      <c r="DA78" s="96"/>
    </row>
    <row r="79" spans="1:105" ht="12" customHeight="1" x14ac:dyDescent="0.25">
      <c r="A79" s="174" t="s">
        <v>2565</v>
      </c>
      <c r="B79" s="349">
        <f>IF(B$24=0,0,B$24/MAE_fec!B$24)</f>
        <v>0.46481480279336268</v>
      </c>
      <c r="C79" s="349">
        <f>IF(C$24=0,0,C$24/MAE_fec!C$24)</f>
        <v>0.46566439328916248</v>
      </c>
      <c r="D79" s="349">
        <f>IF(D$24=0,0,D$24/MAE_fec!D$24)</f>
        <v>0.46605174587822618</v>
      </c>
      <c r="E79" s="349">
        <f>IF(E$24=0,0,E$24/MAE_fec!E$24)</f>
        <v>0.46409653121115807</v>
      </c>
      <c r="F79" s="349">
        <f>IF(F$24=0,0,F$24/MAE_fec!F$24)</f>
        <v>0.46388542812836264</v>
      </c>
      <c r="G79" s="349">
        <f>IF(G$24=0,0,G$24/MAE_fec!G$24)</f>
        <v>0.46364132941137687</v>
      </c>
      <c r="H79" s="349">
        <f>IF(H$24=0,0,H$24/MAE_fec!H$24)</f>
        <v>0.46428824077636188</v>
      </c>
      <c r="I79" s="349">
        <f>IF(I$24=0,0,I$24/MAE_fec!I$24)</f>
        <v>0.46658945686983622</v>
      </c>
      <c r="J79" s="349">
        <f>IF(J$24=0,0,J$24/MAE_fec!J$24)</f>
        <v>0.46558413205661348</v>
      </c>
      <c r="K79" s="349">
        <f>IF(K$24=0,0,K$24/MAE_fec!K$24)</f>
        <v>0.46702693074031937</v>
      </c>
      <c r="L79" s="349">
        <f>IF(L$24=0,0,L$24/MAE_fec!L$24)</f>
        <v>0.46689467929326267</v>
      </c>
      <c r="M79" s="349">
        <f>IF(M$24=0,0,M$24/MAE_fec!M$24)</f>
        <v>0.46739867200571605</v>
      </c>
      <c r="N79" s="349">
        <f>IF(N$24=0,0,N$24/MAE_fec!N$24)</f>
        <v>0.46647906638325093</v>
      </c>
      <c r="O79" s="349">
        <f>IF(O$24=0,0,O$24/MAE_fec!O$24)</f>
        <v>0.46792671000814651</v>
      </c>
      <c r="P79" s="349">
        <f>IF(P$24=0,0,P$24/MAE_fec!P$24)</f>
        <v>0.46839000695978456</v>
      </c>
      <c r="Q79" s="349">
        <f>IF(Q$24=0,0,Q$24/MAE_fec!Q$24)</f>
        <v>0.46853490856813274</v>
      </c>
      <c r="R79" s="349">
        <f>IF(R$24=0,0,R$24/MAE_fec!R$24)</f>
        <v>0.46877651841169682</v>
      </c>
      <c r="S79" s="349">
        <f>IF(S$24=0,0,S$24/MAE_fec!S$24)</f>
        <v>0.46872024127086104</v>
      </c>
      <c r="T79" s="349">
        <f>IF(T$24=0,0,T$24/MAE_fec!T$24)</f>
        <v>0.4676301664550368</v>
      </c>
      <c r="U79" s="349">
        <f>IF(U$24=0,0,U$24/MAE_fec!U$24)</f>
        <v>0.46810070972931983</v>
      </c>
      <c r="V79" s="349">
        <f>IF(V$24=0,0,V$24/MAE_fec!V$24)</f>
        <v>0.46784051856217657</v>
      </c>
      <c r="W79" s="349">
        <f>IF(W$24=0,0,W$24/MAE_fec!W$24)</f>
        <v>0.46805945816696481</v>
      </c>
      <c r="X79" s="349">
        <f>IF(X$24=0,0,X$24/MAE_fec!X$24)</f>
        <v>0.46951641826409196</v>
      </c>
      <c r="Y79" s="349">
        <f>IF(Y$24=0,0,Y$24/MAE_fec!Y$24)</f>
        <v>0.46807353035790733</v>
      </c>
      <c r="DA79" s="178"/>
    </row>
    <row r="80" spans="1:105" ht="12" customHeight="1" x14ac:dyDescent="0.25">
      <c r="A80" s="174" t="s">
        <v>2570</v>
      </c>
      <c r="B80" s="349">
        <f>IF(B$27=0,0,B$27/MAE_fec!B$27)</f>
        <v>0.45946769445354163</v>
      </c>
      <c r="C80" s="349">
        <f>IF(C$27=0,0,C$27/MAE_fec!C$27)</f>
        <v>0.4657668523443062</v>
      </c>
      <c r="D80" s="349">
        <f>IF(D$27=0,0,D$27/MAE_fec!D$27)</f>
        <v>0.47467603513394024</v>
      </c>
      <c r="E80" s="349">
        <f>IF(E$27=0,0,E$27/MAE_fec!E$27)</f>
        <v>0.46107314189313836</v>
      </c>
      <c r="F80" s="349">
        <f>IF(F$27=0,0,F$27/MAE_fec!F$27)</f>
        <v>0.46483021812670378</v>
      </c>
      <c r="G80" s="349">
        <f>IF(G$27=0,0,G$27/MAE_fec!G$27)</f>
        <v>0.46368960349442773</v>
      </c>
      <c r="H80" s="349">
        <f>IF(H$27=0,0,H$27/MAE_fec!H$27)</f>
        <v>0.46387720291011869</v>
      </c>
      <c r="I80" s="349">
        <f>IF(I$27=0,0,I$27/MAE_fec!I$27)</f>
        <v>0.48120136376046757</v>
      </c>
      <c r="J80" s="349">
        <f>IF(J$27=0,0,J$27/MAE_fec!J$27)</f>
        <v>0.48023028894886349</v>
      </c>
      <c r="K80" s="349">
        <f>IF(K$27=0,0,K$27/MAE_fec!K$27)</f>
        <v>0.48382448070860873</v>
      </c>
      <c r="L80" s="349">
        <f>IF(L$27=0,0,L$27/MAE_fec!L$27)</f>
        <v>0.48509194552592477</v>
      </c>
      <c r="M80" s="349">
        <f>IF(M$27=0,0,M$27/MAE_fec!M$27)</f>
        <v>0.48772087580237672</v>
      </c>
      <c r="N80" s="349">
        <f>IF(N$27=0,0,N$27/MAE_fec!N$27)</f>
        <v>0.48243493653723174</v>
      </c>
      <c r="O80" s="349">
        <f>IF(O$27=0,0,O$27/MAE_fec!O$27)</f>
        <v>0.49150208889753721</v>
      </c>
      <c r="P80" s="349">
        <f>IF(P$27=0,0,P$27/MAE_fec!P$27)</f>
        <v>0.49460355041040677</v>
      </c>
      <c r="Q80" s="349">
        <f>IF(Q$27=0,0,Q$27/MAE_fec!Q$27)</f>
        <v>0.49718631813264347</v>
      </c>
      <c r="R80" s="349">
        <f>IF(R$27=0,0,R$27/MAE_fec!R$27)</f>
        <v>0.49899030046573822</v>
      </c>
      <c r="S80" s="349">
        <f>IF(S$27=0,0,S$27/MAE_fec!S$27)</f>
        <v>0.49945532498148582</v>
      </c>
      <c r="T80" s="349">
        <f>IF(T$27=0,0,T$27/MAE_fec!T$27)</f>
        <v>0.4922208954142977</v>
      </c>
      <c r="U80" s="349">
        <f>IF(U$27=0,0,U$27/MAE_fec!U$27)</f>
        <v>0.49556742260897213</v>
      </c>
      <c r="V80" s="349">
        <f>IF(V$27=0,0,V$27/MAE_fec!V$27)</f>
        <v>0.49562281643363149</v>
      </c>
      <c r="W80" s="349">
        <f>IF(W$27=0,0,W$27/MAE_fec!W$27)</f>
        <v>0.49675440001400872</v>
      </c>
      <c r="X80" s="349">
        <f>IF(X$27=0,0,X$27/MAE_fec!X$27)</f>
        <v>0.50366746061052803</v>
      </c>
      <c r="Y80" s="349">
        <f>IF(Y$27=0,0,Y$27/MAE_fec!Y$27)</f>
        <v>0.49560900615921855</v>
      </c>
      <c r="DA80" s="178"/>
    </row>
    <row r="81" spans="1:105" ht="12" customHeight="1" x14ac:dyDescent="0.25">
      <c r="A81" s="174" t="s">
        <v>2580</v>
      </c>
      <c r="B81" s="349">
        <f>IF(B$35=0,0,B$35/MAE_fec!B$35)</f>
        <v>0.65902633072420669</v>
      </c>
      <c r="C81" s="349">
        <f>IF(C$35=0,0,C$35/MAE_fec!C$35)</f>
        <v>0.65714795536888593</v>
      </c>
      <c r="D81" s="349">
        <f>IF(D$35=0,0,D$35/MAE_fec!D$35)</f>
        <v>0.66849277467579782</v>
      </c>
      <c r="E81" s="349">
        <f>IF(E$35=0,0,E$35/MAE_fec!E$35)</f>
        <v>0.68879356470228714</v>
      </c>
      <c r="F81" s="349">
        <f>IF(F$35=0,0,F$35/MAE_fec!F$35)</f>
        <v>0.69345675811790719</v>
      </c>
      <c r="G81" s="349">
        <f>IF(G$35=0,0,G$35/MAE_fec!G$35)</f>
        <v>0.69203196267980127</v>
      </c>
      <c r="H81" s="349">
        <f>IF(H$35=0,0,H$35/MAE_fec!H$35)</f>
        <v>0.68548975306182536</v>
      </c>
      <c r="I81" s="349">
        <f>IF(I$35=0,0,I$35/MAE_fec!I$35)</f>
        <v>0.69077007412984182</v>
      </c>
      <c r="J81" s="349">
        <f>IF(J$35=0,0,J$35/MAE_fec!J$35)</f>
        <v>0.70885363682827329</v>
      </c>
      <c r="K81" s="349">
        <f>IF(K$35=0,0,K$35/MAE_fec!K$35)</f>
        <v>0.69533121661486708</v>
      </c>
      <c r="L81" s="349">
        <f>IF(L$35=0,0,L$35/MAE_fec!L$35)</f>
        <v>0.69465767040165372</v>
      </c>
      <c r="M81" s="349">
        <f>IF(M$35=0,0,M$35/MAE_fec!M$35)</f>
        <v>0.69511545773003247</v>
      </c>
      <c r="N81" s="349">
        <f>IF(N$35=0,0,N$35/MAE_fec!N$35)</f>
        <v>0.6908271433405907</v>
      </c>
      <c r="O81" s="349">
        <f>IF(O$35=0,0,O$35/MAE_fec!O$35)</f>
        <v>0.69101621324056994</v>
      </c>
      <c r="P81" s="349">
        <f>IF(P$35=0,0,P$35/MAE_fec!P$35)</f>
        <v>0.69222697596899241</v>
      </c>
      <c r="Q81" s="349">
        <f>IF(Q$35=0,0,Q$35/MAE_fec!Q$35)</f>
        <v>0.69163459946039796</v>
      </c>
      <c r="R81" s="349">
        <f>IF(R$35=0,0,R$35/MAE_fec!R$35)</f>
        <v>0.68922201386053161</v>
      </c>
      <c r="S81" s="349">
        <f>IF(S$35=0,0,S$35/MAE_fec!S$35)</f>
        <v>0.68827769780763826</v>
      </c>
      <c r="T81" s="349">
        <f>IF(T$35=0,0,T$35/MAE_fec!T$35)</f>
        <v>0.68451272493362814</v>
      </c>
      <c r="U81" s="349">
        <f>IF(U$35=0,0,U$35/MAE_fec!U$35)</f>
        <v>0.68272459964275189</v>
      </c>
      <c r="V81" s="349">
        <f>IF(V$35=0,0,V$35/MAE_fec!V$35)</f>
        <v>0.68121995958607673</v>
      </c>
      <c r="W81" s="349">
        <f>IF(W$35=0,0,W$35/MAE_fec!W$35)</f>
        <v>0.68048177310664659</v>
      </c>
      <c r="X81" s="349">
        <f>IF(X$35=0,0,X$35/MAE_fec!X$35)</f>
        <v>0.67438684218280587</v>
      </c>
      <c r="Y81" s="349">
        <f>IF(Y$35=0,0,Y$35/MAE_fec!Y$35)</f>
        <v>0.67098338063408691</v>
      </c>
      <c r="DA81" s="178"/>
    </row>
    <row r="82" spans="1:105" ht="12" customHeight="1" x14ac:dyDescent="0.25">
      <c r="A82" s="174" t="s">
        <v>2592</v>
      </c>
      <c r="B82" s="349">
        <f>IF(B$46=0,0,B$46/MAE_fec!B$46)</f>
        <v>0.62893005583332495</v>
      </c>
      <c r="C82" s="349">
        <f>IF(C$46=0,0,C$46/MAE_fec!C$46)</f>
        <v>0.62893005583332495</v>
      </c>
      <c r="D82" s="349">
        <f>IF(D$46=0,0,D$46/MAE_fec!D$46)</f>
        <v>0.62893005583332484</v>
      </c>
      <c r="E82" s="349">
        <f>IF(E$46=0,0,E$46/MAE_fec!E$46)</f>
        <v>0.62893005583332495</v>
      </c>
      <c r="F82" s="349">
        <f>IF(F$46=0,0,F$46/MAE_fec!F$46)</f>
        <v>0.62893005583332495</v>
      </c>
      <c r="G82" s="349">
        <f>IF(G$46=0,0,G$46/MAE_fec!G$46)</f>
        <v>0.62893005583332517</v>
      </c>
      <c r="H82" s="349">
        <f>IF(H$46=0,0,H$46/MAE_fec!H$46)</f>
        <v>0.62893005583332517</v>
      </c>
      <c r="I82" s="349">
        <f>IF(I$46=0,0,I$46/MAE_fec!I$46)</f>
        <v>0.62893005583332529</v>
      </c>
      <c r="J82" s="349">
        <f>IF(J$46=0,0,J$46/MAE_fec!J$46)</f>
        <v>0.62893005583332484</v>
      </c>
      <c r="K82" s="349">
        <f>IF(K$46=0,0,K$46/MAE_fec!K$46)</f>
        <v>0.62893005583332506</v>
      </c>
      <c r="L82" s="349">
        <f>IF(L$46=0,0,L$46/MAE_fec!L$46)</f>
        <v>0.62893005583332506</v>
      </c>
      <c r="M82" s="349">
        <f>IF(M$46=0,0,M$46/MAE_fec!M$46)</f>
        <v>0.62893005583332495</v>
      </c>
      <c r="N82" s="349">
        <f>IF(N$46=0,0,N$46/MAE_fec!N$46)</f>
        <v>0.62893005583332517</v>
      </c>
      <c r="O82" s="349">
        <f>IF(O$46=0,0,O$46/MAE_fec!O$46)</f>
        <v>0.62893005583332484</v>
      </c>
      <c r="P82" s="349">
        <f>IF(P$46=0,0,P$46/MAE_fec!P$46)</f>
        <v>0.62893005583332495</v>
      </c>
      <c r="Q82" s="349">
        <f>IF(Q$46=0,0,Q$46/MAE_fec!Q$46)</f>
        <v>0.62893005583332506</v>
      </c>
      <c r="R82" s="349">
        <f>IF(R$46=0,0,R$46/MAE_fec!R$46)</f>
        <v>0.62893005583332517</v>
      </c>
      <c r="S82" s="349">
        <f>IF(S$46=0,0,S$46/MAE_fec!S$46)</f>
        <v>0.62893005583332506</v>
      </c>
      <c r="T82" s="349">
        <f>IF(T$46=0,0,T$46/MAE_fec!T$46)</f>
        <v>0.62893005583332462</v>
      </c>
      <c r="U82" s="349">
        <f>IF(U$46=0,0,U$46/MAE_fec!U$46)</f>
        <v>0.62893005583332517</v>
      </c>
      <c r="V82" s="349">
        <f>IF(V$46=0,0,V$46/MAE_fec!V$46)</f>
        <v>0.62893005583332506</v>
      </c>
      <c r="W82" s="349">
        <f>IF(W$46=0,0,W$46/MAE_fec!W$46)</f>
        <v>0.62893005583332484</v>
      </c>
      <c r="X82" s="349">
        <f>IF(X$46=0,0,X$46/MAE_fec!X$46)</f>
        <v>0.62893005583332495</v>
      </c>
      <c r="Y82" s="349">
        <f>IF(Y$46=0,0,Y$46/MAE_fec!Y$46)</f>
        <v>0.62893005583332462</v>
      </c>
      <c r="DA82" s="178"/>
    </row>
    <row r="83" spans="1:105" ht="12" customHeight="1" x14ac:dyDescent="0.25">
      <c r="A83" s="41" t="s">
        <v>2594</v>
      </c>
      <c r="B83" s="337">
        <f>IF(B$47=0,0,B$47/MAE_fec!B$47)</f>
        <v>0.58171537777950677</v>
      </c>
      <c r="C83" s="337">
        <f>IF(C$47=0,0,C$47/MAE_fec!C$47)</f>
        <v>0.58171537777950677</v>
      </c>
      <c r="D83" s="337">
        <f>IF(D$47=0,0,D$47/MAE_fec!D$47)</f>
        <v>0.58171537777950688</v>
      </c>
      <c r="E83" s="337">
        <f>IF(E$47=0,0,E$47/MAE_fec!E$47)</f>
        <v>0.58171537777950688</v>
      </c>
      <c r="F83" s="337">
        <f>IF(F$47=0,0,F$47/MAE_fec!F$47)</f>
        <v>0.58171537777950688</v>
      </c>
      <c r="G83" s="337">
        <f>IF(G$47=0,0,G$47/MAE_fec!G$47)</f>
        <v>0.58171537777950699</v>
      </c>
      <c r="H83" s="337">
        <f>IF(H$47=0,0,H$47/MAE_fec!H$47)</f>
        <v>0.58171537777950677</v>
      </c>
      <c r="I83" s="337">
        <f>IF(I$47=0,0,I$47/MAE_fec!I$47)</f>
        <v>0.58171537777950666</v>
      </c>
      <c r="J83" s="337">
        <f>IF(J$47=0,0,J$47/MAE_fec!J$47)</f>
        <v>0.58171537777950688</v>
      </c>
      <c r="K83" s="337">
        <f>IF(K$47=0,0,K$47/MAE_fec!K$47)</f>
        <v>0.58171537777950677</v>
      </c>
      <c r="L83" s="337">
        <f>IF(L$47=0,0,L$47/MAE_fec!L$47)</f>
        <v>0.58171537777950677</v>
      </c>
      <c r="M83" s="337">
        <f>IF(M$47=0,0,M$47/MAE_fec!M$47)</f>
        <v>0.58171537777950699</v>
      </c>
      <c r="N83" s="337">
        <f>IF(N$47=0,0,N$47/MAE_fec!N$47)</f>
        <v>0.58171537777950688</v>
      </c>
      <c r="O83" s="337">
        <f>IF(O$47=0,0,O$47/MAE_fec!O$47)</f>
        <v>0.58171537777950699</v>
      </c>
      <c r="P83" s="337">
        <f>IF(P$47=0,0,P$47/MAE_fec!P$47)</f>
        <v>0.58171537777950655</v>
      </c>
      <c r="Q83" s="337">
        <f>IF(Q$47=0,0,Q$47/MAE_fec!Q$47)</f>
        <v>0.5817153777795071</v>
      </c>
      <c r="R83" s="337">
        <f>IF(R$47=0,0,R$47/MAE_fec!R$47)</f>
        <v>0.58171537777950688</v>
      </c>
      <c r="S83" s="337">
        <f>IF(S$47=0,0,S$47/MAE_fec!S$47)</f>
        <v>0.58171537777950666</v>
      </c>
      <c r="T83" s="337">
        <f>IF(T$47=0,0,T$47/MAE_fec!T$47)</f>
        <v>0.58171537777950688</v>
      </c>
      <c r="U83" s="337">
        <f>IF(U$47=0,0,U$47/MAE_fec!U$47)</f>
        <v>0.58171537777950699</v>
      </c>
      <c r="V83" s="337">
        <f>IF(V$47=0,0,V$47/MAE_fec!V$47)</f>
        <v>0.58171537777950699</v>
      </c>
      <c r="W83" s="337">
        <f>IF(W$47=0,0,W$47/MAE_fec!W$47)</f>
        <v>0.5817153777795071</v>
      </c>
      <c r="X83" s="337">
        <f>IF(X$47=0,0,X$47/MAE_fec!X$47)</f>
        <v>0.58171537777950699</v>
      </c>
      <c r="Y83" s="337">
        <f>IF(Y$47=0,0,Y$47/MAE_fec!Y$47)</f>
        <v>0.58171537777950655</v>
      </c>
      <c r="DA83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6">
    <tabColor theme="6" tint="0.59999389629810485"/>
    <pageSetUpPr fitToPage="1"/>
  </sheetPr>
  <dimension ref="A1:DA83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Machinery equipment / CO2 emissions"</f>
        <v>SI: Machinery equipment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342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24</v>
      </c>
      <c r="B5" s="223">
        <v>179.29014947836771</v>
      </c>
      <c r="C5" s="223">
        <v>154.21031243784569</v>
      </c>
      <c r="D5" s="223">
        <v>133.08271703883261</v>
      </c>
      <c r="E5" s="223">
        <v>190.8124531183748</v>
      </c>
      <c r="F5" s="223">
        <v>198.88882091844221</v>
      </c>
      <c r="G5" s="223">
        <v>222.63836615806571</v>
      </c>
      <c r="H5" s="223">
        <v>248.8977161986499</v>
      </c>
      <c r="I5" s="223">
        <v>189.2467846786067</v>
      </c>
      <c r="J5" s="223">
        <v>161.49131819909289</v>
      </c>
      <c r="K5" s="223">
        <v>126.90566819879849</v>
      </c>
      <c r="L5" s="223">
        <v>148.61488571855139</v>
      </c>
      <c r="M5" s="223">
        <v>136.80170819840049</v>
      </c>
      <c r="N5" s="223">
        <v>145.53792107852499</v>
      </c>
      <c r="O5" s="223">
        <v>122.71363955856491</v>
      </c>
      <c r="P5" s="223">
        <v>118.24390403895509</v>
      </c>
      <c r="Q5" s="223">
        <v>115.51289327866429</v>
      </c>
      <c r="R5" s="223">
        <v>115.8158332794556</v>
      </c>
      <c r="S5" s="223">
        <v>117.97474715847591</v>
      </c>
      <c r="T5" s="223">
        <v>176.4722675992335</v>
      </c>
      <c r="U5" s="223">
        <v>166.5387431991555</v>
      </c>
      <c r="V5" s="223">
        <v>160.3501718389949</v>
      </c>
      <c r="W5" s="223">
        <v>169.96271903896681</v>
      </c>
      <c r="X5" s="223">
        <v>130.44761855873489</v>
      </c>
      <c r="Y5" s="223">
        <v>132.92358407944019</v>
      </c>
      <c r="DA5" s="89" t="s">
        <v>2636</v>
      </c>
    </row>
    <row r="6" spans="1:105" ht="12" customHeight="1" x14ac:dyDescent="0.25">
      <c r="A6" s="55" t="s">
        <v>91</v>
      </c>
      <c r="B6" s="259">
        <v>0</v>
      </c>
      <c r="C6" s="259">
        <v>0</v>
      </c>
      <c r="D6" s="259">
        <v>0</v>
      </c>
      <c r="E6" s="259">
        <v>0</v>
      </c>
      <c r="F6" s="259">
        <v>0</v>
      </c>
      <c r="G6" s="259">
        <v>0</v>
      </c>
      <c r="H6" s="259">
        <v>0</v>
      </c>
      <c r="I6" s="259">
        <v>0</v>
      </c>
      <c r="J6" s="259">
        <v>0</v>
      </c>
      <c r="K6" s="259">
        <v>0</v>
      </c>
      <c r="L6" s="259">
        <v>0</v>
      </c>
      <c r="M6" s="259">
        <v>0</v>
      </c>
      <c r="N6" s="259">
        <v>0</v>
      </c>
      <c r="O6" s="259">
        <v>0</v>
      </c>
      <c r="P6" s="259">
        <v>0</v>
      </c>
      <c r="Q6" s="259">
        <v>0</v>
      </c>
      <c r="R6" s="259">
        <v>0</v>
      </c>
      <c r="S6" s="259">
        <v>0</v>
      </c>
      <c r="T6" s="259">
        <v>0</v>
      </c>
      <c r="U6" s="259">
        <v>0</v>
      </c>
      <c r="V6" s="259">
        <v>0</v>
      </c>
      <c r="W6" s="259">
        <v>0</v>
      </c>
      <c r="X6" s="259">
        <v>0</v>
      </c>
      <c r="Y6" s="259">
        <v>0</v>
      </c>
      <c r="DA6" s="67" t="s">
        <v>2637</v>
      </c>
    </row>
    <row r="7" spans="1:105" ht="12" customHeight="1" x14ac:dyDescent="0.25">
      <c r="A7" s="173" t="s">
        <v>92</v>
      </c>
      <c r="B7" s="224">
        <v>0</v>
      </c>
      <c r="C7" s="224">
        <v>0</v>
      </c>
      <c r="D7" s="224">
        <v>0</v>
      </c>
      <c r="E7" s="224">
        <v>0</v>
      </c>
      <c r="F7" s="224">
        <v>0</v>
      </c>
      <c r="G7" s="224">
        <v>0</v>
      </c>
      <c r="H7" s="224">
        <v>0</v>
      </c>
      <c r="I7" s="224">
        <v>0</v>
      </c>
      <c r="J7" s="224">
        <v>0</v>
      </c>
      <c r="K7" s="224">
        <v>0</v>
      </c>
      <c r="L7" s="224">
        <v>0</v>
      </c>
      <c r="M7" s="224">
        <v>0</v>
      </c>
      <c r="N7" s="224">
        <v>0</v>
      </c>
      <c r="O7" s="224">
        <v>0</v>
      </c>
      <c r="P7" s="224">
        <v>0</v>
      </c>
      <c r="Q7" s="224">
        <v>0</v>
      </c>
      <c r="R7" s="224">
        <v>0</v>
      </c>
      <c r="S7" s="224">
        <v>0</v>
      </c>
      <c r="T7" s="224">
        <v>0</v>
      </c>
      <c r="U7" s="224">
        <v>0</v>
      </c>
      <c r="V7" s="224">
        <v>0</v>
      </c>
      <c r="W7" s="224">
        <v>0</v>
      </c>
      <c r="X7" s="224">
        <v>0</v>
      </c>
      <c r="Y7" s="224">
        <v>0</v>
      </c>
      <c r="DA7" s="177" t="s">
        <v>2638</v>
      </c>
    </row>
    <row r="8" spans="1:105" ht="12" customHeight="1" x14ac:dyDescent="0.25">
      <c r="A8" s="173" t="s">
        <v>93</v>
      </c>
      <c r="B8" s="224">
        <v>0</v>
      </c>
      <c r="C8" s="224">
        <v>0</v>
      </c>
      <c r="D8" s="224">
        <v>0</v>
      </c>
      <c r="E8" s="224">
        <v>0</v>
      </c>
      <c r="F8" s="224">
        <v>0</v>
      </c>
      <c r="G8" s="224">
        <v>0</v>
      </c>
      <c r="H8" s="224">
        <v>0</v>
      </c>
      <c r="I8" s="224">
        <v>0</v>
      </c>
      <c r="J8" s="224">
        <v>0</v>
      </c>
      <c r="K8" s="224">
        <v>0</v>
      </c>
      <c r="L8" s="224">
        <v>0</v>
      </c>
      <c r="M8" s="224">
        <v>0</v>
      </c>
      <c r="N8" s="224">
        <v>0</v>
      </c>
      <c r="O8" s="224">
        <v>0</v>
      </c>
      <c r="P8" s="224">
        <v>0</v>
      </c>
      <c r="Q8" s="224">
        <v>0</v>
      </c>
      <c r="R8" s="224">
        <v>0</v>
      </c>
      <c r="S8" s="224">
        <v>0</v>
      </c>
      <c r="T8" s="224">
        <v>0</v>
      </c>
      <c r="U8" s="224">
        <v>0</v>
      </c>
      <c r="V8" s="224">
        <v>0</v>
      </c>
      <c r="W8" s="224">
        <v>0</v>
      </c>
      <c r="X8" s="224">
        <v>0</v>
      </c>
      <c r="Y8" s="224">
        <v>0</v>
      </c>
      <c r="DA8" s="177" t="s">
        <v>2639</v>
      </c>
    </row>
    <row r="9" spans="1:105" ht="12" customHeight="1" x14ac:dyDescent="0.25">
      <c r="A9" s="173" t="s">
        <v>94</v>
      </c>
      <c r="B9" s="224">
        <v>0</v>
      </c>
      <c r="C9" s="224">
        <v>0</v>
      </c>
      <c r="D9" s="224">
        <v>0</v>
      </c>
      <c r="E9" s="224">
        <v>0</v>
      </c>
      <c r="F9" s="224">
        <v>0</v>
      </c>
      <c r="G9" s="224">
        <v>0</v>
      </c>
      <c r="H9" s="224">
        <v>0</v>
      </c>
      <c r="I9" s="224">
        <v>0</v>
      </c>
      <c r="J9" s="224">
        <v>0</v>
      </c>
      <c r="K9" s="224">
        <v>0</v>
      </c>
      <c r="L9" s="224">
        <v>0</v>
      </c>
      <c r="M9" s="224">
        <v>0</v>
      </c>
      <c r="N9" s="224">
        <v>0</v>
      </c>
      <c r="O9" s="224">
        <v>0</v>
      </c>
      <c r="P9" s="224">
        <v>0</v>
      </c>
      <c r="Q9" s="224">
        <v>0</v>
      </c>
      <c r="R9" s="224">
        <v>0</v>
      </c>
      <c r="S9" s="224">
        <v>0</v>
      </c>
      <c r="T9" s="224">
        <v>0</v>
      </c>
      <c r="U9" s="224">
        <v>0</v>
      </c>
      <c r="V9" s="224">
        <v>0</v>
      </c>
      <c r="W9" s="224">
        <v>0</v>
      </c>
      <c r="X9" s="224">
        <v>0</v>
      </c>
      <c r="Y9" s="224">
        <v>0</v>
      </c>
      <c r="DA9" s="177" t="s">
        <v>2640</v>
      </c>
    </row>
    <row r="10" spans="1:105" ht="12" customHeight="1" x14ac:dyDescent="0.25">
      <c r="A10" s="56" t="s">
        <v>95</v>
      </c>
      <c r="B10" s="260">
        <v>5.3609794137016884</v>
      </c>
      <c r="C10" s="260">
        <v>4.3399201901999733</v>
      </c>
      <c r="D10" s="260">
        <v>3.965130029949727</v>
      </c>
      <c r="E10" s="260">
        <v>6.3739094223541937</v>
      </c>
      <c r="F10" s="260">
        <v>6.9806854167082779</v>
      </c>
      <c r="G10" s="260">
        <v>7.9176512186756556</v>
      </c>
      <c r="H10" s="260">
        <v>8.5435173833557343</v>
      </c>
      <c r="I10" s="260">
        <v>6.1387049414584123</v>
      </c>
      <c r="J10" s="260">
        <v>5.6398610721811941</v>
      </c>
      <c r="K10" s="260">
        <v>4.0322046700640666</v>
      </c>
      <c r="L10" s="260">
        <v>4.8311389496987562</v>
      </c>
      <c r="M10" s="260">
        <v>4.2932875622356166</v>
      </c>
      <c r="N10" s="260">
        <v>4.6574337778352657</v>
      </c>
      <c r="O10" s="260">
        <v>3.702920077558765</v>
      </c>
      <c r="P10" s="260">
        <v>3.354639935199518</v>
      </c>
      <c r="Q10" s="260">
        <v>3.374778206505888</v>
      </c>
      <c r="R10" s="260">
        <v>3.3514749897182621</v>
      </c>
      <c r="S10" s="260">
        <v>3.3991703333103409</v>
      </c>
      <c r="T10" s="260">
        <v>5.1387561012193039</v>
      </c>
      <c r="U10" s="260">
        <v>4.8097455812255667</v>
      </c>
      <c r="V10" s="260">
        <v>4.7735276876295654</v>
      </c>
      <c r="W10" s="260">
        <v>4.9847095481348038</v>
      </c>
      <c r="X10" s="260">
        <v>3.4651008422843761</v>
      </c>
      <c r="Y10" s="260">
        <v>3.7433150993769351</v>
      </c>
      <c r="DA10" s="68" t="s">
        <v>2641</v>
      </c>
    </row>
    <row r="11" spans="1:105" ht="12" customHeight="1" x14ac:dyDescent="0.25">
      <c r="A11" s="37" t="s">
        <v>159</v>
      </c>
      <c r="B11" s="226">
        <v>2.0731120466623221</v>
      </c>
      <c r="C11" s="226">
        <v>1.283559933734995</v>
      </c>
      <c r="D11" s="226">
        <v>0.9287081728312464</v>
      </c>
      <c r="E11" s="226">
        <v>2.3239092813178539</v>
      </c>
      <c r="F11" s="226">
        <v>2.2183437611501429</v>
      </c>
      <c r="G11" s="226">
        <v>2.4989913506230552</v>
      </c>
      <c r="H11" s="226">
        <v>3.3259913690877232</v>
      </c>
      <c r="I11" s="226">
        <v>2.130241759097689</v>
      </c>
      <c r="J11" s="226">
        <v>1.5924177063517999</v>
      </c>
      <c r="K11" s="226">
        <v>1.4819310264198531</v>
      </c>
      <c r="L11" s="226">
        <v>1.5841297504980749</v>
      </c>
      <c r="M11" s="226">
        <v>1.46118074449193</v>
      </c>
      <c r="N11" s="226">
        <v>1.367492881608561</v>
      </c>
      <c r="O11" s="226">
        <v>1.177213131033285</v>
      </c>
      <c r="P11" s="226">
        <v>0.90102942593542223</v>
      </c>
      <c r="Q11" s="226">
        <v>0.87695339379621029</v>
      </c>
      <c r="R11" s="226">
        <v>0.8733488735186874</v>
      </c>
      <c r="S11" s="226">
        <v>0.75488284181507548</v>
      </c>
      <c r="T11" s="226">
        <v>0.77094572512704618</v>
      </c>
      <c r="U11" s="226">
        <v>0.76521103577018779</v>
      </c>
      <c r="V11" s="226">
        <v>0.59852756278400499</v>
      </c>
      <c r="W11" s="226">
        <v>0.63538646267893695</v>
      </c>
      <c r="X11" s="226">
        <v>0.63994726251867828</v>
      </c>
      <c r="Y11" s="226">
        <v>0.63247189064706144</v>
      </c>
      <c r="DA11" s="69" t="s">
        <v>2642</v>
      </c>
    </row>
    <row r="12" spans="1:105" ht="12" customHeight="1" x14ac:dyDescent="0.25">
      <c r="A12" s="37" t="s">
        <v>35</v>
      </c>
      <c r="B12" s="226">
        <v>3.287867367039365</v>
      </c>
      <c r="C12" s="226">
        <v>3.0563602564649792</v>
      </c>
      <c r="D12" s="226">
        <v>3.0364218571184809</v>
      </c>
      <c r="E12" s="226">
        <v>4.0500001410363398</v>
      </c>
      <c r="F12" s="226">
        <v>4.762341655558135</v>
      </c>
      <c r="G12" s="226">
        <v>5.4186598680526012</v>
      </c>
      <c r="H12" s="226">
        <v>5.2175260142680111</v>
      </c>
      <c r="I12" s="226">
        <v>4.0084631823607229</v>
      </c>
      <c r="J12" s="226">
        <v>4.0474433658293938</v>
      </c>
      <c r="K12" s="226">
        <v>2.5502736436442128</v>
      </c>
      <c r="L12" s="226">
        <v>3.247009199200682</v>
      </c>
      <c r="M12" s="226">
        <v>2.832106817743687</v>
      </c>
      <c r="N12" s="226">
        <v>3.2899408962267049</v>
      </c>
      <c r="O12" s="226">
        <v>2.5257069465254798</v>
      </c>
      <c r="P12" s="226">
        <v>2.4536105092640952</v>
      </c>
      <c r="Q12" s="226">
        <v>2.4978248127096778</v>
      </c>
      <c r="R12" s="226">
        <v>2.478126116199574</v>
      </c>
      <c r="S12" s="226">
        <v>2.6442874914952652</v>
      </c>
      <c r="T12" s="226">
        <v>4.3678103760922582</v>
      </c>
      <c r="U12" s="226">
        <v>4.0445345454553792</v>
      </c>
      <c r="V12" s="226">
        <v>4.1750001248455604</v>
      </c>
      <c r="W12" s="226">
        <v>4.3493230854558664</v>
      </c>
      <c r="X12" s="226">
        <v>2.825153579765697</v>
      </c>
      <c r="Y12" s="226">
        <v>3.1108432087298739</v>
      </c>
      <c r="DA12" s="69" t="s">
        <v>2643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2644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 t="s">
        <v>2645</v>
      </c>
    </row>
    <row r="15" spans="1:105" ht="12" customHeight="1" x14ac:dyDescent="0.25">
      <c r="A15" s="37" t="s">
        <v>40</v>
      </c>
      <c r="B15" s="226">
        <v>0</v>
      </c>
      <c r="C15" s="226">
        <v>0</v>
      </c>
      <c r="D15" s="226">
        <v>0</v>
      </c>
      <c r="E15" s="226">
        <v>0</v>
      </c>
      <c r="F15" s="226">
        <v>0</v>
      </c>
      <c r="G15" s="226">
        <v>0</v>
      </c>
      <c r="H15" s="226">
        <v>0</v>
      </c>
      <c r="I15" s="226">
        <v>0</v>
      </c>
      <c r="J15" s="226">
        <v>0</v>
      </c>
      <c r="K15" s="226">
        <v>0</v>
      </c>
      <c r="L15" s="226">
        <v>0</v>
      </c>
      <c r="M15" s="226">
        <v>0</v>
      </c>
      <c r="N15" s="226">
        <v>0</v>
      </c>
      <c r="O15" s="226">
        <v>0</v>
      </c>
      <c r="P15" s="226">
        <v>0</v>
      </c>
      <c r="Q15" s="226">
        <v>0</v>
      </c>
      <c r="R15" s="226">
        <v>0</v>
      </c>
      <c r="S15" s="226">
        <v>0</v>
      </c>
      <c r="T15" s="226">
        <v>0</v>
      </c>
      <c r="U15" s="226">
        <v>0</v>
      </c>
      <c r="V15" s="226">
        <v>0</v>
      </c>
      <c r="W15" s="226">
        <v>0</v>
      </c>
      <c r="X15" s="226">
        <v>0</v>
      </c>
      <c r="Y15" s="226">
        <v>0</v>
      </c>
      <c r="DA15" s="69" t="s">
        <v>2646</v>
      </c>
    </row>
    <row r="16" spans="1:105" ht="12" customHeight="1" x14ac:dyDescent="0.25">
      <c r="A16" s="57" t="s">
        <v>2555</v>
      </c>
      <c r="B16" s="261">
        <f t="shared" ref="B16:Y16" si="0">B17+B23</f>
        <v>41.845060607356253</v>
      </c>
      <c r="C16" s="261">
        <f t="shared" si="0"/>
        <v>34.916628467247627</v>
      </c>
      <c r="D16" s="261">
        <f t="shared" si="0"/>
        <v>29.13325439575372</v>
      </c>
      <c r="E16" s="261">
        <f t="shared" si="0"/>
        <v>47.249202538929147</v>
      </c>
      <c r="F16" s="261">
        <f t="shared" si="0"/>
        <v>48.785801980404997</v>
      </c>
      <c r="G16" s="261">
        <f t="shared" si="0"/>
        <v>54.77771326348342</v>
      </c>
      <c r="H16" s="261">
        <f t="shared" si="0"/>
        <v>60.278425252705887</v>
      </c>
      <c r="I16" s="261">
        <f t="shared" si="0"/>
        <v>42.695804061093312</v>
      </c>
      <c r="J16" s="261">
        <f t="shared" si="0"/>
        <v>39.0978768939842</v>
      </c>
      <c r="K16" s="261">
        <f t="shared" si="0"/>
        <v>28.559269642565489</v>
      </c>
      <c r="L16" s="261">
        <f t="shared" si="0"/>
        <v>33.241009667182396</v>
      </c>
      <c r="M16" s="261">
        <f t="shared" si="0"/>
        <v>30.325099673236782</v>
      </c>
      <c r="N16" s="261">
        <f t="shared" si="0"/>
        <v>33.100910354314479</v>
      </c>
      <c r="O16" s="261">
        <f t="shared" si="0"/>
        <v>26.558133220757341</v>
      </c>
      <c r="P16" s="261">
        <f t="shared" si="0"/>
        <v>24.853732709549341</v>
      </c>
      <c r="Q16" s="261">
        <f t="shared" si="0"/>
        <v>23.944213525539691</v>
      </c>
      <c r="R16" s="261">
        <f t="shared" si="0"/>
        <v>23.822548203240551</v>
      </c>
      <c r="S16" s="261">
        <f t="shared" si="0"/>
        <v>24.059186039882679</v>
      </c>
      <c r="T16" s="261">
        <f t="shared" si="0"/>
        <v>37.026391048076277</v>
      </c>
      <c r="U16" s="261">
        <f t="shared" si="0"/>
        <v>34.252209506975767</v>
      </c>
      <c r="V16" s="261">
        <f t="shared" si="0"/>
        <v>33.180274472694173</v>
      </c>
      <c r="W16" s="261">
        <f t="shared" si="0"/>
        <v>34.834058593504167</v>
      </c>
      <c r="X16" s="261">
        <f t="shared" si="0"/>
        <v>25.371823250030982</v>
      </c>
      <c r="Y16" s="261">
        <f t="shared" si="0"/>
        <v>28.16704258210439</v>
      </c>
      <c r="DA16" s="70"/>
    </row>
    <row r="17" spans="1:105" ht="12" customHeight="1" x14ac:dyDescent="0.25">
      <c r="A17" s="60" t="s">
        <v>2556</v>
      </c>
      <c r="B17" s="329">
        <v>41.845060607356253</v>
      </c>
      <c r="C17" s="329">
        <v>34.916628467247627</v>
      </c>
      <c r="D17" s="329">
        <v>29.13325439575372</v>
      </c>
      <c r="E17" s="329">
        <v>47.249202538929147</v>
      </c>
      <c r="F17" s="329">
        <v>48.785801980404997</v>
      </c>
      <c r="G17" s="329">
        <v>54.77771326348342</v>
      </c>
      <c r="H17" s="329">
        <v>60.278425252705887</v>
      </c>
      <c r="I17" s="329">
        <v>42.695804061093312</v>
      </c>
      <c r="J17" s="329">
        <v>39.0978768939842</v>
      </c>
      <c r="K17" s="329">
        <v>28.559269642565489</v>
      </c>
      <c r="L17" s="329">
        <v>33.241009667182396</v>
      </c>
      <c r="M17" s="329">
        <v>30.325099673236782</v>
      </c>
      <c r="N17" s="329">
        <v>33.100910354314479</v>
      </c>
      <c r="O17" s="329">
        <v>26.558133220757341</v>
      </c>
      <c r="P17" s="329">
        <v>24.853732709549341</v>
      </c>
      <c r="Q17" s="329">
        <v>23.944213525539691</v>
      </c>
      <c r="R17" s="329">
        <v>23.822548203240551</v>
      </c>
      <c r="S17" s="329">
        <v>24.059186039882679</v>
      </c>
      <c r="T17" s="329">
        <v>37.026391048076277</v>
      </c>
      <c r="U17" s="329">
        <v>34.252209506975767</v>
      </c>
      <c r="V17" s="329">
        <v>33.180274472694173</v>
      </c>
      <c r="W17" s="329">
        <v>34.834058593504167</v>
      </c>
      <c r="X17" s="329">
        <v>25.371823250030982</v>
      </c>
      <c r="Y17" s="329">
        <v>28.16704258210439</v>
      </c>
      <c r="DA17" s="72" t="s">
        <v>2647</v>
      </c>
    </row>
    <row r="18" spans="1:105" ht="12" customHeight="1" x14ac:dyDescent="0.25">
      <c r="A18" s="59" t="s">
        <v>28</v>
      </c>
      <c r="B18" s="230">
        <v>2.213373215749189</v>
      </c>
      <c r="C18" s="230">
        <v>3.2109627191287</v>
      </c>
      <c r="D18" s="230">
        <v>0</v>
      </c>
      <c r="E18" s="230">
        <v>0</v>
      </c>
      <c r="F18" s="230">
        <v>0</v>
      </c>
      <c r="G18" s="230">
        <v>0</v>
      </c>
      <c r="H18" s="230">
        <v>0.90420437609127358</v>
      </c>
      <c r="I18" s="230">
        <v>0</v>
      </c>
      <c r="J18" s="230">
        <v>0</v>
      </c>
      <c r="K18" s="230">
        <v>0</v>
      </c>
      <c r="L18" s="230">
        <v>0</v>
      </c>
      <c r="M18" s="230">
        <v>0</v>
      </c>
      <c r="N18" s="230">
        <v>0</v>
      </c>
      <c r="O18" s="230">
        <v>0</v>
      </c>
      <c r="P18" s="230">
        <v>0</v>
      </c>
      <c r="Q18" s="230">
        <v>0</v>
      </c>
      <c r="R18" s="230">
        <v>0</v>
      </c>
      <c r="S18" s="230">
        <v>0</v>
      </c>
      <c r="T18" s="230">
        <v>9.7670119514775954E-3</v>
      </c>
      <c r="U18" s="230">
        <v>0</v>
      </c>
      <c r="V18" s="230">
        <v>0</v>
      </c>
      <c r="W18" s="230">
        <v>0</v>
      </c>
      <c r="X18" s="230">
        <v>0</v>
      </c>
      <c r="Y18" s="230">
        <v>0</v>
      </c>
      <c r="DA18" s="71" t="s">
        <v>2648</v>
      </c>
    </row>
    <row r="19" spans="1:105" ht="12" customHeight="1" x14ac:dyDescent="0.25">
      <c r="A19" s="59" t="s">
        <v>31</v>
      </c>
      <c r="B19" s="230">
        <v>4.8390653789059002</v>
      </c>
      <c r="C19" s="230">
        <v>2.3591525894882071</v>
      </c>
      <c r="D19" s="230">
        <v>2.3141276807986122</v>
      </c>
      <c r="E19" s="230">
        <v>5.2429211995755862</v>
      </c>
      <c r="F19" s="230">
        <v>6.0873086717322868</v>
      </c>
      <c r="G19" s="230">
        <v>6.096448326519079</v>
      </c>
      <c r="H19" s="230">
        <v>7.6698820862610173</v>
      </c>
      <c r="I19" s="230">
        <v>3.9479981309438599</v>
      </c>
      <c r="J19" s="230">
        <v>4.307637075325438</v>
      </c>
      <c r="K19" s="230">
        <v>3.952620304998764</v>
      </c>
      <c r="L19" s="230">
        <v>3.1587630351635538</v>
      </c>
      <c r="M19" s="230">
        <v>3.9246541972379232</v>
      </c>
      <c r="N19" s="230">
        <v>4.7976850487756568</v>
      </c>
      <c r="O19" s="230">
        <v>3.8511697569957422</v>
      </c>
      <c r="P19" s="230">
        <v>4.4975653546082386</v>
      </c>
      <c r="Q19" s="230">
        <v>2.98354387150389</v>
      </c>
      <c r="R19" s="230">
        <v>2.9752519532896602</v>
      </c>
      <c r="S19" s="230">
        <v>2.867237577547856</v>
      </c>
      <c r="T19" s="230">
        <v>5.5563673890598144</v>
      </c>
      <c r="U19" s="230">
        <v>4.4989467485297112</v>
      </c>
      <c r="V19" s="230">
        <v>3.3056875803663961</v>
      </c>
      <c r="W19" s="230">
        <v>3.6813050162353198</v>
      </c>
      <c r="X19" s="230">
        <v>3.9372427602458679</v>
      </c>
      <c r="Y19" s="230">
        <v>5.4079258564960986</v>
      </c>
      <c r="DA19" s="71" t="s">
        <v>2649</v>
      </c>
    </row>
    <row r="20" spans="1:105" ht="12" customHeight="1" x14ac:dyDescent="0.25">
      <c r="A20" s="59" t="s">
        <v>159</v>
      </c>
      <c r="B20" s="230">
        <v>11.493923588729929</v>
      </c>
      <c r="C20" s="230">
        <v>7.217427377143661</v>
      </c>
      <c r="D20" s="230">
        <v>5.52440325005165</v>
      </c>
      <c r="E20" s="230">
        <v>13.31266065762502</v>
      </c>
      <c r="F20" s="230">
        <v>13.27933650169337</v>
      </c>
      <c r="G20" s="230">
        <v>15.07693168898591</v>
      </c>
      <c r="H20" s="230">
        <v>19.780920176319491</v>
      </c>
      <c r="I20" s="230">
        <v>13.145654628831521</v>
      </c>
      <c r="J20" s="230">
        <v>9.8230423030671723</v>
      </c>
      <c r="K20" s="230">
        <v>9.0435283159855739</v>
      </c>
      <c r="L20" s="230">
        <v>9.8639642427533634</v>
      </c>
      <c r="M20" s="230">
        <v>8.9851476325176041</v>
      </c>
      <c r="N20" s="230">
        <v>8.3102543113081282</v>
      </c>
      <c r="O20" s="230">
        <v>7.2188799637976997</v>
      </c>
      <c r="P20" s="230">
        <v>5.4675035593580343</v>
      </c>
      <c r="Q20" s="230">
        <v>5.4467373156292371</v>
      </c>
      <c r="R20" s="230">
        <v>5.4325223227566228</v>
      </c>
      <c r="S20" s="230">
        <v>4.7062773295231004</v>
      </c>
      <c r="T20" s="230">
        <v>4.7198485189245609</v>
      </c>
      <c r="U20" s="230">
        <v>4.7336235625027996</v>
      </c>
      <c r="V20" s="230">
        <v>3.7458175278172821</v>
      </c>
      <c r="W20" s="230">
        <v>3.970951106985972</v>
      </c>
      <c r="X20" s="230">
        <v>3.9586152703802071</v>
      </c>
      <c r="Y20" s="230">
        <v>3.8453887003256981</v>
      </c>
      <c r="DA20" s="71" t="s">
        <v>2650</v>
      </c>
    </row>
    <row r="21" spans="1:105" ht="12" customHeight="1" x14ac:dyDescent="0.25">
      <c r="A21" s="59" t="s">
        <v>32</v>
      </c>
      <c r="B21" s="230">
        <v>5.0698253886370956</v>
      </c>
      <c r="C21" s="230">
        <v>4.9432438042954381</v>
      </c>
      <c r="D21" s="230">
        <v>3.2326246628061819</v>
      </c>
      <c r="E21" s="230">
        <v>5.4929398400155094</v>
      </c>
      <c r="F21" s="230">
        <v>0.91106960799643788</v>
      </c>
      <c r="G21" s="230">
        <v>0.91243751328149258</v>
      </c>
      <c r="H21" s="230">
        <v>0.89283129341384848</v>
      </c>
      <c r="I21" s="230">
        <v>0.86605157805430744</v>
      </c>
      <c r="J21" s="230">
        <v>0</v>
      </c>
      <c r="K21" s="230">
        <v>0</v>
      </c>
      <c r="L21" s="230">
        <v>0</v>
      </c>
      <c r="M21" s="230">
        <v>0</v>
      </c>
      <c r="N21" s="230">
        <v>0</v>
      </c>
      <c r="O21" s="230">
        <v>0</v>
      </c>
      <c r="P21" s="230">
        <v>0</v>
      </c>
      <c r="Q21" s="230">
        <v>0</v>
      </c>
      <c r="R21" s="230">
        <v>0</v>
      </c>
      <c r="S21" s="230">
        <v>0</v>
      </c>
      <c r="T21" s="230">
        <v>0</v>
      </c>
      <c r="U21" s="230">
        <v>0</v>
      </c>
      <c r="V21" s="230">
        <v>0</v>
      </c>
      <c r="W21" s="230">
        <v>0</v>
      </c>
      <c r="X21" s="230">
        <v>0</v>
      </c>
      <c r="Y21" s="230">
        <v>0</v>
      </c>
      <c r="DA21" s="71" t="s">
        <v>2651</v>
      </c>
    </row>
    <row r="22" spans="1:105" ht="12" customHeight="1" x14ac:dyDescent="0.25">
      <c r="A22" s="59" t="s">
        <v>35</v>
      </c>
      <c r="B22" s="230">
        <v>18.228873035334129</v>
      </c>
      <c r="C22" s="230">
        <v>17.185841977191622</v>
      </c>
      <c r="D22" s="230">
        <v>18.062098802097282</v>
      </c>
      <c r="E22" s="230">
        <v>23.20068084171303</v>
      </c>
      <c r="F22" s="230">
        <v>28.508087198982899</v>
      </c>
      <c r="G22" s="230">
        <v>32.691895734696942</v>
      </c>
      <c r="H22" s="230">
        <v>31.03058732062026</v>
      </c>
      <c r="I22" s="230">
        <v>24.73609972326361</v>
      </c>
      <c r="J22" s="230">
        <v>24.96719751559159</v>
      </c>
      <c r="K22" s="230">
        <v>15.56312102158115</v>
      </c>
      <c r="L22" s="230">
        <v>20.218282389265489</v>
      </c>
      <c r="M22" s="230">
        <v>17.415297843481252</v>
      </c>
      <c r="N22" s="230">
        <v>19.992970994230699</v>
      </c>
      <c r="O22" s="230">
        <v>15.488083499963899</v>
      </c>
      <c r="P22" s="230">
        <v>14.888663795583071</v>
      </c>
      <c r="Q22" s="230">
        <v>15.513932338406571</v>
      </c>
      <c r="R22" s="230">
        <v>15.41477392719427</v>
      </c>
      <c r="S22" s="230">
        <v>16.485671132811731</v>
      </c>
      <c r="T22" s="230">
        <v>26.74040812814043</v>
      </c>
      <c r="U22" s="230">
        <v>25.01963919594326</v>
      </c>
      <c r="V22" s="230">
        <v>26.128769364510489</v>
      </c>
      <c r="W22" s="230">
        <v>27.181802470282879</v>
      </c>
      <c r="X22" s="230">
        <v>17.475965219404909</v>
      </c>
      <c r="Y22" s="230">
        <v>18.913728025282591</v>
      </c>
      <c r="DA22" s="71" t="s">
        <v>2652</v>
      </c>
    </row>
    <row r="23" spans="1:105" ht="12" customHeight="1" x14ac:dyDescent="0.25">
      <c r="A23" s="60" t="s">
        <v>2563</v>
      </c>
      <c r="B23" s="329">
        <v>0</v>
      </c>
      <c r="C23" s="329">
        <v>0</v>
      </c>
      <c r="D23" s="329">
        <v>0</v>
      </c>
      <c r="E23" s="329">
        <v>0</v>
      </c>
      <c r="F23" s="329">
        <v>0</v>
      </c>
      <c r="G23" s="329">
        <v>0</v>
      </c>
      <c r="H23" s="329">
        <v>0</v>
      </c>
      <c r="I23" s="329">
        <v>0</v>
      </c>
      <c r="J23" s="329">
        <v>0</v>
      </c>
      <c r="K23" s="329">
        <v>0</v>
      </c>
      <c r="L23" s="329">
        <v>0</v>
      </c>
      <c r="M23" s="329">
        <v>0</v>
      </c>
      <c r="N23" s="329">
        <v>0</v>
      </c>
      <c r="O23" s="329">
        <v>0</v>
      </c>
      <c r="P23" s="329">
        <v>0</v>
      </c>
      <c r="Q23" s="329">
        <v>0</v>
      </c>
      <c r="R23" s="329">
        <v>0</v>
      </c>
      <c r="S23" s="329">
        <v>0</v>
      </c>
      <c r="T23" s="329">
        <v>0</v>
      </c>
      <c r="U23" s="329">
        <v>0</v>
      </c>
      <c r="V23" s="329">
        <v>0</v>
      </c>
      <c r="W23" s="329">
        <v>0</v>
      </c>
      <c r="X23" s="329">
        <v>0</v>
      </c>
      <c r="Y23" s="329">
        <v>0</v>
      </c>
      <c r="DA23" s="72" t="s">
        <v>2653</v>
      </c>
    </row>
    <row r="24" spans="1:105" ht="12" customHeight="1" x14ac:dyDescent="0.25">
      <c r="A24" s="57" t="s">
        <v>2565</v>
      </c>
      <c r="B24" s="261">
        <f t="shared" ref="B24:Y24" si="1">B25+B26</f>
        <v>19.075099649445679</v>
      </c>
      <c r="C24" s="261">
        <f t="shared" si="1"/>
        <v>17.347258414416451</v>
      </c>
      <c r="D24" s="261">
        <f t="shared" si="1"/>
        <v>16.39340012238095</v>
      </c>
      <c r="E24" s="261">
        <f t="shared" si="1"/>
        <v>22.48238123719349</v>
      </c>
      <c r="F24" s="261">
        <f t="shared" si="1"/>
        <v>24.326409162793649</v>
      </c>
      <c r="G24" s="261">
        <f t="shared" si="1"/>
        <v>26.999009139520211</v>
      </c>
      <c r="H24" s="261">
        <f t="shared" si="1"/>
        <v>29.245455676964891</v>
      </c>
      <c r="I24" s="261">
        <f t="shared" si="1"/>
        <v>25.98680532331948</v>
      </c>
      <c r="J24" s="261">
        <f t="shared" si="1"/>
        <v>23.98303693665822</v>
      </c>
      <c r="K24" s="261">
        <f t="shared" si="1"/>
        <v>17.897774423212059</v>
      </c>
      <c r="L24" s="261">
        <f t="shared" si="1"/>
        <v>21.46895680623707</v>
      </c>
      <c r="M24" s="261">
        <f t="shared" si="1"/>
        <v>20.247764883639249</v>
      </c>
      <c r="N24" s="261">
        <f t="shared" si="1"/>
        <v>20.59355543100034</v>
      </c>
      <c r="O24" s="261">
        <f t="shared" si="1"/>
        <v>18.81904906772753</v>
      </c>
      <c r="P24" s="261">
        <f t="shared" si="1"/>
        <v>18.545328136436929</v>
      </c>
      <c r="Q24" s="261">
        <f t="shared" si="1"/>
        <v>18.857808922578322</v>
      </c>
      <c r="R24" s="261">
        <f t="shared" si="1"/>
        <v>19.399380127716871</v>
      </c>
      <c r="S24" s="261">
        <f t="shared" si="1"/>
        <v>19.872309843715321</v>
      </c>
      <c r="T24" s="261">
        <f t="shared" si="1"/>
        <v>27.021837812162431</v>
      </c>
      <c r="U24" s="261">
        <f t="shared" si="1"/>
        <v>26.466717458714381</v>
      </c>
      <c r="V24" s="261">
        <f t="shared" si="1"/>
        <v>25.907719992294901</v>
      </c>
      <c r="W24" s="261">
        <f t="shared" si="1"/>
        <v>27.699879571038121</v>
      </c>
      <c r="X24" s="261">
        <f t="shared" si="1"/>
        <v>22.66870322734648</v>
      </c>
      <c r="Y24" s="261">
        <f t="shared" si="1"/>
        <v>21.74244599740986</v>
      </c>
      <c r="DA24" s="70"/>
    </row>
    <row r="25" spans="1:105" ht="12" customHeight="1" x14ac:dyDescent="0.25">
      <c r="A25" s="60" t="s">
        <v>2566</v>
      </c>
      <c r="B25" s="262">
        <v>19.075099649445679</v>
      </c>
      <c r="C25" s="262">
        <v>17.347258414416451</v>
      </c>
      <c r="D25" s="262">
        <v>16.39340012238095</v>
      </c>
      <c r="E25" s="262">
        <v>22.48238123719349</v>
      </c>
      <c r="F25" s="262">
        <v>24.326409162793649</v>
      </c>
      <c r="G25" s="262">
        <v>26.999009139520211</v>
      </c>
      <c r="H25" s="262">
        <v>29.245455676964891</v>
      </c>
      <c r="I25" s="262">
        <v>25.98680532331948</v>
      </c>
      <c r="J25" s="262">
        <v>23.98303693665822</v>
      </c>
      <c r="K25" s="262">
        <v>17.897774423212059</v>
      </c>
      <c r="L25" s="262">
        <v>21.46895680623707</v>
      </c>
      <c r="M25" s="262">
        <v>20.247764883639249</v>
      </c>
      <c r="N25" s="262">
        <v>20.59355543100034</v>
      </c>
      <c r="O25" s="262">
        <v>18.81904906772753</v>
      </c>
      <c r="P25" s="262">
        <v>18.545328136436929</v>
      </c>
      <c r="Q25" s="262">
        <v>18.857808922578322</v>
      </c>
      <c r="R25" s="262">
        <v>19.399380127716871</v>
      </c>
      <c r="S25" s="262">
        <v>19.872309843715321</v>
      </c>
      <c r="T25" s="262">
        <v>27.021837812162431</v>
      </c>
      <c r="U25" s="262">
        <v>26.466717458714381</v>
      </c>
      <c r="V25" s="262">
        <v>25.907719992294901</v>
      </c>
      <c r="W25" s="262">
        <v>27.699879571038121</v>
      </c>
      <c r="X25" s="262">
        <v>22.66870322734648</v>
      </c>
      <c r="Y25" s="262">
        <v>21.74244599740986</v>
      </c>
      <c r="DA25" s="72" t="s">
        <v>2654</v>
      </c>
    </row>
    <row r="26" spans="1:105" ht="12" customHeight="1" x14ac:dyDescent="0.25">
      <c r="A26" s="60" t="s">
        <v>2568</v>
      </c>
      <c r="B26" s="262">
        <v>0</v>
      </c>
      <c r="C26" s="262">
        <v>0</v>
      </c>
      <c r="D26" s="262">
        <v>0</v>
      </c>
      <c r="E26" s="262">
        <v>0</v>
      </c>
      <c r="F26" s="262">
        <v>0</v>
      </c>
      <c r="G26" s="262">
        <v>0</v>
      </c>
      <c r="H26" s="262">
        <v>0</v>
      </c>
      <c r="I26" s="262">
        <v>0</v>
      </c>
      <c r="J26" s="262">
        <v>0</v>
      </c>
      <c r="K26" s="262">
        <v>0</v>
      </c>
      <c r="L26" s="262">
        <v>0</v>
      </c>
      <c r="M26" s="262">
        <v>0</v>
      </c>
      <c r="N26" s="262">
        <v>0</v>
      </c>
      <c r="O26" s="262">
        <v>0</v>
      </c>
      <c r="P26" s="262">
        <v>0</v>
      </c>
      <c r="Q26" s="262">
        <v>0</v>
      </c>
      <c r="R26" s="262">
        <v>0</v>
      </c>
      <c r="S26" s="262">
        <v>0</v>
      </c>
      <c r="T26" s="262">
        <v>0</v>
      </c>
      <c r="U26" s="262">
        <v>0</v>
      </c>
      <c r="V26" s="262">
        <v>0</v>
      </c>
      <c r="W26" s="262">
        <v>0</v>
      </c>
      <c r="X26" s="262">
        <v>0</v>
      </c>
      <c r="Y26" s="262">
        <v>0</v>
      </c>
      <c r="DA26" s="72" t="s">
        <v>2655</v>
      </c>
    </row>
    <row r="27" spans="1:105" ht="12" customHeight="1" x14ac:dyDescent="0.25">
      <c r="A27" s="57" t="s">
        <v>2570</v>
      </c>
      <c r="B27" s="261">
        <f t="shared" ref="B27:Y27" si="2">B28+B34</f>
        <v>59.778658010508913</v>
      </c>
      <c r="C27" s="261">
        <f t="shared" si="2"/>
        <v>49.880897810353773</v>
      </c>
      <c r="D27" s="261">
        <f t="shared" si="2"/>
        <v>41.618934851076737</v>
      </c>
      <c r="E27" s="261">
        <f t="shared" si="2"/>
        <v>67.498860769898783</v>
      </c>
      <c r="F27" s="261">
        <f t="shared" si="2"/>
        <v>69.69400282914998</v>
      </c>
      <c r="G27" s="261">
        <f t="shared" si="2"/>
        <v>78.253876090690625</v>
      </c>
      <c r="H27" s="261">
        <f t="shared" si="2"/>
        <v>86.112036075294142</v>
      </c>
      <c r="I27" s="261">
        <f t="shared" si="2"/>
        <v>60.994005801561869</v>
      </c>
      <c r="J27" s="261">
        <f t="shared" si="2"/>
        <v>55.854109848548859</v>
      </c>
      <c r="K27" s="261">
        <f t="shared" si="2"/>
        <v>40.798956632236411</v>
      </c>
      <c r="L27" s="261">
        <f t="shared" si="2"/>
        <v>47.48715666740344</v>
      </c>
      <c r="M27" s="261">
        <f t="shared" si="2"/>
        <v>43.321570961766838</v>
      </c>
      <c r="N27" s="261">
        <f t="shared" si="2"/>
        <v>47.287014791877837</v>
      </c>
      <c r="O27" s="261">
        <f t="shared" si="2"/>
        <v>37.94019031536763</v>
      </c>
      <c r="P27" s="261">
        <f t="shared" si="2"/>
        <v>35.505332442213351</v>
      </c>
      <c r="Q27" s="261">
        <f t="shared" si="2"/>
        <v>34.206019322199552</v>
      </c>
      <c r="R27" s="261">
        <f t="shared" si="2"/>
        <v>34.032211718915079</v>
      </c>
      <c r="S27" s="261">
        <f t="shared" si="2"/>
        <v>34.370265771260968</v>
      </c>
      <c r="T27" s="261">
        <f t="shared" si="2"/>
        <v>52.89484435439465</v>
      </c>
      <c r="U27" s="261">
        <f t="shared" si="2"/>
        <v>48.931727867108243</v>
      </c>
      <c r="V27" s="261">
        <f t="shared" si="2"/>
        <v>47.40039210384883</v>
      </c>
      <c r="W27" s="261">
        <f t="shared" si="2"/>
        <v>49.762940847863121</v>
      </c>
      <c r="X27" s="261">
        <f t="shared" si="2"/>
        <v>36.245461785758543</v>
      </c>
      <c r="Y27" s="261">
        <f t="shared" si="2"/>
        <v>40.238632260149117</v>
      </c>
      <c r="DA27" s="70"/>
    </row>
    <row r="28" spans="1:105" ht="12" customHeight="1" x14ac:dyDescent="0.25">
      <c r="A28" s="60" t="s">
        <v>2571</v>
      </c>
      <c r="B28" s="329">
        <v>59.778658010508913</v>
      </c>
      <c r="C28" s="329">
        <v>49.880897810353773</v>
      </c>
      <c r="D28" s="329">
        <v>41.618934851076737</v>
      </c>
      <c r="E28" s="329">
        <v>67.498860769898783</v>
      </c>
      <c r="F28" s="329">
        <v>69.69400282914998</v>
      </c>
      <c r="G28" s="329">
        <v>78.253876090690625</v>
      </c>
      <c r="H28" s="329">
        <v>86.112036075294142</v>
      </c>
      <c r="I28" s="329">
        <v>60.994005801561869</v>
      </c>
      <c r="J28" s="329">
        <v>55.854109848548859</v>
      </c>
      <c r="K28" s="329">
        <v>40.798956632236411</v>
      </c>
      <c r="L28" s="329">
        <v>47.48715666740344</v>
      </c>
      <c r="M28" s="329">
        <v>43.321570961766838</v>
      </c>
      <c r="N28" s="329">
        <v>47.287014791877837</v>
      </c>
      <c r="O28" s="329">
        <v>37.94019031536763</v>
      </c>
      <c r="P28" s="329">
        <v>35.505332442213351</v>
      </c>
      <c r="Q28" s="329">
        <v>34.206019322199552</v>
      </c>
      <c r="R28" s="329">
        <v>34.032211718915079</v>
      </c>
      <c r="S28" s="329">
        <v>34.370265771260968</v>
      </c>
      <c r="T28" s="329">
        <v>52.89484435439465</v>
      </c>
      <c r="U28" s="329">
        <v>48.931727867108243</v>
      </c>
      <c r="V28" s="329">
        <v>47.40039210384883</v>
      </c>
      <c r="W28" s="329">
        <v>49.762940847863121</v>
      </c>
      <c r="X28" s="329">
        <v>36.245461785758543</v>
      </c>
      <c r="Y28" s="329">
        <v>40.238632260149117</v>
      </c>
      <c r="DA28" s="72" t="s">
        <v>2656</v>
      </c>
    </row>
    <row r="29" spans="1:105" ht="12" customHeight="1" x14ac:dyDescent="0.25">
      <c r="A29" s="59" t="s">
        <v>28</v>
      </c>
      <c r="B29" s="230">
        <v>3.1619617367845549</v>
      </c>
      <c r="C29" s="230">
        <v>4.5870895987552869</v>
      </c>
      <c r="D29" s="230">
        <v>0</v>
      </c>
      <c r="E29" s="230">
        <v>0</v>
      </c>
      <c r="F29" s="230">
        <v>0</v>
      </c>
      <c r="G29" s="230">
        <v>0</v>
      </c>
      <c r="H29" s="230">
        <v>1.2917205372732481</v>
      </c>
      <c r="I29" s="230">
        <v>0</v>
      </c>
      <c r="J29" s="230">
        <v>0</v>
      </c>
      <c r="K29" s="230">
        <v>0</v>
      </c>
      <c r="L29" s="230">
        <v>0</v>
      </c>
      <c r="M29" s="230">
        <v>0</v>
      </c>
      <c r="N29" s="230">
        <v>0</v>
      </c>
      <c r="O29" s="230">
        <v>0</v>
      </c>
      <c r="P29" s="230">
        <v>0</v>
      </c>
      <c r="Q29" s="230">
        <v>0</v>
      </c>
      <c r="R29" s="230">
        <v>0</v>
      </c>
      <c r="S29" s="230">
        <v>0</v>
      </c>
      <c r="T29" s="230">
        <v>1.3952874216396559E-2</v>
      </c>
      <c r="U29" s="230">
        <v>0</v>
      </c>
      <c r="V29" s="230">
        <v>0</v>
      </c>
      <c r="W29" s="230">
        <v>0</v>
      </c>
      <c r="X29" s="230">
        <v>0</v>
      </c>
      <c r="Y29" s="230">
        <v>0</v>
      </c>
      <c r="DA29" s="71" t="s">
        <v>2657</v>
      </c>
    </row>
    <row r="30" spans="1:105" ht="12" customHeight="1" x14ac:dyDescent="0.25">
      <c r="A30" s="59" t="s">
        <v>31</v>
      </c>
      <c r="B30" s="230">
        <v>6.9129505412941414</v>
      </c>
      <c r="C30" s="230">
        <v>3.3702179849831539</v>
      </c>
      <c r="D30" s="230">
        <v>3.30589668685516</v>
      </c>
      <c r="E30" s="230">
        <v>7.4898874279651242</v>
      </c>
      <c r="F30" s="230">
        <v>8.6961552453318376</v>
      </c>
      <c r="G30" s="230">
        <v>8.7092118950272575</v>
      </c>
      <c r="H30" s="230">
        <v>10.95697440894431</v>
      </c>
      <c r="I30" s="230">
        <v>5.6399973299198001</v>
      </c>
      <c r="J30" s="230">
        <v>6.1537672504649112</v>
      </c>
      <c r="K30" s="230">
        <v>5.6466004357125188</v>
      </c>
      <c r="L30" s="230">
        <v>4.5125186216622204</v>
      </c>
      <c r="M30" s="230">
        <v>5.6066488531970364</v>
      </c>
      <c r="N30" s="230">
        <v>6.8538357839652253</v>
      </c>
      <c r="O30" s="230">
        <v>5.5016710814224892</v>
      </c>
      <c r="P30" s="230">
        <v>6.4250933637260568</v>
      </c>
      <c r="Q30" s="230">
        <v>4.262205530719843</v>
      </c>
      <c r="R30" s="230">
        <v>4.2503599332709436</v>
      </c>
      <c r="S30" s="230">
        <v>4.0960536822112221</v>
      </c>
      <c r="T30" s="230">
        <v>7.937667698656873</v>
      </c>
      <c r="U30" s="230">
        <v>6.4270667836138733</v>
      </c>
      <c r="V30" s="230">
        <v>4.7224108290948523</v>
      </c>
      <c r="W30" s="230">
        <v>5.2590071660504583</v>
      </c>
      <c r="X30" s="230">
        <v>5.6246325146369553</v>
      </c>
      <c r="Y30" s="230">
        <v>7.725608366422998</v>
      </c>
      <c r="DA30" s="71" t="s">
        <v>2658</v>
      </c>
    </row>
    <row r="31" spans="1:105" ht="12" customHeight="1" x14ac:dyDescent="0.25">
      <c r="A31" s="59" t="s">
        <v>159</v>
      </c>
      <c r="B31" s="230">
        <v>16.419890841042751</v>
      </c>
      <c r="C31" s="230">
        <v>10.310610538776659</v>
      </c>
      <c r="D31" s="230">
        <v>7.8920046429309281</v>
      </c>
      <c r="E31" s="230">
        <v>19.018086653750029</v>
      </c>
      <c r="F31" s="230">
        <v>18.97048071670481</v>
      </c>
      <c r="G31" s="230">
        <v>21.53847384140844</v>
      </c>
      <c r="H31" s="230">
        <v>28.258457394742141</v>
      </c>
      <c r="I31" s="230">
        <v>18.779506612616458</v>
      </c>
      <c r="J31" s="230">
        <v>14.03291757581025</v>
      </c>
      <c r="K31" s="230">
        <v>12.919326165693681</v>
      </c>
      <c r="L31" s="230">
        <v>14.091377489647661</v>
      </c>
      <c r="M31" s="230">
        <v>12.835925189310871</v>
      </c>
      <c r="N31" s="230">
        <v>11.87179187329733</v>
      </c>
      <c r="O31" s="230">
        <v>10.312685662568139</v>
      </c>
      <c r="P31" s="230">
        <v>7.8107193705114781</v>
      </c>
      <c r="Q31" s="230">
        <v>7.7810533080417654</v>
      </c>
      <c r="R31" s="230">
        <v>7.7607461753666058</v>
      </c>
      <c r="S31" s="230">
        <v>6.7232533278901414</v>
      </c>
      <c r="T31" s="230">
        <v>6.7426407413207974</v>
      </c>
      <c r="U31" s="230">
        <v>6.7623193750039992</v>
      </c>
      <c r="V31" s="230">
        <v>5.351167896881833</v>
      </c>
      <c r="W31" s="230">
        <v>5.6727872956942482</v>
      </c>
      <c r="X31" s="230">
        <v>5.6551646719717246</v>
      </c>
      <c r="Y31" s="230">
        <v>5.4934124290367103</v>
      </c>
      <c r="DA31" s="71" t="s">
        <v>2659</v>
      </c>
    </row>
    <row r="32" spans="1:105" ht="12" customHeight="1" x14ac:dyDescent="0.25">
      <c r="A32" s="59" t="s">
        <v>32</v>
      </c>
      <c r="B32" s="230">
        <v>7.2426076980529936</v>
      </c>
      <c r="C32" s="230">
        <v>7.0617768632791984</v>
      </c>
      <c r="D32" s="230">
        <v>4.6180352325802598</v>
      </c>
      <c r="E32" s="230">
        <v>7.8470569143078706</v>
      </c>
      <c r="F32" s="230">
        <v>1.301528011423482</v>
      </c>
      <c r="G32" s="230">
        <v>1.303482161830704</v>
      </c>
      <c r="H32" s="230">
        <v>1.2754732763054979</v>
      </c>
      <c r="I32" s="230">
        <v>1.2372165400775821</v>
      </c>
      <c r="J32" s="230">
        <v>0</v>
      </c>
      <c r="K32" s="230">
        <v>0</v>
      </c>
      <c r="L32" s="230">
        <v>0</v>
      </c>
      <c r="M32" s="230">
        <v>0</v>
      </c>
      <c r="N32" s="230">
        <v>0</v>
      </c>
      <c r="O32" s="230">
        <v>0</v>
      </c>
      <c r="P32" s="230">
        <v>0</v>
      </c>
      <c r="Q32" s="230">
        <v>0</v>
      </c>
      <c r="R32" s="230">
        <v>0</v>
      </c>
      <c r="S32" s="230">
        <v>0</v>
      </c>
      <c r="T32" s="230">
        <v>0</v>
      </c>
      <c r="U32" s="230">
        <v>0</v>
      </c>
      <c r="V32" s="230">
        <v>0</v>
      </c>
      <c r="W32" s="230">
        <v>0</v>
      </c>
      <c r="X32" s="230">
        <v>0</v>
      </c>
      <c r="Y32" s="230">
        <v>0</v>
      </c>
      <c r="DA32" s="71" t="s">
        <v>2660</v>
      </c>
    </row>
    <row r="33" spans="1:105" ht="12" customHeight="1" x14ac:dyDescent="0.25">
      <c r="A33" s="59" t="s">
        <v>35</v>
      </c>
      <c r="B33" s="230">
        <v>26.04124719333447</v>
      </c>
      <c r="C33" s="230">
        <v>24.551202824559471</v>
      </c>
      <c r="D33" s="230">
        <v>25.802998288710398</v>
      </c>
      <c r="E33" s="230">
        <v>33.143829773875758</v>
      </c>
      <c r="F33" s="230">
        <v>40.725838855689851</v>
      </c>
      <c r="G33" s="230">
        <v>46.702708192424218</v>
      </c>
      <c r="H33" s="230">
        <v>44.329410458028953</v>
      </c>
      <c r="I33" s="230">
        <v>35.337285318948027</v>
      </c>
      <c r="J33" s="230">
        <v>35.667425022273697</v>
      </c>
      <c r="K33" s="230">
        <v>22.233030030830211</v>
      </c>
      <c r="L33" s="230">
        <v>28.88326055609355</v>
      </c>
      <c r="M33" s="230">
        <v>24.878996919258931</v>
      </c>
      <c r="N33" s="230">
        <v>28.561387134615281</v>
      </c>
      <c r="O33" s="230">
        <v>22.12583357137699</v>
      </c>
      <c r="P33" s="230">
        <v>21.269519707975821</v>
      </c>
      <c r="Q33" s="230">
        <v>22.16276048343795</v>
      </c>
      <c r="R33" s="230">
        <v>22.02110561027753</v>
      </c>
      <c r="S33" s="230">
        <v>23.55095876115961</v>
      </c>
      <c r="T33" s="230">
        <v>38.200583040200577</v>
      </c>
      <c r="U33" s="230">
        <v>35.742341708490358</v>
      </c>
      <c r="V33" s="230">
        <v>37.326813377872142</v>
      </c>
      <c r="W33" s="230">
        <v>38.831146386118412</v>
      </c>
      <c r="X33" s="230">
        <v>24.965664599149861</v>
      </c>
      <c r="Y33" s="230">
        <v>27.019611464689419</v>
      </c>
      <c r="DA33" s="71" t="s">
        <v>2661</v>
      </c>
    </row>
    <row r="34" spans="1:105" ht="12" customHeight="1" x14ac:dyDescent="0.25">
      <c r="A34" s="60" t="s">
        <v>2578</v>
      </c>
      <c r="B34" s="329">
        <v>0</v>
      </c>
      <c r="C34" s="329">
        <v>0</v>
      </c>
      <c r="D34" s="329">
        <v>0</v>
      </c>
      <c r="E34" s="329">
        <v>0</v>
      </c>
      <c r="F34" s="329">
        <v>0</v>
      </c>
      <c r="G34" s="329">
        <v>0</v>
      </c>
      <c r="H34" s="329">
        <v>0</v>
      </c>
      <c r="I34" s="329">
        <v>0</v>
      </c>
      <c r="J34" s="329">
        <v>0</v>
      </c>
      <c r="K34" s="329">
        <v>0</v>
      </c>
      <c r="L34" s="329">
        <v>0</v>
      </c>
      <c r="M34" s="329">
        <v>0</v>
      </c>
      <c r="N34" s="329">
        <v>0</v>
      </c>
      <c r="O34" s="329">
        <v>0</v>
      </c>
      <c r="P34" s="329">
        <v>0</v>
      </c>
      <c r="Q34" s="329">
        <v>0</v>
      </c>
      <c r="R34" s="329">
        <v>0</v>
      </c>
      <c r="S34" s="329">
        <v>0</v>
      </c>
      <c r="T34" s="329">
        <v>0</v>
      </c>
      <c r="U34" s="329">
        <v>0</v>
      </c>
      <c r="V34" s="329">
        <v>0</v>
      </c>
      <c r="W34" s="329">
        <v>0</v>
      </c>
      <c r="X34" s="329">
        <v>0</v>
      </c>
      <c r="Y34" s="329">
        <v>0</v>
      </c>
      <c r="DA34" s="72" t="s">
        <v>2662</v>
      </c>
    </row>
    <row r="35" spans="1:105" ht="12" customHeight="1" x14ac:dyDescent="0.25">
      <c r="A35" s="57" t="s">
        <v>2580</v>
      </c>
      <c r="B35" s="261">
        <v>53.230351797355141</v>
      </c>
      <c r="C35" s="261">
        <v>47.725607555627882</v>
      </c>
      <c r="D35" s="261">
        <v>41.971997639671507</v>
      </c>
      <c r="E35" s="261">
        <v>47.208099149999192</v>
      </c>
      <c r="F35" s="261">
        <v>49.101921529385301</v>
      </c>
      <c r="G35" s="261">
        <v>54.690116445695793</v>
      </c>
      <c r="H35" s="261">
        <v>64.718281810329231</v>
      </c>
      <c r="I35" s="261">
        <v>53.431464551173661</v>
      </c>
      <c r="J35" s="261">
        <v>36.916433447720451</v>
      </c>
      <c r="K35" s="261">
        <v>35.617462830720463</v>
      </c>
      <c r="L35" s="261">
        <v>41.586623628029713</v>
      </c>
      <c r="M35" s="261">
        <v>38.613985117521999</v>
      </c>
      <c r="N35" s="261">
        <v>39.899006723497038</v>
      </c>
      <c r="O35" s="261">
        <v>35.69334687715363</v>
      </c>
      <c r="P35" s="261">
        <v>35.984870815555922</v>
      </c>
      <c r="Q35" s="261">
        <v>35.13007330184081</v>
      </c>
      <c r="R35" s="261">
        <v>35.210218239864837</v>
      </c>
      <c r="S35" s="261">
        <v>36.27381517030657</v>
      </c>
      <c r="T35" s="261">
        <v>54.390438283380789</v>
      </c>
      <c r="U35" s="261">
        <v>52.078342785131532</v>
      </c>
      <c r="V35" s="261">
        <v>49.088257582527397</v>
      </c>
      <c r="W35" s="261">
        <v>52.681130478426589</v>
      </c>
      <c r="X35" s="261">
        <v>42.696529453314483</v>
      </c>
      <c r="Y35" s="261">
        <v>39.03214814039984</v>
      </c>
      <c r="DA35" s="70" t="s">
        <v>2663</v>
      </c>
    </row>
    <row r="36" spans="1:105" ht="12" customHeight="1" x14ac:dyDescent="0.25">
      <c r="A36" s="46" t="s">
        <v>28</v>
      </c>
      <c r="B36" s="229">
        <v>2.8155924073977889</v>
      </c>
      <c r="C36" s="229">
        <v>4.3888872819617903</v>
      </c>
      <c r="D36" s="229">
        <v>0</v>
      </c>
      <c r="E36" s="229">
        <v>0</v>
      </c>
      <c r="F36" s="229">
        <v>0</v>
      </c>
      <c r="G36" s="229">
        <v>0</v>
      </c>
      <c r="H36" s="229">
        <v>0.97080428661963203</v>
      </c>
      <c r="I36" s="229">
        <v>0</v>
      </c>
      <c r="J36" s="229">
        <v>0</v>
      </c>
      <c r="K36" s="229">
        <v>0</v>
      </c>
      <c r="L36" s="229">
        <v>0</v>
      </c>
      <c r="M36" s="229">
        <v>0</v>
      </c>
      <c r="N36" s="229">
        <v>0</v>
      </c>
      <c r="O36" s="229">
        <v>0</v>
      </c>
      <c r="P36" s="229">
        <v>0</v>
      </c>
      <c r="Q36" s="229">
        <v>0</v>
      </c>
      <c r="R36" s="229">
        <v>0</v>
      </c>
      <c r="S36" s="229">
        <v>0</v>
      </c>
      <c r="T36" s="229">
        <v>1.432251383197935E-2</v>
      </c>
      <c r="U36" s="229">
        <v>0</v>
      </c>
      <c r="V36" s="229">
        <v>0</v>
      </c>
      <c r="W36" s="229">
        <v>0</v>
      </c>
      <c r="X36" s="229">
        <v>0</v>
      </c>
      <c r="Y36" s="229">
        <v>0</v>
      </c>
      <c r="DA36" s="73" t="s">
        <v>2664</v>
      </c>
    </row>
    <row r="37" spans="1:105" ht="12" customHeight="1" x14ac:dyDescent="0.25">
      <c r="A37" s="46" t="s">
        <v>30</v>
      </c>
      <c r="B37" s="229">
        <v>0</v>
      </c>
      <c r="C37" s="229">
        <v>0</v>
      </c>
      <c r="D37" s="229">
        <v>0</v>
      </c>
      <c r="E37" s="229">
        <v>0</v>
      </c>
      <c r="F37" s="229">
        <v>0</v>
      </c>
      <c r="G37" s="229">
        <v>0</v>
      </c>
      <c r="H37" s="229">
        <v>0</v>
      </c>
      <c r="I37" s="229">
        <v>0</v>
      </c>
      <c r="J37" s="229">
        <v>0</v>
      </c>
      <c r="K37" s="229">
        <v>0</v>
      </c>
      <c r="L37" s="229">
        <v>0</v>
      </c>
      <c r="M37" s="229">
        <v>0</v>
      </c>
      <c r="N37" s="229">
        <v>0</v>
      </c>
      <c r="O37" s="229">
        <v>0</v>
      </c>
      <c r="P37" s="229">
        <v>0</v>
      </c>
      <c r="Q37" s="229">
        <v>0</v>
      </c>
      <c r="R37" s="229">
        <v>0</v>
      </c>
      <c r="S37" s="229">
        <v>0</v>
      </c>
      <c r="T37" s="229">
        <v>0</v>
      </c>
      <c r="U37" s="229">
        <v>0</v>
      </c>
      <c r="V37" s="229">
        <v>0</v>
      </c>
      <c r="W37" s="229">
        <v>0</v>
      </c>
      <c r="X37" s="229">
        <v>0</v>
      </c>
      <c r="Y37" s="229">
        <v>0</v>
      </c>
      <c r="DA37" s="73" t="s">
        <v>2665</v>
      </c>
    </row>
    <row r="38" spans="1:105" ht="12" customHeight="1" x14ac:dyDescent="0.25">
      <c r="A38" s="46" t="s">
        <v>31</v>
      </c>
      <c r="B38" s="229">
        <v>6.1556883596502647</v>
      </c>
      <c r="C38" s="229">
        <v>3.2245951454153299</v>
      </c>
      <c r="D38" s="229">
        <v>3.3339413522759291</v>
      </c>
      <c r="E38" s="229">
        <v>5.1748956523178924</v>
      </c>
      <c r="F38" s="229">
        <v>6.1088956027840871</v>
      </c>
      <c r="G38" s="229">
        <v>6.0866992982848931</v>
      </c>
      <c r="H38" s="229">
        <v>8.2348135046602575</v>
      </c>
      <c r="I38" s="229">
        <v>4.9407038190399879</v>
      </c>
      <c r="J38" s="229">
        <v>4.0672949541322208</v>
      </c>
      <c r="K38" s="229">
        <v>4.9294785391646947</v>
      </c>
      <c r="L38" s="229">
        <v>3.951814063071871</v>
      </c>
      <c r="M38" s="229">
        <v>4.9973962294116321</v>
      </c>
      <c r="N38" s="229">
        <v>5.7830091670989514</v>
      </c>
      <c r="O38" s="229">
        <v>5.1758584414289892</v>
      </c>
      <c r="P38" s="229">
        <v>6.5118712815284043</v>
      </c>
      <c r="Q38" s="229">
        <v>4.3773463176559773</v>
      </c>
      <c r="R38" s="229">
        <v>4.3974838333903667</v>
      </c>
      <c r="S38" s="229">
        <v>4.3138397801106034</v>
      </c>
      <c r="T38" s="229">
        <v>8.1479524321999754</v>
      </c>
      <c r="U38" s="229">
        <v>6.8367626677765836</v>
      </c>
      <c r="V38" s="229">
        <v>4.8793599504667489</v>
      </c>
      <c r="W38" s="229">
        <v>5.5622636976358697</v>
      </c>
      <c r="X38" s="229">
        <v>6.6144154849782586</v>
      </c>
      <c r="Y38" s="229">
        <v>7.4857789770027754</v>
      </c>
      <c r="DA38" s="73" t="s">
        <v>2666</v>
      </c>
    </row>
    <row r="39" spans="1:105" ht="12" customHeight="1" x14ac:dyDescent="0.25">
      <c r="A39" s="46" t="s">
        <v>159</v>
      </c>
      <c r="B39" s="229">
        <v>14.62121424320403</v>
      </c>
      <c r="C39" s="229">
        <v>9.8651021499944775</v>
      </c>
      <c r="D39" s="229">
        <v>7.9589542940165803</v>
      </c>
      <c r="E39" s="229">
        <v>13.13993232694474</v>
      </c>
      <c r="F39" s="229">
        <v>13.32642794011621</v>
      </c>
      <c r="G39" s="229">
        <v>15.052821678558781</v>
      </c>
      <c r="H39" s="229">
        <v>21.23789997949897</v>
      </c>
      <c r="I39" s="229">
        <v>16.451068079133329</v>
      </c>
      <c r="J39" s="229">
        <v>9.2749713345974119</v>
      </c>
      <c r="K39" s="229">
        <v>11.27856341161843</v>
      </c>
      <c r="L39" s="229">
        <v>12.340448516782301</v>
      </c>
      <c r="M39" s="229">
        <v>11.44109535333113</v>
      </c>
      <c r="N39" s="229">
        <v>10.01697201350945</v>
      </c>
      <c r="O39" s="229">
        <v>9.7019615223173368</v>
      </c>
      <c r="P39" s="229">
        <v>7.9162116840299177</v>
      </c>
      <c r="Q39" s="229">
        <v>7.9912535423154587</v>
      </c>
      <c r="R39" s="229">
        <v>8.0293801882696361</v>
      </c>
      <c r="S39" s="229">
        <v>7.0807269405601181</v>
      </c>
      <c r="T39" s="229">
        <v>6.921266814557077</v>
      </c>
      <c r="U39" s="229">
        <v>7.1933860666395066</v>
      </c>
      <c r="V39" s="229">
        <v>5.5290137324357191</v>
      </c>
      <c r="W39" s="229">
        <v>5.9999041345568154</v>
      </c>
      <c r="X39" s="229">
        <v>6.6503204749912728</v>
      </c>
      <c r="Y39" s="229">
        <v>5.3228780599357126</v>
      </c>
      <c r="DA39" s="73" t="s">
        <v>2667</v>
      </c>
    </row>
    <row r="40" spans="1:105" ht="12" customHeight="1" x14ac:dyDescent="0.25">
      <c r="A40" s="46" t="s">
        <v>32</v>
      </c>
      <c r="B40" s="229">
        <v>6.4492340331530844</v>
      </c>
      <c r="C40" s="229">
        <v>6.7566464521879386</v>
      </c>
      <c r="D40" s="229">
        <v>4.6572110645153604</v>
      </c>
      <c r="E40" s="229">
        <v>5.4216703655284828</v>
      </c>
      <c r="F40" s="229">
        <v>0.91430046055736292</v>
      </c>
      <c r="G40" s="229">
        <v>0.91097840486254356</v>
      </c>
      <c r="H40" s="229">
        <v>0.95859351026500728</v>
      </c>
      <c r="I40" s="229">
        <v>1.0838162018469739</v>
      </c>
      <c r="J40" s="229">
        <v>0</v>
      </c>
      <c r="K40" s="229">
        <v>0</v>
      </c>
      <c r="L40" s="229">
        <v>0</v>
      </c>
      <c r="M40" s="229">
        <v>0</v>
      </c>
      <c r="N40" s="229">
        <v>0</v>
      </c>
      <c r="O40" s="229">
        <v>0</v>
      </c>
      <c r="P40" s="229">
        <v>0</v>
      </c>
      <c r="Q40" s="229">
        <v>0</v>
      </c>
      <c r="R40" s="229">
        <v>0</v>
      </c>
      <c r="S40" s="229">
        <v>0</v>
      </c>
      <c r="T40" s="229">
        <v>0</v>
      </c>
      <c r="U40" s="229">
        <v>0</v>
      </c>
      <c r="V40" s="229">
        <v>0</v>
      </c>
      <c r="W40" s="229">
        <v>0</v>
      </c>
      <c r="X40" s="229">
        <v>0</v>
      </c>
      <c r="Y40" s="229">
        <v>0</v>
      </c>
      <c r="DA40" s="73" t="s">
        <v>2668</v>
      </c>
    </row>
    <row r="41" spans="1:105" ht="12" customHeight="1" x14ac:dyDescent="0.25">
      <c r="A41" s="46" t="s">
        <v>33</v>
      </c>
      <c r="B41" s="229">
        <v>0</v>
      </c>
      <c r="C41" s="229">
        <v>0</v>
      </c>
      <c r="D41" s="229">
        <v>0</v>
      </c>
      <c r="E41" s="229">
        <v>0</v>
      </c>
      <c r="F41" s="229">
        <v>0</v>
      </c>
      <c r="G41" s="229">
        <v>0</v>
      </c>
      <c r="H41" s="229">
        <v>0</v>
      </c>
      <c r="I41" s="229">
        <v>0</v>
      </c>
      <c r="J41" s="229">
        <v>0</v>
      </c>
      <c r="K41" s="229">
        <v>0</v>
      </c>
      <c r="L41" s="229">
        <v>0</v>
      </c>
      <c r="M41" s="229">
        <v>0</v>
      </c>
      <c r="N41" s="229">
        <v>0</v>
      </c>
      <c r="O41" s="229">
        <v>0</v>
      </c>
      <c r="P41" s="229">
        <v>0</v>
      </c>
      <c r="Q41" s="229">
        <v>0</v>
      </c>
      <c r="R41" s="229">
        <v>0</v>
      </c>
      <c r="S41" s="229">
        <v>7.6091399997440717E-2</v>
      </c>
      <c r="T41" s="229">
        <v>9.4303439999050387E-2</v>
      </c>
      <c r="U41" s="229">
        <v>2.7442799999671589E-2</v>
      </c>
      <c r="V41" s="229">
        <v>0.11251547999828181</v>
      </c>
      <c r="W41" s="229">
        <v>4.864859999928603E-2</v>
      </c>
      <c r="X41" s="229">
        <v>7.2848159998304921E-2</v>
      </c>
      <c r="Y41" s="229">
        <v>4.266107999951075E-2</v>
      </c>
      <c r="DA41" s="73" t="s">
        <v>2669</v>
      </c>
    </row>
    <row r="42" spans="1:105" ht="12" customHeight="1" x14ac:dyDescent="0.25">
      <c r="A42" s="46" t="s">
        <v>35</v>
      </c>
      <c r="B42" s="229">
        <v>23.188622753949971</v>
      </c>
      <c r="C42" s="229">
        <v>23.490376526068339</v>
      </c>
      <c r="D42" s="229">
        <v>26.021890928863641</v>
      </c>
      <c r="E42" s="229">
        <v>22.89965800521945</v>
      </c>
      <c r="F42" s="229">
        <v>28.609183125930201</v>
      </c>
      <c r="G42" s="229">
        <v>32.639617063989583</v>
      </c>
      <c r="H42" s="229">
        <v>33.316170529285372</v>
      </c>
      <c r="I42" s="229">
        <v>30.955876451153369</v>
      </c>
      <c r="J42" s="229">
        <v>23.574167158990821</v>
      </c>
      <c r="K42" s="229">
        <v>19.409420879937329</v>
      </c>
      <c r="L42" s="229">
        <v>25.294361048175539</v>
      </c>
      <c r="M42" s="229">
        <v>22.175493534779228</v>
      </c>
      <c r="N42" s="229">
        <v>24.09902554288864</v>
      </c>
      <c r="O42" s="229">
        <v>20.815526913407311</v>
      </c>
      <c r="P42" s="229">
        <v>21.556787849997601</v>
      </c>
      <c r="Q42" s="229">
        <v>22.761473441869381</v>
      </c>
      <c r="R42" s="229">
        <v>22.783354218204838</v>
      </c>
      <c r="S42" s="229">
        <v>24.803157049638411</v>
      </c>
      <c r="T42" s="229">
        <v>39.212593082792708</v>
      </c>
      <c r="U42" s="229">
        <v>38.020751250715769</v>
      </c>
      <c r="V42" s="229">
        <v>38.567368419626661</v>
      </c>
      <c r="W42" s="229">
        <v>41.070314046234607</v>
      </c>
      <c r="X42" s="229">
        <v>29.35894533334665</v>
      </c>
      <c r="Y42" s="229">
        <v>26.180830023461841</v>
      </c>
      <c r="DA42" s="73" t="s">
        <v>2670</v>
      </c>
    </row>
    <row r="43" spans="1:105" ht="12" customHeight="1" x14ac:dyDescent="0.25">
      <c r="A43" s="46" t="s">
        <v>36</v>
      </c>
      <c r="B43" s="229">
        <v>0</v>
      </c>
      <c r="C43" s="229">
        <v>0</v>
      </c>
      <c r="D43" s="229">
        <v>0</v>
      </c>
      <c r="E43" s="229">
        <v>0</v>
      </c>
      <c r="F43" s="229">
        <v>0</v>
      </c>
      <c r="G43" s="229">
        <v>0</v>
      </c>
      <c r="H43" s="229">
        <v>0</v>
      </c>
      <c r="I43" s="229">
        <v>0</v>
      </c>
      <c r="J43" s="229">
        <v>0</v>
      </c>
      <c r="K43" s="229">
        <v>0</v>
      </c>
      <c r="L43" s="229">
        <v>0</v>
      </c>
      <c r="M43" s="229">
        <v>0</v>
      </c>
      <c r="N43" s="229">
        <v>0</v>
      </c>
      <c r="O43" s="229">
        <v>0</v>
      </c>
      <c r="P43" s="229">
        <v>0</v>
      </c>
      <c r="Q43" s="229">
        <v>0</v>
      </c>
      <c r="R43" s="229">
        <v>0</v>
      </c>
      <c r="S43" s="229">
        <v>0</v>
      </c>
      <c r="T43" s="229">
        <v>0</v>
      </c>
      <c r="U43" s="229">
        <v>0</v>
      </c>
      <c r="V43" s="229">
        <v>0</v>
      </c>
      <c r="W43" s="229">
        <v>0</v>
      </c>
      <c r="X43" s="229">
        <v>0</v>
      </c>
      <c r="Y43" s="229">
        <v>0</v>
      </c>
      <c r="DA43" s="73" t="s">
        <v>2671</v>
      </c>
    </row>
    <row r="44" spans="1:105" ht="12" customHeight="1" x14ac:dyDescent="0.25">
      <c r="A44" s="46" t="s">
        <v>38</v>
      </c>
      <c r="B44" s="229">
        <v>0</v>
      </c>
      <c r="C44" s="229">
        <v>0</v>
      </c>
      <c r="D44" s="229">
        <v>0</v>
      </c>
      <c r="E44" s="229">
        <v>0.57194279998862119</v>
      </c>
      <c r="F44" s="229">
        <v>0.14311439999743511</v>
      </c>
      <c r="G44" s="229">
        <v>0</v>
      </c>
      <c r="H44" s="229">
        <v>0</v>
      </c>
      <c r="I44" s="229">
        <v>0</v>
      </c>
      <c r="J44" s="229">
        <v>0</v>
      </c>
      <c r="K44" s="229">
        <v>0</v>
      </c>
      <c r="L44" s="229">
        <v>0</v>
      </c>
      <c r="M44" s="229">
        <v>0</v>
      </c>
      <c r="N44" s="229">
        <v>0</v>
      </c>
      <c r="O44" s="229">
        <v>0</v>
      </c>
      <c r="P44" s="229">
        <v>0</v>
      </c>
      <c r="Q44" s="229">
        <v>0</v>
      </c>
      <c r="R44" s="229">
        <v>0</v>
      </c>
      <c r="S44" s="229">
        <v>0</v>
      </c>
      <c r="T44" s="229">
        <v>0</v>
      </c>
      <c r="U44" s="229">
        <v>0</v>
      </c>
      <c r="V44" s="229">
        <v>0</v>
      </c>
      <c r="W44" s="229">
        <v>0</v>
      </c>
      <c r="X44" s="229">
        <v>0</v>
      </c>
      <c r="Y44" s="229">
        <v>0</v>
      </c>
      <c r="DA44" s="73" t="s">
        <v>2672</v>
      </c>
    </row>
    <row r="45" spans="1:105" ht="12" customHeight="1" x14ac:dyDescent="0.25">
      <c r="A45" s="46" t="s">
        <v>39</v>
      </c>
      <c r="B45" s="229">
        <v>0</v>
      </c>
      <c r="C45" s="229">
        <v>0</v>
      </c>
      <c r="D45" s="229">
        <v>0</v>
      </c>
      <c r="E45" s="229">
        <v>0</v>
      </c>
      <c r="F45" s="229">
        <v>0</v>
      </c>
      <c r="G45" s="229">
        <v>0</v>
      </c>
      <c r="H45" s="229">
        <v>0</v>
      </c>
      <c r="I45" s="229">
        <v>0</v>
      </c>
      <c r="J45" s="229">
        <v>0</v>
      </c>
      <c r="K45" s="229">
        <v>0</v>
      </c>
      <c r="L45" s="229">
        <v>0</v>
      </c>
      <c r="M45" s="229">
        <v>0</v>
      </c>
      <c r="N45" s="229">
        <v>0</v>
      </c>
      <c r="O45" s="229">
        <v>0</v>
      </c>
      <c r="P45" s="229">
        <v>0</v>
      </c>
      <c r="Q45" s="229">
        <v>0</v>
      </c>
      <c r="R45" s="229">
        <v>0</v>
      </c>
      <c r="S45" s="229">
        <v>0</v>
      </c>
      <c r="T45" s="229">
        <v>0</v>
      </c>
      <c r="U45" s="229">
        <v>0</v>
      </c>
      <c r="V45" s="229">
        <v>0</v>
      </c>
      <c r="W45" s="229">
        <v>0</v>
      </c>
      <c r="X45" s="229">
        <v>0</v>
      </c>
      <c r="Y45" s="229">
        <v>0</v>
      </c>
      <c r="DA45" s="73" t="s">
        <v>2673</v>
      </c>
    </row>
    <row r="46" spans="1:105" ht="12" customHeight="1" x14ac:dyDescent="0.25">
      <c r="A46" s="57" t="s">
        <v>2592</v>
      </c>
      <c r="B46" s="261">
        <v>0</v>
      </c>
      <c r="C46" s="261">
        <v>0</v>
      </c>
      <c r="D46" s="261">
        <v>0</v>
      </c>
      <c r="E46" s="261">
        <v>0</v>
      </c>
      <c r="F46" s="261">
        <v>0</v>
      </c>
      <c r="G46" s="261">
        <v>0</v>
      </c>
      <c r="H46" s="261">
        <v>0</v>
      </c>
      <c r="I46" s="261">
        <v>0</v>
      </c>
      <c r="J46" s="261">
        <v>0</v>
      </c>
      <c r="K46" s="261">
        <v>0</v>
      </c>
      <c r="L46" s="261">
        <v>0</v>
      </c>
      <c r="M46" s="261">
        <v>0</v>
      </c>
      <c r="N46" s="261">
        <v>0</v>
      </c>
      <c r="O46" s="261">
        <v>0</v>
      </c>
      <c r="P46" s="261">
        <v>0</v>
      </c>
      <c r="Q46" s="261">
        <v>0</v>
      </c>
      <c r="R46" s="261">
        <v>0</v>
      </c>
      <c r="S46" s="261">
        <v>0</v>
      </c>
      <c r="T46" s="261">
        <v>0</v>
      </c>
      <c r="U46" s="261">
        <v>0</v>
      </c>
      <c r="V46" s="261">
        <v>0</v>
      </c>
      <c r="W46" s="261">
        <v>0</v>
      </c>
      <c r="X46" s="261">
        <v>0</v>
      </c>
      <c r="Y46" s="261">
        <v>0</v>
      </c>
      <c r="DA46" s="70" t="s">
        <v>2674</v>
      </c>
    </row>
    <row r="47" spans="1:105" ht="12" customHeight="1" x14ac:dyDescent="0.25">
      <c r="A47" s="41" t="s">
        <v>2594</v>
      </c>
      <c r="B47" s="350">
        <v>0</v>
      </c>
      <c r="C47" s="350">
        <v>0</v>
      </c>
      <c r="D47" s="350">
        <v>0</v>
      </c>
      <c r="E47" s="350">
        <v>0</v>
      </c>
      <c r="F47" s="350">
        <v>0</v>
      </c>
      <c r="G47" s="350">
        <v>0</v>
      </c>
      <c r="H47" s="350">
        <v>0</v>
      </c>
      <c r="I47" s="350">
        <v>0</v>
      </c>
      <c r="J47" s="350">
        <v>0</v>
      </c>
      <c r="K47" s="350">
        <v>0</v>
      </c>
      <c r="L47" s="350">
        <v>0</v>
      </c>
      <c r="M47" s="350">
        <v>0</v>
      </c>
      <c r="N47" s="350">
        <v>0</v>
      </c>
      <c r="O47" s="350">
        <v>0</v>
      </c>
      <c r="P47" s="350">
        <v>0</v>
      </c>
      <c r="Q47" s="350">
        <v>0</v>
      </c>
      <c r="R47" s="350">
        <v>0</v>
      </c>
      <c r="S47" s="350">
        <v>0</v>
      </c>
      <c r="T47" s="350">
        <v>0</v>
      </c>
      <c r="U47" s="350">
        <v>0</v>
      </c>
      <c r="V47" s="350">
        <v>0</v>
      </c>
      <c r="W47" s="350">
        <v>0</v>
      </c>
      <c r="X47" s="350">
        <v>0</v>
      </c>
      <c r="Y47" s="350">
        <v>0</v>
      </c>
      <c r="DA47" s="97" t="s">
        <v>2675</v>
      </c>
    </row>
    <row r="48" spans="1:105" ht="12" customHeight="1" x14ac:dyDescent="0.25">
      <c r="A48" s="172"/>
      <c r="B48" s="172"/>
      <c r="C48" s="172"/>
      <c r="D48" s="172"/>
      <c r="E48" s="172"/>
      <c r="F48" s="172"/>
      <c r="G48" s="172"/>
      <c r="H48" s="172"/>
      <c r="I48" s="172"/>
      <c r="J48" s="172"/>
      <c r="K48" s="172"/>
      <c r="L48" s="172"/>
      <c r="M48" s="172"/>
      <c r="N48" s="172"/>
      <c r="O48" s="172"/>
      <c r="P48" s="172"/>
      <c r="Q48" s="172"/>
      <c r="R48" s="172"/>
      <c r="S48" s="172"/>
      <c r="T48" s="172"/>
      <c r="U48" s="172"/>
      <c r="V48" s="172"/>
      <c r="W48" s="172"/>
      <c r="X48" s="172"/>
      <c r="Y48" s="172"/>
      <c r="DA48" s="176"/>
    </row>
    <row r="49" spans="1:105" ht="15" customHeight="1" x14ac:dyDescent="0.25">
      <c r="A49" s="32" t="s">
        <v>429</v>
      </c>
      <c r="B49" s="257"/>
      <c r="C49" s="257"/>
      <c r="D49" s="257"/>
      <c r="E49" s="257"/>
      <c r="F49" s="257"/>
      <c r="G49" s="257"/>
      <c r="H49" s="257"/>
      <c r="I49" s="257"/>
      <c r="J49" s="257"/>
      <c r="K49" s="257"/>
      <c r="L49" s="257"/>
      <c r="M49" s="257"/>
      <c r="N49" s="257"/>
      <c r="O49" s="257"/>
      <c r="P49" s="257"/>
      <c r="Q49" s="257"/>
      <c r="R49" s="257"/>
      <c r="S49" s="257"/>
      <c r="T49" s="257"/>
      <c r="U49" s="257"/>
      <c r="V49" s="257"/>
      <c r="W49" s="257"/>
      <c r="X49" s="257"/>
      <c r="Y49" s="257"/>
      <c r="DA49" s="88"/>
    </row>
    <row r="50" spans="1:105" ht="12" customHeight="1" x14ac:dyDescent="0.25">
      <c r="A50" s="172"/>
      <c r="B50" s="172"/>
      <c r="C50" s="172"/>
      <c r="D50" s="172"/>
      <c r="E50" s="172"/>
      <c r="F50" s="172"/>
      <c r="G50" s="172"/>
      <c r="H50" s="172"/>
      <c r="I50" s="172"/>
      <c r="J50" s="172"/>
      <c r="K50" s="172"/>
      <c r="L50" s="172"/>
      <c r="M50" s="172"/>
      <c r="N50" s="172"/>
      <c r="O50" s="172"/>
      <c r="P50" s="172"/>
      <c r="Q50" s="172"/>
      <c r="R50" s="172"/>
      <c r="S50" s="172"/>
      <c r="T50" s="172"/>
      <c r="U50" s="172"/>
      <c r="V50" s="172"/>
      <c r="W50" s="172"/>
      <c r="X50" s="172"/>
      <c r="Y50" s="172"/>
      <c r="DA50" s="176"/>
    </row>
    <row r="51" spans="1:105" ht="12" customHeight="1" x14ac:dyDescent="0.25">
      <c r="A51" s="35" t="s">
        <v>24</v>
      </c>
      <c r="B51" s="232">
        <f t="shared" ref="B51:Y51" si="3">SUM(B$52:B$56,B$58:B$59,B$61:B$62,B$64:B$68)</f>
        <v>0.99999999999999978</v>
      </c>
      <c r="C51" s="232">
        <f t="shared" si="3"/>
        <v>1</v>
      </c>
      <c r="D51" s="232">
        <f t="shared" si="3"/>
        <v>1.0000000000000002</v>
      </c>
      <c r="E51" s="232">
        <f t="shared" si="3"/>
        <v>1</v>
      </c>
      <c r="F51" s="232">
        <f t="shared" si="3"/>
        <v>1</v>
      </c>
      <c r="G51" s="232">
        <f t="shared" si="3"/>
        <v>1</v>
      </c>
      <c r="H51" s="232">
        <f t="shared" si="3"/>
        <v>1</v>
      </c>
      <c r="I51" s="232">
        <f t="shared" si="3"/>
        <v>1</v>
      </c>
      <c r="J51" s="232">
        <f t="shared" si="3"/>
        <v>1.0000000000000002</v>
      </c>
      <c r="K51" s="232">
        <f t="shared" si="3"/>
        <v>1</v>
      </c>
      <c r="L51" s="232">
        <f t="shared" si="3"/>
        <v>0.99999999999999989</v>
      </c>
      <c r="M51" s="232">
        <f t="shared" si="3"/>
        <v>0.99999999999999989</v>
      </c>
      <c r="N51" s="232">
        <f t="shared" si="3"/>
        <v>0.99999999999999989</v>
      </c>
      <c r="O51" s="232">
        <f t="shared" si="3"/>
        <v>0.99999999999999989</v>
      </c>
      <c r="P51" s="232">
        <f t="shared" si="3"/>
        <v>0.99999999999999978</v>
      </c>
      <c r="Q51" s="232">
        <f t="shared" si="3"/>
        <v>0.99999999999999978</v>
      </c>
      <c r="R51" s="232">
        <f t="shared" si="3"/>
        <v>1</v>
      </c>
      <c r="S51" s="232">
        <f t="shared" si="3"/>
        <v>0.99999999999999967</v>
      </c>
      <c r="T51" s="232">
        <f t="shared" si="3"/>
        <v>0.99999999999999978</v>
      </c>
      <c r="U51" s="232">
        <f t="shared" si="3"/>
        <v>1</v>
      </c>
      <c r="V51" s="232">
        <f t="shared" si="3"/>
        <v>0.99999999999999978</v>
      </c>
      <c r="W51" s="232">
        <f t="shared" si="3"/>
        <v>1</v>
      </c>
      <c r="X51" s="232">
        <f t="shared" si="3"/>
        <v>0.99999999999999978</v>
      </c>
      <c r="Y51" s="232">
        <f t="shared" si="3"/>
        <v>0.99999999999999967</v>
      </c>
      <c r="DA51" s="95"/>
    </row>
    <row r="52" spans="1:105" ht="12" customHeight="1" x14ac:dyDescent="0.25">
      <c r="A52" s="55" t="s">
        <v>91</v>
      </c>
      <c r="B52" s="299">
        <f t="shared" ref="B52:Y52" si="4">IF(B$6=0,0,B$6/B$5)</f>
        <v>0</v>
      </c>
      <c r="C52" s="299">
        <f t="shared" si="4"/>
        <v>0</v>
      </c>
      <c r="D52" s="299">
        <f t="shared" si="4"/>
        <v>0</v>
      </c>
      <c r="E52" s="299">
        <f t="shared" si="4"/>
        <v>0</v>
      </c>
      <c r="F52" s="299">
        <f t="shared" si="4"/>
        <v>0</v>
      </c>
      <c r="G52" s="299">
        <f t="shared" si="4"/>
        <v>0</v>
      </c>
      <c r="H52" s="299">
        <f t="shared" si="4"/>
        <v>0</v>
      </c>
      <c r="I52" s="299">
        <f t="shared" si="4"/>
        <v>0</v>
      </c>
      <c r="J52" s="299">
        <f t="shared" si="4"/>
        <v>0</v>
      </c>
      <c r="K52" s="299">
        <f t="shared" si="4"/>
        <v>0</v>
      </c>
      <c r="L52" s="299">
        <f t="shared" si="4"/>
        <v>0</v>
      </c>
      <c r="M52" s="299">
        <f t="shared" si="4"/>
        <v>0</v>
      </c>
      <c r="N52" s="299">
        <f t="shared" si="4"/>
        <v>0</v>
      </c>
      <c r="O52" s="299">
        <f t="shared" si="4"/>
        <v>0</v>
      </c>
      <c r="P52" s="299">
        <f t="shared" si="4"/>
        <v>0</v>
      </c>
      <c r="Q52" s="299">
        <f t="shared" si="4"/>
        <v>0</v>
      </c>
      <c r="R52" s="299">
        <f t="shared" si="4"/>
        <v>0</v>
      </c>
      <c r="S52" s="299">
        <f t="shared" si="4"/>
        <v>0</v>
      </c>
      <c r="T52" s="299">
        <f t="shared" si="4"/>
        <v>0</v>
      </c>
      <c r="U52" s="299">
        <f t="shared" si="4"/>
        <v>0</v>
      </c>
      <c r="V52" s="299">
        <f t="shared" si="4"/>
        <v>0</v>
      </c>
      <c r="W52" s="299">
        <f t="shared" si="4"/>
        <v>0</v>
      </c>
      <c r="X52" s="299">
        <f t="shared" si="4"/>
        <v>0</v>
      </c>
      <c r="Y52" s="299">
        <f t="shared" si="4"/>
        <v>0</v>
      </c>
      <c r="DA52" s="67"/>
    </row>
    <row r="53" spans="1:105" ht="12" customHeight="1" x14ac:dyDescent="0.25">
      <c r="A53" s="173" t="s">
        <v>92</v>
      </c>
      <c r="B53" s="233">
        <f t="shared" ref="B53:Y53" si="5">IF(B$7=0,0,B$7/B$5)</f>
        <v>0</v>
      </c>
      <c r="C53" s="233">
        <f t="shared" si="5"/>
        <v>0</v>
      </c>
      <c r="D53" s="233">
        <f t="shared" si="5"/>
        <v>0</v>
      </c>
      <c r="E53" s="233">
        <f t="shared" si="5"/>
        <v>0</v>
      </c>
      <c r="F53" s="233">
        <f t="shared" si="5"/>
        <v>0</v>
      </c>
      <c r="G53" s="233">
        <f t="shared" si="5"/>
        <v>0</v>
      </c>
      <c r="H53" s="233">
        <f t="shared" si="5"/>
        <v>0</v>
      </c>
      <c r="I53" s="233">
        <f t="shared" si="5"/>
        <v>0</v>
      </c>
      <c r="J53" s="233">
        <f t="shared" si="5"/>
        <v>0</v>
      </c>
      <c r="K53" s="233">
        <f t="shared" si="5"/>
        <v>0</v>
      </c>
      <c r="L53" s="233">
        <f t="shared" si="5"/>
        <v>0</v>
      </c>
      <c r="M53" s="233">
        <f t="shared" si="5"/>
        <v>0</v>
      </c>
      <c r="N53" s="233">
        <f t="shared" si="5"/>
        <v>0</v>
      </c>
      <c r="O53" s="233">
        <f t="shared" si="5"/>
        <v>0</v>
      </c>
      <c r="P53" s="233">
        <f t="shared" si="5"/>
        <v>0</v>
      </c>
      <c r="Q53" s="233">
        <f t="shared" si="5"/>
        <v>0</v>
      </c>
      <c r="R53" s="233">
        <f t="shared" si="5"/>
        <v>0</v>
      </c>
      <c r="S53" s="233">
        <f t="shared" si="5"/>
        <v>0</v>
      </c>
      <c r="T53" s="233">
        <f t="shared" si="5"/>
        <v>0</v>
      </c>
      <c r="U53" s="233">
        <f t="shared" si="5"/>
        <v>0</v>
      </c>
      <c r="V53" s="233">
        <f t="shared" si="5"/>
        <v>0</v>
      </c>
      <c r="W53" s="233">
        <f t="shared" si="5"/>
        <v>0</v>
      </c>
      <c r="X53" s="233">
        <f t="shared" si="5"/>
        <v>0</v>
      </c>
      <c r="Y53" s="233">
        <f t="shared" si="5"/>
        <v>0</v>
      </c>
      <c r="DA53" s="177"/>
    </row>
    <row r="54" spans="1:105" ht="12" customHeight="1" x14ac:dyDescent="0.25">
      <c r="A54" s="173" t="s">
        <v>93</v>
      </c>
      <c r="B54" s="233">
        <f t="shared" ref="B54:Y54" si="6">IF(B$8=0,0,B$8/B$5)</f>
        <v>0</v>
      </c>
      <c r="C54" s="233">
        <f t="shared" si="6"/>
        <v>0</v>
      </c>
      <c r="D54" s="233">
        <f t="shared" si="6"/>
        <v>0</v>
      </c>
      <c r="E54" s="233">
        <f t="shared" si="6"/>
        <v>0</v>
      </c>
      <c r="F54" s="233">
        <f t="shared" si="6"/>
        <v>0</v>
      </c>
      <c r="G54" s="233">
        <f t="shared" si="6"/>
        <v>0</v>
      </c>
      <c r="H54" s="233">
        <f t="shared" si="6"/>
        <v>0</v>
      </c>
      <c r="I54" s="233">
        <f t="shared" si="6"/>
        <v>0</v>
      </c>
      <c r="J54" s="233">
        <f t="shared" si="6"/>
        <v>0</v>
      </c>
      <c r="K54" s="233">
        <f t="shared" si="6"/>
        <v>0</v>
      </c>
      <c r="L54" s="233">
        <f t="shared" si="6"/>
        <v>0</v>
      </c>
      <c r="M54" s="233">
        <f t="shared" si="6"/>
        <v>0</v>
      </c>
      <c r="N54" s="233">
        <f t="shared" si="6"/>
        <v>0</v>
      </c>
      <c r="O54" s="233">
        <f t="shared" si="6"/>
        <v>0</v>
      </c>
      <c r="P54" s="233">
        <f t="shared" si="6"/>
        <v>0</v>
      </c>
      <c r="Q54" s="233">
        <f t="shared" si="6"/>
        <v>0</v>
      </c>
      <c r="R54" s="233">
        <f t="shared" si="6"/>
        <v>0</v>
      </c>
      <c r="S54" s="233">
        <f t="shared" si="6"/>
        <v>0</v>
      </c>
      <c r="T54" s="233">
        <f t="shared" si="6"/>
        <v>0</v>
      </c>
      <c r="U54" s="233">
        <f t="shared" si="6"/>
        <v>0</v>
      </c>
      <c r="V54" s="233">
        <f t="shared" si="6"/>
        <v>0</v>
      </c>
      <c r="W54" s="233">
        <f t="shared" si="6"/>
        <v>0</v>
      </c>
      <c r="X54" s="233">
        <f t="shared" si="6"/>
        <v>0</v>
      </c>
      <c r="Y54" s="233">
        <f t="shared" si="6"/>
        <v>0</v>
      </c>
      <c r="DA54" s="177"/>
    </row>
    <row r="55" spans="1:105" ht="12" customHeight="1" x14ac:dyDescent="0.25">
      <c r="A55" s="173" t="s">
        <v>94</v>
      </c>
      <c r="B55" s="233">
        <f t="shared" ref="B55:Y55" si="7">IF(B$9=0,0,B$9/B$5)</f>
        <v>0</v>
      </c>
      <c r="C55" s="233">
        <f t="shared" si="7"/>
        <v>0</v>
      </c>
      <c r="D55" s="233">
        <f t="shared" si="7"/>
        <v>0</v>
      </c>
      <c r="E55" s="233">
        <f t="shared" si="7"/>
        <v>0</v>
      </c>
      <c r="F55" s="233">
        <f t="shared" si="7"/>
        <v>0</v>
      </c>
      <c r="G55" s="233">
        <f t="shared" si="7"/>
        <v>0</v>
      </c>
      <c r="H55" s="233">
        <f t="shared" si="7"/>
        <v>0</v>
      </c>
      <c r="I55" s="233">
        <f t="shared" si="7"/>
        <v>0</v>
      </c>
      <c r="J55" s="233">
        <f t="shared" si="7"/>
        <v>0</v>
      </c>
      <c r="K55" s="233">
        <f t="shared" si="7"/>
        <v>0</v>
      </c>
      <c r="L55" s="233">
        <f t="shared" si="7"/>
        <v>0</v>
      </c>
      <c r="M55" s="233">
        <f t="shared" si="7"/>
        <v>0</v>
      </c>
      <c r="N55" s="233">
        <f t="shared" si="7"/>
        <v>0</v>
      </c>
      <c r="O55" s="233">
        <f t="shared" si="7"/>
        <v>0</v>
      </c>
      <c r="P55" s="233">
        <f t="shared" si="7"/>
        <v>0</v>
      </c>
      <c r="Q55" s="233">
        <f t="shared" si="7"/>
        <v>0</v>
      </c>
      <c r="R55" s="233">
        <f t="shared" si="7"/>
        <v>0</v>
      </c>
      <c r="S55" s="233">
        <f t="shared" si="7"/>
        <v>0</v>
      </c>
      <c r="T55" s="233">
        <f t="shared" si="7"/>
        <v>0</v>
      </c>
      <c r="U55" s="233">
        <f t="shared" si="7"/>
        <v>0</v>
      </c>
      <c r="V55" s="233">
        <f t="shared" si="7"/>
        <v>0</v>
      </c>
      <c r="W55" s="233">
        <f t="shared" si="7"/>
        <v>0</v>
      </c>
      <c r="X55" s="233">
        <f t="shared" si="7"/>
        <v>0</v>
      </c>
      <c r="Y55" s="233">
        <f t="shared" si="7"/>
        <v>0</v>
      </c>
      <c r="DA55" s="177"/>
    </row>
    <row r="56" spans="1:105" ht="12" customHeight="1" x14ac:dyDescent="0.25">
      <c r="A56" s="56" t="s">
        <v>95</v>
      </c>
      <c r="B56" s="300">
        <f t="shared" ref="B56:Y56" si="8">IF(B$10=0,0,B$10/B$5)</f>
        <v>2.9901137509780025E-2</v>
      </c>
      <c r="C56" s="300">
        <f t="shared" si="8"/>
        <v>2.814286620390043E-2</v>
      </c>
      <c r="D56" s="300">
        <f t="shared" si="8"/>
        <v>2.9794477586392601E-2</v>
      </c>
      <c r="E56" s="300">
        <f t="shared" si="8"/>
        <v>3.3404053656812406E-2</v>
      </c>
      <c r="F56" s="300">
        <f t="shared" si="8"/>
        <v>3.509843029121696E-2</v>
      </c>
      <c r="G56" s="300">
        <f t="shared" si="8"/>
        <v>3.5562833824671493E-2</v>
      </c>
      <c r="H56" s="300">
        <f t="shared" si="8"/>
        <v>3.4325414928825598E-2</v>
      </c>
      <c r="I56" s="300">
        <f t="shared" si="8"/>
        <v>3.2437565329755155E-2</v>
      </c>
      <c r="J56" s="300">
        <f t="shared" si="8"/>
        <v>3.4923617783763149E-2</v>
      </c>
      <c r="K56" s="300">
        <f t="shared" si="8"/>
        <v>3.1773243286088639E-2</v>
      </c>
      <c r="L56" s="300">
        <f t="shared" si="8"/>
        <v>3.2507772867706022E-2</v>
      </c>
      <c r="M56" s="300">
        <f t="shared" si="8"/>
        <v>3.1383289132685073E-2</v>
      </c>
      <c r="N56" s="300">
        <f t="shared" si="8"/>
        <v>3.2001513717667761E-2</v>
      </c>
      <c r="O56" s="300">
        <f t="shared" si="8"/>
        <v>3.0175293397532648E-2</v>
      </c>
      <c r="P56" s="300">
        <f t="shared" si="8"/>
        <v>2.8370510619256467E-2</v>
      </c>
      <c r="Q56" s="300">
        <f t="shared" si="8"/>
        <v>2.921559759017155E-2</v>
      </c>
      <c r="R56" s="300">
        <f t="shared" si="8"/>
        <v>2.8937968970368537E-2</v>
      </c>
      <c r="S56" s="300">
        <f t="shared" si="8"/>
        <v>2.8812694370467462E-2</v>
      </c>
      <c r="T56" s="300">
        <f t="shared" si="8"/>
        <v>2.9119340795741119E-2</v>
      </c>
      <c r="U56" s="300">
        <f t="shared" si="8"/>
        <v>2.8880640557457721E-2</v>
      </c>
      <c r="V56" s="300">
        <f t="shared" si="8"/>
        <v>2.97693955228348E-2</v>
      </c>
      <c r="W56" s="300">
        <f t="shared" si="8"/>
        <v>2.9328252550442992E-2</v>
      </c>
      <c r="X56" s="300">
        <f t="shared" si="8"/>
        <v>2.6563159071579308E-2</v>
      </c>
      <c r="Y56" s="300">
        <f t="shared" si="8"/>
        <v>2.8161406610431056E-2</v>
      </c>
      <c r="DA56" s="68"/>
    </row>
    <row r="57" spans="1:105" ht="12" customHeight="1" x14ac:dyDescent="0.25">
      <c r="A57" s="174" t="s">
        <v>2555</v>
      </c>
      <c r="B57" s="301">
        <f t="shared" ref="B57:Y57" si="9">IF(B$16=0,0,B$16/B$5)</f>
        <v>0.2333929707187013</v>
      </c>
      <c r="C57" s="301">
        <f t="shared" si="9"/>
        <v>0.22642213685495735</v>
      </c>
      <c r="D57" s="301">
        <f t="shared" si="9"/>
        <v>0.21891087771564538</v>
      </c>
      <c r="E57" s="301">
        <f t="shared" si="9"/>
        <v>0.24762116815099611</v>
      </c>
      <c r="F57" s="301">
        <f t="shared" si="9"/>
        <v>0.24529182562960869</v>
      </c>
      <c r="G57" s="301">
        <f t="shared" si="9"/>
        <v>0.24603896538026648</v>
      </c>
      <c r="H57" s="301">
        <f t="shared" si="9"/>
        <v>0.24218151204166355</v>
      </c>
      <c r="I57" s="301">
        <f t="shared" si="9"/>
        <v>0.22560913853095352</v>
      </c>
      <c r="J57" s="301">
        <f t="shared" si="9"/>
        <v>0.24210513190425995</v>
      </c>
      <c r="K57" s="301">
        <f t="shared" si="9"/>
        <v>0.22504329434542847</v>
      </c>
      <c r="L57" s="301">
        <f t="shared" si="9"/>
        <v>0.22367214095992113</v>
      </c>
      <c r="M57" s="301">
        <f t="shared" si="9"/>
        <v>0.22167193723383161</v>
      </c>
      <c r="N57" s="301">
        <f t="shared" si="9"/>
        <v>0.22743838931473317</v>
      </c>
      <c r="O57" s="301">
        <f t="shared" si="9"/>
        <v>0.21642364545860046</v>
      </c>
      <c r="P57" s="301">
        <f t="shared" si="9"/>
        <v>0.21019039342071583</v>
      </c>
      <c r="Q57" s="301">
        <f t="shared" si="9"/>
        <v>0.20728606864496474</v>
      </c>
      <c r="R57" s="301">
        <f t="shared" si="9"/>
        <v>0.20569336271801791</v>
      </c>
      <c r="S57" s="301">
        <f t="shared" si="9"/>
        <v>0.20393505067286888</v>
      </c>
      <c r="T57" s="301">
        <f t="shared" si="9"/>
        <v>0.20981421926397403</v>
      </c>
      <c r="U57" s="301">
        <f t="shared" si="9"/>
        <v>0.20567111801735666</v>
      </c>
      <c r="V57" s="301">
        <f t="shared" si="9"/>
        <v>0.20692384730345015</v>
      </c>
      <c r="W57" s="301">
        <f t="shared" si="9"/>
        <v>0.20495117276582209</v>
      </c>
      <c r="X57" s="301">
        <f t="shared" si="9"/>
        <v>0.19449817122270541</v>
      </c>
      <c r="Y57" s="301">
        <f t="shared" si="9"/>
        <v>0.21190402573910957</v>
      </c>
      <c r="DA57" s="178"/>
    </row>
    <row r="58" spans="1:105" ht="12" customHeight="1" x14ac:dyDescent="0.25">
      <c r="A58" s="62" t="s">
        <v>2556</v>
      </c>
      <c r="B58" s="302">
        <f t="shared" ref="B58:Y58" si="10">IF(B$17=0,0,B$17/B$5)</f>
        <v>0.2333929707187013</v>
      </c>
      <c r="C58" s="302">
        <f t="shared" si="10"/>
        <v>0.22642213685495735</v>
      </c>
      <c r="D58" s="302">
        <f t="shared" si="10"/>
        <v>0.21891087771564538</v>
      </c>
      <c r="E58" s="302">
        <f t="shared" si="10"/>
        <v>0.24762116815099611</v>
      </c>
      <c r="F58" s="302">
        <f t="shared" si="10"/>
        <v>0.24529182562960869</v>
      </c>
      <c r="G58" s="302">
        <f t="shared" si="10"/>
        <v>0.24603896538026648</v>
      </c>
      <c r="H58" s="302">
        <f t="shared" si="10"/>
        <v>0.24218151204166355</v>
      </c>
      <c r="I58" s="302">
        <f t="shared" si="10"/>
        <v>0.22560913853095352</v>
      </c>
      <c r="J58" s="302">
        <f t="shared" si="10"/>
        <v>0.24210513190425995</v>
      </c>
      <c r="K58" s="302">
        <f t="shared" si="10"/>
        <v>0.22504329434542847</v>
      </c>
      <c r="L58" s="302">
        <f t="shared" si="10"/>
        <v>0.22367214095992113</v>
      </c>
      <c r="M58" s="302">
        <f t="shared" si="10"/>
        <v>0.22167193723383161</v>
      </c>
      <c r="N58" s="302">
        <f t="shared" si="10"/>
        <v>0.22743838931473317</v>
      </c>
      <c r="O58" s="302">
        <f t="shared" si="10"/>
        <v>0.21642364545860046</v>
      </c>
      <c r="P58" s="302">
        <f t="shared" si="10"/>
        <v>0.21019039342071583</v>
      </c>
      <c r="Q58" s="302">
        <f t="shared" si="10"/>
        <v>0.20728606864496474</v>
      </c>
      <c r="R58" s="302">
        <f t="shared" si="10"/>
        <v>0.20569336271801791</v>
      </c>
      <c r="S58" s="302">
        <f t="shared" si="10"/>
        <v>0.20393505067286888</v>
      </c>
      <c r="T58" s="302">
        <f t="shared" si="10"/>
        <v>0.20981421926397403</v>
      </c>
      <c r="U58" s="302">
        <f t="shared" si="10"/>
        <v>0.20567111801735666</v>
      </c>
      <c r="V58" s="302">
        <f t="shared" si="10"/>
        <v>0.20692384730345015</v>
      </c>
      <c r="W58" s="302">
        <f t="shared" si="10"/>
        <v>0.20495117276582209</v>
      </c>
      <c r="X58" s="302">
        <f t="shared" si="10"/>
        <v>0.19449817122270541</v>
      </c>
      <c r="Y58" s="302">
        <f t="shared" si="10"/>
        <v>0.21190402573910957</v>
      </c>
      <c r="DA58" s="72"/>
    </row>
    <row r="59" spans="1:105" ht="12" customHeight="1" x14ac:dyDescent="0.25">
      <c r="A59" s="62" t="s">
        <v>2563</v>
      </c>
      <c r="B59" s="302">
        <f t="shared" ref="B59:Y59" si="11">IF(B$23=0,0,B$23/B$5)</f>
        <v>0</v>
      </c>
      <c r="C59" s="302">
        <f t="shared" si="11"/>
        <v>0</v>
      </c>
      <c r="D59" s="302">
        <f t="shared" si="11"/>
        <v>0</v>
      </c>
      <c r="E59" s="302">
        <f t="shared" si="11"/>
        <v>0</v>
      </c>
      <c r="F59" s="302">
        <f t="shared" si="11"/>
        <v>0</v>
      </c>
      <c r="G59" s="302">
        <f t="shared" si="11"/>
        <v>0</v>
      </c>
      <c r="H59" s="302">
        <f t="shared" si="11"/>
        <v>0</v>
      </c>
      <c r="I59" s="302">
        <f t="shared" si="11"/>
        <v>0</v>
      </c>
      <c r="J59" s="302">
        <f t="shared" si="11"/>
        <v>0</v>
      </c>
      <c r="K59" s="302">
        <f t="shared" si="11"/>
        <v>0</v>
      </c>
      <c r="L59" s="302">
        <f t="shared" si="11"/>
        <v>0</v>
      </c>
      <c r="M59" s="302">
        <f t="shared" si="11"/>
        <v>0</v>
      </c>
      <c r="N59" s="302">
        <f t="shared" si="11"/>
        <v>0</v>
      </c>
      <c r="O59" s="302">
        <f t="shared" si="11"/>
        <v>0</v>
      </c>
      <c r="P59" s="302">
        <f t="shared" si="11"/>
        <v>0</v>
      </c>
      <c r="Q59" s="302">
        <f t="shared" si="11"/>
        <v>0</v>
      </c>
      <c r="R59" s="302">
        <f t="shared" si="11"/>
        <v>0</v>
      </c>
      <c r="S59" s="302">
        <f t="shared" si="11"/>
        <v>0</v>
      </c>
      <c r="T59" s="302">
        <f t="shared" si="11"/>
        <v>0</v>
      </c>
      <c r="U59" s="302">
        <f t="shared" si="11"/>
        <v>0</v>
      </c>
      <c r="V59" s="302">
        <f t="shared" si="11"/>
        <v>0</v>
      </c>
      <c r="W59" s="302">
        <f t="shared" si="11"/>
        <v>0</v>
      </c>
      <c r="X59" s="302">
        <f t="shared" si="11"/>
        <v>0</v>
      </c>
      <c r="Y59" s="302">
        <f t="shared" si="11"/>
        <v>0</v>
      </c>
      <c r="DA59" s="72"/>
    </row>
    <row r="60" spans="1:105" ht="12" customHeight="1" x14ac:dyDescent="0.25">
      <c r="A60" s="174" t="s">
        <v>2565</v>
      </c>
      <c r="B60" s="301">
        <f t="shared" ref="B60:Y60" si="12">IF(B$24=0,0,B$24/B$5)</f>
        <v>0.10639234617709541</v>
      </c>
      <c r="C60" s="301">
        <f t="shared" si="12"/>
        <v>0.11249091023927629</v>
      </c>
      <c r="D60" s="301">
        <f t="shared" si="12"/>
        <v>0.12318203660958822</v>
      </c>
      <c r="E60" s="301">
        <f t="shared" si="12"/>
        <v>0.11782449661839439</v>
      </c>
      <c r="F60" s="301">
        <f t="shared" si="12"/>
        <v>0.12231159624989237</v>
      </c>
      <c r="G60" s="301">
        <f t="shared" si="12"/>
        <v>0.12126844804615494</v>
      </c>
      <c r="H60" s="301">
        <f t="shared" si="12"/>
        <v>0.11749989563433177</v>
      </c>
      <c r="I60" s="301">
        <f t="shared" si="12"/>
        <v>0.13731702426253767</v>
      </c>
      <c r="J60" s="301">
        <f t="shared" si="12"/>
        <v>0.14850976017850684</v>
      </c>
      <c r="K60" s="301">
        <f t="shared" si="12"/>
        <v>0.14103211209742883</v>
      </c>
      <c r="L60" s="301">
        <f t="shared" si="12"/>
        <v>0.14446033923476032</v>
      </c>
      <c r="M60" s="301">
        <f t="shared" si="12"/>
        <v>0.14800812906717775</v>
      </c>
      <c r="N60" s="301">
        <f t="shared" si="12"/>
        <v>0.14149958497681911</v>
      </c>
      <c r="O60" s="301">
        <f t="shared" si="12"/>
        <v>0.15335743553385658</v>
      </c>
      <c r="P60" s="301">
        <f t="shared" si="12"/>
        <v>0.15683961289308604</v>
      </c>
      <c r="Q60" s="301">
        <f t="shared" si="12"/>
        <v>0.16325284898790979</v>
      </c>
      <c r="R60" s="301">
        <f t="shared" si="12"/>
        <v>0.16750196910389192</v>
      </c>
      <c r="S60" s="301">
        <f t="shared" si="12"/>
        <v>0.16844545398364597</v>
      </c>
      <c r="T60" s="301">
        <f t="shared" si="12"/>
        <v>0.15312229042995421</v>
      </c>
      <c r="U60" s="301">
        <f t="shared" si="12"/>
        <v>0.15892228409015993</v>
      </c>
      <c r="V60" s="301">
        <f t="shared" si="12"/>
        <v>0.1615696428333637</v>
      </c>
      <c r="W60" s="301">
        <f t="shared" si="12"/>
        <v>0.16297620871014343</v>
      </c>
      <c r="X60" s="301">
        <f t="shared" si="12"/>
        <v>0.17377629026734398</v>
      </c>
      <c r="Y60" s="301">
        <f t="shared" si="12"/>
        <v>0.16357101825072476</v>
      </c>
      <c r="DA60" s="178"/>
    </row>
    <row r="61" spans="1:105" ht="12" customHeight="1" x14ac:dyDescent="0.25">
      <c r="A61" s="62" t="s">
        <v>2566</v>
      </c>
      <c r="B61" s="302">
        <f t="shared" ref="B61:Y61" si="13">IF(B$25=0,0,B$25/B$5)</f>
        <v>0.10639234617709541</v>
      </c>
      <c r="C61" s="302">
        <f t="shared" si="13"/>
        <v>0.11249091023927629</v>
      </c>
      <c r="D61" s="302">
        <f t="shared" si="13"/>
        <v>0.12318203660958822</v>
      </c>
      <c r="E61" s="302">
        <f t="shared" si="13"/>
        <v>0.11782449661839439</v>
      </c>
      <c r="F61" s="302">
        <f t="shared" si="13"/>
        <v>0.12231159624989237</v>
      </c>
      <c r="G61" s="302">
        <f t="shared" si="13"/>
        <v>0.12126844804615494</v>
      </c>
      <c r="H61" s="302">
        <f t="shared" si="13"/>
        <v>0.11749989563433177</v>
      </c>
      <c r="I61" s="302">
        <f t="shared" si="13"/>
        <v>0.13731702426253767</v>
      </c>
      <c r="J61" s="302">
        <f t="shared" si="13"/>
        <v>0.14850976017850684</v>
      </c>
      <c r="K61" s="302">
        <f t="shared" si="13"/>
        <v>0.14103211209742883</v>
      </c>
      <c r="L61" s="302">
        <f t="shared" si="13"/>
        <v>0.14446033923476032</v>
      </c>
      <c r="M61" s="302">
        <f t="shared" si="13"/>
        <v>0.14800812906717775</v>
      </c>
      <c r="N61" s="302">
        <f t="shared" si="13"/>
        <v>0.14149958497681911</v>
      </c>
      <c r="O61" s="302">
        <f t="shared" si="13"/>
        <v>0.15335743553385658</v>
      </c>
      <c r="P61" s="302">
        <f t="shared" si="13"/>
        <v>0.15683961289308604</v>
      </c>
      <c r="Q61" s="302">
        <f t="shared" si="13"/>
        <v>0.16325284898790979</v>
      </c>
      <c r="R61" s="302">
        <f t="shared" si="13"/>
        <v>0.16750196910389192</v>
      </c>
      <c r="S61" s="302">
        <f t="shared" si="13"/>
        <v>0.16844545398364597</v>
      </c>
      <c r="T61" s="302">
        <f t="shared" si="13"/>
        <v>0.15312229042995421</v>
      </c>
      <c r="U61" s="302">
        <f t="shared" si="13"/>
        <v>0.15892228409015993</v>
      </c>
      <c r="V61" s="302">
        <f t="shared" si="13"/>
        <v>0.1615696428333637</v>
      </c>
      <c r="W61" s="302">
        <f t="shared" si="13"/>
        <v>0.16297620871014343</v>
      </c>
      <c r="X61" s="302">
        <f t="shared" si="13"/>
        <v>0.17377629026734398</v>
      </c>
      <c r="Y61" s="302">
        <f t="shared" si="13"/>
        <v>0.16357101825072476</v>
      </c>
      <c r="DA61" s="72"/>
    </row>
    <row r="62" spans="1:105" ht="12" customHeight="1" x14ac:dyDescent="0.25">
      <c r="A62" s="62" t="s">
        <v>2568</v>
      </c>
      <c r="B62" s="302">
        <f t="shared" ref="B62:Y62" si="14">IF(B$26=0,0,B$26/B$5)</f>
        <v>0</v>
      </c>
      <c r="C62" s="302">
        <f t="shared" si="14"/>
        <v>0</v>
      </c>
      <c r="D62" s="302">
        <f t="shared" si="14"/>
        <v>0</v>
      </c>
      <c r="E62" s="302">
        <f t="shared" si="14"/>
        <v>0</v>
      </c>
      <c r="F62" s="302">
        <f t="shared" si="14"/>
        <v>0</v>
      </c>
      <c r="G62" s="302">
        <f t="shared" si="14"/>
        <v>0</v>
      </c>
      <c r="H62" s="302">
        <f t="shared" si="14"/>
        <v>0</v>
      </c>
      <c r="I62" s="302">
        <f t="shared" si="14"/>
        <v>0</v>
      </c>
      <c r="J62" s="302">
        <f t="shared" si="14"/>
        <v>0</v>
      </c>
      <c r="K62" s="302">
        <f t="shared" si="14"/>
        <v>0</v>
      </c>
      <c r="L62" s="302">
        <f t="shared" si="14"/>
        <v>0</v>
      </c>
      <c r="M62" s="302">
        <f t="shared" si="14"/>
        <v>0</v>
      </c>
      <c r="N62" s="302">
        <f t="shared" si="14"/>
        <v>0</v>
      </c>
      <c r="O62" s="302">
        <f t="shared" si="14"/>
        <v>0</v>
      </c>
      <c r="P62" s="302">
        <f t="shared" si="14"/>
        <v>0</v>
      </c>
      <c r="Q62" s="302">
        <f t="shared" si="14"/>
        <v>0</v>
      </c>
      <c r="R62" s="302">
        <f t="shared" si="14"/>
        <v>0</v>
      </c>
      <c r="S62" s="302">
        <f t="shared" si="14"/>
        <v>0</v>
      </c>
      <c r="T62" s="302">
        <f t="shared" si="14"/>
        <v>0</v>
      </c>
      <c r="U62" s="302">
        <f t="shared" si="14"/>
        <v>0</v>
      </c>
      <c r="V62" s="302">
        <f t="shared" si="14"/>
        <v>0</v>
      </c>
      <c r="W62" s="302">
        <f t="shared" si="14"/>
        <v>0</v>
      </c>
      <c r="X62" s="302">
        <f t="shared" si="14"/>
        <v>0</v>
      </c>
      <c r="Y62" s="302">
        <f t="shared" si="14"/>
        <v>0</v>
      </c>
      <c r="DA62" s="72"/>
    </row>
    <row r="63" spans="1:105" ht="12" customHeight="1" x14ac:dyDescent="0.25">
      <c r="A63" s="174" t="s">
        <v>2570</v>
      </c>
      <c r="B63" s="301">
        <f t="shared" ref="B63:Y63" si="15">IF(B$27=0,0,B$27/B$5)</f>
        <v>0.33341852959814461</v>
      </c>
      <c r="C63" s="301">
        <f t="shared" si="15"/>
        <v>0.32346019550708205</v>
      </c>
      <c r="D63" s="301">
        <f t="shared" si="15"/>
        <v>0.31272982530806476</v>
      </c>
      <c r="E63" s="301">
        <f t="shared" si="15"/>
        <v>0.35374452592999445</v>
      </c>
      <c r="F63" s="301">
        <f t="shared" si="15"/>
        <v>0.3504168937565838</v>
      </c>
      <c r="G63" s="301">
        <f t="shared" si="15"/>
        <v>0.35148423625752367</v>
      </c>
      <c r="H63" s="301">
        <f t="shared" si="15"/>
        <v>0.34597358863094801</v>
      </c>
      <c r="I63" s="301">
        <f t="shared" si="15"/>
        <v>0.32229876932993357</v>
      </c>
      <c r="J63" s="301">
        <f t="shared" si="15"/>
        <v>0.34586447414894278</v>
      </c>
      <c r="K63" s="301">
        <f t="shared" si="15"/>
        <v>0.32149042049346921</v>
      </c>
      <c r="L63" s="301">
        <f t="shared" si="15"/>
        <v>0.31953162994274459</v>
      </c>
      <c r="M63" s="301">
        <f t="shared" si="15"/>
        <v>0.31667419604833091</v>
      </c>
      <c r="N63" s="301">
        <f t="shared" si="15"/>
        <v>0.32491198473533317</v>
      </c>
      <c r="O63" s="301">
        <f t="shared" si="15"/>
        <v>0.30917663636942927</v>
      </c>
      <c r="P63" s="301">
        <f t="shared" si="15"/>
        <v>0.30027199060102266</v>
      </c>
      <c r="Q63" s="301">
        <f t="shared" si="15"/>
        <v>0.29612295520709242</v>
      </c>
      <c r="R63" s="301">
        <f t="shared" si="15"/>
        <v>0.29384766102573995</v>
      </c>
      <c r="S63" s="301">
        <f t="shared" si="15"/>
        <v>0.29133578667552695</v>
      </c>
      <c r="T63" s="301">
        <f t="shared" si="15"/>
        <v>0.29973459894853416</v>
      </c>
      <c r="U63" s="301">
        <f t="shared" si="15"/>
        <v>0.29381588288193811</v>
      </c>
      <c r="V63" s="301">
        <f t="shared" si="15"/>
        <v>0.29560549614778603</v>
      </c>
      <c r="W63" s="301">
        <f t="shared" si="15"/>
        <v>0.29278738966546031</v>
      </c>
      <c r="X63" s="301">
        <f t="shared" si="15"/>
        <v>0.27785453031815055</v>
      </c>
      <c r="Y63" s="301">
        <f t="shared" si="15"/>
        <v>0.30272003677015646</v>
      </c>
      <c r="DA63" s="178"/>
    </row>
    <row r="64" spans="1:105" ht="12" customHeight="1" x14ac:dyDescent="0.25">
      <c r="A64" s="62" t="s">
        <v>2571</v>
      </c>
      <c r="B64" s="302">
        <f t="shared" ref="B64:Y64" si="16">IF(B$28=0,0,B$28/B$5)</f>
        <v>0.33341852959814461</v>
      </c>
      <c r="C64" s="302">
        <f t="shared" si="16"/>
        <v>0.32346019550708205</v>
      </c>
      <c r="D64" s="302">
        <f t="shared" si="16"/>
        <v>0.31272982530806476</v>
      </c>
      <c r="E64" s="302">
        <f t="shared" si="16"/>
        <v>0.35374452592999445</v>
      </c>
      <c r="F64" s="302">
        <f t="shared" si="16"/>
        <v>0.3504168937565838</v>
      </c>
      <c r="G64" s="302">
        <f t="shared" si="16"/>
        <v>0.35148423625752367</v>
      </c>
      <c r="H64" s="302">
        <f t="shared" si="16"/>
        <v>0.34597358863094801</v>
      </c>
      <c r="I64" s="302">
        <f t="shared" si="16"/>
        <v>0.32229876932993357</v>
      </c>
      <c r="J64" s="302">
        <f t="shared" si="16"/>
        <v>0.34586447414894278</v>
      </c>
      <c r="K64" s="302">
        <f t="shared" si="16"/>
        <v>0.32149042049346921</v>
      </c>
      <c r="L64" s="302">
        <f t="shared" si="16"/>
        <v>0.31953162994274459</v>
      </c>
      <c r="M64" s="302">
        <f t="shared" si="16"/>
        <v>0.31667419604833091</v>
      </c>
      <c r="N64" s="302">
        <f t="shared" si="16"/>
        <v>0.32491198473533317</v>
      </c>
      <c r="O64" s="302">
        <f t="shared" si="16"/>
        <v>0.30917663636942927</v>
      </c>
      <c r="P64" s="302">
        <f t="shared" si="16"/>
        <v>0.30027199060102266</v>
      </c>
      <c r="Q64" s="302">
        <f t="shared" si="16"/>
        <v>0.29612295520709242</v>
      </c>
      <c r="R64" s="302">
        <f t="shared" si="16"/>
        <v>0.29384766102573995</v>
      </c>
      <c r="S64" s="302">
        <f t="shared" si="16"/>
        <v>0.29133578667552695</v>
      </c>
      <c r="T64" s="302">
        <f t="shared" si="16"/>
        <v>0.29973459894853416</v>
      </c>
      <c r="U64" s="302">
        <f t="shared" si="16"/>
        <v>0.29381588288193811</v>
      </c>
      <c r="V64" s="302">
        <f t="shared" si="16"/>
        <v>0.29560549614778603</v>
      </c>
      <c r="W64" s="302">
        <f t="shared" si="16"/>
        <v>0.29278738966546031</v>
      </c>
      <c r="X64" s="302">
        <f t="shared" si="16"/>
        <v>0.27785453031815055</v>
      </c>
      <c r="Y64" s="302">
        <f t="shared" si="16"/>
        <v>0.30272003677015646</v>
      </c>
      <c r="DA64" s="72"/>
    </row>
    <row r="65" spans="1:105" ht="12" customHeight="1" x14ac:dyDescent="0.25">
      <c r="A65" s="62" t="s">
        <v>2578</v>
      </c>
      <c r="B65" s="302">
        <f t="shared" ref="B65:Y65" si="17">IF(B$34=0,0,B$34/B$5)</f>
        <v>0</v>
      </c>
      <c r="C65" s="302">
        <f t="shared" si="17"/>
        <v>0</v>
      </c>
      <c r="D65" s="302">
        <f t="shared" si="17"/>
        <v>0</v>
      </c>
      <c r="E65" s="302">
        <f t="shared" si="17"/>
        <v>0</v>
      </c>
      <c r="F65" s="302">
        <f t="shared" si="17"/>
        <v>0</v>
      </c>
      <c r="G65" s="302">
        <f t="shared" si="17"/>
        <v>0</v>
      </c>
      <c r="H65" s="302">
        <f t="shared" si="17"/>
        <v>0</v>
      </c>
      <c r="I65" s="302">
        <f t="shared" si="17"/>
        <v>0</v>
      </c>
      <c r="J65" s="302">
        <f t="shared" si="17"/>
        <v>0</v>
      </c>
      <c r="K65" s="302">
        <f t="shared" si="17"/>
        <v>0</v>
      </c>
      <c r="L65" s="302">
        <f t="shared" si="17"/>
        <v>0</v>
      </c>
      <c r="M65" s="302">
        <f t="shared" si="17"/>
        <v>0</v>
      </c>
      <c r="N65" s="302">
        <f t="shared" si="17"/>
        <v>0</v>
      </c>
      <c r="O65" s="302">
        <f t="shared" si="17"/>
        <v>0</v>
      </c>
      <c r="P65" s="302">
        <f t="shared" si="17"/>
        <v>0</v>
      </c>
      <c r="Q65" s="302">
        <f t="shared" si="17"/>
        <v>0</v>
      </c>
      <c r="R65" s="302">
        <f t="shared" si="17"/>
        <v>0</v>
      </c>
      <c r="S65" s="302">
        <f t="shared" si="17"/>
        <v>0</v>
      </c>
      <c r="T65" s="302">
        <f t="shared" si="17"/>
        <v>0</v>
      </c>
      <c r="U65" s="302">
        <f t="shared" si="17"/>
        <v>0</v>
      </c>
      <c r="V65" s="302">
        <f t="shared" si="17"/>
        <v>0</v>
      </c>
      <c r="W65" s="302">
        <f t="shared" si="17"/>
        <v>0</v>
      </c>
      <c r="X65" s="302">
        <f t="shared" si="17"/>
        <v>0</v>
      </c>
      <c r="Y65" s="302">
        <f t="shared" si="17"/>
        <v>0</v>
      </c>
      <c r="DA65" s="72"/>
    </row>
    <row r="66" spans="1:105" ht="12" customHeight="1" x14ac:dyDescent="0.25">
      <c r="A66" s="174" t="s">
        <v>2580</v>
      </c>
      <c r="B66" s="301">
        <f t="shared" ref="B66:Y66" si="18">IF(B$35=0,0,B$35/B$5)</f>
        <v>0.29689501599627849</v>
      </c>
      <c r="C66" s="301">
        <f t="shared" si="18"/>
        <v>0.30948389119478403</v>
      </c>
      <c r="D66" s="301">
        <f t="shared" si="18"/>
        <v>0.31538278278030923</v>
      </c>
      <c r="E66" s="301">
        <f t="shared" si="18"/>
        <v>0.24740575564380268</v>
      </c>
      <c r="F66" s="301">
        <f t="shared" si="18"/>
        <v>0.2468812540726982</v>
      </c>
      <c r="G66" s="301">
        <f t="shared" si="18"/>
        <v>0.24564551649138344</v>
      </c>
      <c r="H66" s="301">
        <f t="shared" si="18"/>
        <v>0.26001958876423104</v>
      </c>
      <c r="I66" s="301">
        <f t="shared" si="18"/>
        <v>0.28233750254682022</v>
      </c>
      <c r="J66" s="301">
        <f t="shared" si="18"/>
        <v>0.22859701598452747</v>
      </c>
      <c r="K66" s="301">
        <f t="shared" si="18"/>
        <v>0.28066092977758483</v>
      </c>
      <c r="L66" s="301">
        <f t="shared" si="18"/>
        <v>0.27982811699486787</v>
      </c>
      <c r="M66" s="301">
        <f t="shared" si="18"/>
        <v>0.28226244851797455</v>
      </c>
      <c r="N66" s="301">
        <f t="shared" si="18"/>
        <v>0.27414852725544658</v>
      </c>
      <c r="O66" s="301">
        <f t="shared" si="18"/>
        <v>0.29086698924058096</v>
      </c>
      <c r="P66" s="301">
        <f t="shared" si="18"/>
        <v>0.30432749246591873</v>
      </c>
      <c r="Q66" s="301">
        <f t="shared" si="18"/>
        <v>0.30412252956986124</v>
      </c>
      <c r="R66" s="301">
        <f t="shared" si="18"/>
        <v>0.30401903818198167</v>
      </c>
      <c r="S66" s="301">
        <f t="shared" si="18"/>
        <v>0.30747101429749046</v>
      </c>
      <c r="T66" s="301">
        <f t="shared" si="18"/>
        <v>0.30820955056179622</v>
      </c>
      <c r="U66" s="301">
        <f t="shared" si="18"/>
        <v>0.31271007445308746</v>
      </c>
      <c r="V66" s="301">
        <f t="shared" si="18"/>
        <v>0.30613161819256512</v>
      </c>
      <c r="W66" s="301">
        <f t="shared" si="18"/>
        <v>0.30995697630813118</v>
      </c>
      <c r="X66" s="301">
        <f t="shared" si="18"/>
        <v>0.32730784912022054</v>
      </c>
      <c r="Y66" s="301">
        <f t="shared" si="18"/>
        <v>0.29364351262957777</v>
      </c>
      <c r="DA66" s="178"/>
    </row>
    <row r="67" spans="1:105" ht="12" customHeight="1" x14ac:dyDescent="0.25">
      <c r="A67" s="174" t="s">
        <v>2592</v>
      </c>
      <c r="B67" s="301">
        <f t="shared" ref="B67:Y67" si="19">IF(B$46=0,0,B$46/B$5)</f>
        <v>0</v>
      </c>
      <c r="C67" s="301">
        <f t="shared" si="19"/>
        <v>0</v>
      </c>
      <c r="D67" s="301">
        <f t="shared" si="19"/>
        <v>0</v>
      </c>
      <c r="E67" s="301">
        <f t="shared" si="19"/>
        <v>0</v>
      </c>
      <c r="F67" s="301">
        <f t="shared" si="19"/>
        <v>0</v>
      </c>
      <c r="G67" s="301">
        <f t="shared" si="19"/>
        <v>0</v>
      </c>
      <c r="H67" s="301">
        <f t="shared" si="19"/>
        <v>0</v>
      </c>
      <c r="I67" s="301">
        <f t="shared" si="19"/>
        <v>0</v>
      </c>
      <c r="J67" s="301">
        <f t="shared" si="19"/>
        <v>0</v>
      </c>
      <c r="K67" s="301">
        <f t="shared" si="19"/>
        <v>0</v>
      </c>
      <c r="L67" s="301">
        <f t="shared" si="19"/>
        <v>0</v>
      </c>
      <c r="M67" s="301">
        <f t="shared" si="19"/>
        <v>0</v>
      </c>
      <c r="N67" s="301">
        <f t="shared" si="19"/>
        <v>0</v>
      </c>
      <c r="O67" s="301">
        <f t="shared" si="19"/>
        <v>0</v>
      </c>
      <c r="P67" s="301">
        <f t="shared" si="19"/>
        <v>0</v>
      </c>
      <c r="Q67" s="301">
        <f t="shared" si="19"/>
        <v>0</v>
      </c>
      <c r="R67" s="301">
        <f t="shared" si="19"/>
        <v>0</v>
      </c>
      <c r="S67" s="301">
        <f t="shared" si="19"/>
        <v>0</v>
      </c>
      <c r="T67" s="301">
        <f t="shared" si="19"/>
        <v>0</v>
      </c>
      <c r="U67" s="301">
        <f t="shared" si="19"/>
        <v>0</v>
      </c>
      <c r="V67" s="301">
        <f t="shared" si="19"/>
        <v>0</v>
      </c>
      <c r="W67" s="301">
        <f t="shared" si="19"/>
        <v>0</v>
      </c>
      <c r="X67" s="301">
        <f t="shared" si="19"/>
        <v>0</v>
      </c>
      <c r="Y67" s="301">
        <f t="shared" si="19"/>
        <v>0</v>
      </c>
      <c r="DA67" s="178"/>
    </row>
    <row r="68" spans="1:105" ht="12" customHeight="1" x14ac:dyDescent="0.25">
      <c r="A68" s="41" t="s">
        <v>2594</v>
      </c>
      <c r="B68" s="235">
        <f t="shared" ref="B68:Y68" si="20">IF(B$47=0,0,B$47/B$5)</f>
        <v>0</v>
      </c>
      <c r="C68" s="235">
        <f t="shared" si="20"/>
        <v>0</v>
      </c>
      <c r="D68" s="235">
        <f t="shared" si="20"/>
        <v>0</v>
      </c>
      <c r="E68" s="235">
        <f t="shared" si="20"/>
        <v>0</v>
      </c>
      <c r="F68" s="235">
        <f t="shared" si="20"/>
        <v>0</v>
      </c>
      <c r="G68" s="235">
        <f t="shared" si="20"/>
        <v>0</v>
      </c>
      <c r="H68" s="235">
        <f t="shared" si="20"/>
        <v>0</v>
      </c>
      <c r="I68" s="235">
        <f t="shared" si="20"/>
        <v>0</v>
      </c>
      <c r="J68" s="235">
        <f t="shared" si="20"/>
        <v>0</v>
      </c>
      <c r="K68" s="235">
        <f t="shared" si="20"/>
        <v>0</v>
      </c>
      <c r="L68" s="235">
        <f t="shared" si="20"/>
        <v>0</v>
      </c>
      <c r="M68" s="235">
        <f t="shared" si="20"/>
        <v>0</v>
      </c>
      <c r="N68" s="235">
        <f t="shared" si="20"/>
        <v>0</v>
      </c>
      <c r="O68" s="235">
        <f t="shared" si="20"/>
        <v>0</v>
      </c>
      <c r="P68" s="235">
        <f t="shared" si="20"/>
        <v>0</v>
      </c>
      <c r="Q68" s="235">
        <f t="shared" si="20"/>
        <v>0</v>
      </c>
      <c r="R68" s="235">
        <f t="shared" si="20"/>
        <v>0</v>
      </c>
      <c r="S68" s="235">
        <f t="shared" si="20"/>
        <v>0</v>
      </c>
      <c r="T68" s="235">
        <f t="shared" si="20"/>
        <v>0</v>
      </c>
      <c r="U68" s="235">
        <f t="shared" si="20"/>
        <v>0</v>
      </c>
      <c r="V68" s="235">
        <f t="shared" si="20"/>
        <v>0</v>
      </c>
      <c r="W68" s="235">
        <f t="shared" si="20"/>
        <v>0</v>
      </c>
      <c r="X68" s="235">
        <f t="shared" si="20"/>
        <v>0</v>
      </c>
      <c r="Y68" s="235">
        <f t="shared" si="20"/>
        <v>0</v>
      </c>
      <c r="DA68" s="97"/>
    </row>
    <row r="69" spans="1:105" ht="12" customHeight="1" x14ac:dyDescent="0.25">
      <c r="A69" s="172"/>
      <c r="B69" s="172"/>
      <c r="C69" s="172"/>
      <c r="D69" s="172"/>
      <c r="E69" s="172"/>
      <c r="F69" s="172"/>
      <c r="G69" s="172"/>
      <c r="H69" s="172"/>
      <c r="I69" s="172"/>
      <c r="J69" s="172"/>
      <c r="K69" s="172"/>
      <c r="L69" s="172"/>
      <c r="M69" s="172"/>
      <c r="N69" s="172"/>
      <c r="O69" s="172"/>
      <c r="P69" s="172"/>
      <c r="Q69" s="172"/>
      <c r="R69" s="172"/>
      <c r="S69" s="172"/>
      <c r="T69" s="172"/>
      <c r="U69" s="172"/>
      <c r="V69" s="172"/>
      <c r="W69" s="172"/>
      <c r="X69" s="172"/>
      <c r="Y69" s="172"/>
      <c r="DA69" s="176"/>
    </row>
    <row r="70" spans="1:105" ht="15" customHeight="1" x14ac:dyDescent="0.25">
      <c r="A70" s="32" t="s">
        <v>430</v>
      </c>
      <c r="B70" s="257"/>
      <c r="C70" s="257"/>
      <c r="D70" s="257"/>
      <c r="E70" s="257"/>
      <c r="F70" s="257"/>
      <c r="G70" s="257"/>
      <c r="H70" s="257"/>
      <c r="I70" s="257"/>
      <c r="J70" s="257"/>
      <c r="K70" s="257"/>
      <c r="L70" s="257"/>
      <c r="M70" s="257"/>
      <c r="N70" s="257"/>
      <c r="O70" s="257"/>
      <c r="P70" s="257"/>
      <c r="Q70" s="257"/>
      <c r="R70" s="257"/>
      <c r="S70" s="257"/>
      <c r="T70" s="257"/>
      <c r="U70" s="257"/>
      <c r="V70" s="257"/>
      <c r="W70" s="257"/>
      <c r="X70" s="257"/>
      <c r="Y70" s="257"/>
      <c r="DA70" s="88"/>
    </row>
    <row r="71" spans="1:105" ht="12" customHeight="1" x14ac:dyDescent="0.25">
      <c r="A71" s="172"/>
      <c r="B71" s="172"/>
      <c r="C71" s="172"/>
      <c r="D71" s="172"/>
      <c r="E71" s="172"/>
      <c r="F71" s="172"/>
      <c r="G71" s="172"/>
      <c r="H71" s="172"/>
      <c r="I71" s="172"/>
      <c r="J71" s="172"/>
      <c r="K71" s="172"/>
      <c r="L71" s="172"/>
      <c r="M71" s="172"/>
      <c r="N71" s="172"/>
      <c r="O71" s="172"/>
      <c r="P71" s="172"/>
      <c r="Q71" s="172"/>
      <c r="R71" s="172"/>
      <c r="S71" s="172"/>
      <c r="T71" s="172"/>
      <c r="U71" s="172"/>
      <c r="V71" s="172"/>
      <c r="W71" s="172"/>
      <c r="X71" s="172"/>
      <c r="Y71" s="172"/>
      <c r="DA71" s="176"/>
    </row>
    <row r="72" spans="1:105" ht="12" customHeight="1" x14ac:dyDescent="0.25">
      <c r="A72" s="35" t="s">
        <v>24</v>
      </c>
      <c r="B72" s="320">
        <f>IF(B$5=0,0,B$5/MAE_fec!B$5)</f>
        <v>1.4433221648702534</v>
      </c>
      <c r="C72" s="320">
        <f>IF(C$5=0,0,C$5/MAE_fec!C$5)</f>
        <v>1.3494497388346769</v>
      </c>
      <c r="D72" s="320">
        <f>IF(D$5=0,0,D$5/MAE_fec!D$5)</f>
        <v>1.2321227982916469</v>
      </c>
      <c r="E72" s="320">
        <f>IF(E$5=0,0,E$5/MAE_fec!E$5)</f>
        <v>1.2981912125349815</v>
      </c>
      <c r="F72" s="320">
        <f>IF(F$5=0,0,F$5/MAE_fec!F$5)</f>
        <v>1.2678055456460489</v>
      </c>
      <c r="G72" s="320">
        <f>IF(G$5=0,0,G$5/MAE_fec!G$5)</f>
        <v>1.2870625876305954</v>
      </c>
      <c r="H72" s="320">
        <f>IF(H$5=0,0,H$5/MAE_fec!H$5)</f>
        <v>1.309942333271773</v>
      </c>
      <c r="I72" s="320">
        <f>IF(I$5=0,0,I$5/MAE_fec!I$5)</f>
        <v>1.0695821254949909</v>
      </c>
      <c r="J72" s="320">
        <f>IF(J$5=0,0,J$5/MAE_fec!J$5)</f>
        <v>0.99064760633240589</v>
      </c>
      <c r="K72" s="320">
        <f>IF(K$5=0,0,K$5/MAE_fec!K$5)</f>
        <v>1.0242581124168963</v>
      </c>
      <c r="L72" s="320">
        <f>IF(L$5=0,0,L$5/MAE_fec!L$5)</f>
        <v>1.0075309424500971</v>
      </c>
      <c r="M72" s="320">
        <f>IF(M$5=0,0,M$5/MAE_fec!M$5)</f>
        <v>0.96703686665463029</v>
      </c>
      <c r="N72" s="320">
        <f>IF(N$5=0,0,N$5/MAE_fec!N$5)</f>
        <v>1.0380023169724033</v>
      </c>
      <c r="O72" s="320">
        <f>IF(O$5=0,0,O$5/MAE_fec!O$5)</f>
        <v>0.92176268077387746</v>
      </c>
      <c r="P72" s="320">
        <f>IF(P$5=0,0,P$5/MAE_fec!P$5)</f>
        <v>0.89384477045962252</v>
      </c>
      <c r="Q72" s="320">
        <f>IF(Q$5=0,0,Q$5/MAE_fec!Q$5)</f>
        <v>0.85649771235338878</v>
      </c>
      <c r="R72" s="320">
        <f>IF(R$5=0,0,R$5/MAE_fec!R$5)</f>
        <v>0.82772568454279982</v>
      </c>
      <c r="S72" s="320">
        <f>IF(S$5=0,0,S$5/MAE_fec!S$5)</f>
        <v>0.82712885620927035</v>
      </c>
      <c r="T72" s="320">
        <f>IF(T$5=0,0,T$5/MAE_fec!T$5)</f>
        <v>0.94549573875289328</v>
      </c>
      <c r="U72" s="320">
        <f>IF(U$5=0,0,U$5/MAE_fec!U$5)</f>
        <v>0.89923852678694516</v>
      </c>
      <c r="V72" s="320">
        <f>IF(V$5=0,0,V$5/MAE_fec!V$5)</f>
        <v>0.89120083233216207</v>
      </c>
      <c r="W72" s="320">
        <f>IF(W$5=0,0,W$5/MAE_fec!W$5)</f>
        <v>0.87849498343296784</v>
      </c>
      <c r="X72" s="320">
        <f>IF(X$5=0,0,X$5/MAE_fec!X$5)</f>
        <v>0.78679898549843708</v>
      </c>
      <c r="Y72" s="320">
        <f>IF(Y$5=0,0,Y$5/MAE_fec!Y$5)</f>
        <v>0.86400004876926695</v>
      </c>
      <c r="DA72" s="95"/>
    </row>
    <row r="73" spans="1:105" ht="12" customHeight="1" x14ac:dyDescent="0.25">
      <c r="A73" s="55" t="s">
        <v>91</v>
      </c>
      <c r="B73" s="330">
        <f>IF(B$6=0,0,B$6/MAE_fec!B$6)</f>
        <v>0</v>
      </c>
      <c r="C73" s="330">
        <f>IF(C$6=0,0,C$6/MAE_fec!C$6)</f>
        <v>0</v>
      </c>
      <c r="D73" s="330">
        <f>IF(D$6=0,0,D$6/MAE_fec!D$6)</f>
        <v>0</v>
      </c>
      <c r="E73" s="330">
        <f>IF(E$6=0,0,E$6/MAE_fec!E$6)</f>
        <v>0</v>
      </c>
      <c r="F73" s="330">
        <f>IF(F$6=0,0,F$6/MAE_fec!F$6)</f>
        <v>0</v>
      </c>
      <c r="G73" s="330">
        <f>IF(G$6=0,0,G$6/MAE_fec!G$6)</f>
        <v>0</v>
      </c>
      <c r="H73" s="330">
        <f>IF(H$6=0,0,H$6/MAE_fec!H$6)</f>
        <v>0</v>
      </c>
      <c r="I73" s="330">
        <f>IF(I$6=0,0,I$6/MAE_fec!I$6)</f>
        <v>0</v>
      </c>
      <c r="J73" s="330">
        <f>IF(J$6=0,0,J$6/MAE_fec!J$6)</f>
        <v>0</v>
      </c>
      <c r="K73" s="330">
        <f>IF(K$6=0,0,K$6/MAE_fec!K$6)</f>
        <v>0</v>
      </c>
      <c r="L73" s="330">
        <f>IF(L$6=0,0,L$6/MAE_fec!L$6)</f>
        <v>0</v>
      </c>
      <c r="M73" s="330">
        <f>IF(M$6=0,0,M$6/MAE_fec!M$6)</f>
        <v>0</v>
      </c>
      <c r="N73" s="330">
        <f>IF(N$6=0,0,N$6/MAE_fec!N$6)</f>
        <v>0</v>
      </c>
      <c r="O73" s="330">
        <f>IF(O$6=0,0,O$6/MAE_fec!O$6)</f>
        <v>0</v>
      </c>
      <c r="P73" s="330">
        <f>IF(P$6=0,0,P$6/MAE_fec!P$6)</f>
        <v>0</v>
      </c>
      <c r="Q73" s="330">
        <f>IF(Q$6=0,0,Q$6/MAE_fec!Q$6)</f>
        <v>0</v>
      </c>
      <c r="R73" s="330">
        <f>IF(R$6=0,0,R$6/MAE_fec!R$6)</f>
        <v>0</v>
      </c>
      <c r="S73" s="330">
        <f>IF(S$6=0,0,S$6/MAE_fec!S$6)</f>
        <v>0</v>
      </c>
      <c r="T73" s="330">
        <f>IF(T$6=0,0,T$6/MAE_fec!T$6)</f>
        <v>0</v>
      </c>
      <c r="U73" s="330">
        <f>IF(U$6=0,0,U$6/MAE_fec!U$6)</f>
        <v>0</v>
      </c>
      <c r="V73" s="330">
        <f>IF(V$6=0,0,V$6/MAE_fec!V$6)</f>
        <v>0</v>
      </c>
      <c r="W73" s="330">
        <f>IF(W$6=0,0,W$6/MAE_fec!W$6)</f>
        <v>0</v>
      </c>
      <c r="X73" s="330">
        <f>IF(X$6=0,0,X$6/MAE_fec!X$6)</f>
        <v>0</v>
      </c>
      <c r="Y73" s="330">
        <f>IF(Y$6=0,0,Y$6/MAE_fec!Y$6)</f>
        <v>0</v>
      </c>
      <c r="DA73" s="67"/>
    </row>
    <row r="74" spans="1:105" ht="12" customHeight="1" x14ac:dyDescent="0.25">
      <c r="A74" s="173" t="s">
        <v>92</v>
      </c>
      <c r="B74" s="331">
        <f>IF(B$7=0,0,B$7/MAE_fec!B$7)</f>
        <v>0</v>
      </c>
      <c r="C74" s="331">
        <f>IF(C$7=0,0,C$7/MAE_fec!C$7)</f>
        <v>0</v>
      </c>
      <c r="D74" s="331">
        <f>IF(D$7=0,0,D$7/MAE_fec!D$7)</f>
        <v>0</v>
      </c>
      <c r="E74" s="331">
        <f>IF(E$7=0,0,E$7/MAE_fec!E$7)</f>
        <v>0</v>
      </c>
      <c r="F74" s="331">
        <f>IF(F$7=0,0,F$7/MAE_fec!F$7)</f>
        <v>0</v>
      </c>
      <c r="G74" s="331">
        <f>IF(G$7=0,0,G$7/MAE_fec!G$7)</f>
        <v>0</v>
      </c>
      <c r="H74" s="331">
        <f>IF(H$7=0,0,H$7/MAE_fec!H$7)</f>
        <v>0</v>
      </c>
      <c r="I74" s="331">
        <f>IF(I$7=0,0,I$7/MAE_fec!I$7)</f>
        <v>0</v>
      </c>
      <c r="J74" s="331">
        <f>IF(J$7=0,0,J$7/MAE_fec!J$7)</f>
        <v>0</v>
      </c>
      <c r="K74" s="331">
        <f>IF(K$7=0,0,K$7/MAE_fec!K$7)</f>
        <v>0</v>
      </c>
      <c r="L74" s="331">
        <f>IF(L$7=0,0,L$7/MAE_fec!L$7)</f>
        <v>0</v>
      </c>
      <c r="M74" s="331">
        <f>IF(M$7=0,0,M$7/MAE_fec!M$7)</f>
        <v>0</v>
      </c>
      <c r="N74" s="331">
        <f>IF(N$7=0,0,N$7/MAE_fec!N$7)</f>
        <v>0</v>
      </c>
      <c r="O74" s="331">
        <f>IF(O$7=0,0,O$7/MAE_fec!O$7)</f>
        <v>0</v>
      </c>
      <c r="P74" s="331">
        <f>IF(P$7=0,0,P$7/MAE_fec!P$7)</f>
        <v>0</v>
      </c>
      <c r="Q74" s="331">
        <f>IF(Q$7=0,0,Q$7/MAE_fec!Q$7)</f>
        <v>0</v>
      </c>
      <c r="R74" s="331">
        <f>IF(R$7=0,0,R$7/MAE_fec!R$7)</f>
        <v>0</v>
      </c>
      <c r="S74" s="331">
        <f>IF(S$7=0,0,S$7/MAE_fec!S$7)</f>
        <v>0</v>
      </c>
      <c r="T74" s="331">
        <f>IF(T$7=0,0,T$7/MAE_fec!T$7)</f>
        <v>0</v>
      </c>
      <c r="U74" s="331">
        <f>IF(U$7=0,0,U$7/MAE_fec!U$7)</f>
        <v>0</v>
      </c>
      <c r="V74" s="331">
        <f>IF(V$7=0,0,V$7/MAE_fec!V$7)</f>
        <v>0</v>
      </c>
      <c r="W74" s="331">
        <f>IF(W$7=0,0,W$7/MAE_fec!W$7)</f>
        <v>0</v>
      </c>
      <c r="X74" s="331">
        <f>IF(X$7=0,0,X$7/MAE_fec!X$7)</f>
        <v>0</v>
      </c>
      <c r="Y74" s="331">
        <f>IF(Y$7=0,0,Y$7/MAE_fec!Y$7)</f>
        <v>0</v>
      </c>
      <c r="DA74" s="177"/>
    </row>
    <row r="75" spans="1:105" ht="12" customHeight="1" x14ac:dyDescent="0.25">
      <c r="A75" s="173" t="s">
        <v>93</v>
      </c>
      <c r="B75" s="331">
        <f>IF(B$8=0,0,B$8/MAE_fec!B$8)</f>
        <v>0</v>
      </c>
      <c r="C75" s="331">
        <f>IF(C$8=0,0,C$8/MAE_fec!C$8)</f>
        <v>0</v>
      </c>
      <c r="D75" s="331">
        <f>IF(D$8=0,0,D$8/MAE_fec!D$8)</f>
        <v>0</v>
      </c>
      <c r="E75" s="331">
        <f>IF(E$8=0,0,E$8/MAE_fec!E$8)</f>
        <v>0</v>
      </c>
      <c r="F75" s="331">
        <f>IF(F$8=0,0,F$8/MAE_fec!F$8)</f>
        <v>0</v>
      </c>
      <c r="G75" s="331">
        <f>IF(G$8=0,0,G$8/MAE_fec!G$8)</f>
        <v>0</v>
      </c>
      <c r="H75" s="331">
        <f>IF(H$8=0,0,H$8/MAE_fec!H$8)</f>
        <v>0</v>
      </c>
      <c r="I75" s="331">
        <f>IF(I$8=0,0,I$8/MAE_fec!I$8)</f>
        <v>0</v>
      </c>
      <c r="J75" s="331">
        <f>IF(J$8=0,0,J$8/MAE_fec!J$8)</f>
        <v>0</v>
      </c>
      <c r="K75" s="331">
        <f>IF(K$8=0,0,K$8/MAE_fec!K$8)</f>
        <v>0</v>
      </c>
      <c r="L75" s="331">
        <f>IF(L$8=0,0,L$8/MAE_fec!L$8)</f>
        <v>0</v>
      </c>
      <c r="M75" s="331">
        <f>IF(M$8=0,0,M$8/MAE_fec!M$8)</f>
        <v>0</v>
      </c>
      <c r="N75" s="331">
        <f>IF(N$8=0,0,N$8/MAE_fec!N$8)</f>
        <v>0</v>
      </c>
      <c r="O75" s="331">
        <f>IF(O$8=0,0,O$8/MAE_fec!O$8)</f>
        <v>0</v>
      </c>
      <c r="P75" s="331">
        <f>IF(P$8=0,0,P$8/MAE_fec!P$8)</f>
        <v>0</v>
      </c>
      <c r="Q75" s="331">
        <f>IF(Q$8=0,0,Q$8/MAE_fec!Q$8)</f>
        <v>0</v>
      </c>
      <c r="R75" s="331">
        <f>IF(R$8=0,0,R$8/MAE_fec!R$8)</f>
        <v>0</v>
      </c>
      <c r="S75" s="331">
        <f>IF(S$8=0,0,S$8/MAE_fec!S$8)</f>
        <v>0</v>
      </c>
      <c r="T75" s="331">
        <f>IF(T$8=0,0,T$8/MAE_fec!T$8)</f>
        <v>0</v>
      </c>
      <c r="U75" s="331">
        <f>IF(U$8=0,0,U$8/MAE_fec!U$8)</f>
        <v>0</v>
      </c>
      <c r="V75" s="331">
        <f>IF(V$8=0,0,V$8/MAE_fec!V$8)</f>
        <v>0</v>
      </c>
      <c r="W75" s="331">
        <f>IF(W$8=0,0,W$8/MAE_fec!W$8)</f>
        <v>0</v>
      </c>
      <c r="X75" s="331">
        <f>IF(X$8=0,0,X$8/MAE_fec!X$8)</f>
        <v>0</v>
      </c>
      <c r="Y75" s="331">
        <f>IF(Y$8=0,0,Y$8/MAE_fec!Y$8)</f>
        <v>0</v>
      </c>
      <c r="DA75" s="177"/>
    </row>
    <row r="76" spans="1:105" ht="12" customHeight="1" x14ac:dyDescent="0.25">
      <c r="A76" s="173" t="s">
        <v>94</v>
      </c>
      <c r="B76" s="331">
        <f>IF(B$9=0,0,B$9/MAE_fec!B$9)</f>
        <v>0</v>
      </c>
      <c r="C76" s="331">
        <f>IF(C$9=0,0,C$9/MAE_fec!C$9)</f>
        <v>0</v>
      </c>
      <c r="D76" s="331">
        <f>IF(D$9=0,0,D$9/MAE_fec!D$9)</f>
        <v>0</v>
      </c>
      <c r="E76" s="331">
        <f>IF(E$9=0,0,E$9/MAE_fec!E$9)</f>
        <v>0</v>
      </c>
      <c r="F76" s="331">
        <f>IF(F$9=0,0,F$9/MAE_fec!F$9)</f>
        <v>0</v>
      </c>
      <c r="G76" s="331">
        <f>IF(G$9=0,0,G$9/MAE_fec!G$9)</f>
        <v>0</v>
      </c>
      <c r="H76" s="331">
        <f>IF(H$9=0,0,H$9/MAE_fec!H$9)</f>
        <v>0</v>
      </c>
      <c r="I76" s="331">
        <f>IF(I$9=0,0,I$9/MAE_fec!I$9)</f>
        <v>0</v>
      </c>
      <c r="J76" s="331">
        <f>IF(J$9=0,0,J$9/MAE_fec!J$9)</f>
        <v>0</v>
      </c>
      <c r="K76" s="331">
        <f>IF(K$9=0,0,K$9/MAE_fec!K$9)</f>
        <v>0</v>
      </c>
      <c r="L76" s="331">
        <f>IF(L$9=0,0,L$9/MAE_fec!L$9)</f>
        <v>0</v>
      </c>
      <c r="M76" s="331">
        <f>IF(M$9=0,0,M$9/MAE_fec!M$9)</f>
        <v>0</v>
      </c>
      <c r="N76" s="331">
        <f>IF(N$9=0,0,N$9/MAE_fec!N$9)</f>
        <v>0</v>
      </c>
      <c r="O76" s="331">
        <f>IF(O$9=0,0,O$9/MAE_fec!O$9)</f>
        <v>0</v>
      </c>
      <c r="P76" s="331">
        <f>IF(P$9=0,0,P$9/MAE_fec!P$9)</f>
        <v>0</v>
      </c>
      <c r="Q76" s="331">
        <f>IF(Q$9=0,0,Q$9/MAE_fec!Q$9)</f>
        <v>0</v>
      </c>
      <c r="R76" s="331">
        <f>IF(R$9=0,0,R$9/MAE_fec!R$9)</f>
        <v>0</v>
      </c>
      <c r="S76" s="331">
        <f>IF(S$9=0,0,S$9/MAE_fec!S$9)</f>
        <v>0</v>
      </c>
      <c r="T76" s="331">
        <f>IF(T$9=0,0,T$9/MAE_fec!T$9)</f>
        <v>0</v>
      </c>
      <c r="U76" s="331">
        <f>IF(U$9=0,0,U$9/MAE_fec!U$9)</f>
        <v>0</v>
      </c>
      <c r="V76" s="331">
        <f>IF(V$9=0,0,V$9/MAE_fec!V$9)</f>
        <v>0</v>
      </c>
      <c r="W76" s="331">
        <f>IF(W$9=0,0,W$9/MAE_fec!W$9)</f>
        <v>0</v>
      </c>
      <c r="X76" s="331">
        <f>IF(X$9=0,0,X$9/MAE_fec!X$9)</f>
        <v>0</v>
      </c>
      <c r="Y76" s="331">
        <f>IF(Y$9=0,0,Y$9/MAE_fec!Y$9)</f>
        <v>0</v>
      </c>
      <c r="DA76" s="177"/>
    </row>
    <row r="77" spans="1:105" ht="12" customHeight="1" x14ac:dyDescent="0.25">
      <c r="A77" s="56" t="s">
        <v>95</v>
      </c>
      <c r="B77" s="332">
        <f>IF(B$10=0,0,B$10/MAE_fec!B$10)</f>
        <v>1.5865059171456075</v>
      </c>
      <c r="C77" s="332">
        <f>IF(C$10=0,0,C$10/MAE_fec!C$10)</f>
        <v>1.4069477086423587</v>
      </c>
      <c r="D77" s="332">
        <f>IF(D$10=0,0,D$10/MAE_fec!D$10)</f>
        <v>1.3540702737078913</v>
      </c>
      <c r="E77" s="332">
        <f>IF(E$10=0,0,E$10/MAE_fec!E$10)</f>
        <v>1.6237976916034762</v>
      </c>
      <c r="F77" s="332">
        <f>IF(F$10=0,0,F$10/MAE_fec!F$10)</f>
        <v>1.6492934172824201</v>
      </c>
      <c r="G77" s="332">
        <f>IF(G$10=0,0,G$10/MAE_fec!G$10)</f>
        <v>1.6879120460069659</v>
      </c>
      <c r="H77" s="332">
        <f>IF(H$10=0,0,H$10/MAE_fec!H$10)</f>
        <v>1.6590176889292099</v>
      </c>
      <c r="I77" s="332">
        <f>IF(I$10=0,0,I$10/MAE_fec!I$10)</f>
        <v>1.3036284144322063</v>
      </c>
      <c r="J77" s="332">
        <f>IF(J$10=0,0,J$10/MAE_fec!J$10)</f>
        <v>1.3333356817775233</v>
      </c>
      <c r="K77" s="332">
        <f>IF(K$10=0,0,K$10/MAE_fec!K$10)</f>
        <v>1.2319949464185049</v>
      </c>
      <c r="L77" s="332">
        <f>IF(L$10=0,0,L$10/MAE_fec!L$10)</f>
        <v>1.236999879783188</v>
      </c>
      <c r="M77" s="332">
        <f>IF(M$10=0,0,M$10/MAE_fec!M$10)</f>
        <v>1.1531462261907139</v>
      </c>
      <c r="N77" s="332">
        <f>IF(N$10=0,0,N$10/MAE_fec!N$10)</f>
        <v>1.2573390531379076</v>
      </c>
      <c r="O77" s="332">
        <f>IF(O$10=0,0,O$10/MAE_fec!O$10)</f>
        <v>1.058846863898758</v>
      </c>
      <c r="P77" s="332">
        <f>IF(P$10=0,0,P$10/MAE_fec!P$10)</f>
        <v>0.96486013157340877</v>
      </c>
      <c r="Q77" s="332">
        <f>IF(Q$10=0,0,Q$10/MAE_fec!Q$10)</f>
        <v>0.95122786009543914</v>
      </c>
      <c r="R77" s="332">
        <f>IF(R$10=0,0,R$10/MAE_fec!R$10)</f>
        <v>0.91237828038200841</v>
      </c>
      <c r="S77" s="332">
        <f>IF(S$10=0,0,S$10/MAE_fec!S$10)</f>
        <v>0.90630055368475182</v>
      </c>
      <c r="T77" s="332">
        <f>IF(T$10=0,0,T$10/MAE_fec!T$10)</f>
        <v>1.0387827421783906</v>
      </c>
      <c r="U77" s="332">
        <f>IF(U$10=0,0,U$10/MAE_fec!U$10)</f>
        <v>0.98090038357421327</v>
      </c>
      <c r="V77" s="332">
        <f>IF(V$10=0,0,V$10/MAE_fec!V$10)</f>
        <v>1.0023040197794</v>
      </c>
      <c r="W77" s="332">
        <f>IF(W$10=0,0,W$10/MAE_fec!W$10)</f>
        <v>0.97354722680014605</v>
      </c>
      <c r="X77" s="332">
        <f>IF(X$10=0,0,X$10/MAE_fec!X$10)</f>
        <v>0.79267095040458913</v>
      </c>
      <c r="Y77" s="332">
        <f>IF(Y$10=0,0,Y$10/MAE_fec!Y$10)</f>
        <v>0.92721948867646387</v>
      </c>
      <c r="DA77" s="68"/>
    </row>
    <row r="78" spans="1:105" ht="12" customHeight="1" x14ac:dyDescent="0.25">
      <c r="A78" s="174" t="s">
        <v>2555</v>
      </c>
      <c r="B78" s="348">
        <f>IF(B$16=0,0,B$16/MAE_fec!B$16)</f>
        <v>1.8489714595623916</v>
      </c>
      <c r="C78" s="348">
        <f>IF(C$16=0,0,C$16/MAE_fec!C$16)</f>
        <v>1.6971291474345798</v>
      </c>
      <c r="D78" s="348">
        <f>IF(D$16=0,0,D$16/MAE_fec!D$16)</f>
        <v>1.5100856689570188</v>
      </c>
      <c r="E78" s="348">
        <f>IF(E$16=0,0,E$16/MAE_fec!E$16)</f>
        <v>1.8057493074668223</v>
      </c>
      <c r="F78" s="348">
        <f>IF(F$16=0,0,F$16/MAE_fec!F$16)</f>
        <v>1.7472253974423364</v>
      </c>
      <c r="G78" s="348">
        <f>IF(G$16=0,0,G$16/MAE_fec!G$16)</f>
        <v>1.7733306719980126</v>
      </c>
      <c r="H78" s="348">
        <f>IF(H$16=0,0,H$16/MAE_fec!H$16)</f>
        <v>1.7724767969902553</v>
      </c>
      <c r="I78" s="348">
        <f>IF(I$16=0,0,I$16/MAE_fec!I$16)</f>
        <v>1.3853120077605978</v>
      </c>
      <c r="J78" s="348">
        <f>IF(J$16=0,0,J$16/MAE_fec!J$16)</f>
        <v>1.4102965920449191</v>
      </c>
      <c r="K78" s="348">
        <f>IF(K$16=0,0,K$16/MAE_fec!K$16)</f>
        <v>1.330246499258581</v>
      </c>
      <c r="L78" s="348">
        <f>IF(L$16=0,0,L$16/MAE_fec!L$16)</f>
        <v>1.302834915856945</v>
      </c>
      <c r="M78" s="348">
        <f>IF(M$16=0,0,M$16/MAE_fec!M$16)</f>
        <v>1.2438600472788566</v>
      </c>
      <c r="N78" s="348">
        <f>IF(N$16=0,0,N$16/MAE_fec!N$16)</f>
        <v>1.3606971786859274</v>
      </c>
      <c r="O78" s="348">
        <f>IF(O$16=0,0,O$16/MAE_fec!O$16)</f>
        <v>1.15960524863957</v>
      </c>
      <c r="P78" s="348">
        <f>IF(P$16=0,0,P$16/MAE_fec!P$16)</f>
        <v>1.0900784489908852</v>
      </c>
      <c r="Q78" s="348">
        <f>IF(Q$16=0,0,Q$16/MAE_fec!Q$16)</f>
        <v>1.0336503702304094</v>
      </c>
      <c r="R78" s="348">
        <f>IF(R$16=0,0,R$16/MAE_fec!R$16)</f>
        <v>0.99361671299762511</v>
      </c>
      <c r="S78" s="348">
        <f>IF(S$16=0,0,S$16/MAE_fec!S$16)</f>
        <v>0.98328303726945565</v>
      </c>
      <c r="T78" s="348">
        <f>IF(T$16=0,0,T$16/MAE_fec!T$16)</f>
        <v>1.1430961929699586</v>
      </c>
      <c r="U78" s="348">
        <f>IF(U$16=0,0,U$16/MAE_fec!U$16)</f>
        <v>1.069193953676385</v>
      </c>
      <c r="V78" s="348">
        <f>IF(V$16=0,0,V$16/MAE_fec!V$16)</f>
        <v>1.06836078555131</v>
      </c>
      <c r="W78" s="348">
        <f>IF(W$16=0,0,W$16/MAE_fec!W$16)</f>
        <v>1.0431648824657518</v>
      </c>
      <c r="X78" s="348">
        <f>IF(X$16=0,0,X$16/MAE_fec!X$16)</f>
        <v>0.88926340716124319</v>
      </c>
      <c r="Y78" s="348">
        <f>IF(Y$16=0,0,Y$16/MAE_fec!Y$16)</f>
        <v>1.0673594282046186</v>
      </c>
      <c r="DA78" s="178"/>
    </row>
    <row r="79" spans="1:105" ht="12" customHeight="1" x14ac:dyDescent="0.25">
      <c r="A79" s="174" t="s">
        <v>2565</v>
      </c>
      <c r="B79" s="348">
        <f>IF(B$24=0,0,B$24/MAE_fec!B$24)</f>
        <v>1.7538853086018611</v>
      </c>
      <c r="C79" s="348">
        <f>IF(C$24=0,0,C$24/MAE_fec!C$24)</f>
        <v>1.7350120762027892</v>
      </c>
      <c r="D79" s="348">
        <f>IF(D$24=0,0,D$24/MAE_fec!D$24)</f>
        <v>1.7264072301388111</v>
      </c>
      <c r="E79" s="348">
        <f>IF(E$24=0,0,E$24/MAE_fec!E$24)</f>
        <v>1.7698413563255753</v>
      </c>
      <c r="F79" s="348">
        <f>IF(F$24=0,0,F$24/MAE_fec!F$24)</f>
        <v>1.7745309068342712</v>
      </c>
      <c r="G79" s="348">
        <f>IF(G$24=0,0,G$24/MAE_fec!G$24)</f>
        <v>1.7799534390268552</v>
      </c>
      <c r="H79" s="348">
        <f>IF(H$24=0,0,H$24/MAE_fec!H$24)</f>
        <v>1.7655826232122638</v>
      </c>
      <c r="I79" s="348">
        <f>IF(I$24=0,0,I$24/MAE_fec!I$24)</f>
        <v>1.7144622465751262</v>
      </c>
      <c r="J79" s="348">
        <f>IF(J$24=0,0,J$24/MAE_fec!J$24)</f>
        <v>1.7367950397623149</v>
      </c>
      <c r="K79" s="348">
        <f>IF(K$24=0,0,K$24/MAE_fec!K$24)</f>
        <v>1.7047439810495939</v>
      </c>
      <c r="L79" s="348">
        <f>IF(L$24=0,0,L$24/MAE_fec!L$24)</f>
        <v>1.7076818814942845</v>
      </c>
      <c r="M79" s="348">
        <f>IF(M$24=0,0,M$24/MAE_fec!M$24)</f>
        <v>1.6964859328147819</v>
      </c>
      <c r="N79" s="348">
        <f>IF(N$24=0,0,N$24/MAE_fec!N$24)</f>
        <v>1.716914516602007</v>
      </c>
      <c r="O79" s="348">
        <f>IF(O$24=0,0,O$24/MAE_fec!O$24)</f>
        <v>1.6847558299185261</v>
      </c>
      <c r="P79" s="348">
        <f>IF(P$24=0,0,P$24/MAE_fec!P$24)</f>
        <v>1.6744639174250691</v>
      </c>
      <c r="Q79" s="348">
        <f>IF(Q$24=0,0,Q$24/MAE_fec!Q$24)</f>
        <v>1.6712449999078951</v>
      </c>
      <c r="R79" s="348">
        <f>IF(R$24=0,0,R$24/MAE_fec!R$24)</f>
        <v>1.6658777568066239</v>
      </c>
      <c r="S79" s="348">
        <f>IF(S$24=0,0,S$24/MAE_fec!S$24)</f>
        <v>1.6671279256385494</v>
      </c>
      <c r="T79" s="348">
        <f>IF(T$24=0,0,T$24/MAE_fec!T$24)</f>
        <v>1.6913433981904789</v>
      </c>
      <c r="U79" s="348">
        <f>IF(U$24=0,0,U$24/MAE_fec!U$24)</f>
        <v>1.680890512225693</v>
      </c>
      <c r="V79" s="348">
        <f>IF(V$24=0,0,V$24/MAE_fec!V$24)</f>
        <v>1.6866705302343172</v>
      </c>
      <c r="W79" s="348">
        <f>IF(W$24=0,0,W$24/MAE_fec!W$24)</f>
        <v>1.6818068952678786</v>
      </c>
      <c r="X79" s="348">
        <f>IF(X$24=0,0,X$24/MAE_fec!X$24)</f>
        <v>1.6494412477645324</v>
      </c>
      <c r="Y79" s="348">
        <f>IF(Y$24=0,0,Y$24/MAE_fec!Y$24)</f>
        <v>1.681494288510466</v>
      </c>
      <c r="DA79" s="178"/>
    </row>
    <row r="80" spans="1:105" ht="12" customHeight="1" x14ac:dyDescent="0.25">
      <c r="A80" s="174" t="s">
        <v>2570</v>
      </c>
      <c r="B80" s="348">
        <f>IF(B$27=0,0,B$27/MAE_fec!B$27)</f>
        <v>1.8489714595623916</v>
      </c>
      <c r="C80" s="348">
        <f>IF(C$27=0,0,C$27/MAE_fec!C$27)</f>
        <v>1.6971291474345802</v>
      </c>
      <c r="D80" s="348">
        <f>IF(D$27=0,0,D$27/MAE_fec!D$27)</f>
        <v>1.5100856689570183</v>
      </c>
      <c r="E80" s="348">
        <f>IF(E$27=0,0,E$27/MAE_fec!E$27)</f>
        <v>1.8057493074668225</v>
      </c>
      <c r="F80" s="348">
        <f>IF(F$27=0,0,F$27/MAE_fec!F$27)</f>
        <v>1.7472253974423355</v>
      </c>
      <c r="G80" s="348">
        <f>IF(G$27=0,0,G$27/MAE_fec!G$27)</f>
        <v>1.773330671998012</v>
      </c>
      <c r="H80" s="348">
        <f>IF(H$27=0,0,H$27/MAE_fec!H$27)</f>
        <v>1.772476796990256</v>
      </c>
      <c r="I80" s="348">
        <f>IF(I$27=0,0,I$27/MAE_fec!I$27)</f>
        <v>1.3853120077605978</v>
      </c>
      <c r="J80" s="348">
        <f>IF(J$27=0,0,J$27/MAE_fec!J$27)</f>
        <v>1.4102965920449193</v>
      </c>
      <c r="K80" s="348">
        <f>IF(K$27=0,0,K$27/MAE_fec!K$27)</f>
        <v>1.3302464992585807</v>
      </c>
      <c r="L80" s="348">
        <f>IF(L$27=0,0,L$27/MAE_fec!L$27)</f>
        <v>1.3028349158569459</v>
      </c>
      <c r="M80" s="348">
        <f>IF(M$27=0,0,M$27/MAE_fec!M$27)</f>
        <v>1.2438600472788568</v>
      </c>
      <c r="N80" s="348">
        <f>IF(N$27=0,0,N$27/MAE_fec!N$27)</f>
        <v>1.3606971786859279</v>
      </c>
      <c r="O80" s="348">
        <f>IF(O$27=0,0,O$27/MAE_fec!O$27)</f>
        <v>1.1596052486395705</v>
      </c>
      <c r="P80" s="348">
        <f>IF(P$27=0,0,P$27/MAE_fec!P$27)</f>
        <v>1.0900784489908855</v>
      </c>
      <c r="Q80" s="348">
        <f>IF(Q$27=0,0,Q$27/MAE_fec!Q$27)</f>
        <v>1.0336503702304094</v>
      </c>
      <c r="R80" s="348">
        <f>IF(R$27=0,0,R$27/MAE_fec!R$27)</f>
        <v>0.99361671299762522</v>
      </c>
      <c r="S80" s="348">
        <f>IF(S$27=0,0,S$27/MAE_fec!S$27)</f>
        <v>0.98328303726945565</v>
      </c>
      <c r="T80" s="348">
        <f>IF(T$27=0,0,T$27/MAE_fec!T$27)</f>
        <v>1.1430961929699586</v>
      </c>
      <c r="U80" s="348">
        <f>IF(U$27=0,0,U$27/MAE_fec!U$27)</f>
        <v>1.0691939536763855</v>
      </c>
      <c r="V80" s="348">
        <f>IF(V$27=0,0,V$27/MAE_fec!V$27)</f>
        <v>1.06836078555131</v>
      </c>
      <c r="W80" s="348">
        <f>IF(W$27=0,0,W$27/MAE_fec!W$27)</f>
        <v>1.043164882465752</v>
      </c>
      <c r="X80" s="348">
        <f>IF(X$27=0,0,X$27/MAE_fec!X$27)</f>
        <v>0.8892634071612433</v>
      </c>
      <c r="Y80" s="348">
        <f>IF(Y$27=0,0,Y$27/MAE_fec!Y$27)</f>
        <v>1.0673594282046184</v>
      </c>
      <c r="DA80" s="178"/>
    </row>
    <row r="81" spans="1:105" ht="12" customHeight="1" x14ac:dyDescent="0.25">
      <c r="A81" s="174" t="s">
        <v>2580</v>
      </c>
      <c r="B81" s="348">
        <f>IF(B$35=0,0,B$35/MAE_fec!B$35)</f>
        <v>2.7238347097277722</v>
      </c>
      <c r="C81" s="348">
        <f>IF(C$35=0,0,C$35/MAE_fec!C$35)</f>
        <v>2.7125250847669786</v>
      </c>
      <c r="D81" s="348">
        <f>IF(D$35=0,0,D$35/MAE_fec!D$35)</f>
        <v>2.568140096532237</v>
      </c>
      <c r="E81" s="348">
        <f>IF(E$35=0,0,E$35/MAE_fec!E$35)</f>
        <v>1.7813159826774188</v>
      </c>
      <c r="F81" s="348">
        <f>IF(F$35=0,0,F$35/MAE_fec!F$35)</f>
        <v>1.7549331011679004</v>
      </c>
      <c r="G81" s="348">
        <f>IF(G$35=0,0,G$35/MAE_fec!G$35)</f>
        <v>1.7747576461528987</v>
      </c>
      <c r="H81" s="348">
        <f>IF(H$35=0,0,H$35/MAE_fec!H$35)</f>
        <v>1.9757435544799704</v>
      </c>
      <c r="I81" s="348">
        <f>IF(I$35=0,0,I$35/MAE_fec!I$35)</f>
        <v>1.8097604925672242</v>
      </c>
      <c r="J81" s="348">
        <f>IF(J$35=0,0,J$35/MAE_fec!J$35)</f>
        <v>1.178202807164489</v>
      </c>
      <c r="K81" s="348">
        <f>IF(K$35=0,0,K$35/MAE_fec!K$35)</f>
        <v>1.7017235601393372</v>
      </c>
      <c r="L81" s="348">
        <f>IF(L$35=0,0,L$35/MAE_fec!L$35)</f>
        <v>1.6708984381930074</v>
      </c>
      <c r="M81" s="348">
        <f>IF(M$35=0,0,M$35/MAE_fec!M$35)</f>
        <v>1.6136510570818363</v>
      </c>
      <c r="N81" s="348">
        <f>IF(N$35=0,0,N$35/MAE_fec!N$35)</f>
        <v>1.6698223835230406</v>
      </c>
      <c r="O81" s="348">
        <f>IF(O$35=0,0,O$35/MAE_fec!O$35)</f>
        <v>1.6086228835470839</v>
      </c>
      <c r="P81" s="348">
        <f>IF(P$35=0,0,P$35/MAE_fec!P$35)</f>
        <v>1.6790751270107656</v>
      </c>
      <c r="Q81" s="348">
        <f>IF(Q$35=0,0,Q$35/MAE_fec!Q$35)</f>
        <v>1.6057996030374329</v>
      </c>
      <c r="R81" s="348">
        <f>IF(R$35=0,0,R$35/MAE_fec!R$35)</f>
        <v>1.5449872342882589</v>
      </c>
      <c r="S81" s="348">
        <f>IF(S$35=0,0,S$35/MAE_fec!S$35)</f>
        <v>1.5767747555768958</v>
      </c>
      <c r="T81" s="348">
        <f>IF(T$35=0,0,T$35/MAE_fec!T$35)</f>
        <v>1.8443938310239247</v>
      </c>
      <c r="U81" s="348">
        <f>IF(U$35=0,0,U$35/MAE_fec!U$35)</f>
        <v>1.7888659501800852</v>
      </c>
      <c r="V81" s="348">
        <f>IF(V$35=0,0,V$35/MAE_fec!V$35)</f>
        <v>1.7140806279491481</v>
      </c>
      <c r="W81" s="348">
        <f>IF(W$35=0,0,W$35/MAE_fec!W$35)</f>
        <v>1.722963455043989</v>
      </c>
      <c r="X81" s="348">
        <f>IF(X$35=0,0,X$35/MAE_fec!X$35)</f>
        <v>1.6604494410740291</v>
      </c>
      <c r="Y81" s="348">
        <f>IF(Y$35=0,0,Y$35/MAE_fec!Y$35)</f>
        <v>1.5306192081258887</v>
      </c>
      <c r="DA81" s="178"/>
    </row>
    <row r="82" spans="1:105" ht="12" customHeight="1" x14ac:dyDescent="0.25">
      <c r="A82" s="174" t="s">
        <v>2592</v>
      </c>
      <c r="B82" s="348">
        <f>IF(B$46=0,0,B$46/MAE_fec!B$46)</f>
        <v>0</v>
      </c>
      <c r="C82" s="348">
        <f>IF(C$46=0,0,C$46/MAE_fec!C$46)</f>
        <v>0</v>
      </c>
      <c r="D82" s="348">
        <f>IF(D$46=0,0,D$46/MAE_fec!D$46)</f>
        <v>0</v>
      </c>
      <c r="E82" s="348">
        <f>IF(E$46=0,0,E$46/MAE_fec!E$46)</f>
        <v>0</v>
      </c>
      <c r="F82" s="348">
        <f>IF(F$46=0,0,F$46/MAE_fec!F$46)</f>
        <v>0</v>
      </c>
      <c r="G82" s="348">
        <f>IF(G$46=0,0,G$46/MAE_fec!G$46)</f>
        <v>0</v>
      </c>
      <c r="H82" s="348">
        <f>IF(H$46=0,0,H$46/MAE_fec!H$46)</f>
        <v>0</v>
      </c>
      <c r="I82" s="348">
        <f>IF(I$46=0,0,I$46/MAE_fec!I$46)</f>
        <v>0</v>
      </c>
      <c r="J82" s="348">
        <f>IF(J$46=0,0,J$46/MAE_fec!J$46)</f>
        <v>0</v>
      </c>
      <c r="K82" s="348">
        <f>IF(K$46=0,0,K$46/MAE_fec!K$46)</f>
        <v>0</v>
      </c>
      <c r="L82" s="348">
        <f>IF(L$46=0,0,L$46/MAE_fec!L$46)</f>
        <v>0</v>
      </c>
      <c r="M82" s="348">
        <f>IF(M$46=0,0,M$46/MAE_fec!M$46)</f>
        <v>0</v>
      </c>
      <c r="N82" s="348">
        <f>IF(N$46=0,0,N$46/MAE_fec!N$46)</f>
        <v>0</v>
      </c>
      <c r="O82" s="348">
        <f>IF(O$46=0,0,O$46/MAE_fec!O$46)</f>
        <v>0</v>
      </c>
      <c r="P82" s="348">
        <f>IF(P$46=0,0,P$46/MAE_fec!P$46)</f>
        <v>0</v>
      </c>
      <c r="Q82" s="348">
        <f>IF(Q$46=0,0,Q$46/MAE_fec!Q$46)</f>
        <v>0</v>
      </c>
      <c r="R82" s="348">
        <f>IF(R$46=0,0,R$46/MAE_fec!R$46)</f>
        <v>0</v>
      </c>
      <c r="S82" s="348">
        <f>IF(S$46=0,0,S$46/MAE_fec!S$46)</f>
        <v>0</v>
      </c>
      <c r="T82" s="348">
        <f>IF(T$46=0,0,T$46/MAE_fec!T$46)</f>
        <v>0</v>
      </c>
      <c r="U82" s="348">
        <f>IF(U$46=0,0,U$46/MAE_fec!U$46)</f>
        <v>0</v>
      </c>
      <c r="V82" s="348">
        <f>IF(V$46=0,0,V$46/MAE_fec!V$46)</f>
        <v>0</v>
      </c>
      <c r="W82" s="348">
        <f>IF(W$46=0,0,W$46/MAE_fec!W$46)</f>
        <v>0</v>
      </c>
      <c r="X82" s="348">
        <f>IF(X$46=0,0,X$46/MAE_fec!X$46)</f>
        <v>0</v>
      </c>
      <c r="Y82" s="348">
        <f>IF(Y$46=0,0,Y$46/MAE_fec!Y$46)</f>
        <v>0</v>
      </c>
      <c r="DA82" s="178"/>
    </row>
    <row r="83" spans="1:105" ht="12" customHeight="1" x14ac:dyDescent="0.25">
      <c r="A83" s="41" t="s">
        <v>2594</v>
      </c>
      <c r="B83" s="333">
        <f>IF(B$47=0,0,B$47/MAE_fec!B$47)</f>
        <v>0</v>
      </c>
      <c r="C83" s="333">
        <f>IF(C$47=0,0,C$47/MAE_fec!C$47)</f>
        <v>0</v>
      </c>
      <c r="D83" s="333">
        <f>IF(D$47=0,0,D$47/MAE_fec!D$47)</f>
        <v>0</v>
      </c>
      <c r="E83" s="333">
        <f>IF(E$47=0,0,E$47/MAE_fec!E$47)</f>
        <v>0</v>
      </c>
      <c r="F83" s="333">
        <f>IF(F$47=0,0,F$47/MAE_fec!F$47)</f>
        <v>0</v>
      </c>
      <c r="G83" s="333">
        <f>IF(G$47=0,0,G$47/MAE_fec!G$47)</f>
        <v>0</v>
      </c>
      <c r="H83" s="333">
        <f>IF(H$47=0,0,H$47/MAE_fec!H$47)</f>
        <v>0</v>
      </c>
      <c r="I83" s="333">
        <f>IF(I$47=0,0,I$47/MAE_fec!I$47)</f>
        <v>0</v>
      </c>
      <c r="J83" s="333">
        <f>IF(J$47=0,0,J$47/MAE_fec!J$47)</f>
        <v>0</v>
      </c>
      <c r="K83" s="333">
        <f>IF(K$47=0,0,K$47/MAE_fec!K$47)</f>
        <v>0</v>
      </c>
      <c r="L83" s="333">
        <f>IF(L$47=0,0,L$47/MAE_fec!L$47)</f>
        <v>0</v>
      </c>
      <c r="M83" s="333">
        <f>IF(M$47=0,0,M$47/MAE_fec!M$47)</f>
        <v>0</v>
      </c>
      <c r="N83" s="333">
        <f>IF(N$47=0,0,N$47/MAE_fec!N$47)</f>
        <v>0</v>
      </c>
      <c r="O83" s="333">
        <f>IF(O$47=0,0,O$47/MAE_fec!O$47)</f>
        <v>0</v>
      </c>
      <c r="P83" s="333">
        <f>IF(P$47=0,0,P$47/MAE_fec!P$47)</f>
        <v>0</v>
      </c>
      <c r="Q83" s="333">
        <f>IF(Q$47=0,0,Q$47/MAE_fec!Q$47)</f>
        <v>0</v>
      </c>
      <c r="R83" s="333">
        <f>IF(R$47=0,0,R$47/MAE_fec!R$47)</f>
        <v>0</v>
      </c>
      <c r="S83" s="333">
        <f>IF(S$47=0,0,S$47/MAE_fec!S$47)</f>
        <v>0</v>
      </c>
      <c r="T83" s="333">
        <f>IF(T$47=0,0,T$47/MAE_fec!T$47)</f>
        <v>0</v>
      </c>
      <c r="U83" s="333">
        <f>IF(U$47=0,0,U$47/MAE_fec!U$47)</f>
        <v>0</v>
      </c>
      <c r="V83" s="333">
        <f>IF(V$47=0,0,V$47/MAE_fec!V$47)</f>
        <v>0</v>
      </c>
      <c r="W83" s="333">
        <f>IF(W$47=0,0,W$47/MAE_fec!W$47)</f>
        <v>0</v>
      </c>
      <c r="X83" s="333">
        <f>IF(X$47=0,0,X$47/MAE_fec!X$47)</f>
        <v>0</v>
      </c>
      <c r="Y83" s="333">
        <f>IF(Y$47=0,0,Y$47/MAE_fec!Y$47)</f>
        <v>0</v>
      </c>
      <c r="DA83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>
    <tabColor theme="6" tint="-0.249977111117893"/>
    <pageSetUpPr fitToPage="1"/>
  </sheetPr>
  <dimension ref="A1:DA38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Textiles and leather"</f>
        <v>SI: Textiles and leather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2" customHeight="1" x14ac:dyDescent="0.25">
      <c r="A3" s="30" t="s">
        <v>57</v>
      </c>
      <c r="B3" s="203">
        <v>763.54726311622983</v>
      </c>
      <c r="C3" s="203">
        <v>790.89188893991479</v>
      </c>
      <c r="D3" s="203">
        <v>711.74274968356337</v>
      </c>
      <c r="E3" s="203">
        <v>635.39685243735551</v>
      </c>
      <c r="F3" s="203">
        <v>610.35892376994798</v>
      </c>
      <c r="G3" s="203">
        <v>594.30744741786191</v>
      </c>
      <c r="H3" s="203">
        <v>563.7902571011565</v>
      </c>
      <c r="I3" s="203">
        <v>563.31974950474694</v>
      </c>
      <c r="J3" s="203">
        <v>502.25469439193449</v>
      </c>
      <c r="K3" s="203">
        <v>390.49436559750222</v>
      </c>
      <c r="L3" s="203">
        <v>334.17750389471962</v>
      </c>
      <c r="M3" s="203">
        <v>355.61773983723441</v>
      </c>
      <c r="N3" s="203">
        <v>335.29141253300548</v>
      </c>
      <c r="O3" s="203">
        <v>308.9737954174476</v>
      </c>
      <c r="P3" s="203">
        <v>338.07382072857371</v>
      </c>
      <c r="Q3" s="203">
        <v>312.89132599999999</v>
      </c>
      <c r="R3" s="203">
        <v>329.57952191392872</v>
      </c>
      <c r="S3" s="203">
        <v>349.84156042236998</v>
      </c>
      <c r="T3" s="203">
        <v>349.00923393983351</v>
      </c>
      <c r="U3" s="203">
        <v>337.19900795681917</v>
      </c>
      <c r="V3" s="203">
        <v>288.41904106825137</v>
      </c>
      <c r="W3" s="203">
        <v>297.73057616332079</v>
      </c>
      <c r="X3" s="203">
        <v>290.87189218139372</v>
      </c>
      <c r="Y3" s="203">
        <v>297.60000000000002</v>
      </c>
      <c r="DA3" s="112" t="s">
        <v>2676</v>
      </c>
    </row>
    <row r="4" spans="1:105" ht="12" customHeight="1" x14ac:dyDescent="0.25">
      <c r="A4" s="172"/>
      <c r="B4" s="172"/>
      <c r="C4" s="172"/>
      <c r="D4" s="172"/>
      <c r="E4" s="172"/>
      <c r="F4" s="172"/>
      <c r="G4" s="172"/>
      <c r="H4" s="172"/>
      <c r="I4" s="172"/>
      <c r="J4" s="172"/>
      <c r="K4" s="172"/>
      <c r="L4" s="172"/>
      <c r="M4" s="172"/>
      <c r="N4" s="172"/>
      <c r="O4" s="172"/>
      <c r="P4" s="172"/>
      <c r="Q4" s="172"/>
      <c r="R4" s="172"/>
      <c r="S4" s="172"/>
      <c r="T4" s="172"/>
      <c r="U4" s="172"/>
      <c r="V4" s="172"/>
      <c r="W4" s="172"/>
      <c r="X4" s="172"/>
      <c r="Y4" s="172"/>
      <c r="DA4" s="176"/>
    </row>
    <row r="5" spans="1:105" ht="12" customHeight="1" x14ac:dyDescent="0.25">
      <c r="A5" s="30" t="s">
        <v>2110</v>
      </c>
      <c r="B5" s="203">
        <v>1035.274730470097</v>
      </c>
      <c r="C5" s="203">
        <v>992.36341021952956</v>
      </c>
      <c r="D5" s="203">
        <v>770.3832591519556</v>
      </c>
      <c r="E5" s="203">
        <v>892.07722981870802</v>
      </c>
      <c r="F5" s="203">
        <v>841.22767150552397</v>
      </c>
      <c r="G5" s="203">
        <v>886.95749926091776</v>
      </c>
      <c r="H5" s="203">
        <v>866.0493637743898</v>
      </c>
      <c r="I5" s="203">
        <v>926.3856381535951</v>
      </c>
      <c r="J5" s="203">
        <v>761.91864289199623</v>
      </c>
      <c r="K5" s="203">
        <v>528.80678246422588</v>
      </c>
      <c r="L5" s="203">
        <v>632.40518260242732</v>
      </c>
      <c r="M5" s="203">
        <v>580.82543928481505</v>
      </c>
      <c r="N5" s="203">
        <v>502.80899995029461</v>
      </c>
      <c r="O5" s="203">
        <v>556.50267143227825</v>
      </c>
      <c r="P5" s="203">
        <v>503.51020514248262</v>
      </c>
      <c r="Q5" s="203">
        <v>463.73434177333979</v>
      </c>
      <c r="R5" s="203">
        <v>479.39576933424303</v>
      </c>
      <c r="S5" s="203">
        <v>466.69509669373002</v>
      </c>
      <c r="T5" s="203">
        <v>344.718033188216</v>
      </c>
      <c r="U5" s="203">
        <v>354.01953107974731</v>
      </c>
      <c r="V5" s="203">
        <v>315.10663183547859</v>
      </c>
      <c r="W5" s="203">
        <v>321.65284079569813</v>
      </c>
      <c r="X5" s="203">
        <v>349.14144192295407</v>
      </c>
      <c r="Y5" s="203">
        <v>338.3551394980999</v>
      </c>
      <c r="DA5" s="112" t="s">
        <v>2677</v>
      </c>
    </row>
    <row r="6" spans="1:105" ht="12" customHeight="1" x14ac:dyDescent="0.25">
      <c r="A6" s="154" t="s">
        <v>2112</v>
      </c>
      <c r="B6" s="338">
        <v>1294.093413087621</v>
      </c>
      <c r="C6" s="338">
        <v>1229.3887424332399</v>
      </c>
      <c r="D6" s="338">
        <v>1229.3887424332399</v>
      </c>
      <c r="E6" s="338">
        <v>1164.6840717788591</v>
      </c>
      <c r="F6" s="338">
        <v>1099.979401124478</v>
      </c>
      <c r="G6" s="338">
        <v>1099.979401124478</v>
      </c>
      <c r="H6" s="338">
        <v>1035.274730470097</v>
      </c>
      <c r="I6" s="338">
        <v>1035.274730470097</v>
      </c>
      <c r="J6" s="338">
        <v>1035.274730470097</v>
      </c>
      <c r="K6" s="338">
        <v>970.57005981571547</v>
      </c>
      <c r="L6" s="338">
        <v>905.86538916133441</v>
      </c>
      <c r="M6" s="338">
        <v>905.86538916133441</v>
      </c>
      <c r="N6" s="338">
        <v>841.16071850695334</v>
      </c>
      <c r="O6" s="338">
        <v>776.45604785257228</v>
      </c>
      <c r="P6" s="338">
        <v>776.45604785257228</v>
      </c>
      <c r="Q6" s="338">
        <v>711.75137719819122</v>
      </c>
      <c r="R6" s="338">
        <v>647.04670654381016</v>
      </c>
      <c r="S6" s="338">
        <v>647.04670654381016</v>
      </c>
      <c r="T6" s="338">
        <v>582.3420358894291</v>
      </c>
      <c r="U6" s="338">
        <v>517.63736523504804</v>
      </c>
      <c r="V6" s="338">
        <v>517.63736523504804</v>
      </c>
      <c r="W6" s="338">
        <v>452.93269458066698</v>
      </c>
      <c r="X6" s="338">
        <v>388.22802392628591</v>
      </c>
      <c r="Y6" s="338">
        <v>388.22802392628591</v>
      </c>
      <c r="DA6" s="160" t="s">
        <v>2678</v>
      </c>
    </row>
    <row r="7" spans="1:105" ht="12" customHeight="1" x14ac:dyDescent="0.25">
      <c r="A7" s="156" t="s">
        <v>2114</v>
      </c>
      <c r="B7" s="339">
        <v>0</v>
      </c>
      <c r="C7" s="340">
        <v>0</v>
      </c>
      <c r="D7" s="340">
        <v>0</v>
      </c>
      <c r="E7" s="340">
        <v>0</v>
      </c>
      <c r="F7" s="340">
        <v>0</v>
      </c>
      <c r="G7" s="340">
        <v>0</v>
      </c>
      <c r="H7" s="340">
        <v>0</v>
      </c>
      <c r="I7" s="340">
        <v>64.704670654381047</v>
      </c>
      <c r="J7" s="340">
        <v>0</v>
      </c>
      <c r="K7" s="340">
        <v>0</v>
      </c>
      <c r="L7" s="340">
        <v>0</v>
      </c>
      <c r="M7" s="340">
        <v>0</v>
      </c>
      <c r="N7" s="340">
        <v>0</v>
      </c>
      <c r="O7" s="340">
        <v>0</v>
      </c>
      <c r="P7" s="340">
        <v>0</v>
      </c>
      <c r="Q7" s="340">
        <v>0</v>
      </c>
      <c r="R7" s="340">
        <v>0</v>
      </c>
      <c r="S7" s="340">
        <v>0</v>
      </c>
      <c r="T7" s="340">
        <v>0</v>
      </c>
      <c r="U7" s="340">
        <v>0</v>
      </c>
      <c r="V7" s="340">
        <v>0</v>
      </c>
      <c r="W7" s="340">
        <v>0</v>
      </c>
      <c r="X7" s="340">
        <v>0</v>
      </c>
      <c r="Y7" s="340">
        <v>0</v>
      </c>
      <c r="DA7" s="161" t="s">
        <v>2679</v>
      </c>
    </row>
    <row r="8" spans="1:105" ht="12" customHeight="1" x14ac:dyDescent="0.25">
      <c r="A8" s="157" t="s">
        <v>2116</v>
      </c>
      <c r="B8" s="341"/>
      <c r="C8" s="342">
        <f t="shared" ref="C8:Y8" si="0">B6+C7-C6</f>
        <v>64.704670654381061</v>
      </c>
      <c r="D8" s="342">
        <f t="shared" si="0"/>
        <v>0</v>
      </c>
      <c r="E8" s="342">
        <f t="shared" si="0"/>
        <v>64.704670654380834</v>
      </c>
      <c r="F8" s="342">
        <f t="shared" si="0"/>
        <v>64.704670654381061</v>
      </c>
      <c r="G8" s="342">
        <f t="shared" si="0"/>
        <v>0</v>
      </c>
      <c r="H8" s="342">
        <f t="shared" si="0"/>
        <v>64.704670654381061</v>
      </c>
      <c r="I8" s="342">
        <f t="shared" si="0"/>
        <v>64.704670654381061</v>
      </c>
      <c r="J8" s="342">
        <f t="shared" si="0"/>
        <v>0</v>
      </c>
      <c r="K8" s="342">
        <f t="shared" si="0"/>
        <v>64.704670654381516</v>
      </c>
      <c r="L8" s="342">
        <f t="shared" si="0"/>
        <v>64.704670654381061</v>
      </c>
      <c r="M8" s="342">
        <f t="shared" si="0"/>
        <v>0</v>
      </c>
      <c r="N8" s="342">
        <f t="shared" si="0"/>
        <v>64.704670654381061</v>
      </c>
      <c r="O8" s="342">
        <f t="shared" si="0"/>
        <v>64.704670654381061</v>
      </c>
      <c r="P8" s="342">
        <f t="shared" si="0"/>
        <v>0</v>
      </c>
      <c r="Q8" s="342">
        <f t="shared" si="0"/>
        <v>64.704670654381061</v>
      </c>
      <c r="R8" s="342">
        <f t="shared" si="0"/>
        <v>64.704670654381061</v>
      </c>
      <c r="S8" s="342">
        <f t="shared" si="0"/>
        <v>0</v>
      </c>
      <c r="T8" s="342">
        <f t="shared" si="0"/>
        <v>64.704670654381061</v>
      </c>
      <c r="U8" s="342">
        <f t="shared" si="0"/>
        <v>64.704670654381061</v>
      </c>
      <c r="V8" s="342">
        <f t="shared" si="0"/>
        <v>0</v>
      </c>
      <c r="W8" s="342">
        <f t="shared" si="0"/>
        <v>64.704670654381061</v>
      </c>
      <c r="X8" s="342">
        <f t="shared" si="0"/>
        <v>64.704670654381061</v>
      </c>
      <c r="Y8" s="342">
        <f t="shared" si="0"/>
        <v>0</v>
      </c>
      <c r="DA8" s="162"/>
    </row>
    <row r="9" spans="1:105" ht="12" customHeight="1" x14ac:dyDescent="0.25">
      <c r="A9" s="155" t="s">
        <v>2117</v>
      </c>
      <c r="B9" s="343">
        <f t="shared" ref="B9:Y9" si="1">B6-B5</f>
        <v>258.81868261752402</v>
      </c>
      <c r="C9" s="343">
        <f t="shared" si="1"/>
        <v>237.02533221371039</v>
      </c>
      <c r="D9" s="343">
        <f t="shared" si="1"/>
        <v>459.00548328128434</v>
      </c>
      <c r="E9" s="343">
        <f t="shared" si="1"/>
        <v>272.60684196015109</v>
      </c>
      <c r="F9" s="343">
        <f t="shared" si="1"/>
        <v>258.75172961895407</v>
      </c>
      <c r="G9" s="343">
        <f t="shared" si="1"/>
        <v>213.02190186356029</v>
      </c>
      <c r="H9" s="343">
        <f t="shared" si="1"/>
        <v>169.22536669570718</v>
      </c>
      <c r="I9" s="343">
        <f t="shared" si="1"/>
        <v>108.88909231650189</v>
      </c>
      <c r="J9" s="343">
        <f t="shared" si="1"/>
        <v>273.35608757810076</v>
      </c>
      <c r="K9" s="343">
        <f t="shared" si="1"/>
        <v>441.76327735148959</v>
      </c>
      <c r="L9" s="343">
        <f t="shared" si="1"/>
        <v>273.46020655890709</v>
      </c>
      <c r="M9" s="343">
        <f t="shared" si="1"/>
        <v>325.03994987651936</v>
      </c>
      <c r="N9" s="343">
        <f t="shared" si="1"/>
        <v>338.35171855665874</v>
      </c>
      <c r="O9" s="343">
        <f t="shared" si="1"/>
        <v>219.95337642029403</v>
      </c>
      <c r="P9" s="343">
        <f t="shared" si="1"/>
        <v>272.94584271008966</v>
      </c>
      <c r="Q9" s="343">
        <f t="shared" si="1"/>
        <v>248.01703542485143</v>
      </c>
      <c r="R9" s="343">
        <f t="shared" si="1"/>
        <v>167.65093720956713</v>
      </c>
      <c r="S9" s="343">
        <f t="shared" si="1"/>
        <v>180.35160985008014</v>
      </c>
      <c r="T9" s="343">
        <f t="shared" si="1"/>
        <v>237.6240027012131</v>
      </c>
      <c r="U9" s="343">
        <f t="shared" si="1"/>
        <v>163.61783415530073</v>
      </c>
      <c r="V9" s="343">
        <f t="shared" si="1"/>
        <v>202.53073339956944</v>
      </c>
      <c r="W9" s="343">
        <f t="shared" si="1"/>
        <v>131.27985378496885</v>
      </c>
      <c r="X9" s="343">
        <f t="shared" si="1"/>
        <v>39.086582003331841</v>
      </c>
      <c r="Y9" s="343">
        <f t="shared" si="1"/>
        <v>49.872884428186012</v>
      </c>
      <c r="DA9" s="163"/>
    </row>
    <row r="10" spans="1:105" ht="12" customHeight="1" x14ac:dyDescent="0.25">
      <c r="A10" s="172"/>
      <c r="B10" s="172"/>
      <c r="C10" s="172"/>
      <c r="D10" s="172"/>
      <c r="E10" s="172"/>
      <c r="F10" s="172"/>
      <c r="G10" s="172"/>
      <c r="H10" s="172"/>
      <c r="I10" s="172"/>
      <c r="J10" s="172"/>
      <c r="K10" s="172"/>
      <c r="L10" s="172"/>
      <c r="M10" s="172"/>
      <c r="N10" s="172"/>
      <c r="O10" s="172"/>
      <c r="P10" s="172"/>
      <c r="Q10" s="172"/>
      <c r="R10" s="172"/>
      <c r="S10" s="172"/>
      <c r="T10" s="172"/>
      <c r="U10" s="172"/>
      <c r="V10" s="172"/>
      <c r="W10" s="172"/>
      <c r="X10" s="172"/>
      <c r="Y10" s="172"/>
      <c r="DA10" s="176"/>
    </row>
    <row r="11" spans="1:105" ht="12" customHeight="1" x14ac:dyDescent="0.25">
      <c r="A11" s="30" t="s">
        <v>69</v>
      </c>
      <c r="B11" s="113"/>
      <c r="C11" s="113"/>
      <c r="D11" s="113"/>
      <c r="E11" s="113"/>
      <c r="F11" s="113"/>
      <c r="G11" s="113"/>
      <c r="H11" s="113"/>
      <c r="I11" s="113"/>
      <c r="J11" s="113"/>
      <c r="K11" s="113"/>
      <c r="L11" s="113"/>
      <c r="M11" s="113"/>
      <c r="N11" s="113"/>
      <c r="O11" s="113"/>
      <c r="P11" s="113"/>
      <c r="Q11" s="113"/>
      <c r="R11" s="113"/>
      <c r="S11" s="113"/>
      <c r="T11" s="113"/>
      <c r="U11" s="113"/>
      <c r="V11" s="113"/>
      <c r="W11" s="113"/>
      <c r="X11" s="113"/>
      <c r="Y11" s="113"/>
      <c r="DA11" s="112"/>
    </row>
    <row r="12" spans="1:105" ht="12" customHeight="1" x14ac:dyDescent="0.25">
      <c r="A12" s="31" t="s">
        <v>70</v>
      </c>
      <c r="B12" s="210">
        <v>85.192777300085964</v>
      </c>
      <c r="C12" s="210">
        <v>80.594067067927767</v>
      </c>
      <c r="D12" s="210">
        <v>65.033104041272566</v>
      </c>
      <c r="E12" s="210">
        <v>78.580309544282017</v>
      </c>
      <c r="F12" s="210">
        <v>72.398968185726574</v>
      </c>
      <c r="G12" s="210">
        <v>66.00980223559759</v>
      </c>
      <c r="H12" s="210">
        <v>59.916938950988822</v>
      </c>
      <c r="I12" s="210">
        <v>58.071453138435068</v>
      </c>
      <c r="J12" s="210">
        <v>44.784522785898531</v>
      </c>
      <c r="K12" s="210">
        <v>30.97987962166809</v>
      </c>
      <c r="L12" s="210">
        <v>34.764660361135</v>
      </c>
      <c r="M12" s="210">
        <v>28.365262252794491</v>
      </c>
      <c r="N12" s="210">
        <v>24.978417884780729</v>
      </c>
      <c r="O12" s="210">
        <v>26.99415305245055</v>
      </c>
      <c r="P12" s="210">
        <v>22.98830610490112</v>
      </c>
      <c r="Q12" s="210">
        <v>21.014703353396381</v>
      </c>
      <c r="R12" s="210">
        <v>21.468357695614792</v>
      </c>
      <c r="S12" s="210">
        <v>20.79931212381771</v>
      </c>
      <c r="T12" s="210">
        <v>15.39277730008598</v>
      </c>
      <c r="U12" s="210">
        <v>15.672828890799661</v>
      </c>
      <c r="V12" s="210">
        <v>14.61736887360275</v>
      </c>
      <c r="W12" s="210">
        <v>14.45339638865004</v>
      </c>
      <c r="X12" s="210">
        <v>14.34101461736887</v>
      </c>
      <c r="Y12" s="210">
        <v>13.224367524209489</v>
      </c>
      <c r="DA12" s="109" t="s">
        <v>2680</v>
      </c>
    </row>
    <row r="13" spans="1:105" ht="12" customHeight="1" x14ac:dyDescent="0.25">
      <c r="A13" s="24" t="s">
        <v>28</v>
      </c>
      <c r="B13" s="213">
        <v>1.422355975924334</v>
      </c>
      <c r="C13" s="213">
        <v>1.2064488392089421</v>
      </c>
      <c r="D13" s="213">
        <v>1.50481513327601</v>
      </c>
      <c r="E13" s="213">
        <v>0</v>
      </c>
      <c r="F13" s="213">
        <v>0</v>
      </c>
      <c r="G13" s="213">
        <v>0</v>
      </c>
      <c r="H13" s="213">
        <v>0</v>
      </c>
      <c r="I13" s="213">
        <v>0</v>
      </c>
      <c r="J13" s="213">
        <v>0</v>
      </c>
      <c r="K13" s="213">
        <v>0</v>
      </c>
      <c r="L13" s="213">
        <v>0</v>
      </c>
      <c r="M13" s="213">
        <v>0</v>
      </c>
      <c r="N13" s="213">
        <v>0</v>
      </c>
      <c r="O13" s="213">
        <v>0</v>
      </c>
      <c r="P13" s="213">
        <v>0</v>
      </c>
      <c r="Q13" s="213">
        <v>0</v>
      </c>
      <c r="R13" s="213">
        <v>0</v>
      </c>
      <c r="S13" s="213">
        <v>0</v>
      </c>
      <c r="T13" s="213">
        <v>0</v>
      </c>
      <c r="U13" s="213">
        <v>0</v>
      </c>
      <c r="V13" s="213">
        <v>0</v>
      </c>
      <c r="W13" s="213">
        <v>0</v>
      </c>
      <c r="X13" s="213">
        <v>0</v>
      </c>
      <c r="Y13" s="213">
        <v>0</v>
      </c>
      <c r="DA13" s="85" t="s">
        <v>2681</v>
      </c>
    </row>
    <row r="14" spans="1:105" ht="12" customHeight="1" x14ac:dyDescent="0.25">
      <c r="A14" s="14" t="s">
        <v>29</v>
      </c>
      <c r="B14" s="204">
        <f t="shared" ref="B14:Y14" si="2">B15+B16+B17+B18+B19</f>
        <v>15.811607910576095</v>
      </c>
      <c r="C14" s="204">
        <f t="shared" si="2"/>
        <v>12.792605331040411</v>
      </c>
      <c r="D14" s="204">
        <f t="shared" si="2"/>
        <v>10.862768701633705</v>
      </c>
      <c r="E14" s="204">
        <f t="shared" si="2"/>
        <v>11.951848667239895</v>
      </c>
      <c r="F14" s="204">
        <f t="shared" si="2"/>
        <v>11.089595872742905</v>
      </c>
      <c r="G14" s="204">
        <f t="shared" si="2"/>
        <v>7.1677558039552878</v>
      </c>
      <c r="H14" s="204">
        <f t="shared" si="2"/>
        <v>7.0770421324161656</v>
      </c>
      <c r="I14" s="204">
        <f t="shared" si="2"/>
        <v>4.9855546001719695</v>
      </c>
      <c r="J14" s="204">
        <f t="shared" si="2"/>
        <v>3.9992261392949269</v>
      </c>
      <c r="K14" s="204">
        <f t="shared" si="2"/>
        <v>4.002235597592434</v>
      </c>
      <c r="L14" s="204">
        <f t="shared" si="2"/>
        <v>2.9837489251934639</v>
      </c>
      <c r="M14" s="204">
        <f t="shared" si="2"/>
        <v>1.0174548581255369</v>
      </c>
      <c r="N14" s="204">
        <f t="shared" si="2"/>
        <v>1.0174548581255369</v>
      </c>
      <c r="O14" s="204">
        <f t="shared" si="2"/>
        <v>1.998882201203783</v>
      </c>
      <c r="P14" s="204">
        <f t="shared" si="2"/>
        <v>1.9984522785898533</v>
      </c>
      <c r="Q14" s="204">
        <f t="shared" si="2"/>
        <v>1.997764402407566</v>
      </c>
      <c r="R14" s="204">
        <f t="shared" si="2"/>
        <v>1.9976784178847802</v>
      </c>
      <c r="S14" s="204">
        <f t="shared" si="2"/>
        <v>1.4788478073946687</v>
      </c>
      <c r="T14" s="204">
        <f t="shared" si="2"/>
        <v>1.3173688736027513</v>
      </c>
      <c r="U14" s="204">
        <f t="shared" si="2"/>
        <v>1.1325021496130694</v>
      </c>
      <c r="V14" s="204">
        <f t="shared" si="2"/>
        <v>0.95133276010318135</v>
      </c>
      <c r="W14" s="204">
        <f t="shared" si="2"/>
        <v>1.087188306104901</v>
      </c>
      <c r="X14" s="204">
        <f t="shared" si="2"/>
        <v>1.2141874462596731</v>
      </c>
      <c r="Y14" s="204">
        <f t="shared" si="2"/>
        <v>0.90799656061908851</v>
      </c>
      <c r="DA14" s="71"/>
    </row>
    <row r="15" spans="1:105" ht="12" customHeight="1" x14ac:dyDescent="0.25">
      <c r="A15" s="18" t="s">
        <v>30</v>
      </c>
      <c r="B15" s="204">
        <v>0</v>
      </c>
      <c r="C15" s="204">
        <v>0</v>
      </c>
      <c r="D15" s="204">
        <v>0</v>
      </c>
      <c r="E15" s="204">
        <v>0</v>
      </c>
      <c r="F15" s="204">
        <v>0</v>
      </c>
      <c r="G15" s="204">
        <v>0</v>
      </c>
      <c r="H15" s="204">
        <v>0</v>
      </c>
      <c r="I15" s="204">
        <v>0</v>
      </c>
      <c r="J15" s="204">
        <v>0</v>
      </c>
      <c r="K15" s="204">
        <v>0</v>
      </c>
      <c r="L15" s="204">
        <v>0</v>
      </c>
      <c r="M15" s="204">
        <v>0</v>
      </c>
      <c r="N15" s="204">
        <v>0</v>
      </c>
      <c r="O15" s="204">
        <v>0</v>
      </c>
      <c r="P15" s="204">
        <v>0</v>
      </c>
      <c r="Q15" s="204">
        <v>0</v>
      </c>
      <c r="R15" s="204">
        <v>0</v>
      </c>
      <c r="S15" s="204">
        <v>0</v>
      </c>
      <c r="T15" s="204">
        <v>0</v>
      </c>
      <c r="U15" s="204">
        <v>0</v>
      </c>
      <c r="V15" s="204">
        <v>0</v>
      </c>
      <c r="W15" s="204">
        <v>0</v>
      </c>
      <c r="X15" s="204">
        <v>0</v>
      </c>
      <c r="Y15" s="204">
        <v>0</v>
      </c>
      <c r="DA15" s="71" t="s">
        <v>2682</v>
      </c>
    </row>
    <row r="16" spans="1:105" ht="12" customHeight="1" x14ac:dyDescent="0.25">
      <c r="A16" s="18" t="s">
        <v>31</v>
      </c>
      <c r="B16" s="204">
        <v>0</v>
      </c>
      <c r="C16" s="204">
        <v>0</v>
      </c>
      <c r="D16" s="204">
        <v>0</v>
      </c>
      <c r="E16" s="204">
        <v>0</v>
      </c>
      <c r="F16" s="204">
        <v>1.129750644883921</v>
      </c>
      <c r="G16" s="204">
        <v>1.129750644883921</v>
      </c>
      <c r="H16" s="204">
        <v>1.129750644883921</v>
      </c>
      <c r="I16" s="204">
        <v>0</v>
      </c>
      <c r="J16" s="204">
        <v>0</v>
      </c>
      <c r="K16" s="204">
        <v>0</v>
      </c>
      <c r="L16" s="204">
        <v>0</v>
      </c>
      <c r="M16" s="204">
        <v>0</v>
      </c>
      <c r="N16" s="204">
        <v>0</v>
      </c>
      <c r="O16" s="204">
        <v>0</v>
      </c>
      <c r="P16" s="204">
        <v>0</v>
      </c>
      <c r="Q16" s="204">
        <v>0</v>
      </c>
      <c r="R16" s="204">
        <v>0</v>
      </c>
      <c r="S16" s="204">
        <v>1.0372312983662939</v>
      </c>
      <c r="T16" s="204">
        <v>0.25408426483233021</v>
      </c>
      <c r="U16" s="204">
        <v>0.86887360275150471</v>
      </c>
      <c r="V16" s="204">
        <v>0.73361994840928624</v>
      </c>
      <c r="W16" s="204">
        <v>0.88873602751504721</v>
      </c>
      <c r="X16" s="204">
        <v>0.9282889079965605</v>
      </c>
      <c r="Y16" s="204">
        <v>0.64342218400687867</v>
      </c>
      <c r="DA16" s="71" t="s">
        <v>2683</v>
      </c>
    </row>
    <row r="17" spans="1:105" ht="12" customHeight="1" x14ac:dyDescent="0.25">
      <c r="A17" s="18" t="s">
        <v>71</v>
      </c>
      <c r="B17" s="204">
        <v>6.1622527944969896</v>
      </c>
      <c r="C17" s="204">
        <v>4.1081685296646597</v>
      </c>
      <c r="D17" s="204">
        <v>4.1081685296646597</v>
      </c>
      <c r="E17" s="204">
        <v>6.1622527944969896</v>
      </c>
      <c r="F17" s="204">
        <v>5.135167669819432</v>
      </c>
      <c r="G17" s="204">
        <v>4.1081685296646597</v>
      </c>
      <c r="H17" s="204">
        <v>3.0524505588993982</v>
      </c>
      <c r="I17" s="204">
        <v>2.034995700773861</v>
      </c>
      <c r="J17" s="204">
        <v>2.034995700773861</v>
      </c>
      <c r="K17" s="204">
        <v>2.034995700773861</v>
      </c>
      <c r="L17" s="204">
        <v>1.0174548581255369</v>
      </c>
      <c r="M17" s="204">
        <v>1.0174548581255369</v>
      </c>
      <c r="N17" s="204">
        <v>1.0174548581255369</v>
      </c>
      <c r="O17" s="204">
        <v>1.017540842648323</v>
      </c>
      <c r="P17" s="204">
        <v>1.0174548581255369</v>
      </c>
      <c r="Q17" s="204">
        <v>1.0174548581255369</v>
      </c>
      <c r="R17" s="204">
        <v>1.0174548581255369</v>
      </c>
      <c r="S17" s="204">
        <v>0.44161650902837479</v>
      </c>
      <c r="T17" s="204">
        <v>1.0632846087704211</v>
      </c>
      <c r="U17" s="204">
        <v>0.26044711951848659</v>
      </c>
      <c r="V17" s="204">
        <v>0.21771281169389509</v>
      </c>
      <c r="W17" s="204">
        <v>0.19845227858985379</v>
      </c>
      <c r="X17" s="204">
        <v>0.28589853826311262</v>
      </c>
      <c r="Y17" s="204">
        <v>0.26457437661220978</v>
      </c>
      <c r="DA17" s="71" t="s">
        <v>2684</v>
      </c>
    </row>
    <row r="18" spans="1:105" ht="12" customHeight="1" x14ac:dyDescent="0.25">
      <c r="A18" s="18" t="s">
        <v>32</v>
      </c>
      <c r="B18" s="204">
        <v>9.6493551160791053</v>
      </c>
      <c r="C18" s="204">
        <v>8.6844368013757514</v>
      </c>
      <c r="D18" s="204">
        <v>6.7546001719690452</v>
      </c>
      <c r="E18" s="204">
        <v>5.7895958727429058</v>
      </c>
      <c r="F18" s="204">
        <v>4.8246775580395527</v>
      </c>
      <c r="G18" s="204">
        <v>1.9298366294067071</v>
      </c>
      <c r="H18" s="204">
        <v>2.894840928632846</v>
      </c>
      <c r="I18" s="204">
        <v>2.950558899398108</v>
      </c>
      <c r="J18" s="204">
        <v>1.964230438521066</v>
      </c>
      <c r="K18" s="204">
        <v>1.9672398968185729</v>
      </c>
      <c r="L18" s="204">
        <v>1.966294067067927</v>
      </c>
      <c r="M18" s="204">
        <v>0</v>
      </c>
      <c r="N18" s="204">
        <v>0</v>
      </c>
      <c r="O18" s="204">
        <v>0.98134135855546001</v>
      </c>
      <c r="P18" s="204">
        <v>0.98099742046431637</v>
      </c>
      <c r="Q18" s="204">
        <v>0.9803095442820291</v>
      </c>
      <c r="R18" s="204">
        <v>0.98022355975924325</v>
      </c>
      <c r="S18" s="204">
        <v>0</v>
      </c>
      <c r="T18" s="204">
        <v>0</v>
      </c>
      <c r="U18" s="204">
        <v>0</v>
      </c>
      <c r="V18" s="204">
        <v>0</v>
      </c>
      <c r="W18" s="204">
        <v>0</v>
      </c>
      <c r="X18" s="204">
        <v>0</v>
      </c>
      <c r="Y18" s="204">
        <v>0</v>
      </c>
      <c r="DA18" s="71" t="s">
        <v>2685</v>
      </c>
    </row>
    <row r="19" spans="1:105" ht="12" customHeight="1" x14ac:dyDescent="0.25">
      <c r="A19" s="18" t="s">
        <v>33</v>
      </c>
      <c r="B19" s="204">
        <v>0</v>
      </c>
      <c r="C19" s="204">
        <v>0</v>
      </c>
      <c r="D19" s="204">
        <v>0</v>
      </c>
      <c r="E19" s="204">
        <v>0</v>
      </c>
      <c r="F19" s="204">
        <v>0</v>
      </c>
      <c r="G19" s="204">
        <v>0</v>
      </c>
      <c r="H19" s="204">
        <v>0</v>
      </c>
      <c r="I19" s="204">
        <v>0</v>
      </c>
      <c r="J19" s="204">
        <v>0</v>
      </c>
      <c r="K19" s="204">
        <v>0</v>
      </c>
      <c r="L19" s="204">
        <v>0</v>
      </c>
      <c r="M19" s="204">
        <v>0</v>
      </c>
      <c r="N19" s="204">
        <v>0</v>
      </c>
      <c r="O19" s="204">
        <v>0</v>
      </c>
      <c r="P19" s="204">
        <v>0</v>
      </c>
      <c r="Q19" s="204">
        <v>0</v>
      </c>
      <c r="R19" s="204">
        <v>0</v>
      </c>
      <c r="S19" s="204">
        <v>0</v>
      </c>
      <c r="T19" s="204">
        <v>0</v>
      </c>
      <c r="U19" s="204">
        <v>3.1814273430782461E-3</v>
      </c>
      <c r="V19" s="204">
        <v>0</v>
      </c>
      <c r="W19" s="204">
        <v>0</v>
      </c>
      <c r="X19" s="204">
        <v>0</v>
      </c>
      <c r="Y19" s="204">
        <v>0</v>
      </c>
      <c r="DA19" s="71" t="s">
        <v>2686</v>
      </c>
    </row>
    <row r="20" spans="1:105" ht="12" customHeight="1" x14ac:dyDescent="0.25">
      <c r="A20" s="14" t="s">
        <v>34</v>
      </c>
      <c r="B20" s="204">
        <f t="shared" ref="B20:Y20" si="3">B21+B22</f>
        <v>43.14273430782459</v>
      </c>
      <c r="C20" s="204">
        <f t="shared" si="3"/>
        <v>40.111779879621658</v>
      </c>
      <c r="D20" s="204">
        <f t="shared" si="3"/>
        <v>30.223559759243329</v>
      </c>
      <c r="E20" s="204">
        <f t="shared" si="3"/>
        <v>34.43680137575236</v>
      </c>
      <c r="F20" s="204">
        <f t="shared" si="3"/>
        <v>31.96474634565778</v>
      </c>
      <c r="G20" s="204">
        <f t="shared" si="3"/>
        <v>30.82545141874462</v>
      </c>
      <c r="H20" s="204">
        <f t="shared" si="3"/>
        <v>28.48237317282889</v>
      </c>
      <c r="I20" s="204">
        <f t="shared" si="3"/>
        <v>26.311263972484952</v>
      </c>
      <c r="J20" s="204">
        <f t="shared" si="3"/>
        <v>20.550300945829751</v>
      </c>
      <c r="K20" s="204">
        <f t="shared" si="3"/>
        <v>13.048151332760099</v>
      </c>
      <c r="L20" s="204">
        <f t="shared" si="3"/>
        <v>14.27343078245916</v>
      </c>
      <c r="M20" s="204">
        <f t="shared" si="3"/>
        <v>12.166809974204639</v>
      </c>
      <c r="N20" s="204">
        <f t="shared" si="3"/>
        <v>10.920034393809109</v>
      </c>
      <c r="O20" s="204">
        <f t="shared" si="3"/>
        <v>10.554600171969041</v>
      </c>
      <c r="P20" s="204">
        <f t="shared" si="3"/>
        <v>8.9853826311263969</v>
      </c>
      <c r="Q20" s="204">
        <f t="shared" si="3"/>
        <v>7.9105760963026652</v>
      </c>
      <c r="R20" s="204">
        <f t="shared" si="3"/>
        <v>8.3834909716251076</v>
      </c>
      <c r="S20" s="204">
        <f t="shared" si="3"/>
        <v>8.3332760103181425</v>
      </c>
      <c r="T20" s="204">
        <f t="shared" si="3"/>
        <v>4.6484952708512459</v>
      </c>
      <c r="U20" s="204">
        <f t="shared" si="3"/>
        <v>4.7615649183147033</v>
      </c>
      <c r="V20" s="204">
        <f t="shared" si="3"/>
        <v>4.6227858985382628</v>
      </c>
      <c r="W20" s="204">
        <f t="shared" si="3"/>
        <v>5.0272570937231293</v>
      </c>
      <c r="X20" s="204">
        <f t="shared" si="3"/>
        <v>5.1257093723129836</v>
      </c>
      <c r="Y20" s="204">
        <f t="shared" si="3"/>
        <v>5.242218400687876</v>
      </c>
      <c r="DA20" s="71"/>
    </row>
    <row r="21" spans="1:105" ht="12" customHeight="1" x14ac:dyDescent="0.25">
      <c r="A21" s="18" t="s">
        <v>73</v>
      </c>
      <c r="B21" s="204">
        <v>43.14273430782459</v>
      </c>
      <c r="C21" s="204">
        <v>40.111779879621658</v>
      </c>
      <c r="D21" s="204">
        <v>30.223559759243329</v>
      </c>
      <c r="E21" s="204">
        <v>34.43680137575236</v>
      </c>
      <c r="F21" s="204">
        <v>31.96474634565778</v>
      </c>
      <c r="G21" s="204">
        <v>30.82545141874462</v>
      </c>
      <c r="H21" s="204">
        <v>28.48237317282889</v>
      </c>
      <c r="I21" s="204">
        <v>26.311263972484952</v>
      </c>
      <c r="J21" s="204">
        <v>20.550300945829751</v>
      </c>
      <c r="K21" s="204">
        <v>13.048151332760099</v>
      </c>
      <c r="L21" s="204">
        <v>14.27343078245916</v>
      </c>
      <c r="M21" s="204">
        <v>12.166809974204639</v>
      </c>
      <c r="N21" s="204">
        <v>10.920034393809109</v>
      </c>
      <c r="O21" s="204">
        <v>10.554600171969041</v>
      </c>
      <c r="P21" s="204">
        <v>8.9853826311263969</v>
      </c>
      <c r="Q21" s="204">
        <v>7.9105760963026652</v>
      </c>
      <c r="R21" s="204">
        <v>8.3834909716251076</v>
      </c>
      <c r="S21" s="204">
        <v>8.3332760103181425</v>
      </c>
      <c r="T21" s="204">
        <v>4.6484952708512459</v>
      </c>
      <c r="U21" s="204">
        <v>4.7615649183147033</v>
      </c>
      <c r="V21" s="204">
        <v>4.6227858985382628</v>
      </c>
      <c r="W21" s="204">
        <v>5.0272570937231293</v>
      </c>
      <c r="X21" s="204">
        <v>5.1257093723129836</v>
      </c>
      <c r="Y21" s="204">
        <v>5.242218400687876</v>
      </c>
      <c r="DA21" s="71" t="s">
        <v>2687</v>
      </c>
    </row>
    <row r="22" spans="1:105" ht="12" customHeight="1" x14ac:dyDescent="0.25">
      <c r="A22" s="18" t="s">
        <v>36</v>
      </c>
      <c r="B22" s="204">
        <v>0</v>
      </c>
      <c r="C22" s="204">
        <v>0</v>
      </c>
      <c r="D22" s="204">
        <v>0</v>
      </c>
      <c r="E22" s="204">
        <v>0</v>
      </c>
      <c r="F22" s="204">
        <v>0</v>
      </c>
      <c r="G22" s="204">
        <v>0</v>
      </c>
      <c r="H22" s="204">
        <v>0</v>
      </c>
      <c r="I22" s="204">
        <v>0</v>
      </c>
      <c r="J22" s="204">
        <v>0</v>
      </c>
      <c r="K22" s="204">
        <v>0</v>
      </c>
      <c r="L22" s="204">
        <v>0</v>
      </c>
      <c r="M22" s="204">
        <v>0</v>
      </c>
      <c r="N22" s="204">
        <v>0</v>
      </c>
      <c r="O22" s="204">
        <v>0</v>
      </c>
      <c r="P22" s="204">
        <v>0</v>
      </c>
      <c r="Q22" s="204">
        <v>0</v>
      </c>
      <c r="R22" s="204">
        <v>0</v>
      </c>
      <c r="S22" s="204">
        <v>0</v>
      </c>
      <c r="T22" s="204">
        <v>0</v>
      </c>
      <c r="U22" s="204">
        <v>0</v>
      </c>
      <c r="V22" s="204">
        <v>0</v>
      </c>
      <c r="W22" s="204">
        <v>0</v>
      </c>
      <c r="X22" s="204">
        <v>0</v>
      </c>
      <c r="Y22" s="204">
        <v>0</v>
      </c>
      <c r="DA22" s="71" t="s">
        <v>2688</v>
      </c>
    </row>
    <row r="23" spans="1:105" ht="12" customHeight="1" x14ac:dyDescent="0.25">
      <c r="A23" s="14" t="s">
        <v>37</v>
      </c>
      <c r="B23" s="204">
        <f t="shared" ref="B23:Y23" si="4">B24+B25+B26+B27+B28+B29</f>
        <v>0.31049011177987962</v>
      </c>
      <c r="C23" s="204">
        <f t="shared" si="4"/>
        <v>0.42992261392949271</v>
      </c>
      <c r="D23" s="204">
        <f t="shared" si="4"/>
        <v>0.42992261392949271</v>
      </c>
      <c r="E23" s="204">
        <f t="shared" si="4"/>
        <v>0.47773000859845233</v>
      </c>
      <c r="F23" s="204">
        <f t="shared" si="4"/>
        <v>0.42992261392949271</v>
      </c>
      <c r="G23" s="204">
        <f t="shared" si="4"/>
        <v>0.42992261392949271</v>
      </c>
      <c r="H23" s="204">
        <f t="shared" si="4"/>
        <v>0.45382631126397238</v>
      </c>
      <c r="I23" s="204">
        <f t="shared" si="4"/>
        <v>2.9855546001719691</v>
      </c>
      <c r="J23" s="204">
        <f t="shared" si="4"/>
        <v>2.9139294926913162</v>
      </c>
      <c r="K23" s="204">
        <f t="shared" si="4"/>
        <v>0.1194325021496131</v>
      </c>
      <c r="L23" s="204">
        <f t="shared" si="4"/>
        <v>2.6751504729148747</v>
      </c>
      <c r="M23" s="204">
        <f t="shared" si="4"/>
        <v>2.4601031814273426</v>
      </c>
      <c r="N23" s="204">
        <f t="shared" si="4"/>
        <v>2.3406706792777294</v>
      </c>
      <c r="O23" s="204">
        <f t="shared" si="4"/>
        <v>2.3884780739466893</v>
      </c>
      <c r="P23" s="204">
        <f t="shared" si="4"/>
        <v>1.8869303525365431</v>
      </c>
      <c r="Q23" s="204">
        <f t="shared" si="4"/>
        <v>1.8869303525365431</v>
      </c>
      <c r="R23" s="204">
        <f t="shared" si="4"/>
        <v>1.1703353396388649</v>
      </c>
      <c r="S23" s="204">
        <f t="shared" si="4"/>
        <v>0.89965606190885627</v>
      </c>
      <c r="T23" s="204">
        <f t="shared" si="4"/>
        <v>0.76655202063628547</v>
      </c>
      <c r="U23" s="204">
        <f t="shared" si="4"/>
        <v>1.051590713671539</v>
      </c>
      <c r="V23" s="204">
        <f t="shared" si="4"/>
        <v>0.99699054170249335</v>
      </c>
      <c r="W23" s="204">
        <f t="shared" si="4"/>
        <v>0.86732588134135846</v>
      </c>
      <c r="X23" s="204">
        <f t="shared" si="4"/>
        <v>0.75795356835769567</v>
      </c>
      <c r="Y23" s="204">
        <f t="shared" si="4"/>
        <v>0.35110871079590877</v>
      </c>
      <c r="DA23" s="71"/>
    </row>
    <row r="24" spans="1:105" ht="12" customHeight="1" x14ac:dyDescent="0.25">
      <c r="A24" s="18" t="s">
        <v>38</v>
      </c>
      <c r="B24" s="204">
        <v>0.31049011177987962</v>
      </c>
      <c r="C24" s="204">
        <v>0.42992261392949271</v>
      </c>
      <c r="D24" s="204">
        <v>0.42992261392949271</v>
      </c>
      <c r="E24" s="204">
        <v>0.47773000859845233</v>
      </c>
      <c r="F24" s="204">
        <v>0.42992261392949271</v>
      </c>
      <c r="G24" s="204">
        <v>0.42992261392949271</v>
      </c>
      <c r="H24" s="204">
        <v>0.45382631126397238</v>
      </c>
      <c r="I24" s="204">
        <v>2.9855546001719691</v>
      </c>
      <c r="J24" s="204">
        <v>2.9139294926913162</v>
      </c>
      <c r="K24" s="204">
        <v>0.1194325021496131</v>
      </c>
      <c r="L24" s="204">
        <v>2.412381771281169</v>
      </c>
      <c r="M24" s="204">
        <v>2.1496130696474629</v>
      </c>
      <c r="N24" s="204">
        <v>2.00627687016337</v>
      </c>
      <c r="O24" s="204">
        <v>2.0540842648323299</v>
      </c>
      <c r="P24" s="204">
        <v>1.5286328460877039</v>
      </c>
      <c r="Q24" s="204">
        <v>1.5286328460877039</v>
      </c>
      <c r="R24" s="204">
        <v>0.81203783319002576</v>
      </c>
      <c r="S24" s="204">
        <v>0.46139294926913149</v>
      </c>
      <c r="T24" s="204">
        <v>0.26792777300085979</v>
      </c>
      <c r="U24" s="204">
        <v>0.3997420464316423</v>
      </c>
      <c r="V24" s="204">
        <v>0.44582975064488378</v>
      </c>
      <c r="W24" s="204">
        <v>0.3103181427343078</v>
      </c>
      <c r="X24" s="204">
        <v>0.24952708512467761</v>
      </c>
      <c r="Y24" s="204">
        <v>0.34823731728288898</v>
      </c>
      <c r="DA24" s="71" t="s">
        <v>2689</v>
      </c>
    </row>
    <row r="25" spans="1:105" ht="12" customHeight="1" x14ac:dyDescent="0.25">
      <c r="A25" s="18" t="s">
        <v>74</v>
      </c>
      <c r="B25" s="204">
        <v>0</v>
      </c>
      <c r="C25" s="204">
        <v>0</v>
      </c>
      <c r="D25" s="204">
        <v>0</v>
      </c>
      <c r="E25" s="204">
        <v>0</v>
      </c>
      <c r="F25" s="204">
        <v>0</v>
      </c>
      <c r="G25" s="204">
        <v>0</v>
      </c>
      <c r="H25" s="204">
        <v>0</v>
      </c>
      <c r="I25" s="204">
        <v>0</v>
      </c>
      <c r="J25" s="204">
        <v>0</v>
      </c>
      <c r="K25" s="204">
        <v>0</v>
      </c>
      <c r="L25" s="204">
        <v>0.26276870163370591</v>
      </c>
      <c r="M25" s="204">
        <v>0.31049011177987962</v>
      </c>
      <c r="N25" s="204">
        <v>0.3343938091143594</v>
      </c>
      <c r="O25" s="204">
        <v>0.3343938091143594</v>
      </c>
      <c r="P25" s="204">
        <v>0.35829750644883918</v>
      </c>
      <c r="Q25" s="204">
        <v>0.35829750644883918</v>
      </c>
      <c r="R25" s="204">
        <v>0.35829750644883918</v>
      </c>
      <c r="S25" s="204">
        <v>0.43826311263972478</v>
      </c>
      <c r="T25" s="204">
        <v>0.49862424763542562</v>
      </c>
      <c r="U25" s="204">
        <v>0.65184866723989676</v>
      </c>
      <c r="V25" s="204">
        <v>0.55116079105760962</v>
      </c>
      <c r="W25" s="204">
        <v>0.55700773860705066</v>
      </c>
      <c r="X25" s="204">
        <v>0.50842648323301809</v>
      </c>
      <c r="Y25" s="204">
        <v>0</v>
      </c>
      <c r="DA25" s="71" t="s">
        <v>2690</v>
      </c>
    </row>
    <row r="26" spans="1:105" ht="12" customHeight="1" x14ac:dyDescent="0.25">
      <c r="A26" s="18" t="s">
        <v>75</v>
      </c>
      <c r="B26" s="204">
        <v>0</v>
      </c>
      <c r="C26" s="204">
        <v>0</v>
      </c>
      <c r="D26" s="204">
        <v>0</v>
      </c>
      <c r="E26" s="204">
        <v>0</v>
      </c>
      <c r="F26" s="204">
        <v>0</v>
      </c>
      <c r="G26" s="204">
        <v>0</v>
      </c>
      <c r="H26" s="204">
        <v>0</v>
      </c>
      <c r="I26" s="204">
        <v>0</v>
      </c>
      <c r="J26" s="204">
        <v>0</v>
      </c>
      <c r="K26" s="204">
        <v>0</v>
      </c>
      <c r="L26" s="204">
        <v>0</v>
      </c>
      <c r="M26" s="204">
        <v>0</v>
      </c>
      <c r="N26" s="204">
        <v>0</v>
      </c>
      <c r="O26" s="204">
        <v>0</v>
      </c>
      <c r="P26" s="204">
        <v>0</v>
      </c>
      <c r="Q26" s="204">
        <v>0</v>
      </c>
      <c r="R26" s="204">
        <v>0</v>
      </c>
      <c r="S26" s="204">
        <v>0</v>
      </c>
      <c r="T26" s="204">
        <v>0</v>
      </c>
      <c r="U26" s="204">
        <v>0</v>
      </c>
      <c r="V26" s="204">
        <v>0</v>
      </c>
      <c r="W26" s="204">
        <v>0</v>
      </c>
      <c r="X26" s="204">
        <v>0</v>
      </c>
      <c r="Y26" s="204">
        <v>0</v>
      </c>
      <c r="DA26" s="71" t="s">
        <v>2691</v>
      </c>
    </row>
    <row r="27" spans="1:105" ht="12" customHeight="1" x14ac:dyDescent="0.25">
      <c r="A27" s="18" t="s">
        <v>76</v>
      </c>
      <c r="B27" s="204">
        <v>0</v>
      </c>
      <c r="C27" s="204">
        <v>0</v>
      </c>
      <c r="D27" s="204">
        <v>0</v>
      </c>
      <c r="E27" s="204">
        <v>0</v>
      </c>
      <c r="F27" s="204">
        <v>0</v>
      </c>
      <c r="G27" s="204">
        <v>0</v>
      </c>
      <c r="H27" s="204">
        <v>0</v>
      </c>
      <c r="I27" s="204">
        <v>0</v>
      </c>
      <c r="J27" s="204">
        <v>0</v>
      </c>
      <c r="K27" s="204">
        <v>0</v>
      </c>
      <c r="L27" s="204">
        <v>0</v>
      </c>
      <c r="M27" s="204">
        <v>0</v>
      </c>
      <c r="N27" s="204">
        <v>0</v>
      </c>
      <c r="O27" s="204">
        <v>0</v>
      </c>
      <c r="P27" s="204">
        <v>0</v>
      </c>
      <c r="Q27" s="204">
        <v>0</v>
      </c>
      <c r="R27" s="204">
        <v>0</v>
      </c>
      <c r="S27" s="204">
        <v>0</v>
      </c>
      <c r="T27" s="204">
        <v>0</v>
      </c>
      <c r="U27" s="204">
        <v>0</v>
      </c>
      <c r="V27" s="204">
        <v>0</v>
      </c>
      <c r="W27" s="204">
        <v>0</v>
      </c>
      <c r="X27" s="204">
        <v>0</v>
      </c>
      <c r="Y27" s="204">
        <v>0</v>
      </c>
      <c r="DA27" s="71" t="s">
        <v>2692</v>
      </c>
    </row>
    <row r="28" spans="1:105" ht="12" customHeight="1" x14ac:dyDescent="0.25">
      <c r="A28" s="18" t="s">
        <v>77</v>
      </c>
      <c r="B28" s="204">
        <v>0</v>
      </c>
      <c r="C28" s="204">
        <v>0</v>
      </c>
      <c r="D28" s="204">
        <v>0</v>
      </c>
      <c r="E28" s="204">
        <v>0</v>
      </c>
      <c r="F28" s="204">
        <v>0</v>
      </c>
      <c r="G28" s="204">
        <v>0</v>
      </c>
      <c r="H28" s="204">
        <v>0</v>
      </c>
      <c r="I28" s="204">
        <v>0</v>
      </c>
      <c r="J28" s="204">
        <v>0</v>
      </c>
      <c r="K28" s="204">
        <v>0</v>
      </c>
      <c r="L28" s="204">
        <v>0</v>
      </c>
      <c r="M28" s="204">
        <v>0</v>
      </c>
      <c r="N28" s="204">
        <v>0</v>
      </c>
      <c r="O28" s="204">
        <v>0</v>
      </c>
      <c r="P28" s="204">
        <v>0</v>
      </c>
      <c r="Q28" s="204">
        <v>0</v>
      </c>
      <c r="R28" s="204">
        <v>0</v>
      </c>
      <c r="S28" s="204">
        <v>0</v>
      </c>
      <c r="T28" s="204">
        <v>0</v>
      </c>
      <c r="U28" s="204">
        <v>0</v>
      </c>
      <c r="V28" s="204">
        <v>0</v>
      </c>
      <c r="W28" s="204">
        <v>0</v>
      </c>
      <c r="X28" s="204">
        <v>0</v>
      </c>
      <c r="Y28" s="204">
        <v>0</v>
      </c>
      <c r="DA28" s="71" t="s">
        <v>2693</v>
      </c>
    </row>
    <row r="29" spans="1:105" ht="12" customHeight="1" x14ac:dyDescent="0.25">
      <c r="A29" s="18" t="s">
        <v>78</v>
      </c>
      <c r="B29" s="204">
        <v>0</v>
      </c>
      <c r="C29" s="204">
        <v>0</v>
      </c>
      <c r="D29" s="204">
        <v>0</v>
      </c>
      <c r="E29" s="204">
        <v>0</v>
      </c>
      <c r="F29" s="204">
        <v>0</v>
      </c>
      <c r="G29" s="204">
        <v>0</v>
      </c>
      <c r="H29" s="204">
        <v>0</v>
      </c>
      <c r="I29" s="204">
        <v>0</v>
      </c>
      <c r="J29" s="204">
        <v>0</v>
      </c>
      <c r="K29" s="204">
        <v>0</v>
      </c>
      <c r="L29" s="204">
        <v>0</v>
      </c>
      <c r="M29" s="204">
        <v>0</v>
      </c>
      <c r="N29" s="204">
        <v>0</v>
      </c>
      <c r="O29" s="204">
        <v>0</v>
      </c>
      <c r="P29" s="204">
        <v>0</v>
      </c>
      <c r="Q29" s="204">
        <v>0</v>
      </c>
      <c r="R29" s="204">
        <v>0</v>
      </c>
      <c r="S29" s="204">
        <v>0</v>
      </c>
      <c r="T29" s="204">
        <v>0</v>
      </c>
      <c r="U29" s="204">
        <v>0</v>
      </c>
      <c r="V29" s="204">
        <v>0</v>
      </c>
      <c r="W29" s="204">
        <v>0</v>
      </c>
      <c r="X29" s="204">
        <v>0</v>
      </c>
      <c r="Y29" s="204">
        <v>2.871393513019804E-3</v>
      </c>
      <c r="DA29" s="71" t="s">
        <v>2694</v>
      </c>
    </row>
    <row r="30" spans="1:105" ht="12" customHeight="1" x14ac:dyDescent="0.25">
      <c r="A30" s="14" t="s">
        <v>39</v>
      </c>
      <c r="B30" s="204">
        <v>0</v>
      </c>
      <c r="C30" s="204">
        <v>0</v>
      </c>
      <c r="D30" s="204">
        <v>0</v>
      </c>
      <c r="E30" s="204">
        <v>8.2401547721410147</v>
      </c>
      <c r="F30" s="204">
        <v>6.4727429062768707</v>
      </c>
      <c r="G30" s="204">
        <v>6.0905417024935504</v>
      </c>
      <c r="H30" s="204">
        <v>2.5795356835769558</v>
      </c>
      <c r="I30" s="204">
        <v>2.7228718830610492</v>
      </c>
      <c r="J30" s="204">
        <v>1.241960447119518</v>
      </c>
      <c r="K30" s="204">
        <v>1.1703353396388649</v>
      </c>
      <c r="L30" s="204">
        <v>1.9346517626827171</v>
      </c>
      <c r="M30" s="204">
        <v>1.886844368013757</v>
      </c>
      <c r="N30" s="204">
        <v>0.81203783319002576</v>
      </c>
      <c r="O30" s="204">
        <v>1.6480653482373171</v>
      </c>
      <c r="P30" s="204">
        <v>1.0031814273430779</v>
      </c>
      <c r="Q30" s="204">
        <v>1.050902837489252</v>
      </c>
      <c r="R30" s="204">
        <v>1.146431642304385</v>
      </c>
      <c r="S30" s="204">
        <v>1.1818572656921751</v>
      </c>
      <c r="T30" s="204">
        <v>0.81324161650902838</v>
      </c>
      <c r="U30" s="204">
        <v>0.78039552880481511</v>
      </c>
      <c r="V30" s="204">
        <v>0.4399828030954428</v>
      </c>
      <c r="W30" s="204">
        <v>2.9750644883920891E-2</v>
      </c>
      <c r="X30" s="204">
        <v>1.444539982803095E-2</v>
      </c>
      <c r="Y30" s="204">
        <v>3.4909716251074807E-2</v>
      </c>
      <c r="DA30" s="71" t="s">
        <v>2695</v>
      </c>
    </row>
    <row r="31" spans="1:105" ht="12" customHeight="1" x14ac:dyDescent="0.25">
      <c r="A31" s="21" t="s">
        <v>40</v>
      </c>
      <c r="B31" s="207">
        <v>24.505588993981078</v>
      </c>
      <c r="C31" s="207">
        <v>26.053310404127259</v>
      </c>
      <c r="D31" s="207">
        <v>22.012037833190021</v>
      </c>
      <c r="E31" s="207">
        <v>23.473774720550299</v>
      </c>
      <c r="F31" s="207">
        <v>22.44196044711952</v>
      </c>
      <c r="G31" s="207">
        <v>21.49613069647463</v>
      </c>
      <c r="H31" s="207">
        <v>21.324161650902841</v>
      </c>
      <c r="I31" s="207">
        <v>21.066208082545138</v>
      </c>
      <c r="J31" s="207">
        <v>16.079105760963021</v>
      </c>
      <c r="K31" s="207">
        <v>12.639724849527081</v>
      </c>
      <c r="L31" s="207">
        <v>12.89767841788478</v>
      </c>
      <c r="M31" s="207">
        <v>10.834049871023209</v>
      </c>
      <c r="N31" s="207">
        <v>9.8882201203783318</v>
      </c>
      <c r="O31" s="207">
        <v>10.40412725709372</v>
      </c>
      <c r="P31" s="207">
        <v>9.1143594153052447</v>
      </c>
      <c r="Q31" s="207">
        <v>8.16852966466036</v>
      </c>
      <c r="R31" s="207">
        <v>8.7704213241616511</v>
      </c>
      <c r="S31" s="207">
        <v>8.9056749785038676</v>
      </c>
      <c r="T31" s="207">
        <v>7.8471195184866724</v>
      </c>
      <c r="U31" s="207">
        <v>7.9467755803955287</v>
      </c>
      <c r="V31" s="207">
        <v>7.6062768701633701</v>
      </c>
      <c r="W31" s="207">
        <v>7.4418744625967328</v>
      </c>
      <c r="X31" s="207">
        <v>7.2287188306104886</v>
      </c>
      <c r="Y31" s="207">
        <v>6.6881341358555453</v>
      </c>
      <c r="DA31" s="86" t="s">
        <v>2696</v>
      </c>
    </row>
    <row r="32" spans="1:105" ht="12" customHeight="1" x14ac:dyDescent="0.25">
      <c r="A32" s="172"/>
      <c r="B32" s="172"/>
      <c r="C32" s="172"/>
      <c r="D32" s="172"/>
      <c r="E32" s="172"/>
      <c r="F32" s="172"/>
      <c r="G32" s="172"/>
      <c r="H32" s="172"/>
      <c r="I32" s="172"/>
      <c r="J32" s="172"/>
      <c r="K32" s="172"/>
      <c r="L32" s="172"/>
      <c r="M32" s="172"/>
      <c r="N32" s="172"/>
      <c r="O32" s="172"/>
      <c r="P32" s="172"/>
      <c r="Q32" s="172"/>
      <c r="R32" s="172"/>
      <c r="S32" s="172"/>
      <c r="T32" s="172"/>
      <c r="U32" s="172"/>
      <c r="V32" s="172"/>
      <c r="W32" s="172"/>
      <c r="X32" s="172"/>
      <c r="Y32" s="172"/>
      <c r="DA32" s="176"/>
    </row>
    <row r="33" spans="1:105" ht="12" customHeight="1" x14ac:dyDescent="0.25">
      <c r="A33" s="30" t="s">
        <v>84</v>
      </c>
      <c r="B33" s="203">
        <f>TEL_emi!B5</f>
        <v>157.8130025531066</v>
      </c>
      <c r="C33" s="203">
        <f>TEL_emi!C5</f>
        <v>140.4480777202107</v>
      </c>
      <c r="D33" s="203">
        <f>TEL_emi!D5</f>
        <v>111.8597504470934</v>
      </c>
      <c r="E33" s="203">
        <f>TEL_emi!E5</f>
        <v>118.7645360384757</v>
      </c>
      <c r="F33" s="203">
        <f>TEL_emi!F5</f>
        <v>109.62949499870891</v>
      </c>
      <c r="G33" s="203">
        <f>TEL_emi!G5</f>
        <v>94.386370677930586</v>
      </c>
      <c r="H33" s="203">
        <f>TEL_emi!H5</f>
        <v>88.734858118487324</v>
      </c>
      <c r="I33" s="203">
        <f>TEL_emi!I5</f>
        <v>77.67470051882934</v>
      </c>
      <c r="J33" s="203">
        <f>TEL_emi!J5</f>
        <v>60.947101077973528</v>
      </c>
      <c r="K33" s="203">
        <f>TEL_emi!K5</f>
        <v>43.335843478131373</v>
      </c>
      <c r="L33" s="203">
        <f>TEL_emi!L5</f>
        <v>43.053870598822797</v>
      </c>
      <c r="M33" s="203">
        <f>TEL_emi!M5</f>
        <v>31.733911078301819</v>
      </c>
      <c r="N33" s="203">
        <f>TEL_emi!N5</f>
        <v>28.805491078613251</v>
      </c>
      <c r="O33" s="203">
        <f>TEL_emi!O5</f>
        <v>31.12754615845915</v>
      </c>
      <c r="P33" s="203">
        <f>TEL_emi!P5</f>
        <v>27.440394838752951</v>
      </c>
      <c r="Q33" s="203">
        <f>TEL_emi!Q5</f>
        <v>24.913665718798399</v>
      </c>
      <c r="R33" s="203">
        <f>TEL_emi!R5</f>
        <v>26.02416707893903</v>
      </c>
      <c r="S33" s="203">
        <f>TEL_emi!S5</f>
        <v>23.683465798340151</v>
      </c>
      <c r="T33" s="203">
        <f>TEL_emi!T5</f>
        <v>14.8883734790712</v>
      </c>
      <c r="U33" s="203">
        <f>TEL_emi!U5</f>
        <v>14.296637519060249</v>
      </c>
      <c r="V33" s="203">
        <f>TEL_emi!V5</f>
        <v>13.47154091835289</v>
      </c>
      <c r="W33" s="203">
        <f>TEL_emi!W5</f>
        <v>14.771603158112621</v>
      </c>
      <c r="X33" s="203">
        <f>TEL_emi!X5</f>
        <v>15.378635878971259</v>
      </c>
      <c r="Y33" s="203">
        <f>TEL_emi!Y5</f>
        <v>14.83355411790278</v>
      </c>
      <c r="DA33" s="112"/>
    </row>
    <row r="34" spans="1:105" ht="12" customHeight="1" x14ac:dyDescent="0.25">
      <c r="A34" s="172"/>
      <c r="B34" s="172"/>
      <c r="C34" s="172"/>
      <c r="D34" s="172"/>
      <c r="E34" s="172"/>
      <c r="F34" s="172"/>
      <c r="G34" s="172"/>
      <c r="H34" s="172"/>
      <c r="I34" s="172"/>
      <c r="J34" s="172"/>
      <c r="K34" s="172"/>
      <c r="L34" s="172"/>
      <c r="M34" s="172"/>
      <c r="N34" s="172"/>
      <c r="O34" s="172"/>
      <c r="P34" s="172"/>
      <c r="Q34" s="172"/>
      <c r="R34" s="172"/>
      <c r="S34" s="172"/>
      <c r="T34" s="172"/>
      <c r="U34" s="172"/>
      <c r="V34" s="172"/>
      <c r="W34" s="172"/>
      <c r="X34" s="172"/>
      <c r="Y34" s="172"/>
      <c r="DA34" s="176"/>
    </row>
    <row r="35" spans="1:105" ht="12" customHeight="1" x14ac:dyDescent="0.25">
      <c r="A35" s="115" t="s">
        <v>86</v>
      </c>
      <c r="B35" s="284">
        <f t="shared" ref="B35:Y35" si="5">IF(B$12=0,"",B$12/B$3*1000)</f>
        <v>111.57498876021459</v>
      </c>
      <c r="C35" s="284">
        <f t="shared" si="5"/>
        <v>101.90276091458389</v>
      </c>
      <c r="D35" s="284">
        <f t="shared" si="5"/>
        <v>91.371642451132658</v>
      </c>
      <c r="E35" s="284">
        <f t="shared" si="5"/>
        <v>123.67122884359792</v>
      </c>
      <c r="F35" s="284">
        <f t="shared" si="5"/>
        <v>118.61703887041826</v>
      </c>
      <c r="G35" s="284">
        <f t="shared" si="5"/>
        <v>111.07012460031586</v>
      </c>
      <c r="H35" s="284">
        <f t="shared" si="5"/>
        <v>106.27522947818233</v>
      </c>
      <c r="I35" s="284">
        <f t="shared" si="5"/>
        <v>103.08790556249744</v>
      </c>
      <c r="J35" s="284">
        <f t="shared" si="5"/>
        <v>89.166957095578539</v>
      </c>
      <c r="K35" s="284">
        <f t="shared" si="5"/>
        <v>79.335023372911508</v>
      </c>
      <c r="L35" s="284">
        <f t="shared" si="5"/>
        <v>104.03052256948862</v>
      </c>
      <c r="M35" s="284">
        <f t="shared" si="5"/>
        <v>79.763350011102418</v>
      </c>
      <c r="N35" s="284">
        <f t="shared" si="5"/>
        <v>74.497636835008109</v>
      </c>
      <c r="O35" s="284">
        <f t="shared" si="5"/>
        <v>87.36712773968209</v>
      </c>
      <c r="P35" s="284">
        <f t="shared" si="5"/>
        <v>67.997888908876902</v>
      </c>
      <c r="Q35" s="284">
        <f t="shared" si="5"/>
        <v>67.162946387962137</v>
      </c>
      <c r="R35" s="284">
        <f t="shared" si="5"/>
        <v>65.138627457628743</v>
      </c>
      <c r="S35" s="284">
        <f t="shared" si="5"/>
        <v>59.45351975536105</v>
      </c>
      <c r="T35" s="284">
        <f t="shared" si="5"/>
        <v>44.104212161732022</v>
      </c>
      <c r="U35" s="284">
        <f t="shared" si="5"/>
        <v>46.479463227859448</v>
      </c>
      <c r="V35" s="284">
        <f t="shared" si="5"/>
        <v>50.681011972935941</v>
      </c>
      <c r="W35" s="284">
        <f t="shared" si="5"/>
        <v>48.545220228645903</v>
      </c>
      <c r="X35" s="284">
        <f t="shared" si="5"/>
        <v>49.303542222036079</v>
      </c>
      <c r="Y35" s="284">
        <f t="shared" si="5"/>
        <v>44.43671883134909</v>
      </c>
      <c r="DA35" s="118"/>
    </row>
    <row r="36" spans="1:105" ht="12" customHeight="1" x14ac:dyDescent="0.25">
      <c r="A36" s="158" t="s">
        <v>2135</v>
      </c>
      <c r="B36" s="344">
        <f t="shared" ref="B36:Y36" si="6">IF(B$12=0,"",B$12/B$5*1000)</f>
        <v>82.290019057455083</v>
      </c>
      <c r="C36" s="344">
        <f t="shared" si="6"/>
        <v>81.214267110169686</v>
      </c>
      <c r="D36" s="344">
        <f t="shared" si="6"/>
        <v>84.416559249822697</v>
      </c>
      <c r="E36" s="344">
        <f t="shared" si="6"/>
        <v>88.086890818019725</v>
      </c>
      <c r="F36" s="344">
        <f t="shared" si="6"/>
        <v>86.063464907372776</v>
      </c>
      <c r="G36" s="344">
        <f t="shared" si="6"/>
        <v>74.422734224133762</v>
      </c>
      <c r="H36" s="344">
        <f t="shared" si="6"/>
        <v>69.184207572026438</v>
      </c>
      <c r="I36" s="344">
        <f t="shared" si="6"/>
        <v>62.686046444090927</v>
      </c>
      <c r="J36" s="344">
        <f t="shared" si="6"/>
        <v>58.778615280905839</v>
      </c>
      <c r="K36" s="344">
        <f t="shared" si="6"/>
        <v>58.584497493210378</v>
      </c>
      <c r="L36" s="344">
        <f t="shared" si="6"/>
        <v>54.972130712265873</v>
      </c>
      <c r="M36" s="344">
        <f t="shared" si="6"/>
        <v>48.836122411789248</v>
      </c>
      <c r="N36" s="344">
        <f t="shared" si="6"/>
        <v>49.677746196368766</v>
      </c>
      <c r="O36" s="344">
        <f t="shared" si="6"/>
        <v>48.506780718545961</v>
      </c>
      <c r="P36" s="344">
        <f t="shared" si="6"/>
        <v>45.656087741848097</v>
      </c>
      <c r="Q36" s="344">
        <f t="shared" si="6"/>
        <v>45.316254286959349</v>
      </c>
      <c r="R36" s="344">
        <f t="shared" si="6"/>
        <v>44.782117550659237</v>
      </c>
      <c r="S36" s="344">
        <f t="shared" si="6"/>
        <v>44.567239448558681</v>
      </c>
      <c r="T36" s="344">
        <f t="shared" si="6"/>
        <v>44.653240672446998</v>
      </c>
      <c r="U36" s="344">
        <f t="shared" si="6"/>
        <v>44.27108539180896</v>
      </c>
      <c r="V36" s="344">
        <f t="shared" si="6"/>
        <v>46.388642436553589</v>
      </c>
      <c r="W36" s="344">
        <f t="shared" si="6"/>
        <v>44.934769899421774</v>
      </c>
      <c r="X36" s="344">
        <f t="shared" si="6"/>
        <v>41.075085611101812</v>
      </c>
      <c r="Y36" s="344">
        <f t="shared" si="6"/>
        <v>39.084281515055146</v>
      </c>
      <c r="DA36" s="119"/>
    </row>
    <row r="37" spans="1:105" ht="12" customHeight="1" x14ac:dyDescent="0.25">
      <c r="A37" s="158" t="s">
        <v>2136</v>
      </c>
      <c r="B37" s="344">
        <f>IF(TEL_ued!B$5=0,"",TEL_ued!B$5/B$5*1000)</f>
        <v>39.55161613397123</v>
      </c>
      <c r="C37" s="344">
        <f>IF(TEL_ued!C$5=0,"",TEL_ued!C$5/C$5*1000)</f>
        <v>39.070743745461506</v>
      </c>
      <c r="D37" s="344">
        <f>IF(TEL_ued!D$5=0,"",TEL_ued!D$5/D$5*1000)</f>
        <v>40.512322430625566</v>
      </c>
      <c r="E37" s="344">
        <f>IF(TEL_ued!E$5=0,"",TEL_ued!E$5/E$5*1000)</f>
        <v>42.810721495305792</v>
      </c>
      <c r="F37" s="344">
        <f>IF(TEL_ued!F$5=0,"",TEL_ued!F$5/F$5*1000)</f>
        <v>41.828709868663815</v>
      </c>
      <c r="G37" s="344">
        <f>IF(TEL_ued!G$5=0,"",TEL_ued!G$5/G$5*1000)</f>
        <v>36.379968389466953</v>
      </c>
      <c r="H37" s="344">
        <f>IF(TEL_ued!H$5=0,"",TEL_ued!H$5/H$5*1000)</f>
        <v>33.657142013358168</v>
      </c>
      <c r="I37" s="344">
        <f>IF(TEL_ued!I$5=0,"",TEL_ued!I$5/I$5*1000)</f>
        <v>30.319860412959123</v>
      </c>
      <c r="J37" s="344">
        <f>IF(TEL_ued!J$5=0,"",TEL_ued!J$5/J$5*1000)</f>
        <v>28.357281672480134</v>
      </c>
      <c r="K37" s="344">
        <f>IF(TEL_ued!K$5=0,"",TEL_ued!K$5/K$5*1000)</f>
        <v>28.425600058876665</v>
      </c>
      <c r="L37" s="344">
        <f>IF(TEL_ued!L$5=0,"",TEL_ued!L$5/L$5*1000)</f>
        <v>26.501868185892508</v>
      </c>
      <c r="M37" s="344">
        <f>IF(TEL_ued!M$5=0,"",TEL_ued!M$5/M$5*1000)</f>
        <v>23.715963353760724</v>
      </c>
      <c r="N37" s="344">
        <f>IF(TEL_ued!N$5=0,"",TEL_ued!N$5/N$5*1000)</f>
        <v>24.066760277318895</v>
      </c>
      <c r="O37" s="344">
        <f>IF(TEL_ued!O$5=0,"",TEL_ued!O$5/O$5*1000)</f>
        <v>23.418784697592006</v>
      </c>
      <c r="P37" s="344">
        <f>IF(TEL_ued!P$5=0,"",TEL_ued!P$5/P$5*1000)</f>
        <v>22.031969021849772</v>
      </c>
      <c r="Q37" s="344">
        <f>IF(TEL_ued!Q$5=0,"",TEL_ued!Q$5/Q$5*1000)</f>
        <v>21.831191252483976</v>
      </c>
      <c r="R37" s="344">
        <f>IF(TEL_ued!R$5=0,"",TEL_ued!R$5/R$5*1000)</f>
        <v>21.706449485807205</v>
      </c>
      <c r="S37" s="344">
        <f>IF(TEL_ued!S$5=0,"",TEL_ued!S$5/S$5*1000)</f>
        <v>21.808357534314283</v>
      </c>
      <c r="T37" s="344">
        <f>IF(TEL_ued!T$5=0,"",TEL_ued!T$5/T$5*1000)</f>
        <v>21.874152579064674</v>
      </c>
      <c r="U37" s="344">
        <f>IF(TEL_ued!U$5=0,"",TEL_ued!U$5/U$5*1000)</f>
        <v>21.705797596508731</v>
      </c>
      <c r="V37" s="344">
        <f>IF(TEL_ued!V$5=0,"",TEL_ued!V$5/V$5*1000)</f>
        <v>22.727706931842761</v>
      </c>
      <c r="W37" s="344">
        <f>IF(TEL_ued!W$5=0,"",TEL_ued!W$5/W$5*1000)</f>
        <v>22.002835679930349</v>
      </c>
      <c r="X37" s="344">
        <f>IF(TEL_ued!X$5=0,"",TEL_ued!X$5/X$5*1000)</f>
        <v>20.10356919975592</v>
      </c>
      <c r="Y37" s="344">
        <f>IF(TEL_ued!Y$5=0,"",TEL_ued!Y$5/Y$5*1000)</f>
        <v>19.117637533463331</v>
      </c>
      <c r="DA37" s="119"/>
    </row>
    <row r="38" spans="1:105" ht="12" customHeight="1" x14ac:dyDescent="0.25">
      <c r="A38" s="159" t="s">
        <v>87</v>
      </c>
      <c r="B38" s="345">
        <f t="shared" ref="B38:Y38" si="7">IF(B$12=0,"",B$33/B$12)</f>
        <v>1.852422324456223</v>
      </c>
      <c r="C38" s="345">
        <f t="shared" si="7"/>
        <v>1.7426602581283768</v>
      </c>
      <c r="D38" s="345">
        <f t="shared" si="7"/>
        <v>1.7200432317685899</v>
      </c>
      <c r="E38" s="345">
        <f t="shared" si="7"/>
        <v>1.5113778086041878</v>
      </c>
      <c r="F38" s="345">
        <f t="shared" si="7"/>
        <v>1.5142411245071075</v>
      </c>
      <c r="G38" s="345">
        <f t="shared" si="7"/>
        <v>1.4298841608561912</v>
      </c>
      <c r="H38" s="345">
        <f t="shared" si="7"/>
        <v>1.4809644763573642</v>
      </c>
      <c r="I38" s="345">
        <f t="shared" si="7"/>
        <v>1.3375711527945167</v>
      </c>
      <c r="J38" s="345">
        <f t="shared" si="7"/>
        <v>1.3608965170700482</v>
      </c>
      <c r="K38" s="345">
        <f t="shared" si="7"/>
        <v>1.3988383430586742</v>
      </c>
      <c r="L38" s="345">
        <f t="shared" si="7"/>
        <v>1.2384378317400357</v>
      </c>
      <c r="M38" s="345">
        <f t="shared" si="7"/>
        <v>1.1187596573402192</v>
      </c>
      <c r="N38" s="345">
        <f t="shared" si="7"/>
        <v>1.1532151960739012</v>
      </c>
      <c r="O38" s="345">
        <f t="shared" si="7"/>
        <v>1.1531217926332891</v>
      </c>
      <c r="P38" s="345">
        <f t="shared" si="7"/>
        <v>1.193667541816082</v>
      </c>
      <c r="Q38" s="345">
        <f t="shared" si="7"/>
        <v>1.1855349704363953</v>
      </c>
      <c r="R38" s="345">
        <f t="shared" si="7"/>
        <v>1.2122104283857178</v>
      </c>
      <c r="S38" s="345">
        <f t="shared" si="7"/>
        <v>1.1386658201652611</v>
      </c>
      <c r="T38" s="345">
        <f t="shared" si="7"/>
        <v>0.96723113631924229</v>
      </c>
      <c r="U38" s="345">
        <f t="shared" si="7"/>
        <v>0.91219253516209386</v>
      </c>
      <c r="V38" s="345">
        <f t="shared" si="7"/>
        <v>0.92161188753202428</v>
      </c>
      <c r="W38" s="345">
        <f t="shared" si="7"/>
        <v>1.022016054974626</v>
      </c>
      <c r="X38" s="345">
        <f t="shared" si="7"/>
        <v>1.0723534065954923</v>
      </c>
      <c r="Y38" s="345">
        <f t="shared" si="7"/>
        <v>1.1216834446522601</v>
      </c>
      <c r="DA38" s="164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5">
    <tabColor theme="6" tint="-0.249977111117893"/>
    <pageSetUpPr fitToPage="1"/>
  </sheetPr>
  <dimension ref="A1:DA91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Textiles and leather / final energy consumption"</f>
        <v>SI: Textiles and leather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89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25</v>
      </c>
      <c r="B5" s="223">
        <v>85.192777300085936</v>
      </c>
      <c r="C5" s="223">
        <v>80.594067067927739</v>
      </c>
      <c r="D5" s="223">
        <v>65.033104041272551</v>
      </c>
      <c r="E5" s="223">
        <v>78.580309544282002</v>
      </c>
      <c r="F5" s="223">
        <v>72.398968185726559</v>
      </c>
      <c r="G5" s="223">
        <v>66.009802235597562</v>
      </c>
      <c r="H5" s="223">
        <v>59.916938950988822</v>
      </c>
      <c r="I5" s="223">
        <v>58.071453138435061</v>
      </c>
      <c r="J5" s="223">
        <v>44.784522785898517</v>
      </c>
      <c r="K5" s="223">
        <v>30.979879621668079</v>
      </c>
      <c r="L5" s="223">
        <v>34.764660361135</v>
      </c>
      <c r="M5" s="223">
        <v>28.36526225279448</v>
      </c>
      <c r="N5" s="223">
        <v>24.978417884780729</v>
      </c>
      <c r="O5" s="223">
        <v>26.994153052450539</v>
      </c>
      <c r="P5" s="223">
        <v>22.98830610490112</v>
      </c>
      <c r="Q5" s="223">
        <v>21.014703353396381</v>
      </c>
      <c r="R5" s="223">
        <v>21.468357695614781</v>
      </c>
      <c r="S5" s="223">
        <v>20.7993121238177</v>
      </c>
      <c r="T5" s="223">
        <v>15.39277730008598</v>
      </c>
      <c r="U5" s="223">
        <v>15.672828890799661</v>
      </c>
      <c r="V5" s="223">
        <v>14.61736887360275</v>
      </c>
      <c r="W5" s="223">
        <v>14.453396388650029</v>
      </c>
      <c r="X5" s="223">
        <v>14.34101461736887</v>
      </c>
      <c r="Y5" s="223">
        <v>13.224367524209489</v>
      </c>
      <c r="DA5" s="89" t="s">
        <v>2680</v>
      </c>
    </row>
    <row r="6" spans="1:105" ht="12" customHeight="1" x14ac:dyDescent="0.25">
      <c r="A6" s="55" t="s">
        <v>91</v>
      </c>
      <c r="B6" s="259">
        <v>1.6817703958107111</v>
      </c>
      <c r="C6" s="259">
        <v>1.7784940958937101</v>
      </c>
      <c r="D6" s="259">
        <v>1.498364439707508</v>
      </c>
      <c r="E6" s="259">
        <v>1.605731457088736</v>
      </c>
      <c r="F6" s="259">
        <v>1.532669834024373</v>
      </c>
      <c r="G6" s="259">
        <v>1.4657074416678531</v>
      </c>
      <c r="H6" s="259">
        <v>1.4475746274642649</v>
      </c>
      <c r="I6" s="259">
        <v>1.426031158241041</v>
      </c>
      <c r="J6" s="259">
        <v>1.0898816549664649</v>
      </c>
      <c r="K6" s="259">
        <v>0.84925490575288076</v>
      </c>
      <c r="L6" s="259">
        <v>0.87005610056751215</v>
      </c>
      <c r="M6" s="259">
        <v>0.73050261223684809</v>
      </c>
      <c r="N6" s="259">
        <v>0.66575063672337409</v>
      </c>
      <c r="O6" s="259">
        <v>0.69980622315832575</v>
      </c>
      <c r="P6" s="259">
        <v>0.61226239688207817</v>
      </c>
      <c r="Q6" s="259">
        <v>0.54917647214907028</v>
      </c>
      <c r="R6" s="259">
        <v>0.58807083147664452</v>
      </c>
      <c r="S6" s="259">
        <v>0.59462561669170444</v>
      </c>
      <c r="T6" s="259">
        <v>0.51455363733646475</v>
      </c>
      <c r="U6" s="259">
        <v>0.51961323129622128</v>
      </c>
      <c r="V6" s="259">
        <v>0.49643788017865609</v>
      </c>
      <c r="W6" s="259">
        <v>0.48750576867564321</v>
      </c>
      <c r="X6" s="259">
        <v>0.47496777438108362</v>
      </c>
      <c r="Y6" s="259">
        <v>0.43943934340701329</v>
      </c>
      <c r="DA6" s="67" t="s">
        <v>2697</v>
      </c>
    </row>
    <row r="7" spans="1:105" ht="12" customHeight="1" x14ac:dyDescent="0.25">
      <c r="A7" s="173" t="s">
        <v>92</v>
      </c>
      <c r="B7" s="224">
        <v>1.379914170921609</v>
      </c>
      <c r="C7" s="224">
        <v>1.4592772068871469</v>
      </c>
      <c r="D7" s="224">
        <v>1.2294272325805189</v>
      </c>
      <c r="E7" s="224">
        <v>1.3175232468420399</v>
      </c>
      <c r="F7" s="224">
        <v>1.2575752484302549</v>
      </c>
      <c r="G7" s="224">
        <v>1.2026317470095209</v>
      </c>
      <c r="H7" s="224">
        <v>1.1877535404834989</v>
      </c>
      <c r="I7" s="224">
        <v>1.170076847787521</v>
      </c>
      <c r="J7" s="224">
        <v>0.8942618707417147</v>
      </c>
      <c r="K7" s="224">
        <v>0.69682453805364553</v>
      </c>
      <c r="L7" s="224">
        <v>0.71389218508103558</v>
      </c>
      <c r="M7" s="224">
        <v>0.5993867587584395</v>
      </c>
      <c r="N7" s="224">
        <v>0.54625693269610165</v>
      </c>
      <c r="O7" s="224">
        <v>0.57419997797606215</v>
      </c>
      <c r="P7" s="224">
        <v>0.50236914615965378</v>
      </c>
      <c r="Q7" s="224">
        <v>0.45060633612231399</v>
      </c>
      <c r="R7" s="224">
        <v>0.48251965659622131</v>
      </c>
      <c r="S7" s="224">
        <v>0.4878979419008857</v>
      </c>
      <c r="T7" s="224">
        <v>0.42219785627607359</v>
      </c>
      <c r="U7" s="224">
        <v>0.42634931798664299</v>
      </c>
      <c r="V7" s="224">
        <v>0.40733364527479482</v>
      </c>
      <c r="W7" s="224">
        <v>0.40000473327232261</v>
      </c>
      <c r="X7" s="224">
        <v>0.38971714821011982</v>
      </c>
      <c r="Y7" s="224">
        <v>0.36056561510319052</v>
      </c>
      <c r="DA7" s="177" t="s">
        <v>2698</v>
      </c>
    </row>
    <row r="8" spans="1:105" ht="12" customHeight="1" x14ac:dyDescent="0.25">
      <c r="A8" s="173" t="s">
        <v>93</v>
      </c>
      <c r="B8" s="224">
        <v>0.99181331034990616</v>
      </c>
      <c r="C8" s="224">
        <v>1.048855492450137</v>
      </c>
      <c r="D8" s="224">
        <v>0.88365082341724843</v>
      </c>
      <c r="E8" s="224">
        <v>0.94696983366771603</v>
      </c>
      <c r="F8" s="224">
        <v>0.9038822098092455</v>
      </c>
      <c r="G8" s="224">
        <v>0.86439156816309304</v>
      </c>
      <c r="H8" s="224">
        <v>0.85369785722251501</v>
      </c>
      <c r="I8" s="224">
        <v>0.84099273434728028</v>
      </c>
      <c r="J8" s="224">
        <v>0.6427507195956077</v>
      </c>
      <c r="K8" s="224">
        <v>0.50084263672605778</v>
      </c>
      <c r="L8" s="224">
        <v>0.51311000802699436</v>
      </c>
      <c r="M8" s="224">
        <v>0.43080923285762851</v>
      </c>
      <c r="N8" s="224">
        <v>0.39262217037532299</v>
      </c>
      <c r="O8" s="224">
        <v>0.41270623417029467</v>
      </c>
      <c r="P8" s="224">
        <v>0.36107782380225129</v>
      </c>
      <c r="Q8" s="224">
        <v>0.32387330408791321</v>
      </c>
      <c r="R8" s="224">
        <v>0.34681100317853403</v>
      </c>
      <c r="S8" s="224">
        <v>0.35067664574126162</v>
      </c>
      <c r="T8" s="224">
        <v>0.30345470919842799</v>
      </c>
      <c r="U8" s="224">
        <v>0.30643857230289973</v>
      </c>
      <c r="V8" s="224">
        <v>0.29277105754125882</v>
      </c>
      <c r="W8" s="224">
        <v>0.28750340203948188</v>
      </c>
      <c r="X8" s="224">
        <v>0.28010920027602348</v>
      </c>
      <c r="Y8" s="224">
        <v>0.25915653585541798</v>
      </c>
      <c r="DA8" s="177" t="s">
        <v>2699</v>
      </c>
    </row>
    <row r="9" spans="1:105" ht="12" customHeight="1" x14ac:dyDescent="0.25">
      <c r="A9" s="173" t="s">
        <v>94</v>
      </c>
      <c r="B9" s="224">
        <v>1.9405043028585129</v>
      </c>
      <c r="C9" s="224">
        <v>2.0521085721850501</v>
      </c>
      <c r="D9" s="224">
        <v>1.728882045816355</v>
      </c>
      <c r="E9" s="224">
        <v>1.852767065871618</v>
      </c>
      <c r="F9" s="224">
        <v>1.7684651931050459</v>
      </c>
      <c r="G9" s="224">
        <v>1.691200894232139</v>
      </c>
      <c r="H9" s="224">
        <v>1.6702784163049209</v>
      </c>
      <c r="I9" s="224">
        <v>1.645420567201201</v>
      </c>
      <c r="J9" s="224">
        <v>1.257555755730537</v>
      </c>
      <c r="K9" s="224">
        <v>0.97990950663793919</v>
      </c>
      <c r="L9" s="224">
        <v>1.0039108852702061</v>
      </c>
      <c r="M9" s="224">
        <v>0.84288762950405538</v>
      </c>
      <c r="N9" s="224">
        <v>0.76817381160389309</v>
      </c>
      <c r="O9" s="224">
        <v>0.80746871902883743</v>
      </c>
      <c r="P9" s="224">
        <v>0.70645661178701336</v>
      </c>
      <c r="Q9" s="224">
        <v>0.63366516017200403</v>
      </c>
      <c r="R9" s="224">
        <v>0.67854326708843615</v>
      </c>
      <c r="S9" s="224">
        <v>0.68610648079812053</v>
      </c>
      <c r="T9" s="224">
        <v>0.59371573538822864</v>
      </c>
      <c r="U9" s="224">
        <v>0.59955372841871668</v>
      </c>
      <c r="V9" s="224">
        <v>0.57281293866768002</v>
      </c>
      <c r="W9" s="224">
        <v>0.5625066561642037</v>
      </c>
      <c r="X9" s="224">
        <v>0.54803973967048092</v>
      </c>
      <c r="Y9" s="224">
        <v>0.50704539623886158</v>
      </c>
      <c r="DA9" s="177" t="s">
        <v>2700</v>
      </c>
    </row>
    <row r="10" spans="1:105" ht="12" customHeight="1" x14ac:dyDescent="0.25">
      <c r="A10" s="56" t="s">
        <v>95</v>
      </c>
      <c r="B10" s="260">
        <v>8.9101781383900374</v>
      </c>
      <c r="C10" s="260">
        <v>7.930090952597336</v>
      </c>
      <c r="D10" s="260">
        <v>6.2201850801909888</v>
      </c>
      <c r="E10" s="260">
        <v>7.8272999584785552</v>
      </c>
      <c r="F10" s="260">
        <v>7.0980110598529667</v>
      </c>
      <c r="G10" s="260">
        <v>6.3727947254749591</v>
      </c>
      <c r="H10" s="260">
        <v>5.5772266777745259</v>
      </c>
      <c r="I10" s="260">
        <v>5.2557483353029459</v>
      </c>
      <c r="J10" s="260">
        <v>4.1005853257719984</v>
      </c>
      <c r="K10" s="260">
        <v>2.673562929555692</v>
      </c>
      <c r="L10" s="260">
        <v>3.052821371680551</v>
      </c>
      <c r="M10" s="260">
        <v>2.482517437008751</v>
      </c>
      <c r="N10" s="260">
        <v>2.171949050715015</v>
      </c>
      <c r="O10" s="260">
        <v>2.3215238872317929</v>
      </c>
      <c r="P10" s="260">
        <v>1.9675506009752171</v>
      </c>
      <c r="Q10" s="260">
        <v>1.804648381484665</v>
      </c>
      <c r="R10" s="260">
        <v>1.8207021392913749</v>
      </c>
      <c r="S10" s="260">
        <v>1.7244656778638201</v>
      </c>
      <c r="T10" s="260">
        <v>1.1894771422876831</v>
      </c>
      <c r="U10" s="260">
        <v>1.198846621468221</v>
      </c>
      <c r="V10" s="260">
        <v>1.116190809933963</v>
      </c>
      <c r="W10" s="260">
        <v>1.1179507771121711</v>
      </c>
      <c r="X10" s="260">
        <v>1.119124416626182</v>
      </c>
      <c r="Y10" s="260">
        <v>1.0323048160325821</v>
      </c>
      <c r="DA10" s="68" t="s">
        <v>2701</v>
      </c>
    </row>
    <row r="11" spans="1:105" ht="12" customHeight="1" x14ac:dyDescent="0.25">
      <c r="A11" s="37" t="s">
        <v>159</v>
      </c>
      <c r="B11" s="226">
        <v>1.0635953390376629</v>
      </c>
      <c r="C11" s="226">
        <v>0.68455891711743344</v>
      </c>
      <c r="D11" s="226">
        <v>0.68023732336319576</v>
      </c>
      <c r="E11" s="226">
        <v>1.118491552028396</v>
      </c>
      <c r="F11" s="226">
        <v>0.91690198557661784</v>
      </c>
      <c r="G11" s="226">
        <v>0.69208791201788555</v>
      </c>
      <c r="H11" s="226">
        <v>0.48413914484509363</v>
      </c>
      <c r="I11" s="226">
        <v>0.33234178994368219</v>
      </c>
      <c r="J11" s="226">
        <v>0.32825456188602042</v>
      </c>
      <c r="K11" s="226">
        <v>0.2976965729382765</v>
      </c>
      <c r="L11" s="226">
        <v>0.1717784474272584</v>
      </c>
      <c r="M11" s="226">
        <v>0.15976517897428069</v>
      </c>
      <c r="N11" s="226">
        <v>0.15140545138767281</v>
      </c>
      <c r="O11" s="226">
        <v>0.16647339063059949</v>
      </c>
      <c r="P11" s="226">
        <v>0.15996175490072909</v>
      </c>
      <c r="Q11" s="226">
        <v>0.16518519039723151</v>
      </c>
      <c r="R11" s="226">
        <v>0.1542247607602561</v>
      </c>
      <c r="S11" s="226">
        <v>6.4314817926136303E-2</v>
      </c>
      <c r="T11" s="226">
        <v>0.12286497256375301</v>
      </c>
      <c r="U11" s="226">
        <v>3.21256918392753E-2</v>
      </c>
      <c r="V11" s="226">
        <v>2.5258362821962629E-2</v>
      </c>
      <c r="W11" s="226">
        <v>2.2775563429325039E-2</v>
      </c>
      <c r="X11" s="226">
        <v>3.3722165373480183E-2</v>
      </c>
      <c r="Y11" s="226">
        <v>3.074549097578232E-2</v>
      </c>
      <c r="DA11" s="69" t="s">
        <v>2702</v>
      </c>
    </row>
    <row r="12" spans="1:105" ht="12" customHeight="1" x14ac:dyDescent="0.25">
      <c r="A12" s="37" t="s">
        <v>35</v>
      </c>
      <c r="B12" s="226">
        <v>7.4463694777533247</v>
      </c>
      <c r="C12" s="226">
        <v>6.6839703385508544</v>
      </c>
      <c r="D12" s="226">
        <v>5.0044668919201989</v>
      </c>
      <c r="E12" s="226">
        <v>6.2505179034614624</v>
      </c>
      <c r="F12" s="226">
        <v>5.707416247582259</v>
      </c>
      <c r="G12" s="226">
        <v>5.1930494465739869</v>
      </c>
      <c r="H12" s="226">
        <v>4.5174955416883744</v>
      </c>
      <c r="I12" s="226">
        <v>4.2969783970408892</v>
      </c>
      <c r="J12" s="226">
        <v>3.314862056481974</v>
      </c>
      <c r="K12" s="226">
        <v>1.908795155422462</v>
      </c>
      <c r="L12" s="226">
        <v>2.4541686138986401</v>
      </c>
      <c r="M12" s="226">
        <v>1.959239828119399</v>
      </c>
      <c r="N12" s="226">
        <v>1.6747492712482981</v>
      </c>
      <c r="O12" s="226">
        <v>1.781479103943594</v>
      </c>
      <c r="P12" s="226">
        <v>1.4689904521083019</v>
      </c>
      <c r="Q12" s="226">
        <v>1.342462959936666</v>
      </c>
      <c r="R12" s="226">
        <v>1.325071305012504</v>
      </c>
      <c r="S12" s="226">
        <v>1.2774430531734711</v>
      </c>
      <c r="T12" s="226">
        <v>0.59476145258279278</v>
      </c>
      <c r="U12" s="226">
        <v>0.66773499729847985</v>
      </c>
      <c r="V12" s="226">
        <v>0.60026519197707617</v>
      </c>
      <c r="W12" s="226">
        <v>0.64088343453965135</v>
      </c>
      <c r="X12" s="226">
        <v>0.66455485296159056</v>
      </c>
      <c r="Y12" s="226">
        <v>0.60918438359457916</v>
      </c>
      <c r="DA12" s="69" t="s">
        <v>2703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2704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2.8713935129131081E-3</v>
      </c>
      <c r="DA14" s="69" t="s">
        <v>2705</v>
      </c>
    </row>
    <row r="15" spans="1:105" ht="12" customHeight="1" x14ac:dyDescent="0.25">
      <c r="A15" s="37" t="s">
        <v>40</v>
      </c>
      <c r="B15" s="226">
        <v>0.40021332159905088</v>
      </c>
      <c r="C15" s="226">
        <v>0.56156169692904778</v>
      </c>
      <c r="D15" s="226">
        <v>0.53548086490759372</v>
      </c>
      <c r="E15" s="226">
        <v>0.45829050298869811</v>
      </c>
      <c r="F15" s="226">
        <v>0.47369282669409007</v>
      </c>
      <c r="G15" s="226">
        <v>0.48765736688308642</v>
      </c>
      <c r="H15" s="226">
        <v>0.57559199124105875</v>
      </c>
      <c r="I15" s="226">
        <v>0.62642814831837434</v>
      </c>
      <c r="J15" s="226">
        <v>0.45746870740400453</v>
      </c>
      <c r="K15" s="226">
        <v>0.46707120119495232</v>
      </c>
      <c r="L15" s="226">
        <v>0.42687431035465317</v>
      </c>
      <c r="M15" s="226">
        <v>0.36351242991507149</v>
      </c>
      <c r="N15" s="226">
        <v>0.34579432807904381</v>
      </c>
      <c r="O15" s="226">
        <v>0.37357139265759948</v>
      </c>
      <c r="P15" s="226">
        <v>0.33859839396618591</v>
      </c>
      <c r="Q15" s="226">
        <v>0.29700023115076768</v>
      </c>
      <c r="R15" s="226">
        <v>0.34140607351861529</v>
      </c>
      <c r="S15" s="226">
        <v>0.38270780676421329</v>
      </c>
      <c r="T15" s="226">
        <v>0.4718507171411373</v>
      </c>
      <c r="U15" s="226">
        <v>0.49898593233046629</v>
      </c>
      <c r="V15" s="226">
        <v>0.4906672551349241</v>
      </c>
      <c r="W15" s="226">
        <v>0.45429177914319457</v>
      </c>
      <c r="X15" s="226">
        <v>0.42084739829111117</v>
      </c>
      <c r="Y15" s="226">
        <v>0.38950354794930719</v>
      </c>
      <c r="DA15" s="69" t="s">
        <v>2706</v>
      </c>
    </row>
    <row r="16" spans="1:105" ht="12" customHeight="1" x14ac:dyDescent="0.25">
      <c r="A16" s="57" t="s">
        <v>2707</v>
      </c>
      <c r="B16" s="261">
        <v>4.289030867086284</v>
      </c>
      <c r="C16" s="261">
        <v>3.8778404789453851</v>
      </c>
      <c r="D16" s="261">
        <v>3.0694076756731201</v>
      </c>
      <c r="E16" s="261">
        <v>3.9396409358641868</v>
      </c>
      <c r="F16" s="261">
        <v>3.5739165658018139</v>
      </c>
      <c r="G16" s="261">
        <v>3.186690196552886</v>
      </c>
      <c r="H16" s="261">
        <v>2.7659220803653009</v>
      </c>
      <c r="I16" s="261">
        <v>2.6711459086136808</v>
      </c>
      <c r="J16" s="261">
        <v>2.0672419354142222</v>
      </c>
      <c r="K16" s="261">
        <v>1.3280935948351491</v>
      </c>
      <c r="L16" s="261">
        <v>1.5894382984701629</v>
      </c>
      <c r="M16" s="261">
        <v>1.274499938304801</v>
      </c>
      <c r="N16" s="261">
        <v>1.0953114278473071</v>
      </c>
      <c r="O16" s="261">
        <v>1.210402356851715</v>
      </c>
      <c r="P16" s="261">
        <v>1.010947679832495</v>
      </c>
      <c r="Q16" s="261">
        <v>0.93663412666709223</v>
      </c>
      <c r="R16" s="261">
        <v>0.92543897126080044</v>
      </c>
      <c r="S16" s="261">
        <v>0.87000426835118505</v>
      </c>
      <c r="T16" s="261">
        <v>0.56289003716104247</v>
      </c>
      <c r="U16" s="261">
        <v>0.5793230243269385</v>
      </c>
      <c r="V16" s="261">
        <v>0.5261598703206547</v>
      </c>
      <c r="W16" s="261">
        <v>0.52221751042298237</v>
      </c>
      <c r="X16" s="261">
        <v>0.52754947824715714</v>
      </c>
      <c r="Y16" s="261">
        <v>0.48494032142890242</v>
      </c>
      <c r="DA16" s="70" t="s">
        <v>2708</v>
      </c>
    </row>
    <row r="17" spans="1:105" ht="12" customHeight="1" x14ac:dyDescent="0.25">
      <c r="A17" s="46" t="s">
        <v>28</v>
      </c>
      <c r="B17" s="229">
        <v>0.1168134928264586</v>
      </c>
      <c r="C17" s="229">
        <v>9.9039398329372294E-2</v>
      </c>
      <c r="D17" s="229">
        <v>0.12349241111860459</v>
      </c>
      <c r="E17" s="229">
        <v>0</v>
      </c>
      <c r="F17" s="229">
        <v>0</v>
      </c>
      <c r="G17" s="229">
        <v>0</v>
      </c>
      <c r="H17" s="229">
        <v>0</v>
      </c>
      <c r="I17" s="229">
        <v>0</v>
      </c>
      <c r="J17" s="229">
        <v>0</v>
      </c>
      <c r="K17" s="229">
        <v>0</v>
      </c>
      <c r="L17" s="229">
        <v>0</v>
      </c>
      <c r="M17" s="229">
        <v>0</v>
      </c>
      <c r="N17" s="229">
        <v>0</v>
      </c>
      <c r="O17" s="229">
        <v>0</v>
      </c>
      <c r="P17" s="229">
        <v>0</v>
      </c>
      <c r="Q17" s="229">
        <v>0</v>
      </c>
      <c r="R17" s="229">
        <v>0</v>
      </c>
      <c r="S17" s="229">
        <v>0</v>
      </c>
      <c r="T17" s="229">
        <v>0</v>
      </c>
      <c r="U17" s="229">
        <v>0</v>
      </c>
      <c r="V17" s="229">
        <v>0</v>
      </c>
      <c r="W17" s="229">
        <v>0</v>
      </c>
      <c r="X17" s="229">
        <v>0</v>
      </c>
      <c r="Y17" s="229">
        <v>0</v>
      </c>
      <c r="DA17" s="73" t="s">
        <v>2709</v>
      </c>
    </row>
    <row r="18" spans="1:105" ht="12" customHeight="1" x14ac:dyDescent="0.25">
      <c r="A18" s="46" t="s">
        <v>30</v>
      </c>
      <c r="B18" s="229">
        <v>0</v>
      </c>
      <c r="C18" s="229">
        <v>0</v>
      </c>
      <c r="D18" s="229">
        <v>0</v>
      </c>
      <c r="E18" s="229">
        <v>0</v>
      </c>
      <c r="F18" s="229">
        <v>0</v>
      </c>
      <c r="G18" s="229">
        <v>0</v>
      </c>
      <c r="H18" s="229">
        <v>0</v>
      </c>
      <c r="I18" s="229">
        <v>0</v>
      </c>
      <c r="J18" s="229">
        <v>0</v>
      </c>
      <c r="K18" s="229">
        <v>0</v>
      </c>
      <c r="L18" s="229">
        <v>0</v>
      </c>
      <c r="M18" s="229">
        <v>0</v>
      </c>
      <c r="N18" s="229">
        <v>0</v>
      </c>
      <c r="O18" s="229">
        <v>0</v>
      </c>
      <c r="P18" s="229">
        <v>0</v>
      </c>
      <c r="Q18" s="229">
        <v>0</v>
      </c>
      <c r="R18" s="229">
        <v>0</v>
      </c>
      <c r="S18" s="229">
        <v>0</v>
      </c>
      <c r="T18" s="229">
        <v>0</v>
      </c>
      <c r="U18" s="229">
        <v>0</v>
      </c>
      <c r="V18" s="229">
        <v>0</v>
      </c>
      <c r="W18" s="229">
        <v>0</v>
      </c>
      <c r="X18" s="229">
        <v>0</v>
      </c>
      <c r="Y18" s="229">
        <v>0</v>
      </c>
      <c r="DA18" s="73" t="s">
        <v>2710</v>
      </c>
    </row>
    <row r="19" spans="1:105" ht="12" customHeight="1" x14ac:dyDescent="0.25">
      <c r="A19" s="46" t="s">
        <v>31</v>
      </c>
      <c r="B19" s="229">
        <v>0</v>
      </c>
      <c r="C19" s="229">
        <v>0</v>
      </c>
      <c r="D19" s="229">
        <v>0</v>
      </c>
      <c r="E19" s="229">
        <v>0</v>
      </c>
      <c r="F19" s="229">
        <v>9.0574355677144253E-2</v>
      </c>
      <c r="G19" s="229">
        <v>9.0414039935904814E-2</v>
      </c>
      <c r="H19" s="229">
        <v>9.164559258907351E-2</v>
      </c>
      <c r="I19" s="229">
        <v>0</v>
      </c>
      <c r="J19" s="229">
        <v>0</v>
      </c>
      <c r="K19" s="229">
        <v>0</v>
      </c>
      <c r="L19" s="229">
        <v>0</v>
      </c>
      <c r="M19" s="229">
        <v>0</v>
      </c>
      <c r="N19" s="229">
        <v>0</v>
      </c>
      <c r="O19" s="229">
        <v>0</v>
      </c>
      <c r="P19" s="229">
        <v>0</v>
      </c>
      <c r="Q19" s="229">
        <v>0</v>
      </c>
      <c r="R19" s="229">
        <v>0</v>
      </c>
      <c r="S19" s="229">
        <v>8.3188229731448932E-2</v>
      </c>
      <c r="T19" s="229">
        <v>2.0363093314254201E-2</v>
      </c>
      <c r="U19" s="229">
        <v>6.9496074773125693E-2</v>
      </c>
      <c r="V19" s="229">
        <v>5.9002873190207757E-2</v>
      </c>
      <c r="W19" s="229">
        <v>7.2491028556044126E-2</v>
      </c>
      <c r="X19" s="229">
        <v>7.5857667385273261E-2</v>
      </c>
      <c r="Y19" s="229">
        <v>5.2391280315005027E-2</v>
      </c>
      <c r="DA19" s="73" t="s">
        <v>2711</v>
      </c>
    </row>
    <row r="20" spans="1:105" ht="12" customHeight="1" x14ac:dyDescent="0.25">
      <c r="A20" s="46" t="s">
        <v>159</v>
      </c>
      <c r="B20" s="229">
        <v>0.41873623493529971</v>
      </c>
      <c r="C20" s="229">
        <v>0.28104982583683608</v>
      </c>
      <c r="D20" s="229">
        <v>0.28131262136632862</v>
      </c>
      <c r="E20" s="229">
        <v>0.40260036570267121</v>
      </c>
      <c r="F20" s="229">
        <v>0.3381867478055518</v>
      </c>
      <c r="G20" s="229">
        <v>0.2733892215824707</v>
      </c>
      <c r="H20" s="229">
        <v>0.20834192267083809</v>
      </c>
      <c r="I20" s="229">
        <v>0.13605374127624209</v>
      </c>
      <c r="J20" s="229">
        <v>0.13665580464628591</v>
      </c>
      <c r="K20" s="229">
        <v>0.14115169908893699</v>
      </c>
      <c r="L20" s="229">
        <v>6.6889120679546027E-2</v>
      </c>
      <c r="M20" s="229">
        <v>6.7291276539721473E-2</v>
      </c>
      <c r="N20" s="229">
        <v>6.8698253858947664E-2</v>
      </c>
      <c r="O20" s="229">
        <v>6.6906597261550849E-2</v>
      </c>
      <c r="P20" s="229">
        <v>6.8095307519435377E-2</v>
      </c>
      <c r="Q20" s="229">
        <v>6.7383192857175936E-2</v>
      </c>
      <c r="R20" s="229">
        <v>6.8991400598305802E-2</v>
      </c>
      <c r="S20" s="229">
        <v>3.02604248509722E-2</v>
      </c>
      <c r="T20" s="229">
        <v>7.5368117814120783E-2</v>
      </c>
      <c r="U20" s="229">
        <v>1.8262084335428291E-2</v>
      </c>
      <c r="V20" s="229">
        <v>1.547853962569562E-2</v>
      </c>
      <c r="W20" s="229">
        <v>1.432932319723312E-2</v>
      </c>
      <c r="X20" s="229">
        <v>2.0607282121173669E-2</v>
      </c>
      <c r="Y20" s="229">
        <v>1.903974559405695E-2</v>
      </c>
      <c r="DA20" s="73" t="s">
        <v>2712</v>
      </c>
    </row>
    <row r="21" spans="1:105" ht="12" customHeight="1" x14ac:dyDescent="0.25">
      <c r="A21" s="46" t="s">
        <v>32</v>
      </c>
      <c r="B21" s="229">
        <v>0.79247030540266206</v>
      </c>
      <c r="C21" s="229">
        <v>0.71291990815099426</v>
      </c>
      <c r="D21" s="229">
        <v>0.55431517329484603</v>
      </c>
      <c r="E21" s="229">
        <v>0.46213397177015902</v>
      </c>
      <c r="F21" s="229">
        <v>0.38680399356117218</v>
      </c>
      <c r="G21" s="229">
        <v>0.15444498914083629</v>
      </c>
      <c r="H21" s="229">
        <v>0.2348300605598857</v>
      </c>
      <c r="I21" s="229">
        <v>0.23576992045559619</v>
      </c>
      <c r="J21" s="229">
        <v>0.1572725265548798</v>
      </c>
      <c r="K21" s="229">
        <v>0.15983387633346199</v>
      </c>
      <c r="L21" s="229">
        <v>0.15552483134234529</v>
      </c>
      <c r="M21" s="229">
        <v>0</v>
      </c>
      <c r="N21" s="229">
        <v>0</v>
      </c>
      <c r="O21" s="229">
        <v>7.714806963618713E-2</v>
      </c>
      <c r="P21" s="229">
        <v>7.7903041752055688E-2</v>
      </c>
      <c r="Q21" s="229">
        <v>7.7506439081100179E-2</v>
      </c>
      <c r="R21" s="229">
        <v>7.8341796114306195E-2</v>
      </c>
      <c r="S21" s="229">
        <v>0</v>
      </c>
      <c r="T21" s="229">
        <v>0</v>
      </c>
      <c r="U21" s="229">
        <v>0</v>
      </c>
      <c r="V21" s="229">
        <v>0</v>
      </c>
      <c r="W21" s="229">
        <v>0</v>
      </c>
      <c r="X21" s="229">
        <v>0</v>
      </c>
      <c r="Y21" s="229">
        <v>0</v>
      </c>
      <c r="DA21" s="73" t="s">
        <v>2713</v>
      </c>
    </row>
    <row r="22" spans="1:105" ht="12" customHeight="1" x14ac:dyDescent="0.25">
      <c r="A22" s="46" t="s">
        <v>33</v>
      </c>
      <c r="B22" s="229">
        <v>0</v>
      </c>
      <c r="C22" s="229">
        <v>0</v>
      </c>
      <c r="D22" s="229">
        <v>0</v>
      </c>
      <c r="E22" s="229">
        <v>0</v>
      </c>
      <c r="F22" s="229">
        <v>0</v>
      </c>
      <c r="G22" s="229">
        <v>0</v>
      </c>
      <c r="H22" s="229">
        <v>0</v>
      </c>
      <c r="I22" s="229">
        <v>0</v>
      </c>
      <c r="J22" s="229">
        <v>0</v>
      </c>
      <c r="K22" s="229">
        <v>0</v>
      </c>
      <c r="L22" s="229">
        <v>0</v>
      </c>
      <c r="M22" s="229">
        <v>0</v>
      </c>
      <c r="N22" s="229">
        <v>0</v>
      </c>
      <c r="O22" s="229">
        <v>0</v>
      </c>
      <c r="P22" s="229">
        <v>0</v>
      </c>
      <c r="Q22" s="229">
        <v>0</v>
      </c>
      <c r="R22" s="229">
        <v>0</v>
      </c>
      <c r="S22" s="229">
        <v>0</v>
      </c>
      <c r="T22" s="229">
        <v>0</v>
      </c>
      <c r="U22" s="229">
        <v>3.0108145200459692E-4</v>
      </c>
      <c r="V22" s="229">
        <v>0</v>
      </c>
      <c r="W22" s="229">
        <v>0</v>
      </c>
      <c r="X22" s="229">
        <v>0</v>
      </c>
      <c r="Y22" s="229">
        <v>0</v>
      </c>
      <c r="DA22" s="73" t="s">
        <v>2714</v>
      </c>
    </row>
    <row r="23" spans="1:105" ht="12" customHeight="1" x14ac:dyDescent="0.25">
      <c r="A23" s="46" t="s">
        <v>35</v>
      </c>
      <c r="B23" s="229">
        <v>2.931626911671851</v>
      </c>
      <c r="C23" s="229">
        <v>2.7441446639223912</v>
      </c>
      <c r="D23" s="229">
        <v>2.069600787187921</v>
      </c>
      <c r="E23" s="229">
        <v>2.2498701838212809</v>
      </c>
      <c r="F23" s="229">
        <v>2.105102365907269</v>
      </c>
      <c r="G23" s="229">
        <v>2.0513633039749619</v>
      </c>
      <c r="H23" s="229">
        <v>1.944035546048313</v>
      </c>
      <c r="I23" s="229">
        <v>1.759092611253225</v>
      </c>
      <c r="J23" s="229">
        <v>1.3800117171784481</v>
      </c>
      <c r="K23" s="229">
        <v>0.90504797129953873</v>
      </c>
      <c r="L23" s="229">
        <v>0.95563316028068435</v>
      </c>
      <c r="M23" s="229">
        <v>0.82520953519441576</v>
      </c>
      <c r="N23" s="229">
        <v>0.75989569418945346</v>
      </c>
      <c r="O23" s="229">
        <v>0.7159865278524199</v>
      </c>
      <c r="P23" s="229">
        <v>0.62534545611548098</v>
      </c>
      <c r="Q23" s="229">
        <v>0.54762439850384881</v>
      </c>
      <c r="R23" s="229">
        <v>0.59276166015616993</v>
      </c>
      <c r="S23" s="229">
        <v>0.60104297514062066</v>
      </c>
      <c r="T23" s="229">
        <v>0.3648399563699728</v>
      </c>
      <c r="U23" s="229">
        <v>0.37957883974575579</v>
      </c>
      <c r="V23" s="229">
        <v>0.36784761646800263</v>
      </c>
      <c r="W23" s="229">
        <v>0.40321399265351188</v>
      </c>
      <c r="X23" s="229">
        <v>0.40610290556087342</v>
      </c>
      <c r="Y23" s="229">
        <v>0.37724932389758542</v>
      </c>
      <c r="DA23" s="73" t="s">
        <v>2715</v>
      </c>
    </row>
    <row r="24" spans="1:105" ht="12" customHeight="1" x14ac:dyDescent="0.25">
      <c r="A24" s="46" t="s">
        <v>36</v>
      </c>
      <c r="B24" s="229">
        <v>0</v>
      </c>
      <c r="C24" s="229">
        <v>0</v>
      </c>
      <c r="D24" s="229">
        <v>0</v>
      </c>
      <c r="E24" s="229">
        <v>0</v>
      </c>
      <c r="F24" s="229">
        <v>0</v>
      </c>
      <c r="G24" s="229">
        <v>0</v>
      </c>
      <c r="H24" s="229">
        <v>0</v>
      </c>
      <c r="I24" s="229">
        <v>0</v>
      </c>
      <c r="J24" s="229">
        <v>0</v>
      </c>
      <c r="K24" s="229">
        <v>0</v>
      </c>
      <c r="L24" s="229">
        <v>0</v>
      </c>
      <c r="M24" s="229">
        <v>0</v>
      </c>
      <c r="N24" s="229">
        <v>0</v>
      </c>
      <c r="O24" s="229">
        <v>0</v>
      </c>
      <c r="P24" s="229">
        <v>0</v>
      </c>
      <c r="Q24" s="229">
        <v>0</v>
      </c>
      <c r="R24" s="229">
        <v>0</v>
      </c>
      <c r="S24" s="229">
        <v>0</v>
      </c>
      <c r="T24" s="229">
        <v>0</v>
      </c>
      <c r="U24" s="229">
        <v>0</v>
      </c>
      <c r="V24" s="229">
        <v>0</v>
      </c>
      <c r="W24" s="229">
        <v>0</v>
      </c>
      <c r="X24" s="229">
        <v>0</v>
      </c>
      <c r="Y24" s="229">
        <v>0</v>
      </c>
      <c r="DA24" s="73" t="s">
        <v>2716</v>
      </c>
    </row>
    <row r="25" spans="1:105" ht="12" customHeight="1" x14ac:dyDescent="0.25">
      <c r="A25" s="46" t="s">
        <v>38</v>
      </c>
      <c r="B25" s="229">
        <v>2.9383922250013478E-2</v>
      </c>
      <c r="C25" s="229">
        <v>4.0686682705790393E-2</v>
      </c>
      <c r="D25" s="229">
        <v>4.0686682705419829E-2</v>
      </c>
      <c r="E25" s="229">
        <v>4.5211041822597518E-2</v>
      </c>
      <c r="F25" s="229">
        <v>4.0686682705764803E-2</v>
      </c>
      <c r="G25" s="229">
        <v>4.0686682705333557E-2</v>
      </c>
      <c r="H25" s="229">
        <v>4.2948862263965423E-2</v>
      </c>
      <c r="I25" s="229">
        <v>0.28254459938087462</v>
      </c>
      <c r="J25" s="229">
        <v>0.2757661980368657</v>
      </c>
      <c r="K25" s="229">
        <v>1.130276045528333E-2</v>
      </c>
      <c r="L25" s="229">
        <v>0.22830111399473499</v>
      </c>
      <c r="M25" s="229">
        <v>0.20343341351965291</v>
      </c>
      <c r="N25" s="229">
        <v>0.18986847350727251</v>
      </c>
      <c r="O25" s="229">
        <v>0.19439283262365509</v>
      </c>
      <c r="P25" s="229">
        <v>0.1446655690233489</v>
      </c>
      <c r="Q25" s="229">
        <v>0.14466556902291561</v>
      </c>
      <c r="R25" s="229">
        <v>7.6849006292234415E-2</v>
      </c>
      <c r="S25" s="229">
        <v>4.3664947877066443E-2</v>
      </c>
      <c r="T25" s="229">
        <v>2.5355940660804571E-2</v>
      </c>
      <c r="U25" s="229">
        <v>3.7830477577550557E-2</v>
      </c>
      <c r="V25" s="229">
        <v>4.2192089960739872E-2</v>
      </c>
      <c r="W25" s="229">
        <v>2.9367647573310032E-2</v>
      </c>
      <c r="X25" s="229">
        <v>2.3614550641005299E-2</v>
      </c>
      <c r="Y25" s="229">
        <v>3.2956212987013622E-2</v>
      </c>
      <c r="DA25" s="73" t="s">
        <v>2717</v>
      </c>
    </row>
    <row r="26" spans="1:105" ht="12" customHeight="1" x14ac:dyDescent="0.25">
      <c r="A26" s="46" t="s">
        <v>39</v>
      </c>
      <c r="B26" s="229">
        <v>0</v>
      </c>
      <c r="C26" s="229">
        <v>0</v>
      </c>
      <c r="D26" s="229">
        <v>0</v>
      </c>
      <c r="E26" s="229">
        <v>0.77982537274747787</v>
      </c>
      <c r="F26" s="229">
        <v>0.6125624201449128</v>
      </c>
      <c r="G26" s="229">
        <v>0.57639195921337816</v>
      </c>
      <c r="H26" s="229">
        <v>0.24412009623322531</v>
      </c>
      <c r="I26" s="229">
        <v>0.2576850362477438</v>
      </c>
      <c r="J26" s="229">
        <v>0.11753568899774219</v>
      </c>
      <c r="K26" s="229">
        <v>0.1107572876579276</v>
      </c>
      <c r="L26" s="229">
        <v>0.18309007217285209</v>
      </c>
      <c r="M26" s="229">
        <v>0.17856571305101049</v>
      </c>
      <c r="N26" s="229">
        <v>7.6849006291633409E-2</v>
      </c>
      <c r="O26" s="229">
        <v>0.1559683294779019</v>
      </c>
      <c r="P26" s="229">
        <v>9.4938305422174116E-2</v>
      </c>
      <c r="Q26" s="229">
        <v>9.945452720205164E-2</v>
      </c>
      <c r="R26" s="229">
        <v>0.1084951080997842</v>
      </c>
      <c r="S26" s="229">
        <v>0.1118476907510768</v>
      </c>
      <c r="T26" s="229">
        <v>7.6962929001890126E-2</v>
      </c>
      <c r="U26" s="229">
        <v>7.385446644307353E-2</v>
      </c>
      <c r="V26" s="229">
        <v>4.1638751076008861E-2</v>
      </c>
      <c r="W26" s="229">
        <v>2.815518442883145E-3</v>
      </c>
      <c r="X26" s="229">
        <v>1.3670725388314571E-3</v>
      </c>
      <c r="Y26" s="229">
        <v>3.303758635241366E-3</v>
      </c>
      <c r="DA26" s="73" t="s">
        <v>2718</v>
      </c>
    </row>
    <row r="27" spans="1:105" ht="12" customHeight="1" x14ac:dyDescent="0.25">
      <c r="A27" s="57" t="s">
        <v>2719</v>
      </c>
      <c r="B27" s="261">
        <v>36.456762370233427</v>
      </c>
      <c r="C27" s="261">
        <v>32.961644071035778</v>
      </c>
      <c r="D27" s="261">
        <v>26.089965243221521</v>
      </c>
      <c r="E27" s="261">
        <v>33.486947954845583</v>
      </c>
      <c r="F27" s="261">
        <v>30.37829080931543</v>
      </c>
      <c r="G27" s="261">
        <v>27.086866670699521</v>
      </c>
      <c r="H27" s="261">
        <v>23.510337683105071</v>
      </c>
      <c r="I27" s="261">
        <v>22.704740223216302</v>
      </c>
      <c r="J27" s="261">
        <v>17.571556451020879</v>
      </c>
      <c r="K27" s="261">
        <v>11.28879555609876</v>
      </c>
      <c r="L27" s="261">
        <v>13.510225536996391</v>
      </c>
      <c r="M27" s="261">
        <v>10.83324947559081</v>
      </c>
      <c r="N27" s="261">
        <v>9.310147136702108</v>
      </c>
      <c r="O27" s="261">
        <v>10.28842003323957</v>
      </c>
      <c r="P27" s="261">
        <v>8.5930552785762053</v>
      </c>
      <c r="Q27" s="261">
        <v>7.9613900766702814</v>
      </c>
      <c r="R27" s="261">
        <v>7.866231255716805</v>
      </c>
      <c r="S27" s="261">
        <v>7.3950362809850736</v>
      </c>
      <c r="T27" s="261">
        <v>4.7845653158688606</v>
      </c>
      <c r="U27" s="261">
        <v>4.9242457067789784</v>
      </c>
      <c r="V27" s="261">
        <v>4.4723588977255666</v>
      </c>
      <c r="W27" s="261">
        <v>4.4388488385953524</v>
      </c>
      <c r="X27" s="261">
        <v>4.4841705651008343</v>
      </c>
      <c r="Y27" s="261">
        <v>4.1219927321456709</v>
      </c>
      <c r="DA27" s="70" t="s">
        <v>2720</v>
      </c>
    </row>
    <row r="28" spans="1:105" ht="12" customHeight="1" x14ac:dyDescent="0.25">
      <c r="A28" s="46" t="s">
        <v>28</v>
      </c>
      <c r="B28" s="229">
        <v>0.99291468902489866</v>
      </c>
      <c r="C28" s="229">
        <v>0.84183488579966459</v>
      </c>
      <c r="D28" s="229">
        <v>1.0496854945081391</v>
      </c>
      <c r="E28" s="229">
        <v>0</v>
      </c>
      <c r="F28" s="229">
        <v>0</v>
      </c>
      <c r="G28" s="229">
        <v>0</v>
      </c>
      <c r="H28" s="229">
        <v>0</v>
      </c>
      <c r="I28" s="229">
        <v>0</v>
      </c>
      <c r="J28" s="229">
        <v>0</v>
      </c>
      <c r="K28" s="229">
        <v>0</v>
      </c>
      <c r="L28" s="229">
        <v>0</v>
      </c>
      <c r="M28" s="229">
        <v>0</v>
      </c>
      <c r="N28" s="229">
        <v>0</v>
      </c>
      <c r="O28" s="229">
        <v>0</v>
      </c>
      <c r="P28" s="229">
        <v>0</v>
      </c>
      <c r="Q28" s="229">
        <v>0</v>
      </c>
      <c r="R28" s="229">
        <v>0</v>
      </c>
      <c r="S28" s="229">
        <v>0</v>
      </c>
      <c r="T28" s="229">
        <v>0</v>
      </c>
      <c r="U28" s="229">
        <v>0</v>
      </c>
      <c r="V28" s="229">
        <v>0</v>
      </c>
      <c r="W28" s="229">
        <v>0</v>
      </c>
      <c r="X28" s="229">
        <v>0</v>
      </c>
      <c r="Y28" s="229">
        <v>0</v>
      </c>
      <c r="DA28" s="73" t="s">
        <v>2721</v>
      </c>
    </row>
    <row r="29" spans="1:105" ht="12" customHeight="1" x14ac:dyDescent="0.25">
      <c r="A29" s="46" t="s">
        <v>30</v>
      </c>
      <c r="B29" s="229">
        <v>0</v>
      </c>
      <c r="C29" s="229">
        <v>0</v>
      </c>
      <c r="D29" s="229">
        <v>0</v>
      </c>
      <c r="E29" s="229">
        <v>0</v>
      </c>
      <c r="F29" s="229">
        <v>0</v>
      </c>
      <c r="G29" s="229">
        <v>0</v>
      </c>
      <c r="H29" s="229">
        <v>0</v>
      </c>
      <c r="I29" s="229">
        <v>0</v>
      </c>
      <c r="J29" s="229">
        <v>0</v>
      </c>
      <c r="K29" s="229">
        <v>0</v>
      </c>
      <c r="L29" s="229">
        <v>0</v>
      </c>
      <c r="M29" s="229">
        <v>0</v>
      </c>
      <c r="N29" s="229">
        <v>0</v>
      </c>
      <c r="O29" s="229">
        <v>0</v>
      </c>
      <c r="P29" s="229">
        <v>0</v>
      </c>
      <c r="Q29" s="229">
        <v>0</v>
      </c>
      <c r="R29" s="229">
        <v>0</v>
      </c>
      <c r="S29" s="229">
        <v>0</v>
      </c>
      <c r="T29" s="229">
        <v>0</v>
      </c>
      <c r="U29" s="229">
        <v>0</v>
      </c>
      <c r="V29" s="229">
        <v>0</v>
      </c>
      <c r="W29" s="229">
        <v>0</v>
      </c>
      <c r="X29" s="229">
        <v>0</v>
      </c>
      <c r="Y29" s="229">
        <v>0</v>
      </c>
      <c r="DA29" s="73" t="s">
        <v>2722</v>
      </c>
    </row>
    <row r="30" spans="1:105" ht="12" customHeight="1" x14ac:dyDescent="0.25">
      <c r="A30" s="46" t="s">
        <v>31</v>
      </c>
      <c r="B30" s="229">
        <v>0</v>
      </c>
      <c r="C30" s="229">
        <v>0</v>
      </c>
      <c r="D30" s="229">
        <v>0</v>
      </c>
      <c r="E30" s="229">
        <v>0</v>
      </c>
      <c r="F30" s="229">
        <v>0.76988202325572608</v>
      </c>
      <c r="G30" s="229">
        <v>0.7685193394551908</v>
      </c>
      <c r="H30" s="229">
        <v>0.7789875370071252</v>
      </c>
      <c r="I30" s="229">
        <v>0</v>
      </c>
      <c r="J30" s="229">
        <v>0</v>
      </c>
      <c r="K30" s="229">
        <v>0</v>
      </c>
      <c r="L30" s="229">
        <v>0</v>
      </c>
      <c r="M30" s="229">
        <v>0</v>
      </c>
      <c r="N30" s="229">
        <v>0</v>
      </c>
      <c r="O30" s="229">
        <v>0</v>
      </c>
      <c r="P30" s="229">
        <v>0</v>
      </c>
      <c r="Q30" s="229">
        <v>0</v>
      </c>
      <c r="R30" s="229">
        <v>0</v>
      </c>
      <c r="S30" s="229">
        <v>0.70709995271731585</v>
      </c>
      <c r="T30" s="229">
        <v>0.1730862931711607</v>
      </c>
      <c r="U30" s="229">
        <v>0.5907166355715685</v>
      </c>
      <c r="V30" s="229">
        <v>0.50152442211676629</v>
      </c>
      <c r="W30" s="229">
        <v>0.61617374272637526</v>
      </c>
      <c r="X30" s="229">
        <v>0.64479017277482265</v>
      </c>
      <c r="Y30" s="229">
        <v>0.44532588267754269</v>
      </c>
      <c r="DA30" s="73" t="s">
        <v>2723</v>
      </c>
    </row>
    <row r="31" spans="1:105" ht="12" customHeight="1" x14ac:dyDescent="0.25">
      <c r="A31" s="46" t="s">
        <v>159</v>
      </c>
      <c r="B31" s="229">
        <v>3.559257996950048</v>
      </c>
      <c r="C31" s="229">
        <v>2.3889235196131069</v>
      </c>
      <c r="D31" s="229">
        <v>2.3911572816137929</v>
      </c>
      <c r="E31" s="229">
        <v>3.4221031084727032</v>
      </c>
      <c r="F31" s="229">
        <v>2.8745873563471909</v>
      </c>
      <c r="G31" s="229">
        <v>2.3238083834509999</v>
      </c>
      <c r="H31" s="229">
        <v>1.770906342702125</v>
      </c>
      <c r="I31" s="229">
        <v>1.156456800848058</v>
      </c>
      <c r="J31" s="229">
        <v>1.1615743394934299</v>
      </c>
      <c r="K31" s="229">
        <v>1.199789442255965</v>
      </c>
      <c r="L31" s="229">
        <v>0.56855752577614138</v>
      </c>
      <c r="M31" s="229">
        <v>0.57197585058763267</v>
      </c>
      <c r="N31" s="229">
        <v>0.58393515780105498</v>
      </c>
      <c r="O31" s="229">
        <v>0.56870607672318196</v>
      </c>
      <c r="P31" s="229">
        <v>0.57881011391520065</v>
      </c>
      <c r="Q31" s="229">
        <v>0.57275713928599548</v>
      </c>
      <c r="R31" s="229">
        <v>0.58642690508559925</v>
      </c>
      <c r="S31" s="229">
        <v>0.25721361123326369</v>
      </c>
      <c r="T31" s="229">
        <v>0.64062900142002677</v>
      </c>
      <c r="U31" s="229">
        <v>0.15522771685114051</v>
      </c>
      <c r="V31" s="229">
        <v>0.1315675868184128</v>
      </c>
      <c r="W31" s="229">
        <v>0.12179924717648161</v>
      </c>
      <c r="X31" s="229">
        <v>0.17516189802997609</v>
      </c>
      <c r="Y31" s="229">
        <v>0.16183783754948411</v>
      </c>
      <c r="DA31" s="73" t="s">
        <v>2724</v>
      </c>
    </row>
    <row r="32" spans="1:105" ht="12" customHeight="1" x14ac:dyDescent="0.25">
      <c r="A32" s="46" t="s">
        <v>32</v>
      </c>
      <c r="B32" s="229">
        <v>6.7359975959226279</v>
      </c>
      <c r="C32" s="229">
        <v>6.0598192192834537</v>
      </c>
      <c r="D32" s="229">
        <v>4.7116789730061903</v>
      </c>
      <c r="E32" s="229">
        <v>3.92813876004635</v>
      </c>
      <c r="F32" s="229">
        <v>3.2878339452699632</v>
      </c>
      <c r="G32" s="229">
        <v>1.312782407697108</v>
      </c>
      <c r="H32" s="229">
        <v>1.9960555147590291</v>
      </c>
      <c r="I32" s="229">
        <v>2.0040443238725678</v>
      </c>
      <c r="J32" s="229">
        <v>1.336816475716478</v>
      </c>
      <c r="K32" s="229">
        <v>1.358587948834427</v>
      </c>
      <c r="L32" s="229">
        <v>1.321961066409935</v>
      </c>
      <c r="M32" s="229">
        <v>0</v>
      </c>
      <c r="N32" s="229">
        <v>0</v>
      </c>
      <c r="O32" s="229">
        <v>0.65575859190759045</v>
      </c>
      <c r="P32" s="229">
        <v>0.66217585489247321</v>
      </c>
      <c r="Q32" s="229">
        <v>0.65880473218935132</v>
      </c>
      <c r="R32" s="229">
        <v>0.66590526697160279</v>
      </c>
      <c r="S32" s="229">
        <v>0</v>
      </c>
      <c r="T32" s="229">
        <v>0</v>
      </c>
      <c r="U32" s="229">
        <v>0</v>
      </c>
      <c r="V32" s="229">
        <v>0</v>
      </c>
      <c r="W32" s="229">
        <v>0</v>
      </c>
      <c r="X32" s="229">
        <v>0</v>
      </c>
      <c r="Y32" s="229">
        <v>0</v>
      </c>
      <c r="DA32" s="73" t="s">
        <v>2725</v>
      </c>
    </row>
    <row r="33" spans="1:105" ht="12" customHeight="1" x14ac:dyDescent="0.25">
      <c r="A33" s="46" t="s">
        <v>33</v>
      </c>
      <c r="B33" s="229">
        <v>0</v>
      </c>
      <c r="C33" s="229">
        <v>0</v>
      </c>
      <c r="D33" s="229">
        <v>0</v>
      </c>
      <c r="E33" s="229">
        <v>0</v>
      </c>
      <c r="F33" s="229">
        <v>0</v>
      </c>
      <c r="G33" s="229">
        <v>0</v>
      </c>
      <c r="H33" s="229">
        <v>0</v>
      </c>
      <c r="I33" s="229">
        <v>0</v>
      </c>
      <c r="J33" s="229">
        <v>0</v>
      </c>
      <c r="K33" s="229">
        <v>0</v>
      </c>
      <c r="L33" s="229">
        <v>0</v>
      </c>
      <c r="M33" s="229">
        <v>0</v>
      </c>
      <c r="N33" s="229">
        <v>0</v>
      </c>
      <c r="O33" s="229">
        <v>0</v>
      </c>
      <c r="P33" s="229">
        <v>0</v>
      </c>
      <c r="Q33" s="229">
        <v>0</v>
      </c>
      <c r="R33" s="229">
        <v>0</v>
      </c>
      <c r="S33" s="229">
        <v>0</v>
      </c>
      <c r="T33" s="229">
        <v>0</v>
      </c>
      <c r="U33" s="229">
        <v>2.5591923420390729E-3</v>
      </c>
      <c r="V33" s="229">
        <v>0</v>
      </c>
      <c r="W33" s="229">
        <v>0</v>
      </c>
      <c r="X33" s="229">
        <v>0</v>
      </c>
      <c r="Y33" s="229">
        <v>0</v>
      </c>
      <c r="DA33" s="73" t="s">
        <v>2726</v>
      </c>
    </row>
    <row r="34" spans="1:105" ht="12" customHeight="1" x14ac:dyDescent="0.25">
      <c r="A34" s="46" t="s">
        <v>35</v>
      </c>
      <c r="B34" s="229">
        <v>24.918828749210739</v>
      </c>
      <c r="C34" s="229">
        <v>23.325229643340339</v>
      </c>
      <c r="D34" s="229">
        <v>17.591606691097329</v>
      </c>
      <c r="E34" s="229">
        <v>19.12389656248088</v>
      </c>
      <c r="F34" s="229">
        <v>17.893370110211791</v>
      </c>
      <c r="G34" s="229">
        <v>17.436588083787171</v>
      </c>
      <c r="H34" s="229">
        <v>16.524302141410669</v>
      </c>
      <c r="I34" s="229">
        <v>14.952287195652421</v>
      </c>
      <c r="J34" s="229">
        <v>11.73009959601681</v>
      </c>
      <c r="K34" s="229">
        <v>7.6929077560460781</v>
      </c>
      <c r="L34" s="229">
        <v>8.1228818623858192</v>
      </c>
      <c r="M34" s="229">
        <v>7.0142810491525358</v>
      </c>
      <c r="N34" s="229">
        <v>6.4591134006103532</v>
      </c>
      <c r="O34" s="229">
        <v>6.0858854867455676</v>
      </c>
      <c r="P34" s="229">
        <v>5.3154363769815873</v>
      </c>
      <c r="Q34" s="229">
        <v>4.6548073872827134</v>
      </c>
      <c r="R34" s="229">
        <v>5.0384741113274449</v>
      </c>
      <c r="S34" s="229">
        <v>5.1088652886952763</v>
      </c>
      <c r="T34" s="229">
        <v>3.101139629144769</v>
      </c>
      <c r="U34" s="229">
        <v>3.2264201378389239</v>
      </c>
      <c r="V34" s="229">
        <v>3.126704739978023</v>
      </c>
      <c r="W34" s="229">
        <v>3.4273189375548521</v>
      </c>
      <c r="X34" s="229">
        <v>3.4518746972674239</v>
      </c>
      <c r="Y34" s="229">
        <v>3.2066192531294759</v>
      </c>
      <c r="DA34" s="73" t="s">
        <v>2727</v>
      </c>
    </row>
    <row r="35" spans="1:105" ht="12" customHeight="1" x14ac:dyDescent="0.25">
      <c r="A35" s="46" t="s">
        <v>36</v>
      </c>
      <c r="B35" s="229">
        <v>0</v>
      </c>
      <c r="C35" s="229">
        <v>0</v>
      </c>
      <c r="D35" s="229">
        <v>0</v>
      </c>
      <c r="E35" s="229">
        <v>0</v>
      </c>
      <c r="F35" s="229">
        <v>0</v>
      </c>
      <c r="G35" s="229">
        <v>0</v>
      </c>
      <c r="H35" s="229">
        <v>0</v>
      </c>
      <c r="I35" s="229">
        <v>0</v>
      </c>
      <c r="J35" s="229">
        <v>0</v>
      </c>
      <c r="K35" s="229">
        <v>0</v>
      </c>
      <c r="L35" s="229">
        <v>0</v>
      </c>
      <c r="M35" s="229">
        <v>0</v>
      </c>
      <c r="N35" s="229">
        <v>0</v>
      </c>
      <c r="O35" s="229">
        <v>0</v>
      </c>
      <c r="P35" s="229">
        <v>0</v>
      </c>
      <c r="Q35" s="229">
        <v>0</v>
      </c>
      <c r="R35" s="229">
        <v>0</v>
      </c>
      <c r="S35" s="229">
        <v>0</v>
      </c>
      <c r="T35" s="229">
        <v>0</v>
      </c>
      <c r="U35" s="229">
        <v>0</v>
      </c>
      <c r="V35" s="229">
        <v>0</v>
      </c>
      <c r="W35" s="229">
        <v>0</v>
      </c>
      <c r="X35" s="229">
        <v>0</v>
      </c>
      <c r="Y35" s="229">
        <v>0</v>
      </c>
      <c r="DA35" s="73" t="s">
        <v>2728</v>
      </c>
    </row>
    <row r="36" spans="1:105" ht="12" customHeight="1" x14ac:dyDescent="0.25">
      <c r="A36" s="46" t="s">
        <v>38</v>
      </c>
      <c r="B36" s="229">
        <v>0.24976333912511459</v>
      </c>
      <c r="C36" s="229">
        <v>0.34583680299921837</v>
      </c>
      <c r="D36" s="229">
        <v>0.34583680299606862</v>
      </c>
      <c r="E36" s="229">
        <v>0.38429385549207878</v>
      </c>
      <c r="F36" s="229">
        <v>0.34583680299900088</v>
      </c>
      <c r="G36" s="229">
        <v>0.3458368029953352</v>
      </c>
      <c r="H36" s="229">
        <v>0.36506532924370622</v>
      </c>
      <c r="I36" s="229">
        <v>2.401629094737435</v>
      </c>
      <c r="J36" s="229">
        <v>2.344012683313359</v>
      </c>
      <c r="K36" s="229">
        <v>9.6073463869908324E-2</v>
      </c>
      <c r="L36" s="229">
        <v>1.940559468955247</v>
      </c>
      <c r="M36" s="229">
        <v>1.7291840149170501</v>
      </c>
      <c r="N36" s="229">
        <v>1.613882024811816</v>
      </c>
      <c r="O36" s="229">
        <v>1.652339077301068</v>
      </c>
      <c r="P36" s="229">
        <v>1.229657336698466</v>
      </c>
      <c r="Q36" s="229">
        <v>1.2296573366947821</v>
      </c>
      <c r="R36" s="229">
        <v>0.65321655348399277</v>
      </c>
      <c r="S36" s="229">
        <v>0.37115205695506492</v>
      </c>
      <c r="T36" s="229">
        <v>0.21552549561683881</v>
      </c>
      <c r="U36" s="229">
        <v>0.32155905940917978</v>
      </c>
      <c r="V36" s="229">
        <v>0.35863276466628902</v>
      </c>
      <c r="W36" s="229">
        <v>0.24962500437313531</v>
      </c>
      <c r="X36" s="229">
        <v>0.20072368044854499</v>
      </c>
      <c r="Y36" s="229">
        <v>0.28012781038961582</v>
      </c>
      <c r="DA36" s="73" t="s">
        <v>2729</v>
      </c>
    </row>
    <row r="37" spans="1:105" ht="12" customHeight="1" x14ac:dyDescent="0.25">
      <c r="A37" s="46" t="s">
        <v>39</v>
      </c>
      <c r="B37" s="229">
        <v>0</v>
      </c>
      <c r="C37" s="229">
        <v>0</v>
      </c>
      <c r="D37" s="229">
        <v>0</v>
      </c>
      <c r="E37" s="229">
        <v>6.6285156683535602</v>
      </c>
      <c r="F37" s="229">
        <v>5.206780571231759</v>
      </c>
      <c r="G37" s="229">
        <v>4.8993316533137143</v>
      </c>
      <c r="H37" s="229">
        <v>2.075020817982415</v>
      </c>
      <c r="I37" s="229">
        <v>2.1903228081058219</v>
      </c>
      <c r="J37" s="229">
        <v>0.99905335648080884</v>
      </c>
      <c r="K37" s="229">
        <v>0.94143694509238407</v>
      </c>
      <c r="L37" s="229">
        <v>1.556265613469243</v>
      </c>
      <c r="M37" s="229">
        <v>1.517808560933589</v>
      </c>
      <c r="N37" s="229">
        <v>0.65321655347888374</v>
      </c>
      <c r="O37" s="229">
        <v>1.3257308005621651</v>
      </c>
      <c r="P37" s="229">
        <v>0.80697559608848002</v>
      </c>
      <c r="Q37" s="229">
        <v>0.84536348121743898</v>
      </c>
      <c r="R37" s="229">
        <v>0.92220841884816562</v>
      </c>
      <c r="S37" s="229">
        <v>0.95070537138415312</v>
      </c>
      <c r="T37" s="229">
        <v>0.65418489651606604</v>
      </c>
      <c r="U37" s="229">
        <v>0.62776296476612514</v>
      </c>
      <c r="V37" s="229">
        <v>0.35392938414607539</v>
      </c>
      <c r="W37" s="229">
        <v>2.3931906764506738E-2</v>
      </c>
      <c r="X37" s="229">
        <v>1.1620116580067379E-2</v>
      </c>
      <c r="Y37" s="229">
        <v>2.8081948399551609E-2</v>
      </c>
      <c r="DA37" s="73" t="s">
        <v>2730</v>
      </c>
    </row>
    <row r="38" spans="1:105" ht="12" customHeight="1" x14ac:dyDescent="0.25">
      <c r="A38" s="57" t="s">
        <v>2731</v>
      </c>
      <c r="B38" s="261">
        <v>6.1233691334646396</v>
      </c>
      <c r="C38" s="261">
        <v>6.4755426055617127</v>
      </c>
      <c r="D38" s="261">
        <v>5.4555833445760564</v>
      </c>
      <c r="E38" s="261">
        <v>5.84650940786155</v>
      </c>
      <c r="F38" s="261">
        <v>5.5804901649092544</v>
      </c>
      <c r="G38" s="261">
        <v>5.3366783773547466</v>
      </c>
      <c r="H38" s="261">
        <v>5.2706563358955281</v>
      </c>
      <c r="I38" s="261">
        <v>5.1922160120571217</v>
      </c>
      <c r="J38" s="261">
        <v>3.9682870514163588</v>
      </c>
      <c r="K38" s="261">
        <v>3.0921588876130528</v>
      </c>
      <c r="L38" s="261">
        <v>3.1678965712970948</v>
      </c>
      <c r="M38" s="261">
        <v>2.659778741990575</v>
      </c>
      <c r="N38" s="261">
        <v>2.4240151388389521</v>
      </c>
      <c r="O38" s="261">
        <v>2.548012402268776</v>
      </c>
      <c r="P38" s="261">
        <v>2.229263086083463</v>
      </c>
      <c r="Q38" s="261">
        <v>1.999565616542768</v>
      </c>
      <c r="R38" s="261">
        <v>2.1411809761457321</v>
      </c>
      <c r="S38" s="261">
        <v>2.1650471171851802</v>
      </c>
      <c r="T38" s="261">
        <v>1.8735029872250759</v>
      </c>
      <c r="U38" s="261">
        <v>1.8919250985657281</v>
      </c>
      <c r="V38" s="261">
        <v>1.807543050906901</v>
      </c>
      <c r="W38" s="261">
        <v>1.775021003895932</v>
      </c>
      <c r="X38" s="261">
        <v>1.729369845182406</v>
      </c>
      <c r="Y38" s="261">
        <v>1.600009917020407</v>
      </c>
      <c r="DA38" s="70" t="s">
        <v>2732</v>
      </c>
    </row>
    <row r="39" spans="1:105" ht="12" customHeight="1" x14ac:dyDescent="0.25">
      <c r="A39" s="57" t="s">
        <v>2733</v>
      </c>
      <c r="B39" s="261">
        <f t="shared" ref="B39:Y39" si="0">B40+B46+B57+B58</f>
        <v>21.172415436451764</v>
      </c>
      <c r="C39" s="261">
        <f t="shared" si="0"/>
        <v>20.633961551547788</v>
      </c>
      <c r="D39" s="261">
        <f t="shared" si="0"/>
        <v>16.855668306443242</v>
      </c>
      <c r="E39" s="261">
        <f t="shared" si="0"/>
        <v>19.611496395187928</v>
      </c>
      <c r="F39" s="261">
        <f t="shared" si="0"/>
        <v>18.257861696221724</v>
      </c>
      <c r="G39" s="261">
        <f t="shared" si="0"/>
        <v>16.844503891506733</v>
      </c>
      <c r="H39" s="261">
        <f t="shared" si="0"/>
        <v>15.699382324476604</v>
      </c>
      <c r="I39" s="261">
        <f t="shared" si="0"/>
        <v>15.259756246641041</v>
      </c>
      <c r="J39" s="261">
        <f t="shared" si="0"/>
        <v>11.736207416574947</v>
      </c>
      <c r="K39" s="261">
        <f t="shared" si="0"/>
        <v>8.4357446838707268</v>
      </c>
      <c r="L39" s="261">
        <f t="shared" si="0"/>
        <v>9.1808244737257958</v>
      </c>
      <c r="M39" s="261">
        <f t="shared" si="0"/>
        <v>7.5356033893077008</v>
      </c>
      <c r="N39" s="261">
        <f t="shared" si="0"/>
        <v>6.7146798778644143</v>
      </c>
      <c r="O39" s="261">
        <f t="shared" si="0"/>
        <v>7.1965997316653922</v>
      </c>
      <c r="P39" s="261">
        <f t="shared" si="0"/>
        <v>6.1872775994755047</v>
      </c>
      <c r="Q39" s="261">
        <f t="shared" si="0"/>
        <v>5.6213873178509539</v>
      </c>
      <c r="R39" s="261">
        <f t="shared" si="0"/>
        <v>5.8331361467635094</v>
      </c>
      <c r="S39" s="261">
        <f t="shared" si="0"/>
        <v>5.7309707752721497</v>
      </c>
      <c r="T39" s="261">
        <f t="shared" si="0"/>
        <v>4.4609230056367011</v>
      </c>
      <c r="U39" s="261">
        <f t="shared" si="0"/>
        <v>4.5322765751634071</v>
      </c>
      <c r="V39" s="261">
        <f t="shared" si="0"/>
        <v>4.2624683744082077</v>
      </c>
      <c r="W39" s="261">
        <f t="shared" si="0"/>
        <v>4.2104795745380574</v>
      </c>
      <c r="X39" s="261">
        <f t="shared" si="0"/>
        <v>4.1533603827753893</v>
      </c>
      <c r="Y39" s="261">
        <f t="shared" si="0"/>
        <v>3.831776438147025</v>
      </c>
      <c r="DA39" s="70"/>
    </row>
    <row r="40" spans="1:105" ht="12" customHeight="1" x14ac:dyDescent="0.25">
      <c r="A40" s="60" t="s">
        <v>2734</v>
      </c>
      <c r="B40" s="329">
        <v>6.8564639928639606</v>
      </c>
      <c r="C40" s="329">
        <v>6.1963796799976532</v>
      </c>
      <c r="D40" s="329">
        <v>4.9029542189946476</v>
      </c>
      <c r="E40" s="329">
        <v>6.108652811900015</v>
      </c>
      <c r="F40" s="329">
        <v>5.5683044595517392</v>
      </c>
      <c r="G40" s="329">
        <v>4.9558411026412239</v>
      </c>
      <c r="H40" s="329">
        <v>4.3645659636998033</v>
      </c>
      <c r="I40" s="329">
        <v>4.1508164339926203</v>
      </c>
      <c r="J40" s="329">
        <v>3.2184439547302479</v>
      </c>
      <c r="K40" s="329">
        <v>2.1001407242297012</v>
      </c>
      <c r="L40" s="329">
        <v>2.4459701941520491</v>
      </c>
      <c r="M40" s="329">
        <v>1.9449913589701771</v>
      </c>
      <c r="N40" s="329">
        <v>1.690252286777477</v>
      </c>
      <c r="O40" s="329">
        <v>1.852155062549629</v>
      </c>
      <c r="P40" s="329">
        <v>1.5626473317194149</v>
      </c>
      <c r="Q40" s="329">
        <v>1.4414249326594391</v>
      </c>
      <c r="R40" s="329">
        <v>1.4398351755023711</v>
      </c>
      <c r="S40" s="329">
        <v>1.3588341711285941</v>
      </c>
      <c r="T40" s="329">
        <v>0.88015996330728652</v>
      </c>
      <c r="U40" s="329">
        <v>0.90467933036427906</v>
      </c>
      <c r="V40" s="329">
        <v>0.82581248471979607</v>
      </c>
      <c r="W40" s="329">
        <v>0.82976456705079549</v>
      </c>
      <c r="X40" s="329">
        <v>0.8395792811355306</v>
      </c>
      <c r="Y40" s="329">
        <v>0.76922938957765175</v>
      </c>
      <c r="DA40" s="72" t="s">
        <v>2735</v>
      </c>
    </row>
    <row r="41" spans="1:105" ht="12" customHeight="1" x14ac:dyDescent="0.25">
      <c r="A41" s="59" t="s">
        <v>28</v>
      </c>
      <c r="B41" s="230">
        <v>0.1880267350363872</v>
      </c>
      <c r="C41" s="230">
        <v>0.15993253018128359</v>
      </c>
      <c r="D41" s="230">
        <v>0.19991198909164121</v>
      </c>
      <c r="E41" s="230">
        <v>0</v>
      </c>
      <c r="F41" s="230">
        <v>0</v>
      </c>
      <c r="G41" s="230">
        <v>0</v>
      </c>
      <c r="H41" s="230">
        <v>0</v>
      </c>
      <c r="I41" s="230">
        <v>0</v>
      </c>
      <c r="J41" s="230">
        <v>0</v>
      </c>
      <c r="K41" s="230">
        <v>0</v>
      </c>
      <c r="L41" s="230">
        <v>0</v>
      </c>
      <c r="M41" s="230">
        <v>0</v>
      </c>
      <c r="N41" s="230">
        <v>0</v>
      </c>
      <c r="O41" s="230">
        <v>0</v>
      </c>
      <c r="P41" s="230">
        <v>0</v>
      </c>
      <c r="Q41" s="230">
        <v>0</v>
      </c>
      <c r="R41" s="230">
        <v>0</v>
      </c>
      <c r="S41" s="230">
        <v>0</v>
      </c>
      <c r="T41" s="230">
        <v>0</v>
      </c>
      <c r="U41" s="230">
        <v>0</v>
      </c>
      <c r="V41" s="230">
        <v>0</v>
      </c>
      <c r="W41" s="230">
        <v>0</v>
      </c>
      <c r="X41" s="230">
        <v>0</v>
      </c>
      <c r="Y41" s="230">
        <v>0</v>
      </c>
      <c r="DA41" s="71" t="s">
        <v>2736</v>
      </c>
    </row>
    <row r="42" spans="1:105" ht="12" customHeight="1" x14ac:dyDescent="0.25">
      <c r="A42" s="59" t="s">
        <v>31</v>
      </c>
      <c r="B42" s="295">
        <v>0</v>
      </c>
      <c r="C42" s="295">
        <v>0</v>
      </c>
      <c r="D42" s="295">
        <v>0</v>
      </c>
      <c r="E42" s="295">
        <v>0</v>
      </c>
      <c r="F42" s="295">
        <v>0.17268161988166239</v>
      </c>
      <c r="G42" s="295">
        <v>0.17437562286880101</v>
      </c>
      <c r="H42" s="295">
        <v>0.16136221650596499</v>
      </c>
      <c r="I42" s="295">
        <v>0</v>
      </c>
      <c r="J42" s="295">
        <v>0</v>
      </c>
      <c r="K42" s="295">
        <v>0</v>
      </c>
      <c r="L42" s="295">
        <v>0</v>
      </c>
      <c r="M42" s="295">
        <v>0</v>
      </c>
      <c r="N42" s="295">
        <v>0</v>
      </c>
      <c r="O42" s="295">
        <v>0</v>
      </c>
      <c r="P42" s="295">
        <v>0</v>
      </c>
      <c r="Q42" s="295">
        <v>0</v>
      </c>
      <c r="R42" s="295">
        <v>0</v>
      </c>
      <c r="S42" s="295">
        <v>0.15820900412592059</v>
      </c>
      <c r="T42" s="295">
        <v>3.8914245461014713E-2</v>
      </c>
      <c r="U42" s="295">
        <v>0.13453174591960179</v>
      </c>
      <c r="V42" s="295">
        <v>0.1101562549346914</v>
      </c>
      <c r="W42" s="295">
        <v>0.1227474923164578</v>
      </c>
      <c r="X42" s="295">
        <v>0.12672622255837401</v>
      </c>
      <c r="Y42" s="295">
        <v>8.9820988579664973E-2</v>
      </c>
      <c r="DA42" s="122" t="s">
        <v>2737</v>
      </c>
    </row>
    <row r="43" spans="1:105" ht="12" customHeight="1" x14ac:dyDescent="0.25">
      <c r="A43" s="59" t="s">
        <v>159</v>
      </c>
      <c r="B43" s="295">
        <v>0.67401123955160558</v>
      </c>
      <c r="C43" s="295">
        <v>0.45384978615892579</v>
      </c>
      <c r="D43" s="295">
        <v>0.45539450711602542</v>
      </c>
      <c r="E43" s="295">
        <v>0.7896173781317648</v>
      </c>
      <c r="F43" s="295">
        <v>0.64475904903743553</v>
      </c>
      <c r="G43" s="295">
        <v>0.52726784283564077</v>
      </c>
      <c r="H43" s="295">
        <v>0.36683176444743698</v>
      </c>
      <c r="I43" s="295">
        <v>0.26501937798077169</v>
      </c>
      <c r="J43" s="295">
        <v>0.26274480305814102</v>
      </c>
      <c r="K43" s="295">
        <v>0.24579617404227941</v>
      </c>
      <c r="L43" s="295">
        <v>0.13888136882354751</v>
      </c>
      <c r="M43" s="295">
        <v>0.14664519032708551</v>
      </c>
      <c r="N43" s="295">
        <v>0.14013785757933531</v>
      </c>
      <c r="O43" s="295">
        <v>0.14408774090402701</v>
      </c>
      <c r="P43" s="295">
        <v>0.13795268705694069</v>
      </c>
      <c r="Q43" s="295">
        <v>0.14025392982222051</v>
      </c>
      <c r="R43" s="295">
        <v>0.13422096433542469</v>
      </c>
      <c r="S43" s="295">
        <v>5.754986847964727E-2</v>
      </c>
      <c r="T43" s="295">
        <v>0.14402985790475861</v>
      </c>
      <c r="U43" s="295">
        <v>3.5352069851378717E-2</v>
      </c>
      <c r="V43" s="295">
        <v>2.889788013421395E-2</v>
      </c>
      <c r="W43" s="295">
        <v>2.4263533351476529E-2</v>
      </c>
      <c r="X43" s="295">
        <v>3.4426091790400078E-2</v>
      </c>
      <c r="Y43" s="295">
        <v>3.2642240488895212E-2</v>
      </c>
      <c r="DA43" s="122" t="s">
        <v>2738</v>
      </c>
    </row>
    <row r="44" spans="1:105" ht="12" customHeight="1" x14ac:dyDescent="0.25">
      <c r="A44" s="59" t="s">
        <v>32</v>
      </c>
      <c r="B44" s="295">
        <v>1.2755855555104241</v>
      </c>
      <c r="C44" s="295">
        <v>1.151249771813103</v>
      </c>
      <c r="D44" s="295">
        <v>0.89733650734717829</v>
      </c>
      <c r="E44" s="295">
        <v>0.90638023762816156</v>
      </c>
      <c r="F44" s="295">
        <v>0.73744869268437185</v>
      </c>
      <c r="G44" s="295">
        <v>0.29786791077459251</v>
      </c>
      <c r="H44" s="295">
        <v>0.41346995533193731</v>
      </c>
      <c r="I44" s="295">
        <v>0.45925673987054932</v>
      </c>
      <c r="J44" s="295">
        <v>0.3023840745226713</v>
      </c>
      <c r="K44" s="295">
        <v>0.2783286034719149</v>
      </c>
      <c r="L44" s="295">
        <v>0.32291501582679888</v>
      </c>
      <c r="M44" s="295">
        <v>0</v>
      </c>
      <c r="N44" s="295">
        <v>0</v>
      </c>
      <c r="O44" s="295">
        <v>0.1661434226811716</v>
      </c>
      <c r="P44" s="295">
        <v>0.1578219459033619</v>
      </c>
      <c r="Q44" s="295">
        <v>0.1613248379412934</v>
      </c>
      <c r="R44" s="295">
        <v>0.1524119141087508</v>
      </c>
      <c r="S44" s="295">
        <v>0</v>
      </c>
      <c r="T44" s="295">
        <v>0</v>
      </c>
      <c r="U44" s="295">
        <v>0</v>
      </c>
      <c r="V44" s="295">
        <v>0</v>
      </c>
      <c r="W44" s="295">
        <v>0</v>
      </c>
      <c r="X44" s="295">
        <v>0</v>
      </c>
      <c r="Y44" s="295">
        <v>0</v>
      </c>
      <c r="DA44" s="122" t="s">
        <v>2739</v>
      </c>
    </row>
    <row r="45" spans="1:105" ht="12" customHeight="1" x14ac:dyDescent="0.25">
      <c r="A45" s="59" t="s">
        <v>35</v>
      </c>
      <c r="B45" s="295">
        <v>4.7188404627655434</v>
      </c>
      <c r="C45" s="295">
        <v>4.4313475918443404</v>
      </c>
      <c r="D45" s="295">
        <v>3.350311215439802</v>
      </c>
      <c r="E45" s="295">
        <v>4.4126551961400891</v>
      </c>
      <c r="F45" s="295">
        <v>4.0134150979482692</v>
      </c>
      <c r="G45" s="295">
        <v>3.9563297261621901</v>
      </c>
      <c r="H45" s="295">
        <v>3.422902027414465</v>
      </c>
      <c r="I45" s="295">
        <v>3.4265403161412999</v>
      </c>
      <c r="J45" s="295">
        <v>2.6533150771494358</v>
      </c>
      <c r="K45" s="295">
        <v>1.576015946715507</v>
      </c>
      <c r="L45" s="295">
        <v>1.984173809501703</v>
      </c>
      <c r="M45" s="295">
        <v>1.798346168643091</v>
      </c>
      <c r="N45" s="295">
        <v>1.5501144291981419</v>
      </c>
      <c r="O45" s="295">
        <v>1.5419238989644299</v>
      </c>
      <c r="P45" s="295">
        <v>1.266872698759113</v>
      </c>
      <c r="Q45" s="295">
        <v>1.1398461648959251</v>
      </c>
      <c r="R45" s="295">
        <v>1.153202297058195</v>
      </c>
      <c r="S45" s="295">
        <v>1.1430752985230259</v>
      </c>
      <c r="T45" s="295">
        <v>0.69721585994151314</v>
      </c>
      <c r="U45" s="295">
        <v>0.73479551459329862</v>
      </c>
      <c r="V45" s="295">
        <v>0.68675834965089078</v>
      </c>
      <c r="W45" s="295">
        <v>0.68275354138286115</v>
      </c>
      <c r="X45" s="295">
        <v>0.67842696678675651</v>
      </c>
      <c r="Y45" s="295">
        <v>0.64676616050909153</v>
      </c>
      <c r="DA45" s="122" t="s">
        <v>2740</v>
      </c>
    </row>
    <row r="46" spans="1:105" ht="12" customHeight="1" x14ac:dyDescent="0.25">
      <c r="A46" s="60" t="s">
        <v>2741</v>
      </c>
      <c r="B46" s="329">
        <v>4.5749662582253716</v>
      </c>
      <c r="C46" s="329">
        <v>4.1363631775417451</v>
      </c>
      <c r="D46" s="329">
        <v>3.2740348540513291</v>
      </c>
      <c r="E46" s="329">
        <v>4.2022836649218007</v>
      </c>
      <c r="F46" s="329">
        <v>3.8121776701886039</v>
      </c>
      <c r="G46" s="329">
        <v>3.3991362096564122</v>
      </c>
      <c r="H46" s="329">
        <v>2.9503168857229891</v>
      </c>
      <c r="I46" s="329">
        <v>2.849222302521262</v>
      </c>
      <c r="J46" s="329">
        <v>2.2050580644418361</v>
      </c>
      <c r="K46" s="329">
        <v>1.416633167824159</v>
      </c>
      <c r="L46" s="329">
        <v>1.6954008517015069</v>
      </c>
      <c r="M46" s="329">
        <v>1.3594666008584551</v>
      </c>
      <c r="N46" s="329">
        <v>1.1683321897037939</v>
      </c>
      <c r="O46" s="329">
        <v>1.2910958473084959</v>
      </c>
      <c r="P46" s="329">
        <v>1.078344191821329</v>
      </c>
      <c r="Q46" s="329">
        <v>0.99907640177823154</v>
      </c>
      <c r="R46" s="329">
        <v>0.98713490267818749</v>
      </c>
      <c r="S46" s="329">
        <v>0.92800455290793127</v>
      </c>
      <c r="T46" s="329">
        <v>0.6004160396384457</v>
      </c>
      <c r="U46" s="329">
        <v>0.61794455928206782</v>
      </c>
      <c r="V46" s="329">
        <v>0.56123719500869851</v>
      </c>
      <c r="W46" s="329">
        <v>0.55703201111784795</v>
      </c>
      <c r="X46" s="329">
        <v>0.56271944346363434</v>
      </c>
      <c r="Y46" s="329">
        <v>0.51726967619082942</v>
      </c>
      <c r="DA46" s="72" t="s">
        <v>2742</v>
      </c>
    </row>
    <row r="47" spans="1:105" ht="12" customHeight="1" x14ac:dyDescent="0.25">
      <c r="A47" s="64" t="s">
        <v>28</v>
      </c>
      <c r="B47" s="229">
        <v>0.1246010590148893</v>
      </c>
      <c r="C47" s="229">
        <v>0.1056420248846638</v>
      </c>
      <c r="D47" s="229">
        <v>0.13172523852651161</v>
      </c>
      <c r="E47" s="229">
        <v>0</v>
      </c>
      <c r="F47" s="229">
        <v>0</v>
      </c>
      <c r="G47" s="229">
        <v>0</v>
      </c>
      <c r="H47" s="229">
        <v>0</v>
      </c>
      <c r="I47" s="229">
        <v>0</v>
      </c>
      <c r="J47" s="229">
        <v>0</v>
      </c>
      <c r="K47" s="229">
        <v>0</v>
      </c>
      <c r="L47" s="229">
        <v>0</v>
      </c>
      <c r="M47" s="229">
        <v>0</v>
      </c>
      <c r="N47" s="229">
        <v>0</v>
      </c>
      <c r="O47" s="229">
        <v>0</v>
      </c>
      <c r="P47" s="229">
        <v>0</v>
      </c>
      <c r="Q47" s="229">
        <v>0</v>
      </c>
      <c r="R47" s="229">
        <v>0</v>
      </c>
      <c r="S47" s="229">
        <v>0</v>
      </c>
      <c r="T47" s="229">
        <v>0</v>
      </c>
      <c r="U47" s="229">
        <v>0</v>
      </c>
      <c r="V47" s="229">
        <v>0</v>
      </c>
      <c r="W47" s="229">
        <v>0</v>
      </c>
      <c r="X47" s="229">
        <v>0</v>
      </c>
      <c r="Y47" s="229">
        <v>0</v>
      </c>
      <c r="DA47" s="73" t="s">
        <v>2743</v>
      </c>
    </row>
    <row r="48" spans="1:105" ht="12" customHeight="1" x14ac:dyDescent="0.25">
      <c r="A48" s="64" t="s">
        <v>30</v>
      </c>
      <c r="B48" s="229">
        <v>0</v>
      </c>
      <c r="C48" s="229">
        <v>0</v>
      </c>
      <c r="D48" s="229">
        <v>0</v>
      </c>
      <c r="E48" s="229">
        <v>0</v>
      </c>
      <c r="F48" s="229">
        <v>0</v>
      </c>
      <c r="G48" s="229">
        <v>0</v>
      </c>
      <c r="H48" s="229">
        <v>0</v>
      </c>
      <c r="I48" s="229">
        <v>0</v>
      </c>
      <c r="J48" s="229">
        <v>0</v>
      </c>
      <c r="K48" s="229">
        <v>0</v>
      </c>
      <c r="L48" s="229">
        <v>0</v>
      </c>
      <c r="M48" s="229">
        <v>0</v>
      </c>
      <c r="N48" s="229">
        <v>0</v>
      </c>
      <c r="O48" s="229">
        <v>0</v>
      </c>
      <c r="P48" s="229">
        <v>0</v>
      </c>
      <c r="Q48" s="229">
        <v>0</v>
      </c>
      <c r="R48" s="229">
        <v>0</v>
      </c>
      <c r="S48" s="229">
        <v>0</v>
      </c>
      <c r="T48" s="229">
        <v>0</v>
      </c>
      <c r="U48" s="229">
        <v>0</v>
      </c>
      <c r="V48" s="229">
        <v>0</v>
      </c>
      <c r="W48" s="229">
        <v>0</v>
      </c>
      <c r="X48" s="229">
        <v>0</v>
      </c>
      <c r="Y48" s="229">
        <v>0</v>
      </c>
      <c r="DA48" s="73" t="s">
        <v>2744</v>
      </c>
    </row>
    <row r="49" spans="1:105" ht="12" customHeight="1" x14ac:dyDescent="0.25">
      <c r="A49" s="64" t="s">
        <v>31</v>
      </c>
      <c r="B49" s="229">
        <v>0</v>
      </c>
      <c r="C49" s="229">
        <v>0</v>
      </c>
      <c r="D49" s="229">
        <v>0</v>
      </c>
      <c r="E49" s="229">
        <v>0</v>
      </c>
      <c r="F49" s="229">
        <v>9.6612646055620574E-2</v>
      </c>
      <c r="G49" s="229">
        <v>9.644164259829846E-2</v>
      </c>
      <c r="H49" s="229">
        <v>9.7755298761678461E-2</v>
      </c>
      <c r="I49" s="229">
        <v>0</v>
      </c>
      <c r="J49" s="229">
        <v>0</v>
      </c>
      <c r="K49" s="229">
        <v>0</v>
      </c>
      <c r="L49" s="229">
        <v>0</v>
      </c>
      <c r="M49" s="229">
        <v>0</v>
      </c>
      <c r="N49" s="229">
        <v>0</v>
      </c>
      <c r="O49" s="229">
        <v>0</v>
      </c>
      <c r="P49" s="229">
        <v>0</v>
      </c>
      <c r="Q49" s="229">
        <v>0</v>
      </c>
      <c r="R49" s="229">
        <v>0</v>
      </c>
      <c r="S49" s="229">
        <v>8.8734111713545574E-2</v>
      </c>
      <c r="T49" s="229">
        <v>2.1720632868537829E-2</v>
      </c>
      <c r="U49" s="229">
        <v>7.4129146424667405E-2</v>
      </c>
      <c r="V49" s="229">
        <v>6.2936398069554964E-2</v>
      </c>
      <c r="W49" s="229">
        <v>7.7323763793113759E-2</v>
      </c>
      <c r="X49" s="229">
        <v>8.0914845210958167E-2</v>
      </c>
      <c r="Y49" s="229">
        <v>5.5884032336005383E-2</v>
      </c>
      <c r="DA49" s="73" t="s">
        <v>2745</v>
      </c>
    </row>
    <row r="50" spans="1:105" ht="12" customHeight="1" x14ac:dyDescent="0.25">
      <c r="A50" s="64" t="s">
        <v>159</v>
      </c>
      <c r="B50" s="229">
        <v>0.44665198393098637</v>
      </c>
      <c r="C50" s="229">
        <v>0.29978648089262527</v>
      </c>
      <c r="D50" s="229">
        <v>0.30006679612408399</v>
      </c>
      <c r="E50" s="229">
        <v>0.42944039008284929</v>
      </c>
      <c r="F50" s="229">
        <v>0.36073253099258867</v>
      </c>
      <c r="G50" s="229">
        <v>0.29161516968796869</v>
      </c>
      <c r="H50" s="229">
        <v>0.2222313841822274</v>
      </c>
      <c r="I50" s="229">
        <v>0.14512399069465831</v>
      </c>
      <c r="J50" s="229">
        <v>0.14576619162270499</v>
      </c>
      <c r="K50" s="229">
        <v>0.15056181236153279</v>
      </c>
      <c r="L50" s="229">
        <v>7.1348395391515787E-2</v>
      </c>
      <c r="M50" s="229">
        <v>7.17773616423696E-2</v>
      </c>
      <c r="N50" s="229">
        <v>7.3278137449544187E-2</v>
      </c>
      <c r="O50" s="229">
        <v>7.1367037078987575E-2</v>
      </c>
      <c r="P50" s="229">
        <v>7.2634994687397758E-2</v>
      </c>
      <c r="Q50" s="229">
        <v>7.1875405714320995E-2</v>
      </c>
      <c r="R50" s="229">
        <v>7.3590827304859524E-2</v>
      </c>
      <c r="S50" s="229">
        <v>3.2277786507703687E-2</v>
      </c>
      <c r="T50" s="229">
        <v>8.0392659001728886E-2</v>
      </c>
      <c r="U50" s="229">
        <v>1.9479556624456839E-2</v>
      </c>
      <c r="V50" s="229">
        <v>1.6510442267408661E-2</v>
      </c>
      <c r="W50" s="229">
        <v>1.5284611410381999E-2</v>
      </c>
      <c r="X50" s="229">
        <v>2.1981100929251911E-2</v>
      </c>
      <c r="Y50" s="229">
        <v>2.0309061966994089E-2</v>
      </c>
      <c r="DA50" s="73" t="s">
        <v>2746</v>
      </c>
    </row>
    <row r="51" spans="1:105" ht="12" customHeight="1" x14ac:dyDescent="0.25">
      <c r="A51" s="64" t="s">
        <v>32</v>
      </c>
      <c r="B51" s="229">
        <v>0.84530165909617327</v>
      </c>
      <c r="C51" s="229">
        <v>0.76044790202772761</v>
      </c>
      <c r="D51" s="229">
        <v>0.59126951818116924</v>
      </c>
      <c r="E51" s="229">
        <v>0.49294290322150308</v>
      </c>
      <c r="F51" s="229">
        <v>0.41259092646525047</v>
      </c>
      <c r="G51" s="229">
        <v>0.16474132175022541</v>
      </c>
      <c r="H51" s="229">
        <v>0.25048539793054492</v>
      </c>
      <c r="I51" s="229">
        <v>0.25148791515263602</v>
      </c>
      <c r="J51" s="229">
        <v>0.1677573616585385</v>
      </c>
      <c r="K51" s="229">
        <v>0.17048946808902621</v>
      </c>
      <c r="L51" s="229">
        <v>0.165893153431835</v>
      </c>
      <c r="M51" s="229">
        <v>0</v>
      </c>
      <c r="N51" s="229">
        <v>0</v>
      </c>
      <c r="O51" s="229">
        <v>8.2291274278599627E-2</v>
      </c>
      <c r="P51" s="229">
        <v>8.3096577868859434E-2</v>
      </c>
      <c r="Q51" s="229">
        <v>8.2673535019840177E-2</v>
      </c>
      <c r="R51" s="229">
        <v>8.3564582521926625E-2</v>
      </c>
      <c r="S51" s="229">
        <v>0</v>
      </c>
      <c r="T51" s="229">
        <v>0</v>
      </c>
      <c r="U51" s="229">
        <v>0</v>
      </c>
      <c r="V51" s="229">
        <v>0</v>
      </c>
      <c r="W51" s="229">
        <v>0</v>
      </c>
      <c r="X51" s="229">
        <v>0</v>
      </c>
      <c r="Y51" s="229">
        <v>0</v>
      </c>
      <c r="DA51" s="73" t="s">
        <v>2747</v>
      </c>
    </row>
    <row r="52" spans="1:105" ht="12" customHeight="1" x14ac:dyDescent="0.25">
      <c r="A52" s="64" t="s">
        <v>33</v>
      </c>
      <c r="B52" s="229">
        <v>0</v>
      </c>
      <c r="C52" s="229">
        <v>0</v>
      </c>
      <c r="D52" s="229">
        <v>0</v>
      </c>
      <c r="E52" s="229">
        <v>0</v>
      </c>
      <c r="F52" s="229">
        <v>0</v>
      </c>
      <c r="G52" s="229">
        <v>0</v>
      </c>
      <c r="H52" s="229">
        <v>0</v>
      </c>
      <c r="I52" s="229">
        <v>0</v>
      </c>
      <c r="J52" s="229">
        <v>0</v>
      </c>
      <c r="K52" s="229">
        <v>0</v>
      </c>
      <c r="L52" s="229">
        <v>0</v>
      </c>
      <c r="M52" s="229">
        <v>0</v>
      </c>
      <c r="N52" s="229">
        <v>0</v>
      </c>
      <c r="O52" s="229">
        <v>0</v>
      </c>
      <c r="P52" s="229">
        <v>0</v>
      </c>
      <c r="Q52" s="229">
        <v>0</v>
      </c>
      <c r="R52" s="229">
        <v>0</v>
      </c>
      <c r="S52" s="229">
        <v>0</v>
      </c>
      <c r="T52" s="229">
        <v>0</v>
      </c>
      <c r="U52" s="229">
        <v>3.211535488049034E-4</v>
      </c>
      <c r="V52" s="229">
        <v>0</v>
      </c>
      <c r="W52" s="229">
        <v>0</v>
      </c>
      <c r="X52" s="229">
        <v>0</v>
      </c>
      <c r="Y52" s="229">
        <v>0</v>
      </c>
      <c r="DA52" s="73" t="s">
        <v>2748</v>
      </c>
    </row>
    <row r="53" spans="1:105" ht="12" customHeight="1" x14ac:dyDescent="0.25">
      <c r="A53" s="64" t="s">
        <v>35</v>
      </c>
      <c r="B53" s="229">
        <v>3.1270687057833091</v>
      </c>
      <c r="C53" s="229">
        <v>2.9270876415172191</v>
      </c>
      <c r="D53" s="229">
        <v>2.2075741730004501</v>
      </c>
      <c r="E53" s="229">
        <v>2.3998615294093679</v>
      </c>
      <c r="F53" s="229">
        <v>2.2454425236344209</v>
      </c>
      <c r="G53" s="229">
        <v>2.1881208575732929</v>
      </c>
      <c r="H53" s="229">
        <v>2.0736379157848681</v>
      </c>
      <c r="I53" s="229">
        <v>1.876365452003441</v>
      </c>
      <c r="J53" s="229">
        <v>1.472012498323678</v>
      </c>
      <c r="K53" s="229">
        <v>0.96538450271950804</v>
      </c>
      <c r="L53" s="229">
        <v>1.01934203763273</v>
      </c>
      <c r="M53" s="229">
        <v>0.88022350420737727</v>
      </c>
      <c r="N53" s="229">
        <v>0.81055540713541718</v>
      </c>
      <c r="O53" s="229">
        <v>0.76371896304258136</v>
      </c>
      <c r="P53" s="229">
        <v>0.66703515318984663</v>
      </c>
      <c r="Q53" s="229">
        <v>0.58413269173743865</v>
      </c>
      <c r="R53" s="229">
        <v>0.6322791041665814</v>
      </c>
      <c r="S53" s="229">
        <v>0.64111250681666243</v>
      </c>
      <c r="T53" s="229">
        <v>0.3891626201279712</v>
      </c>
      <c r="U53" s="229">
        <v>0.40488409572880629</v>
      </c>
      <c r="V53" s="229">
        <v>0.3923707908992029</v>
      </c>
      <c r="W53" s="229">
        <v>0.43009492549707939</v>
      </c>
      <c r="X53" s="229">
        <v>0.43317643259826499</v>
      </c>
      <c r="Y53" s="229">
        <v>0.40239927882409132</v>
      </c>
      <c r="DA53" s="73" t="s">
        <v>2749</v>
      </c>
    </row>
    <row r="54" spans="1:105" ht="12" customHeight="1" x14ac:dyDescent="0.25">
      <c r="A54" s="64" t="s">
        <v>36</v>
      </c>
      <c r="B54" s="229">
        <v>0</v>
      </c>
      <c r="C54" s="229">
        <v>0</v>
      </c>
      <c r="D54" s="229">
        <v>0</v>
      </c>
      <c r="E54" s="229">
        <v>0</v>
      </c>
      <c r="F54" s="229">
        <v>0</v>
      </c>
      <c r="G54" s="229">
        <v>0</v>
      </c>
      <c r="H54" s="229">
        <v>0</v>
      </c>
      <c r="I54" s="229">
        <v>0</v>
      </c>
      <c r="J54" s="229">
        <v>0</v>
      </c>
      <c r="K54" s="229">
        <v>0</v>
      </c>
      <c r="L54" s="229">
        <v>0</v>
      </c>
      <c r="M54" s="229">
        <v>0</v>
      </c>
      <c r="N54" s="229">
        <v>0</v>
      </c>
      <c r="O54" s="229">
        <v>0</v>
      </c>
      <c r="P54" s="229">
        <v>0</v>
      </c>
      <c r="Q54" s="229">
        <v>0</v>
      </c>
      <c r="R54" s="229">
        <v>0</v>
      </c>
      <c r="S54" s="229">
        <v>0</v>
      </c>
      <c r="T54" s="229">
        <v>0</v>
      </c>
      <c r="U54" s="229">
        <v>0</v>
      </c>
      <c r="V54" s="229">
        <v>0</v>
      </c>
      <c r="W54" s="229">
        <v>0</v>
      </c>
      <c r="X54" s="229">
        <v>0</v>
      </c>
      <c r="Y54" s="229">
        <v>0</v>
      </c>
      <c r="DA54" s="73" t="s">
        <v>2750</v>
      </c>
    </row>
    <row r="55" spans="1:105" ht="12" customHeight="1" x14ac:dyDescent="0.25">
      <c r="A55" s="64" t="s">
        <v>38</v>
      </c>
      <c r="B55" s="229">
        <v>3.1342850400014388E-2</v>
      </c>
      <c r="C55" s="229">
        <v>4.3399128219509767E-2</v>
      </c>
      <c r="D55" s="229">
        <v>4.3399128219114513E-2</v>
      </c>
      <c r="E55" s="229">
        <v>4.822511127743738E-2</v>
      </c>
      <c r="F55" s="229">
        <v>4.3399128219482483E-2</v>
      </c>
      <c r="G55" s="229">
        <v>4.3399128219022469E-2</v>
      </c>
      <c r="H55" s="229">
        <v>4.581211974822981E-2</v>
      </c>
      <c r="I55" s="229">
        <v>0.30138090600626638</v>
      </c>
      <c r="J55" s="229">
        <v>0.29415061123932351</v>
      </c>
      <c r="K55" s="229">
        <v>1.205627781896889E-2</v>
      </c>
      <c r="L55" s="229">
        <v>0.24352118826105071</v>
      </c>
      <c r="M55" s="229">
        <v>0.21699564108762981</v>
      </c>
      <c r="N55" s="229">
        <v>0.2025263717410907</v>
      </c>
      <c r="O55" s="229">
        <v>0.2073523547985654</v>
      </c>
      <c r="P55" s="229">
        <v>0.15430994029157219</v>
      </c>
      <c r="Q55" s="229">
        <v>0.15430994029110989</v>
      </c>
      <c r="R55" s="229">
        <v>8.1972273378383406E-2</v>
      </c>
      <c r="S55" s="229">
        <v>4.657594440220425E-2</v>
      </c>
      <c r="T55" s="229">
        <v>2.7046336704858221E-2</v>
      </c>
      <c r="U55" s="229">
        <v>4.0352509416053943E-2</v>
      </c>
      <c r="V55" s="229">
        <v>4.5004895958122543E-2</v>
      </c>
      <c r="W55" s="229">
        <v>3.1325490744864043E-2</v>
      </c>
      <c r="X55" s="229">
        <v>2.5188854017072319E-2</v>
      </c>
      <c r="Y55" s="229">
        <v>3.515329385281455E-2</v>
      </c>
      <c r="DA55" s="73" t="s">
        <v>2751</v>
      </c>
    </row>
    <row r="56" spans="1:105" ht="12" customHeight="1" x14ac:dyDescent="0.25">
      <c r="A56" s="64" t="s">
        <v>39</v>
      </c>
      <c r="B56" s="229">
        <v>0</v>
      </c>
      <c r="C56" s="229">
        <v>0</v>
      </c>
      <c r="D56" s="229">
        <v>0</v>
      </c>
      <c r="E56" s="229">
        <v>0.83181373093064348</v>
      </c>
      <c r="F56" s="229">
        <v>0.6533999148212406</v>
      </c>
      <c r="G56" s="229">
        <v>0.61481808982760355</v>
      </c>
      <c r="H56" s="229">
        <v>0.26039476931544042</v>
      </c>
      <c r="I56" s="229">
        <v>0.27486403866426018</v>
      </c>
      <c r="J56" s="229">
        <v>0.12537140159759169</v>
      </c>
      <c r="K56" s="229">
        <v>0.1181411068351228</v>
      </c>
      <c r="L56" s="229">
        <v>0.19529607698437559</v>
      </c>
      <c r="M56" s="229">
        <v>0.19047009392107789</v>
      </c>
      <c r="N56" s="229">
        <v>8.1972273377742322E-2</v>
      </c>
      <c r="O56" s="229">
        <v>0.16636621810976199</v>
      </c>
      <c r="P56" s="229">
        <v>0.1012675257836524</v>
      </c>
      <c r="Q56" s="229">
        <v>0.1060848290155218</v>
      </c>
      <c r="R56" s="229">
        <v>0.11572811530643649</v>
      </c>
      <c r="S56" s="229">
        <v>0.1193042034678154</v>
      </c>
      <c r="T56" s="229">
        <v>8.2093790935349492E-2</v>
      </c>
      <c r="U56" s="229">
        <v>7.8778097539278433E-2</v>
      </c>
      <c r="V56" s="229">
        <v>4.4414667814409448E-2</v>
      </c>
      <c r="W56" s="229">
        <v>3.0032196724086892E-3</v>
      </c>
      <c r="X56" s="229">
        <v>1.458210708086887E-3</v>
      </c>
      <c r="Y56" s="229">
        <v>3.5240092109241252E-3</v>
      </c>
      <c r="DA56" s="73" t="s">
        <v>2752</v>
      </c>
    </row>
    <row r="57" spans="1:105" ht="12" customHeight="1" x14ac:dyDescent="0.25">
      <c r="A57" s="60" t="s">
        <v>2753</v>
      </c>
      <c r="B57" s="329">
        <v>0</v>
      </c>
      <c r="C57" s="329">
        <v>0</v>
      </c>
      <c r="D57" s="329">
        <v>0</v>
      </c>
      <c r="E57" s="329">
        <v>0</v>
      </c>
      <c r="F57" s="329">
        <v>0</v>
      </c>
      <c r="G57" s="329">
        <v>0</v>
      </c>
      <c r="H57" s="329">
        <v>0</v>
      </c>
      <c r="I57" s="329">
        <v>0</v>
      </c>
      <c r="J57" s="329">
        <v>0</v>
      </c>
      <c r="K57" s="329">
        <v>0</v>
      </c>
      <c r="L57" s="329">
        <v>0</v>
      </c>
      <c r="M57" s="329">
        <v>0</v>
      </c>
      <c r="N57" s="329">
        <v>0</v>
      </c>
      <c r="O57" s="329">
        <v>0</v>
      </c>
      <c r="P57" s="329">
        <v>0</v>
      </c>
      <c r="Q57" s="329">
        <v>0</v>
      </c>
      <c r="R57" s="329">
        <v>0</v>
      </c>
      <c r="S57" s="329">
        <v>0</v>
      </c>
      <c r="T57" s="329">
        <v>0</v>
      </c>
      <c r="U57" s="329">
        <v>0</v>
      </c>
      <c r="V57" s="329">
        <v>0</v>
      </c>
      <c r="W57" s="329">
        <v>0</v>
      </c>
      <c r="X57" s="329">
        <v>0</v>
      </c>
      <c r="Y57" s="329">
        <v>0</v>
      </c>
      <c r="DA57" s="72" t="s">
        <v>2754</v>
      </c>
    </row>
    <row r="58" spans="1:105" ht="12" customHeight="1" x14ac:dyDescent="0.25">
      <c r="A58" s="60" t="s">
        <v>2755</v>
      </c>
      <c r="B58" s="329">
        <v>9.7409851853624314</v>
      </c>
      <c r="C58" s="329">
        <v>10.301218694008391</v>
      </c>
      <c r="D58" s="329">
        <v>8.6786792333972649</v>
      </c>
      <c r="E58" s="329">
        <v>9.3005599183661101</v>
      </c>
      <c r="F58" s="329">
        <v>8.8773795664813822</v>
      </c>
      <c r="G58" s="329">
        <v>8.4895265792090964</v>
      </c>
      <c r="H58" s="329">
        <v>8.3844994750538113</v>
      </c>
      <c r="I58" s="329">
        <v>8.2597175101271585</v>
      </c>
      <c r="J58" s="329">
        <v>6.3127053974028637</v>
      </c>
      <c r="K58" s="329">
        <v>4.918970791816867</v>
      </c>
      <c r="L58" s="329">
        <v>5.0394534278722407</v>
      </c>
      <c r="M58" s="329">
        <v>4.2311454294790689</v>
      </c>
      <c r="N58" s="329">
        <v>3.8560954013831439</v>
      </c>
      <c r="O58" s="329">
        <v>4.0533488218072673</v>
      </c>
      <c r="P58" s="329">
        <v>3.546286075934761</v>
      </c>
      <c r="Q58" s="329">
        <v>3.1808859834132832</v>
      </c>
      <c r="R58" s="329">
        <v>3.4061660685829511</v>
      </c>
      <c r="S58" s="329">
        <v>3.4441320512356248</v>
      </c>
      <c r="T58" s="329">
        <v>2.9803470026909689</v>
      </c>
      <c r="U58" s="329">
        <v>3.00965268551706</v>
      </c>
      <c r="V58" s="329">
        <v>2.8754186946797131</v>
      </c>
      <c r="W58" s="329">
        <v>2.8236829963694139</v>
      </c>
      <c r="X58" s="329">
        <v>2.7510616581762242</v>
      </c>
      <c r="Y58" s="329">
        <v>2.545277372378544</v>
      </c>
      <c r="DA58" s="72" t="s">
        <v>2756</v>
      </c>
    </row>
    <row r="59" spans="1:105" ht="12" customHeight="1" x14ac:dyDescent="0.25">
      <c r="A59" s="132" t="s">
        <v>2757</v>
      </c>
      <c r="B59" s="316">
        <v>2.2470191745190462</v>
      </c>
      <c r="C59" s="316">
        <v>2.3762520408236991</v>
      </c>
      <c r="D59" s="316">
        <v>2.001969849645997</v>
      </c>
      <c r="E59" s="316">
        <v>2.1454232885741091</v>
      </c>
      <c r="F59" s="316">
        <v>2.047805404256454</v>
      </c>
      <c r="G59" s="316">
        <v>1.9583367229361159</v>
      </c>
      <c r="H59" s="316">
        <v>1.9341094078965899</v>
      </c>
      <c r="I59" s="316">
        <v>1.9053251050269291</v>
      </c>
      <c r="J59" s="316">
        <v>1.456194604665785</v>
      </c>
      <c r="K59" s="316">
        <v>1.1346923825241799</v>
      </c>
      <c r="L59" s="316">
        <v>1.1624849300192559</v>
      </c>
      <c r="M59" s="316">
        <v>0.97602703723487372</v>
      </c>
      <c r="N59" s="316">
        <v>0.88951170141424007</v>
      </c>
      <c r="O59" s="316">
        <v>0.9350134868597727</v>
      </c>
      <c r="P59" s="316">
        <v>0.81804588132723133</v>
      </c>
      <c r="Q59" s="316">
        <v>0.73375656164932157</v>
      </c>
      <c r="R59" s="316">
        <v>0.78572344809672101</v>
      </c>
      <c r="S59" s="316">
        <v>0.79448131902831953</v>
      </c>
      <c r="T59" s="316">
        <v>0.68749687370742096</v>
      </c>
      <c r="U59" s="316">
        <v>0.69425701449190247</v>
      </c>
      <c r="V59" s="316">
        <v>0.66329234864506614</v>
      </c>
      <c r="W59" s="316">
        <v>0.65135812393388803</v>
      </c>
      <c r="X59" s="316">
        <v>0.63460606689919086</v>
      </c>
      <c r="Y59" s="316">
        <v>0.58713640883042229</v>
      </c>
      <c r="DA59" s="139" t="s">
        <v>2758</v>
      </c>
    </row>
    <row r="60" spans="1:105" ht="12" customHeight="1" x14ac:dyDescent="0.25">
      <c r="A60" s="172"/>
      <c r="B60" s="172"/>
      <c r="C60" s="172"/>
      <c r="D60" s="172"/>
      <c r="E60" s="172"/>
      <c r="F60" s="172"/>
      <c r="G60" s="172"/>
      <c r="H60" s="172"/>
      <c r="I60" s="172"/>
      <c r="J60" s="172"/>
      <c r="K60" s="172"/>
      <c r="L60" s="172"/>
      <c r="M60" s="172"/>
      <c r="N60" s="172"/>
      <c r="O60" s="172"/>
      <c r="P60" s="172"/>
      <c r="Q60" s="172"/>
      <c r="R60" s="172"/>
      <c r="S60" s="172"/>
      <c r="T60" s="172"/>
      <c r="U60" s="172"/>
      <c r="V60" s="172"/>
      <c r="W60" s="172"/>
      <c r="X60" s="172"/>
      <c r="Y60" s="172"/>
      <c r="DA60" s="176"/>
    </row>
    <row r="61" spans="1:105" ht="15" customHeight="1" x14ac:dyDescent="0.25">
      <c r="A61" s="32" t="s">
        <v>99</v>
      </c>
      <c r="B61" s="257"/>
      <c r="C61" s="257"/>
      <c r="D61" s="257"/>
      <c r="E61" s="257"/>
      <c r="F61" s="257"/>
      <c r="G61" s="257"/>
      <c r="H61" s="257"/>
      <c r="I61" s="257"/>
      <c r="J61" s="257"/>
      <c r="K61" s="257"/>
      <c r="L61" s="257"/>
      <c r="M61" s="257"/>
      <c r="N61" s="257"/>
      <c r="O61" s="257"/>
      <c r="P61" s="257"/>
      <c r="Q61" s="257"/>
      <c r="R61" s="257"/>
      <c r="S61" s="257"/>
      <c r="T61" s="257"/>
      <c r="U61" s="257"/>
      <c r="V61" s="257"/>
      <c r="W61" s="257"/>
      <c r="X61" s="257"/>
      <c r="Y61" s="257"/>
      <c r="DA61" s="88"/>
    </row>
    <row r="62" spans="1:105" ht="12" customHeight="1" x14ac:dyDescent="0.25">
      <c r="A62" s="172"/>
      <c r="B62" s="172"/>
      <c r="C62" s="172"/>
      <c r="D62" s="172"/>
      <c r="E62" s="172"/>
      <c r="F62" s="172"/>
      <c r="G62" s="172"/>
      <c r="H62" s="172"/>
      <c r="I62" s="172"/>
      <c r="J62" s="172"/>
      <c r="K62" s="172"/>
      <c r="L62" s="172"/>
      <c r="M62" s="172"/>
      <c r="N62" s="172"/>
      <c r="O62" s="172"/>
      <c r="P62" s="172"/>
      <c r="Q62" s="172"/>
      <c r="R62" s="172"/>
      <c r="S62" s="172"/>
      <c r="T62" s="172"/>
      <c r="U62" s="172"/>
      <c r="V62" s="172"/>
      <c r="W62" s="172"/>
      <c r="X62" s="172"/>
      <c r="Y62" s="172"/>
      <c r="DA62" s="176"/>
    </row>
    <row r="63" spans="1:105" ht="12" customHeight="1" x14ac:dyDescent="0.25">
      <c r="A63" s="35" t="s">
        <v>25</v>
      </c>
      <c r="B63" s="232">
        <f t="shared" ref="B63:Y63" si="1">SUM(B$64:B$71,B$73:B$77)</f>
        <v>1</v>
      </c>
      <c r="C63" s="232">
        <f t="shared" si="1"/>
        <v>1</v>
      </c>
      <c r="D63" s="232">
        <f t="shared" si="1"/>
        <v>1</v>
      </c>
      <c r="E63" s="232">
        <f t="shared" si="1"/>
        <v>1</v>
      </c>
      <c r="F63" s="232">
        <f t="shared" si="1"/>
        <v>1</v>
      </c>
      <c r="G63" s="232">
        <f t="shared" si="1"/>
        <v>1</v>
      </c>
      <c r="H63" s="232">
        <f t="shared" si="1"/>
        <v>1</v>
      </c>
      <c r="I63" s="232">
        <f t="shared" si="1"/>
        <v>1</v>
      </c>
      <c r="J63" s="232">
        <f t="shared" si="1"/>
        <v>0.99999999999999989</v>
      </c>
      <c r="K63" s="232">
        <f t="shared" si="1"/>
        <v>1</v>
      </c>
      <c r="L63" s="232">
        <f t="shared" si="1"/>
        <v>0.99999999999999989</v>
      </c>
      <c r="M63" s="232">
        <f t="shared" si="1"/>
        <v>1</v>
      </c>
      <c r="N63" s="232">
        <f t="shared" si="1"/>
        <v>0.99999999999999978</v>
      </c>
      <c r="O63" s="232">
        <f t="shared" si="1"/>
        <v>1</v>
      </c>
      <c r="P63" s="232">
        <f t="shared" si="1"/>
        <v>0.99999999999999978</v>
      </c>
      <c r="Q63" s="232">
        <f t="shared" si="1"/>
        <v>1.0000000000000002</v>
      </c>
      <c r="R63" s="232">
        <f t="shared" si="1"/>
        <v>1</v>
      </c>
      <c r="S63" s="232">
        <f t="shared" si="1"/>
        <v>1</v>
      </c>
      <c r="T63" s="232">
        <f t="shared" si="1"/>
        <v>1</v>
      </c>
      <c r="U63" s="232">
        <f t="shared" si="1"/>
        <v>0.99999999999999956</v>
      </c>
      <c r="V63" s="232">
        <f t="shared" si="1"/>
        <v>1</v>
      </c>
      <c r="W63" s="232">
        <f t="shared" si="1"/>
        <v>1.0000000000000004</v>
      </c>
      <c r="X63" s="232">
        <f t="shared" si="1"/>
        <v>0.99999999999999967</v>
      </c>
      <c r="Y63" s="232">
        <f t="shared" si="1"/>
        <v>1.0000000000000002</v>
      </c>
      <c r="DA63" s="95"/>
    </row>
    <row r="64" spans="1:105" ht="12" customHeight="1" x14ac:dyDescent="0.25">
      <c r="A64" s="55" t="s">
        <v>91</v>
      </c>
      <c r="B64" s="299">
        <f t="shared" ref="B64:Y64" si="2">IF(B$6=0,0,B$6/B$5)</f>
        <v>1.9740762645720375E-2</v>
      </c>
      <c r="C64" s="299">
        <f t="shared" si="2"/>
        <v>2.2067307937130506E-2</v>
      </c>
      <c r="D64" s="299">
        <f t="shared" si="2"/>
        <v>2.3040026487995826E-2</v>
      </c>
      <c r="E64" s="299">
        <f t="shared" si="2"/>
        <v>2.0434272483793991E-2</v>
      </c>
      <c r="F64" s="299">
        <f t="shared" si="2"/>
        <v>2.1169774548341402E-2</v>
      </c>
      <c r="G64" s="299">
        <f t="shared" si="2"/>
        <v>2.220439074240145E-2</v>
      </c>
      <c r="H64" s="299">
        <f t="shared" si="2"/>
        <v>2.4159689276656134E-2</v>
      </c>
      <c r="I64" s="299">
        <f t="shared" si="2"/>
        <v>2.4556491721355097E-2</v>
      </c>
      <c r="J64" s="299">
        <f t="shared" si="2"/>
        <v>2.4336122998940168E-2</v>
      </c>
      <c r="K64" s="299">
        <f t="shared" si="2"/>
        <v>2.7413111868868956E-2</v>
      </c>
      <c r="L64" s="299">
        <f t="shared" si="2"/>
        <v>2.50270272031821E-2</v>
      </c>
      <c r="M64" s="299">
        <f t="shared" si="2"/>
        <v>2.5753423526513691E-2</v>
      </c>
      <c r="N64" s="299">
        <f t="shared" si="2"/>
        <v>2.6653034623502471E-2</v>
      </c>
      <c r="O64" s="299">
        <f t="shared" si="2"/>
        <v>2.5924363020339215E-2</v>
      </c>
      <c r="P64" s="299">
        <f t="shared" si="2"/>
        <v>2.6633645562582076E-2</v>
      </c>
      <c r="Q64" s="299">
        <f t="shared" si="2"/>
        <v>2.6132963331138945E-2</v>
      </c>
      <c r="R64" s="299">
        <f t="shared" si="2"/>
        <v>2.7392446120681434E-2</v>
      </c>
      <c r="S64" s="299">
        <f t="shared" si="2"/>
        <v>2.8588715489815984E-2</v>
      </c>
      <c r="T64" s="299">
        <f t="shared" si="2"/>
        <v>3.3428251920047634E-2</v>
      </c>
      <c r="U64" s="299">
        <f t="shared" si="2"/>
        <v>3.3153761514058709E-2</v>
      </c>
      <c r="V64" s="299">
        <f t="shared" si="2"/>
        <v>3.3962191449869242E-2</v>
      </c>
      <c r="W64" s="299">
        <f t="shared" si="2"/>
        <v>3.3729495515564215E-2</v>
      </c>
      <c r="X64" s="299">
        <f t="shared" si="2"/>
        <v>3.3119537707313587E-2</v>
      </c>
      <c r="Y64" s="299">
        <f t="shared" si="2"/>
        <v>3.322951684475977E-2</v>
      </c>
      <c r="DA64" s="67"/>
    </row>
    <row r="65" spans="1:105" ht="12" customHeight="1" x14ac:dyDescent="0.25">
      <c r="A65" s="173" t="s">
        <v>92</v>
      </c>
      <c r="B65" s="233">
        <f t="shared" ref="B65:Y65" si="3">IF(B$7=0,0,B$7/B$5)</f>
        <v>1.6197548837514151E-2</v>
      </c>
      <c r="C65" s="233">
        <f t="shared" si="3"/>
        <v>1.8106509076619905E-2</v>
      </c>
      <c r="D65" s="233">
        <f t="shared" si="3"/>
        <v>1.8904637118355543E-2</v>
      </c>
      <c r="E65" s="233">
        <f t="shared" si="3"/>
        <v>1.6766582550805327E-2</v>
      </c>
      <c r="F65" s="233">
        <f t="shared" si="3"/>
        <v>1.7370071424280126E-2</v>
      </c>
      <c r="G65" s="233">
        <f t="shared" si="3"/>
        <v>1.821898727581658E-2</v>
      </c>
      <c r="H65" s="233">
        <f t="shared" si="3"/>
        <v>1.9823334791102459E-2</v>
      </c>
      <c r="I65" s="233">
        <f t="shared" si="3"/>
        <v>2.01489162841888E-2</v>
      </c>
      <c r="J65" s="233">
        <f t="shared" si="3"/>
        <v>1.9968100922207316E-2</v>
      </c>
      <c r="K65" s="233">
        <f t="shared" si="3"/>
        <v>2.2492809738559136E-2</v>
      </c>
      <c r="L65" s="233">
        <f t="shared" si="3"/>
        <v>2.053499667953403E-2</v>
      </c>
      <c r="M65" s="233">
        <f t="shared" si="3"/>
        <v>2.1131014175600978E-2</v>
      </c>
      <c r="N65" s="233">
        <f t="shared" si="3"/>
        <v>2.1869156614155866E-2</v>
      </c>
      <c r="O65" s="233">
        <f t="shared" si="3"/>
        <v>2.1271272221816795E-2</v>
      </c>
      <c r="P65" s="233">
        <f t="shared" si="3"/>
        <v>2.185324764109298E-2</v>
      </c>
      <c r="Q65" s="233">
        <f t="shared" si="3"/>
        <v>2.1442431451190926E-2</v>
      </c>
      <c r="R65" s="233">
        <f t="shared" si="3"/>
        <v>2.2475853227225801E-2</v>
      </c>
      <c r="S65" s="233">
        <f t="shared" si="3"/>
        <v>2.3457407581387472E-2</v>
      </c>
      <c r="T65" s="233">
        <f t="shared" si="3"/>
        <v>2.7428309267731387E-2</v>
      </c>
      <c r="U65" s="233">
        <f t="shared" si="3"/>
        <v>2.7203086370509704E-2</v>
      </c>
      <c r="V65" s="233">
        <f t="shared" si="3"/>
        <v>2.7866413497328612E-2</v>
      </c>
      <c r="W65" s="233">
        <f t="shared" si="3"/>
        <v>2.7675483499950124E-2</v>
      </c>
      <c r="X65" s="233">
        <f t="shared" si="3"/>
        <v>2.7175005298308578E-2</v>
      </c>
      <c r="Y65" s="233">
        <f t="shared" si="3"/>
        <v>2.726524459057213E-2</v>
      </c>
      <c r="DA65" s="177"/>
    </row>
    <row r="66" spans="1:105" ht="12" customHeight="1" x14ac:dyDescent="0.25">
      <c r="A66" s="173" t="s">
        <v>93</v>
      </c>
      <c r="B66" s="233">
        <f t="shared" ref="B66:Y66" si="4">IF(B$8=0,0,B$8/B$5)</f>
        <v>1.1641988226963293E-2</v>
      </c>
      <c r="C66" s="233">
        <f t="shared" si="4"/>
        <v>1.3014053398820558E-2</v>
      </c>
      <c r="D66" s="233">
        <f t="shared" si="4"/>
        <v>1.3587707928818053E-2</v>
      </c>
      <c r="E66" s="233">
        <f t="shared" si="4"/>
        <v>1.2050981208391327E-2</v>
      </c>
      <c r="F66" s="233">
        <f t="shared" si="4"/>
        <v>1.2484738836201338E-2</v>
      </c>
      <c r="G66" s="233">
        <f t="shared" si="4"/>
        <v>1.3094897104493167E-2</v>
      </c>
      <c r="H66" s="233">
        <f t="shared" si="4"/>
        <v>1.4248021881104897E-2</v>
      </c>
      <c r="I66" s="233">
        <f t="shared" si="4"/>
        <v>1.4482033579260693E-2</v>
      </c>
      <c r="J66" s="233">
        <f t="shared" si="4"/>
        <v>1.4352072537836514E-2</v>
      </c>
      <c r="K66" s="233">
        <f t="shared" si="4"/>
        <v>1.6166706999589383E-2</v>
      </c>
      <c r="L66" s="233">
        <f t="shared" si="4"/>
        <v>1.4759528863415085E-2</v>
      </c>
      <c r="M66" s="233">
        <f t="shared" si="4"/>
        <v>1.5187916438713207E-2</v>
      </c>
      <c r="N66" s="233">
        <f t="shared" si="4"/>
        <v>1.5718456316424524E-2</v>
      </c>
      <c r="O66" s="233">
        <f t="shared" si="4"/>
        <v>1.528872690943082E-2</v>
      </c>
      <c r="P66" s="233">
        <f t="shared" si="4"/>
        <v>1.5707021742035587E-2</v>
      </c>
      <c r="Q66" s="233">
        <f t="shared" si="4"/>
        <v>1.541174760554348E-2</v>
      </c>
      <c r="R66" s="233">
        <f t="shared" si="4"/>
        <v>1.6154519507068543E-2</v>
      </c>
      <c r="S66" s="233">
        <f t="shared" si="4"/>
        <v>1.6860011699122247E-2</v>
      </c>
      <c r="T66" s="233">
        <f t="shared" si="4"/>
        <v>1.9714097286181939E-2</v>
      </c>
      <c r="U66" s="233">
        <f t="shared" si="4"/>
        <v>1.9552218328803855E-2</v>
      </c>
      <c r="V66" s="233">
        <f t="shared" si="4"/>
        <v>2.0028984701204944E-2</v>
      </c>
      <c r="W66" s="233">
        <f t="shared" si="4"/>
        <v>1.9891753765589153E-2</v>
      </c>
      <c r="X66" s="233">
        <f t="shared" si="4"/>
        <v>1.9532035058159283E-2</v>
      </c>
      <c r="Y66" s="233">
        <f t="shared" si="4"/>
        <v>1.9596894549473703E-2</v>
      </c>
      <c r="DA66" s="177"/>
    </row>
    <row r="67" spans="1:105" ht="12" customHeight="1" x14ac:dyDescent="0.25">
      <c r="A67" s="173" t="s">
        <v>94</v>
      </c>
      <c r="B67" s="233">
        <f t="shared" ref="B67:Y67" si="5">IF(B$9=0,0,B$9/B$5)</f>
        <v>2.2777803052754279E-2</v>
      </c>
      <c r="C67" s="233">
        <f t="shared" si="5"/>
        <v>2.5462278388996736E-2</v>
      </c>
      <c r="D67" s="233">
        <f t="shared" si="5"/>
        <v>2.6584645947687485E-2</v>
      </c>
      <c r="E67" s="233">
        <f t="shared" si="5"/>
        <v>2.3578006712069981E-2</v>
      </c>
      <c r="F67" s="233">
        <f t="shared" si="5"/>
        <v>2.4426662940393928E-2</v>
      </c>
      <c r="G67" s="233">
        <f t="shared" si="5"/>
        <v>2.5620450856617072E-2</v>
      </c>
      <c r="H67" s="233">
        <f t="shared" si="5"/>
        <v>2.7876564549987846E-2</v>
      </c>
      <c r="I67" s="233">
        <f t="shared" si="5"/>
        <v>2.8334413524640494E-2</v>
      </c>
      <c r="J67" s="233">
        <f t="shared" si="5"/>
        <v>2.8080141921854054E-2</v>
      </c>
      <c r="K67" s="233">
        <f t="shared" si="5"/>
        <v>3.1630513694848789E-2</v>
      </c>
      <c r="L67" s="233">
        <f t="shared" si="5"/>
        <v>2.8877339080594727E-2</v>
      </c>
      <c r="M67" s="233">
        <f t="shared" si="5"/>
        <v>2.9715488684438868E-2</v>
      </c>
      <c r="N67" s="233">
        <f t="shared" si="5"/>
        <v>3.0753501488656691E-2</v>
      </c>
      <c r="O67" s="233">
        <f t="shared" si="5"/>
        <v>2.9912726561929868E-2</v>
      </c>
      <c r="P67" s="233">
        <f t="shared" si="5"/>
        <v>3.0731129495287016E-2</v>
      </c>
      <c r="Q67" s="233">
        <f t="shared" si="5"/>
        <v>3.0153419228237239E-2</v>
      </c>
      <c r="R67" s="233">
        <f t="shared" si="5"/>
        <v>3.1606668600786279E-2</v>
      </c>
      <c r="S67" s="233">
        <f t="shared" si="5"/>
        <v>3.2986979411326132E-2</v>
      </c>
      <c r="T67" s="233">
        <f t="shared" si="5"/>
        <v>3.8571059907747271E-2</v>
      </c>
      <c r="U67" s="233">
        <f t="shared" si="5"/>
        <v>3.8254340208529268E-2</v>
      </c>
      <c r="V67" s="233">
        <f t="shared" si="5"/>
        <v>3.9187143980618351E-2</v>
      </c>
      <c r="W67" s="233">
        <f t="shared" si="5"/>
        <v>3.8918648671804869E-2</v>
      </c>
      <c r="X67" s="233">
        <f t="shared" si="5"/>
        <v>3.8214851200746434E-2</v>
      </c>
      <c r="Y67" s="233">
        <f t="shared" si="5"/>
        <v>3.8341750205492048E-2</v>
      </c>
      <c r="DA67" s="177"/>
    </row>
    <row r="68" spans="1:105" ht="12" customHeight="1" x14ac:dyDescent="0.25">
      <c r="A68" s="56" t="s">
        <v>95</v>
      </c>
      <c r="B68" s="300">
        <f t="shared" ref="B68:Y68" si="6">IF(B$10=0,0,B$10/B$5)</f>
        <v>0.10458842193868763</v>
      </c>
      <c r="C68" s="300">
        <f t="shared" si="6"/>
        <v>9.8395468067315112E-2</v>
      </c>
      <c r="D68" s="300">
        <f t="shared" si="6"/>
        <v>9.5646443021440528E-2</v>
      </c>
      <c r="E68" s="300">
        <f t="shared" si="6"/>
        <v>9.9608922437085495E-2</v>
      </c>
      <c r="F68" s="300">
        <f t="shared" si="6"/>
        <v>9.8040224021484573E-2</v>
      </c>
      <c r="G68" s="300">
        <f t="shared" si="6"/>
        <v>9.654315737425824E-2</v>
      </c>
      <c r="H68" s="300">
        <f t="shared" si="6"/>
        <v>9.3082636987457182E-2</v>
      </c>
      <c r="I68" s="300">
        <f t="shared" si="6"/>
        <v>9.0504853094926022E-2</v>
      </c>
      <c r="J68" s="300">
        <f t="shared" si="6"/>
        <v>9.1562554889234329E-2</v>
      </c>
      <c r="K68" s="300">
        <f t="shared" si="6"/>
        <v>8.6299977992352728E-2</v>
      </c>
      <c r="L68" s="300">
        <f t="shared" si="6"/>
        <v>8.7813927706120759E-2</v>
      </c>
      <c r="M68" s="300">
        <f t="shared" si="6"/>
        <v>8.751963633842938E-2</v>
      </c>
      <c r="N68" s="300">
        <f t="shared" si="6"/>
        <v>8.6953027238701797E-2</v>
      </c>
      <c r="O68" s="300">
        <f t="shared" si="6"/>
        <v>8.6000990018875373E-2</v>
      </c>
      <c r="P68" s="300">
        <f t="shared" si="6"/>
        <v>8.558919443637189E-2</v>
      </c>
      <c r="Q68" s="300">
        <f t="shared" si="6"/>
        <v>8.5875510643027897E-2</v>
      </c>
      <c r="R68" s="300">
        <f t="shared" si="6"/>
        <v>8.4808636277905844E-2</v>
      </c>
      <c r="S68" s="300">
        <f t="shared" si="6"/>
        <v>8.2909745649189071E-2</v>
      </c>
      <c r="T68" s="300">
        <f t="shared" si="6"/>
        <v>7.7275017958002873E-2</v>
      </c>
      <c r="U68" s="300">
        <f t="shared" si="6"/>
        <v>7.6492037896998516E-2</v>
      </c>
      <c r="V68" s="300">
        <f t="shared" si="6"/>
        <v>7.6360583056070533E-2</v>
      </c>
      <c r="W68" s="300">
        <f t="shared" si="6"/>
        <v>7.7348655433685881E-2</v>
      </c>
      <c r="X68" s="300">
        <f t="shared" si="6"/>
        <v>7.8036627566837144E-2</v>
      </c>
      <c r="Y68" s="300">
        <f t="shared" si="6"/>
        <v>7.8060808136401968E-2</v>
      </c>
      <c r="DA68" s="68"/>
    </row>
    <row r="69" spans="1:105" ht="12" customHeight="1" x14ac:dyDescent="0.25">
      <c r="A69" s="174" t="s">
        <v>2707</v>
      </c>
      <c r="B69" s="301">
        <f t="shared" ref="B69:Y69" si="7">IF(B$16=0,0,B$16/B$5)</f>
        <v>5.0345005797597792E-2</v>
      </c>
      <c r="C69" s="301">
        <f t="shared" si="7"/>
        <v>4.8115706528087158E-2</v>
      </c>
      <c r="D69" s="301">
        <f t="shared" si="7"/>
        <v>4.7197619134481943E-2</v>
      </c>
      <c r="E69" s="301">
        <f t="shared" si="7"/>
        <v>5.0135217826344891E-2</v>
      </c>
      <c r="F69" s="301">
        <f t="shared" si="7"/>
        <v>4.936419199557613E-2</v>
      </c>
      <c r="G69" s="301">
        <f t="shared" si="7"/>
        <v>4.8276014904258834E-2</v>
      </c>
      <c r="H69" s="301">
        <f t="shared" si="7"/>
        <v>4.6162606581550913E-2</v>
      </c>
      <c r="I69" s="301">
        <f t="shared" si="7"/>
        <v>4.5997573063067738E-2</v>
      </c>
      <c r="J69" s="301">
        <f t="shared" si="7"/>
        <v>4.6159740169546763E-2</v>
      </c>
      <c r="K69" s="301">
        <f t="shared" si="7"/>
        <v>4.2869553111699252E-2</v>
      </c>
      <c r="L69" s="301">
        <f t="shared" si="7"/>
        <v>4.5719943240034311E-2</v>
      </c>
      <c r="M69" s="301">
        <f t="shared" si="7"/>
        <v>4.4931717075143214E-2</v>
      </c>
      <c r="N69" s="301">
        <f t="shared" si="7"/>
        <v>4.3850312413688815E-2</v>
      </c>
      <c r="O69" s="301">
        <f t="shared" si="7"/>
        <v>4.4839427060366109E-2</v>
      </c>
      <c r="P69" s="301">
        <f t="shared" si="7"/>
        <v>4.3976605984768942E-2</v>
      </c>
      <c r="Q69" s="301">
        <f t="shared" si="7"/>
        <v>4.457041866906554E-2</v>
      </c>
      <c r="R69" s="301">
        <f t="shared" si="7"/>
        <v>4.3107115336066648E-2</v>
      </c>
      <c r="S69" s="301">
        <f t="shared" si="7"/>
        <v>4.182851159557946E-2</v>
      </c>
      <c r="T69" s="301">
        <f t="shared" si="7"/>
        <v>3.6568451955573886E-2</v>
      </c>
      <c r="U69" s="301">
        <f t="shared" si="7"/>
        <v>3.6963526391015182E-2</v>
      </c>
      <c r="V69" s="301">
        <f t="shared" si="7"/>
        <v>3.5995525246054205E-2</v>
      </c>
      <c r="W69" s="301">
        <f t="shared" si="7"/>
        <v>3.6131127686574047E-2</v>
      </c>
      <c r="X69" s="301">
        <f t="shared" si="7"/>
        <v>3.6786063770427008E-2</v>
      </c>
      <c r="Y69" s="301">
        <f t="shared" si="7"/>
        <v>3.6670209032011201E-2</v>
      </c>
      <c r="DA69" s="178"/>
    </row>
    <row r="70" spans="1:105" ht="12" customHeight="1" x14ac:dyDescent="0.25">
      <c r="A70" s="174" t="s">
        <v>2719</v>
      </c>
      <c r="B70" s="301">
        <f t="shared" ref="B70:Y70" si="8">IF(B$27=0,0,B$27/B$5)</f>
        <v>0.42793254927958141</v>
      </c>
      <c r="C70" s="301">
        <f t="shared" si="8"/>
        <v>0.40898350548874091</v>
      </c>
      <c r="D70" s="301">
        <f t="shared" si="8"/>
        <v>0.40117976264309646</v>
      </c>
      <c r="E70" s="301">
        <f t="shared" si="8"/>
        <v>0.42614935152393152</v>
      </c>
      <c r="F70" s="301">
        <f t="shared" si="8"/>
        <v>0.4195956319623973</v>
      </c>
      <c r="G70" s="301">
        <f t="shared" si="8"/>
        <v>0.41034612668619996</v>
      </c>
      <c r="H70" s="301">
        <f t="shared" si="8"/>
        <v>0.39238215594318299</v>
      </c>
      <c r="I70" s="301">
        <f t="shared" si="8"/>
        <v>0.390979371036076</v>
      </c>
      <c r="J70" s="301">
        <f t="shared" si="8"/>
        <v>0.3923577914411473</v>
      </c>
      <c r="K70" s="301">
        <f t="shared" si="8"/>
        <v>0.36439120144944342</v>
      </c>
      <c r="L70" s="301">
        <f t="shared" si="8"/>
        <v>0.38861951754029184</v>
      </c>
      <c r="M70" s="301">
        <f t="shared" si="8"/>
        <v>0.38191959513871737</v>
      </c>
      <c r="N70" s="301">
        <f t="shared" si="8"/>
        <v>0.37272765551635484</v>
      </c>
      <c r="O70" s="301">
        <f t="shared" si="8"/>
        <v>0.38113513001311161</v>
      </c>
      <c r="P70" s="301">
        <f t="shared" si="8"/>
        <v>0.37380115087053589</v>
      </c>
      <c r="Q70" s="301">
        <f t="shared" si="8"/>
        <v>0.37884855868705697</v>
      </c>
      <c r="R70" s="301">
        <f t="shared" si="8"/>
        <v>0.36641048035656659</v>
      </c>
      <c r="S70" s="301">
        <f t="shared" si="8"/>
        <v>0.35554234856242545</v>
      </c>
      <c r="T70" s="301">
        <f t="shared" si="8"/>
        <v>0.31083184162237798</v>
      </c>
      <c r="U70" s="301">
        <f t="shared" si="8"/>
        <v>0.31418997432362916</v>
      </c>
      <c r="V70" s="301">
        <f t="shared" si="8"/>
        <v>0.30596196459146086</v>
      </c>
      <c r="W70" s="301">
        <f t="shared" si="8"/>
        <v>0.30711458533587954</v>
      </c>
      <c r="X70" s="301">
        <f t="shared" si="8"/>
        <v>0.31268154204862947</v>
      </c>
      <c r="Y70" s="301">
        <f t="shared" si="8"/>
        <v>0.31169677677209523</v>
      </c>
      <c r="DA70" s="178"/>
    </row>
    <row r="71" spans="1:105" ht="12" customHeight="1" x14ac:dyDescent="0.25">
      <c r="A71" s="174" t="s">
        <v>2731</v>
      </c>
      <c r="B71" s="301">
        <f t="shared" ref="B71:Y71" si="9">IF(B$38=0,0,B$38/B$5)</f>
        <v>7.1876622966469045E-2</v>
      </c>
      <c r="C71" s="301">
        <f t="shared" si="9"/>
        <v>8.0347634027500808E-2</v>
      </c>
      <c r="D71" s="301">
        <f t="shared" si="9"/>
        <v>8.3889327212702772E-2</v>
      </c>
      <c r="E71" s="301">
        <f t="shared" si="9"/>
        <v>7.4401710069198615E-2</v>
      </c>
      <c r="F71" s="301">
        <f t="shared" si="9"/>
        <v>7.7079691945243042E-2</v>
      </c>
      <c r="G71" s="301">
        <f t="shared" si="9"/>
        <v>8.084675603643604E-2</v>
      </c>
      <c r="H71" s="301">
        <f t="shared" si="9"/>
        <v>8.79660481355172E-2</v>
      </c>
      <c r="I71" s="301">
        <f t="shared" si="9"/>
        <v>8.941081601108776E-2</v>
      </c>
      <c r="J71" s="301">
        <f t="shared" si="9"/>
        <v>8.8608447842294963E-2</v>
      </c>
      <c r="K71" s="301">
        <f t="shared" si="9"/>
        <v>9.98118432148562E-2</v>
      </c>
      <c r="L71" s="301">
        <f t="shared" si="9"/>
        <v>9.1124047765432245E-2</v>
      </c>
      <c r="M71" s="301">
        <f t="shared" si="9"/>
        <v>9.3768875404229332E-2</v>
      </c>
      <c r="N71" s="301">
        <f t="shared" si="9"/>
        <v>9.7044382475316701E-2</v>
      </c>
      <c r="O71" s="301">
        <f t="shared" si="9"/>
        <v>9.4391270484312034E-2</v>
      </c>
      <c r="P71" s="301">
        <f t="shared" si="9"/>
        <v>9.6973786407350077E-2</v>
      </c>
      <c r="Q71" s="301">
        <f t="shared" si="9"/>
        <v>9.5150789564659721E-2</v>
      </c>
      <c r="R71" s="301">
        <f t="shared" si="9"/>
        <v>9.9736598695814485E-2</v>
      </c>
      <c r="S71" s="301">
        <f t="shared" si="9"/>
        <v>0.10409224614240691</v>
      </c>
      <c r="T71" s="301">
        <f t="shared" si="9"/>
        <v>0.12171312237555798</v>
      </c>
      <c r="U71" s="301">
        <f t="shared" si="9"/>
        <v>0.12071369576913681</v>
      </c>
      <c r="V71" s="301">
        <f t="shared" si="9"/>
        <v>0.12365720989439566</v>
      </c>
      <c r="W71" s="301">
        <f t="shared" si="9"/>
        <v>0.1228099580310287</v>
      </c>
      <c r="X71" s="301">
        <f t="shared" si="9"/>
        <v>0.12058908601124427</v>
      </c>
      <c r="Y71" s="301">
        <f t="shared" si="9"/>
        <v>0.12098952287066375</v>
      </c>
      <c r="DA71" s="178"/>
    </row>
    <row r="72" spans="1:105" ht="12" customHeight="1" x14ac:dyDescent="0.25">
      <c r="A72" s="174" t="s">
        <v>2733</v>
      </c>
      <c r="B72" s="301">
        <f t="shared" ref="B72:Y72" si="10">IF(B$39=0,0,B$39/B$5)</f>
        <v>0.24852359680531752</v>
      </c>
      <c r="C72" s="301">
        <f t="shared" si="10"/>
        <v>0.25602333152087614</v>
      </c>
      <c r="D72" s="301">
        <f t="shared" si="10"/>
        <v>0.25918597235872326</v>
      </c>
      <c r="E72" s="301">
        <f t="shared" si="10"/>
        <v>0.24957265387375893</v>
      </c>
      <c r="F72" s="301">
        <f t="shared" si="10"/>
        <v>0.2521840041889058</v>
      </c>
      <c r="G72" s="301">
        <f t="shared" si="10"/>
        <v>0.25518185664890358</v>
      </c>
      <c r="H72" s="301">
        <f t="shared" si="10"/>
        <v>0.26201909842754934</v>
      </c>
      <c r="I72" s="301">
        <f t="shared" si="10"/>
        <v>0.26277551915678254</v>
      </c>
      <c r="J72" s="301">
        <f t="shared" si="10"/>
        <v>0.26205945015161297</v>
      </c>
      <c r="K72" s="301">
        <f t="shared" si="10"/>
        <v>0.27229752945749225</v>
      </c>
      <c r="L72" s="301">
        <f t="shared" si="10"/>
        <v>0.26408497532711289</v>
      </c>
      <c r="M72" s="301">
        <f t="shared" si="10"/>
        <v>0.26566309601333971</v>
      </c>
      <c r="N72" s="301">
        <f t="shared" si="10"/>
        <v>0.26881926264656048</v>
      </c>
      <c r="O72" s="301">
        <f t="shared" si="10"/>
        <v>0.26659846366293322</v>
      </c>
      <c r="P72" s="301">
        <f t="shared" si="10"/>
        <v>0.26914891298390942</v>
      </c>
      <c r="Q72" s="301">
        <f t="shared" si="10"/>
        <v>0.26749781918489129</v>
      </c>
      <c r="R72" s="301">
        <f t="shared" si="10"/>
        <v>0.27170854098238784</v>
      </c>
      <c r="S72" s="301">
        <f t="shared" si="10"/>
        <v>0.27553655338002753</v>
      </c>
      <c r="T72" s="301">
        <f t="shared" si="10"/>
        <v>0.28980624605098287</v>
      </c>
      <c r="U72" s="301">
        <f t="shared" si="10"/>
        <v>0.28918050511123528</v>
      </c>
      <c r="V72" s="301">
        <f t="shared" si="10"/>
        <v>0.29160298349627917</v>
      </c>
      <c r="W72" s="301">
        <f t="shared" si="10"/>
        <v>0.29131419780643841</v>
      </c>
      <c r="X72" s="301">
        <f t="shared" si="10"/>
        <v>0.28961412379742779</v>
      </c>
      <c r="Y72" s="301">
        <f t="shared" si="10"/>
        <v>0.28975120595614845</v>
      </c>
      <c r="DA72" s="178"/>
    </row>
    <row r="73" spans="1:105" ht="12" customHeight="1" x14ac:dyDescent="0.25">
      <c r="A73" s="62" t="s">
        <v>2734</v>
      </c>
      <c r="B73" s="302">
        <f t="shared" ref="B73:Y73" si="11">IF(B$40=0,0,B$40/B$5)</f>
        <v>8.0481752211370203E-2</v>
      </c>
      <c r="C73" s="302">
        <f t="shared" si="11"/>
        <v>7.6883819187026622E-2</v>
      </c>
      <c r="D73" s="302">
        <f t="shared" si="11"/>
        <v>7.5391668462926831E-2</v>
      </c>
      <c r="E73" s="302">
        <f t="shared" si="11"/>
        <v>7.7737703596823249E-2</v>
      </c>
      <c r="F73" s="302">
        <f t="shared" si="11"/>
        <v>7.6911378699034125E-2</v>
      </c>
      <c r="G73" s="302">
        <f t="shared" si="11"/>
        <v>7.5077351162986111E-2</v>
      </c>
      <c r="H73" s="302">
        <f t="shared" si="11"/>
        <v>7.2843607168749963E-2</v>
      </c>
      <c r="I73" s="302">
        <f t="shared" si="11"/>
        <v>7.1477743532568305E-2</v>
      </c>
      <c r="J73" s="302">
        <f t="shared" si="11"/>
        <v>7.1865094334412613E-2</v>
      </c>
      <c r="K73" s="302">
        <f t="shared" si="11"/>
        <v>6.7790474006903884E-2</v>
      </c>
      <c r="L73" s="302">
        <f t="shared" si="11"/>
        <v>7.0357948811906434E-2</v>
      </c>
      <c r="M73" s="302">
        <f t="shared" si="11"/>
        <v>6.85694826875278E-2</v>
      </c>
      <c r="N73" s="302">
        <f t="shared" si="11"/>
        <v>6.7668508653117798E-2</v>
      </c>
      <c r="O73" s="302">
        <f t="shared" si="11"/>
        <v>6.8613194085060947E-2</v>
      </c>
      <c r="P73" s="302">
        <f t="shared" si="11"/>
        <v>6.7975749260893031E-2</v>
      </c>
      <c r="Q73" s="302">
        <f t="shared" si="11"/>
        <v>6.859125767418825E-2</v>
      </c>
      <c r="R73" s="302">
        <f t="shared" si="11"/>
        <v>6.7067783941222384E-2</v>
      </c>
      <c r="S73" s="302">
        <f t="shared" si="11"/>
        <v>6.5330726470158904E-2</v>
      </c>
      <c r="T73" s="302">
        <f t="shared" si="11"/>
        <v>5.7180062190750343E-2</v>
      </c>
      <c r="U73" s="302">
        <f t="shared" si="11"/>
        <v>5.7722784869765807E-2</v>
      </c>
      <c r="V73" s="302">
        <f t="shared" si="11"/>
        <v>5.6495289395830761E-2</v>
      </c>
      <c r="W73" s="302">
        <f t="shared" si="11"/>
        <v>5.7409659621761526E-2</v>
      </c>
      <c r="X73" s="302">
        <f t="shared" si="11"/>
        <v>5.8543924787489494E-2</v>
      </c>
      <c r="Y73" s="302">
        <f t="shared" si="11"/>
        <v>5.8167574983789924E-2</v>
      </c>
      <c r="DA73" s="72"/>
    </row>
    <row r="74" spans="1:105" ht="12" customHeight="1" x14ac:dyDescent="0.25">
      <c r="A74" s="62" t="s">
        <v>2741</v>
      </c>
      <c r="B74" s="302">
        <f t="shared" ref="B74:Y74" si="12">IF(B$46=0,0,B$46/B$5)</f>
        <v>5.370133951743767E-2</v>
      </c>
      <c r="C74" s="302">
        <f t="shared" si="12"/>
        <v>5.1323420296626315E-2</v>
      </c>
      <c r="D74" s="302">
        <f t="shared" si="12"/>
        <v>5.0344127076780751E-2</v>
      </c>
      <c r="E74" s="302">
        <f t="shared" si="12"/>
        <v>5.3477565681434573E-2</v>
      </c>
      <c r="F74" s="302">
        <f t="shared" si="12"/>
        <v>5.2655138128614574E-2</v>
      </c>
      <c r="G74" s="302">
        <f t="shared" si="12"/>
        <v>5.1494415897876095E-2</v>
      </c>
      <c r="H74" s="302">
        <f t="shared" si="12"/>
        <v>4.9240113686987663E-2</v>
      </c>
      <c r="I74" s="302">
        <f t="shared" si="12"/>
        <v>4.9064077933938958E-2</v>
      </c>
      <c r="J74" s="302">
        <f t="shared" si="12"/>
        <v>4.9237056180849864E-2</v>
      </c>
      <c r="K74" s="302">
        <f t="shared" si="12"/>
        <v>4.5727523319145869E-2</v>
      </c>
      <c r="L74" s="302">
        <f t="shared" si="12"/>
        <v>4.8767939456036594E-2</v>
      </c>
      <c r="M74" s="302">
        <f t="shared" si="12"/>
        <v>4.7927164880152785E-2</v>
      </c>
      <c r="N74" s="302">
        <f t="shared" si="12"/>
        <v>4.6773666574601393E-2</v>
      </c>
      <c r="O74" s="302">
        <f t="shared" si="12"/>
        <v>4.7828722197723841E-2</v>
      </c>
      <c r="P74" s="302">
        <f t="shared" si="12"/>
        <v>4.6908379717086918E-2</v>
      </c>
      <c r="Q74" s="302">
        <f t="shared" si="12"/>
        <v>4.7541779913669896E-2</v>
      </c>
      <c r="R74" s="302">
        <f t="shared" si="12"/>
        <v>4.5980923025137781E-2</v>
      </c>
      <c r="S74" s="302">
        <f t="shared" si="12"/>
        <v>4.4617079035284779E-2</v>
      </c>
      <c r="T74" s="302">
        <f t="shared" si="12"/>
        <v>3.900634875261217E-2</v>
      </c>
      <c r="U74" s="302">
        <f t="shared" si="12"/>
        <v>3.9427761483749532E-2</v>
      </c>
      <c r="V74" s="302">
        <f t="shared" si="12"/>
        <v>3.8395226929124497E-2</v>
      </c>
      <c r="W74" s="302">
        <f t="shared" si="12"/>
        <v>3.8539869532345651E-2</v>
      </c>
      <c r="X74" s="302">
        <f t="shared" si="12"/>
        <v>3.9238468021788812E-2</v>
      </c>
      <c r="Y74" s="302">
        <f t="shared" si="12"/>
        <v>3.9114889634145292E-2</v>
      </c>
      <c r="DA74" s="72"/>
    </row>
    <row r="75" spans="1:105" ht="12" customHeight="1" x14ac:dyDescent="0.25">
      <c r="A75" s="62" t="s">
        <v>2753</v>
      </c>
      <c r="B75" s="302">
        <f t="shared" ref="B75:Y75" si="13">IF(B$57=0,0,B$57/B$5)</f>
        <v>0</v>
      </c>
      <c r="C75" s="302">
        <f t="shared" si="13"/>
        <v>0</v>
      </c>
      <c r="D75" s="302">
        <f t="shared" si="13"/>
        <v>0</v>
      </c>
      <c r="E75" s="302">
        <f t="shared" si="13"/>
        <v>0</v>
      </c>
      <c r="F75" s="302">
        <f t="shared" si="13"/>
        <v>0</v>
      </c>
      <c r="G75" s="302">
        <f t="shared" si="13"/>
        <v>0</v>
      </c>
      <c r="H75" s="302">
        <f t="shared" si="13"/>
        <v>0</v>
      </c>
      <c r="I75" s="302">
        <f t="shared" si="13"/>
        <v>0</v>
      </c>
      <c r="J75" s="302">
        <f t="shared" si="13"/>
        <v>0</v>
      </c>
      <c r="K75" s="302">
        <f t="shared" si="13"/>
        <v>0</v>
      </c>
      <c r="L75" s="302">
        <f t="shared" si="13"/>
        <v>0</v>
      </c>
      <c r="M75" s="302">
        <f t="shared" si="13"/>
        <v>0</v>
      </c>
      <c r="N75" s="302">
        <f t="shared" si="13"/>
        <v>0</v>
      </c>
      <c r="O75" s="302">
        <f t="shared" si="13"/>
        <v>0</v>
      </c>
      <c r="P75" s="302">
        <f t="shared" si="13"/>
        <v>0</v>
      </c>
      <c r="Q75" s="302">
        <f t="shared" si="13"/>
        <v>0</v>
      </c>
      <c r="R75" s="302">
        <f t="shared" si="13"/>
        <v>0</v>
      </c>
      <c r="S75" s="302">
        <f t="shared" si="13"/>
        <v>0</v>
      </c>
      <c r="T75" s="302">
        <f t="shared" si="13"/>
        <v>0</v>
      </c>
      <c r="U75" s="302">
        <f t="shared" si="13"/>
        <v>0</v>
      </c>
      <c r="V75" s="302">
        <f t="shared" si="13"/>
        <v>0</v>
      </c>
      <c r="W75" s="302">
        <f t="shared" si="13"/>
        <v>0</v>
      </c>
      <c r="X75" s="302">
        <f t="shared" si="13"/>
        <v>0</v>
      </c>
      <c r="Y75" s="302">
        <f t="shared" si="13"/>
        <v>0</v>
      </c>
      <c r="DA75" s="72"/>
    </row>
    <row r="76" spans="1:105" ht="12" customHeight="1" x14ac:dyDescent="0.25">
      <c r="A76" s="62" t="s">
        <v>2755</v>
      </c>
      <c r="B76" s="302">
        <f t="shared" ref="B76:Y76" si="14">IF(B$58=0,0,B$58/B$5)</f>
        <v>0.11434050507650964</v>
      </c>
      <c r="C76" s="302">
        <f t="shared" si="14"/>
        <v>0.12781609203722319</v>
      </c>
      <c r="D76" s="302">
        <f t="shared" si="14"/>
        <v>0.13345017681901566</v>
      </c>
      <c r="E76" s="302">
        <f t="shared" si="14"/>
        <v>0.11835738459550109</v>
      </c>
      <c r="F76" s="302">
        <f t="shared" si="14"/>
        <v>0.12261748736125712</v>
      </c>
      <c r="G76" s="302">
        <f t="shared" si="14"/>
        <v>0.12861008958804138</v>
      </c>
      <c r="H76" s="302">
        <f t="shared" si="14"/>
        <v>0.13993537757181168</v>
      </c>
      <c r="I76" s="302">
        <f t="shared" si="14"/>
        <v>0.14223369769027525</v>
      </c>
      <c r="J76" s="302">
        <f t="shared" si="14"/>
        <v>0.14095729963635051</v>
      </c>
      <c r="K76" s="302">
        <f t="shared" si="14"/>
        <v>0.1587795321314425</v>
      </c>
      <c r="L76" s="302">
        <f t="shared" si="14"/>
        <v>0.14495908705916988</v>
      </c>
      <c r="M76" s="302">
        <f t="shared" si="14"/>
        <v>0.14916644844565913</v>
      </c>
      <c r="N76" s="302">
        <f t="shared" si="14"/>
        <v>0.15437708741884132</v>
      </c>
      <c r="O76" s="302">
        <f t="shared" si="14"/>
        <v>0.15015654738014841</v>
      </c>
      <c r="P76" s="302">
        <f t="shared" si="14"/>
        <v>0.15426478400592947</v>
      </c>
      <c r="Q76" s="302">
        <f t="shared" si="14"/>
        <v>0.15136478159703315</v>
      </c>
      <c r="R76" s="302">
        <f t="shared" si="14"/>
        <v>0.15865983401602765</v>
      </c>
      <c r="S76" s="302">
        <f t="shared" si="14"/>
        <v>0.16558874787458389</v>
      </c>
      <c r="T76" s="302">
        <f t="shared" si="14"/>
        <v>0.19361983510762035</v>
      </c>
      <c r="U76" s="302">
        <f t="shared" si="14"/>
        <v>0.19202995875771992</v>
      </c>
      <c r="V76" s="302">
        <f t="shared" si="14"/>
        <v>0.19671246717132393</v>
      </c>
      <c r="W76" s="302">
        <f t="shared" si="14"/>
        <v>0.19536466865233124</v>
      </c>
      <c r="X76" s="302">
        <f t="shared" si="14"/>
        <v>0.19183173098814946</v>
      </c>
      <c r="Y76" s="302">
        <f t="shared" si="14"/>
        <v>0.19246874133821326</v>
      </c>
      <c r="DA76" s="72"/>
    </row>
    <row r="77" spans="1:105" ht="12" customHeight="1" x14ac:dyDescent="0.25">
      <c r="A77" s="41" t="s">
        <v>2757</v>
      </c>
      <c r="B77" s="235">
        <f t="shared" ref="B77:Y77" si="15">IF(B$59=0,0,B$59/B$5)</f>
        <v>2.6375700449394548E-2</v>
      </c>
      <c r="C77" s="235">
        <f t="shared" si="15"/>
        <v>2.9484205565912237E-2</v>
      </c>
      <c r="D77" s="235">
        <f t="shared" si="15"/>
        <v>3.0783858146698158E-2</v>
      </c>
      <c r="E77" s="235">
        <f t="shared" si="15"/>
        <v>2.7302301314620154E-2</v>
      </c>
      <c r="F77" s="235">
        <f t="shared" si="15"/>
        <v>2.8285008137176441E-2</v>
      </c>
      <c r="G77" s="235">
        <f t="shared" si="15"/>
        <v>2.9667362370615166E-2</v>
      </c>
      <c r="H77" s="235">
        <f t="shared" si="15"/>
        <v>3.2279843425891019E-2</v>
      </c>
      <c r="I77" s="235">
        <f t="shared" si="15"/>
        <v>3.2810012528614929E-2</v>
      </c>
      <c r="J77" s="235">
        <f t="shared" si="15"/>
        <v>3.2515577125325601E-2</v>
      </c>
      <c r="K77" s="235">
        <f t="shared" si="15"/>
        <v>3.6626752472290067E-2</v>
      </c>
      <c r="L77" s="235">
        <f t="shared" si="15"/>
        <v>3.3438696594282016E-2</v>
      </c>
      <c r="M77" s="235">
        <f t="shared" si="15"/>
        <v>3.4409237204874349E-2</v>
      </c>
      <c r="N77" s="235">
        <f t="shared" si="15"/>
        <v>3.5611210666637805E-2</v>
      </c>
      <c r="O77" s="235">
        <f t="shared" si="15"/>
        <v>3.4637630046884978E-2</v>
      </c>
      <c r="P77" s="235">
        <f t="shared" si="15"/>
        <v>3.5585304876065815E-2</v>
      </c>
      <c r="Q77" s="235">
        <f t="shared" si="15"/>
        <v>3.4916341635188128E-2</v>
      </c>
      <c r="R77" s="235">
        <f t="shared" si="15"/>
        <v>3.6599140895496457E-2</v>
      </c>
      <c r="S77" s="235">
        <f t="shared" si="15"/>
        <v>3.8197480488719786E-2</v>
      </c>
      <c r="T77" s="235">
        <f t="shared" si="15"/>
        <v>4.4663601655796109E-2</v>
      </c>
      <c r="U77" s="235">
        <f t="shared" si="15"/>
        <v>4.4296854086083241E-2</v>
      </c>
      <c r="V77" s="235">
        <f t="shared" si="15"/>
        <v>4.5377000086718355E-2</v>
      </c>
      <c r="W77" s="235">
        <f t="shared" si="15"/>
        <v>4.5066094253485421E-2</v>
      </c>
      <c r="X77" s="235">
        <f t="shared" si="15"/>
        <v>4.4251127540906258E-2</v>
      </c>
      <c r="Y77" s="235">
        <f t="shared" si="15"/>
        <v>4.4398071042382005E-2</v>
      </c>
      <c r="DA77" s="97"/>
    </row>
    <row r="78" spans="1:105" ht="12" customHeight="1" x14ac:dyDescent="0.25">
      <c r="A78" s="171"/>
      <c r="B78" s="171"/>
      <c r="C78" s="171"/>
      <c r="D78" s="171"/>
      <c r="E78" s="171"/>
      <c r="F78" s="171"/>
      <c r="G78" s="171"/>
      <c r="H78" s="171"/>
      <c r="I78" s="171"/>
      <c r="J78" s="171"/>
      <c r="K78" s="171"/>
      <c r="L78" s="171"/>
      <c r="M78" s="171"/>
      <c r="N78" s="171"/>
      <c r="O78" s="171"/>
      <c r="P78" s="171"/>
      <c r="Q78" s="171"/>
      <c r="R78" s="171"/>
      <c r="S78" s="171"/>
      <c r="T78" s="171"/>
      <c r="U78" s="171"/>
      <c r="V78" s="171"/>
      <c r="W78" s="171"/>
      <c r="X78" s="171"/>
      <c r="Y78" s="171"/>
      <c r="DA78" s="175"/>
    </row>
    <row r="79" spans="1:105" ht="15" customHeight="1" x14ac:dyDescent="0.25">
      <c r="A79" s="32" t="s">
        <v>56</v>
      </c>
      <c r="B79" s="257"/>
      <c r="C79" s="257"/>
      <c r="D79" s="257"/>
      <c r="E79" s="257"/>
      <c r="F79" s="257"/>
      <c r="G79" s="257"/>
      <c r="H79" s="257"/>
      <c r="I79" s="257"/>
      <c r="J79" s="257"/>
      <c r="K79" s="257"/>
      <c r="L79" s="257"/>
      <c r="M79" s="257"/>
      <c r="N79" s="257"/>
      <c r="O79" s="257"/>
      <c r="P79" s="257"/>
      <c r="Q79" s="257"/>
      <c r="R79" s="257"/>
      <c r="S79" s="257"/>
      <c r="T79" s="257"/>
      <c r="U79" s="257"/>
      <c r="V79" s="257"/>
      <c r="W79" s="257"/>
      <c r="X79" s="257"/>
      <c r="Y79" s="257"/>
      <c r="DA79" s="88"/>
    </row>
    <row r="80" spans="1:105" ht="12" customHeight="1" x14ac:dyDescent="0.25">
      <c r="A80" s="172"/>
      <c r="B80" s="172"/>
      <c r="C80" s="172"/>
      <c r="D80" s="172"/>
      <c r="E80" s="172"/>
      <c r="F80" s="172"/>
      <c r="G80" s="172"/>
      <c r="H80" s="172"/>
      <c r="I80" s="172"/>
      <c r="J80" s="172"/>
      <c r="K80" s="172"/>
      <c r="L80" s="172"/>
      <c r="M80" s="172"/>
      <c r="N80" s="172"/>
      <c r="O80" s="172"/>
      <c r="P80" s="172"/>
      <c r="Q80" s="172"/>
      <c r="R80" s="172"/>
      <c r="S80" s="172"/>
      <c r="T80" s="172"/>
      <c r="U80" s="172"/>
      <c r="V80" s="172"/>
      <c r="W80" s="172"/>
      <c r="X80" s="172"/>
      <c r="Y80" s="172"/>
      <c r="DA80" s="176"/>
    </row>
    <row r="81" spans="1:105" ht="12" customHeight="1" x14ac:dyDescent="0.25">
      <c r="A81" s="35" t="s">
        <v>25</v>
      </c>
      <c r="B81" s="322">
        <f t="shared" ref="B81:Y81" si="16">SUM(B$82:B$91)</f>
        <v>82.290019057455083</v>
      </c>
      <c r="C81" s="322">
        <f t="shared" si="16"/>
        <v>81.214267110169658</v>
      </c>
      <c r="D81" s="322">
        <f t="shared" si="16"/>
        <v>84.416559249822669</v>
      </c>
      <c r="E81" s="322">
        <f t="shared" si="16"/>
        <v>88.086890818019725</v>
      </c>
      <c r="F81" s="322">
        <f t="shared" si="16"/>
        <v>86.063464907372762</v>
      </c>
      <c r="G81" s="322">
        <f t="shared" si="16"/>
        <v>74.42273422413372</v>
      </c>
      <c r="H81" s="322">
        <f t="shared" si="16"/>
        <v>69.184207572026438</v>
      </c>
      <c r="I81" s="322">
        <f t="shared" si="16"/>
        <v>62.68604644409092</v>
      </c>
      <c r="J81" s="322">
        <f t="shared" si="16"/>
        <v>58.778615280905818</v>
      </c>
      <c r="K81" s="322">
        <f t="shared" si="16"/>
        <v>58.584497493210371</v>
      </c>
      <c r="L81" s="322">
        <f t="shared" si="16"/>
        <v>54.972130712265866</v>
      </c>
      <c r="M81" s="322">
        <f t="shared" si="16"/>
        <v>48.836122411789233</v>
      </c>
      <c r="N81" s="322">
        <f t="shared" si="16"/>
        <v>49.677746196368759</v>
      </c>
      <c r="O81" s="322">
        <f t="shared" si="16"/>
        <v>48.506780718545947</v>
      </c>
      <c r="P81" s="322">
        <f t="shared" si="16"/>
        <v>45.656087741848083</v>
      </c>
      <c r="Q81" s="322">
        <f t="shared" si="16"/>
        <v>45.316254286959357</v>
      </c>
      <c r="R81" s="322">
        <f t="shared" si="16"/>
        <v>44.782117550659208</v>
      </c>
      <c r="S81" s="322">
        <f t="shared" si="16"/>
        <v>44.567239448558652</v>
      </c>
      <c r="T81" s="322">
        <f t="shared" si="16"/>
        <v>44.653240672446991</v>
      </c>
      <c r="U81" s="322">
        <f t="shared" si="16"/>
        <v>44.271085391808953</v>
      </c>
      <c r="V81" s="322">
        <f t="shared" si="16"/>
        <v>46.388642436553589</v>
      </c>
      <c r="W81" s="322">
        <f t="shared" si="16"/>
        <v>44.934769899421759</v>
      </c>
      <c r="X81" s="322">
        <f t="shared" si="16"/>
        <v>41.075085611101805</v>
      </c>
      <c r="Y81" s="322">
        <f t="shared" si="16"/>
        <v>39.084281515055153</v>
      </c>
      <c r="DA81" s="95"/>
    </row>
    <row r="82" spans="1:105" ht="12" customHeight="1" x14ac:dyDescent="0.25">
      <c r="A82" s="55" t="s">
        <v>91</v>
      </c>
      <c r="B82" s="334">
        <f>IF(B$6=0,0,B$6/TEL!B$5*1000)</f>
        <v>1.6244677343250267</v>
      </c>
      <c r="C82" s="334">
        <f>IF(C$6=0,0,C$6/TEL!C$5*1000)</f>
        <v>1.792180241208484</v>
      </c>
      <c r="D82" s="334">
        <f>IF(D$6=0,0,D$6/TEL!D$5*1000)</f>
        <v>1.9449597611413834</v>
      </c>
      <c r="E82" s="334">
        <f>IF(E$6=0,0,E$6/TEL!E$5*1000)</f>
        <v>1.7999915292256254</v>
      </c>
      <c r="F82" s="334">
        <f>IF(F$6=0,0,F$6/TEL!F$5*1000)</f>
        <v>1.8219441489381731</v>
      </c>
      <c r="G82" s="334">
        <f>IF(G$6=0,0,G$6/TEL!G$5*1000)</f>
        <v>1.6525114708305584</v>
      </c>
      <c r="H82" s="334">
        <f>IF(H$6=0,0,H$6/TEL!H$5*1000)</f>
        <v>1.6714689577918393</v>
      </c>
      <c r="I82" s="334">
        <f>IF(I$6=0,0,I$6/TEL!I$5*1000)</f>
        <v>1.5393493805487994</v>
      </c>
      <c r="J82" s="334">
        <f>IF(J$6=0,0,J$6/TEL!J$5*1000)</f>
        <v>1.4304436111835084</v>
      </c>
      <c r="K82" s="334">
        <f>IF(K$6=0,0,K$6/TEL!K$5*1000)</f>
        <v>1.6059833835628488</v>
      </c>
      <c r="L82" s="334">
        <f>IF(L$6=0,0,L$6/TEL!L$5*1000)</f>
        <v>1.3757890107527602</v>
      </c>
      <c r="M82" s="334">
        <f>IF(M$6=0,0,M$6/TEL!M$5*1000)</f>
        <v>1.2576973438634753</v>
      </c>
      <c r="N82" s="334">
        <f>IF(N$6=0,0,N$6/TEL!N$5*1000)</f>
        <v>1.3240626893893848</v>
      </c>
      <c r="O82" s="334">
        <f>IF(O$6=0,0,O$6/TEL!O$5*1000)</f>
        <v>1.2575073922955755</v>
      </c>
      <c r="P82" s="334">
        <f>IF(P$6=0,0,P$6/TEL!P$5*1000)</f>
        <v>1.2159880586905305</v>
      </c>
      <c r="Q82" s="334">
        <f>IF(Q$6=0,0,Q$6/TEL!Q$5*1000)</f>
        <v>1.1842480115856768</v>
      </c>
      <c r="R82" s="334">
        <f>IF(R$6=0,0,R$6/TEL!R$5*1000)</f>
        <v>1.2266917421764549</v>
      </c>
      <c r="S82" s="334">
        <f>IF(S$6=0,0,S$6/TEL!S$5*1000)</f>
        <v>1.2741201287613468</v>
      </c>
      <c r="T82" s="334">
        <f>IF(T$6=0,0,T$6/TEL!T$5*1000)</f>
        <v>1.4926797782450751</v>
      </c>
      <c r="U82" s="334">
        <f>IF(U$6=0,0,U$6/TEL!U$5*1000)</f>
        <v>1.4677530070485629</v>
      </c>
      <c r="V82" s="334">
        <f>IF(V$6=0,0,V$6/TEL!V$5*1000)</f>
        <v>1.5754599555297617</v>
      </c>
      <c r="W82" s="334">
        <f>IF(W$6=0,0,W$6/TEL!W$5*1000)</f>
        <v>1.5156271198154556</v>
      </c>
      <c r="X82" s="334">
        <f>IF(X$6=0,0,X$6/TEL!X$5*1000)</f>
        <v>1.3603878467280202</v>
      </c>
      <c r="Y82" s="334">
        <f>IF(Y$6=0,0,Y$6/TEL!Y$5*1000)</f>
        <v>1.2987517909698576</v>
      </c>
      <c r="DA82" s="67"/>
    </row>
    <row r="83" spans="1:105" ht="12" customHeight="1" x14ac:dyDescent="0.25">
      <c r="A83" s="173" t="s">
        <v>92</v>
      </c>
      <c r="B83" s="335">
        <f>IF(B$7=0,0,B$7/TEL!B$5*1000)</f>
        <v>1.3328966025230986</v>
      </c>
      <c r="C83" s="335">
        <f>IF(C$7=0,0,C$7/TEL!C$5*1000)</f>
        <v>1.4705068645813202</v>
      </c>
      <c r="D83" s="335">
        <f>IF(D$7=0,0,D$7/TEL!D$5*1000)</f>
        <v>1.5958644193980576</v>
      </c>
      <c r="E83" s="335">
        <f>IF(E$7=0,0,E$7/TEL!E$5*1000)</f>
        <v>1.4769161265441031</v>
      </c>
      <c r="F83" s="335">
        <f>IF(F$7=0,0,F$7/TEL!F$5*1000)</f>
        <v>1.4949285324620911</v>
      </c>
      <c r="G83" s="335">
        <f>IF(G$7=0,0,G$7/TEL!G$5*1000)</f>
        <v>1.3559068478609713</v>
      </c>
      <c r="H83" s="335">
        <f>IF(H$7=0,0,H$7/TEL!H$5*1000)</f>
        <v>1.3714617089574062</v>
      </c>
      <c r="I83" s="335">
        <f>IF(I$7=0,0,I$7/TEL!I$5*1000)</f>
        <v>1.2630559019887588</v>
      </c>
      <c r="J83" s="335">
        <f>IF(J$7=0,0,J$7/TEL!J$5*1000)</f>
        <v>1.1736973219967246</v>
      </c>
      <c r="K83" s="335">
        <f>IF(K$7=0,0,K$7/TEL!K$5*1000)</f>
        <v>1.3177299557438755</v>
      </c>
      <c r="L83" s="335">
        <f>IF(L$7=0,0,L$7/TEL!L$5*1000)</f>
        <v>1.1288525216432903</v>
      </c>
      <c r="M83" s="335">
        <f>IF(M$7=0,0,M$7/TEL!M$5*1000)</f>
        <v>1.0319567949649029</v>
      </c>
      <c r="N83" s="335">
        <f>IF(N$7=0,0,N$7/TEL!N$5*1000)</f>
        <v>1.0864104118066744</v>
      </c>
      <c r="O83" s="335">
        <f>IF(O$7=0,0,O$7/TEL!O$5*1000)</f>
        <v>1.0318009372681647</v>
      </c>
      <c r="P83" s="335">
        <f>IF(P$7=0,0,P$7/TEL!P$5*1000)</f>
        <v>0.99773379174607602</v>
      </c>
      <c r="Q83" s="335">
        <f>IF(Q$7=0,0,Q$7/TEL!Q$5*1000)</f>
        <v>0.97169067617286276</v>
      </c>
      <c r="R83" s="335">
        <f>IF(R$7=0,0,R$7/TEL!R$5*1000)</f>
        <v>1.006516301272989</v>
      </c>
      <c r="S83" s="335">
        <f>IF(S$7=0,0,S$7/TEL!S$5*1000)</f>
        <v>1.0454319005221306</v>
      </c>
      <c r="T83" s="335">
        <f>IF(T$7=0,0,T$7/TEL!T$5*1000)</f>
        <v>1.224762894970318</v>
      </c>
      <c r="U83" s="335">
        <f>IF(U$7=0,0,U$7/TEL!U$5*1000)</f>
        <v>1.2043101596295898</v>
      </c>
      <c r="V83" s="335">
        <f>IF(V$7=0,0,V$7/TEL!V$5*1000)</f>
        <v>1.2926850917167279</v>
      </c>
      <c r="W83" s="335">
        <f>IF(W$7=0,0,W$7/TEL!W$5*1000)</f>
        <v>1.2435914829255019</v>
      </c>
      <c r="X83" s="335">
        <f>IF(X$7=0,0,X$7/TEL!X$5*1000)</f>
        <v>1.1162156691101703</v>
      </c>
      <c r="Y83" s="335">
        <f>IF(Y$7=0,0,Y$7/TEL!Y$5*1000)</f>
        <v>1.0656424951547554</v>
      </c>
      <c r="DA83" s="177"/>
    </row>
    <row r="84" spans="1:105" ht="12" customHeight="1" x14ac:dyDescent="0.25">
      <c r="A84" s="173" t="s">
        <v>93</v>
      </c>
      <c r="B84" s="335">
        <f>IF(B$8=0,0,B$8/TEL!B$5*1000)</f>
        <v>0.95801943306347681</v>
      </c>
      <c r="C84" s="335">
        <f>IF(C$8=0,0,C$8/TEL!C$5*1000)</f>
        <v>1.0569268089178241</v>
      </c>
      <c r="D84" s="335">
        <f>IF(D$8=0,0,D$8/TEL!D$5*1000)</f>
        <v>1.1470275514423542</v>
      </c>
      <c r="E84" s="335">
        <f>IF(E$8=0,0,E$8/TEL!E$5*1000)</f>
        <v>1.0615334659535738</v>
      </c>
      <c r="F84" s="335">
        <f>IF(F$8=0,0,F$8/TEL!F$5*1000)</f>
        <v>1.0744798827071276</v>
      </c>
      <c r="G84" s="335">
        <f>IF(G$8=0,0,G$8/TEL!G$5*1000)</f>
        <v>0.97455804690007308</v>
      </c>
      <c r="H84" s="335">
        <f>IF(H$8=0,0,H$8/TEL!H$5*1000)</f>
        <v>0.98573810331313594</v>
      </c>
      <c r="I84" s="335">
        <f>IF(I$8=0,0,I$8/TEL!I$5*1000)</f>
        <v>0.90782142955441991</v>
      </c>
      <c r="J84" s="335">
        <f>IF(J$8=0,0,J$8/TEL!J$5*1000)</f>
        <v>0.84359495018514608</v>
      </c>
      <c r="K84" s="335">
        <f>IF(K$8=0,0,K$8/TEL!K$5*1000)</f>
        <v>0.94711840569091055</v>
      </c>
      <c r="L84" s="335">
        <f>IF(L$8=0,0,L$8/TEL!L$5*1000)</f>
        <v>0.81136274993111501</v>
      </c>
      <c r="M84" s="335">
        <f>IF(M$8=0,0,M$8/TEL!M$5*1000)</f>
        <v>0.7417189463810242</v>
      </c>
      <c r="N84" s="335">
        <f>IF(N$8=0,0,N$8/TEL!N$5*1000)</f>
        <v>0.780857483486047</v>
      </c>
      <c r="O84" s="335">
        <f>IF(O$8=0,0,O$8/TEL!O$5*1000)</f>
        <v>0.74160692366149328</v>
      </c>
      <c r="P84" s="335">
        <f>IF(P$8=0,0,P$8/TEL!P$5*1000)</f>
        <v>0.71712116281749239</v>
      </c>
      <c r="Q84" s="335">
        <f>IF(Q$8=0,0,Q$8/TEL!Q$5*1000)</f>
        <v>0.69840267349924523</v>
      </c>
      <c r="R84" s="335">
        <f>IF(R$8=0,0,R$8/TEL!R$5*1000)</f>
        <v>0.72343359153996079</v>
      </c>
      <c r="S84" s="335">
        <f>IF(S$8=0,0,S$8/TEL!S$5*1000)</f>
        <v>0.75140417850028141</v>
      </c>
      <c r="T84" s="335">
        <f>IF(T$8=0,0,T$8/TEL!T$5*1000)</f>
        <v>0.88029833075991637</v>
      </c>
      <c r="U84" s="335">
        <f>IF(U$8=0,0,U$8/TEL!U$5*1000)</f>
        <v>0.86559792723376783</v>
      </c>
      <c r="V84" s="335">
        <f>IF(V$8=0,0,V$8/TEL!V$5*1000)</f>
        <v>0.92911740967139822</v>
      </c>
      <c r="W84" s="335">
        <f>IF(W$8=0,0,W$8/TEL!W$5*1000)</f>
        <v>0.89383137835270454</v>
      </c>
      <c r="X84" s="335">
        <f>IF(X$8=0,0,X$8/TEL!X$5*1000)</f>
        <v>0.80228001217293443</v>
      </c>
      <c r="Y84" s="335">
        <f>IF(Y$8=0,0,Y$8/TEL!Y$5*1000)</f>
        <v>0.76593054339247979</v>
      </c>
      <c r="DA84" s="177"/>
    </row>
    <row r="85" spans="1:105" ht="12" customHeight="1" x14ac:dyDescent="0.25">
      <c r="A85" s="173" t="s">
        <v>94</v>
      </c>
      <c r="B85" s="335">
        <f>IF(B$9=0,0,B$9/TEL!B$5*1000)</f>
        <v>1.8743858472981079</v>
      </c>
      <c r="C85" s="335">
        <f>IF(C$9=0,0,C$9/TEL!C$5*1000)</f>
        <v>2.0679002783174814</v>
      </c>
      <c r="D85" s="335">
        <f>IF(D$9=0,0,D$9/TEL!D$5*1000)</f>
        <v>2.2441843397785188</v>
      </c>
      <c r="E85" s="335">
        <f>IF(E$9=0,0,E$9/TEL!E$5*1000)</f>
        <v>2.0769133029526445</v>
      </c>
      <c r="F85" s="335">
        <f>IF(F$9=0,0,F$9/TEL!F$5*1000)</f>
        <v>2.1022432487748155</v>
      </c>
      <c r="G85" s="335">
        <f>IF(G$9=0,0,G$9/TEL!G$5*1000)</f>
        <v>1.9067440048044915</v>
      </c>
      <c r="H85" s="335">
        <f>IF(H$9=0,0,H$9/TEL!H$5*1000)</f>
        <v>1.928618028221353</v>
      </c>
      <c r="I85" s="335">
        <f>IF(I$9=0,0,I$9/TEL!I$5*1000)</f>
        <v>1.7761723621716916</v>
      </c>
      <c r="J85" s="335">
        <f>IF(J$9=0,0,J$9/TEL!J$5*1000)</f>
        <v>1.6505118590578949</v>
      </c>
      <c r="K85" s="335">
        <f>IF(K$9=0,0,K$9/TEL!K$5*1000)</f>
        <v>1.8530577502648251</v>
      </c>
      <c r="L85" s="335">
        <f>IF(L$9=0,0,L$9/TEL!L$5*1000)</f>
        <v>1.5874488585608768</v>
      </c>
      <c r="M85" s="335">
        <f>IF(M$9=0,0,M$9/TEL!M$5*1000)</f>
        <v>1.4511892429193942</v>
      </c>
      <c r="N85" s="335">
        <f>IF(N$9=0,0,N$9/TEL!N$5*1000)</f>
        <v>1.5277646416031361</v>
      </c>
      <c r="O85" s="335">
        <f>IF(O$9=0,0,O$9/TEL!O$5*1000)</f>
        <v>1.4509700680333566</v>
      </c>
      <c r="P85" s="335">
        <f>IF(P$9=0,0,P$9/TEL!P$5*1000)</f>
        <v>1.4030631446429198</v>
      </c>
      <c r="Q85" s="335">
        <f>IF(Q$9=0,0,Q$9/TEL!Q$5*1000)</f>
        <v>1.3664400133680883</v>
      </c>
      <c r="R85" s="335">
        <f>IF(R$9=0,0,R$9/TEL!R$5*1000)</f>
        <v>1.4154135486651407</v>
      </c>
      <c r="S85" s="335">
        <f>IF(S$9=0,0,S$9/TEL!S$5*1000)</f>
        <v>1.4701386101092462</v>
      </c>
      <c r="T85" s="335">
        <f>IF(T$9=0,0,T$9/TEL!T$5*1000)</f>
        <v>1.7223228210520101</v>
      </c>
      <c r="U85" s="335">
        <f>IF(U$9=0,0,U$9/TEL!U$5*1000)</f>
        <v>1.6935611619791107</v>
      </c>
      <c r="V85" s="335">
        <f>IF(V$9=0,0,V$9/TEL!V$5*1000)</f>
        <v>1.8178384102266478</v>
      </c>
      <c r="W85" s="335">
        <f>IF(W$9=0,0,W$9/TEL!W$5*1000)</f>
        <v>1.7488005228639871</v>
      </c>
      <c r="X85" s="335">
        <f>IF(X$9=0,0,X$9/TEL!X$5*1000)</f>
        <v>1.5696782846861768</v>
      </c>
      <c r="Y85" s="335">
        <f>IF(Y$9=0,0,Y$9/TEL!Y$5*1000)</f>
        <v>1.4985597588113746</v>
      </c>
      <c r="DA85" s="177"/>
    </row>
    <row r="86" spans="1:105" ht="12" customHeight="1" x14ac:dyDescent="0.25">
      <c r="A86" s="56" t="s">
        <v>95</v>
      </c>
      <c r="B86" s="336">
        <f>IF(B$10=0,0,B$10/TEL!B$5*1000)</f>
        <v>8.6065832345237556</v>
      </c>
      <c r="C86" s="336">
        <f>IF(C$10=0,0,C$10/TEL!C$5*1000)</f>
        <v>7.9911158260490991</v>
      </c>
      <c r="D86" s="336">
        <f>IF(D$10=0,0,D$10/TEL!D$5*1000)</f>
        <v>8.0741436243542211</v>
      </c>
      <c r="E86" s="336">
        <f>IF(E$10=0,0,E$10/TEL!E$5*1000)</f>
        <v>8.7742402752161421</v>
      </c>
      <c r="F86" s="336">
        <f>IF(F$10=0,0,F$10/TEL!F$5*1000)</f>
        <v>8.4376813795840029</v>
      </c>
      <c r="G86" s="336">
        <f>IF(G$10=0,0,G$10/TEL!G$5*1000)</f>
        <v>7.1850057424231366</v>
      </c>
      <c r="H86" s="336">
        <f>IF(H$10=0,0,H$10/TEL!H$5*1000)</f>
        <v>6.4398484786918235</v>
      </c>
      <c r="I86" s="336">
        <f>IF(I$10=0,0,I$10/TEL!I$5*1000)</f>
        <v>5.6733914245241577</v>
      </c>
      <c r="J86" s="336">
        <f>IF(J$10=0,0,J$10/TEL!J$5*1000)</f>
        <v>5.3819201879711276</v>
      </c>
      <c r="K86" s="336">
        <f>IF(K$10=0,0,K$10/TEL!K$5*1000)</f>
        <v>5.0558408443570979</v>
      </c>
      <c r="L86" s="336">
        <f>IF(L$10=0,0,L$10/TEL!L$5*1000)</f>
        <v>4.8273187122183359</v>
      </c>
      <c r="M86" s="336">
        <f>IF(M$10=0,0,M$10/TEL!M$5*1000)</f>
        <v>4.2741196736588147</v>
      </c>
      <c r="N86" s="336">
        <f>IF(N$10=0,0,N$10/TEL!N$5*1000)</f>
        <v>4.319630418170167</v>
      </c>
      <c r="O86" s="336">
        <f>IF(O$10=0,0,O$10/TEL!O$5*1000)</f>
        <v>4.1716311644234461</v>
      </c>
      <c r="P86" s="336">
        <f>IF(P$10=0,0,P$10/TEL!P$5*1000)</f>
        <v>3.9076677709410923</v>
      </c>
      <c r="Q86" s="336">
        <f>IF(Q$10=0,0,Q$10/TEL!Q$5*1000)</f>
        <v>3.8915564773219362</v>
      </c>
      <c r="R86" s="336">
        <f>IF(R$10=0,0,R$10/TEL!R$5*1000)</f>
        <v>3.7979103191082815</v>
      </c>
      <c r="S86" s="336">
        <f>IF(S$10=0,0,S$10/TEL!S$5*1000)</f>
        <v>3.6950584869665035</v>
      </c>
      <c r="T86" s="336">
        <f>IF(T$10=0,0,T$10/TEL!T$5*1000)</f>
        <v>3.4505799748463661</v>
      </c>
      <c r="U86" s="336">
        <f>IF(U$10=0,0,U$10/TEL!U$5*1000)</f>
        <v>3.3863855415315087</v>
      </c>
      <c r="V86" s="336">
        <f>IF(V$10=0,0,V$10/TEL!V$5*1000)</f>
        <v>3.5422637836348083</v>
      </c>
      <c r="W86" s="336">
        <f>IF(W$10=0,0,W$10/TEL!W$5*1000)</f>
        <v>3.4756440339423325</v>
      </c>
      <c r="X86" s="336">
        <f>IF(X$10=0,0,X$10/TEL!X$5*1000)</f>
        <v>3.2053611581095032</v>
      </c>
      <c r="Y86" s="336">
        <f>IF(Y$10=0,0,Y$10/TEL!Y$5*1000)</f>
        <v>3.0509506004958413</v>
      </c>
      <c r="DA86" s="68"/>
    </row>
    <row r="87" spans="1:105" ht="12" customHeight="1" x14ac:dyDescent="0.25">
      <c r="A87" s="174" t="s">
        <v>2707</v>
      </c>
      <c r="B87" s="349">
        <f>IF(B$16=0,0,B$16/TEL!B$5*1000)</f>
        <v>4.1428914865320081</v>
      </c>
      <c r="C87" s="349">
        <f>IF(C$16=0,0,C$16/TEL!C$5*1000)</f>
        <v>3.9076818421666042</v>
      </c>
      <c r="D87" s="349">
        <f>IF(D$16=0,0,D$16/TEL!D$5*1000)</f>
        <v>3.9842606121165587</v>
      </c>
      <c r="E87" s="349">
        <f>IF(E$16=0,0,E$16/TEL!E$5*1000)</f>
        <v>4.4162554588068783</v>
      </c>
      <c r="F87" s="349">
        <f>IF(F$16=0,0,F$16/TEL!F$5*1000)</f>
        <v>4.2484534054920777</v>
      </c>
      <c r="G87" s="349">
        <f>IF(G$16=0,0,G$16/TEL!G$5*1000)</f>
        <v>3.5928330266199735</v>
      </c>
      <c r="H87" s="349">
        <f>IF(H$16=0,0,H$16/TEL!H$5*1000)</f>
        <v>3.1937233558038125</v>
      </c>
      <c r="I87" s="349">
        <f>IF(I$16=0,0,I$16/TEL!I$5*1000)</f>
        <v>2.8834060013469291</v>
      </c>
      <c r="J87" s="349">
        <f>IF(J$16=0,0,J$16/TEL!J$5*1000)</f>
        <v>2.713205608892364</v>
      </c>
      <c r="K87" s="349">
        <f>IF(K$16=0,0,K$16/TEL!K$5*1000)</f>
        <v>2.5114912268073932</v>
      </c>
      <c r="L87" s="349">
        <f>IF(L$16=0,0,L$16/TEL!L$5*1000)</f>
        <v>2.5133226959485424</v>
      </c>
      <c r="M87" s="349">
        <f>IF(M$16=0,0,M$16/TEL!M$5*1000)</f>
        <v>2.1942908352535744</v>
      </c>
      <c r="N87" s="349">
        <f>IF(N$16=0,0,N$16/TEL!N$5*1000)</f>
        <v>2.178384690718711</v>
      </c>
      <c r="O87" s="349">
        <f>IF(O$16=0,0,O$16/TEL!O$5*1000)</f>
        <v>2.1750162559624138</v>
      </c>
      <c r="P87" s="349">
        <f>IF(P$16=0,0,P$16/TEL!P$5*1000)</f>
        <v>2.0077997814292932</v>
      </c>
      <c r="Q87" s="349">
        <f>IF(Q$16=0,0,Q$16/TEL!Q$5*1000)</f>
        <v>2.0197644260836141</v>
      </c>
      <c r="R87" s="349">
        <f>IF(R$16=0,0,R$16/TEL!R$5*1000)</f>
        <v>1.9304279062495613</v>
      </c>
      <c r="S87" s="349">
        <f>IF(S$16=0,0,S$16/TEL!S$5*1000)</f>
        <v>1.8641812920570018</v>
      </c>
      <c r="T87" s="349">
        <f>IF(T$16=0,0,T$16/TEL!T$5*1000)</f>
        <v>1.6328998861910557</v>
      </c>
      <c r="U87" s="349">
        <f>IF(U$16=0,0,U$16/TEL!U$5*1000)</f>
        <v>1.6364154332390173</v>
      </c>
      <c r="V87" s="349">
        <f>IF(V$16=0,0,V$16/TEL!V$5*1000)</f>
        <v>1.6697835499551461</v>
      </c>
      <c r="W87" s="349">
        <f>IF(W$16=0,0,W$16/TEL!W$5*1000)</f>
        <v>1.6235439088028307</v>
      </c>
      <c r="X87" s="349">
        <f>IF(X$16=0,0,X$16/TEL!X$5*1000)</f>
        <v>1.5109907186657403</v>
      </c>
      <c r="Y87" s="349">
        <f>IF(Y$16=0,0,Y$16/TEL!Y$5*1000)</f>
        <v>1.4332287730230435</v>
      </c>
      <c r="DA87" s="178"/>
    </row>
    <row r="88" spans="1:105" ht="12" customHeight="1" x14ac:dyDescent="0.25">
      <c r="A88" s="174" t="s">
        <v>2719</v>
      </c>
      <c r="B88" s="349">
        <f>IF(B$27=0,0,B$27/TEL!B$5*1000)</f>
        <v>35.214577635522083</v>
      </c>
      <c r="C88" s="349">
        <f>IF(C$27=0,0,C$27/TEL!C$5*1000)</f>
        <v>33.215295658416139</v>
      </c>
      <c r="D88" s="349">
        <f>IF(D$27=0,0,D$27/TEL!D$5*1000)</f>
        <v>33.866215202990745</v>
      </c>
      <c r="E88" s="349">
        <f>IF(E$27=0,0,E$27/TEL!E$5*1000)</f>
        <v>37.538171399858456</v>
      </c>
      <c r="F88" s="349">
        <f>IF(F$27=0,0,F$27/TEL!F$5*1000)</f>
        <v>36.111853946682672</v>
      </c>
      <c r="G88" s="349">
        <f>IF(G$27=0,0,G$27/TEL!G$5*1000)</f>
        <v>30.539080726269763</v>
      </c>
      <c r="H88" s="349">
        <f>IF(H$27=0,0,H$27/TEL!H$5*1000)</f>
        <v>27.14664852433242</v>
      </c>
      <c r="I88" s="349">
        <f>IF(I$27=0,0,I$27/TEL!I$5*1000)</f>
        <v>24.508951011448911</v>
      </c>
      <c r="J88" s="349">
        <f>IF(J$27=0,0,J$27/TEL!J$5*1000)</f>
        <v>23.062247675585077</v>
      </c>
      <c r="K88" s="349">
        <f>IF(K$27=0,0,K$27/TEL!K$5*1000)</f>
        <v>21.347675427862832</v>
      </c>
      <c r="L88" s="349">
        <f>IF(L$27=0,0,L$27/TEL!L$5*1000)</f>
        <v>21.363242915562619</v>
      </c>
      <c r="M88" s="349">
        <f>IF(M$27=0,0,M$27/TEL!M$5*1000)</f>
        <v>18.651472099655383</v>
      </c>
      <c r="N88" s="349">
        <f>IF(N$27=0,0,N$27/TEL!N$5*1000)</f>
        <v>18.516269871109042</v>
      </c>
      <c r="O88" s="349">
        <f>IF(O$27=0,0,O$27/TEL!O$5*1000)</f>
        <v>18.487638175680502</v>
      </c>
      <c r="P88" s="349">
        <f>IF(P$27=0,0,P$27/TEL!P$5*1000)</f>
        <v>17.066298142148984</v>
      </c>
      <c r="Q88" s="349">
        <f>IF(Q$27=0,0,Q$27/TEL!Q$5*1000)</f>
        <v>17.167997621710715</v>
      </c>
      <c r="R88" s="349">
        <f>IF(R$27=0,0,R$27/TEL!R$5*1000)</f>
        <v>16.408637203121273</v>
      </c>
      <c r="S88" s="349">
        <f>IF(S$27=0,0,S$27/TEL!S$5*1000)</f>
        <v>15.845540982484515</v>
      </c>
      <c r="T88" s="349">
        <f>IF(T$27=0,0,T$27/TEL!T$5*1000)</f>
        <v>13.879649032623972</v>
      </c>
      <c r="U88" s="349">
        <f>IF(U$27=0,0,U$27/TEL!U$5*1000)</f>
        <v>13.909531182531651</v>
      </c>
      <c r="V88" s="349">
        <f>IF(V$27=0,0,V$27/TEL!V$5*1000)</f>
        <v>14.193160174618747</v>
      </c>
      <c r="W88" s="349">
        <f>IF(W$27=0,0,W$27/TEL!W$5*1000)</f>
        <v>13.800123224824068</v>
      </c>
      <c r="X88" s="349">
        <f>IF(X$27=0,0,X$27/TEL!X$5*1000)</f>
        <v>12.843421108658788</v>
      </c>
      <c r="Y88" s="349">
        <f>IF(Y$27=0,0,Y$27/TEL!Y$5*1000)</f>
        <v>12.18244457069587</v>
      </c>
      <c r="DA88" s="178"/>
    </row>
    <row r="89" spans="1:105" ht="12" customHeight="1" x14ac:dyDescent="0.25">
      <c r="A89" s="174" t="s">
        <v>2731</v>
      </c>
      <c r="B89" s="349">
        <f>IF(B$38=0,0,B$38/TEL!B$5*1000)</f>
        <v>5.9147286736962501</v>
      </c>
      <c r="C89" s="349">
        <f>IF(C$38=0,0,C$38/TEL!C$5*1000)</f>
        <v>6.5253742115796065</v>
      </c>
      <c r="D89" s="349">
        <f>IF(D$38=0,0,D$38/TEL!D$5*1000)</f>
        <v>7.0816483610788854</v>
      </c>
      <c r="E89" s="349">
        <f>IF(E$38=0,0,E$38/TEL!E$5*1000)</f>
        <v>6.5538153115394548</v>
      </c>
      <c r="F89" s="349">
        <f>IF(F$38=0,0,F$38/TEL!F$5*1000)</f>
        <v>6.6337453628005267</v>
      </c>
      <c r="G89" s="349">
        <f>IF(G$38=0,0,G$38/TEL!G$5*1000)</f>
        <v>6.016836637383058</v>
      </c>
      <c r="H89" s="349">
        <f>IF(H$38=0,0,H$38/TEL!H$5*1000)</f>
        <v>6.0858613334984915</v>
      </c>
      <c r="I89" s="349">
        <f>IF(I$38=0,0,I$38/TEL!I$5*1000)</f>
        <v>5.6048105650751143</v>
      </c>
      <c r="J89" s="349">
        <f>IF(J$38=0,0,J$38/TEL!J$5*1000)</f>
        <v>5.2082818663604655</v>
      </c>
      <c r="K89" s="349">
        <f>IF(K$38=0,0,K$38/TEL!K$5*1000)</f>
        <v>5.8474266786134486</v>
      </c>
      <c r="L89" s="349">
        <f>IF(L$38=0,0,L$38/TEL!L$5*1000)</f>
        <v>5.0092830647921005</v>
      </c>
      <c r="M89" s="349">
        <f>IF(M$38=0,0,M$38/TEL!M$5*1000)</f>
        <v>4.5793082776567555</v>
      </c>
      <c r="N89" s="349">
        <f>IF(N$38=0,0,N$38/TEL!N$5*1000)</f>
        <v>4.8209462023921192</v>
      </c>
      <c r="O89" s="349">
        <f>IF(O$38=0,0,O$38/TEL!O$5*1000)</f>
        <v>4.5786166591274808</v>
      </c>
      <c r="P89" s="349">
        <f>IF(P$38=0,0,P$38/TEL!P$5*1000)</f>
        <v>4.4274437008732113</v>
      </c>
      <c r="Q89" s="349">
        <f>IF(Q$38=0,0,Q$38/TEL!Q$5*1000)</f>
        <v>4.3118773755170778</v>
      </c>
      <c r="R89" s="349">
        <f>IF(R$38=0,0,R$38/TEL!R$5*1000)</f>
        <v>4.4664160868988887</v>
      </c>
      <c r="S89" s="349">
        <f>IF(S$38=0,0,S$38/TEL!S$5*1000)</f>
        <v>4.6391040585669536</v>
      </c>
      <c r="T89" s="349">
        <f>IF(T$38=0,0,T$38/TEL!T$5*1000)</f>
        <v>5.4348853464307849</v>
      </c>
      <c r="U89" s="349">
        <f>IF(U$38=0,0,U$38/TEL!U$5*1000)</f>
        <v>5.3441263333563036</v>
      </c>
      <c r="V89" s="349">
        <f>IF(V$38=0,0,V$38/TEL!V$5*1000)</f>
        <v>5.7362900944929764</v>
      </c>
      <c r="W89" s="349">
        <f>IF(W$38=0,0,W$38/TEL!W$5*1000)</f>
        <v>5.5184372054819164</v>
      </c>
      <c r="X89" s="349">
        <f>IF(X$38=0,0,X$38/TEL!X$5*1000)</f>
        <v>4.9532070316763788</v>
      </c>
      <c r="Y89" s="349">
        <f>IF(Y$38=0,0,Y$38/TEL!Y$5*1000)</f>
        <v>4.7287885722492238</v>
      </c>
      <c r="DA89" s="178"/>
    </row>
    <row r="90" spans="1:105" ht="12" customHeight="1" x14ac:dyDescent="0.25">
      <c r="A90" s="174" t="s">
        <v>2733</v>
      </c>
      <c r="B90" s="349">
        <f>IF(B$39=0,0,B$39/TEL!B$5*1000)</f>
        <v>20.451011517336859</v>
      </c>
      <c r="C90" s="349">
        <f>IF(C$39=0,0,C$39/TEL!C$5*1000)</f>
        <v>20.792747232571951</v>
      </c>
      <c r="D90" s="349">
        <f>IF(D$39=0,0,D$39/TEL!D$5*1000)</f>
        <v>21.879587992343065</v>
      </c>
      <c r="E90" s="349">
        <f>IF(E$39=0,0,E$39/TEL!E$5*1000)</f>
        <v>21.984079112941227</v>
      </c>
      <c r="F90" s="349">
        <f>IF(F$39=0,0,F$39/TEL!F$5*1000)</f>
        <v>21.70382919471264</v>
      </c>
      <c r="G90" s="349">
        <f>IF(G$39=0,0,G$39/TEL!G$5*1000)</f>
        <v>18.991331496202342</v>
      </c>
      <c r="H90" s="349">
        <f>IF(H$39=0,0,H$39/TEL!H$5*1000)</f>
        <v>18.127583693446798</v>
      </c>
      <c r="I90" s="349">
        <f>IF(I$39=0,0,I$39/TEL!I$5*1000)</f>
        <v>16.472358398232171</v>
      </c>
      <c r="J90" s="349">
        <f>IF(J$39=0,0,J$39/TEL!J$5*1000)</f>
        <v>15.403491601187376</v>
      </c>
      <c r="K90" s="349">
        <f>IF(K$39=0,0,K$39/TEL!K$5*1000)</f>
        <v>15.952413931909829</v>
      </c>
      <c r="L90" s="349">
        <f>IF(L$39=0,0,L$39/TEL!L$5*1000)</f>
        <v>14.517313782827557</v>
      </c>
      <c r="M90" s="349">
        <f>IF(M$39=0,0,M$39/TEL!M$5*1000)</f>
        <v>12.973955477202374</v>
      </c>
      <c r="N90" s="349">
        <f>IF(N$39=0,0,N$39/TEL!N$5*1000)</f>
        <v>13.354335102450825</v>
      </c>
      <c r="O90" s="349">
        <f>IF(O$39=0,0,O$39/TEL!O$5*1000)</f>
        <v>12.931833216799138</v>
      </c>
      <c r="P90" s="349">
        <f>IF(P$39=0,0,P$39/TEL!P$5*1000)</f>
        <v>12.288286386816406</v>
      </c>
      <c r="Q90" s="349">
        <f>IF(Q$39=0,0,Q$39/TEL!Q$5*1000)</f>
        <v>12.121999195389607</v>
      </c>
      <c r="R90" s="349">
        <f>IF(R$39=0,0,R$39/TEL!R$5*1000)</f>
        <v>12.167683821791398</v>
      </c>
      <c r="S90" s="349">
        <f>IF(S$39=0,0,S$39/TEL!S$5*1000)</f>
        <v>12.279903551318251</v>
      </c>
      <c r="T90" s="349">
        <f>IF(T$39=0,0,T$39/TEL!T$5*1000)</f>
        <v>12.940788053292929</v>
      </c>
      <c r="U90" s="349">
        <f>IF(U$39=0,0,U$39/TEL!U$5*1000)</f>
        <v>12.802334835425945</v>
      </c>
      <c r="V90" s="349">
        <f>IF(V$39=0,0,V$39/TEL!V$5*1000)</f>
        <v>13.527066534841133</v>
      </c>
      <c r="W90" s="349">
        <f>IF(W$39=0,0,W$39/TEL!W$5*1000)</f>
        <v>13.090136446866939</v>
      </c>
      <c r="X90" s="349">
        <f>IF(X$39=0,0,X$39/TEL!X$5*1000)</f>
        <v>11.895924929163584</v>
      </c>
      <c r="Y90" s="349">
        <f>IF(Y$39=0,0,Y$39/TEL!Y$5*1000)</f>
        <v>11.324717702916828</v>
      </c>
      <c r="DA90" s="178"/>
    </row>
    <row r="91" spans="1:105" ht="12" customHeight="1" x14ac:dyDescent="0.25">
      <c r="A91" s="41" t="s">
        <v>2757</v>
      </c>
      <c r="B91" s="337">
        <f>IF(B$59=0,0,B$59/TEL!B$5*1000)</f>
        <v>2.1704568926344034</v>
      </c>
      <c r="C91" s="337">
        <f>IF(C$59=0,0,C$59/TEL!C$5*1000)</f>
        <v>2.3945381463611475</v>
      </c>
      <c r="D91" s="337">
        <f>IF(D$59=0,0,D$59/TEL!D$5*1000)</f>
        <v>2.5986673851788811</v>
      </c>
      <c r="E91" s="337">
        <f>IF(E$59=0,0,E$59/TEL!E$5*1000)</f>
        <v>2.4049748349816213</v>
      </c>
      <c r="F91" s="337">
        <f>IF(F$59=0,0,F$59/TEL!F$5*1000)</f>
        <v>2.4343058052186373</v>
      </c>
      <c r="G91" s="337">
        <f>IF(G$59=0,0,G$59/TEL!G$5*1000)</f>
        <v>2.2079262248393583</v>
      </c>
      <c r="H91" s="337">
        <f>IF(H$59=0,0,H$59/TEL!H$5*1000)</f>
        <v>2.2332553879693573</v>
      </c>
      <c r="I91" s="337">
        <f>IF(I$59=0,0,I$59/TEL!I$5*1000)</f>
        <v>2.0567299691999601</v>
      </c>
      <c r="J91" s="337">
        <f>IF(J$59=0,0,J$59/TEL!J$5*1000)</f>
        <v>1.9112205984861352</v>
      </c>
      <c r="K91" s="337">
        <f>IF(K$59=0,0,K$59/TEL!K$5*1000)</f>
        <v>2.1457598883973139</v>
      </c>
      <c r="L91" s="337">
        <f>IF(L$59=0,0,L$59/TEL!L$5*1000)</f>
        <v>1.8381964000286704</v>
      </c>
      <c r="M91" s="337">
        <f>IF(M$59=0,0,M$59/TEL!M$5*1000)</f>
        <v>1.6804137202335359</v>
      </c>
      <c r="N91" s="337">
        <f>IF(N$59=0,0,N$59/TEL!N$5*1000)</f>
        <v>1.7690846852426529</v>
      </c>
      <c r="O91" s="337">
        <f>IF(O$59=0,0,O$59/TEL!O$5*1000)</f>
        <v>1.6801599252943678</v>
      </c>
      <c r="P91" s="337">
        <f>IF(P$59=0,0,P$59/TEL!P$5*1000)</f>
        <v>1.6246858017420756</v>
      </c>
      <c r="Q91" s="337">
        <f>IF(Q$59=0,0,Q$59/TEL!Q$5*1000)</f>
        <v>1.5822778163105311</v>
      </c>
      <c r="R91" s="337">
        <f>IF(R$59=0,0,R$59/TEL!R$5*1000)</f>
        <v>1.6389870298352613</v>
      </c>
      <c r="S91" s="337">
        <f>IF(S$59=0,0,S$59/TEL!S$5*1000)</f>
        <v>1.702356259272422</v>
      </c>
      <c r="T91" s="337">
        <f>IF(T$59=0,0,T$59/TEL!T$5*1000)</f>
        <v>1.9943745540345659</v>
      </c>
      <c r="U91" s="337">
        <f>IF(U$59=0,0,U$59/TEL!U$5*1000)</f>
        <v>1.9610698098334929</v>
      </c>
      <c r="V91" s="337">
        <f>IF(V$59=0,0,V$59/TEL!V$5*1000)</f>
        <v>2.1049774318662391</v>
      </c>
      <c r="W91" s="337">
        <f>IF(W$59=0,0,W$59/TEL!W$5*1000)</f>
        <v>2.02503457554602</v>
      </c>
      <c r="X91" s="337">
        <f>IF(X$59=0,0,X$59/TEL!X$5*1000)</f>
        <v>1.8176188521305099</v>
      </c>
      <c r="Y91" s="337">
        <f>IF(Y$59=0,0,Y$59/TEL!Y$5*1000)</f>
        <v>1.7352667073458756</v>
      </c>
      <c r="DA91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>
    <tabColor theme="6" tint="-0.249977111117893"/>
    <pageSetUpPr fitToPage="1"/>
  </sheetPr>
  <dimension ref="A1:DA91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Textiles and leather / useful energy demand"</f>
        <v>SI: Textiles and leather / useful energy demand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100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25</v>
      </c>
      <c r="B5" s="223">
        <v>40.946788732753802</v>
      </c>
      <c r="C5" s="223">
        <v>38.772376503059533</v>
      </c>
      <c r="D5" s="223">
        <v>31.2100149899202</v>
      </c>
      <c r="E5" s="223">
        <v>38.190469838072609</v>
      </c>
      <c r="F5" s="223">
        <v>35.187468204896192</v>
      </c>
      <c r="G5" s="223">
        <v>32.267485785912847</v>
      </c>
      <c r="H5" s="223">
        <v>29.14874642713313</v>
      </c>
      <c r="I5" s="223">
        <v>28.087883237387061</v>
      </c>
      <c r="J5" s="223">
        <v>21.605941568002141</v>
      </c>
      <c r="K5" s="223">
        <v>15.031650106749479</v>
      </c>
      <c r="L5" s="223">
        <v>16.759918789404811</v>
      </c>
      <c r="M5" s="223">
        <v>13.774834833010649</v>
      </c>
      <c r="N5" s="223">
        <v>12.10098366708219</v>
      </c>
      <c r="O5" s="223">
        <v>13.03261624590731</v>
      </c>
      <c r="P5" s="223">
        <v>11.0933212418844</v>
      </c>
      <c r="Q5" s="223">
        <v>10.12387310559855</v>
      </c>
      <c r="R5" s="223">
        <v>10.40598005076343</v>
      </c>
      <c r="S5" s="223">
        <v>10.177853528208241</v>
      </c>
      <c r="T5" s="223">
        <v>7.5404148547141174</v>
      </c>
      <c r="U5" s="223">
        <v>7.6842762868279264</v>
      </c>
      <c r="V5" s="223">
        <v>7.1616511806368308</v>
      </c>
      <c r="W5" s="223">
        <v>7.0772746020105437</v>
      </c>
      <c r="X5" s="223">
        <v>7.0189891382006699</v>
      </c>
      <c r="Y5" s="223">
        <v>6.4685509145090956</v>
      </c>
      <c r="DA5" s="89" t="s">
        <v>2759</v>
      </c>
    </row>
    <row r="6" spans="1:105" ht="12" customHeight="1" x14ac:dyDescent="0.25">
      <c r="A6" s="55" t="s">
        <v>91</v>
      </c>
      <c r="B6" s="259">
        <v>0.81434956113825807</v>
      </c>
      <c r="C6" s="259">
        <v>0.861185266482143</v>
      </c>
      <c r="D6" s="259">
        <v>0.72554043461609274</v>
      </c>
      <c r="E6" s="259">
        <v>0.77752986414994885</v>
      </c>
      <c r="F6" s="259">
        <v>0.74215184772944243</v>
      </c>
      <c r="G6" s="259">
        <v>0.70972721059458999</v>
      </c>
      <c r="H6" s="259">
        <v>0.7009469101887339</v>
      </c>
      <c r="I6" s="259">
        <v>0.69051509693347002</v>
      </c>
      <c r="J6" s="259">
        <v>0.52774424477054205</v>
      </c>
      <c r="K6" s="259">
        <v>0.41122757394060588</v>
      </c>
      <c r="L6" s="259">
        <v>0.42129996189002078</v>
      </c>
      <c r="M6" s="259">
        <v>0.35372514771771779</v>
      </c>
      <c r="N6" s="259">
        <v>0.32237084217542428</v>
      </c>
      <c r="O6" s="259">
        <v>0.33886129291512818</v>
      </c>
      <c r="P6" s="259">
        <v>0.29647068080421662</v>
      </c>
      <c r="Q6" s="259">
        <v>0.2659231130456815</v>
      </c>
      <c r="R6" s="259">
        <v>0.28475660216409071</v>
      </c>
      <c r="S6" s="259">
        <v>0.28793057078462081</v>
      </c>
      <c r="T6" s="259">
        <v>0.249157988385834</v>
      </c>
      <c r="U6" s="259">
        <v>0.2516079530961946</v>
      </c>
      <c r="V6" s="259">
        <v>0.24038594737007021</v>
      </c>
      <c r="W6" s="259">
        <v>0.23606082599759531</v>
      </c>
      <c r="X6" s="259">
        <v>0.22998965827056039</v>
      </c>
      <c r="Y6" s="259">
        <v>0.21278602438347571</v>
      </c>
      <c r="DA6" s="67" t="s">
        <v>2760</v>
      </c>
    </row>
    <row r="7" spans="1:105" ht="12" customHeight="1" x14ac:dyDescent="0.25">
      <c r="A7" s="173" t="s">
        <v>92</v>
      </c>
      <c r="B7" s="224">
        <v>0.17164098273404521</v>
      </c>
      <c r="C7" s="224">
        <v>0.18151257458586639</v>
      </c>
      <c r="D7" s="224">
        <v>0.15292262580301141</v>
      </c>
      <c r="E7" s="224">
        <v>0.16388047142952669</v>
      </c>
      <c r="F7" s="224">
        <v>0.1564238240690132</v>
      </c>
      <c r="G7" s="224">
        <v>0.14958966236719831</v>
      </c>
      <c r="H7" s="224">
        <v>0.14773903278221401</v>
      </c>
      <c r="I7" s="224">
        <v>0.1455403127677663</v>
      </c>
      <c r="J7" s="224">
        <v>0.1112329951747508</v>
      </c>
      <c r="K7" s="224">
        <v>8.6674701242356711E-2</v>
      </c>
      <c r="L7" s="224">
        <v>8.8797664953050762E-2</v>
      </c>
      <c r="M7" s="224">
        <v>7.4554877744579001E-2</v>
      </c>
      <c r="N7" s="224">
        <v>6.7946310523519113E-2</v>
      </c>
      <c r="O7" s="224">
        <v>7.1422013471935913E-2</v>
      </c>
      <c r="P7" s="224">
        <v>6.2487316790519873E-2</v>
      </c>
      <c r="Q7" s="224">
        <v>5.6048786212961638E-2</v>
      </c>
      <c r="R7" s="224">
        <v>6.0018332873091683E-2</v>
      </c>
      <c r="S7" s="224">
        <v>6.0687312288311493E-2</v>
      </c>
      <c r="T7" s="224">
        <v>5.2515190065070487E-2</v>
      </c>
      <c r="U7" s="224">
        <v>5.3031570708736882E-2</v>
      </c>
      <c r="V7" s="224">
        <v>5.066630131706832E-2</v>
      </c>
      <c r="W7" s="224">
        <v>4.975469269315258E-2</v>
      </c>
      <c r="X7" s="224">
        <v>4.8475068751862631E-2</v>
      </c>
      <c r="Y7" s="224">
        <v>4.4849047731051139E-2</v>
      </c>
      <c r="DA7" s="177" t="s">
        <v>2761</v>
      </c>
    </row>
    <row r="8" spans="1:105" ht="12" customHeight="1" x14ac:dyDescent="0.25">
      <c r="A8" s="173" t="s">
        <v>93</v>
      </c>
      <c r="B8" s="224">
        <v>0.6650960153188944</v>
      </c>
      <c r="C8" s="224">
        <v>0.70334769799350338</v>
      </c>
      <c r="D8" s="224">
        <v>0.59256377733096788</v>
      </c>
      <c r="E8" s="224">
        <v>0.63502461242166142</v>
      </c>
      <c r="F8" s="224">
        <v>0.6061306596598075</v>
      </c>
      <c r="G8" s="224">
        <v>0.5796487924302014</v>
      </c>
      <c r="H8" s="224">
        <v>0.57247774071983326</v>
      </c>
      <c r="I8" s="224">
        <v>0.56395786453923002</v>
      </c>
      <c r="J8" s="224">
        <v>0.43101956586524759</v>
      </c>
      <c r="K8" s="224">
        <v>0.33585800726024823</v>
      </c>
      <c r="L8" s="224">
        <v>0.34408433341008771</v>
      </c>
      <c r="M8" s="224">
        <v>0.28889459452314908</v>
      </c>
      <c r="N8" s="224">
        <v>0.26328688909242171</v>
      </c>
      <c r="O8" s="224">
        <v>0.27675497896584111</v>
      </c>
      <c r="P8" s="224">
        <v>0.24213369524771861</v>
      </c>
      <c r="Q8" s="224">
        <v>0.21718486913735949</v>
      </c>
      <c r="R8" s="224">
        <v>0.23256656658642241</v>
      </c>
      <c r="S8" s="224">
        <v>0.23515881195990909</v>
      </c>
      <c r="T8" s="224">
        <v>0.20349244743088299</v>
      </c>
      <c r="U8" s="224">
        <v>0.2054933839381185</v>
      </c>
      <c r="V8" s="224">
        <v>0.1963281413340717</v>
      </c>
      <c r="W8" s="224">
        <v>0.19279572586057059</v>
      </c>
      <c r="X8" s="224">
        <v>0.18783727846122569</v>
      </c>
      <c r="Y8" s="224">
        <v>0.17378671726080949</v>
      </c>
      <c r="DA8" s="177" t="s">
        <v>2762</v>
      </c>
    </row>
    <row r="9" spans="1:105" ht="12" customHeight="1" x14ac:dyDescent="0.25">
      <c r="A9" s="173" t="s">
        <v>94</v>
      </c>
      <c r="B9" s="224">
        <v>0.93544111220389758</v>
      </c>
      <c r="C9" s="224">
        <v>0.98924115875454477</v>
      </c>
      <c r="D9" s="224">
        <v>0.83342631161674896</v>
      </c>
      <c r="E9" s="224">
        <v>0.89314642703993397</v>
      </c>
      <c r="F9" s="224">
        <v>0.85250779639867869</v>
      </c>
      <c r="G9" s="224">
        <v>0.81526170446017654</v>
      </c>
      <c r="H9" s="224">
        <v>0.80517579741350442</v>
      </c>
      <c r="I9" s="224">
        <v>0.79319280207650533</v>
      </c>
      <c r="J9" s="224">
        <v>0.60621836966097065</v>
      </c>
      <c r="K9" s="224">
        <v>0.47237598875625969</v>
      </c>
      <c r="L9" s="224">
        <v>0.48394611322808978</v>
      </c>
      <c r="M9" s="224">
        <v>0.40632310912410791</v>
      </c>
      <c r="N9" s="224">
        <v>0.37030650415674271</v>
      </c>
      <c r="O9" s="224">
        <v>0.38924903979110942</v>
      </c>
      <c r="P9" s="224">
        <v>0.34055505967204502</v>
      </c>
      <c r="Q9" s="224">
        <v>0.30546515218903891</v>
      </c>
      <c r="R9" s="224">
        <v>0.32709912959670118</v>
      </c>
      <c r="S9" s="224">
        <v>0.33074505866472798</v>
      </c>
      <c r="T9" s="224">
        <v>0.28620709937431882</v>
      </c>
      <c r="U9" s="224">
        <v>0.28902136713215559</v>
      </c>
      <c r="V9" s="224">
        <v>0.27613067986644207</v>
      </c>
      <c r="W9" s="224">
        <v>0.27116242478267982</v>
      </c>
      <c r="X9" s="224">
        <v>0.26418849102993641</v>
      </c>
      <c r="Y9" s="224">
        <v>0.24442672386598149</v>
      </c>
      <c r="DA9" s="177" t="s">
        <v>2763</v>
      </c>
    </row>
    <row r="10" spans="1:105" ht="12" customHeight="1" x14ac:dyDescent="0.25">
      <c r="A10" s="56" t="s">
        <v>95</v>
      </c>
      <c r="B10" s="260">
        <v>5.9944472231282537</v>
      </c>
      <c r="C10" s="260">
        <v>5.38649472291194</v>
      </c>
      <c r="D10" s="260">
        <v>4.2312666167036816</v>
      </c>
      <c r="E10" s="260">
        <v>5.2713727860653803</v>
      </c>
      <c r="F10" s="260">
        <v>4.7963151696445374</v>
      </c>
      <c r="G10" s="260">
        <v>4.3253033868016946</v>
      </c>
      <c r="H10" s="260">
        <v>3.8180589032545171</v>
      </c>
      <c r="I10" s="260">
        <v>3.620122646125481</v>
      </c>
      <c r="J10" s="260">
        <v>2.814695338622176</v>
      </c>
      <c r="K10" s="260">
        <v>1.857570989229121</v>
      </c>
      <c r="L10" s="260">
        <v>2.1146102825968471</v>
      </c>
      <c r="M10" s="260">
        <v>1.720955947097415</v>
      </c>
      <c r="N10" s="260">
        <v>1.509486037234854</v>
      </c>
      <c r="O10" s="260">
        <v>1.6137875413102509</v>
      </c>
      <c r="P10" s="260">
        <v>1.3701146472808501</v>
      </c>
      <c r="Q10" s="260">
        <v>1.253203962241126</v>
      </c>
      <c r="R10" s="260">
        <v>1.272094783257689</v>
      </c>
      <c r="S10" s="260">
        <v>1.2201142766957589</v>
      </c>
      <c r="T10" s="260">
        <v>0.870809659560289</v>
      </c>
      <c r="U10" s="260">
        <v>0.88763712717416898</v>
      </c>
      <c r="V10" s="260">
        <v>0.83106723141014016</v>
      </c>
      <c r="W10" s="260">
        <v>0.82639219943299103</v>
      </c>
      <c r="X10" s="260">
        <v>0.82091617678514295</v>
      </c>
      <c r="Y10" s="260">
        <v>0.75827900010627336</v>
      </c>
      <c r="DA10" s="68" t="s">
        <v>2764</v>
      </c>
    </row>
    <row r="11" spans="1:105" ht="12" customHeight="1" x14ac:dyDescent="0.25">
      <c r="A11" s="37" t="s">
        <v>159</v>
      </c>
      <c r="B11" s="226">
        <v>0.64544329752173735</v>
      </c>
      <c r="C11" s="226">
        <v>0.41542487880020679</v>
      </c>
      <c r="D11" s="226">
        <v>0.4128023177368908</v>
      </c>
      <c r="E11" s="226">
        <v>0.67875708842858129</v>
      </c>
      <c r="F11" s="226">
        <v>0.5564223716984944</v>
      </c>
      <c r="G11" s="226">
        <v>0.41999385265446332</v>
      </c>
      <c r="H11" s="226">
        <v>0.29380005218047112</v>
      </c>
      <c r="I11" s="226">
        <v>0.20168176084676401</v>
      </c>
      <c r="J11" s="226">
        <v>0.1992014247091051</v>
      </c>
      <c r="K11" s="226">
        <v>0.18065729572682671</v>
      </c>
      <c r="L11" s="226">
        <v>0.1042438260879666</v>
      </c>
      <c r="M11" s="226">
        <v>9.6953568863523132E-2</v>
      </c>
      <c r="N11" s="226">
        <v>9.1880464514677768E-2</v>
      </c>
      <c r="O11" s="226">
        <v>0.1010244500464416</v>
      </c>
      <c r="P11" s="226">
        <v>9.7072861050620379E-2</v>
      </c>
      <c r="Q11" s="226">
        <v>0.1002427051703822</v>
      </c>
      <c r="R11" s="226">
        <v>9.3591363642743244E-2</v>
      </c>
      <c r="S11" s="226">
        <v>3.902947543876515E-2</v>
      </c>
      <c r="T11" s="226">
        <v>7.4560662435037575E-2</v>
      </c>
      <c r="U11" s="226">
        <v>1.949549016891166E-2</v>
      </c>
      <c r="V11" s="226">
        <v>1.5328048545754969E-2</v>
      </c>
      <c r="W11" s="226">
        <v>1.382136064646527E-2</v>
      </c>
      <c r="X11" s="226">
        <v>2.0464310832657429E-2</v>
      </c>
      <c r="Y11" s="226">
        <v>1.8657914670149801E-2</v>
      </c>
      <c r="DA11" s="69" t="s">
        <v>2765</v>
      </c>
    </row>
    <row r="12" spans="1:105" ht="12" customHeight="1" x14ac:dyDescent="0.25">
      <c r="A12" s="37" t="s">
        <v>35</v>
      </c>
      <c r="B12" s="226">
        <v>5.0132735727674289</v>
      </c>
      <c r="C12" s="226">
        <v>4.4999878074178472</v>
      </c>
      <c r="D12" s="226">
        <v>3.3692609116439818</v>
      </c>
      <c r="E12" s="226">
        <v>4.2081656457083838</v>
      </c>
      <c r="F12" s="226">
        <v>3.8425220677366232</v>
      </c>
      <c r="G12" s="226">
        <v>3.4962242513433228</v>
      </c>
      <c r="H12" s="226">
        <v>3.0414071020652691</v>
      </c>
      <c r="I12" s="226">
        <v>2.892943776829235</v>
      </c>
      <c r="J12" s="226">
        <v>2.2317332486360262</v>
      </c>
      <c r="K12" s="226">
        <v>1.2850977025911861</v>
      </c>
      <c r="L12" s="226">
        <v>1.6522707732850019</v>
      </c>
      <c r="M12" s="226">
        <v>1.319059614536866</v>
      </c>
      <c r="N12" s="226">
        <v>1.1275261437999169</v>
      </c>
      <c r="O12" s="226">
        <v>1.1993820799411159</v>
      </c>
      <c r="P12" s="226">
        <v>0.98899887175947465</v>
      </c>
      <c r="Q12" s="226">
        <v>0.90381414722657627</v>
      </c>
      <c r="R12" s="226">
        <v>0.89210520311918584</v>
      </c>
      <c r="S12" s="226">
        <v>0.86003944852896663</v>
      </c>
      <c r="T12" s="226">
        <v>0.40042357302336079</v>
      </c>
      <c r="U12" s="226">
        <v>0.44955306415689689</v>
      </c>
      <c r="V12" s="226">
        <v>0.40412896950404747</v>
      </c>
      <c r="W12" s="226">
        <v>0.43147523033888502</v>
      </c>
      <c r="X12" s="226">
        <v>0.44741202970925847</v>
      </c>
      <c r="Y12" s="226">
        <v>0.41013382163501738</v>
      </c>
      <c r="DA12" s="69" t="s">
        <v>2766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2767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2.7411098684641069E-3</v>
      </c>
      <c r="DA14" s="69" t="s">
        <v>2768</v>
      </c>
    </row>
    <row r="15" spans="1:105" ht="12" customHeight="1" x14ac:dyDescent="0.25">
      <c r="A15" s="37" t="s">
        <v>40</v>
      </c>
      <c r="B15" s="226">
        <v>0.33573035283908781</v>
      </c>
      <c r="C15" s="226">
        <v>0.47108203669388599</v>
      </c>
      <c r="D15" s="226">
        <v>0.4492033873228089</v>
      </c>
      <c r="E15" s="226">
        <v>0.38445005192841508</v>
      </c>
      <c r="F15" s="226">
        <v>0.3973707302094186</v>
      </c>
      <c r="G15" s="226">
        <v>0.40908528280390788</v>
      </c>
      <c r="H15" s="226">
        <v>0.48285174900877681</v>
      </c>
      <c r="I15" s="226">
        <v>0.52549710844948294</v>
      </c>
      <c r="J15" s="226">
        <v>0.38376066527704528</v>
      </c>
      <c r="K15" s="226">
        <v>0.39181599091110758</v>
      </c>
      <c r="L15" s="226">
        <v>0.35809568322387858</v>
      </c>
      <c r="M15" s="226">
        <v>0.30494276369702572</v>
      </c>
      <c r="N15" s="226">
        <v>0.29007942892025901</v>
      </c>
      <c r="O15" s="226">
        <v>0.3133810113226943</v>
      </c>
      <c r="P15" s="226">
        <v>0.28404291447075508</v>
      </c>
      <c r="Q15" s="226">
        <v>0.24914710984416749</v>
      </c>
      <c r="R15" s="226">
        <v>0.28639821649576008</v>
      </c>
      <c r="S15" s="226">
        <v>0.32104535272802742</v>
      </c>
      <c r="T15" s="226">
        <v>0.39582542410189059</v>
      </c>
      <c r="U15" s="226">
        <v>0.41858857284836037</v>
      </c>
      <c r="V15" s="226">
        <v>0.41161021336033771</v>
      </c>
      <c r="W15" s="226">
        <v>0.38109560844764079</v>
      </c>
      <c r="X15" s="226">
        <v>0.35303983624322699</v>
      </c>
      <c r="Y15" s="226">
        <v>0.32674615393264211</v>
      </c>
      <c r="DA15" s="69" t="s">
        <v>2769</v>
      </c>
    </row>
    <row r="16" spans="1:105" ht="12" customHeight="1" x14ac:dyDescent="0.25">
      <c r="A16" s="57" t="s">
        <v>2707</v>
      </c>
      <c r="B16" s="261">
        <v>2.2530726906243479</v>
      </c>
      <c r="C16" s="261">
        <v>2.039784526430076</v>
      </c>
      <c r="D16" s="261">
        <v>1.60850423036071</v>
      </c>
      <c r="E16" s="261">
        <v>2.1182577379135812</v>
      </c>
      <c r="F16" s="261">
        <v>1.9211904587058171</v>
      </c>
      <c r="G16" s="261">
        <v>1.729451688803701</v>
      </c>
      <c r="H16" s="261">
        <v>1.4866639852525141</v>
      </c>
      <c r="I16" s="261">
        <v>1.4182626729290091</v>
      </c>
      <c r="J16" s="261">
        <v>1.0917222046074559</v>
      </c>
      <c r="K16" s="261">
        <v>0.71017916872053544</v>
      </c>
      <c r="L16" s="261">
        <v>0.83866735571567785</v>
      </c>
      <c r="M16" s="261">
        <v>0.68114151442887938</v>
      </c>
      <c r="N16" s="261">
        <v>0.58185067382216948</v>
      </c>
      <c r="O16" s="261">
        <v>0.64013618513079096</v>
      </c>
      <c r="P16" s="261">
        <v>0.53384518893691724</v>
      </c>
      <c r="Q16" s="261">
        <v>0.49340540164009888</v>
      </c>
      <c r="R16" s="261">
        <v>0.49325204414171248</v>
      </c>
      <c r="S16" s="261">
        <v>0.47198818942944137</v>
      </c>
      <c r="T16" s="261">
        <v>0.30458815621059671</v>
      </c>
      <c r="U16" s="261">
        <v>0.31331138407244608</v>
      </c>
      <c r="V16" s="261">
        <v>0.2833806177623332</v>
      </c>
      <c r="W16" s="261">
        <v>0.28117905847454389</v>
      </c>
      <c r="X16" s="261">
        <v>0.28430108706860591</v>
      </c>
      <c r="Y16" s="261">
        <v>0.26071388967298731</v>
      </c>
      <c r="DA16" s="70" t="s">
        <v>2770</v>
      </c>
    </row>
    <row r="17" spans="1:105" ht="12" customHeight="1" x14ac:dyDescent="0.25">
      <c r="A17" s="46" t="s">
        <v>28</v>
      </c>
      <c r="B17" s="229">
        <v>5.2729301662169721E-2</v>
      </c>
      <c r="C17" s="229">
        <v>4.4706122422926112E-2</v>
      </c>
      <c r="D17" s="229">
        <v>5.57441477119043E-2</v>
      </c>
      <c r="E17" s="229">
        <v>0</v>
      </c>
      <c r="F17" s="229">
        <v>0</v>
      </c>
      <c r="G17" s="229">
        <v>0</v>
      </c>
      <c r="H17" s="229">
        <v>0</v>
      </c>
      <c r="I17" s="229">
        <v>0</v>
      </c>
      <c r="J17" s="229">
        <v>0</v>
      </c>
      <c r="K17" s="229">
        <v>0</v>
      </c>
      <c r="L17" s="229">
        <v>0</v>
      </c>
      <c r="M17" s="229">
        <v>0</v>
      </c>
      <c r="N17" s="229">
        <v>0</v>
      </c>
      <c r="O17" s="229">
        <v>0</v>
      </c>
      <c r="P17" s="229">
        <v>0</v>
      </c>
      <c r="Q17" s="229">
        <v>0</v>
      </c>
      <c r="R17" s="229">
        <v>0</v>
      </c>
      <c r="S17" s="229">
        <v>0</v>
      </c>
      <c r="T17" s="229">
        <v>0</v>
      </c>
      <c r="U17" s="229">
        <v>0</v>
      </c>
      <c r="V17" s="229">
        <v>0</v>
      </c>
      <c r="W17" s="229">
        <v>0</v>
      </c>
      <c r="X17" s="229">
        <v>0</v>
      </c>
      <c r="Y17" s="229">
        <v>0</v>
      </c>
      <c r="DA17" s="73" t="s">
        <v>2771</v>
      </c>
    </row>
    <row r="18" spans="1:105" ht="12" customHeight="1" x14ac:dyDescent="0.25">
      <c r="A18" s="46" t="s">
        <v>30</v>
      </c>
      <c r="B18" s="229">
        <v>0</v>
      </c>
      <c r="C18" s="229">
        <v>0</v>
      </c>
      <c r="D18" s="229">
        <v>0</v>
      </c>
      <c r="E18" s="229">
        <v>0</v>
      </c>
      <c r="F18" s="229">
        <v>0</v>
      </c>
      <c r="G18" s="229">
        <v>0</v>
      </c>
      <c r="H18" s="229">
        <v>0</v>
      </c>
      <c r="I18" s="229">
        <v>0</v>
      </c>
      <c r="J18" s="229">
        <v>0</v>
      </c>
      <c r="K18" s="229">
        <v>0</v>
      </c>
      <c r="L18" s="229">
        <v>0</v>
      </c>
      <c r="M18" s="229">
        <v>0</v>
      </c>
      <c r="N18" s="229">
        <v>0</v>
      </c>
      <c r="O18" s="229">
        <v>0</v>
      </c>
      <c r="P18" s="229">
        <v>0</v>
      </c>
      <c r="Q18" s="229">
        <v>0</v>
      </c>
      <c r="R18" s="229">
        <v>0</v>
      </c>
      <c r="S18" s="229">
        <v>0</v>
      </c>
      <c r="T18" s="229">
        <v>0</v>
      </c>
      <c r="U18" s="229">
        <v>0</v>
      </c>
      <c r="V18" s="229">
        <v>0</v>
      </c>
      <c r="W18" s="229">
        <v>0</v>
      </c>
      <c r="X18" s="229">
        <v>0</v>
      </c>
      <c r="Y18" s="229">
        <v>0</v>
      </c>
      <c r="DA18" s="73" t="s">
        <v>2772</v>
      </c>
    </row>
    <row r="19" spans="1:105" ht="12" customHeight="1" x14ac:dyDescent="0.25">
      <c r="A19" s="46" t="s">
        <v>31</v>
      </c>
      <c r="B19" s="229">
        <v>0</v>
      </c>
      <c r="C19" s="229">
        <v>0</v>
      </c>
      <c r="D19" s="229">
        <v>0</v>
      </c>
      <c r="E19" s="229">
        <v>0</v>
      </c>
      <c r="F19" s="229">
        <v>4.7926257115514563E-2</v>
      </c>
      <c r="G19" s="229">
        <v>4.7841428099874718E-2</v>
      </c>
      <c r="H19" s="229">
        <v>4.8493088370221531E-2</v>
      </c>
      <c r="I19" s="229">
        <v>0</v>
      </c>
      <c r="J19" s="229">
        <v>0</v>
      </c>
      <c r="K19" s="229">
        <v>0</v>
      </c>
      <c r="L19" s="229">
        <v>0</v>
      </c>
      <c r="M19" s="229">
        <v>0</v>
      </c>
      <c r="N19" s="229">
        <v>0</v>
      </c>
      <c r="O19" s="229">
        <v>0</v>
      </c>
      <c r="P19" s="229">
        <v>0</v>
      </c>
      <c r="Q19" s="229">
        <v>0</v>
      </c>
      <c r="R19" s="229">
        <v>0</v>
      </c>
      <c r="S19" s="229">
        <v>4.4017983426847367E-2</v>
      </c>
      <c r="T19" s="229">
        <v>1.077486931648613E-2</v>
      </c>
      <c r="U19" s="229">
        <v>3.6772955470621357E-2</v>
      </c>
      <c r="V19" s="229">
        <v>3.122061261078966E-2</v>
      </c>
      <c r="W19" s="229">
        <v>3.8357696802493207E-2</v>
      </c>
      <c r="X19" s="229">
        <v>4.0139110503296667E-2</v>
      </c>
      <c r="Y19" s="229">
        <v>2.7722173149519171E-2</v>
      </c>
      <c r="DA19" s="73" t="s">
        <v>2773</v>
      </c>
    </row>
    <row r="20" spans="1:105" ht="12" customHeight="1" x14ac:dyDescent="0.25">
      <c r="A20" s="46" t="s">
        <v>159</v>
      </c>
      <c r="B20" s="229">
        <v>0.21582963997603161</v>
      </c>
      <c r="C20" s="229">
        <v>0.1448617952422086</v>
      </c>
      <c r="D20" s="229">
        <v>0.14499724820707191</v>
      </c>
      <c r="E20" s="229">
        <v>0.20751271262027829</v>
      </c>
      <c r="F20" s="229">
        <v>0.17431193656984401</v>
      </c>
      <c r="G20" s="229">
        <v>0.14091328226368879</v>
      </c>
      <c r="H20" s="229">
        <v>0.10738588736871341</v>
      </c>
      <c r="I20" s="229">
        <v>7.0126317111249475E-2</v>
      </c>
      <c r="J20" s="229">
        <v>7.0436639241407126E-2</v>
      </c>
      <c r="K20" s="229">
        <v>7.2753962649250159E-2</v>
      </c>
      <c r="L20" s="229">
        <v>3.4476726946762577E-2</v>
      </c>
      <c r="M20" s="229">
        <v>3.4684010547450572E-2</v>
      </c>
      <c r="N20" s="229">
        <v>3.5409210286398277E-2</v>
      </c>
      <c r="O20" s="229">
        <v>3.4485734919054961E-2</v>
      </c>
      <c r="P20" s="229">
        <v>3.5098433046396808E-2</v>
      </c>
      <c r="Q20" s="229">
        <v>3.4731387067677387E-2</v>
      </c>
      <c r="R20" s="229">
        <v>3.5560307205979629E-2</v>
      </c>
      <c r="S20" s="229">
        <v>1.559716130636803E-2</v>
      </c>
      <c r="T20" s="229">
        <v>3.8847064993088661E-2</v>
      </c>
      <c r="U20" s="229">
        <v>9.4128445510248942E-3</v>
      </c>
      <c r="V20" s="229">
        <v>7.9781192933656968E-3</v>
      </c>
      <c r="W20" s="229">
        <v>7.3857775103625452E-3</v>
      </c>
      <c r="X20" s="229">
        <v>1.0621632211467559E-2</v>
      </c>
      <c r="Y20" s="229">
        <v>9.8136752780315136E-3</v>
      </c>
      <c r="DA20" s="73" t="s">
        <v>2774</v>
      </c>
    </row>
    <row r="21" spans="1:105" ht="12" customHeight="1" x14ac:dyDescent="0.25">
      <c r="A21" s="46" t="s">
        <v>32</v>
      </c>
      <c r="B21" s="229">
        <v>0.36914326243282708</v>
      </c>
      <c r="C21" s="229">
        <v>0.33208762391980151</v>
      </c>
      <c r="D21" s="229">
        <v>0.25820741810900671</v>
      </c>
      <c r="E21" s="229">
        <v>0.2152681821101122</v>
      </c>
      <c r="F21" s="229">
        <v>0.1801784712080364</v>
      </c>
      <c r="G21" s="229">
        <v>7.1942540646847727E-2</v>
      </c>
      <c r="H21" s="229">
        <v>0.1093869815454203</v>
      </c>
      <c r="I21" s="229">
        <v>0.1098247808494031</v>
      </c>
      <c r="J21" s="229">
        <v>7.3259645374375099E-2</v>
      </c>
      <c r="K21" s="229">
        <v>7.4452756342762785E-2</v>
      </c>
      <c r="L21" s="229">
        <v>7.2445545580231502E-2</v>
      </c>
      <c r="M21" s="229">
        <v>0</v>
      </c>
      <c r="N21" s="229">
        <v>0</v>
      </c>
      <c r="O21" s="229">
        <v>3.5936602194105861E-2</v>
      </c>
      <c r="P21" s="229">
        <v>3.6288278298557401E-2</v>
      </c>
      <c r="Q21" s="229">
        <v>3.6103535472425008E-2</v>
      </c>
      <c r="R21" s="229">
        <v>3.6492655946001859E-2</v>
      </c>
      <c r="S21" s="229">
        <v>0</v>
      </c>
      <c r="T21" s="229">
        <v>0</v>
      </c>
      <c r="U21" s="229">
        <v>0</v>
      </c>
      <c r="V21" s="229">
        <v>0</v>
      </c>
      <c r="W21" s="229">
        <v>0</v>
      </c>
      <c r="X21" s="229">
        <v>0</v>
      </c>
      <c r="Y21" s="229">
        <v>0</v>
      </c>
      <c r="DA21" s="73" t="s">
        <v>2775</v>
      </c>
    </row>
    <row r="22" spans="1:105" ht="12" customHeight="1" x14ac:dyDescent="0.25">
      <c r="A22" s="46" t="s">
        <v>33</v>
      </c>
      <c r="B22" s="229">
        <v>0</v>
      </c>
      <c r="C22" s="229">
        <v>0</v>
      </c>
      <c r="D22" s="229">
        <v>0</v>
      </c>
      <c r="E22" s="229">
        <v>0</v>
      </c>
      <c r="F22" s="229">
        <v>0</v>
      </c>
      <c r="G22" s="229">
        <v>0</v>
      </c>
      <c r="H22" s="229">
        <v>0</v>
      </c>
      <c r="I22" s="229">
        <v>0</v>
      </c>
      <c r="J22" s="229">
        <v>0</v>
      </c>
      <c r="K22" s="229">
        <v>0</v>
      </c>
      <c r="L22" s="229">
        <v>0</v>
      </c>
      <c r="M22" s="229">
        <v>0</v>
      </c>
      <c r="N22" s="229">
        <v>0</v>
      </c>
      <c r="O22" s="229">
        <v>0</v>
      </c>
      <c r="P22" s="229">
        <v>0</v>
      </c>
      <c r="Q22" s="229">
        <v>0</v>
      </c>
      <c r="R22" s="229">
        <v>0</v>
      </c>
      <c r="S22" s="229">
        <v>0</v>
      </c>
      <c r="T22" s="229">
        <v>0</v>
      </c>
      <c r="U22" s="229">
        <v>1.4252205345218871E-4</v>
      </c>
      <c r="V22" s="229">
        <v>0</v>
      </c>
      <c r="W22" s="229">
        <v>0</v>
      </c>
      <c r="X22" s="229">
        <v>0</v>
      </c>
      <c r="Y22" s="229">
        <v>0</v>
      </c>
      <c r="DA22" s="73" t="s">
        <v>2776</v>
      </c>
    </row>
    <row r="23" spans="1:105" ht="12" customHeight="1" x14ac:dyDescent="0.25">
      <c r="A23" s="46" t="s">
        <v>35</v>
      </c>
      <c r="B23" s="229">
        <v>1.6018530886564619</v>
      </c>
      <c r="C23" s="229">
        <v>1.499412011850253</v>
      </c>
      <c r="D23" s="229">
        <v>1.130838443338011</v>
      </c>
      <c r="E23" s="229">
        <v>1.2293383884155069</v>
      </c>
      <c r="F23" s="229">
        <v>1.1502366530137911</v>
      </c>
      <c r="G23" s="229">
        <v>1.1208734069625821</v>
      </c>
      <c r="H23" s="229">
        <v>1.0622290754315511</v>
      </c>
      <c r="I23" s="229">
        <v>0.96117548974258749</v>
      </c>
      <c r="J23" s="229">
        <v>0.75404411889634226</v>
      </c>
      <c r="K23" s="229">
        <v>0.49452196063436488</v>
      </c>
      <c r="L23" s="229">
        <v>0.52216191744029727</v>
      </c>
      <c r="M23" s="229">
        <v>0.45089790841976712</v>
      </c>
      <c r="N23" s="229">
        <v>0.41521015513531129</v>
      </c>
      <c r="O23" s="229">
        <v>0.39121800475721419</v>
      </c>
      <c r="P23" s="229">
        <v>0.34169134768401033</v>
      </c>
      <c r="Q23" s="229">
        <v>0.29922423984939123</v>
      </c>
      <c r="R23" s="229">
        <v>0.3238874265950854</v>
      </c>
      <c r="S23" s="229">
        <v>0.32841237140752538</v>
      </c>
      <c r="T23" s="229">
        <v>0.19935006349196269</v>
      </c>
      <c r="U23" s="229">
        <v>0.2074034504235833</v>
      </c>
      <c r="V23" s="229">
        <v>0.2009934614286088</v>
      </c>
      <c r="W23" s="229">
        <v>0.220317795879829</v>
      </c>
      <c r="X23" s="229">
        <v>0.22189630985958961</v>
      </c>
      <c r="Y23" s="229">
        <v>0.2061305933142393</v>
      </c>
      <c r="DA23" s="73" t="s">
        <v>2777</v>
      </c>
    </row>
    <row r="24" spans="1:105" ht="12" customHeight="1" x14ac:dyDescent="0.25">
      <c r="A24" s="46" t="s">
        <v>36</v>
      </c>
      <c r="B24" s="229">
        <v>0</v>
      </c>
      <c r="C24" s="229">
        <v>0</v>
      </c>
      <c r="D24" s="229">
        <v>0</v>
      </c>
      <c r="E24" s="229">
        <v>0</v>
      </c>
      <c r="F24" s="229">
        <v>0</v>
      </c>
      <c r="G24" s="229">
        <v>0</v>
      </c>
      <c r="H24" s="229">
        <v>0</v>
      </c>
      <c r="I24" s="229">
        <v>0</v>
      </c>
      <c r="J24" s="229">
        <v>0</v>
      </c>
      <c r="K24" s="229">
        <v>0</v>
      </c>
      <c r="L24" s="229">
        <v>0</v>
      </c>
      <c r="M24" s="229">
        <v>0</v>
      </c>
      <c r="N24" s="229">
        <v>0</v>
      </c>
      <c r="O24" s="229">
        <v>0</v>
      </c>
      <c r="P24" s="229">
        <v>0</v>
      </c>
      <c r="Q24" s="229">
        <v>0</v>
      </c>
      <c r="R24" s="229">
        <v>0</v>
      </c>
      <c r="S24" s="229">
        <v>0</v>
      </c>
      <c r="T24" s="229">
        <v>0</v>
      </c>
      <c r="U24" s="229">
        <v>0</v>
      </c>
      <c r="V24" s="229">
        <v>0</v>
      </c>
      <c r="W24" s="229">
        <v>0</v>
      </c>
      <c r="X24" s="229">
        <v>0</v>
      </c>
      <c r="Y24" s="229">
        <v>0</v>
      </c>
      <c r="DA24" s="73" t="s">
        <v>2778</v>
      </c>
    </row>
    <row r="25" spans="1:105" ht="12" customHeight="1" x14ac:dyDescent="0.25">
      <c r="A25" s="46" t="s">
        <v>38</v>
      </c>
      <c r="B25" s="229">
        <v>1.351739789685742E-2</v>
      </c>
      <c r="C25" s="229">
        <v>1.8716972994886821E-2</v>
      </c>
      <c r="D25" s="229">
        <v>1.8716972994716349E-2</v>
      </c>
      <c r="E25" s="229">
        <v>2.0798300391882921E-2</v>
      </c>
      <c r="F25" s="229">
        <v>1.8716972994875049E-2</v>
      </c>
      <c r="G25" s="229">
        <v>1.8716972994676669E-2</v>
      </c>
      <c r="H25" s="229">
        <v>1.9757636693279741E-2</v>
      </c>
      <c r="I25" s="229">
        <v>0.12997814726513249</v>
      </c>
      <c r="J25" s="229">
        <v>0.12685989956178109</v>
      </c>
      <c r="K25" s="229">
        <v>5.1995750978023397E-3</v>
      </c>
      <c r="L25" s="229">
        <v>0.10502467886707061</v>
      </c>
      <c r="M25" s="229">
        <v>9.3584864970156265E-2</v>
      </c>
      <c r="N25" s="229">
        <v>8.734462617445693E-2</v>
      </c>
      <c r="O25" s="229">
        <v>8.942595357125771E-2</v>
      </c>
      <c r="P25" s="229">
        <v>6.6550069178154106E-2</v>
      </c>
      <c r="Q25" s="229">
        <v>6.6550069177954738E-2</v>
      </c>
      <c r="R25" s="229">
        <v>3.5352618591609417E-2</v>
      </c>
      <c r="S25" s="229">
        <v>2.008705541683007E-2</v>
      </c>
      <c r="T25" s="229">
        <v>1.166441756974919E-2</v>
      </c>
      <c r="U25" s="229">
        <v>1.7403041489590761E-2</v>
      </c>
      <c r="V25" s="229">
        <v>1.9409500993321699E-2</v>
      </c>
      <c r="W25" s="229">
        <v>1.3509911105993651E-2</v>
      </c>
      <c r="X25" s="229">
        <v>1.0863331125571959E-2</v>
      </c>
      <c r="Y25" s="229">
        <v>1.516074812370696E-2</v>
      </c>
      <c r="DA25" s="73" t="s">
        <v>2779</v>
      </c>
    </row>
    <row r="26" spans="1:105" ht="12" customHeight="1" x14ac:dyDescent="0.25">
      <c r="A26" s="46" t="s">
        <v>39</v>
      </c>
      <c r="B26" s="229">
        <v>0</v>
      </c>
      <c r="C26" s="229">
        <v>0</v>
      </c>
      <c r="D26" s="229">
        <v>0</v>
      </c>
      <c r="E26" s="229">
        <v>0.44534015437580032</v>
      </c>
      <c r="F26" s="229">
        <v>0.34982016780375608</v>
      </c>
      <c r="G26" s="229">
        <v>0.32916405783603181</v>
      </c>
      <c r="H26" s="229">
        <v>0.13941131584332819</v>
      </c>
      <c r="I26" s="229">
        <v>0.14715793796063689</v>
      </c>
      <c r="J26" s="229">
        <v>6.7121901533550549E-2</v>
      </c>
      <c r="K26" s="229">
        <v>6.325091399635524E-2</v>
      </c>
      <c r="L26" s="229">
        <v>0.1045584868813158</v>
      </c>
      <c r="M26" s="229">
        <v>0.1019747304915055</v>
      </c>
      <c r="N26" s="229">
        <v>4.388668222600297E-2</v>
      </c>
      <c r="O26" s="229">
        <v>8.9069889689158188E-2</v>
      </c>
      <c r="P26" s="229">
        <v>5.4217060729798691E-2</v>
      </c>
      <c r="Q26" s="229">
        <v>5.6796170072650622E-2</v>
      </c>
      <c r="R26" s="229">
        <v>6.1959035803036182E-2</v>
      </c>
      <c r="S26" s="229">
        <v>6.3873617871870444E-2</v>
      </c>
      <c r="T26" s="229">
        <v>4.3951740839310048E-2</v>
      </c>
      <c r="U26" s="229">
        <v>4.2176570084173512E-2</v>
      </c>
      <c r="V26" s="229">
        <v>2.377892343624733E-2</v>
      </c>
      <c r="W26" s="229">
        <v>1.607877175865522E-3</v>
      </c>
      <c r="X26" s="229">
        <v>7.8070336868003268E-4</v>
      </c>
      <c r="Y26" s="229">
        <v>1.8866998074903709E-3</v>
      </c>
      <c r="DA26" s="73" t="s">
        <v>2780</v>
      </c>
    </row>
    <row r="27" spans="1:105" ht="12" customHeight="1" x14ac:dyDescent="0.25">
      <c r="A27" s="57" t="s">
        <v>2719</v>
      </c>
      <c r="B27" s="261">
        <v>16.941373500656159</v>
      </c>
      <c r="C27" s="261">
        <v>15.337610573733841</v>
      </c>
      <c r="D27" s="261">
        <v>12.094714501366109</v>
      </c>
      <c r="E27" s="261">
        <v>15.92766876008095</v>
      </c>
      <c r="F27" s="261">
        <v>14.445874410653349</v>
      </c>
      <c r="G27" s="261">
        <v>13.004146352350901</v>
      </c>
      <c r="H27" s="261">
        <v>11.178569581417941</v>
      </c>
      <c r="I27" s="261">
        <v>10.66424432913929</v>
      </c>
      <c r="J27" s="261">
        <v>8.2089111923368332</v>
      </c>
      <c r="K27" s="261">
        <v>5.3400010571101779</v>
      </c>
      <c r="L27" s="261">
        <v>6.3061333862467306</v>
      </c>
      <c r="M27" s="261">
        <v>5.1216602334940742</v>
      </c>
      <c r="N27" s="261">
        <v>4.3750694897013096</v>
      </c>
      <c r="O27" s="261">
        <v>4.8133316997334443</v>
      </c>
      <c r="P27" s="261">
        <v>4.0141051706602786</v>
      </c>
      <c r="Q27" s="261">
        <v>3.7100290777168961</v>
      </c>
      <c r="R27" s="261">
        <v>3.7088759472963369</v>
      </c>
      <c r="S27" s="261">
        <v>3.5489881166713761</v>
      </c>
      <c r="T27" s="261">
        <v>2.2902686361219859</v>
      </c>
      <c r="U27" s="261">
        <v>2.3558605994678161</v>
      </c>
      <c r="V27" s="261">
        <v>2.1308042604821602</v>
      </c>
      <c r="W27" s="261">
        <v>2.1142502281451292</v>
      </c>
      <c r="X27" s="261">
        <v>2.137725481612017</v>
      </c>
      <c r="Y27" s="261">
        <v>1.960367901194962</v>
      </c>
      <c r="DA27" s="70" t="s">
        <v>2781</v>
      </c>
    </row>
    <row r="28" spans="1:105" ht="12" customHeight="1" x14ac:dyDescent="0.25">
      <c r="A28" s="46" t="s">
        <v>28</v>
      </c>
      <c r="B28" s="229">
        <v>0.39648378749823793</v>
      </c>
      <c r="C28" s="229">
        <v>0.33615565129546371</v>
      </c>
      <c r="D28" s="229">
        <v>0.4191531106798958</v>
      </c>
      <c r="E28" s="229">
        <v>0</v>
      </c>
      <c r="F28" s="229">
        <v>0</v>
      </c>
      <c r="G28" s="229">
        <v>0</v>
      </c>
      <c r="H28" s="229">
        <v>0</v>
      </c>
      <c r="I28" s="229">
        <v>0</v>
      </c>
      <c r="J28" s="229">
        <v>0</v>
      </c>
      <c r="K28" s="229">
        <v>0</v>
      </c>
      <c r="L28" s="229">
        <v>0</v>
      </c>
      <c r="M28" s="229">
        <v>0</v>
      </c>
      <c r="N28" s="229">
        <v>0</v>
      </c>
      <c r="O28" s="229">
        <v>0</v>
      </c>
      <c r="P28" s="229">
        <v>0</v>
      </c>
      <c r="Q28" s="229">
        <v>0</v>
      </c>
      <c r="R28" s="229">
        <v>0</v>
      </c>
      <c r="S28" s="229">
        <v>0</v>
      </c>
      <c r="T28" s="229">
        <v>0</v>
      </c>
      <c r="U28" s="229">
        <v>0</v>
      </c>
      <c r="V28" s="229">
        <v>0</v>
      </c>
      <c r="W28" s="229">
        <v>0</v>
      </c>
      <c r="X28" s="229">
        <v>0</v>
      </c>
      <c r="Y28" s="229">
        <v>0</v>
      </c>
      <c r="DA28" s="73" t="s">
        <v>2782</v>
      </c>
    </row>
    <row r="29" spans="1:105" ht="12" customHeight="1" x14ac:dyDescent="0.25">
      <c r="A29" s="46" t="s">
        <v>30</v>
      </c>
      <c r="B29" s="229">
        <v>0</v>
      </c>
      <c r="C29" s="229">
        <v>0</v>
      </c>
      <c r="D29" s="229">
        <v>0</v>
      </c>
      <c r="E29" s="229">
        <v>0</v>
      </c>
      <c r="F29" s="229">
        <v>0</v>
      </c>
      <c r="G29" s="229">
        <v>0</v>
      </c>
      <c r="H29" s="229">
        <v>0</v>
      </c>
      <c r="I29" s="229">
        <v>0</v>
      </c>
      <c r="J29" s="229">
        <v>0</v>
      </c>
      <c r="K29" s="229">
        <v>0</v>
      </c>
      <c r="L29" s="229">
        <v>0</v>
      </c>
      <c r="M29" s="229">
        <v>0</v>
      </c>
      <c r="N29" s="229">
        <v>0</v>
      </c>
      <c r="O29" s="229">
        <v>0</v>
      </c>
      <c r="P29" s="229">
        <v>0</v>
      </c>
      <c r="Q29" s="229">
        <v>0</v>
      </c>
      <c r="R29" s="229">
        <v>0</v>
      </c>
      <c r="S29" s="229">
        <v>0</v>
      </c>
      <c r="T29" s="229">
        <v>0</v>
      </c>
      <c r="U29" s="229">
        <v>0</v>
      </c>
      <c r="V29" s="229">
        <v>0</v>
      </c>
      <c r="W29" s="229">
        <v>0</v>
      </c>
      <c r="X29" s="229">
        <v>0</v>
      </c>
      <c r="Y29" s="229">
        <v>0</v>
      </c>
      <c r="DA29" s="73" t="s">
        <v>2783</v>
      </c>
    </row>
    <row r="30" spans="1:105" ht="12" customHeight="1" x14ac:dyDescent="0.25">
      <c r="A30" s="46" t="s">
        <v>31</v>
      </c>
      <c r="B30" s="229">
        <v>0</v>
      </c>
      <c r="C30" s="229">
        <v>0</v>
      </c>
      <c r="D30" s="229">
        <v>0</v>
      </c>
      <c r="E30" s="229">
        <v>0</v>
      </c>
      <c r="F30" s="229">
        <v>0.36036858715704212</v>
      </c>
      <c r="G30" s="229">
        <v>0.35973073821251939</v>
      </c>
      <c r="H30" s="229">
        <v>0.3646307221683967</v>
      </c>
      <c r="I30" s="229">
        <v>0</v>
      </c>
      <c r="J30" s="229">
        <v>0</v>
      </c>
      <c r="K30" s="229">
        <v>0</v>
      </c>
      <c r="L30" s="229">
        <v>0</v>
      </c>
      <c r="M30" s="229">
        <v>0</v>
      </c>
      <c r="N30" s="229">
        <v>0</v>
      </c>
      <c r="O30" s="229">
        <v>0</v>
      </c>
      <c r="P30" s="229">
        <v>0</v>
      </c>
      <c r="Q30" s="229">
        <v>0</v>
      </c>
      <c r="R30" s="229">
        <v>0</v>
      </c>
      <c r="S30" s="229">
        <v>0.33098137538264072</v>
      </c>
      <c r="T30" s="229">
        <v>8.1018728898962972E-2</v>
      </c>
      <c r="U30" s="229">
        <v>0.27650433825024923</v>
      </c>
      <c r="V30" s="229">
        <v>0.23475499097728389</v>
      </c>
      <c r="W30" s="229">
        <v>0.28842037403413168</v>
      </c>
      <c r="X30" s="229">
        <v>0.30181523474594218</v>
      </c>
      <c r="Y30" s="229">
        <v>0.2084494173358076</v>
      </c>
      <c r="DA30" s="73" t="s">
        <v>2784</v>
      </c>
    </row>
    <row r="31" spans="1:105" ht="12" customHeight="1" x14ac:dyDescent="0.25">
      <c r="A31" s="46" t="s">
        <v>159</v>
      </c>
      <c r="B31" s="229">
        <v>1.6228728698197761</v>
      </c>
      <c r="C31" s="229">
        <v>1.089249268071222</v>
      </c>
      <c r="D31" s="229">
        <v>1.0902677701724059</v>
      </c>
      <c r="E31" s="229">
        <v>1.5603359737409379</v>
      </c>
      <c r="F31" s="229">
        <v>1.3106916769001731</v>
      </c>
      <c r="G31" s="229">
        <v>1.0595594877904291</v>
      </c>
      <c r="H31" s="229">
        <v>0.80745926848397997</v>
      </c>
      <c r="I31" s="229">
        <v>0.52729596135574142</v>
      </c>
      <c r="J31" s="229">
        <v>0.52962934506519588</v>
      </c>
      <c r="K31" s="229">
        <v>0.54705383453570788</v>
      </c>
      <c r="L31" s="229">
        <v>0.2592384660804648</v>
      </c>
      <c r="M31" s="229">
        <v>0.26079707930871482</v>
      </c>
      <c r="N31" s="229">
        <v>0.26625002349964838</v>
      </c>
      <c r="O31" s="229">
        <v>0.25930619910289388</v>
      </c>
      <c r="P31" s="229">
        <v>0.26391321771425291</v>
      </c>
      <c r="Q31" s="229">
        <v>0.26115331429734351</v>
      </c>
      <c r="R31" s="229">
        <v>0.26738615610650052</v>
      </c>
      <c r="S31" s="229">
        <v>0.1172786552074981</v>
      </c>
      <c r="T31" s="229">
        <v>0.2921000463903396</v>
      </c>
      <c r="U31" s="229">
        <v>7.0777350374052542E-2</v>
      </c>
      <c r="V31" s="229">
        <v>5.9989320071269003E-2</v>
      </c>
      <c r="W31" s="229">
        <v>5.5535365510610703E-2</v>
      </c>
      <c r="X31" s="229">
        <v>7.9866503743919473E-2</v>
      </c>
      <c r="Y31" s="229">
        <v>7.3791289109813876E-2</v>
      </c>
      <c r="DA31" s="73" t="s">
        <v>2785</v>
      </c>
    </row>
    <row r="32" spans="1:105" ht="12" customHeight="1" x14ac:dyDescent="0.25">
      <c r="A32" s="46" t="s">
        <v>32</v>
      </c>
      <c r="B32" s="229">
        <v>2.775673377139142</v>
      </c>
      <c r="C32" s="229">
        <v>2.4970434798585082</v>
      </c>
      <c r="D32" s="229">
        <v>1.9415211630888769</v>
      </c>
      <c r="E32" s="229">
        <v>1.6186511385587281</v>
      </c>
      <c r="F32" s="229">
        <v>1.354803504660427</v>
      </c>
      <c r="G32" s="229">
        <v>0.54095256524841262</v>
      </c>
      <c r="H32" s="229">
        <v>0.82250595738960275</v>
      </c>
      <c r="I32" s="229">
        <v>0.82579787138685801</v>
      </c>
      <c r="J32" s="229">
        <v>0.55085617964193578</v>
      </c>
      <c r="K32" s="229">
        <v>0.55982745634654318</v>
      </c>
      <c r="L32" s="229">
        <v>0.5447347754205869</v>
      </c>
      <c r="M32" s="229">
        <v>0</v>
      </c>
      <c r="N32" s="229">
        <v>0</v>
      </c>
      <c r="O32" s="229">
        <v>0.27021560495952662</v>
      </c>
      <c r="P32" s="229">
        <v>0.27285993874492193</v>
      </c>
      <c r="Q32" s="229">
        <v>0.27147081480227248</v>
      </c>
      <c r="R32" s="229">
        <v>0.27439670144012951</v>
      </c>
      <c r="S32" s="229">
        <v>0</v>
      </c>
      <c r="T32" s="229">
        <v>0</v>
      </c>
      <c r="U32" s="229">
        <v>0</v>
      </c>
      <c r="V32" s="229">
        <v>0</v>
      </c>
      <c r="W32" s="229">
        <v>0</v>
      </c>
      <c r="X32" s="229">
        <v>0</v>
      </c>
      <c r="Y32" s="229">
        <v>0</v>
      </c>
      <c r="DA32" s="73" t="s">
        <v>2786</v>
      </c>
    </row>
    <row r="33" spans="1:105" ht="12" customHeight="1" x14ac:dyDescent="0.25">
      <c r="A33" s="46" t="s">
        <v>33</v>
      </c>
      <c r="B33" s="229">
        <v>0</v>
      </c>
      <c r="C33" s="229">
        <v>0</v>
      </c>
      <c r="D33" s="229">
        <v>0</v>
      </c>
      <c r="E33" s="229">
        <v>0</v>
      </c>
      <c r="F33" s="229">
        <v>0</v>
      </c>
      <c r="G33" s="229">
        <v>0</v>
      </c>
      <c r="H33" s="229">
        <v>0</v>
      </c>
      <c r="I33" s="229">
        <v>0</v>
      </c>
      <c r="J33" s="229">
        <v>0</v>
      </c>
      <c r="K33" s="229">
        <v>0</v>
      </c>
      <c r="L33" s="229">
        <v>0</v>
      </c>
      <c r="M33" s="229">
        <v>0</v>
      </c>
      <c r="N33" s="229">
        <v>0</v>
      </c>
      <c r="O33" s="229">
        <v>0</v>
      </c>
      <c r="P33" s="229">
        <v>0</v>
      </c>
      <c r="Q33" s="229">
        <v>0</v>
      </c>
      <c r="R33" s="229">
        <v>0</v>
      </c>
      <c r="S33" s="229">
        <v>0</v>
      </c>
      <c r="T33" s="229">
        <v>0</v>
      </c>
      <c r="U33" s="229">
        <v>1.071656209611649E-3</v>
      </c>
      <c r="V33" s="229">
        <v>0</v>
      </c>
      <c r="W33" s="229">
        <v>0</v>
      </c>
      <c r="X33" s="229">
        <v>0</v>
      </c>
      <c r="Y33" s="229">
        <v>0</v>
      </c>
      <c r="DA33" s="73" t="s">
        <v>2787</v>
      </c>
    </row>
    <row r="34" spans="1:105" ht="12" customHeight="1" x14ac:dyDescent="0.25">
      <c r="A34" s="46" t="s">
        <v>35</v>
      </c>
      <c r="B34" s="229">
        <v>12.04470303201302</v>
      </c>
      <c r="C34" s="229">
        <v>11.274424935258629</v>
      </c>
      <c r="D34" s="229">
        <v>8.5030352181761977</v>
      </c>
      <c r="E34" s="229">
        <v>9.243679035970441</v>
      </c>
      <c r="F34" s="229">
        <v>8.6488948332383089</v>
      </c>
      <c r="G34" s="229">
        <v>8.4281058100455635</v>
      </c>
      <c r="H34" s="229">
        <v>7.9871455479564704</v>
      </c>
      <c r="I34" s="229">
        <v>7.2273003171029186</v>
      </c>
      <c r="J34" s="229">
        <v>5.6698317401628806</v>
      </c>
      <c r="K34" s="229">
        <v>3.7184247424622421</v>
      </c>
      <c r="L34" s="229">
        <v>3.92625595613762</v>
      </c>
      <c r="M34" s="229">
        <v>3.3904054267717099</v>
      </c>
      <c r="N34" s="229">
        <v>3.122060974190513</v>
      </c>
      <c r="O34" s="229">
        <v>2.9416584588475132</v>
      </c>
      <c r="P34" s="229">
        <v>2.569256095085537</v>
      </c>
      <c r="Q34" s="229">
        <v>2.249936111175229</v>
      </c>
      <c r="R34" s="229">
        <v>2.435384303820737</v>
      </c>
      <c r="S34" s="229">
        <v>2.4694084080835079</v>
      </c>
      <c r="T34" s="229">
        <v>1.4989591312568731</v>
      </c>
      <c r="U34" s="229">
        <v>1.559514406069636</v>
      </c>
      <c r="V34" s="229">
        <v>1.511316219588194</v>
      </c>
      <c r="W34" s="229">
        <v>1.656620349788714</v>
      </c>
      <c r="X34" s="229">
        <v>1.668489560674991</v>
      </c>
      <c r="Y34" s="229">
        <v>1.549943499728222</v>
      </c>
      <c r="DA34" s="73" t="s">
        <v>2788</v>
      </c>
    </row>
    <row r="35" spans="1:105" ht="12" customHeight="1" x14ac:dyDescent="0.25">
      <c r="A35" s="46" t="s">
        <v>36</v>
      </c>
      <c r="B35" s="229">
        <v>0</v>
      </c>
      <c r="C35" s="229">
        <v>0</v>
      </c>
      <c r="D35" s="229">
        <v>0</v>
      </c>
      <c r="E35" s="229">
        <v>0</v>
      </c>
      <c r="F35" s="229">
        <v>0</v>
      </c>
      <c r="G35" s="229">
        <v>0</v>
      </c>
      <c r="H35" s="229">
        <v>0</v>
      </c>
      <c r="I35" s="229">
        <v>0</v>
      </c>
      <c r="J35" s="229">
        <v>0</v>
      </c>
      <c r="K35" s="229">
        <v>0</v>
      </c>
      <c r="L35" s="229">
        <v>0</v>
      </c>
      <c r="M35" s="229">
        <v>0</v>
      </c>
      <c r="N35" s="229">
        <v>0</v>
      </c>
      <c r="O35" s="229">
        <v>0</v>
      </c>
      <c r="P35" s="229">
        <v>0</v>
      </c>
      <c r="Q35" s="229">
        <v>0</v>
      </c>
      <c r="R35" s="229">
        <v>0</v>
      </c>
      <c r="S35" s="229">
        <v>0</v>
      </c>
      <c r="T35" s="229">
        <v>0</v>
      </c>
      <c r="U35" s="229">
        <v>0</v>
      </c>
      <c r="V35" s="229">
        <v>0</v>
      </c>
      <c r="W35" s="229">
        <v>0</v>
      </c>
      <c r="X35" s="229">
        <v>0</v>
      </c>
      <c r="Y35" s="229">
        <v>0</v>
      </c>
      <c r="DA35" s="73" t="s">
        <v>2789</v>
      </c>
    </row>
    <row r="36" spans="1:105" ht="12" customHeight="1" x14ac:dyDescent="0.25">
      <c r="A36" s="46" t="s">
        <v>38</v>
      </c>
      <c r="B36" s="229">
        <v>0.1016404341859856</v>
      </c>
      <c r="C36" s="229">
        <v>0.14073723925001441</v>
      </c>
      <c r="D36" s="229">
        <v>0.1407372392487326</v>
      </c>
      <c r="E36" s="229">
        <v>0.15638722025435031</v>
      </c>
      <c r="F36" s="229">
        <v>0.1407372392499259</v>
      </c>
      <c r="G36" s="229">
        <v>0.14073723924843409</v>
      </c>
      <c r="H36" s="229">
        <v>0.14856222975139191</v>
      </c>
      <c r="I36" s="229">
        <v>0.97733568424359285</v>
      </c>
      <c r="J36" s="229">
        <v>0.95388886016646957</v>
      </c>
      <c r="K36" s="229">
        <v>3.9096805062321417E-2</v>
      </c>
      <c r="L36" s="229">
        <v>0.78970479686585793</v>
      </c>
      <c r="M36" s="229">
        <v>0.70368619621790596</v>
      </c>
      <c r="N36" s="229">
        <v>0.6567644006579354</v>
      </c>
      <c r="O36" s="229">
        <v>0.67241438166080281</v>
      </c>
      <c r="P36" s="229">
        <v>0.50040532785881242</v>
      </c>
      <c r="Q36" s="229">
        <v>0.50040532785731351</v>
      </c>
      <c r="R36" s="229">
        <v>0.26582449748690928</v>
      </c>
      <c r="S36" s="229">
        <v>0.1510392051534723</v>
      </c>
      <c r="T36" s="229">
        <v>8.7707447495614058E-2</v>
      </c>
      <c r="U36" s="229">
        <v>0.13085748504673059</v>
      </c>
      <c r="V36" s="229">
        <v>0.14594451708439971</v>
      </c>
      <c r="W36" s="229">
        <v>0.1015841392777599</v>
      </c>
      <c r="X36" s="229">
        <v>8.1683893655743037E-2</v>
      </c>
      <c r="Y36" s="229">
        <v>0.11399716377633499</v>
      </c>
      <c r="DA36" s="73" t="s">
        <v>2790</v>
      </c>
    </row>
    <row r="37" spans="1:105" ht="12" customHeight="1" x14ac:dyDescent="0.25">
      <c r="A37" s="46" t="s">
        <v>39</v>
      </c>
      <c r="B37" s="229">
        <v>0</v>
      </c>
      <c r="C37" s="229">
        <v>0</v>
      </c>
      <c r="D37" s="229">
        <v>0</v>
      </c>
      <c r="E37" s="229">
        <v>3.348615391556498</v>
      </c>
      <c r="F37" s="229">
        <v>2.6303785694474731</v>
      </c>
      <c r="G37" s="229">
        <v>2.475060511805546</v>
      </c>
      <c r="H37" s="229">
        <v>1.0482658556681019</v>
      </c>
      <c r="I37" s="229">
        <v>1.106514495050174</v>
      </c>
      <c r="J37" s="229">
        <v>0.50470506730035125</v>
      </c>
      <c r="K37" s="229">
        <v>0.47559821870336322</v>
      </c>
      <c r="L37" s="229">
        <v>0.78619939174220133</v>
      </c>
      <c r="M37" s="229">
        <v>0.76677153119574326</v>
      </c>
      <c r="N37" s="229">
        <v>0.32999409135321439</v>
      </c>
      <c r="O37" s="229">
        <v>0.66973705516270798</v>
      </c>
      <c r="P37" s="229">
        <v>0.40767059125675542</v>
      </c>
      <c r="Q37" s="229">
        <v>0.42706350958473821</v>
      </c>
      <c r="R37" s="229">
        <v>0.46588428844206059</v>
      </c>
      <c r="S37" s="229">
        <v>0.48028047284425662</v>
      </c>
      <c r="T37" s="229">
        <v>0.33048328208019673</v>
      </c>
      <c r="U37" s="229">
        <v>0.31713536351753552</v>
      </c>
      <c r="V37" s="229">
        <v>0.1787992127610136</v>
      </c>
      <c r="W37" s="229">
        <v>1.208999953391191E-2</v>
      </c>
      <c r="X37" s="229">
        <v>5.8702887914210133E-3</v>
      </c>
      <c r="Y37" s="229">
        <v>1.4186531244783361E-2</v>
      </c>
      <c r="DA37" s="73" t="s">
        <v>2791</v>
      </c>
    </row>
    <row r="38" spans="1:105" ht="12" customHeight="1" x14ac:dyDescent="0.25">
      <c r="A38" s="57" t="s">
        <v>2731</v>
      </c>
      <c r="B38" s="261">
        <v>3.6235412213338258</v>
      </c>
      <c r="C38" s="261">
        <v>3.831942032290975</v>
      </c>
      <c r="D38" s="261">
        <v>3.228374887193588</v>
      </c>
      <c r="E38" s="261">
        <v>3.4597077815421051</v>
      </c>
      <c r="F38" s="261">
        <v>3.3022892638117738</v>
      </c>
      <c r="G38" s="261">
        <v>3.1580121439460682</v>
      </c>
      <c r="H38" s="261">
        <v>3.1189431961936518</v>
      </c>
      <c r="I38" s="261">
        <v>3.072525653718563</v>
      </c>
      <c r="J38" s="261">
        <v>2.348258188504238</v>
      </c>
      <c r="K38" s="261">
        <v>1.8298039768574319</v>
      </c>
      <c r="L38" s="261">
        <v>1.8746222154538359</v>
      </c>
      <c r="M38" s="261">
        <v>1.5739403751700889</v>
      </c>
      <c r="N38" s="261">
        <v>1.4344258177606239</v>
      </c>
      <c r="O38" s="261">
        <v>1.5078019585056031</v>
      </c>
      <c r="P38" s="261">
        <v>1.319180096701243</v>
      </c>
      <c r="Q38" s="261">
        <v>1.183255211041794</v>
      </c>
      <c r="R38" s="261">
        <v>1.2670569681971731</v>
      </c>
      <c r="S38" s="261">
        <v>1.2811799034580891</v>
      </c>
      <c r="T38" s="261">
        <v>1.108656877371857</v>
      </c>
      <c r="U38" s="261">
        <v>1.119558274686294</v>
      </c>
      <c r="V38" s="261">
        <v>1.0696246807173619</v>
      </c>
      <c r="W38" s="261">
        <v>1.0503795600365959</v>
      </c>
      <c r="X38" s="261">
        <v>1.0233652070236301</v>
      </c>
      <c r="Y38" s="261">
        <v>0.94681567654994281</v>
      </c>
      <c r="DA38" s="70" t="s">
        <v>2792</v>
      </c>
    </row>
    <row r="39" spans="1:105" ht="12" customHeight="1" x14ac:dyDescent="0.25">
      <c r="A39" s="57" t="s">
        <v>2733</v>
      </c>
      <c r="B39" s="261">
        <f t="shared" ref="B39:Y39" si="0">B40+B46+B57+B58</f>
        <v>8.4958767285390664</v>
      </c>
      <c r="C39" s="261">
        <f t="shared" si="0"/>
        <v>8.32880744528393</v>
      </c>
      <c r="D39" s="261">
        <f t="shared" si="0"/>
        <v>6.8054725858029919</v>
      </c>
      <c r="E39" s="261">
        <f t="shared" si="0"/>
        <v>7.9394941611698933</v>
      </c>
      <c r="F39" s="261">
        <f t="shared" si="0"/>
        <v>7.4058976837402648</v>
      </c>
      <c r="G39" s="261">
        <f t="shared" si="0"/>
        <v>6.8795428222492507</v>
      </c>
      <c r="H39" s="261">
        <f t="shared" si="0"/>
        <v>6.4147113582403641</v>
      </c>
      <c r="I39" s="261">
        <f t="shared" si="0"/>
        <v>6.2275374071357206</v>
      </c>
      <c r="J39" s="261">
        <f t="shared" si="0"/>
        <v>4.7844169933540881</v>
      </c>
      <c r="K39" s="261">
        <f t="shared" si="0"/>
        <v>3.4567485313169781</v>
      </c>
      <c r="L39" s="261">
        <f t="shared" si="0"/>
        <v>3.7435361876109878</v>
      </c>
      <c r="M39" s="261">
        <f t="shared" si="0"/>
        <v>3.0967086444192446</v>
      </c>
      <c r="N39" s="261">
        <f t="shared" si="0"/>
        <v>2.7598131631208083</v>
      </c>
      <c r="O39" s="261">
        <f t="shared" si="0"/>
        <v>2.9435417804056128</v>
      </c>
      <c r="P39" s="261">
        <f t="shared" si="0"/>
        <v>2.5314584139289682</v>
      </c>
      <c r="Q39" s="261">
        <f t="shared" si="0"/>
        <v>2.2958468932529872</v>
      </c>
      <c r="R39" s="261">
        <f t="shared" si="0"/>
        <v>2.3924205622427483</v>
      </c>
      <c r="S39" s="261">
        <f t="shared" si="0"/>
        <v>2.3691221466756489</v>
      </c>
      <c r="T39" s="261">
        <f t="shared" si="0"/>
        <v>1.8528647918968306</v>
      </c>
      <c r="U39" s="261">
        <f t="shared" si="0"/>
        <v>1.8837358352705689</v>
      </c>
      <c r="V39" s="261">
        <f t="shared" si="0"/>
        <v>1.7727407431143314</v>
      </c>
      <c r="W39" s="261">
        <f t="shared" si="0"/>
        <v>1.7503643573621801</v>
      </c>
      <c r="X39" s="261">
        <f t="shared" si="0"/>
        <v>1.7250976926589545</v>
      </c>
      <c r="Y39" s="261">
        <f t="shared" si="0"/>
        <v>1.591656019674337</v>
      </c>
      <c r="DA39" s="70"/>
    </row>
    <row r="40" spans="1:105" ht="12" customHeight="1" x14ac:dyDescent="0.25">
      <c r="A40" s="60" t="s">
        <v>2734</v>
      </c>
      <c r="B40" s="329">
        <v>2.5791090239852341</v>
      </c>
      <c r="C40" s="329">
        <v>2.3361973909374778</v>
      </c>
      <c r="D40" s="329">
        <v>1.841592454236894</v>
      </c>
      <c r="E40" s="329">
        <v>2.315655151321617</v>
      </c>
      <c r="F40" s="329">
        <v>2.1156031710028449</v>
      </c>
      <c r="G40" s="329">
        <v>1.903527110214061</v>
      </c>
      <c r="H40" s="329">
        <v>1.67101147931858</v>
      </c>
      <c r="I40" s="329">
        <v>1.5901273677803891</v>
      </c>
      <c r="J40" s="329">
        <v>1.2341560434168239</v>
      </c>
      <c r="K40" s="329">
        <v>0.79869569920910433</v>
      </c>
      <c r="L40" s="329">
        <v>0.9346940576834839</v>
      </c>
      <c r="M40" s="329">
        <v>0.75613833148563914</v>
      </c>
      <c r="N40" s="329">
        <v>0.65672558129370551</v>
      </c>
      <c r="O40" s="329">
        <v>0.71087526921112121</v>
      </c>
      <c r="P40" s="329">
        <v>0.59830895315665178</v>
      </c>
      <c r="Q40" s="329">
        <v>0.55064945079535843</v>
      </c>
      <c r="R40" s="329">
        <v>0.55069322628022654</v>
      </c>
      <c r="S40" s="329">
        <v>0.5275073248747707</v>
      </c>
      <c r="T40" s="329">
        <v>0.33933261185263569</v>
      </c>
      <c r="U40" s="329">
        <v>0.35090305550574802</v>
      </c>
      <c r="V40" s="329">
        <v>0.32058120704984211</v>
      </c>
      <c r="W40" s="329">
        <v>0.32209815231761307</v>
      </c>
      <c r="X40" s="329">
        <v>0.32557905023921219</v>
      </c>
      <c r="Y40" s="329">
        <v>0.29861397545376889</v>
      </c>
      <c r="DA40" s="72" t="s">
        <v>2793</v>
      </c>
    </row>
    <row r="41" spans="1:105" ht="12" customHeight="1" x14ac:dyDescent="0.25">
      <c r="A41" s="59" t="s">
        <v>28</v>
      </c>
      <c r="B41" s="230">
        <v>6.1196091974810858E-2</v>
      </c>
      <c r="C41" s="230">
        <v>5.2052415976079139E-2</v>
      </c>
      <c r="D41" s="230">
        <v>6.5064324331068943E-2</v>
      </c>
      <c r="E41" s="230">
        <v>0</v>
      </c>
      <c r="F41" s="230">
        <v>0</v>
      </c>
      <c r="G41" s="230">
        <v>0</v>
      </c>
      <c r="H41" s="230">
        <v>0</v>
      </c>
      <c r="I41" s="230">
        <v>0</v>
      </c>
      <c r="J41" s="230">
        <v>0</v>
      </c>
      <c r="K41" s="230">
        <v>0</v>
      </c>
      <c r="L41" s="230">
        <v>0</v>
      </c>
      <c r="M41" s="230">
        <v>0</v>
      </c>
      <c r="N41" s="230">
        <v>0</v>
      </c>
      <c r="O41" s="230">
        <v>0</v>
      </c>
      <c r="P41" s="230">
        <v>0</v>
      </c>
      <c r="Q41" s="230">
        <v>0</v>
      </c>
      <c r="R41" s="230">
        <v>0</v>
      </c>
      <c r="S41" s="230">
        <v>0</v>
      </c>
      <c r="T41" s="230">
        <v>0</v>
      </c>
      <c r="U41" s="230">
        <v>0</v>
      </c>
      <c r="V41" s="230">
        <v>0</v>
      </c>
      <c r="W41" s="230">
        <v>0</v>
      </c>
      <c r="X41" s="230">
        <v>0</v>
      </c>
      <c r="Y41" s="230">
        <v>0</v>
      </c>
      <c r="DA41" s="71" t="s">
        <v>2794</v>
      </c>
    </row>
    <row r="42" spans="1:105" ht="12" customHeight="1" x14ac:dyDescent="0.25">
      <c r="A42" s="59" t="s">
        <v>31</v>
      </c>
      <c r="B42" s="295">
        <v>0</v>
      </c>
      <c r="C42" s="295">
        <v>0</v>
      </c>
      <c r="D42" s="295">
        <v>0</v>
      </c>
      <c r="E42" s="295">
        <v>0</v>
      </c>
      <c r="F42" s="295">
        <v>6.5230694348180185E-2</v>
      </c>
      <c r="G42" s="295">
        <v>6.5870606060582829E-2</v>
      </c>
      <c r="H42" s="295">
        <v>6.0954775797555732E-2</v>
      </c>
      <c r="I42" s="295">
        <v>0</v>
      </c>
      <c r="J42" s="295">
        <v>0</v>
      </c>
      <c r="K42" s="295">
        <v>0</v>
      </c>
      <c r="L42" s="295">
        <v>0</v>
      </c>
      <c r="M42" s="295">
        <v>0</v>
      </c>
      <c r="N42" s="295">
        <v>0</v>
      </c>
      <c r="O42" s="295">
        <v>0</v>
      </c>
      <c r="P42" s="295">
        <v>0</v>
      </c>
      <c r="Q42" s="295">
        <v>0</v>
      </c>
      <c r="R42" s="295">
        <v>0</v>
      </c>
      <c r="S42" s="295">
        <v>5.9763645941821639E-2</v>
      </c>
      <c r="T42" s="295">
        <v>1.4699904096319339E-2</v>
      </c>
      <c r="U42" s="295">
        <v>5.0819532525942478E-2</v>
      </c>
      <c r="V42" s="295">
        <v>4.1611660818964363E-2</v>
      </c>
      <c r="W42" s="295">
        <v>4.6368016230028022E-2</v>
      </c>
      <c r="X42" s="295">
        <v>4.7870986473659942E-2</v>
      </c>
      <c r="Y42" s="295">
        <v>3.392998893632513E-2</v>
      </c>
      <c r="DA42" s="122" t="s">
        <v>2795</v>
      </c>
    </row>
    <row r="43" spans="1:105" ht="12" customHeight="1" x14ac:dyDescent="0.25">
      <c r="A43" s="59" t="s">
        <v>159</v>
      </c>
      <c r="B43" s="295">
        <v>0.24338507658096609</v>
      </c>
      <c r="C43" s="295">
        <v>0.16388490054562049</v>
      </c>
      <c r="D43" s="295">
        <v>0.1644426984077007</v>
      </c>
      <c r="E43" s="295">
        <v>0.28513038769815202</v>
      </c>
      <c r="F43" s="295">
        <v>0.23282212716607409</v>
      </c>
      <c r="G43" s="295">
        <v>0.19039611919914839</v>
      </c>
      <c r="H43" s="295">
        <v>0.1324627422263254</v>
      </c>
      <c r="I43" s="295">
        <v>9.5698347179196522E-2</v>
      </c>
      <c r="J43" s="295">
        <v>9.4876999463835113E-2</v>
      </c>
      <c r="K43" s="295">
        <v>8.8756859132477883E-2</v>
      </c>
      <c r="L43" s="295">
        <v>5.014998356596468E-2</v>
      </c>
      <c r="M43" s="295">
        <v>5.2953495110455592E-2</v>
      </c>
      <c r="N43" s="295">
        <v>5.0603700943517578E-2</v>
      </c>
      <c r="O43" s="295">
        <v>5.2030001573319419E-2</v>
      </c>
      <c r="P43" s="295">
        <v>4.9814637106408162E-2</v>
      </c>
      <c r="Q43" s="295">
        <v>5.0645614564635143E-2</v>
      </c>
      <c r="R43" s="295">
        <v>4.8467114146762358E-2</v>
      </c>
      <c r="S43" s="295">
        <v>2.0781224889456839E-2</v>
      </c>
      <c r="T43" s="295">
        <v>5.200910005509099E-2</v>
      </c>
      <c r="U43" s="295">
        <v>1.2765612386222969E-2</v>
      </c>
      <c r="V43" s="295">
        <v>1.043500813750857E-2</v>
      </c>
      <c r="W43" s="295">
        <v>8.7615481409517304E-3</v>
      </c>
      <c r="X43" s="295">
        <v>1.243124223323634E-2</v>
      </c>
      <c r="Y43" s="295">
        <v>1.178709453932748E-2</v>
      </c>
      <c r="DA43" s="122" t="s">
        <v>2796</v>
      </c>
    </row>
    <row r="44" spans="1:105" ht="12" customHeight="1" x14ac:dyDescent="0.25">
      <c r="A44" s="59" t="s">
        <v>32</v>
      </c>
      <c r="B44" s="295">
        <v>0.42937861967687468</v>
      </c>
      <c r="C44" s="295">
        <v>0.38752558445726892</v>
      </c>
      <c r="D44" s="295">
        <v>0.30205509089213772</v>
      </c>
      <c r="E44" s="295">
        <v>0.3050993276412946</v>
      </c>
      <c r="F44" s="295">
        <v>0.24823478157106149</v>
      </c>
      <c r="G44" s="295">
        <v>0.1002661968238192</v>
      </c>
      <c r="H44" s="295">
        <v>0.13917934232741119</v>
      </c>
      <c r="I44" s="295">
        <v>0.1545917670445951</v>
      </c>
      <c r="J44" s="295">
        <v>0.1017863960358657</v>
      </c>
      <c r="K44" s="295">
        <v>9.3689012907912622E-2</v>
      </c>
      <c r="L44" s="295">
        <v>0.10869737680054339</v>
      </c>
      <c r="M44" s="295">
        <v>0</v>
      </c>
      <c r="N44" s="295">
        <v>0</v>
      </c>
      <c r="O44" s="295">
        <v>5.5926028004203168E-2</v>
      </c>
      <c r="P44" s="295">
        <v>5.3124911139016233E-2</v>
      </c>
      <c r="Q44" s="295">
        <v>5.4304029969287307E-2</v>
      </c>
      <c r="R44" s="295">
        <v>5.1303824364912237E-2</v>
      </c>
      <c r="S44" s="295">
        <v>0</v>
      </c>
      <c r="T44" s="295">
        <v>0</v>
      </c>
      <c r="U44" s="295">
        <v>0</v>
      </c>
      <c r="V44" s="295">
        <v>0</v>
      </c>
      <c r="W44" s="295">
        <v>0</v>
      </c>
      <c r="X44" s="295">
        <v>0</v>
      </c>
      <c r="Y44" s="295">
        <v>0</v>
      </c>
      <c r="DA44" s="122" t="s">
        <v>2797</v>
      </c>
    </row>
    <row r="45" spans="1:105" ht="12" customHeight="1" x14ac:dyDescent="0.25">
      <c r="A45" s="59" t="s">
        <v>35</v>
      </c>
      <c r="B45" s="295">
        <v>1.8451492357525821</v>
      </c>
      <c r="C45" s="295">
        <v>1.7327344899585091</v>
      </c>
      <c r="D45" s="295">
        <v>1.310030340605987</v>
      </c>
      <c r="E45" s="295">
        <v>1.725425435982171</v>
      </c>
      <c r="F45" s="295">
        <v>1.569315567917529</v>
      </c>
      <c r="G45" s="295">
        <v>1.5469941881305109</v>
      </c>
      <c r="H45" s="295">
        <v>1.338414618967287</v>
      </c>
      <c r="I45" s="295">
        <v>1.3398372535565981</v>
      </c>
      <c r="J45" s="295">
        <v>1.0374926479171229</v>
      </c>
      <c r="K45" s="295">
        <v>0.61624982716871379</v>
      </c>
      <c r="L45" s="295">
        <v>0.77584669731697575</v>
      </c>
      <c r="M45" s="295">
        <v>0.70318483637518359</v>
      </c>
      <c r="N45" s="295">
        <v>0.60612188035018788</v>
      </c>
      <c r="O45" s="295">
        <v>0.60291923963359861</v>
      </c>
      <c r="P45" s="295">
        <v>0.49536940491122738</v>
      </c>
      <c r="Q45" s="295">
        <v>0.44569980626143602</v>
      </c>
      <c r="R45" s="295">
        <v>0.45092228776855192</v>
      </c>
      <c r="S45" s="295">
        <v>0.44696245404349222</v>
      </c>
      <c r="T45" s="295">
        <v>0.2726236077012254</v>
      </c>
      <c r="U45" s="295">
        <v>0.28731791059358258</v>
      </c>
      <c r="V45" s="295">
        <v>0.26853453809336919</v>
      </c>
      <c r="W45" s="295">
        <v>0.26696858794663342</v>
      </c>
      <c r="X45" s="295">
        <v>0.26527682153231591</v>
      </c>
      <c r="Y45" s="295">
        <v>0.25289689197811632</v>
      </c>
      <c r="DA45" s="122" t="s">
        <v>2798</v>
      </c>
    </row>
    <row r="46" spans="1:105" ht="12" customHeight="1" x14ac:dyDescent="0.25">
      <c r="A46" s="60" t="s">
        <v>2741</v>
      </c>
      <c r="B46" s="329">
        <v>1.7377545265123191</v>
      </c>
      <c r="C46" s="329">
        <v>1.573249193718377</v>
      </c>
      <c r="D46" s="329">
        <v>1.240610442288467</v>
      </c>
      <c r="E46" s="329">
        <v>1.633774173242065</v>
      </c>
      <c r="F46" s="329">
        <v>1.4817797178941281</v>
      </c>
      <c r="G46" s="329">
        <v>1.3338950461337269</v>
      </c>
      <c r="H46" s="329">
        <v>1.146637248112709</v>
      </c>
      <c r="I46" s="329">
        <v>1.093880543633452</v>
      </c>
      <c r="J46" s="329">
        <v>0.84202574139980202</v>
      </c>
      <c r="K46" s="329">
        <v>0.54774844602855643</v>
      </c>
      <c r="L46" s="329">
        <v>0.64684907845968187</v>
      </c>
      <c r="M46" s="329">
        <v>0.52535222446206931</v>
      </c>
      <c r="N46" s="329">
        <v>0.44877098124540671</v>
      </c>
      <c r="O46" s="329">
        <v>0.49372554996754331</v>
      </c>
      <c r="P46" s="329">
        <v>0.4117452123903198</v>
      </c>
      <c r="Q46" s="329">
        <v>0.38055473029061981</v>
      </c>
      <c r="R46" s="329">
        <v>0.38043644840468482</v>
      </c>
      <c r="S46" s="329">
        <v>0.36403601892404103</v>
      </c>
      <c r="T46" s="329">
        <v>0.23492337791832699</v>
      </c>
      <c r="U46" s="329">
        <v>0.24165144699741481</v>
      </c>
      <c r="V46" s="329">
        <v>0.2185663841613073</v>
      </c>
      <c r="W46" s="329">
        <v>0.21686836099780199</v>
      </c>
      <c r="X46" s="329">
        <v>0.21927632561599139</v>
      </c>
      <c r="Y46" s="329">
        <v>0.20108394362470411</v>
      </c>
      <c r="DA46" s="72" t="s">
        <v>2799</v>
      </c>
    </row>
    <row r="47" spans="1:105" ht="12" customHeight="1" x14ac:dyDescent="0.25">
      <c r="A47" s="64" t="s">
        <v>28</v>
      </c>
      <c r="B47" s="229">
        <v>4.0669163948668353E-2</v>
      </c>
      <c r="C47" s="229">
        <v>3.448102980722096E-2</v>
      </c>
      <c r="D47" s="229">
        <v>4.2994460594207223E-2</v>
      </c>
      <c r="E47" s="229">
        <v>0</v>
      </c>
      <c r="F47" s="229">
        <v>0</v>
      </c>
      <c r="G47" s="229">
        <v>0</v>
      </c>
      <c r="H47" s="229">
        <v>0</v>
      </c>
      <c r="I47" s="229">
        <v>0</v>
      </c>
      <c r="J47" s="229">
        <v>0</v>
      </c>
      <c r="K47" s="229">
        <v>0</v>
      </c>
      <c r="L47" s="229">
        <v>0</v>
      </c>
      <c r="M47" s="229">
        <v>0</v>
      </c>
      <c r="N47" s="229">
        <v>0</v>
      </c>
      <c r="O47" s="229">
        <v>0</v>
      </c>
      <c r="P47" s="229">
        <v>0</v>
      </c>
      <c r="Q47" s="229">
        <v>0</v>
      </c>
      <c r="R47" s="229">
        <v>0</v>
      </c>
      <c r="S47" s="229">
        <v>0</v>
      </c>
      <c r="T47" s="229">
        <v>0</v>
      </c>
      <c r="U47" s="229">
        <v>0</v>
      </c>
      <c r="V47" s="229">
        <v>0</v>
      </c>
      <c r="W47" s="229">
        <v>0</v>
      </c>
      <c r="X47" s="229">
        <v>0</v>
      </c>
      <c r="Y47" s="229">
        <v>0</v>
      </c>
      <c r="DA47" s="73" t="s">
        <v>2800</v>
      </c>
    </row>
    <row r="48" spans="1:105" ht="12" customHeight="1" x14ac:dyDescent="0.25">
      <c r="A48" s="64" t="s">
        <v>30</v>
      </c>
      <c r="B48" s="229">
        <v>0</v>
      </c>
      <c r="C48" s="229">
        <v>0</v>
      </c>
      <c r="D48" s="229">
        <v>0</v>
      </c>
      <c r="E48" s="229">
        <v>0</v>
      </c>
      <c r="F48" s="229">
        <v>0</v>
      </c>
      <c r="G48" s="229">
        <v>0</v>
      </c>
      <c r="H48" s="229">
        <v>0</v>
      </c>
      <c r="I48" s="229">
        <v>0</v>
      </c>
      <c r="J48" s="229">
        <v>0</v>
      </c>
      <c r="K48" s="229">
        <v>0</v>
      </c>
      <c r="L48" s="229">
        <v>0</v>
      </c>
      <c r="M48" s="229">
        <v>0</v>
      </c>
      <c r="N48" s="229">
        <v>0</v>
      </c>
      <c r="O48" s="229">
        <v>0</v>
      </c>
      <c r="P48" s="229">
        <v>0</v>
      </c>
      <c r="Q48" s="229">
        <v>0</v>
      </c>
      <c r="R48" s="229">
        <v>0</v>
      </c>
      <c r="S48" s="229">
        <v>0</v>
      </c>
      <c r="T48" s="229">
        <v>0</v>
      </c>
      <c r="U48" s="229">
        <v>0</v>
      </c>
      <c r="V48" s="229">
        <v>0</v>
      </c>
      <c r="W48" s="229">
        <v>0</v>
      </c>
      <c r="X48" s="229">
        <v>0</v>
      </c>
      <c r="Y48" s="229">
        <v>0</v>
      </c>
      <c r="DA48" s="73" t="s">
        <v>2801</v>
      </c>
    </row>
    <row r="49" spans="1:105" ht="12" customHeight="1" x14ac:dyDescent="0.25">
      <c r="A49" s="64" t="s">
        <v>31</v>
      </c>
      <c r="B49" s="229">
        <v>0</v>
      </c>
      <c r="C49" s="229">
        <v>0</v>
      </c>
      <c r="D49" s="229">
        <v>0</v>
      </c>
      <c r="E49" s="229">
        <v>0</v>
      </c>
      <c r="F49" s="229">
        <v>3.6964661898325091E-2</v>
      </c>
      <c r="G49" s="229">
        <v>3.6899234801134127E-2</v>
      </c>
      <c r="H49" s="229">
        <v>3.7401848671186268E-2</v>
      </c>
      <c r="I49" s="229">
        <v>0</v>
      </c>
      <c r="J49" s="229">
        <v>0</v>
      </c>
      <c r="K49" s="229">
        <v>0</v>
      </c>
      <c r="L49" s="229">
        <v>0</v>
      </c>
      <c r="M49" s="229">
        <v>0</v>
      </c>
      <c r="N49" s="229">
        <v>0</v>
      </c>
      <c r="O49" s="229">
        <v>0</v>
      </c>
      <c r="P49" s="229">
        <v>0</v>
      </c>
      <c r="Q49" s="229">
        <v>0</v>
      </c>
      <c r="R49" s="229">
        <v>0</v>
      </c>
      <c r="S49" s="229">
        <v>3.3950280550758188E-2</v>
      </c>
      <c r="T49" s="229">
        <v>8.3104633087154565E-3</v>
      </c>
      <c r="U49" s="229">
        <v>2.836232052708438E-2</v>
      </c>
      <c r="V49" s="229">
        <v>2.4079898136732131E-2</v>
      </c>
      <c r="W49" s="229">
        <v>2.9584603072281949E-2</v>
      </c>
      <c r="X49" s="229">
        <v>3.0958575485619588E-2</v>
      </c>
      <c r="Y49" s="229">
        <v>2.1381614572757359E-2</v>
      </c>
      <c r="DA49" s="73" t="s">
        <v>2802</v>
      </c>
    </row>
    <row r="50" spans="1:105" ht="12" customHeight="1" x14ac:dyDescent="0.25">
      <c r="A50" s="64" t="s">
        <v>159</v>
      </c>
      <c r="B50" s="229">
        <v>0.1664655274481803</v>
      </c>
      <c r="C50" s="229">
        <v>0.1117293025868112</v>
      </c>
      <c r="D50" s="229">
        <v>0.1118337750274032</v>
      </c>
      <c r="E50" s="229">
        <v>0.16005083065687109</v>
      </c>
      <c r="F50" s="229">
        <v>0.13444366800053609</v>
      </c>
      <c r="G50" s="229">
        <v>0.10868388539722459</v>
      </c>
      <c r="H50" s="229">
        <v>8.2824807488484628E-2</v>
      </c>
      <c r="I50" s="229">
        <v>5.4087169710420137E-2</v>
      </c>
      <c r="J50" s="229">
        <v>5.4326515599526323E-2</v>
      </c>
      <c r="K50" s="229">
        <v>5.6113825551011402E-2</v>
      </c>
      <c r="L50" s="229">
        <v>2.6591280680990221E-2</v>
      </c>
      <c r="M50" s="229">
        <v>2.675115480172598E-2</v>
      </c>
      <c r="N50" s="229">
        <v>2.731048834397078E-2</v>
      </c>
      <c r="O50" s="229">
        <v>2.6598228368337772E-2</v>
      </c>
      <c r="P50" s="229">
        <v>2.7070791436810671E-2</v>
      </c>
      <c r="Q50" s="229">
        <v>2.6787695461429121E-2</v>
      </c>
      <c r="R50" s="229">
        <v>2.7427026686047871E-2</v>
      </c>
      <c r="S50" s="229">
        <v>1.2029810566552579E-2</v>
      </c>
      <c r="T50" s="229">
        <v>2.99620439741566E-2</v>
      </c>
      <c r="U50" s="229">
        <v>7.2599580537135574E-3</v>
      </c>
      <c r="V50" s="229">
        <v>6.1533802139600051E-3</v>
      </c>
      <c r="W50" s="229">
        <v>5.6965176285052677E-3</v>
      </c>
      <c r="X50" s="229">
        <v>8.1922742800242081E-3</v>
      </c>
      <c r="Y50" s="229">
        <v>7.5691115990561006E-3</v>
      </c>
      <c r="DA50" s="73" t="s">
        <v>2803</v>
      </c>
    </row>
    <row r="51" spans="1:105" ht="12" customHeight="1" x14ac:dyDescent="0.25">
      <c r="A51" s="64" t="s">
        <v>32</v>
      </c>
      <c r="B51" s="229">
        <v>0.28471357266613961</v>
      </c>
      <c r="C51" s="229">
        <v>0.25613322378224701</v>
      </c>
      <c r="D51" s="229">
        <v>0.19915074709535699</v>
      </c>
      <c r="E51" s="229">
        <v>0.1660324850736456</v>
      </c>
      <c r="F51" s="229">
        <v>0.13896842087019831</v>
      </c>
      <c r="G51" s="229">
        <v>5.5487990324543067E-2</v>
      </c>
      <c r="H51" s="229">
        <v>8.4368215509903685E-2</v>
      </c>
      <c r="I51" s="229">
        <v>8.47058822551294E-2</v>
      </c>
      <c r="J51" s="229">
        <v>5.6503849560543683E-2</v>
      </c>
      <c r="K51" s="229">
        <v>5.7424074635648831E-2</v>
      </c>
      <c r="L51" s="229">
        <v>5.5875949001368309E-2</v>
      </c>
      <c r="M51" s="229">
        <v>0</v>
      </c>
      <c r="N51" s="229">
        <v>0</v>
      </c>
      <c r="O51" s="229">
        <v>2.771725625637704E-2</v>
      </c>
      <c r="P51" s="229">
        <v>2.7988497723605309E-2</v>
      </c>
      <c r="Q51" s="229">
        <v>2.7846008897706259E-2</v>
      </c>
      <c r="R51" s="229">
        <v>2.8146130534762469E-2</v>
      </c>
      <c r="S51" s="229">
        <v>0</v>
      </c>
      <c r="T51" s="229">
        <v>0</v>
      </c>
      <c r="U51" s="229">
        <v>0</v>
      </c>
      <c r="V51" s="229">
        <v>0</v>
      </c>
      <c r="W51" s="229">
        <v>0</v>
      </c>
      <c r="X51" s="229">
        <v>0</v>
      </c>
      <c r="Y51" s="229">
        <v>0</v>
      </c>
      <c r="DA51" s="73" t="s">
        <v>2804</v>
      </c>
    </row>
    <row r="52" spans="1:105" ht="12" customHeight="1" x14ac:dyDescent="0.25">
      <c r="A52" s="64" t="s">
        <v>33</v>
      </c>
      <c r="B52" s="229">
        <v>0</v>
      </c>
      <c r="C52" s="229">
        <v>0</v>
      </c>
      <c r="D52" s="229">
        <v>0</v>
      </c>
      <c r="E52" s="229">
        <v>0</v>
      </c>
      <c r="F52" s="229">
        <v>0</v>
      </c>
      <c r="G52" s="229">
        <v>0</v>
      </c>
      <c r="H52" s="229">
        <v>0</v>
      </c>
      <c r="I52" s="229">
        <v>0</v>
      </c>
      <c r="J52" s="229">
        <v>0</v>
      </c>
      <c r="K52" s="229">
        <v>0</v>
      </c>
      <c r="L52" s="229">
        <v>0</v>
      </c>
      <c r="M52" s="229">
        <v>0</v>
      </c>
      <c r="N52" s="229">
        <v>0</v>
      </c>
      <c r="O52" s="229">
        <v>0</v>
      </c>
      <c r="P52" s="229">
        <v>0</v>
      </c>
      <c r="Q52" s="229">
        <v>0</v>
      </c>
      <c r="R52" s="229">
        <v>0</v>
      </c>
      <c r="S52" s="229">
        <v>0</v>
      </c>
      <c r="T52" s="229">
        <v>0</v>
      </c>
      <c r="U52" s="229">
        <v>1.099247017395342E-4</v>
      </c>
      <c r="V52" s="229">
        <v>0</v>
      </c>
      <c r="W52" s="229">
        <v>0</v>
      </c>
      <c r="X52" s="229">
        <v>0</v>
      </c>
      <c r="Y52" s="229">
        <v>0</v>
      </c>
      <c r="DA52" s="73" t="s">
        <v>2805</v>
      </c>
    </row>
    <row r="53" spans="1:105" ht="12" customHeight="1" x14ac:dyDescent="0.25">
      <c r="A53" s="64" t="s">
        <v>35</v>
      </c>
      <c r="B53" s="229">
        <v>1.235480536071446</v>
      </c>
      <c r="C53" s="229">
        <v>1.156469572216811</v>
      </c>
      <c r="D53" s="229">
        <v>0.8721953942463434</v>
      </c>
      <c r="E53" s="229">
        <v>0.94816663393688361</v>
      </c>
      <c r="F53" s="229">
        <v>0.88715688519627789</v>
      </c>
      <c r="G53" s="229">
        <v>0.8645095405496015</v>
      </c>
      <c r="H53" s="229">
        <v>0.81927822023028363</v>
      </c>
      <c r="I53" s="229">
        <v>0.74133740337069343</v>
      </c>
      <c r="J53" s="229">
        <v>0.58158069477953789</v>
      </c>
      <c r="K53" s="229">
        <v>0.3814159122020947</v>
      </c>
      <c r="L53" s="229">
        <v>0.40273411478472171</v>
      </c>
      <c r="M53" s="229">
        <v>0.34776946372478462</v>
      </c>
      <c r="N53" s="229">
        <v>0.32024414016590169</v>
      </c>
      <c r="O53" s="229">
        <v>0.30173942520761537</v>
      </c>
      <c r="P53" s="229">
        <v>0.26354040354705199</v>
      </c>
      <c r="Q53" s="229">
        <v>0.23078628550435079</v>
      </c>
      <c r="R53" s="229">
        <v>0.24980855876872221</v>
      </c>
      <c r="S53" s="229">
        <v>0.2532985674855992</v>
      </c>
      <c r="T53" s="229">
        <v>0.15375512589328821</v>
      </c>
      <c r="U53" s="229">
        <v>0.15996655868567661</v>
      </c>
      <c r="V53" s="229">
        <v>0.1550226492249373</v>
      </c>
      <c r="W53" s="229">
        <v>0.16992716154013479</v>
      </c>
      <c r="X53" s="229">
        <v>0.17114464104042201</v>
      </c>
      <c r="Y53" s="229">
        <v>0.1589848268433928</v>
      </c>
      <c r="DA53" s="73" t="s">
        <v>2806</v>
      </c>
    </row>
    <row r="54" spans="1:105" ht="12" customHeight="1" x14ac:dyDescent="0.25">
      <c r="A54" s="64" t="s">
        <v>36</v>
      </c>
      <c r="B54" s="229">
        <v>0</v>
      </c>
      <c r="C54" s="229">
        <v>0</v>
      </c>
      <c r="D54" s="229">
        <v>0</v>
      </c>
      <c r="E54" s="229">
        <v>0</v>
      </c>
      <c r="F54" s="229">
        <v>0</v>
      </c>
      <c r="G54" s="229">
        <v>0</v>
      </c>
      <c r="H54" s="229">
        <v>0</v>
      </c>
      <c r="I54" s="229">
        <v>0</v>
      </c>
      <c r="J54" s="229">
        <v>0</v>
      </c>
      <c r="K54" s="229">
        <v>0</v>
      </c>
      <c r="L54" s="229">
        <v>0</v>
      </c>
      <c r="M54" s="229">
        <v>0</v>
      </c>
      <c r="N54" s="229">
        <v>0</v>
      </c>
      <c r="O54" s="229">
        <v>0</v>
      </c>
      <c r="P54" s="229">
        <v>0</v>
      </c>
      <c r="Q54" s="229">
        <v>0</v>
      </c>
      <c r="R54" s="229">
        <v>0</v>
      </c>
      <c r="S54" s="229">
        <v>0</v>
      </c>
      <c r="T54" s="229">
        <v>0</v>
      </c>
      <c r="U54" s="229">
        <v>0</v>
      </c>
      <c r="V54" s="229">
        <v>0</v>
      </c>
      <c r="W54" s="229">
        <v>0</v>
      </c>
      <c r="X54" s="229">
        <v>0</v>
      </c>
      <c r="Y54" s="229">
        <v>0</v>
      </c>
      <c r="DA54" s="73" t="s">
        <v>2807</v>
      </c>
    </row>
    <row r="55" spans="1:105" ht="12" customHeight="1" x14ac:dyDescent="0.25">
      <c r="A55" s="64" t="s">
        <v>38</v>
      </c>
      <c r="B55" s="229">
        <v>1.042572637788388E-2</v>
      </c>
      <c r="C55" s="229">
        <v>1.443606532528707E-2</v>
      </c>
      <c r="D55" s="229">
        <v>1.443606532515559E-2</v>
      </c>
      <c r="E55" s="229">
        <v>1.604135578943176E-2</v>
      </c>
      <c r="F55" s="229">
        <v>1.443606532527799E-2</v>
      </c>
      <c r="G55" s="229">
        <v>1.443606532512498E-2</v>
      </c>
      <c r="H55" s="229">
        <v>1.523871055727833E-2</v>
      </c>
      <c r="I55" s="229">
        <v>0.100249812044492</v>
      </c>
      <c r="J55" s="229">
        <v>9.7844763559445547E-2</v>
      </c>
      <c r="K55" s="229">
        <v>4.0103389472280586E-3</v>
      </c>
      <c r="L55" s="229">
        <v>8.1003649751832926E-2</v>
      </c>
      <c r="M55" s="229">
        <v>7.2180326623135935E-2</v>
      </c>
      <c r="N55" s="229">
        <v>6.736734244429908E-2</v>
      </c>
      <c r="O55" s="229">
        <v>6.8972632908293113E-2</v>
      </c>
      <c r="P55" s="229">
        <v>5.1328873868689118E-2</v>
      </c>
      <c r="Q55" s="229">
        <v>5.1328873868535338E-2</v>
      </c>
      <c r="R55" s="229">
        <v>2.7266840185528499E-2</v>
      </c>
      <c r="S55" s="229">
        <v>1.5492785306108949E-2</v>
      </c>
      <c r="T55" s="229">
        <v>8.9965559102065541E-3</v>
      </c>
      <c r="U55" s="229">
        <v>1.342265353863821E-2</v>
      </c>
      <c r="V55" s="229">
        <v>1.497019974049018E-2</v>
      </c>
      <c r="W55" s="229">
        <v>1.041995195046895E-2</v>
      </c>
      <c r="X55" s="229">
        <v>8.3786923142873011E-3</v>
      </c>
      <c r="Y55" s="229">
        <v>1.1693212911823221E-2</v>
      </c>
      <c r="DA55" s="73" t="s">
        <v>2808</v>
      </c>
    </row>
    <row r="56" spans="1:105" ht="12" customHeight="1" x14ac:dyDescent="0.25">
      <c r="A56" s="64" t="s">
        <v>39</v>
      </c>
      <c r="B56" s="229">
        <v>0</v>
      </c>
      <c r="C56" s="229">
        <v>0</v>
      </c>
      <c r="D56" s="229">
        <v>0</v>
      </c>
      <c r="E56" s="229">
        <v>0.34348286778523279</v>
      </c>
      <c r="F56" s="229">
        <v>0.26981001660351239</v>
      </c>
      <c r="G56" s="229">
        <v>0.25387832973609842</v>
      </c>
      <c r="H56" s="229">
        <v>0.10752544565557209</v>
      </c>
      <c r="I56" s="229">
        <v>0.1135002762527169</v>
      </c>
      <c r="J56" s="229">
        <v>5.1769917900748731E-2</v>
      </c>
      <c r="K56" s="229">
        <v>4.8784294692573477E-2</v>
      </c>
      <c r="L56" s="229">
        <v>8.0644084240768688E-2</v>
      </c>
      <c r="M56" s="229">
        <v>7.8651279312422731E-2</v>
      </c>
      <c r="N56" s="229">
        <v>3.3849010291235097E-2</v>
      </c>
      <c r="O56" s="229">
        <v>6.8698007226919947E-2</v>
      </c>
      <c r="P56" s="229">
        <v>4.1816645814162702E-2</v>
      </c>
      <c r="Q56" s="229">
        <v>4.3805866558598222E-2</v>
      </c>
      <c r="R56" s="229">
        <v>4.7787892229623818E-2</v>
      </c>
      <c r="S56" s="229">
        <v>4.9264575015022148E-2</v>
      </c>
      <c r="T56" s="229">
        <v>3.3899188831960171E-2</v>
      </c>
      <c r="U56" s="229">
        <v>3.2530031490562543E-2</v>
      </c>
      <c r="V56" s="229">
        <v>1.8340256845187679E-2</v>
      </c>
      <c r="W56" s="229">
        <v>1.240126806411151E-3</v>
      </c>
      <c r="X56" s="229">
        <v>6.0214249563834326E-4</v>
      </c>
      <c r="Y56" s="229">
        <v>1.4551776976746251E-3</v>
      </c>
      <c r="DA56" s="73" t="s">
        <v>2809</v>
      </c>
    </row>
    <row r="57" spans="1:105" ht="12" customHeight="1" x14ac:dyDescent="0.25">
      <c r="A57" s="60" t="s">
        <v>2753</v>
      </c>
      <c r="B57" s="329">
        <v>0</v>
      </c>
      <c r="C57" s="329">
        <v>0</v>
      </c>
      <c r="D57" s="329">
        <v>0</v>
      </c>
      <c r="E57" s="329">
        <v>0</v>
      </c>
      <c r="F57" s="329">
        <v>0</v>
      </c>
      <c r="G57" s="329">
        <v>0</v>
      </c>
      <c r="H57" s="329">
        <v>0</v>
      </c>
      <c r="I57" s="329">
        <v>0</v>
      </c>
      <c r="J57" s="329">
        <v>0</v>
      </c>
      <c r="K57" s="329">
        <v>0</v>
      </c>
      <c r="L57" s="329">
        <v>0</v>
      </c>
      <c r="M57" s="329">
        <v>0</v>
      </c>
      <c r="N57" s="329">
        <v>0</v>
      </c>
      <c r="O57" s="329">
        <v>0</v>
      </c>
      <c r="P57" s="329">
        <v>0</v>
      </c>
      <c r="Q57" s="329">
        <v>0</v>
      </c>
      <c r="R57" s="329">
        <v>0</v>
      </c>
      <c r="S57" s="329">
        <v>0</v>
      </c>
      <c r="T57" s="329">
        <v>0</v>
      </c>
      <c r="U57" s="329">
        <v>0</v>
      </c>
      <c r="V57" s="329">
        <v>0</v>
      </c>
      <c r="W57" s="329">
        <v>0</v>
      </c>
      <c r="X57" s="329">
        <v>0</v>
      </c>
      <c r="Y57" s="329">
        <v>0</v>
      </c>
      <c r="DA57" s="72" t="s">
        <v>2810</v>
      </c>
    </row>
    <row r="58" spans="1:105" ht="12" customHeight="1" x14ac:dyDescent="0.25">
      <c r="A58" s="60" t="s">
        <v>2755</v>
      </c>
      <c r="B58" s="329">
        <v>4.1790131780415134</v>
      </c>
      <c r="C58" s="329">
        <v>4.4193608606280748</v>
      </c>
      <c r="D58" s="329">
        <v>3.7232696892776311</v>
      </c>
      <c r="E58" s="329">
        <v>3.9900648366062108</v>
      </c>
      <c r="F58" s="329">
        <v>3.8085147948432918</v>
      </c>
      <c r="G58" s="329">
        <v>3.6421206659014631</v>
      </c>
      <c r="H58" s="329">
        <v>3.5970626308090758</v>
      </c>
      <c r="I58" s="329">
        <v>3.543529495721879</v>
      </c>
      <c r="J58" s="329">
        <v>2.7082352085374621</v>
      </c>
      <c r="K58" s="329">
        <v>2.1103043860793171</v>
      </c>
      <c r="L58" s="329">
        <v>2.1619930514678218</v>
      </c>
      <c r="M58" s="329">
        <v>1.8152180884715361</v>
      </c>
      <c r="N58" s="329">
        <v>1.6543166005816961</v>
      </c>
      <c r="O58" s="329">
        <v>1.738940961226948</v>
      </c>
      <c r="P58" s="329">
        <v>1.5214042483819969</v>
      </c>
      <c r="Q58" s="329">
        <v>1.3646427121670091</v>
      </c>
      <c r="R58" s="329">
        <v>1.461290887557837</v>
      </c>
      <c r="S58" s="329">
        <v>1.4775788028768371</v>
      </c>
      <c r="T58" s="329">
        <v>1.2786088021258679</v>
      </c>
      <c r="U58" s="329">
        <v>1.291181332767406</v>
      </c>
      <c r="V58" s="329">
        <v>1.233593151903182</v>
      </c>
      <c r="W58" s="329">
        <v>1.211397844046765</v>
      </c>
      <c r="X58" s="329">
        <v>1.180242316803751</v>
      </c>
      <c r="Y58" s="329">
        <v>1.0919581005958641</v>
      </c>
      <c r="DA58" s="72" t="s">
        <v>2811</v>
      </c>
    </row>
    <row r="59" spans="1:105" ht="12" customHeight="1" x14ac:dyDescent="0.25">
      <c r="A59" s="132" t="s">
        <v>2757</v>
      </c>
      <c r="B59" s="316">
        <v>1.051949697077043</v>
      </c>
      <c r="C59" s="316">
        <v>1.1124505045927049</v>
      </c>
      <c r="D59" s="316">
        <v>0.93722901912630285</v>
      </c>
      <c r="E59" s="316">
        <v>1.004387236259624</v>
      </c>
      <c r="F59" s="316">
        <v>0.95868709048350398</v>
      </c>
      <c r="G59" s="316">
        <v>0.9168020219090639</v>
      </c>
      <c r="H59" s="316">
        <v>0.90545992166985501</v>
      </c>
      <c r="I59" s="316">
        <v>0.89198445202202914</v>
      </c>
      <c r="J59" s="316">
        <v>0.68172247510583639</v>
      </c>
      <c r="K59" s="316">
        <v>0.53121011231576465</v>
      </c>
      <c r="L59" s="316">
        <v>0.54422128829947791</v>
      </c>
      <c r="M59" s="316">
        <v>0.45693038929140062</v>
      </c>
      <c r="N59" s="316">
        <v>0.41642793949432039</v>
      </c>
      <c r="O59" s="316">
        <v>0.43772975567759259</v>
      </c>
      <c r="P59" s="316">
        <v>0.3829709718616422</v>
      </c>
      <c r="Q59" s="316">
        <v>0.3435106391206072</v>
      </c>
      <c r="R59" s="316">
        <v>0.36783911440746347</v>
      </c>
      <c r="S59" s="316">
        <v>0.37193914158035452</v>
      </c>
      <c r="T59" s="316">
        <v>0.32185400829645028</v>
      </c>
      <c r="U59" s="316">
        <v>0.32501879128142658</v>
      </c>
      <c r="V59" s="316">
        <v>0.31052257726285087</v>
      </c>
      <c r="W59" s="316">
        <v>0.30493552922510542</v>
      </c>
      <c r="X59" s="316">
        <v>0.29709299653873478</v>
      </c>
      <c r="Y59" s="316">
        <v>0.27486991406927602</v>
      </c>
      <c r="DA59" s="139" t="s">
        <v>2812</v>
      </c>
    </row>
    <row r="60" spans="1:105" ht="12" customHeight="1" x14ac:dyDescent="0.25">
      <c r="A60" s="172"/>
      <c r="B60" s="172"/>
      <c r="C60" s="172"/>
      <c r="D60" s="172"/>
      <c r="E60" s="172"/>
      <c r="F60" s="172"/>
      <c r="G60" s="172"/>
      <c r="H60" s="172"/>
      <c r="I60" s="172"/>
      <c r="J60" s="172"/>
      <c r="K60" s="172"/>
      <c r="L60" s="172"/>
      <c r="M60" s="172"/>
      <c r="N60" s="172"/>
      <c r="O60" s="172"/>
      <c r="P60" s="172"/>
      <c r="Q60" s="172"/>
      <c r="R60" s="172"/>
      <c r="S60" s="172"/>
      <c r="T60" s="172"/>
      <c r="U60" s="172"/>
      <c r="V60" s="172"/>
      <c r="W60" s="172"/>
      <c r="X60" s="172"/>
      <c r="Y60" s="172"/>
      <c r="DA60" s="176"/>
    </row>
    <row r="61" spans="1:105" ht="15" customHeight="1" x14ac:dyDescent="0.25">
      <c r="A61" s="32" t="s">
        <v>101</v>
      </c>
      <c r="B61" s="257"/>
      <c r="C61" s="257"/>
      <c r="D61" s="257"/>
      <c r="E61" s="257"/>
      <c r="F61" s="257"/>
      <c r="G61" s="257"/>
      <c r="H61" s="257"/>
      <c r="I61" s="257"/>
      <c r="J61" s="257"/>
      <c r="K61" s="257"/>
      <c r="L61" s="257"/>
      <c r="M61" s="257"/>
      <c r="N61" s="257"/>
      <c r="O61" s="257"/>
      <c r="P61" s="257"/>
      <c r="Q61" s="257"/>
      <c r="R61" s="257"/>
      <c r="S61" s="257"/>
      <c r="T61" s="257"/>
      <c r="U61" s="257"/>
      <c r="V61" s="257"/>
      <c r="W61" s="257"/>
      <c r="X61" s="257"/>
      <c r="Y61" s="257"/>
      <c r="DA61" s="88"/>
    </row>
    <row r="62" spans="1:105" ht="12" customHeight="1" x14ac:dyDescent="0.25">
      <c r="A62" s="172"/>
      <c r="B62" s="172"/>
      <c r="C62" s="172"/>
      <c r="D62" s="172"/>
      <c r="E62" s="172"/>
      <c r="F62" s="172"/>
      <c r="G62" s="172"/>
      <c r="H62" s="172"/>
      <c r="I62" s="172"/>
      <c r="J62" s="172"/>
      <c r="K62" s="172"/>
      <c r="L62" s="172"/>
      <c r="M62" s="172"/>
      <c r="N62" s="172"/>
      <c r="O62" s="172"/>
      <c r="P62" s="172"/>
      <c r="Q62" s="172"/>
      <c r="R62" s="172"/>
      <c r="S62" s="172"/>
      <c r="T62" s="172"/>
      <c r="U62" s="172"/>
      <c r="V62" s="172"/>
      <c r="W62" s="172"/>
      <c r="X62" s="172"/>
      <c r="Y62" s="172"/>
      <c r="DA62" s="176"/>
    </row>
    <row r="63" spans="1:105" ht="12" customHeight="1" x14ac:dyDescent="0.25">
      <c r="A63" s="35" t="s">
        <v>25</v>
      </c>
      <c r="B63" s="232">
        <f t="shared" ref="B63:Y63" si="1">SUM(B$64:B$71,B$73:B$77)</f>
        <v>0.99999999999999967</v>
      </c>
      <c r="C63" s="232">
        <f t="shared" si="1"/>
        <v>0.99999999999999989</v>
      </c>
      <c r="D63" s="232">
        <f t="shared" si="1"/>
        <v>1.0000000000000002</v>
      </c>
      <c r="E63" s="232">
        <f t="shared" si="1"/>
        <v>0.99999999999999978</v>
      </c>
      <c r="F63" s="232">
        <f t="shared" si="1"/>
        <v>0.99999999999999978</v>
      </c>
      <c r="G63" s="232">
        <f t="shared" si="1"/>
        <v>1</v>
      </c>
      <c r="H63" s="232">
        <f t="shared" si="1"/>
        <v>0.99999999999999989</v>
      </c>
      <c r="I63" s="232">
        <f t="shared" si="1"/>
        <v>1</v>
      </c>
      <c r="J63" s="232">
        <f t="shared" si="1"/>
        <v>0.99999999999999989</v>
      </c>
      <c r="K63" s="232">
        <f t="shared" si="1"/>
        <v>1</v>
      </c>
      <c r="L63" s="232">
        <f t="shared" si="1"/>
        <v>0.99999999999999956</v>
      </c>
      <c r="M63" s="232">
        <f t="shared" si="1"/>
        <v>1.0000000000000007</v>
      </c>
      <c r="N63" s="232">
        <f t="shared" si="1"/>
        <v>1.0000000000000002</v>
      </c>
      <c r="O63" s="232">
        <f t="shared" si="1"/>
        <v>0.99999999999999989</v>
      </c>
      <c r="P63" s="232">
        <f t="shared" si="1"/>
        <v>1</v>
      </c>
      <c r="Q63" s="232">
        <f t="shared" si="1"/>
        <v>1.0000000000000002</v>
      </c>
      <c r="R63" s="232">
        <f t="shared" si="1"/>
        <v>0.99999999999999989</v>
      </c>
      <c r="S63" s="232">
        <f t="shared" si="1"/>
        <v>0.99999999999999967</v>
      </c>
      <c r="T63" s="232">
        <f t="shared" si="1"/>
        <v>0.99999999999999967</v>
      </c>
      <c r="U63" s="232">
        <f t="shared" si="1"/>
        <v>1</v>
      </c>
      <c r="V63" s="232">
        <f t="shared" si="1"/>
        <v>0.99999999999999989</v>
      </c>
      <c r="W63" s="232">
        <f t="shared" si="1"/>
        <v>1</v>
      </c>
      <c r="X63" s="232">
        <f t="shared" si="1"/>
        <v>1</v>
      </c>
      <c r="Y63" s="232">
        <f t="shared" si="1"/>
        <v>1</v>
      </c>
      <c r="DA63" s="95"/>
    </row>
    <row r="64" spans="1:105" ht="12" customHeight="1" x14ac:dyDescent="0.25">
      <c r="A64" s="55" t="s">
        <v>91</v>
      </c>
      <c r="B64" s="299">
        <f t="shared" ref="B64:Y64" si="2">IF(B$6=0,0,B$6/B$5)</f>
        <v>1.9887995770639044E-2</v>
      </c>
      <c r="C64" s="299">
        <f t="shared" si="2"/>
        <v>2.2211309807491083E-2</v>
      </c>
      <c r="D64" s="299">
        <f t="shared" si="2"/>
        <v>2.3247038966511816E-2</v>
      </c>
      <c r="E64" s="299">
        <f t="shared" si="2"/>
        <v>2.0359264168434466E-2</v>
      </c>
      <c r="F64" s="299">
        <f t="shared" si="2"/>
        <v>2.1091368194150868E-2</v>
      </c>
      <c r="G64" s="299">
        <f t="shared" si="2"/>
        <v>2.1995119647792286E-2</v>
      </c>
      <c r="H64" s="299">
        <f t="shared" si="2"/>
        <v>2.4047240314124006E-2</v>
      </c>
      <c r="I64" s="299">
        <f t="shared" si="2"/>
        <v>2.4584091691692279E-2</v>
      </c>
      <c r="J64" s="299">
        <f t="shared" si="2"/>
        <v>2.4425885033037303E-2</v>
      </c>
      <c r="K64" s="299">
        <f t="shared" si="2"/>
        <v>2.7357447187781291E-2</v>
      </c>
      <c r="L64" s="299">
        <f t="shared" si="2"/>
        <v>2.5137351032772055E-2</v>
      </c>
      <c r="M64" s="299">
        <f t="shared" si="2"/>
        <v>2.5679084504885281E-2</v>
      </c>
      <c r="N64" s="299">
        <f t="shared" si="2"/>
        <v>2.6640052663847193E-2</v>
      </c>
      <c r="O64" s="299">
        <f t="shared" si="2"/>
        <v>2.6001018254607343E-2</v>
      </c>
      <c r="P64" s="299">
        <f t="shared" si="2"/>
        <v>2.6725150596455256E-2</v>
      </c>
      <c r="Q64" s="299">
        <f t="shared" si="2"/>
        <v>2.6266934627877225E-2</v>
      </c>
      <c r="R64" s="299">
        <f t="shared" si="2"/>
        <v>2.7364707675294808E-2</v>
      </c>
      <c r="S64" s="299">
        <f t="shared" si="2"/>
        <v>2.8289911029532131E-2</v>
      </c>
      <c r="T64" s="299">
        <f t="shared" si="2"/>
        <v>3.3043008002413207E-2</v>
      </c>
      <c r="U64" s="299">
        <f t="shared" si="2"/>
        <v>3.2743220533011118E-2</v>
      </c>
      <c r="V64" s="299">
        <f t="shared" si="2"/>
        <v>3.3565715685791683E-2</v>
      </c>
      <c r="W64" s="299">
        <f t="shared" si="2"/>
        <v>3.3354764266252168E-2</v>
      </c>
      <c r="X64" s="299">
        <f t="shared" si="2"/>
        <v>3.2766777913766462E-2</v>
      </c>
      <c r="Y64" s="299">
        <f t="shared" si="2"/>
        <v>3.2895470283180767E-2</v>
      </c>
      <c r="DA64" s="67"/>
    </row>
    <row r="65" spans="1:105" ht="12" customHeight="1" x14ac:dyDescent="0.25">
      <c r="A65" s="173" t="s">
        <v>92</v>
      </c>
      <c r="B65" s="233">
        <f t="shared" ref="B65:Y65" si="3">IF(B$7=0,0,B$7/B$5)</f>
        <v>4.1918057079955492E-3</v>
      </c>
      <c r="C65" s="233">
        <f t="shared" si="3"/>
        <v>4.6814921074426067E-3</v>
      </c>
      <c r="D65" s="233">
        <f t="shared" si="3"/>
        <v>4.8997934109419796E-3</v>
      </c>
      <c r="E65" s="233">
        <f t="shared" si="3"/>
        <v>4.2911352524433195E-3</v>
      </c>
      <c r="F65" s="233">
        <f t="shared" si="3"/>
        <v>4.4454412905799079E-3</v>
      </c>
      <c r="G65" s="233">
        <f t="shared" si="3"/>
        <v>4.6359255679134844E-3</v>
      </c>
      <c r="H65" s="233">
        <f t="shared" si="3"/>
        <v>5.0684523655772388E-3</v>
      </c>
      <c r="I65" s="233">
        <f t="shared" si="3"/>
        <v>5.181604877011213E-3</v>
      </c>
      <c r="J65" s="233">
        <f t="shared" si="3"/>
        <v>5.1482595574304469E-3</v>
      </c>
      <c r="K65" s="233">
        <f t="shared" si="3"/>
        <v>5.766146805362255E-3</v>
      </c>
      <c r="L65" s="233">
        <f t="shared" si="3"/>
        <v>5.2982157055072579E-3</v>
      </c>
      <c r="M65" s="233">
        <f t="shared" si="3"/>
        <v>5.4123972191602804E-3</v>
      </c>
      <c r="N65" s="233">
        <f t="shared" si="3"/>
        <v>5.6149410984125759E-3</v>
      </c>
      <c r="O65" s="233">
        <f t="shared" si="3"/>
        <v>5.4802514034252249E-3</v>
      </c>
      <c r="P65" s="233">
        <f t="shared" si="3"/>
        <v>5.6328772446064381E-3</v>
      </c>
      <c r="Q65" s="233">
        <f t="shared" si="3"/>
        <v>5.5362987690912874E-3</v>
      </c>
      <c r="R65" s="233">
        <f t="shared" si="3"/>
        <v>5.7676771030027553E-3</v>
      </c>
      <c r="S65" s="233">
        <f t="shared" si="3"/>
        <v>5.962682811273979E-3</v>
      </c>
      <c r="T65" s="233">
        <f t="shared" si="3"/>
        <v>6.9644961287824948E-3</v>
      </c>
      <c r="U65" s="233">
        <f t="shared" si="3"/>
        <v>6.9013097303179272E-3</v>
      </c>
      <c r="V65" s="233">
        <f t="shared" si="3"/>
        <v>7.0746675646611084E-3</v>
      </c>
      <c r="W65" s="233">
        <f t="shared" si="3"/>
        <v>7.0302051977774111E-3</v>
      </c>
      <c r="X65" s="233">
        <f t="shared" si="3"/>
        <v>6.9062749346680569E-3</v>
      </c>
      <c r="Y65" s="233">
        <f t="shared" si="3"/>
        <v>6.9333995084515428E-3</v>
      </c>
      <c r="DA65" s="177"/>
    </row>
    <row r="66" spans="1:105" ht="12" customHeight="1" x14ac:dyDescent="0.25">
      <c r="A66" s="173" t="s">
        <v>93</v>
      </c>
      <c r="B66" s="233">
        <f t="shared" ref="B66:Y66" si="4">IF(B$8=0,0,B$8/B$5)</f>
        <v>1.6242934694091812E-2</v>
      </c>
      <c r="C66" s="233">
        <f t="shared" si="4"/>
        <v>1.8140432994557403E-2</v>
      </c>
      <c r="D66" s="233">
        <f t="shared" si="4"/>
        <v>1.8986334275146819E-2</v>
      </c>
      <c r="E66" s="233">
        <f t="shared" si="4"/>
        <v>1.6627829275580069E-2</v>
      </c>
      <c r="F66" s="233">
        <f t="shared" si="4"/>
        <v>1.7225753672594917E-2</v>
      </c>
      <c r="G66" s="233">
        <f t="shared" si="4"/>
        <v>1.7963866050055288E-2</v>
      </c>
      <c r="H66" s="233">
        <f t="shared" si="4"/>
        <v>1.9639875153839959E-2</v>
      </c>
      <c r="I66" s="233">
        <f t="shared" si="4"/>
        <v>2.0078332702143969E-2</v>
      </c>
      <c r="J66" s="233">
        <f t="shared" si="4"/>
        <v>1.9949122074067661E-2</v>
      </c>
      <c r="K66" s="233">
        <f t="shared" si="4"/>
        <v>2.2343389107323752E-2</v>
      </c>
      <c r="L66" s="233">
        <f t="shared" si="4"/>
        <v>2.0530190971307628E-2</v>
      </c>
      <c r="M66" s="233">
        <f t="shared" si="4"/>
        <v>2.0972635826516681E-2</v>
      </c>
      <c r="N66" s="233">
        <f t="shared" si="4"/>
        <v>2.1757478262583747E-2</v>
      </c>
      <c r="O66" s="233">
        <f t="shared" si="4"/>
        <v>2.1235565733223497E-2</v>
      </c>
      <c r="P66" s="233">
        <f t="shared" si="4"/>
        <v>2.182697949226501E-2</v>
      </c>
      <c r="Q66" s="233">
        <f t="shared" si="4"/>
        <v>2.1452745097847503E-2</v>
      </c>
      <c r="R66" s="233">
        <f t="shared" si="4"/>
        <v>2.2349318896624278E-2</v>
      </c>
      <c r="S66" s="233">
        <f t="shared" si="4"/>
        <v>2.3104951481975944E-2</v>
      </c>
      <c r="T66" s="233">
        <f t="shared" si="4"/>
        <v>2.6986903419997318E-2</v>
      </c>
      <c r="U66" s="233">
        <f t="shared" si="4"/>
        <v>2.6742060835366746E-2</v>
      </c>
      <c r="V66" s="233">
        <f t="shared" si="4"/>
        <v>2.7413809522710341E-2</v>
      </c>
      <c r="W66" s="233">
        <f t="shared" si="4"/>
        <v>2.7241521164912876E-2</v>
      </c>
      <c r="X66" s="233">
        <f t="shared" si="4"/>
        <v>2.6761300632155999E-2</v>
      </c>
      <c r="Y66" s="233">
        <f t="shared" si="4"/>
        <v>2.6866406333913555E-2</v>
      </c>
      <c r="DA66" s="177"/>
    </row>
    <row r="67" spans="1:105" ht="12" customHeight="1" x14ac:dyDescent="0.25">
      <c r="A67" s="173" t="s">
        <v>94</v>
      </c>
      <c r="B67" s="233">
        <f t="shared" ref="B67:Y67" si="5">IF(B$9=0,0,B$9/B$5)</f>
        <v>2.2845286313151771E-2</v>
      </c>
      <c r="C67" s="233">
        <f t="shared" si="5"/>
        <v>2.5514070788941287E-2</v>
      </c>
      <c r="D67" s="233">
        <f t="shared" si="5"/>
        <v>2.6703810039370952E-2</v>
      </c>
      <c r="E67" s="233">
        <f t="shared" si="5"/>
        <v>2.3386631031953001E-2</v>
      </c>
      <c r="F67" s="233">
        <f t="shared" si="5"/>
        <v>2.422759692270374E-2</v>
      </c>
      <c r="G67" s="233">
        <f t="shared" si="5"/>
        <v>2.5265733744154893E-2</v>
      </c>
      <c r="H67" s="233">
        <f t="shared" si="5"/>
        <v>2.7622999137417656E-2</v>
      </c>
      <c r="I67" s="233">
        <f t="shared" si="5"/>
        <v>2.82396788455994E-2</v>
      </c>
      <c r="J67" s="233">
        <f t="shared" si="5"/>
        <v>2.805794728977537E-2</v>
      </c>
      <c r="K67" s="233">
        <f t="shared" si="5"/>
        <v>3.1425424713961009E-2</v>
      </c>
      <c r="L67" s="233">
        <f t="shared" si="5"/>
        <v>2.8875206336562206E-2</v>
      </c>
      <c r="M67" s="233">
        <f t="shared" si="5"/>
        <v>2.949749409338662E-2</v>
      </c>
      <c r="N67" s="233">
        <f t="shared" si="5"/>
        <v>3.0601355587651303E-2</v>
      </c>
      <c r="O67" s="233">
        <f t="shared" si="5"/>
        <v>2.9867298510638417E-2</v>
      </c>
      <c r="P67" s="233">
        <f t="shared" si="5"/>
        <v>3.0699107349945961E-2</v>
      </c>
      <c r="Q67" s="233">
        <f t="shared" si="5"/>
        <v>3.0172755920865428E-2</v>
      </c>
      <c r="R67" s="233">
        <f t="shared" si="5"/>
        <v>3.1433764816097616E-2</v>
      </c>
      <c r="S67" s="233">
        <f t="shared" si="5"/>
        <v>3.2496543377054668E-2</v>
      </c>
      <c r="T67" s="233">
        <f t="shared" si="5"/>
        <v>3.7956412861739008E-2</v>
      </c>
      <c r="U67" s="233">
        <f t="shared" si="5"/>
        <v>3.7612047816081816E-2</v>
      </c>
      <c r="V67" s="233">
        <f t="shared" si="5"/>
        <v>3.8556845747112732E-2</v>
      </c>
      <c r="W67" s="233">
        <f t="shared" si="5"/>
        <v>3.8314526428810149E-2</v>
      </c>
      <c r="X67" s="233">
        <f t="shared" si="5"/>
        <v>3.7639108114884703E-2</v>
      </c>
      <c r="Y67" s="233">
        <f t="shared" si="5"/>
        <v>3.7786936687431369E-2</v>
      </c>
      <c r="DA67" s="177"/>
    </row>
    <row r="68" spans="1:105" ht="12" customHeight="1" x14ac:dyDescent="0.25">
      <c r="A68" s="56" t="s">
        <v>95</v>
      </c>
      <c r="B68" s="300">
        <f t="shared" ref="B68:Y68" si="6">IF(B$10=0,0,B$10/B$5)</f>
        <v>0.14639602783632277</v>
      </c>
      <c r="C68" s="300">
        <f t="shared" si="6"/>
        <v>0.13892609142715023</v>
      </c>
      <c r="D68" s="300">
        <f t="shared" si="6"/>
        <v>0.13557400142455042</v>
      </c>
      <c r="E68" s="300">
        <f t="shared" si="6"/>
        <v>0.13802848743196858</v>
      </c>
      <c r="F68" s="300">
        <f t="shared" si="6"/>
        <v>0.1363074814509431</v>
      </c>
      <c r="G68" s="300">
        <f t="shared" si="6"/>
        <v>0.13404525581878496</v>
      </c>
      <c r="H68" s="300">
        <f t="shared" si="6"/>
        <v>0.13098535516095039</v>
      </c>
      <c r="I68" s="300">
        <f t="shared" si="6"/>
        <v>0.12888556305684254</v>
      </c>
      <c r="J68" s="300">
        <f t="shared" si="6"/>
        <v>0.13027413453670861</v>
      </c>
      <c r="K68" s="300">
        <f t="shared" si="6"/>
        <v>0.12357731693043057</v>
      </c>
      <c r="L68" s="300">
        <f t="shared" si="6"/>
        <v>0.12617067595420864</v>
      </c>
      <c r="M68" s="300">
        <f t="shared" si="6"/>
        <v>0.12493477910698696</v>
      </c>
      <c r="N68" s="300">
        <f t="shared" si="6"/>
        <v>0.124740771392085</v>
      </c>
      <c r="O68" s="300">
        <f t="shared" si="6"/>
        <v>0.12382682884697352</v>
      </c>
      <c r="P68" s="300">
        <f t="shared" si="6"/>
        <v>0.12350806556541326</v>
      </c>
      <c r="Q68" s="300">
        <f t="shared" si="6"/>
        <v>0.12378700811136187</v>
      </c>
      <c r="R68" s="300">
        <f t="shared" si="6"/>
        <v>0.12224651374037204</v>
      </c>
      <c r="S68" s="300">
        <f t="shared" si="6"/>
        <v>0.11987933146357176</v>
      </c>
      <c r="T68" s="300">
        <f t="shared" si="6"/>
        <v>0.11548564320912345</v>
      </c>
      <c r="U68" s="300">
        <f t="shared" si="6"/>
        <v>0.11551343211015466</v>
      </c>
      <c r="V68" s="300">
        <f t="shared" si="6"/>
        <v>0.11604408123885192</v>
      </c>
      <c r="W68" s="300">
        <f t="shared" si="6"/>
        <v>0.11676701073577474</v>
      </c>
      <c r="X68" s="300">
        <f t="shared" si="6"/>
        <v>0.11695646775079442</v>
      </c>
      <c r="Y68" s="300">
        <f t="shared" si="6"/>
        <v>0.11722548220273533</v>
      </c>
      <c r="DA68" s="68"/>
    </row>
    <row r="69" spans="1:105" ht="12" customHeight="1" x14ac:dyDescent="0.25">
      <c r="A69" s="174" t="s">
        <v>2707</v>
      </c>
      <c r="B69" s="301">
        <f t="shared" ref="B69:Y69" si="7">IF(B$16=0,0,B$16/B$5)</f>
        <v>5.5024405096316856E-2</v>
      </c>
      <c r="C69" s="301">
        <f t="shared" si="7"/>
        <v>5.2609221058944285E-2</v>
      </c>
      <c r="D69" s="301">
        <f t="shared" si="7"/>
        <v>5.1538079391509534E-2</v>
      </c>
      <c r="E69" s="301">
        <f t="shared" si="7"/>
        <v>5.5465610842049935E-2</v>
      </c>
      <c r="F69" s="301">
        <f t="shared" si="7"/>
        <v>5.4598712459752681E-2</v>
      </c>
      <c r="G69" s="301">
        <f t="shared" si="7"/>
        <v>5.3597348745365689E-2</v>
      </c>
      <c r="H69" s="301">
        <f t="shared" si="7"/>
        <v>5.1002673098444189E-2</v>
      </c>
      <c r="I69" s="301">
        <f t="shared" si="7"/>
        <v>5.0493754226420169E-2</v>
      </c>
      <c r="J69" s="301">
        <f t="shared" si="7"/>
        <v>5.0528795570949303E-2</v>
      </c>
      <c r="K69" s="301">
        <f t="shared" si="7"/>
        <v>4.7245589384870813E-2</v>
      </c>
      <c r="L69" s="301">
        <f t="shared" si="7"/>
        <v>5.0040060829284076E-2</v>
      </c>
      <c r="M69" s="301">
        <f t="shared" si="7"/>
        <v>4.9448252751209794E-2</v>
      </c>
      <c r="N69" s="301">
        <f t="shared" si="7"/>
        <v>4.8082923655616033E-2</v>
      </c>
      <c r="O69" s="301">
        <f t="shared" si="7"/>
        <v>4.9118010770233166E-2</v>
      </c>
      <c r="P69" s="301">
        <f t="shared" si="7"/>
        <v>4.8123116359536165E-2</v>
      </c>
      <c r="Q69" s="301">
        <f t="shared" si="7"/>
        <v>4.8736822014021824E-2</v>
      </c>
      <c r="R69" s="301">
        <f t="shared" si="7"/>
        <v>4.7400825461463889E-2</v>
      </c>
      <c r="S69" s="301">
        <f t="shared" si="7"/>
        <v>4.6374040274927447E-2</v>
      </c>
      <c r="T69" s="301">
        <f t="shared" si="7"/>
        <v>4.0394084686225754E-2</v>
      </c>
      <c r="U69" s="301">
        <f t="shared" si="7"/>
        <v>4.0773050366436157E-2</v>
      </c>
      <c r="V69" s="301">
        <f t="shared" si="7"/>
        <v>3.9569173451021712E-2</v>
      </c>
      <c r="W69" s="301">
        <f t="shared" si="7"/>
        <v>3.9729850018065609E-2</v>
      </c>
      <c r="X69" s="301">
        <f t="shared" si="7"/>
        <v>4.0504562903695703E-2</v>
      </c>
      <c r="Y69" s="301">
        <f t="shared" si="7"/>
        <v>4.0304836913040383E-2</v>
      </c>
      <c r="DA69" s="178"/>
    </row>
    <row r="70" spans="1:105" ht="12" customHeight="1" x14ac:dyDescent="0.25">
      <c r="A70" s="174" t="s">
        <v>2719</v>
      </c>
      <c r="B70" s="301">
        <f t="shared" ref="B70:Y70" si="8">IF(B$27=0,0,B$27/B$5)</f>
        <v>0.41374119985884417</v>
      </c>
      <c r="C70" s="301">
        <f t="shared" si="8"/>
        <v>0.39558087373167716</v>
      </c>
      <c r="D70" s="301">
        <f t="shared" si="8"/>
        <v>0.38752671234769676</v>
      </c>
      <c r="E70" s="301">
        <f t="shared" si="8"/>
        <v>0.41705872767772123</v>
      </c>
      <c r="F70" s="301">
        <f t="shared" si="8"/>
        <v>0.41054031868775559</v>
      </c>
      <c r="G70" s="301">
        <f t="shared" si="8"/>
        <v>0.40301083383534569</v>
      </c>
      <c r="H70" s="301">
        <f t="shared" si="8"/>
        <v>0.38350086887483992</v>
      </c>
      <c r="I70" s="301">
        <f t="shared" si="8"/>
        <v>0.3796741904332751</v>
      </c>
      <c r="J70" s="301">
        <f t="shared" si="8"/>
        <v>0.37993767438925341</v>
      </c>
      <c r="K70" s="301">
        <f t="shared" si="8"/>
        <v>0.35525048941316312</v>
      </c>
      <c r="L70" s="301">
        <f t="shared" si="8"/>
        <v>0.37626276508173212</v>
      </c>
      <c r="M70" s="301">
        <f t="shared" si="8"/>
        <v>0.37181282357159678</v>
      </c>
      <c r="N70" s="301">
        <f t="shared" si="8"/>
        <v>0.36154659902588182</v>
      </c>
      <c r="O70" s="301">
        <f t="shared" si="8"/>
        <v>0.36932965790694527</v>
      </c>
      <c r="P70" s="301">
        <f t="shared" si="8"/>
        <v>0.36184881724189666</v>
      </c>
      <c r="Q70" s="301">
        <f t="shared" si="8"/>
        <v>0.36646341168235624</v>
      </c>
      <c r="R70" s="301">
        <f t="shared" si="8"/>
        <v>0.35641774529677639</v>
      </c>
      <c r="S70" s="301">
        <f t="shared" si="8"/>
        <v>0.34869711052878138</v>
      </c>
      <c r="T70" s="301">
        <f t="shared" si="8"/>
        <v>0.30373244446758196</v>
      </c>
      <c r="U70" s="301">
        <f t="shared" si="8"/>
        <v>0.30658197487070271</v>
      </c>
      <c r="V70" s="301">
        <f t="shared" si="8"/>
        <v>0.29752974652595188</v>
      </c>
      <c r="W70" s="301">
        <f t="shared" si="8"/>
        <v>0.29873791071276273</v>
      </c>
      <c r="X70" s="301">
        <f t="shared" si="8"/>
        <v>0.30456315567971182</v>
      </c>
      <c r="Y70" s="301">
        <f t="shared" si="8"/>
        <v>0.30306136986536125</v>
      </c>
      <c r="DA70" s="178"/>
    </row>
    <row r="71" spans="1:105" ht="12" customHeight="1" x14ac:dyDescent="0.25">
      <c r="A71" s="174" t="s">
        <v>2731</v>
      </c>
      <c r="B71" s="301">
        <f t="shared" ref="B71:Y71" si="9">IF(B$38=0,0,B$38/B$5)</f>
        <v>8.8493904735325771E-2</v>
      </c>
      <c r="C71" s="301">
        <f t="shared" si="9"/>
        <v>9.883175543775595E-2</v>
      </c>
      <c r="D71" s="301">
        <f t="shared" si="9"/>
        <v>0.1034403504207302</v>
      </c>
      <c r="E71" s="301">
        <f t="shared" si="9"/>
        <v>9.0590867203552292E-2</v>
      </c>
      <c r="F71" s="301">
        <f t="shared" si="9"/>
        <v>9.3848447537702467E-2</v>
      </c>
      <c r="G71" s="301">
        <f t="shared" si="9"/>
        <v>9.7869792672993908E-2</v>
      </c>
      <c r="H71" s="301">
        <f t="shared" si="9"/>
        <v>0.10700093755285413</v>
      </c>
      <c r="I71" s="301">
        <f t="shared" si="9"/>
        <v>0.10938971896710262</v>
      </c>
      <c r="J71" s="301">
        <f t="shared" si="9"/>
        <v>0.10868576040129395</v>
      </c>
      <c r="K71" s="301">
        <f t="shared" si="9"/>
        <v>0.12173008045442843</v>
      </c>
      <c r="L71" s="301">
        <f t="shared" si="9"/>
        <v>0.11185150948576933</v>
      </c>
      <c r="M71" s="301">
        <f t="shared" si="9"/>
        <v>0.1142620143363335</v>
      </c>
      <c r="N71" s="301">
        <f t="shared" si="9"/>
        <v>0.11853795172558028</v>
      </c>
      <c r="O71" s="301">
        <f t="shared" si="9"/>
        <v>0.11569449526138735</v>
      </c>
      <c r="P71" s="301">
        <f t="shared" si="9"/>
        <v>0.11891660467926345</v>
      </c>
      <c r="Q71" s="301">
        <f t="shared" si="9"/>
        <v>0.11687772048302821</v>
      </c>
      <c r="R71" s="301">
        <f t="shared" si="9"/>
        <v>0.12176238682143312</v>
      </c>
      <c r="S71" s="301">
        <f t="shared" si="9"/>
        <v>0.1258791846342904</v>
      </c>
      <c r="T71" s="301">
        <f t="shared" si="9"/>
        <v>0.14702863154521886</v>
      </c>
      <c r="U71" s="301">
        <f t="shared" si="9"/>
        <v>0.14569469301948385</v>
      </c>
      <c r="V71" s="301">
        <f t="shared" si="9"/>
        <v>0.14935447897955964</v>
      </c>
      <c r="W71" s="301">
        <f t="shared" si="9"/>
        <v>0.14841582658643759</v>
      </c>
      <c r="X71" s="301">
        <f t="shared" si="9"/>
        <v>0.14579951427107801</v>
      </c>
      <c r="Y71" s="301">
        <f t="shared" si="9"/>
        <v>0.14637214564180293</v>
      </c>
      <c r="DA71" s="178"/>
    </row>
    <row r="72" spans="1:105" ht="12" customHeight="1" x14ac:dyDescent="0.25">
      <c r="A72" s="174" t="s">
        <v>2733</v>
      </c>
      <c r="B72" s="301">
        <f t="shared" ref="B72:Y72" si="10">IF(B$39=0,0,B$39/B$5)</f>
        <v>0.20748578805505005</v>
      </c>
      <c r="C72" s="301">
        <f t="shared" si="10"/>
        <v>0.21481292085943463</v>
      </c>
      <c r="D72" s="301">
        <f t="shared" si="10"/>
        <v>0.21805412743316316</v>
      </c>
      <c r="E72" s="301">
        <f t="shared" si="10"/>
        <v>0.20789202633100107</v>
      </c>
      <c r="F72" s="301">
        <f t="shared" si="10"/>
        <v>0.21046975135056079</v>
      </c>
      <c r="G72" s="301">
        <f t="shared" si="10"/>
        <v>0.21320355939391727</v>
      </c>
      <c r="H72" s="301">
        <f t="shared" si="10"/>
        <v>0.22006817254649502</v>
      </c>
      <c r="I72" s="301">
        <f t="shared" si="10"/>
        <v>0.22171615263788924</v>
      </c>
      <c r="J72" s="301">
        <f t="shared" si="10"/>
        <v>0.22143987468889992</v>
      </c>
      <c r="K72" s="301">
        <f t="shared" si="10"/>
        <v>0.22996467498700202</v>
      </c>
      <c r="L72" s="301">
        <f t="shared" si="10"/>
        <v>0.22336243001234321</v>
      </c>
      <c r="M72" s="301">
        <f t="shared" si="10"/>
        <v>0.22480913070537509</v>
      </c>
      <c r="N72" s="301">
        <f t="shared" si="10"/>
        <v>0.22806519197511316</v>
      </c>
      <c r="O72" s="301">
        <f t="shared" si="10"/>
        <v>0.22585962211002616</v>
      </c>
      <c r="P72" s="301">
        <f t="shared" si="10"/>
        <v>0.22819662017638953</v>
      </c>
      <c r="Q72" s="301">
        <f t="shared" si="10"/>
        <v>0.22677555015810827</v>
      </c>
      <c r="R72" s="301">
        <f t="shared" si="10"/>
        <v>0.22990824031680029</v>
      </c>
      <c r="S72" s="301">
        <f t="shared" si="10"/>
        <v>0.23277227758382968</v>
      </c>
      <c r="T72" s="301">
        <f t="shared" si="10"/>
        <v>0.24572451617014895</v>
      </c>
      <c r="U72" s="301">
        <f t="shared" si="10"/>
        <v>0.24514160669881069</v>
      </c>
      <c r="V72" s="301">
        <f t="shared" si="10"/>
        <v>0.24753240536307369</v>
      </c>
      <c r="W72" s="301">
        <f t="shared" si="10"/>
        <v>0.24732180900044895</v>
      </c>
      <c r="X72" s="301">
        <f t="shared" si="10"/>
        <v>0.24577580313811204</v>
      </c>
      <c r="Y72" s="301">
        <f t="shared" si="10"/>
        <v>0.24606067737740445</v>
      </c>
      <c r="DA72" s="178"/>
    </row>
    <row r="73" spans="1:105" ht="12" customHeight="1" x14ac:dyDescent="0.25">
      <c r="A73" s="62" t="s">
        <v>2734</v>
      </c>
      <c r="B73" s="302">
        <f t="shared" ref="B73:Y73" si="11">IF(B$40=0,0,B$40/B$5)</f>
        <v>6.2986844727146468E-2</v>
      </c>
      <c r="C73" s="302">
        <f t="shared" si="11"/>
        <v>6.0254170665889624E-2</v>
      </c>
      <c r="D73" s="302">
        <f t="shared" si="11"/>
        <v>5.9006458498391215E-2</v>
      </c>
      <c r="E73" s="302">
        <f t="shared" si="11"/>
        <v>6.0634371903251848E-2</v>
      </c>
      <c r="F73" s="302">
        <f t="shared" si="11"/>
        <v>6.0123767890423771E-2</v>
      </c>
      <c r="G73" s="302">
        <f t="shared" si="11"/>
        <v>5.8992111218193886E-2</v>
      </c>
      <c r="H73" s="302">
        <f t="shared" si="11"/>
        <v>5.7327044354920108E-2</v>
      </c>
      <c r="I73" s="302">
        <f t="shared" si="11"/>
        <v>5.6612573982214913E-2</v>
      </c>
      <c r="J73" s="302">
        <f t="shared" si="11"/>
        <v>5.7121141401427197E-2</v>
      </c>
      <c r="K73" s="302">
        <f t="shared" si="11"/>
        <v>5.3134266267312574E-2</v>
      </c>
      <c r="L73" s="302">
        <f t="shared" si="11"/>
        <v>5.5769605415652339E-2</v>
      </c>
      <c r="M73" s="302">
        <f t="shared" si="11"/>
        <v>5.4892733063745661E-2</v>
      </c>
      <c r="N73" s="302">
        <f t="shared" si="11"/>
        <v>5.4270429525507848E-2</v>
      </c>
      <c r="O73" s="302">
        <f t="shared" si="11"/>
        <v>5.4545860616003368E-2</v>
      </c>
      <c r="P73" s="302">
        <f t="shared" si="11"/>
        <v>5.393415913150084E-2</v>
      </c>
      <c r="Q73" s="302">
        <f t="shared" si="11"/>
        <v>5.4391184584370846E-2</v>
      </c>
      <c r="R73" s="302">
        <f t="shared" si="11"/>
        <v>5.2920842015243455E-2</v>
      </c>
      <c r="S73" s="302">
        <f t="shared" si="11"/>
        <v>5.182893656435196E-2</v>
      </c>
      <c r="T73" s="302">
        <f t="shared" si="11"/>
        <v>4.500184915429311E-2</v>
      </c>
      <c r="U73" s="302">
        <f t="shared" si="11"/>
        <v>4.5665075331459873E-2</v>
      </c>
      <c r="V73" s="302">
        <f t="shared" si="11"/>
        <v>4.4763588586471101E-2</v>
      </c>
      <c r="W73" s="302">
        <f t="shared" si="11"/>
        <v>4.5511608695543618E-2</v>
      </c>
      <c r="X73" s="302">
        <f t="shared" si="11"/>
        <v>4.6385461471546735E-2</v>
      </c>
      <c r="Y73" s="302">
        <f t="shared" si="11"/>
        <v>4.6163967695449608E-2</v>
      </c>
      <c r="DA73" s="72"/>
    </row>
    <row r="74" spans="1:105" ht="12" customHeight="1" x14ac:dyDescent="0.25">
      <c r="A74" s="62" t="s">
        <v>2741</v>
      </c>
      <c r="B74" s="302">
        <f t="shared" ref="B74:Y74" si="12">IF(B$46=0,0,B$46/B$5)</f>
        <v>4.243933603326186E-2</v>
      </c>
      <c r="C74" s="302">
        <f t="shared" si="12"/>
        <v>4.0576547934693445E-2</v>
      </c>
      <c r="D74" s="302">
        <f t="shared" si="12"/>
        <v>3.9750395592220732E-2</v>
      </c>
      <c r="E74" s="302">
        <f t="shared" si="12"/>
        <v>4.2779630105868265E-2</v>
      </c>
      <c r="F74" s="302">
        <f t="shared" si="12"/>
        <v>4.2111006943316952E-2</v>
      </c>
      <c r="G74" s="302">
        <f t="shared" si="12"/>
        <v>4.1338673083605143E-2</v>
      </c>
      <c r="H74" s="302">
        <f t="shared" si="12"/>
        <v>3.933744632823595E-2</v>
      </c>
      <c r="I74" s="302">
        <f t="shared" si="12"/>
        <v>3.8944926336685122E-2</v>
      </c>
      <c r="J74" s="302">
        <f t="shared" si="12"/>
        <v>3.8971953096773211E-2</v>
      </c>
      <c r="K74" s="302">
        <f t="shared" si="12"/>
        <v>3.6439675094792658E-2</v>
      </c>
      <c r="L74" s="302">
        <f t="shared" si="12"/>
        <v>3.8595000762688854E-2</v>
      </c>
      <c r="M74" s="302">
        <f t="shared" si="12"/>
        <v>3.8138549814266447E-2</v>
      </c>
      <c r="N74" s="302">
        <f t="shared" si="12"/>
        <v>3.7085495988741807E-2</v>
      </c>
      <c r="O74" s="302">
        <f t="shared" si="12"/>
        <v>3.7883840101759318E-2</v>
      </c>
      <c r="P74" s="302">
        <f t="shared" si="12"/>
        <v>3.7116495899867902E-2</v>
      </c>
      <c r="Q74" s="302">
        <f t="shared" si="12"/>
        <v>3.7589836055942981E-2</v>
      </c>
      <c r="R74" s="302">
        <f t="shared" si="12"/>
        <v>3.6559405894380344E-2</v>
      </c>
      <c r="S74" s="302">
        <f t="shared" si="12"/>
        <v>3.5767464909482516E-2</v>
      </c>
      <c r="T74" s="302">
        <f t="shared" si="12"/>
        <v>3.1155232496453106E-2</v>
      </c>
      <c r="U74" s="302">
        <f t="shared" si="12"/>
        <v>3.1447521923651273E-2</v>
      </c>
      <c r="V74" s="302">
        <f t="shared" si="12"/>
        <v>3.0518993266839319E-2</v>
      </c>
      <c r="W74" s="302">
        <f t="shared" si="12"/>
        <v>3.0642920219061877E-2</v>
      </c>
      <c r="X74" s="302">
        <f t="shared" si="12"/>
        <v>3.1240442362645292E-2</v>
      </c>
      <c r="Y74" s="302">
        <f t="shared" si="12"/>
        <v>3.1086397290878334E-2</v>
      </c>
      <c r="DA74" s="72"/>
    </row>
    <row r="75" spans="1:105" ht="12" customHeight="1" x14ac:dyDescent="0.25">
      <c r="A75" s="62" t="s">
        <v>2753</v>
      </c>
      <c r="B75" s="302">
        <f t="shared" ref="B75:Y75" si="13">IF(B$57=0,0,B$57/B$5)</f>
        <v>0</v>
      </c>
      <c r="C75" s="302">
        <f t="shared" si="13"/>
        <v>0</v>
      </c>
      <c r="D75" s="302">
        <f t="shared" si="13"/>
        <v>0</v>
      </c>
      <c r="E75" s="302">
        <f t="shared" si="13"/>
        <v>0</v>
      </c>
      <c r="F75" s="302">
        <f t="shared" si="13"/>
        <v>0</v>
      </c>
      <c r="G75" s="302">
        <f t="shared" si="13"/>
        <v>0</v>
      </c>
      <c r="H75" s="302">
        <f t="shared" si="13"/>
        <v>0</v>
      </c>
      <c r="I75" s="302">
        <f t="shared" si="13"/>
        <v>0</v>
      </c>
      <c r="J75" s="302">
        <f t="shared" si="13"/>
        <v>0</v>
      </c>
      <c r="K75" s="302">
        <f t="shared" si="13"/>
        <v>0</v>
      </c>
      <c r="L75" s="302">
        <f t="shared" si="13"/>
        <v>0</v>
      </c>
      <c r="M75" s="302">
        <f t="shared" si="13"/>
        <v>0</v>
      </c>
      <c r="N75" s="302">
        <f t="shared" si="13"/>
        <v>0</v>
      </c>
      <c r="O75" s="302">
        <f t="shared" si="13"/>
        <v>0</v>
      </c>
      <c r="P75" s="302">
        <f t="shared" si="13"/>
        <v>0</v>
      </c>
      <c r="Q75" s="302">
        <f t="shared" si="13"/>
        <v>0</v>
      </c>
      <c r="R75" s="302">
        <f t="shared" si="13"/>
        <v>0</v>
      </c>
      <c r="S75" s="302">
        <f t="shared" si="13"/>
        <v>0</v>
      </c>
      <c r="T75" s="302">
        <f t="shared" si="13"/>
        <v>0</v>
      </c>
      <c r="U75" s="302">
        <f t="shared" si="13"/>
        <v>0</v>
      </c>
      <c r="V75" s="302">
        <f t="shared" si="13"/>
        <v>0</v>
      </c>
      <c r="W75" s="302">
        <f t="shared" si="13"/>
        <v>0</v>
      </c>
      <c r="X75" s="302">
        <f t="shared" si="13"/>
        <v>0</v>
      </c>
      <c r="Y75" s="302">
        <f t="shared" si="13"/>
        <v>0</v>
      </c>
      <c r="DA75" s="72"/>
    </row>
    <row r="76" spans="1:105" ht="12" customHeight="1" x14ac:dyDescent="0.25">
      <c r="A76" s="62" t="s">
        <v>2755</v>
      </c>
      <c r="B76" s="302">
        <f t="shared" ref="B76:Y76" si="14">IF(B$58=0,0,B$58/B$5)</f>
        <v>0.10205960729464172</v>
      </c>
      <c r="C76" s="302">
        <f t="shared" si="14"/>
        <v>0.11398220225885154</v>
      </c>
      <c r="D76" s="302">
        <f t="shared" si="14"/>
        <v>0.11929727334255122</v>
      </c>
      <c r="E76" s="302">
        <f t="shared" si="14"/>
        <v>0.10447802432188096</v>
      </c>
      <c r="F76" s="302">
        <f t="shared" si="14"/>
        <v>0.10823497651682006</v>
      </c>
      <c r="G76" s="302">
        <f t="shared" si="14"/>
        <v>0.11287277509211825</v>
      </c>
      <c r="H76" s="302">
        <f t="shared" si="14"/>
        <v>0.12340368186333898</v>
      </c>
      <c r="I76" s="302">
        <f t="shared" si="14"/>
        <v>0.12615865231898921</v>
      </c>
      <c r="J76" s="302">
        <f t="shared" si="14"/>
        <v>0.12534678019069953</v>
      </c>
      <c r="K76" s="302">
        <f t="shared" si="14"/>
        <v>0.14039073362489676</v>
      </c>
      <c r="L76" s="302">
        <f t="shared" si="14"/>
        <v>0.12899782383400199</v>
      </c>
      <c r="M76" s="302">
        <f t="shared" si="14"/>
        <v>0.13177784782736296</v>
      </c>
      <c r="N76" s="302">
        <f t="shared" si="14"/>
        <v>0.13670926646086348</v>
      </c>
      <c r="O76" s="302">
        <f t="shared" si="14"/>
        <v>0.13342992139226345</v>
      </c>
      <c r="P76" s="302">
        <f t="shared" si="14"/>
        <v>0.13714596514502081</v>
      </c>
      <c r="Q76" s="302">
        <f t="shared" si="14"/>
        <v>0.13479452951779444</v>
      </c>
      <c r="R76" s="302">
        <f t="shared" si="14"/>
        <v>0.14042799240717649</v>
      </c>
      <c r="S76" s="302">
        <f t="shared" si="14"/>
        <v>0.14517587610999519</v>
      </c>
      <c r="T76" s="302">
        <f t="shared" si="14"/>
        <v>0.16956743451940276</v>
      </c>
      <c r="U76" s="302">
        <f t="shared" si="14"/>
        <v>0.16802900944369953</v>
      </c>
      <c r="V76" s="302">
        <f t="shared" si="14"/>
        <v>0.17224982350976328</v>
      </c>
      <c r="W76" s="302">
        <f t="shared" si="14"/>
        <v>0.17116728008584345</v>
      </c>
      <c r="X76" s="302">
        <f t="shared" si="14"/>
        <v>0.16814989930392002</v>
      </c>
      <c r="Y76" s="302">
        <f t="shared" si="14"/>
        <v>0.16881031239107652</v>
      </c>
      <c r="DA76" s="72"/>
    </row>
    <row r="77" spans="1:105" ht="12" customHeight="1" x14ac:dyDescent="0.25">
      <c r="A77" s="41" t="s">
        <v>2757</v>
      </c>
      <c r="B77" s="235">
        <f t="shared" ref="B77:Y77" si="15">IF(B$59=0,0,B$59/B$5)</f>
        <v>2.5690651932261943E-2</v>
      </c>
      <c r="C77" s="235">
        <f t="shared" si="15"/>
        <v>2.8691831786605119E-2</v>
      </c>
      <c r="D77" s="235">
        <f t="shared" si="15"/>
        <v>3.0029752290378482E-2</v>
      </c>
      <c r="E77" s="235">
        <f t="shared" si="15"/>
        <v>2.6299420785295929E-2</v>
      </c>
      <c r="F77" s="235">
        <f t="shared" si="15"/>
        <v>2.7245128433255866E-2</v>
      </c>
      <c r="G77" s="235">
        <f t="shared" si="15"/>
        <v>2.8412564523676527E-2</v>
      </c>
      <c r="H77" s="235">
        <f t="shared" si="15"/>
        <v>3.1063425795457435E-2</v>
      </c>
      <c r="I77" s="235">
        <f t="shared" si="15"/>
        <v>3.1756912562023593E-2</v>
      </c>
      <c r="J77" s="235">
        <f t="shared" si="15"/>
        <v>3.1552546458583887E-2</v>
      </c>
      <c r="K77" s="235">
        <f t="shared" si="15"/>
        <v>3.5339441015676772E-2</v>
      </c>
      <c r="L77" s="235">
        <f t="shared" si="15"/>
        <v>3.2471594590513207E-2</v>
      </c>
      <c r="M77" s="235">
        <f t="shared" si="15"/>
        <v>3.3171387884549555E-2</v>
      </c>
      <c r="N77" s="235">
        <f t="shared" si="15"/>
        <v>3.441273461322919E-2</v>
      </c>
      <c r="O77" s="235">
        <f t="shared" si="15"/>
        <v>3.3587251202539997E-2</v>
      </c>
      <c r="P77" s="235">
        <f t="shared" si="15"/>
        <v>3.4522661294228207E-2</v>
      </c>
      <c r="Q77" s="235">
        <f t="shared" si="15"/>
        <v>3.3930753135442221E-2</v>
      </c>
      <c r="R77" s="235">
        <f t="shared" si="15"/>
        <v>3.5348819872134687E-2</v>
      </c>
      <c r="S77" s="235">
        <f t="shared" si="15"/>
        <v>3.6543966814762414E-2</v>
      </c>
      <c r="T77" s="235">
        <f t="shared" si="15"/>
        <v>4.2683859508768747E-2</v>
      </c>
      <c r="U77" s="235">
        <f t="shared" si="15"/>
        <v>4.2296604019634296E-2</v>
      </c>
      <c r="V77" s="235">
        <f t="shared" si="15"/>
        <v>4.3359075921265193E-2</v>
      </c>
      <c r="W77" s="235">
        <f t="shared" si="15"/>
        <v>4.3086575888757798E-2</v>
      </c>
      <c r="X77" s="235">
        <f t="shared" si="15"/>
        <v>4.2327034661132856E-2</v>
      </c>
      <c r="Y77" s="235">
        <f t="shared" si="15"/>
        <v>4.2493275186678524E-2</v>
      </c>
      <c r="DA77" s="97"/>
    </row>
    <row r="78" spans="1:105" ht="12" customHeight="1" x14ac:dyDescent="0.25">
      <c r="A78" s="171"/>
      <c r="B78" s="171"/>
      <c r="C78" s="171"/>
      <c r="D78" s="171"/>
      <c r="E78" s="171"/>
      <c r="F78" s="171"/>
      <c r="G78" s="171"/>
      <c r="H78" s="171"/>
      <c r="I78" s="171"/>
      <c r="J78" s="171"/>
      <c r="K78" s="171"/>
      <c r="L78" s="171"/>
      <c r="M78" s="171"/>
      <c r="N78" s="171"/>
      <c r="O78" s="171"/>
      <c r="P78" s="171"/>
      <c r="Q78" s="171"/>
      <c r="R78" s="171"/>
      <c r="S78" s="171"/>
      <c r="T78" s="171"/>
      <c r="U78" s="171"/>
      <c r="V78" s="171"/>
      <c r="W78" s="171"/>
      <c r="X78" s="171"/>
      <c r="Y78" s="171"/>
      <c r="DA78" s="175"/>
    </row>
    <row r="79" spans="1:105" ht="15" customHeight="1" x14ac:dyDescent="0.25">
      <c r="A79" s="32" t="s">
        <v>341</v>
      </c>
      <c r="B79" s="257"/>
      <c r="C79" s="257"/>
      <c r="D79" s="257"/>
      <c r="E79" s="257"/>
      <c r="F79" s="257"/>
      <c r="G79" s="257"/>
      <c r="H79" s="257"/>
      <c r="I79" s="257"/>
      <c r="J79" s="257"/>
      <c r="K79" s="257"/>
      <c r="L79" s="257"/>
      <c r="M79" s="257"/>
      <c r="N79" s="257"/>
      <c r="O79" s="257"/>
      <c r="P79" s="257"/>
      <c r="Q79" s="257"/>
      <c r="R79" s="257"/>
      <c r="S79" s="257"/>
      <c r="T79" s="257"/>
      <c r="U79" s="257"/>
      <c r="V79" s="257"/>
      <c r="W79" s="257"/>
      <c r="X79" s="257"/>
      <c r="Y79" s="257"/>
      <c r="DA79" s="88"/>
    </row>
    <row r="80" spans="1:105" ht="12" customHeight="1" x14ac:dyDescent="0.25">
      <c r="A80" s="172"/>
      <c r="B80" s="172"/>
      <c r="C80" s="172"/>
      <c r="D80" s="172"/>
      <c r="E80" s="172"/>
      <c r="F80" s="172"/>
      <c r="G80" s="172"/>
      <c r="H80" s="172"/>
      <c r="I80" s="172"/>
      <c r="J80" s="172"/>
      <c r="K80" s="172"/>
      <c r="L80" s="172"/>
      <c r="M80" s="172"/>
      <c r="N80" s="172"/>
      <c r="O80" s="172"/>
      <c r="P80" s="172"/>
      <c r="Q80" s="172"/>
      <c r="R80" s="172"/>
      <c r="S80" s="172"/>
      <c r="T80" s="172"/>
      <c r="U80" s="172"/>
      <c r="V80" s="172"/>
      <c r="W80" s="172"/>
      <c r="X80" s="172"/>
      <c r="Y80" s="172"/>
      <c r="DA80" s="176"/>
    </row>
    <row r="81" spans="1:105" ht="12" customHeight="1" x14ac:dyDescent="0.25">
      <c r="A81" s="35" t="s">
        <v>25</v>
      </c>
      <c r="B81" s="322">
        <f>IF(B$5=0,0,B$5/TEL_fec!B$5)</f>
        <v>0.4806368571424951</v>
      </c>
      <c r="C81" s="322">
        <f>IF(C$5=0,0,C$5/TEL_fec!C$5)</f>
        <v>0.4810822671398467</v>
      </c>
      <c r="D81" s="322">
        <f>IF(D$5=0,0,D$5/TEL_fec!D$5)</f>
        <v>0.4799096621639512</v>
      </c>
      <c r="E81" s="322">
        <f>IF(E$5=0,0,E$5/TEL_fec!E$5)</f>
        <v>0.48600559172589297</v>
      </c>
      <c r="F81" s="322">
        <f>IF(F$5=0,0,F$5/TEL_fec!F$5)</f>
        <v>0.48602168078734292</v>
      </c>
      <c r="G81" s="322">
        <f>IF(G$5=0,0,G$5/TEL_fec!G$5)</f>
        <v>0.48882869957322395</v>
      </c>
      <c r="H81" s="322">
        <f>IF(H$5=0,0,H$5/TEL_fec!H$5)</f>
        <v>0.48648590761581423</v>
      </c>
      <c r="I81" s="322">
        <f>IF(I$5=0,0,I$5/TEL_fec!I$5)</f>
        <v>0.48367798151062397</v>
      </c>
      <c r="J81" s="322">
        <f>IF(J$5=0,0,J$5/TEL_fec!J$5)</f>
        <v>0.48244215242157923</v>
      </c>
      <c r="K81" s="322">
        <f>IF(K$5=0,0,K$5/TEL_fec!K$5)</f>
        <v>0.48520685975280481</v>
      </c>
      <c r="L81" s="322">
        <f>IF(L$5=0,0,L$5/TEL_fec!L$5)</f>
        <v>0.48209643400231483</v>
      </c>
      <c r="M81" s="322">
        <f>IF(M$5=0,0,M$5/TEL_fec!M$5)</f>
        <v>0.48562339068991278</v>
      </c>
      <c r="N81" s="322">
        <f>IF(N$5=0,0,N$5/TEL_fec!N$5)</f>
        <v>0.48445757144832141</v>
      </c>
      <c r="O81" s="322">
        <f>IF(O$5=0,0,O$5/TEL_fec!O$5)</f>
        <v>0.48279404138312848</v>
      </c>
      <c r="P81" s="322">
        <f>IF(P$5=0,0,P$5/TEL_fec!P$5)</f>
        <v>0.48256366481562107</v>
      </c>
      <c r="Q81" s="322">
        <f>IF(Q$5=0,0,Q$5/TEL_fec!Q$5)</f>
        <v>0.48175189225130494</v>
      </c>
      <c r="R81" s="322">
        <f>IF(R$5=0,0,R$5/TEL_fec!R$5)</f>
        <v>0.48471244043455641</v>
      </c>
      <c r="S81" s="322">
        <f>IF(S$5=0,0,S$5/TEL_fec!S$5)</f>
        <v>0.48933606398229779</v>
      </c>
      <c r="T81" s="322">
        <f>IF(T$5=0,0,T$5/TEL_fec!T$5)</f>
        <v>0.48986707906649168</v>
      </c>
      <c r="U81" s="322">
        <f>IF(U$5=0,0,U$5/TEL_fec!U$5)</f>
        <v>0.490292871846434</v>
      </c>
      <c r="V81" s="322">
        <f>IF(V$5=0,0,V$5/TEL_fec!V$5)</f>
        <v>0.48994119547533149</v>
      </c>
      <c r="W81" s="322">
        <f>IF(W$5=0,0,W$5/TEL_fec!W$5)</f>
        <v>0.48966169692600348</v>
      </c>
      <c r="X81" s="322">
        <f>IF(X$5=0,0,X$5/TEL_fec!X$5)</f>
        <v>0.48943462687080336</v>
      </c>
      <c r="Y81" s="322">
        <f>IF(Y$5=0,0,Y$5/TEL_fec!Y$5)</f>
        <v>0.48913877375740622</v>
      </c>
      <c r="DA81" s="95"/>
    </row>
    <row r="82" spans="1:105" ht="12" customHeight="1" x14ac:dyDescent="0.25">
      <c r="A82" s="55" t="s">
        <v>91</v>
      </c>
      <c r="B82" s="334">
        <f>IF(B$6=0,0,B$6/TEL_fec!B$6)</f>
        <v>0.4842216054978743</v>
      </c>
      <c r="C82" s="334">
        <f>IF(C$6=0,0,C$6/TEL_fec!C$6)</f>
        <v>0.48422160549787446</v>
      </c>
      <c r="D82" s="334">
        <f>IF(D$6=0,0,D$6/TEL_fec!D$6)</f>
        <v>0.48422160549787452</v>
      </c>
      <c r="E82" s="334">
        <f>IF(E$6=0,0,E$6/TEL_fec!E$6)</f>
        <v>0.48422160549787435</v>
      </c>
      <c r="F82" s="334">
        <f>IF(F$6=0,0,F$6/TEL_fec!F$6)</f>
        <v>0.4842216054978743</v>
      </c>
      <c r="G82" s="334">
        <f>IF(G$6=0,0,G$6/TEL_fec!G$6)</f>
        <v>0.48422160549787446</v>
      </c>
      <c r="H82" s="334">
        <f>IF(H$6=0,0,H$6/TEL_fec!H$6)</f>
        <v>0.48422160549787446</v>
      </c>
      <c r="I82" s="334">
        <f>IF(I$6=0,0,I$6/TEL_fec!I$6)</f>
        <v>0.48422160549787424</v>
      </c>
      <c r="J82" s="334">
        <f>IF(J$6=0,0,J$6/TEL_fec!J$6)</f>
        <v>0.48422160549787441</v>
      </c>
      <c r="K82" s="334">
        <f>IF(K$6=0,0,K$6/TEL_fec!K$6)</f>
        <v>0.48422160549787435</v>
      </c>
      <c r="L82" s="334">
        <f>IF(L$6=0,0,L$6/TEL_fec!L$6)</f>
        <v>0.48422160549787435</v>
      </c>
      <c r="M82" s="334">
        <f>IF(M$6=0,0,M$6/TEL_fec!M$6)</f>
        <v>0.48422160549787441</v>
      </c>
      <c r="N82" s="334">
        <f>IF(N$6=0,0,N$6/TEL_fec!N$6)</f>
        <v>0.4842216054978743</v>
      </c>
      <c r="O82" s="334">
        <f>IF(O$6=0,0,O$6/TEL_fec!O$6)</f>
        <v>0.4842216054978743</v>
      </c>
      <c r="P82" s="334">
        <f>IF(P$6=0,0,P$6/TEL_fec!P$6)</f>
        <v>0.48422160549787435</v>
      </c>
      <c r="Q82" s="334">
        <f>IF(Q$6=0,0,Q$6/TEL_fec!Q$6)</f>
        <v>0.48422160549787435</v>
      </c>
      <c r="R82" s="334">
        <f>IF(R$6=0,0,R$6/TEL_fec!R$6)</f>
        <v>0.48422160549787435</v>
      </c>
      <c r="S82" s="334">
        <f>IF(S$6=0,0,S$6/TEL_fec!S$6)</f>
        <v>0.48422160549787446</v>
      </c>
      <c r="T82" s="334">
        <f>IF(T$6=0,0,T$6/TEL_fec!T$6)</f>
        <v>0.48422160549787446</v>
      </c>
      <c r="U82" s="334">
        <f>IF(U$6=0,0,U$6/TEL_fec!U$6)</f>
        <v>0.48422160549787435</v>
      </c>
      <c r="V82" s="334">
        <f>IF(V$6=0,0,V$6/TEL_fec!V$6)</f>
        <v>0.48422160549787435</v>
      </c>
      <c r="W82" s="334">
        <f>IF(W$6=0,0,W$6/TEL_fec!W$6)</f>
        <v>0.48422160549787435</v>
      </c>
      <c r="X82" s="334">
        <f>IF(X$6=0,0,X$6/TEL_fec!X$6)</f>
        <v>0.48422160549787419</v>
      </c>
      <c r="Y82" s="334">
        <f>IF(Y$6=0,0,Y$6/TEL_fec!Y$6)</f>
        <v>0.48422160549787435</v>
      </c>
      <c r="DA82" s="67"/>
    </row>
    <row r="83" spans="1:105" ht="12" customHeight="1" x14ac:dyDescent="0.25">
      <c r="A83" s="173" t="s">
        <v>92</v>
      </c>
      <c r="B83" s="335">
        <f>IF(B$7=0,0,B$7/TEL_fec!B$7)</f>
        <v>0.12438525985961188</v>
      </c>
      <c r="C83" s="335">
        <f>IF(C$7=0,0,C$7/TEL_fec!C$7)</f>
        <v>0.12438525985961189</v>
      </c>
      <c r="D83" s="335">
        <f>IF(D$7=0,0,D$7/TEL_fec!D$7)</f>
        <v>0.12438525985961195</v>
      </c>
      <c r="E83" s="335">
        <f>IF(E$7=0,0,E$7/TEL_fec!E$7)</f>
        <v>0.12438525985961187</v>
      </c>
      <c r="F83" s="335">
        <f>IF(F$7=0,0,F$7/TEL_fec!F$7)</f>
        <v>0.12438525985961187</v>
      </c>
      <c r="G83" s="335">
        <f>IF(G$7=0,0,G$7/TEL_fec!G$7)</f>
        <v>0.12438525985961191</v>
      </c>
      <c r="H83" s="335">
        <f>IF(H$7=0,0,H$7/TEL_fec!H$7)</f>
        <v>0.12438525985961184</v>
      </c>
      <c r="I83" s="335">
        <f>IF(I$7=0,0,I$7/TEL_fec!I$7)</f>
        <v>0.12438525985961185</v>
      </c>
      <c r="J83" s="335">
        <f>IF(J$7=0,0,J$7/TEL_fec!J$7)</f>
        <v>0.12438525985961184</v>
      </c>
      <c r="K83" s="335">
        <f>IF(K$7=0,0,K$7/TEL_fec!K$7)</f>
        <v>0.12438525985961189</v>
      </c>
      <c r="L83" s="335">
        <f>IF(L$7=0,0,L$7/TEL_fec!L$7)</f>
        <v>0.12438525985961189</v>
      </c>
      <c r="M83" s="335">
        <f>IF(M$7=0,0,M$7/TEL_fec!M$7)</f>
        <v>0.12438525985961189</v>
      </c>
      <c r="N83" s="335">
        <f>IF(N$7=0,0,N$7/TEL_fec!N$7)</f>
        <v>0.12438525985961187</v>
      </c>
      <c r="O83" s="335">
        <f>IF(O$7=0,0,O$7/TEL_fec!O$7)</f>
        <v>0.12438525985961189</v>
      </c>
      <c r="P83" s="335">
        <f>IF(P$7=0,0,P$7/TEL_fec!P$7)</f>
        <v>0.12438525985961187</v>
      </c>
      <c r="Q83" s="335">
        <f>IF(Q$7=0,0,Q$7/TEL_fec!Q$7)</f>
        <v>0.12438525985961188</v>
      </c>
      <c r="R83" s="335">
        <f>IF(R$7=0,0,R$7/TEL_fec!R$7)</f>
        <v>0.12438525985961189</v>
      </c>
      <c r="S83" s="335">
        <f>IF(S$7=0,0,S$7/TEL_fec!S$7)</f>
        <v>0.12438525985961189</v>
      </c>
      <c r="T83" s="335">
        <f>IF(T$7=0,0,T$7/TEL_fec!T$7)</f>
        <v>0.12438525985961189</v>
      </c>
      <c r="U83" s="335">
        <f>IF(U$7=0,0,U$7/TEL_fec!U$7)</f>
        <v>0.12438525985961187</v>
      </c>
      <c r="V83" s="335">
        <f>IF(V$7=0,0,V$7/TEL_fec!V$7)</f>
        <v>0.12438525985961188</v>
      </c>
      <c r="W83" s="335">
        <f>IF(W$7=0,0,W$7/TEL_fec!W$7)</f>
        <v>0.12438525985961187</v>
      </c>
      <c r="X83" s="335">
        <f>IF(X$7=0,0,X$7/TEL_fec!X$7)</f>
        <v>0.12438525985961188</v>
      </c>
      <c r="Y83" s="335">
        <f>IF(Y$7=0,0,Y$7/TEL_fec!Y$7)</f>
        <v>0.12438525985961185</v>
      </c>
      <c r="DA83" s="177"/>
    </row>
    <row r="84" spans="1:105" ht="12" customHeight="1" x14ac:dyDescent="0.25">
      <c r="A84" s="173" t="s">
        <v>93</v>
      </c>
      <c r="B84" s="335">
        <f>IF(B$8=0,0,B$8/TEL_fec!B$8)</f>
        <v>0.67058589391611634</v>
      </c>
      <c r="C84" s="335">
        <f>IF(C$8=0,0,C$8/TEL_fec!C$8)</f>
        <v>0.67058589391611623</v>
      </c>
      <c r="D84" s="335">
        <f>IF(D$8=0,0,D$8/TEL_fec!D$8)</f>
        <v>0.67058589391611645</v>
      </c>
      <c r="E84" s="335">
        <f>IF(E$8=0,0,E$8/TEL_fec!E$8)</f>
        <v>0.67058589391611645</v>
      </c>
      <c r="F84" s="335">
        <f>IF(F$8=0,0,F$8/TEL_fec!F$8)</f>
        <v>0.67058589391611634</v>
      </c>
      <c r="G84" s="335">
        <f>IF(G$8=0,0,G$8/TEL_fec!G$8)</f>
        <v>0.67058589391611634</v>
      </c>
      <c r="H84" s="335">
        <f>IF(H$8=0,0,H$8/TEL_fec!H$8)</f>
        <v>0.67058589391611634</v>
      </c>
      <c r="I84" s="335">
        <f>IF(I$8=0,0,I$8/TEL_fec!I$8)</f>
        <v>0.67058589391611645</v>
      </c>
      <c r="J84" s="335">
        <f>IF(J$8=0,0,J$8/TEL_fec!J$8)</f>
        <v>0.67058589391611634</v>
      </c>
      <c r="K84" s="335">
        <f>IF(K$8=0,0,K$8/TEL_fec!K$8)</f>
        <v>0.67058589391611645</v>
      </c>
      <c r="L84" s="335">
        <f>IF(L$8=0,0,L$8/TEL_fec!L$8)</f>
        <v>0.67058589391611645</v>
      </c>
      <c r="M84" s="335">
        <f>IF(M$8=0,0,M$8/TEL_fec!M$8)</f>
        <v>0.67058589391611623</v>
      </c>
      <c r="N84" s="335">
        <f>IF(N$8=0,0,N$8/TEL_fec!N$8)</f>
        <v>0.67058589391611634</v>
      </c>
      <c r="O84" s="335">
        <f>IF(O$8=0,0,O$8/TEL_fec!O$8)</f>
        <v>0.67058589391611645</v>
      </c>
      <c r="P84" s="335">
        <f>IF(P$8=0,0,P$8/TEL_fec!P$8)</f>
        <v>0.67058589391611623</v>
      </c>
      <c r="Q84" s="335">
        <f>IF(Q$8=0,0,Q$8/TEL_fec!Q$8)</f>
        <v>0.67058589391611645</v>
      </c>
      <c r="R84" s="335">
        <f>IF(R$8=0,0,R$8/TEL_fec!R$8)</f>
        <v>0.67058589391611667</v>
      </c>
      <c r="S84" s="335">
        <f>IF(S$8=0,0,S$8/TEL_fec!S$8)</f>
        <v>0.67058589391611612</v>
      </c>
      <c r="T84" s="335">
        <f>IF(T$8=0,0,T$8/TEL_fec!T$8)</f>
        <v>0.67058589391611645</v>
      </c>
      <c r="U84" s="335">
        <f>IF(U$8=0,0,U$8/TEL_fec!U$8)</f>
        <v>0.67058589391611645</v>
      </c>
      <c r="V84" s="335">
        <f>IF(V$8=0,0,V$8/TEL_fec!V$8)</f>
        <v>0.67058589391611612</v>
      </c>
      <c r="W84" s="335">
        <f>IF(W$8=0,0,W$8/TEL_fec!W$8)</f>
        <v>0.67058589391611645</v>
      </c>
      <c r="X84" s="335">
        <f>IF(X$8=0,0,X$8/TEL_fec!X$8)</f>
        <v>0.67058589391611645</v>
      </c>
      <c r="Y84" s="335">
        <f>IF(Y$8=0,0,Y$8/TEL_fec!Y$8)</f>
        <v>0.67058589391611623</v>
      </c>
      <c r="DA84" s="177"/>
    </row>
    <row r="85" spans="1:105" ht="12" customHeight="1" x14ac:dyDescent="0.25">
      <c r="A85" s="173" t="s">
        <v>94</v>
      </c>
      <c r="B85" s="335">
        <f>IF(B$9=0,0,B$9/TEL_fec!B$9)</f>
        <v>0.48206082863404143</v>
      </c>
      <c r="C85" s="335">
        <f>IF(C$9=0,0,C$9/TEL_fec!C$9)</f>
        <v>0.48206082863404137</v>
      </c>
      <c r="D85" s="335">
        <f>IF(D$9=0,0,D$9/TEL_fec!D$9)</f>
        <v>0.48206082863404148</v>
      </c>
      <c r="E85" s="335">
        <f>IF(E$9=0,0,E$9/TEL_fec!E$9)</f>
        <v>0.48206082863404154</v>
      </c>
      <c r="F85" s="335">
        <f>IF(F$9=0,0,F$9/TEL_fec!F$9)</f>
        <v>0.48206082863404154</v>
      </c>
      <c r="G85" s="335">
        <f>IF(G$9=0,0,G$9/TEL_fec!G$9)</f>
        <v>0.48206082863404126</v>
      </c>
      <c r="H85" s="335">
        <f>IF(H$9=0,0,H$9/TEL_fec!H$9)</f>
        <v>0.48206082863404132</v>
      </c>
      <c r="I85" s="335">
        <f>IF(I$9=0,0,I$9/TEL_fec!I$9)</f>
        <v>0.48206082863404137</v>
      </c>
      <c r="J85" s="335">
        <f>IF(J$9=0,0,J$9/TEL_fec!J$9)</f>
        <v>0.48206082863404126</v>
      </c>
      <c r="K85" s="335">
        <f>IF(K$9=0,0,K$9/TEL_fec!K$9)</f>
        <v>0.48206082863404143</v>
      </c>
      <c r="L85" s="335">
        <f>IF(L$9=0,0,L$9/TEL_fec!L$9)</f>
        <v>0.48206082863404154</v>
      </c>
      <c r="M85" s="335">
        <f>IF(M$9=0,0,M$9/TEL_fec!M$9)</f>
        <v>0.48206082863404148</v>
      </c>
      <c r="N85" s="335">
        <f>IF(N$9=0,0,N$9/TEL_fec!N$9)</f>
        <v>0.48206082863404143</v>
      </c>
      <c r="O85" s="335">
        <f>IF(O$9=0,0,O$9/TEL_fec!O$9)</f>
        <v>0.48206082863404154</v>
      </c>
      <c r="P85" s="335">
        <f>IF(P$9=0,0,P$9/TEL_fec!P$9)</f>
        <v>0.48206082863404148</v>
      </c>
      <c r="Q85" s="335">
        <f>IF(Q$9=0,0,Q$9/TEL_fec!Q$9)</f>
        <v>0.48206082863404154</v>
      </c>
      <c r="R85" s="335">
        <f>IF(R$9=0,0,R$9/TEL_fec!R$9)</f>
        <v>0.48206082863404137</v>
      </c>
      <c r="S85" s="335">
        <f>IF(S$9=0,0,S$9/TEL_fec!S$9)</f>
        <v>0.48206082863404137</v>
      </c>
      <c r="T85" s="335">
        <f>IF(T$9=0,0,T$9/TEL_fec!T$9)</f>
        <v>0.48206082863404148</v>
      </c>
      <c r="U85" s="335">
        <f>IF(U$9=0,0,U$9/TEL_fec!U$9)</f>
        <v>0.48206082863404143</v>
      </c>
      <c r="V85" s="335">
        <f>IF(V$9=0,0,V$9/TEL_fec!V$9)</f>
        <v>0.48206082863404126</v>
      </c>
      <c r="W85" s="335">
        <f>IF(W$9=0,0,W$9/TEL_fec!W$9)</f>
        <v>0.48206082863404137</v>
      </c>
      <c r="X85" s="335">
        <f>IF(X$9=0,0,X$9/TEL_fec!X$9)</f>
        <v>0.48206082863404148</v>
      </c>
      <c r="Y85" s="335">
        <f>IF(Y$9=0,0,Y$9/TEL_fec!Y$9)</f>
        <v>0.48206082863404143</v>
      </c>
      <c r="DA85" s="177"/>
    </row>
    <row r="86" spans="1:105" ht="12" customHeight="1" x14ac:dyDescent="0.25">
      <c r="A86" s="56" t="s">
        <v>95</v>
      </c>
      <c r="B86" s="336">
        <f>IF(B$10=0,0,B$10/TEL_fec!B$10)</f>
        <v>0.67276401549154419</v>
      </c>
      <c r="C86" s="336">
        <f>IF(C$10=0,0,C$10/TEL_fec!C$10)</f>
        <v>0.67924753386941994</v>
      </c>
      <c r="D86" s="336">
        <f>IF(D$10=0,0,D$10/TEL_fec!D$10)</f>
        <v>0.68024770358983622</v>
      </c>
      <c r="E86" s="336">
        <f>IF(E$10=0,0,E$10/TEL_fec!E$10)</f>
        <v>0.67345991772749336</v>
      </c>
      <c r="F86" s="336">
        <f>IF(F$10=0,0,F$10/TEL_fec!F$10)</f>
        <v>0.6757266407730691</v>
      </c>
      <c r="G86" s="336">
        <f>IF(G$10=0,0,G$10/TEL_fec!G$10)</f>
        <v>0.67871374697061704</v>
      </c>
      <c r="H86" s="336">
        <f>IF(H$10=0,0,H$10/TEL_fec!H$10)</f>
        <v>0.68458019080874666</v>
      </c>
      <c r="I86" s="336">
        <f>IF(I$10=0,0,I$10/TEL_fec!I$10)</f>
        <v>0.6887929967668085</v>
      </c>
      <c r="J86" s="336">
        <f>IF(J$10=0,0,J$10/TEL_fec!J$10)</f>
        <v>0.68641306423547377</v>
      </c>
      <c r="K86" s="336">
        <f>IF(K$10=0,0,K$10/TEL_fec!K$10)</f>
        <v>0.69479231952764353</v>
      </c>
      <c r="L86" s="336">
        <f>IF(L$10=0,0,L$10/TEL_fec!L$10)</f>
        <v>0.69267409558023796</v>
      </c>
      <c r="M86" s="336">
        <f>IF(M$10=0,0,M$10/TEL_fec!M$10)</f>
        <v>0.69323015477830396</v>
      </c>
      <c r="N86" s="336">
        <f>IF(N$10=0,0,N$10/TEL_fec!N$10)</f>
        <v>0.69499145789719363</v>
      </c>
      <c r="O86" s="336">
        <f>IF(O$10=0,0,O$10/TEL_fec!O$10)</f>
        <v>0.69514147590122211</v>
      </c>
      <c r="P86" s="336">
        <f>IF(P$10=0,0,P$10/TEL_fec!P$10)</f>
        <v>0.6963554820911606</v>
      </c>
      <c r="Q86" s="336">
        <f>IF(Q$10=0,0,Q$10/TEL_fec!Q$10)</f>
        <v>0.69443110087192073</v>
      </c>
      <c r="R86" s="336">
        <f>IF(R$10=0,0,R$10/TEL_fec!R$10)</f>
        <v>0.69868363188324356</v>
      </c>
      <c r="S86" s="336">
        <f>IF(S$10=0,0,S$10/TEL_fec!S$10)</f>
        <v>0.70753178353028989</v>
      </c>
      <c r="T86" s="336">
        <f>IF(T$10=0,0,T$10/TEL_fec!T$10)</f>
        <v>0.73209448807523014</v>
      </c>
      <c r="U86" s="336">
        <f>IF(U$10=0,0,U$10/TEL_fec!U$10)</f>
        <v>0.74040924942265307</v>
      </c>
      <c r="V86" s="336">
        <f>IF(V$10=0,0,V$10/TEL_fec!V$10)</f>
        <v>0.74455659732524448</v>
      </c>
      <c r="W86" s="336">
        <f>IF(W$10=0,0,W$10/TEL_fec!W$10)</f>
        <v>0.73920267005644191</v>
      </c>
      <c r="X86" s="336">
        <f>IF(X$10=0,0,X$10/TEL_fec!X$10)</f>
        <v>0.73353432789890716</v>
      </c>
      <c r="Y86" s="336">
        <f>IF(Y$10=0,0,Y$10/TEL_fec!Y$10)</f>
        <v>0.73454951321503881</v>
      </c>
      <c r="DA86" s="68"/>
    </row>
    <row r="87" spans="1:105" ht="12" customHeight="1" x14ac:dyDescent="0.25">
      <c r="A87" s="174" t="s">
        <v>2707</v>
      </c>
      <c r="B87" s="349">
        <f>IF(B$16=0,0,B$16/TEL_fec!B$16)</f>
        <v>0.52531043968796465</v>
      </c>
      <c r="C87" s="349">
        <f>IF(C$16=0,0,C$16/TEL_fec!C$16)</f>
        <v>0.52601042706759682</v>
      </c>
      <c r="D87" s="349">
        <f>IF(D$16=0,0,D$16/TEL_fec!D$16)</f>
        <v>0.52404385481572291</v>
      </c>
      <c r="E87" s="349">
        <f>IF(E$16=0,0,E$16/TEL_fec!E$16)</f>
        <v>0.53767786770367865</v>
      </c>
      <c r="F87" s="349">
        <f>IF(F$16=0,0,F$16/TEL_fec!F$16)</f>
        <v>0.53755884429126144</v>
      </c>
      <c r="G87" s="349">
        <f>IF(G$16=0,0,G$16/TEL_fec!G$16)</f>
        <v>0.54271095780646883</v>
      </c>
      <c r="H87" s="349">
        <f>IF(H$16=0,0,H$16/TEL_fec!H$16)</f>
        <v>0.53749308261647322</v>
      </c>
      <c r="I87" s="349">
        <f>IF(I$16=0,0,I$16/TEL_fec!I$16)</f>
        <v>0.53095664611787696</v>
      </c>
      <c r="J87" s="349">
        <f>IF(J$16=0,0,J$16/TEL_fec!J$16)</f>
        <v>0.52810567834611133</v>
      </c>
      <c r="K87" s="349">
        <f>IF(K$16=0,0,K$16/TEL_fec!K$16)</f>
        <v>0.53473578329295923</v>
      </c>
      <c r="L87" s="349">
        <f>IF(L$16=0,0,L$16/TEL_fec!L$16)</f>
        <v>0.52765014944140742</v>
      </c>
      <c r="M87" s="349">
        <f>IF(M$16=0,0,M$16/TEL_fec!M$16)</f>
        <v>0.53443824825512232</v>
      </c>
      <c r="N87" s="349">
        <f>IF(N$16=0,0,N$16/TEL_fec!N$16)</f>
        <v>0.53121939480328595</v>
      </c>
      <c r="O87" s="349">
        <f>IF(O$16=0,0,O$16/TEL_fec!O$16)</f>
        <v>0.52886230889024388</v>
      </c>
      <c r="P87" s="349">
        <f>IF(P$16=0,0,P$16/TEL_fec!P$16)</f>
        <v>0.52806411210654403</v>
      </c>
      <c r="Q87" s="349">
        <f>IF(Q$16=0,0,Q$16/TEL_fec!Q$16)</f>
        <v>0.5267856333569938</v>
      </c>
      <c r="R87" s="349">
        <f>IF(R$16=0,0,R$16/TEL_fec!R$16)</f>
        <v>0.53299251431968042</v>
      </c>
      <c r="S87" s="349">
        <f>IF(S$16=0,0,S$16/TEL_fec!S$16)</f>
        <v>0.54251249861560347</v>
      </c>
      <c r="T87" s="349">
        <f>IF(T$16=0,0,T$16/TEL_fec!T$16)</f>
        <v>0.5411148467768212</v>
      </c>
      <c r="U87" s="349">
        <f>IF(U$16=0,0,U$16/TEL_fec!U$16)</f>
        <v>0.54082329014361796</v>
      </c>
      <c r="V87" s="349">
        <f>IF(V$16=0,0,V$16/TEL_fec!V$16)</f>
        <v>0.53858272693741183</v>
      </c>
      <c r="W87" s="349">
        <f>IF(W$16=0,0,W$16/TEL_fec!W$16)</f>
        <v>0.53843284237404498</v>
      </c>
      <c r="X87" s="349">
        <f>IF(X$16=0,0,X$16/TEL_fec!X$16)</f>
        <v>0.53890885839415181</v>
      </c>
      <c r="Y87" s="349">
        <f>IF(Y$16=0,0,Y$16/TEL_fec!Y$16)</f>
        <v>0.53762056515486278</v>
      </c>
      <c r="DA87" s="178"/>
    </row>
    <row r="88" spans="1:105" ht="12" customHeight="1" x14ac:dyDescent="0.25">
      <c r="A88" s="174" t="s">
        <v>2719</v>
      </c>
      <c r="B88" s="349">
        <f>IF(B$27=0,0,B$27/TEL_fec!B$27)</f>
        <v>0.46469769664704558</v>
      </c>
      <c r="C88" s="349">
        <f>IF(C$27=0,0,C$27/TEL_fec!C$27)</f>
        <v>0.46531691625210475</v>
      </c>
      <c r="D88" s="349">
        <f>IF(D$27=0,0,D$27/TEL_fec!D$27)</f>
        <v>0.46357725618313955</v>
      </c>
      <c r="E88" s="349">
        <f>IF(E$27=0,0,E$27/TEL_fec!E$27)</f>
        <v>0.47563811373786918</v>
      </c>
      <c r="F88" s="349">
        <f>IF(F$27=0,0,F$27/TEL_fec!F$27)</f>
        <v>0.4755328237961155</v>
      </c>
      <c r="G88" s="349">
        <f>IF(G$27=0,0,G$27/TEL_fec!G$27)</f>
        <v>0.48009046267495314</v>
      </c>
      <c r="H88" s="349">
        <f>IF(H$27=0,0,H$27/TEL_fec!H$27)</f>
        <v>0.47547465000687977</v>
      </c>
      <c r="I88" s="349">
        <f>IF(I$27=0,0,I$27/TEL_fec!I$27)</f>
        <v>0.46969241771966053</v>
      </c>
      <c r="J88" s="349">
        <f>IF(J$27=0,0,J$27/TEL_fec!J$27)</f>
        <v>0.46717040776771424</v>
      </c>
      <c r="K88" s="349">
        <f>IF(K$27=0,0,K$27/TEL_fec!K$27)</f>
        <v>0.47303550060531019</v>
      </c>
      <c r="L88" s="349">
        <f>IF(L$27=0,0,L$27/TEL_fec!L$27)</f>
        <v>0.46676743989047553</v>
      </c>
      <c r="M88" s="349">
        <f>IF(M$27=0,0,M$27/TEL_fec!M$27)</f>
        <v>0.47277229653337743</v>
      </c>
      <c r="N88" s="349">
        <f>IF(N$27=0,0,N$27/TEL_fec!N$27)</f>
        <v>0.46992484924906042</v>
      </c>
      <c r="O88" s="349">
        <f>IF(O$27=0,0,O$27/TEL_fec!O$27)</f>
        <v>0.46783973478752355</v>
      </c>
      <c r="P88" s="349">
        <f>IF(P$27=0,0,P$27/TEL_fec!P$27)</f>
        <v>0.46713363763271182</v>
      </c>
      <c r="Q88" s="349">
        <f>IF(Q$27=0,0,Q$27/TEL_fec!Q$27)</f>
        <v>0.46600267566195597</v>
      </c>
      <c r="R88" s="349">
        <f>IF(R$27=0,0,R$27/TEL_fec!R$27)</f>
        <v>0.47149337805202474</v>
      </c>
      <c r="S88" s="349">
        <f>IF(S$27=0,0,S$27/TEL_fec!S$27)</f>
        <v>0.47991490262149528</v>
      </c>
      <c r="T88" s="349">
        <f>IF(T$27=0,0,T$27/TEL_fec!T$27)</f>
        <v>0.47867851830257252</v>
      </c>
      <c r="U88" s="349">
        <f>IF(U$27=0,0,U$27/TEL_fec!U$27)</f>
        <v>0.47842060281935428</v>
      </c>
      <c r="V88" s="349">
        <f>IF(V$27=0,0,V$27/TEL_fec!V$27)</f>
        <v>0.4764385661369413</v>
      </c>
      <c r="W88" s="349">
        <f>IF(W$27=0,0,W$27/TEL_fec!W$27)</f>
        <v>0.47630597594627061</v>
      </c>
      <c r="X88" s="349">
        <f>IF(X$27=0,0,X$27/TEL_fec!X$27)</f>
        <v>0.47672706704098056</v>
      </c>
      <c r="Y88" s="349">
        <f>IF(Y$27=0,0,Y$27/TEL_fec!Y$27)</f>
        <v>0.47558742302160922</v>
      </c>
      <c r="DA88" s="178"/>
    </row>
    <row r="89" spans="1:105" ht="12" customHeight="1" x14ac:dyDescent="0.25">
      <c r="A89" s="174" t="s">
        <v>2731</v>
      </c>
      <c r="B89" s="349">
        <f>IF(B$38=0,0,B$38/TEL_fec!B$38)</f>
        <v>0.59175613005770311</v>
      </c>
      <c r="C89" s="349">
        <f>IF(C$38=0,0,C$38/TEL_fec!C$38)</f>
        <v>0.59175613005770322</v>
      </c>
      <c r="D89" s="349">
        <f>IF(D$38=0,0,D$38/TEL_fec!D$38)</f>
        <v>0.59175613005770311</v>
      </c>
      <c r="E89" s="349">
        <f>IF(E$38=0,0,E$38/TEL_fec!E$38)</f>
        <v>0.59175613005770322</v>
      </c>
      <c r="F89" s="349">
        <f>IF(F$38=0,0,F$38/TEL_fec!F$38)</f>
        <v>0.59175613005770311</v>
      </c>
      <c r="G89" s="349">
        <f>IF(G$38=0,0,G$38/TEL_fec!G$38)</f>
        <v>0.59175613005770322</v>
      </c>
      <c r="H89" s="349">
        <f>IF(H$38=0,0,H$38/TEL_fec!H$38)</f>
        <v>0.59175613005770322</v>
      </c>
      <c r="I89" s="349">
        <f>IF(I$38=0,0,I$38/TEL_fec!I$38)</f>
        <v>0.59175613005770322</v>
      </c>
      <c r="J89" s="349">
        <f>IF(J$38=0,0,J$38/TEL_fec!J$38)</f>
        <v>0.59175613005770311</v>
      </c>
      <c r="K89" s="349">
        <f>IF(K$38=0,0,K$38/TEL_fec!K$38)</f>
        <v>0.591756130057703</v>
      </c>
      <c r="L89" s="349">
        <f>IF(L$38=0,0,L$38/TEL_fec!L$38)</f>
        <v>0.59175613005770322</v>
      </c>
      <c r="M89" s="349">
        <f>IF(M$38=0,0,M$38/TEL_fec!M$38)</f>
        <v>0.59175613005770322</v>
      </c>
      <c r="N89" s="349">
        <f>IF(N$38=0,0,N$38/TEL_fec!N$38)</f>
        <v>0.591756130057703</v>
      </c>
      <c r="O89" s="349">
        <f>IF(O$38=0,0,O$38/TEL_fec!O$38)</f>
        <v>0.59175613005770333</v>
      </c>
      <c r="P89" s="349">
        <f>IF(P$38=0,0,P$38/TEL_fec!P$38)</f>
        <v>0.59175613005770344</v>
      </c>
      <c r="Q89" s="349">
        <f>IF(Q$38=0,0,Q$38/TEL_fec!Q$38)</f>
        <v>0.59175613005770333</v>
      </c>
      <c r="R89" s="349">
        <f>IF(R$38=0,0,R$38/TEL_fec!R$38)</f>
        <v>0.59175613005770289</v>
      </c>
      <c r="S89" s="349">
        <f>IF(S$38=0,0,S$38/TEL_fec!S$38)</f>
        <v>0.59175613005770333</v>
      </c>
      <c r="T89" s="349">
        <f>IF(T$38=0,0,T$38/TEL_fec!T$38)</f>
        <v>0.591756130057703</v>
      </c>
      <c r="U89" s="349">
        <f>IF(U$38=0,0,U$38/TEL_fec!U$38)</f>
        <v>0.59175613005770322</v>
      </c>
      <c r="V89" s="349">
        <f>IF(V$38=0,0,V$38/TEL_fec!V$38)</f>
        <v>0.59175613005770333</v>
      </c>
      <c r="W89" s="349">
        <f>IF(W$38=0,0,W$38/TEL_fec!W$38)</f>
        <v>0.59175613005770311</v>
      </c>
      <c r="X89" s="349">
        <f>IF(X$38=0,0,X$38/TEL_fec!X$38)</f>
        <v>0.59175613005770333</v>
      </c>
      <c r="Y89" s="349">
        <f>IF(Y$38=0,0,Y$38/TEL_fec!Y$38)</f>
        <v>0.59175613005770322</v>
      </c>
      <c r="DA89" s="178"/>
    </row>
    <row r="90" spans="1:105" ht="12" customHeight="1" x14ac:dyDescent="0.25">
      <c r="A90" s="174" t="s">
        <v>2733</v>
      </c>
      <c r="B90" s="349">
        <f>IF(B$39=0,0,B$39/TEL_fec!B$39)</f>
        <v>0.40127101955084582</v>
      </c>
      <c r="C90" s="349">
        <f>IF(C$39=0,0,C$39/TEL_fec!C$39)</f>
        <v>0.4036455832524885</v>
      </c>
      <c r="D90" s="349">
        <f>IF(D$39=0,0,D$39/TEL_fec!D$39)</f>
        <v>0.40374979277454898</v>
      </c>
      <c r="E90" s="349">
        <f>IF(E$39=0,0,E$39/TEL_fec!E$39)</f>
        <v>0.40483877421602599</v>
      </c>
      <c r="F90" s="349">
        <f>IF(F$39=0,0,F$39/TEL_fec!F$39)</f>
        <v>0.4056278772925988</v>
      </c>
      <c r="G90" s="349">
        <f>IF(G$39=0,0,G$39/TEL_fec!G$39)</f>
        <v>0.40841468923985502</v>
      </c>
      <c r="H90" s="349">
        <f>IF(H$39=0,0,H$39/TEL_fec!H$39)</f>
        <v>0.40859641644877398</v>
      </c>
      <c r="I90" s="349">
        <f>IF(I$39=0,0,I$39/TEL_fec!I$39)</f>
        <v>0.40810202381224264</v>
      </c>
      <c r="J90" s="349">
        <f>IF(J$39=0,0,J$39/TEL_fec!J$39)</f>
        <v>0.40766295478018699</v>
      </c>
      <c r="K90" s="349">
        <f>IF(K$39=0,0,K$39/TEL_fec!K$39)</f>
        <v>0.40977396316016229</v>
      </c>
      <c r="L90" s="349">
        <f>IF(L$39=0,0,L$39/TEL_fec!L$39)</f>
        <v>0.40775599166768212</v>
      </c>
      <c r="M90" s="349">
        <f>IF(M$39=0,0,M$39/TEL_fec!M$39)</f>
        <v>0.41094368751056848</v>
      </c>
      <c r="N90" s="349">
        <f>IF(N$39=0,0,N$39/TEL_fec!N$39)</f>
        <v>0.41101187447800702</v>
      </c>
      <c r="O90" s="349">
        <f>IF(O$39=0,0,O$39/TEL_fec!O$39)</f>
        <v>0.40901841010468937</v>
      </c>
      <c r="P90" s="349">
        <f>IF(P$39=0,0,P$39/TEL_fec!P$39)</f>
        <v>0.40913929805631477</v>
      </c>
      <c r="Q90" s="349">
        <f>IF(Q$39=0,0,Q$39/TEL_fec!Q$39)</f>
        <v>0.40841286384277914</v>
      </c>
      <c r="R90" s="349">
        <f>IF(R$39=0,0,R$39/TEL_fec!R$39)</f>
        <v>0.41014310347790744</v>
      </c>
      <c r="S90" s="349">
        <f>IF(S$39=0,0,S$39/TEL_fec!S$39)</f>
        <v>0.41338932609774914</v>
      </c>
      <c r="T90" s="349">
        <f>IF(T$39=0,0,T$39/TEL_fec!T$39)</f>
        <v>0.41535457786552266</v>
      </c>
      <c r="U90" s="349">
        <f>IF(U$39=0,0,U$39/TEL_fec!U$39)</f>
        <v>0.4156268497808196</v>
      </c>
      <c r="V90" s="349">
        <f>IF(V$39=0,0,V$39/TEL_fec!V$39)</f>
        <v>0.41589534218197105</v>
      </c>
      <c r="W90" s="349">
        <f>IF(W$39=0,0,W$39/TEL_fec!W$39)</f>
        <v>0.41571614975812277</v>
      </c>
      <c r="X90" s="349">
        <f>IF(X$39=0,0,X$39/TEL_fec!X$39)</f>
        <v>0.41534986942457347</v>
      </c>
      <c r="Y90" s="349">
        <f>IF(Y$39=0,0,Y$39/TEL_fec!Y$39)</f>
        <v>0.41538332033902059</v>
      </c>
      <c r="DA90" s="178"/>
    </row>
    <row r="91" spans="1:105" ht="12" customHeight="1" x14ac:dyDescent="0.25">
      <c r="A91" s="41" t="s">
        <v>2757</v>
      </c>
      <c r="B91" s="337">
        <f>IF(B$59=0,0,B$59/TEL_fec!B$59)</f>
        <v>0.46815341364508078</v>
      </c>
      <c r="C91" s="337">
        <f>IF(C$59=0,0,C$59/TEL_fec!C$59)</f>
        <v>0.4681534136450809</v>
      </c>
      <c r="D91" s="337">
        <f>IF(D$59=0,0,D$59/TEL_fec!D$59)</f>
        <v>0.4681534136450809</v>
      </c>
      <c r="E91" s="337">
        <f>IF(E$59=0,0,E$59/TEL_fec!E$59)</f>
        <v>0.46815341364508056</v>
      </c>
      <c r="F91" s="337">
        <f>IF(F$59=0,0,F$59/TEL_fec!F$59)</f>
        <v>0.46815341364508101</v>
      </c>
      <c r="G91" s="337">
        <f>IF(G$59=0,0,G$59/TEL_fec!G$59)</f>
        <v>0.46815341364508101</v>
      </c>
      <c r="H91" s="337">
        <f>IF(H$59=0,0,H$59/TEL_fec!H$59)</f>
        <v>0.46815341364508101</v>
      </c>
      <c r="I91" s="337">
        <f>IF(I$59=0,0,I$59/TEL_fec!I$59)</f>
        <v>0.4681534136450809</v>
      </c>
      <c r="J91" s="337">
        <f>IF(J$59=0,0,J$59/TEL_fec!J$59)</f>
        <v>0.46815341364508095</v>
      </c>
      <c r="K91" s="337">
        <f>IF(K$59=0,0,K$59/TEL_fec!K$59)</f>
        <v>0.46815341364508078</v>
      </c>
      <c r="L91" s="337">
        <f>IF(L$59=0,0,L$59/TEL_fec!L$59)</f>
        <v>0.46815341364508112</v>
      </c>
      <c r="M91" s="337">
        <f>IF(M$59=0,0,M$59/TEL_fec!M$59)</f>
        <v>0.4681534136450809</v>
      </c>
      <c r="N91" s="337">
        <f>IF(N$59=0,0,N$59/TEL_fec!N$59)</f>
        <v>0.46815341364508084</v>
      </c>
      <c r="O91" s="337">
        <f>IF(O$59=0,0,O$59/TEL_fec!O$59)</f>
        <v>0.4681534136450809</v>
      </c>
      <c r="P91" s="337">
        <f>IF(P$59=0,0,P$59/TEL_fec!P$59)</f>
        <v>0.46815341364508101</v>
      </c>
      <c r="Q91" s="337">
        <f>IF(Q$59=0,0,Q$59/TEL_fec!Q$59)</f>
        <v>0.46815341364508095</v>
      </c>
      <c r="R91" s="337">
        <f>IF(R$59=0,0,R$59/TEL_fec!R$59)</f>
        <v>0.4681534136450809</v>
      </c>
      <c r="S91" s="337">
        <f>IF(S$59=0,0,S$59/TEL_fec!S$59)</f>
        <v>0.46815341364508112</v>
      </c>
      <c r="T91" s="337">
        <f>IF(T$59=0,0,T$59/TEL_fec!T$59)</f>
        <v>0.46815341364508101</v>
      </c>
      <c r="U91" s="337">
        <f>IF(U$59=0,0,U$59/TEL_fec!U$59)</f>
        <v>0.46815341364508095</v>
      </c>
      <c r="V91" s="337">
        <f>IF(V$59=0,0,V$59/TEL_fec!V$59)</f>
        <v>0.4681534136450809</v>
      </c>
      <c r="W91" s="337">
        <f>IF(W$59=0,0,W$59/TEL_fec!W$59)</f>
        <v>0.46815341364508101</v>
      </c>
      <c r="X91" s="337">
        <f>IF(X$59=0,0,X$59/TEL_fec!X$59)</f>
        <v>0.4681534136450809</v>
      </c>
      <c r="Y91" s="337">
        <f>IF(Y$59=0,0,Y$59/TEL_fec!Y$59)</f>
        <v>0.4681534136450809</v>
      </c>
      <c r="DA91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7">
    <tabColor theme="6" tint="-0.249977111117893"/>
    <pageSetUpPr fitToPage="1"/>
  </sheetPr>
  <dimension ref="A1:DA91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Textiles and leather / CO2 emissions"</f>
        <v>SI: Textiles and leather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342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25</v>
      </c>
      <c r="B5" s="223">
        <v>157.8130025531066</v>
      </c>
      <c r="C5" s="223">
        <v>140.4480777202107</v>
      </c>
      <c r="D5" s="223">
        <v>111.8597504470934</v>
      </c>
      <c r="E5" s="223">
        <v>118.7645360384757</v>
      </c>
      <c r="F5" s="223">
        <v>109.62949499870891</v>
      </c>
      <c r="G5" s="223">
        <v>94.386370677930586</v>
      </c>
      <c r="H5" s="223">
        <v>88.734858118487324</v>
      </c>
      <c r="I5" s="223">
        <v>77.67470051882934</v>
      </c>
      <c r="J5" s="223">
        <v>60.947101077973528</v>
      </c>
      <c r="K5" s="223">
        <v>43.335843478131373</v>
      </c>
      <c r="L5" s="223">
        <v>43.053870598822797</v>
      </c>
      <c r="M5" s="223">
        <v>31.733911078301819</v>
      </c>
      <c r="N5" s="223">
        <v>28.805491078613251</v>
      </c>
      <c r="O5" s="223">
        <v>31.12754615845915</v>
      </c>
      <c r="P5" s="223">
        <v>27.440394838752951</v>
      </c>
      <c r="Q5" s="223">
        <v>24.913665718798399</v>
      </c>
      <c r="R5" s="223">
        <v>26.02416707893903</v>
      </c>
      <c r="S5" s="223">
        <v>23.683465798340151</v>
      </c>
      <c r="T5" s="223">
        <v>14.8883734790712</v>
      </c>
      <c r="U5" s="223">
        <v>14.296637519060249</v>
      </c>
      <c r="V5" s="223">
        <v>13.47154091835289</v>
      </c>
      <c r="W5" s="223">
        <v>14.771603158112621</v>
      </c>
      <c r="X5" s="223">
        <v>15.378635878971259</v>
      </c>
      <c r="Y5" s="223">
        <v>14.83355411790278</v>
      </c>
      <c r="DA5" s="89" t="s">
        <v>2813</v>
      </c>
    </row>
    <row r="6" spans="1:105" ht="12" customHeight="1" x14ac:dyDescent="0.25">
      <c r="A6" s="55" t="s">
        <v>91</v>
      </c>
      <c r="B6" s="259">
        <v>0</v>
      </c>
      <c r="C6" s="259">
        <v>0</v>
      </c>
      <c r="D6" s="259">
        <v>0</v>
      </c>
      <c r="E6" s="259">
        <v>0</v>
      </c>
      <c r="F6" s="259">
        <v>0</v>
      </c>
      <c r="G6" s="259">
        <v>0</v>
      </c>
      <c r="H6" s="259">
        <v>0</v>
      </c>
      <c r="I6" s="259">
        <v>0</v>
      </c>
      <c r="J6" s="259">
        <v>0</v>
      </c>
      <c r="K6" s="259">
        <v>0</v>
      </c>
      <c r="L6" s="259">
        <v>0</v>
      </c>
      <c r="M6" s="259">
        <v>0</v>
      </c>
      <c r="N6" s="259">
        <v>0</v>
      </c>
      <c r="O6" s="259">
        <v>0</v>
      </c>
      <c r="P6" s="259">
        <v>0</v>
      </c>
      <c r="Q6" s="259">
        <v>0</v>
      </c>
      <c r="R6" s="259">
        <v>0</v>
      </c>
      <c r="S6" s="259">
        <v>0</v>
      </c>
      <c r="T6" s="259">
        <v>0</v>
      </c>
      <c r="U6" s="259">
        <v>0</v>
      </c>
      <c r="V6" s="259">
        <v>0</v>
      </c>
      <c r="W6" s="259">
        <v>0</v>
      </c>
      <c r="X6" s="259">
        <v>0</v>
      </c>
      <c r="Y6" s="259">
        <v>0</v>
      </c>
      <c r="DA6" s="67" t="s">
        <v>2814</v>
      </c>
    </row>
    <row r="7" spans="1:105" ht="12" customHeight="1" x14ac:dyDescent="0.25">
      <c r="A7" s="173" t="s">
        <v>92</v>
      </c>
      <c r="B7" s="224">
        <v>0</v>
      </c>
      <c r="C7" s="224">
        <v>0</v>
      </c>
      <c r="D7" s="224">
        <v>0</v>
      </c>
      <c r="E7" s="224">
        <v>0</v>
      </c>
      <c r="F7" s="224">
        <v>0</v>
      </c>
      <c r="G7" s="224">
        <v>0</v>
      </c>
      <c r="H7" s="224">
        <v>0</v>
      </c>
      <c r="I7" s="224">
        <v>0</v>
      </c>
      <c r="J7" s="224">
        <v>0</v>
      </c>
      <c r="K7" s="224">
        <v>0</v>
      </c>
      <c r="L7" s="224">
        <v>0</v>
      </c>
      <c r="M7" s="224">
        <v>0</v>
      </c>
      <c r="N7" s="224">
        <v>0</v>
      </c>
      <c r="O7" s="224">
        <v>0</v>
      </c>
      <c r="P7" s="224">
        <v>0</v>
      </c>
      <c r="Q7" s="224">
        <v>0</v>
      </c>
      <c r="R7" s="224">
        <v>0</v>
      </c>
      <c r="S7" s="224">
        <v>0</v>
      </c>
      <c r="T7" s="224">
        <v>0</v>
      </c>
      <c r="U7" s="224">
        <v>0</v>
      </c>
      <c r="V7" s="224">
        <v>0</v>
      </c>
      <c r="W7" s="224">
        <v>0</v>
      </c>
      <c r="X7" s="224">
        <v>0</v>
      </c>
      <c r="Y7" s="224">
        <v>0</v>
      </c>
      <c r="DA7" s="177" t="s">
        <v>2815</v>
      </c>
    </row>
    <row r="8" spans="1:105" ht="12" customHeight="1" x14ac:dyDescent="0.25">
      <c r="A8" s="173" t="s">
        <v>93</v>
      </c>
      <c r="B8" s="224">
        <v>0</v>
      </c>
      <c r="C8" s="224">
        <v>0</v>
      </c>
      <c r="D8" s="224">
        <v>0</v>
      </c>
      <c r="E8" s="224">
        <v>0</v>
      </c>
      <c r="F8" s="224">
        <v>0</v>
      </c>
      <c r="G8" s="224">
        <v>0</v>
      </c>
      <c r="H8" s="224">
        <v>0</v>
      </c>
      <c r="I8" s="224">
        <v>0</v>
      </c>
      <c r="J8" s="224">
        <v>0</v>
      </c>
      <c r="K8" s="224">
        <v>0</v>
      </c>
      <c r="L8" s="224">
        <v>0</v>
      </c>
      <c r="M8" s="224">
        <v>0</v>
      </c>
      <c r="N8" s="224">
        <v>0</v>
      </c>
      <c r="O8" s="224">
        <v>0</v>
      </c>
      <c r="P8" s="224">
        <v>0</v>
      </c>
      <c r="Q8" s="224">
        <v>0</v>
      </c>
      <c r="R8" s="224">
        <v>0</v>
      </c>
      <c r="S8" s="224">
        <v>0</v>
      </c>
      <c r="T8" s="224">
        <v>0</v>
      </c>
      <c r="U8" s="224">
        <v>0</v>
      </c>
      <c r="V8" s="224">
        <v>0</v>
      </c>
      <c r="W8" s="224">
        <v>0</v>
      </c>
      <c r="X8" s="224">
        <v>0</v>
      </c>
      <c r="Y8" s="224">
        <v>0</v>
      </c>
      <c r="DA8" s="177" t="s">
        <v>2816</v>
      </c>
    </row>
    <row r="9" spans="1:105" ht="12" customHeight="1" x14ac:dyDescent="0.25">
      <c r="A9" s="173" t="s">
        <v>94</v>
      </c>
      <c r="B9" s="224">
        <v>0</v>
      </c>
      <c r="C9" s="224">
        <v>0</v>
      </c>
      <c r="D9" s="224">
        <v>0</v>
      </c>
      <c r="E9" s="224">
        <v>0</v>
      </c>
      <c r="F9" s="224">
        <v>0</v>
      </c>
      <c r="G9" s="224">
        <v>0</v>
      </c>
      <c r="H9" s="224">
        <v>0</v>
      </c>
      <c r="I9" s="224">
        <v>0</v>
      </c>
      <c r="J9" s="224">
        <v>0</v>
      </c>
      <c r="K9" s="224">
        <v>0</v>
      </c>
      <c r="L9" s="224">
        <v>0</v>
      </c>
      <c r="M9" s="224">
        <v>0</v>
      </c>
      <c r="N9" s="224">
        <v>0</v>
      </c>
      <c r="O9" s="224">
        <v>0</v>
      </c>
      <c r="P9" s="224">
        <v>0</v>
      </c>
      <c r="Q9" s="224">
        <v>0</v>
      </c>
      <c r="R9" s="224">
        <v>0</v>
      </c>
      <c r="S9" s="224">
        <v>0</v>
      </c>
      <c r="T9" s="224">
        <v>0</v>
      </c>
      <c r="U9" s="224">
        <v>0</v>
      </c>
      <c r="V9" s="224">
        <v>0</v>
      </c>
      <c r="W9" s="224">
        <v>0</v>
      </c>
      <c r="X9" s="224">
        <v>0</v>
      </c>
      <c r="Y9" s="224">
        <v>0</v>
      </c>
      <c r="DA9" s="177" t="s">
        <v>2817</v>
      </c>
    </row>
    <row r="10" spans="1:105" ht="12" customHeight="1" x14ac:dyDescent="0.25">
      <c r="A10" s="56" t="s">
        <v>95</v>
      </c>
      <c r="B10" s="260">
        <v>20.789712083648549</v>
      </c>
      <c r="C10" s="260">
        <v>17.823063228715259</v>
      </c>
      <c r="D10" s="260">
        <v>13.86484687297798</v>
      </c>
      <c r="E10" s="260">
        <v>18.15121316761126</v>
      </c>
      <c r="F10" s="260">
        <v>16.25016356156695</v>
      </c>
      <c r="G10" s="260">
        <v>14.34455408575289</v>
      </c>
      <c r="H10" s="260">
        <v>12.112672422124181</v>
      </c>
      <c r="I10" s="260">
        <v>11.12378393182891</v>
      </c>
      <c r="J10" s="260">
        <v>8.8043138849631202</v>
      </c>
      <c r="K10" s="260">
        <v>5.406947579900752</v>
      </c>
      <c r="L10" s="260">
        <v>6.1930660797716071</v>
      </c>
      <c r="M10" s="260">
        <v>4.9829964865375471</v>
      </c>
      <c r="N10" s="260">
        <v>4.2864883336896602</v>
      </c>
      <c r="O10" s="260">
        <v>4.5723010585205426</v>
      </c>
      <c r="P10" s="260">
        <v>3.8143163428788278</v>
      </c>
      <c r="Q10" s="260">
        <v>3.529014052091402</v>
      </c>
      <c r="R10" s="260">
        <v>3.463226479387707</v>
      </c>
      <c r="S10" s="260">
        <v>3.0500678762319362</v>
      </c>
      <c r="T10" s="260">
        <v>1.642820288707912</v>
      </c>
      <c r="U10" s="260">
        <v>1.4791864479349099</v>
      </c>
      <c r="V10" s="260">
        <v>1.3380705414300329</v>
      </c>
      <c r="W10" s="260">
        <v>1.4258150859228209</v>
      </c>
      <c r="X10" s="260">
        <v>1.524666805885144</v>
      </c>
      <c r="Y10" s="260">
        <v>1.526234501646651</v>
      </c>
      <c r="DA10" s="68" t="s">
        <v>2818</v>
      </c>
    </row>
    <row r="11" spans="1:105" ht="12" customHeight="1" x14ac:dyDescent="0.25">
      <c r="A11" s="37" t="s">
        <v>159</v>
      </c>
      <c r="B11" s="226">
        <v>3.2997181754228189</v>
      </c>
      <c r="C11" s="226">
        <v>2.1237884541727681</v>
      </c>
      <c r="D11" s="226">
        <v>2.1103810604636579</v>
      </c>
      <c r="E11" s="226">
        <v>3.4700292186540751</v>
      </c>
      <c r="F11" s="226">
        <v>2.8446139578102279</v>
      </c>
      <c r="G11" s="226">
        <v>2.1471465494970339</v>
      </c>
      <c r="H11" s="226">
        <v>1.5020023847833419</v>
      </c>
      <c r="I11" s="226">
        <v>1.0310634171469311</v>
      </c>
      <c r="J11" s="226">
        <v>1.0183831239809531</v>
      </c>
      <c r="K11" s="226">
        <v>0.92357944457928032</v>
      </c>
      <c r="L11" s="226">
        <v>0.53292868473313804</v>
      </c>
      <c r="M11" s="226">
        <v>0.49565849483517332</v>
      </c>
      <c r="N11" s="226">
        <v>0.46972311880760231</v>
      </c>
      <c r="O11" s="226">
        <v>0.51647017679211593</v>
      </c>
      <c r="P11" s="226">
        <v>0.49626835568501432</v>
      </c>
      <c r="Q11" s="226">
        <v>0.51247364016995056</v>
      </c>
      <c r="R11" s="226">
        <v>0.47846979720812072</v>
      </c>
      <c r="S11" s="226">
        <v>0.19953150025262231</v>
      </c>
      <c r="T11" s="226">
        <v>0.38117860074327159</v>
      </c>
      <c r="U11" s="226">
        <v>9.9667350325174278E-2</v>
      </c>
      <c r="V11" s="226">
        <v>7.8362019676077907E-2</v>
      </c>
      <c r="W11" s="226">
        <v>7.0659336163730477E-2</v>
      </c>
      <c r="X11" s="226">
        <v>0.10462027983139389</v>
      </c>
      <c r="Y11" s="226">
        <v>9.5385389218497416E-2</v>
      </c>
      <c r="DA11" s="69" t="s">
        <v>2819</v>
      </c>
    </row>
    <row r="12" spans="1:105" ht="12" customHeight="1" x14ac:dyDescent="0.25">
      <c r="A12" s="37" t="s">
        <v>35</v>
      </c>
      <c r="B12" s="226">
        <v>17.489993908225731</v>
      </c>
      <c r="C12" s="226">
        <v>15.69927477454249</v>
      </c>
      <c r="D12" s="226">
        <v>11.754465812514329</v>
      </c>
      <c r="E12" s="226">
        <v>14.68118394895718</v>
      </c>
      <c r="F12" s="226">
        <v>13.40554960375672</v>
      </c>
      <c r="G12" s="226">
        <v>12.197407536255859</v>
      </c>
      <c r="H12" s="226">
        <v>10.61067003734084</v>
      </c>
      <c r="I12" s="226">
        <v>10.092720514681981</v>
      </c>
      <c r="J12" s="226">
        <v>7.7859307609821684</v>
      </c>
      <c r="K12" s="226">
        <v>4.4833681353214718</v>
      </c>
      <c r="L12" s="226">
        <v>5.6601373950384692</v>
      </c>
      <c r="M12" s="226">
        <v>4.4873379917023737</v>
      </c>
      <c r="N12" s="226">
        <v>3.8167652148820581</v>
      </c>
      <c r="O12" s="226">
        <v>4.0558308817284274</v>
      </c>
      <c r="P12" s="226">
        <v>3.3180479871938142</v>
      </c>
      <c r="Q12" s="226">
        <v>3.0165404119214512</v>
      </c>
      <c r="R12" s="226">
        <v>2.9847566821795861</v>
      </c>
      <c r="S12" s="226">
        <v>2.850536375979313</v>
      </c>
      <c r="T12" s="226">
        <v>1.2616416879646399</v>
      </c>
      <c r="U12" s="226">
        <v>1.379519097609736</v>
      </c>
      <c r="V12" s="226">
        <v>1.259708521753955</v>
      </c>
      <c r="W12" s="226">
        <v>1.3551557497590909</v>
      </c>
      <c r="X12" s="226">
        <v>1.42004652605375</v>
      </c>
      <c r="Y12" s="226">
        <v>1.430849112428153</v>
      </c>
      <c r="DA12" s="69" t="s">
        <v>2820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2821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 t="s">
        <v>2822</v>
      </c>
    </row>
    <row r="15" spans="1:105" ht="12" customHeight="1" x14ac:dyDescent="0.25">
      <c r="A15" s="37" t="s">
        <v>40</v>
      </c>
      <c r="B15" s="226">
        <v>0</v>
      </c>
      <c r="C15" s="226">
        <v>0</v>
      </c>
      <c r="D15" s="226">
        <v>0</v>
      </c>
      <c r="E15" s="226">
        <v>0</v>
      </c>
      <c r="F15" s="226">
        <v>0</v>
      </c>
      <c r="G15" s="226">
        <v>0</v>
      </c>
      <c r="H15" s="226">
        <v>0</v>
      </c>
      <c r="I15" s="226">
        <v>0</v>
      </c>
      <c r="J15" s="226">
        <v>0</v>
      </c>
      <c r="K15" s="226">
        <v>0</v>
      </c>
      <c r="L15" s="226">
        <v>0</v>
      </c>
      <c r="M15" s="226">
        <v>0</v>
      </c>
      <c r="N15" s="226">
        <v>0</v>
      </c>
      <c r="O15" s="226">
        <v>0</v>
      </c>
      <c r="P15" s="226">
        <v>0</v>
      </c>
      <c r="Q15" s="226">
        <v>0</v>
      </c>
      <c r="R15" s="226">
        <v>0</v>
      </c>
      <c r="S15" s="226">
        <v>0</v>
      </c>
      <c r="T15" s="226">
        <v>0</v>
      </c>
      <c r="U15" s="226">
        <v>0</v>
      </c>
      <c r="V15" s="226">
        <v>0</v>
      </c>
      <c r="W15" s="226">
        <v>0</v>
      </c>
      <c r="X15" s="226">
        <v>0</v>
      </c>
      <c r="Y15" s="226">
        <v>0</v>
      </c>
      <c r="DA15" s="69" t="s">
        <v>2823</v>
      </c>
    </row>
    <row r="16" spans="1:105" ht="12" customHeight="1" x14ac:dyDescent="0.25">
      <c r="A16" s="57" t="s">
        <v>2707</v>
      </c>
      <c r="B16" s="261">
        <v>11.25327936851688</v>
      </c>
      <c r="C16" s="261">
        <v>10.06649205570287</v>
      </c>
      <c r="D16" s="261">
        <v>8.0419359510343469</v>
      </c>
      <c r="E16" s="261">
        <v>8.031101916944964</v>
      </c>
      <c r="F16" s="261">
        <v>7.4864066835329979</v>
      </c>
      <c r="G16" s="261">
        <v>6.4057533711927119</v>
      </c>
      <c r="H16" s="261">
        <v>6.2156066434107116</v>
      </c>
      <c r="I16" s="261">
        <v>5.3178753060694879</v>
      </c>
      <c r="J16" s="261">
        <v>4.1749825900868718</v>
      </c>
      <c r="K16" s="261">
        <v>3.0816386280814618</v>
      </c>
      <c r="L16" s="261">
        <v>2.9155203700956771</v>
      </c>
      <c r="M16" s="261">
        <v>2.098781453661049</v>
      </c>
      <c r="N16" s="261">
        <v>1.9449383163703271</v>
      </c>
      <c r="O16" s="261">
        <v>2.087638394554296</v>
      </c>
      <c r="P16" s="261">
        <v>1.8761959422069849</v>
      </c>
      <c r="Q16" s="261">
        <v>1.690739635688606</v>
      </c>
      <c r="R16" s="261">
        <v>1.803123982357711</v>
      </c>
      <c r="S16" s="261">
        <v>1.6548438610726941</v>
      </c>
      <c r="T16" s="261">
        <v>1.061539311813364</v>
      </c>
      <c r="U16" s="261">
        <v>1.0253275719864039</v>
      </c>
      <c r="V16" s="261">
        <v>0.97585897937308375</v>
      </c>
      <c r="W16" s="261">
        <v>1.088568342484123</v>
      </c>
      <c r="X16" s="261">
        <v>1.132114979436903</v>
      </c>
      <c r="Y16" s="261">
        <v>1.08356150859121</v>
      </c>
      <c r="DA16" s="70" t="s">
        <v>2824</v>
      </c>
    </row>
    <row r="17" spans="1:105" ht="12" customHeight="1" x14ac:dyDescent="0.25">
      <c r="A17" s="46" t="s">
        <v>28</v>
      </c>
      <c r="B17" s="229">
        <v>0.50032819715074828</v>
      </c>
      <c r="C17" s="229">
        <v>0.43884879792163051</v>
      </c>
      <c r="D17" s="229">
        <v>0.51181438072290408</v>
      </c>
      <c r="E17" s="229">
        <v>0</v>
      </c>
      <c r="F17" s="229">
        <v>0</v>
      </c>
      <c r="G17" s="229">
        <v>0</v>
      </c>
      <c r="H17" s="229">
        <v>0</v>
      </c>
      <c r="I17" s="229">
        <v>0</v>
      </c>
      <c r="J17" s="229">
        <v>0</v>
      </c>
      <c r="K17" s="229">
        <v>0</v>
      </c>
      <c r="L17" s="229">
        <v>0</v>
      </c>
      <c r="M17" s="229">
        <v>0</v>
      </c>
      <c r="N17" s="229">
        <v>0</v>
      </c>
      <c r="O17" s="229">
        <v>0</v>
      </c>
      <c r="P17" s="229">
        <v>0</v>
      </c>
      <c r="Q17" s="229">
        <v>0</v>
      </c>
      <c r="R17" s="229">
        <v>0</v>
      </c>
      <c r="S17" s="229">
        <v>0</v>
      </c>
      <c r="T17" s="229">
        <v>0</v>
      </c>
      <c r="U17" s="229">
        <v>0</v>
      </c>
      <c r="V17" s="229">
        <v>0</v>
      </c>
      <c r="W17" s="229">
        <v>0</v>
      </c>
      <c r="X17" s="229">
        <v>0</v>
      </c>
      <c r="Y17" s="229">
        <v>0</v>
      </c>
      <c r="DA17" s="73" t="s">
        <v>2825</v>
      </c>
    </row>
    <row r="18" spans="1:105" ht="12" customHeight="1" x14ac:dyDescent="0.25">
      <c r="A18" s="46" t="s">
        <v>30</v>
      </c>
      <c r="B18" s="229">
        <v>0</v>
      </c>
      <c r="C18" s="229">
        <v>0</v>
      </c>
      <c r="D18" s="229">
        <v>0</v>
      </c>
      <c r="E18" s="229">
        <v>0</v>
      </c>
      <c r="F18" s="229">
        <v>0</v>
      </c>
      <c r="G18" s="229">
        <v>0</v>
      </c>
      <c r="H18" s="229">
        <v>0</v>
      </c>
      <c r="I18" s="229">
        <v>0</v>
      </c>
      <c r="J18" s="229">
        <v>0</v>
      </c>
      <c r="K18" s="229">
        <v>0</v>
      </c>
      <c r="L18" s="229">
        <v>0</v>
      </c>
      <c r="M18" s="229">
        <v>0</v>
      </c>
      <c r="N18" s="229">
        <v>0</v>
      </c>
      <c r="O18" s="229">
        <v>0</v>
      </c>
      <c r="P18" s="229">
        <v>0</v>
      </c>
      <c r="Q18" s="229">
        <v>0</v>
      </c>
      <c r="R18" s="229">
        <v>0</v>
      </c>
      <c r="S18" s="229">
        <v>0</v>
      </c>
      <c r="T18" s="229">
        <v>0</v>
      </c>
      <c r="U18" s="229">
        <v>0</v>
      </c>
      <c r="V18" s="229">
        <v>0</v>
      </c>
      <c r="W18" s="229">
        <v>0</v>
      </c>
      <c r="X18" s="229">
        <v>0</v>
      </c>
      <c r="Y18" s="229">
        <v>0</v>
      </c>
      <c r="DA18" s="73" t="s">
        <v>2826</v>
      </c>
    </row>
    <row r="19" spans="1:105" ht="12" customHeight="1" x14ac:dyDescent="0.25">
      <c r="A19" s="46" t="s">
        <v>31</v>
      </c>
      <c r="B19" s="229">
        <v>0</v>
      </c>
      <c r="C19" s="229">
        <v>0</v>
      </c>
      <c r="D19" s="229">
        <v>0</v>
      </c>
      <c r="E19" s="229">
        <v>0</v>
      </c>
      <c r="F19" s="229">
        <v>0.2392857454922617</v>
      </c>
      <c r="G19" s="229">
        <v>0.2388622120167008</v>
      </c>
      <c r="H19" s="229">
        <v>0.24211581500976981</v>
      </c>
      <c r="I19" s="229">
        <v>0</v>
      </c>
      <c r="J19" s="229">
        <v>0</v>
      </c>
      <c r="K19" s="229">
        <v>0</v>
      </c>
      <c r="L19" s="229">
        <v>0</v>
      </c>
      <c r="M19" s="229">
        <v>0</v>
      </c>
      <c r="N19" s="229">
        <v>0</v>
      </c>
      <c r="O19" s="229">
        <v>0</v>
      </c>
      <c r="P19" s="229">
        <v>0</v>
      </c>
      <c r="Q19" s="229">
        <v>0</v>
      </c>
      <c r="R19" s="229">
        <v>0</v>
      </c>
      <c r="S19" s="229">
        <v>0.2197725550312068</v>
      </c>
      <c r="T19" s="229">
        <v>5.3796661624603413E-2</v>
      </c>
      <c r="U19" s="229">
        <v>0.1835996506577374</v>
      </c>
      <c r="V19" s="229">
        <v>0.15587796779731269</v>
      </c>
      <c r="W19" s="229">
        <v>0.1915119316041792</v>
      </c>
      <c r="X19" s="229">
        <v>0.2004061564212658</v>
      </c>
      <c r="Y19" s="229">
        <v>0.13841099363882661</v>
      </c>
      <c r="DA19" s="73" t="s">
        <v>2827</v>
      </c>
    </row>
    <row r="20" spans="1:105" ht="12" customHeight="1" x14ac:dyDescent="0.25">
      <c r="A20" s="46" t="s">
        <v>159</v>
      </c>
      <c r="B20" s="229">
        <v>1.2990951675044899</v>
      </c>
      <c r="C20" s="229">
        <v>0.87193426341292624</v>
      </c>
      <c r="D20" s="229">
        <v>0.87274956520417968</v>
      </c>
      <c r="E20" s="229">
        <v>1.249034943442842</v>
      </c>
      <c r="F20" s="229">
        <v>1.049196924302803</v>
      </c>
      <c r="G20" s="229">
        <v>0.84816786075482287</v>
      </c>
      <c r="H20" s="229">
        <v>0.64636389772215441</v>
      </c>
      <c r="I20" s="229">
        <v>0.42209568474574949</v>
      </c>
      <c r="J20" s="229">
        <v>0.42396353746376481</v>
      </c>
      <c r="K20" s="229">
        <v>0.43791168490546117</v>
      </c>
      <c r="L20" s="229">
        <v>0.20751806551169241</v>
      </c>
      <c r="M20" s="229">
        <v>0.20876572141283081</v>
      </c>
      <c r="N20" s="229">
        <v>0.2131307542991718</v>
      </c>
      <c r="O20" s="229">
        <v>0.2075722851882639</v>
      </c>
      <c r="P20" s="229">
        <v>0.21126016224007771</v>
      </c>
      <c r="Q20" s="229">
        <v>0.20905088432412841</v>
      </c>
      <c r="R20" s="229">
        <v>0.21404021825451519</v>
      </c>
      <c r="S20" s="229">
        <v>9.3880510953643359E-2</v>
      </c>
      <c r="T20" s="229">
        <v>0.23382346562714321</v>
      </c>
      <c r="U20" s="229">
        <v>5.6656633769418242E-2</v>
      </c>
      <c r="V20" s="229">
        <v>4.802091233130306E-2</v>
      </c>
      <c r="W20" s="229">
        <v>4.4455561678372148E-2</v>
      </c>
      <c r="X20" s="229">
        <v>6.3932419469633059E-2</v>
      </c>
      <c r="Y20" s="229">
        <v>5.9069264678219449E-2</v>
      </c>
      <c r="DA20" s="73" t="s">
        <v>2828</v>
      </c>
    </row>
    <row r="21" spans="1:105" ht="12" customHeight="1" x14ac:dyDescent="0.25">
      <c r="A21" s="46" t="s">
        <v>32</v>
      </c>
      <c r="B21" s="229">
        <v>2.568065958186736</v>
      </c>
      <c r="C21" s="229">
        <v>2.3102762772996561</v>
      </c>
      <c r="D21" s="229">
        <v>1.7963044380843669</v>
      </c>
      <c r="E21" s="229">
        <v>1.497583585067652</v>
      </c>
      <c r="F21" s="229">
        <v>1.2534705232272429</v>
      </c>
      <c r="G21" s="229">
        <v>0.50049183713397649</v>
      </c>
      <c r="H21" s="229">
        <v>0.76098634910534824</v>
      </c>
      <c r="I21" s="229">
        <v>0.76403204329374141</v>
      </c>
      <c r="J21" s="229">
        <v>0.50965470737529739</v>
      </c>
      <c r="K21" s="229">
        <v>0.51795497443709482</v>
      </c>
      <c r="L21" s="229">
        <v>0.50399115563083763</v>
      </c>
      <c r="M21" s="229">
        <v>0</v>
      </c>
      <c r="N21" s="229">
        <v>0</v>
      </c>
      <c r="O21" s="229">
        <v>0.25000473837545822</v>
      </c>
      <c r="P21" s="229">
        <v>0.25245128833061031</v>
      </c>
      <c r="Q21" s="229">
        <v>0.25116606437803668</v>
      </c>
      <c r="R21" s="229">
        <v>0.25387310834584598</v>
      </c>
      <c r="S21" s="229">
        <v>0</v>
      </c>
      <c r="T21" s="229">
        <v>0</v>
      </c>
      <c r="U21" s="229">
        <v>0</v>
      </c>
      <c r="V21" s="229">
        <v>0</v>
      </c>
      <c r="W21" s="229">
        <v>0</v>
      </c>
      <c r="X21" s="229">
        <v>0</v>
      </c>
      <c r="Y21" s="229">
        <v>0</v>
      </c>
      <c r="DA21" s="73" t="s">
        <v>2829</v>
      </c>
    </row>
    <row r="22" spans="1:105" ht="12" customHeight="1" x14ac:dyDescent="0.25">
      <c r="A22" s="46" t="s">
        <v>33</v>
      </c>
      <c r="B22" s="229">
        <v>0</v>
      </c>
      <c r="C22" s="229">
        <v>0</v>
      </c>
      <c r="D22" s="229">
        <v>0</v>
      </c>
      <c r="E22" s="229">
        <v>0</v>
      </c>
      <c r="F22" s="229">
        <v>0</v>
      </c>
      <c r="G22" s="229">
        <v>0</v>
      </c>
      <c r="H22" s="229">
        <v>0</v>
      </c>
      <c r="I22" s="229">
        <v>0</v>
      </c>
      <c r="J22" s="229">
        <v>0</v>
      </c>
      <c r="K22" s="229">
        <v>0</v>
      </c>
      <c r="L22" s="229">
        <v>0</v>
      </c>
      <c r="M22" s="229">
        <v>0</v>
      </c>
      <c r="N22" s="229">
        <v>0</v>
      </c>
      <c r="O22" s="229">
        <v>0</v>
      </c>
      <c r="P22" s="229">
        <v>0</v>
      </c>
      <c r="Q22" s="229">
        <v>0</v>
      </c>
      <c r="R22" s="229">
        <v>0</v>
      </c>
      <c r="S22" s="229">
        <v>0</v>
      </c>
      <c r="T22" s="229">
        <v>0</v>
      </c>
      <c r="U22" s="229">
        <v>8.7357350151422261E-4</v>
      </c>
      <c r="V22" s="229">
        <v>0</v>
      </c>
      <c r="W22" s="229">
        <v>0</v>
      </c>
      <c r="X22" s="229">
        <v>0</v>
      </c>
      <c r="Y22" s="229">
        <v>0</v>
      </c>
      <c r="DA22" s="73" t="s">
        <v>2830</v>
      </c>
    </row>
    <row r="23" spans="1:105" ht="12" customHeight="1" x14ac:dyDescent="0.25">
      <c r="A23" s="46" t="s">
        <v>35</v>
      </c>
      <c r="B23" s="229">
        <v>6.885790045674903</v>
      </c>
      <c r="C23" s="229">
        <v>6.4454327170686607</v>
      </c>
      <c r="D23" s="229">
        <v>4.8610675670228964</v>
      </c>
      <c r="E23" s="229">
        <v>5.2844833884344693</v>
      </c>
      <c r="F23" s="229">
        <v>4.9444534905106909</v>
      </c>
      <c r="G23" s="229">
        <v>4.8182314612872119</v>
      </c>
      <c r="H23" s="229">
        <v>4.5661405815734391</v>
      </c>
      <c r="I23" s="229">
        <v>4.131747578029997</v>
      </c>
      <c r="J23" s="229">
        <v>3.2413643452478098</v>
      </c>
      <c r="K23" s="229">
        <v>2.1257719687389058</v>
      </c>
      <c r="L23" s="229">
        <v>2.2040111489531471</v>
      </c>
      <c r="M23" s="229">
        <v>1.8900157322482181</v>
      </c>
      <c r="N23" s="229">
        <v>1.731807562071155</v>
      </c>
      <c r="O23" s="229">
        <v>1.630061370990574</v>
      </c>
      <c r="P23" s="229">
        <v>1.4124844916362971</v>
      </c>
      <c r="Q23" s="229">
        <v>1.230522686986441</v>
      </c>
      <c r="R23" s="229">
        <v>1.33521065575735</v>
      </c>
      <c r="S23" s="229">
        <v>1.341190795087843</v>
      </c>
      <c r="T23" s="229">
        <v>0.77391918456161746</v>
      </c>
      <c r="U23" s="229">
        <v>0.78419771405773453</v>
      </c>
      <c r="V23" s="229">
        <v>0.77196009924446796</v>
      </c>
      <c r="W23" s="229">
        <v>0.85260084920157142</v>
      </c>
      <c r="X23" s="229">
        <v>0.86777640354600361</v>
      </c>
      <c r="Y23" s="229">
        <v>0.88608125027416451</v>
      </c>
      <c r="DA23" s="73" t="s">
        <v>2831</v>
      </c>
    </row>
    <row r="24" spans="1:105" ht="12" customHeight="1" x14ac:dyDescent="0.25">
      <c r="A24" s="46" t="s">
        <v>36</v>
      </c>
      <c r="B24" s="229">
        <v>0</v>
      </c>
      <c r="C24" s="229">
        <v>0</v>
      </c>
      <c r="D24" s="229">
        <v>0</v>
      </c>
      <c r="E24" s="229">
        <v>0</v>
      </c>
      <c r="F24" s="229">
        <v>0</v>
      </c>
      <c r="G24" s="229">
        <v>0</v>
      </c>
      <c r="H24" s="229">
        <v>0</v>
      </c>
      <c r="I24" s="229">
        <v>0</v>
      </c>
      <c r="J24" s="229">
        <v>0</v>
      </c>
      <c r="K24" s="229">
        <v>0</v>
      </c>
      <c r="L24" s="229">
        <v>0</v>
      </c>
      <c r="M24" s="229">
        <v>0</v>
      </c>
      <c r="N24" s="229">
        <v>0</v>
      </c>
      <c r="O24" s="229">
        <v>0</v>
      </c>
      <c r="P24" s="229">
        <v>0</v>
      </c>
      <c r="Q24" s="229">
        <v>0</v>
      </c>
      <c r="R24" s="229">
        <v>0</v>
      </c>
      <c r="S24" s="229">
        <v>0</v>
      </c>
      <c r="T24" s="229">
        <v>0</v>
      </c>
      <c r="U24" s="229">
        <v>0</v>
      </c>
      <c r="V24" s="229">
        <v>0</v>
      </c>
      <c r="W24" s="229">
        <v>0</v>
      </c>
      <c r="X24" s="229">
        <v>0</v>
      </c>
      <c r="Y24" s="229">
        <v>0</v>
      </c>
      <c r="DA24" s="73" t="s">
        <v>2832</v>
      </c>
    </row>
    <row r="25" spans="1:105" ht="12" customHeight="1" x14ac:dyDescent="0.25">
      <c r="A25" s="46" t="s">
        <v>38</v>
      </c>
      <c r="B25" s="229">
        <v>0</v>
      </c>
      <c r="C25" s="229">
        <v>0</v>
      </c>
      <c r="D25" s="229">
        <v>0</v>
      </c>
      <c r="E25" s="229">
        <v>0</v>
      </c>
      <c r="F25" s="229">
        <v>0</v>
      </c>
      <c r="G25" s="229">
        <v>0</v>
      </c>
      <c r="H25" s="229">
        <v>0</v>
      </c>
      <c r="I25" s="229">
        <v>0</v>
      </c>
      <c r="J25" s="229">
        <v>0</v>
      </c>
      <c r="K25" s="229">
        <v>0</v>
      </c>
      <c r="L25" s="229">
        <v>0</v>
      </c>
      <c r="M25" s="229">
        <v>0</v>
      </c>
      <c r="N25" s="229">
        <v>0</v>
      </c>
      <c r="O25" s="229">
        <v>0</v>
      </c>
      <c r="P25" s="229">
        <v>0</v>
      </c>
      <c r="Q25" s="229">
        <v>0</v>
      </c>
      <c r="R25" s="229">
        <v>0</v>
      </c>
      <c r="S25" s="229">
        <v>0</v>
      </c>
      <c r="T25" s="229">
        <v>0</v>
      </c>
      <c r="U25" s="229">
        <v>0</v>
      </c>
      <c r="V25" s="229">
        <v>0</v>
      </c>
      <c r="W25" s="229">
        <v>0</v>
      </c>
      <c r="X25" s="229">
        <v>0</v>
      </c>
      <c r="Y25" s="229">
        <v>0</v>
      </c>
      <c r="DA25" s="73" t="s">
        <v>2833</v>
      </c>
    </row>
    <row r="26" spans="1:105" ht="12" customHeight="1" x14ac:dyDescent="0.25">
      <c r="A26" s="46" t="s">
        <v>39</v>
      </c>
      <c r="B26" s="229">
        <v>0</v>
      </c>
      <c r="C26" s="229">
        <v>0</v>
      </c>
      <c r="D26" s="229">
        <v>0</v>
      </c>
      <c r="E26" s="229">
        <v>0</v>
      </c>
      <c r="F26" s="229">
        <v>0</v>
      </c>
      <c r="G26" s="229">
        <v>0</v>
      </c>
      <c r="H26" s="229">
        <v>0</v>
      </c>
      <c r="I26" s="229">
        <v>0</v>
      </c>
      <c r="J26" s="229">
        <v>0</v>
      </c>
      <c r="K26" s="229">
        <v>0</v>
      </c>
      <c r="L26" s="229">
        <v>0</v>
      </c>
      <c r="M26" s="229">
        <v>0</v>
      </c>
      <c r="N26" s="229">
        <v>0</v>
      </c>
      <c r="O26" s="229">
        <v>0</v>
      </c>
      <c r="P26" s="229">
        <v>0</v>
      </c>
      <c r="Q26" s="229">
        <v>0</v>
      </c>
      <c r="R26" s="229">
        <v>0</v>
      </c>
      <c r="S26" s="229">
        <v>0</v>
      </c>
      <c r="T26" s="229">
        <v>0</v>
      </c>
      <c r="U26" s="229">
        <v>0</v>
      </c>
      <c r="V26" s="229">
        <v>0</v>
      </c>
      <c r="W26" s="229">
        <v>0</v>
      </c>
      <c r="X26" s="229">
        <v>0</v>
      </c>
      <c r="Y26" s="229">
        <v>0</v>
      </c>
      <c r="DA26" s="73" t="s">
        <v>2834</v>
      </c>
    </row>
    <row r="27" spans="1:105" ht="12" customHeight="1" x14ac:dyDescent="0.25">
      <c r="A27" s="57" t="s">
        <v>2719</v>
      </c>
      <c r="B27" s="261">
        <v>95.652874632393491</v>
      </c>
      <c r="C27" s="261">
        <v>85.565182473474451</v>
      </c>
      <c r="D27" s="261">
        <v>68.356455583791956</v>
      </c>
      <c r="E27" s="261">
        <v>68.264366294032172</v>
      </c>
      <c r="F27" s="261">
        <v>63.634456810030493</v>
      </c>
      <c r="G27" s="261">
        <v>54.448903655138039</v>
      </c>
      <c r="H27" s="261">
        <v>52.832656468991061</v>
      </c>
      <c r="I27" s="261">
        <v>45.201940101590658</v>
      </c>
      <c r="J27" s="261">
        <v>35.487352015738409</v>
      </c>
      <c r="K27" s="261">
        <v>26.19392833869242</v>
      </c>
      <c r="L27" s="261">
        <v>24.781923145813259</v>
      </c>
      <c r="M27" s="261">
        <v>17.839642356118919</v>
      </c>
      <c r="N27" s="261">
        <v>16.531975689147782</v>
      </c>
      <c r="O27" s="261">
        <v>17.744926353711509</v>
      </c>
      <c r="P27" s="261">
        <v>15.94766550875937</v>
      </c>
      <c r="Q27" s="261">
        <v>14.371286903353139</v>
      </c>
      <c r="R27" s="261">
        <v>15.32655385004055</v>
      </c>
      <c r="S27" s="261">
        <v>14.066172819117901</v>
      </c>
      <c r="T27" s="261">
        <v>9.0230841504135952</v>
      </c>
      <c r="U27" s="261">
        <v>8.7152843618844393</v>
      </c>
      <c r="V27" s="261">
        <v>8.294801324671214</v>
      </c>
      <c r="W27" s="261">
        <v>9.2528309111150477</v>
      </c>
      <c r="X27" s="261">
        <v>9.6229773252136699</v>
      </c>
      <c r="Y27" s="261">
        <v>9.2102728230252886</v>
      </c>
      <c r="DA27" s="70" t="s">
        <v>2835</v>
      </c>
    </row>
    <row r="28" spans="1:105" ht="12" customHeight="1" x14ac:dyDescent="0.25">
      <c r="A28" s="46" t="s">
        <v>28</v>
      </c>
      <c r="B28" s="229">
        <v>4.2527896757813624</v>
      </c>
      <c r="C28" s="229">
        <v>3.7302147823338592</v>
      </c>
      <c r="D28" s="229">
        <v>4.350422236144686</v>
      </c>
      <c r="E28" s="229">
        <v>0</v>
      </c>
      <c r="F28" s="229">
        <v>0</v>
      </c>
      <c r="G28" s="229">
        <v>0</v>
      </c>
      <c r="H28" s="229">
        <v>0</v>
      </c>
      <c r="I28" s="229">
        <v>0</v>
      </c>
      <c r="J28" s="229">
        <v>0</v>
      </c>
      <c r="K28" s="229">
        <v>0</v>
      </c>
      <c r="L28" s="229">
        <v>0</v>
      </c>
      <c r="M28" s="229">
        <v>0</v>
      </c>
      <c r="N28" s="229">
        <v>0</v>
      </c>
      <c r="O28" s="229">
        <v>0</v>
      </c>
      <c r="P28" s="229">
        <v>0</v>
      </c>
      <c r="Q28" s="229">
        <v>0</v>
      </c>
      <c r="R28" s="229">
        <v>0</v>
      </c>
      <c r="S28" s="229">
        <v>0</v>
      </c>
      <c r="T28" s="229">
        <v>0</v>
      </c>
      <c r="U28" s="229">
        <v>0</v>
      </c>
      <c r="V28" s="229">
        <v>0</v>
      </c>
      <c r="W28" s="229">
        <v>0</v>
      </c>
      <c r="X28" s="229">
        <v>0</v>
      </c>
      <c r="Y28" s="229">
        <v>0</v>
      </c>
      <c r="DA28" s="73" t="s">
        <v>2836</v>
      </c>
    </row>
    <row r="29" spans="1:105" ht="12" customHeight="1" x14ac:dyDescent="0.25">
      <c r="A29" s="46" t="s">
        <v>30</v>
      </c>
      <c r="B29" s="229">
        <v>0</v>
      </c>
      <c r="C29" s="229">
        <v>0</v>
      </c>
      <c r="D29" s="229">
        <v>0</v>
      </c>
      <c r="E29" s="229">
        <v>0</v>
      </c>
      <c r="F29" s="229">
        <v>0</v>
      </c>
      <c r="G29" s="229">
        <v>0</v>
      </c>
      <c r="H29" s="229">
        <v>0</v>
      </c>
      <c r="I29" s="229">
        <v>0</v>
      </c>
      <c r="J29" s="229">
        <v>0</v>
      </c>
      <c r="K29" s="229">
        <v>0</v>
      </c>
      <c r="L29" s="229">
        <v>0</v>
      </c>
      <c r="M29" s="229">
        <v>0</v>
      </c>
      <c r="N29" s="229">
        <v>0</v>
      </c>
      <c r="O29" s="229">
        <v>0</v>
      </c>
      <c r="P29" s="229">
        <v>0</v>
      </c>
      <c r="Q29" s="229">
        <v>0</v>
      </c>
      <c r="R29" s="229">
        <v>0</v>
      </c>
      <c r="S29" s="229">
        <v>0</v>
      </c>
      <c r="T29" s="229">
        <v>0</v>
      </c>
      <c r="U29" s="229">
        <v>0</v>
      </c>
      <c r="V29" s="229">
        <v>0</v>
      </c>
      <c r="W29" s="229">
        <v>0</v>
      </c>
      <c r="X29" s="229">
        <v>0</v>
      </c>
      <c r="Y29" s="229">
        <v>0</v>
      </c>
      <c r="DA29" s="73" t="s">
        <v>2837</v>
      </c>
    </row>
    <row r="30" spans="1:105" ht="12" customHeight="1" x14ac:dyDescent="0.25">
      <c r="A30" s="46" t="s">
        <v>31</v>
      </c>
      <c r="B30" s="229">
        <v>0</v>
      </c>
      <c r="C30" s="229">
        <v>0</v>
      </c>
      <c r="D30" s="229">
        <v>0</v>
      </c>
      <c r="E30" s="229">
        <v>0</v>
      </c>
      <c r="F30" s="229">
        <v>2.0339288366842241</v>
      </c>
      <c r="G30" s="229">
        <v>2.0303288021419572</v>
      </c>
      <c r="H30" s="229">
        <v>2.0579844275830439</v>
      </c>
      <c r="I30" s="229">
        <v>0</v>
      </c>
      <c r="J30" s="229">
        <v>0</v>
      </c>
      <c r="K30" s="229">
        <v>0</v>
      </c>
      <c r="L30" s="229">
        <v>0</v>
      </c>
      <c r="M30" s="229">
        <v>0</v>
      </c>
      <c r="N30" s="229">
        <v>0</v>
      </c>
      <c r="O30" s="229">
        <v>0</v>
      </c>
      <c r="P30" s="229">
        <v>0</v>
      </c>
      <c r="Q30" s="229">
        <v>0</v>
      </c>
      <c r="R30" s="229">
        <v>0</v>
      </c>
      <c r="S30" s="229">
        <v>1.8680667177652579</v>
      </c>
      <c r="T30" s="229">
        <v>0.457271623809129</v>
      </c>
      <c r="U30" s="229">
        <v>1.5605970305907679</v>
      </c>
      <c r="V30" s="229">
        <v>1.3249627262771591</v>
      </c>
      <c r="W30" s="229">
        <v>1.627851418635524</v>
      </c>
      <c r="X30" s="229">
        <v>1.7034523295807591</v>
      </c>
      <c r="Y30" s="229">
        <v>1.176493445930026</v>
      </c>
      <c r="DA30" s="73" t="s">
        <v>2838</v>
      </c>
    </row>
    <row r="31" spans="1:105" ht="12" customHeight="1" x14ac:dyDescent="0.25">
      <c r="A31" s="46" t="s">
        <v>159</v>
      </c>
      <c r="B31" s="229">
        <v>11.04230892378817</v>
      </c>
      <c r="C31" s="229">
        <v>7.4114412390098732</v>
      </c>
      <c r="D31" s="229">
        <v>7.418371304235527</v>
      </c>
      <c r="E31" s="229">
        <v>10.616797019264149</v>
      </c>
      <c r="F31" s="229">
        <v>8.9181738565738247</v>
      </c>
      <c r="G31" s="229">
        <v>7.2094268164159931</v>
      </c>
      <c r="H31" s="229">
        <v>5.4940931306383138</v>
      </c>
      <c r="I31" s="229">
        <v>3.587813320338872</v>
      </c>
      <c r="J31" s="229">
        <v>3.6036900684420008</v>
      </c>
      <c r="K31" s="229">
        <v>3.722249321696419</v>
      </c>
      <c r="L31" s="229">
        <v>1.7639035568493859</v>
      </c>
      <c r="M31" s="229">
        <v>1.7745086320090631</v>
      </c>
      <c r="N31" s="229">
        <v>1.81161141154296</v>
      </c>
      <c r="O31" s="229">
        <v>1.7643644241002421</v>
      </c>
      <c r="P31" s="229">
        <v>1.79571137904066</v>
      </c>
      <c r="Q31" s="229">
        <v>1.7769325167550909</v>
      </c>
      <c r="R31" s="229">
        <v>1.8193418551633791</v>
      </c>
      <c r="S31" s="229">
        <v>0.79798434310596866</v>
      </c>
      <c r="T31" s="229">
        <v>1.9874994578307179</v>
      </c>
      <c r="U31" s="229">
        <v>0.48158138704005499</v>
      </c>
      <c r="V31" s="229">
        <v>0.40817775481607621</v>
      </c>
      <c r="W31" s="229">
        <v>0.37787227426616349</v>
      </c>
      <c r="X31" s="229">
        <v>0.54342556549188092</v>
      </c>
      <c r="Y31" s="229">
        <v>0.50208874976486539</v>
      </c>
      <c r="DA31" s="73" t="s">
        <v>2839</v>
      </c>
    </row>
    <row r="32" spans="1:105" ht="12" customHeight="1" x14ac:dyDescent="0.25">
      <c r="A32" s="46" t="s">
        <v>32</v>
      </c>
      <c r="B32" s="229">
        <v>21.82856064458726</v>
      </c>
      <c r="C32" s="229">
        <v>19.637348357047081</v>
      </c>
      <c r="D32" s="229">
        <v>15.26858772371712</v>
      </c>
      <c r="E32" s="229">
        <v>12.729460473075029</v>
      </c>
      <c r="F32" s="229">
        <v>10.65449944743156</v>
      </c>
      <c r="G32" s="229">
        <v>4.2541806156388002</v>
      </c>
      <c r="H32" s="229">
        <v>6.4683839673954644</v>
      </c>
      <c r="I32" s="229">
        <v>6.4942723679968033</v>
      </c>
      <c r="J32" s="229">
        <v>4.3320650126900277</v>
      </c>
      <c r="K32" s="229">
        <v>4.4026172827153056</v>
      </c>
      <c r="L32" s="229">
        <v>4.2839248228621214</v>
      </c>
      <c r="M32" s="229">
        <v>0</v>
      </c>
      <c r="N32" s="229">
        <v>0</v>
      </c>
      <c r="O32" s="229">
        <v>2.125040276191394</v>
      </c>
      <c r="P32" s="229">
        <v>2.145835950810187</v>
      </c>
      <c r="Q32" s="229">
        <v>2.1349115472133109</v>
      </c>
      <c r="R32" s="229">
        <v>2.1579214209396911</v>
      </c>
      <c r="S32" s="229">
        <v>0</v>
      </c>
      <c r="T32" s="229">
        <v>0</v>
      </c>
      <c r="U32" s="229">
        <v>0</v>
      </c>
      <c r="V32" s="229">
        <v>0</v>
      </c>
      <c r="W32" s="229">
        <v>0</v>
      </c>
      <c r="X32" s="229">
        <v>0</v>
      </c>
      <c r="Y32" s="229">
        <v>0</v>
      </c>
      <c r="DA32" s="73" t="s">
        <v>2840</v>
      </c>
    </row>
    <row r="33" spans="1:105" ht="12" customHeight="1" x14ac:dyDescent="0.25">
      <c r="A33" s="46" t="s">
        <v>33</v>
      </c>
      <c r="B33" s="229">
        <v>0</v>
      </c>
      <c r="C33" s="229">
        <v>0</v>
      </c>
      <c r="D33" s="229">
        <v>0</v>
      </c>
      <c r="E33" s="229">
        <v>0</v>
      </c>
      <c r="F33" s="229">
        <v>0</v>
      </c>
      <c r="G33" s="229">
        <v>0</v>
      </c>
      <c r="H33" s="229">
        <v>0</v>
      </c>
      <c r="I33" s="229">
        <v>0</v>
      </c>
      <c r="J33" s="229">
        <v>0</v>
      </c>
      <c r="K33" s="229">
        <v>0</v>
      </c>
      <c r="L33" s="229">
        <v>0</v>
      </c>
      <c r="M33" s="229">
        <v>0</v>
      </c>
      <c r="N33" s="229">
        <v>0</v>
      </c>
      <c r="O33" s="229">
        <v>0</v>
      </c>
      <c r="P33" s="229">
        <v>0</v>
      </c>
      <c r="Q33" s="229">
        <v>0</v>
      </c>
      <c r="R33" s="229">
        <v>0</v>
      </c>
      <c r="S33" s="229">
        <v>0</v>
      </c>
      <c r="T33" s="229">
        <v>0</v>
      </c>
      <c r="U33" s="229">
        <v>7.4253747628708908E-3</v>
      </c>
      <c r="V33" s="229">
        <v>0</v>
      </c>
      <c r="W33" s="229">
        <v>0</v>
      </c>
      <c r="X33" s="229">
        <v>0</v>
      </c>
      <c r="Y33" s="229">
        <v>0</v>
      </c>
      <c r="DA33" s="73" t="s">
        <v>2841</v>
      </c>
    </row>
    <row r="34" spans="1:105" ht="12" customHeight="1" x14ac:dyDescent="0.25">
      <c r="A34" s="46" t="s">
        <v>35</v>
      </c>
      <c r="B34" s="229">
        <v>58.529215388236693</v>
      </c>
      <c r="C34" s="229">
        <v>54.786178095083642</v>
      </c>
      <c r="D34" s="229">
        <v>41.319074319694622</v>
      </c>
      <c r="E34" s="229">
        <v>44.918108801692981</v>
      </c>
      <c r="F34" s="229">
        <v>42.027854669340883</v>
      </c>
      <c r="G34" s="229">
        <v>40.954967420941287</v>
      </c>
      <c r="H34" s="229">
        <v>38.812194943374237</v>
      </c>
      <c r="I34" s="229">
        <v>35.119854413254977</v>
      </c>
      <c r="J34" s="229">
        <v>27.55159693460638</v>
      </c>
      <c r="K34" s="229">
        <v>18.069061734280702</v>
      </c>
      <c r="L34" s="229">
        <v>18.734094766101759</v>
      </c>
      <c r="M34" s="229">
        <v>16.06513372410986</v>
      </c>
      <c r="N34" s="229">
        <v>14.720364277604819</v>
      </c>
      <c r="O34" s="229">
        <v>13.85552165341988</v>
      </c>
      <c r="P34" s="229">
        <v>12.006118178908521</v>
      </c>
      <c r="Q34" s="229">
        <v>10.459442839384741</v>
      </c>
      <c r="R34" s="229">
        <v>11.349290573937481</v>
      </c>
      <c r="S34" s="229">
        <v>11.400121758246669</v>
      </c>
      <c r="T34" s="229">
        <v>6.578313068773749</v>
      </c>
      <c r="U34" s="229">
        <v>6.6656805694907444</v>
      </c>
      <c r="V34" s="229">
        <v>6.5616608435779789</v>
      </c>
      <c r="W34" s="229">
        <v>7.24710721821336</v>
      </c>
      <c r="X34" s="229">
        <v>7.3760994301410303</v>
      </c>
      <c r="Y34" s="229">
        <v>7.5316906273303976</v>
      </c>
      <c r="DA34" s="73" t="s">
        <v>2842</v>
      </c>
    </row>
    <row r="35" spans="1:105" ht="12" customHeight="1" x14ac:dyDescent="0.25">
      <c r="A35" s="46" t="s">
        <v>36</v>
      </c>
      <c r="B35" s="229">
        <v>0</v>
      </c>
      <c r="C35" s="229">
        <v>0</v>
      </c>
      <c r="D35" s="229">
        <v>0</v>
      </c>
      <c r="E35" s="229">
        <v>0</v>
      </c>
      <c r="F35" s="229">
        <v>0</v>
      </c>
      <c r="G35" s="229">
        <v>0</v>
      </c>
      <c r="H35" s="229">
        <v>0</v>
      </c>
      <c r="I35" s="229">
        <v>0</v>
      </c>
      <c r="J35" s="229">
        <v>0</v>
      </c>
      <c r="K35" s="229">
        <v>0</v>
      </c>
      <c r="L35" s="229">
        <v>0</v>
      </c>
      <c r="M35" s="229">
        <v>0</v>
      </c>
      <c r="N35" s="229">
        <v>0</v>
      </c>
      <c r="O35" s="229">
        <v>0</v>
      </c>
      <c r="P35" s="229">
        <v>0</v>
      </c>
      <c r="Q35" s="229">
        <v>0</v>
      </c>
      <c r="R35" s="229">
        <v>0</v>
      </c>
      <c r="S35" s="229">
        <v>0</v>
      </c>
      <c r="T35" s="229">
        <v>0</v>
      </c>
      <c r="U35" s="229">
        <v>0</v>
      </c>
      <c r="V35" s="229">
        <v>0</v>
      </c>
      <c r="W35" s="229">
        <v>0</v>
      </c>
      <c r="X35" s="229">
        <v>0</v>
      </c>
      <c r="Y35" s="229">
        <v>0</v>
      </c>
      <c r="DA35" s="73" t="s">
        <v>2843</v>
      </c>
    </row>
    <row r="36" spans="1:105" ht="12" customHeight="1" x14ac:dyDescent="0.25">
      <c r="A36" s="46" t="s">
        <v>38</v>
      </c>
      <c r="B36" s="229">
        <v>0</v>
      </c>
      <c r="C36" s="229">
        <v>0</v>
      </c>
      <c r="D36" s="229">
        <v>0</v>
      </c>
      <c r="E36" s="229">
        <v>0</v>
      </c>
      <c r="F36" s="229">
        <v>0</v>
      </c>
      <c r="G36" s="229">
        <v>0</v>
      </c>
      <c r="H36" s="229">
        <v>0</v>
      </c>
      <c r="I36" s="229">
        <v>0</v>
      </c>
      <c r="J36" s="229">
        <v>0</v>
      </c>
      <c r="K36" s="229">
        <v>0</v>
      </c>
      <c r="L36" s="229">
        <v>0</v>
      </c>
      <c r="M36" s="229">
        <v>0</v>
      </c>
      <c r="N36" s="229">
        <v>0</v>
      </c>
      <c r="O36" s="229">
        <v>0</v>
      </c>
      <c r="P36" s="229">
        <v>0</v>
      </c>
      <c r="Q36" s="229">
        <v>0</v>
      </c>
      <c r="R36" s="229">
        <v>0</v>
      </c>
      <c r="S36" s="229">
        <v>0</v>
      </c>
      <c r="T36" s="229">
        <v>0</v>
      </c>
      <c r="U36" s="229">
        <v>0</v>
      </c>
      <c r="V36" s="229">
        <v>0</v>
      </c>
      <c r="W36" s="229">
        <v>0</v>
      </c>
      <c r="X36" s="229">
        <v>0</v>
      </c>
      <c r="Y36" s="229">
        <v>0</v>
      </c>
      <c r="DA36" s="73" t="s">
        <v>2844</v>
      </c>
    </row>
    <row r="37" spans="1:105" ht="12" customHeight="1" x14ac:dyDescent="0.25">
      <c r="A37" s="46" t="s">
        <v>39</v>
      </c>
      <c r="B37" s="229">
        <v>0</v>
      </c>
      <c r="C37" s="229">
        <v>0</v>
      </c>
      <c r="D37" s="229">
        <v>0</v>
      </c>
      <c r="E37" s="229">
        <v>0</v>
      </c>
      <c r="F37" s="229">
        <v>0</v>
      </c>
      <c r="G37" s="229">
        <v>0</v>
      </c>
      <c r="H37" s="229">
        <v>0</v>
      </c>
      <c r="I37" s="229">
        <v>0</v>
      </c>
      <c r="J37" s="229">
        <v>0</v>
      </c>
      <c r="K37" s="229">
        <v>0</v>
      </c>
      <c r="L37" s="229">
        <v>0</v>
      </c>
      <c r="M37" s="229">
        <v>0</v>
      </c>
      <c r="N37" s="229">
        <v>0</v>
      </c>
      <c r="O37" s="229">
        <v>0</v>
      </c>
      <c r="P37" s="229">
        <v>0</v>
      </c>
      <c r="Q37" s="229">
        <v>0</v>
      </c>
      <c r="R37" s="229">
        <v>0</v>
      </c>
      <c r="S37" s="229">
        <v>0</v>
      </c>
      <c r="T37" s="229">
        <v>0</v>
      </c>
      <c r="U37" s="229">
        <v>0</v>
      </c>
      <c r="V37" s="229">
        <v>0</v>
      </c>
      <c r="W37" s="229">
        <v>0</v>
      </c>
      <c r="X37" s="229">
        <v>0</v>
      </c>
      <c r="Y37" s="229">
        <v>0</v>
      </c>
      <c r="DA37" s="73" t="s">
        <v>2845</v>
      </c>
    </row>
    <row r="38" spans="1:105" ht="12" customHeight="1" x14ac:dyDescent="0.25">
      <c r="A38" s="57" t="s">
        <v>2731</v>
      </c>
      <c r="B38" s="261">
        <v>0</v>
      </c>
      <c r="C38" s="261">
        <v>0</v>
      </c>
      <c r="D38" s="261">
        <v>0</v>
      </c>
      <c r="E38" s="261">
        <v>0</v>
      </c>
      <c r="F38" s="261">
        <v>0</v>
      </c>
      <c r="G38" s="261">
        <v>0</v>
      </c>
      <c r="H38" s="261">
        <v>0</v>
      </c>
      <c r="I38" s="261">
        <v>0</v>
      </c>
      <c r="J38" s="261">
        <v>0</v>
      </c>
      <c r="K38" s="261">
        <v>0</v>
      </c>
      <c r="L38" s="261">
        <v>0</v>
      </c>
      <c r="M38" s="261">
        <v>0</v>
      </c>
      <c r="N38" s="261">
        <v>0</v>
      </c>
      <c r="O38" s="261">
        <v>0</v>
      </c>
      <c r="P38" s="261">
        <v>0</v>
      </c>
      <c r="Q38" s="261">
        <v>0</v>
      </c>
      <c r="R38" s="261">
        <v>0</v>
      </c>
      <c r="S38" s="261">
        <v>0</v>
      </c>
      <c r="T38" s="261">
        <v>0</v>
      </c>
      <c r="U38" s="261">
        <v>0</v>
      </c>
      <c r="V38" s="261">
        <v>0</v>
      </c>
      <c r="W38" s="261">
        <v>0</v>
      </c>
      <c r="X38" s="261">
        <v>0</v>
      </c>
      <c r="Y38" s="261">
        <v>0</v>
      </c>
      <c r="DA38" s="70" t="s">
        <v>2846</v>
      </c>
    </row>
    <row r="39" spans="1:105" ht="12" customHeight="1" x14ac:dyDescent="0.25">
      <c r="A39" s="57" t="s">
        <v>2733</v>
      </c>
      <c r="B39" s="261">
        <f t="shared" ref="B39:Y39" si="0">B40+B46+B57+B58</f>
        <v>30.11713646854772</v>
      </c>
      <c r="C39" s="261">
        <f t="shared" si="0"/>
        <v>26.993339962318103</v>
      </c>
      <c r="D39" s="261">
        <f t="shared" si="0"/>
        <v>21.596512039289109</v>
      </c>
      <c r="E39" s="261">
        <f t="shared" si="0"/>
        <v>24.317854659887317</v>
      </c>
      <c r="F39" s="261">
        <f t="shared" si="0"/>
        <v>22.258467943578452</v>
      </c>
      <c r="G39" s="261">
        <f t="shared" si="0"/>
        <v>19.18715956584694</v>
      </c>
      <c r="H39" s="261">
        <f t="shared" si="0"/>
        <v>17.573922583961362</v>
      </c>
      <c r="I39" s="261">
        <f t="shared" si="0"/>
        <v>16.031101179340293</v>
      </c>
      <c r="J39" s="261">
        <f t="shared" si="0"/>
        <v>12.480452587185116</v>
      </c>
      <c r="K39" s="261">
        <f t="shared" si="0"/>
        <v>8.6533289314567412</v>
      </c>
      <c r="L39" s="261">
        <f t="shared" si="0"/>
        <v>9.1633610031422528</v>
      </c>
      <c r="M39" s="261">
        <f t="shared" si="0"/>
        <v>6.8124907819843017</v>
      </c>
      <c r="N39" s="261">
        <f t="shared" si="0"/>
        <v>6.0420887394054823</v>
      </c>
      <c r="O39" s="261">
        <f t="shared" si="0"/>
        <v>6.7226803516727953</v>
      </c>
      <c r="P39" s="261">
        <f t="shared" si="0"/>
        <v>5.8022170449077661</v>
      </c>
      <c r="Q39" s="261">
        <f t="shared" si="0"/>
        <v>5.3226251276652476</v>
      </c>
      <c r="R39" s="261">
        <f t="shared" si="0"/>
        <v>5.4312627671530658</v>
      </c>
      <c r="S39" s="261">
        <f t="shared" si="0"/>
        <v>4.9123812419176236</v>
      </c>
      <c r="T39" s="261">
        <f t="shared" si="0"/>
        <v>3.1609297281363311</v>
      </c>
      <c r="U39" s="261">
        <f t="shared" si="0"/>
        <v>3.0768391372544999</v>
      </c>
      <c r="V39" s="261">
        <f t="shared" si="0"/>
        <v>2.862810072878561</v>
      </c>
      <c r="W39" s="261">
        <f t="shared" si="0"/>
        <v>3.004388818590626</v>
      </c>
      <c r="X39" s="261">
        <f t="shared" si="0"/>
        <v>3.0988767684355452</v>
      </c>
      <c r="Y39" s="261">
        <f t="shared" si="0"/>
        <v>3.0134852846396321</v>
      </c>
      <c r="DA39" s="70"/>
    </row>
    <row r="40" spans="1:105" ht="12" customHeight="1" x14ac:dyDescent="0.25">
      <c r="A40" s="60" t="s">
        <v>2734</v>
      </c>
      <c r="B40" s="329">
        <v>18.113638475463041</v>
      </c>
      <c r="C40" s="329">
        <v>16.255748436235031</v>
      </c>
      <c r="D40" s="329">
        <v>13.01844702485247</v>
      </c>
      <c r="E40" s="329">
        <v>15.751345948479351</v>
      </c>
      <c r="F40" s="329">
        <v>14.272967481143249</v>
      </c>
      <c r="G40" s="329">
        <v>12.354355969908051</v>
      </c>
      <c r="H40" s="329">
        <v>10.943942164323269</v>
      </c>
      <c r="I40" s="329">
        <v>10.358700852866169</v>
      </c>
      <c r="J40" s="329">
        <v>8.0271378244257861</v>
      </c>
      <c r="K40" s="329">
        <v>5.3662477281698493</v>
      </c>
      <c r="L40" s="329">
        <v>6.0534726083735304</v>
      </c>
      <c r="M40" s="329">
        <v>4.5737905647458481</v>
      </c>
      <c r="N40" s="329">
        <v>3.967487868610466</v>
      </c>
      <c r="O40" s="329">
        <v>4.4958660641482124</v>
      </c>
      <c r="P40" s="329">
        <v>3.8009413732203141</v>
      </c>
      <c r="Q40" s="329">
        <v>3.5191695162640682</v>
      </c>
      <c r="R40" s="329">
        <v>3.5079305193048409</v>
      </c>
      <c r="S40" s="329">
        <v>3.147214456773415</v>
      </c>
      <c r="T40" s="329">
        <v>2.0286211288687421</v>
      </c>
      <c r="U40" s="329">
        <v>1.9831563938023351</v>
      </c>
      <c r="V40" s="329">
        <v>1.8218938282139381</v>
      </c>
      <c r="W40" s="329">
        <v>1.843249253274228</v>
      </c>
      <c r="X40" s="329">
        <v>1.891287457036182</v>
      </c>
      <c r="Y40" s="329">
        <v>1.85768634214234</v>
      </c>
      <c r="DA40" s="72" t="s">
        <v>2847</v>
      </c>
    </row>
    <row r="41" spans="1:105" ht="12" customHeight="1" x14ac:dyDescent="0.25">
      <c r="A41" s="59" t="s">
        <v>28</v>
      </c>
      <c r="B41" s="230">
        <v>0.80534427214378068</v>
      </c>
      <c r="C41" s="230">
        <v>0.7086694770217109</v>
      </c>
      <c r="D41" s="230">
        <v>0.82853537289634949</v>
      </c>
      <c r="E41" s="230">
        <v>0</v>
      </c>
      <c r="F41" s="230">
        <v>0</v>
      </c>
      <c r="G41" s="230">
        <v>0</v>
      </c>
      <c r="H41" s="230">
        <v>0</v>
      </c>
      <c r="I41" s="230">
        <v>0</v>
      </c>
      <c r="J41" s="230">
        <v>0</v>
      </c>
      <c r="K41" s="230">
        <v>0</v>
      </c>
      <c r="L41" s="230">
        <v>0</v>
      </c>
      <c r="M41" s="230">
        <v>0</v>
      </c>
      <c r="N41" s="230">
        <v>0</v>
      </c>
      <c r="O41" s="230">
        <v>0</v>
      </c>
      <c r="P41" s="230">
        <v>0</v>
      </c>
      <c r="Q41" s="230">
        <v>0</v>
      </c>
      <c r="R41" s="230">
        <v>0</v>
      </c>
      <c r="S41" s="230">
        <v>0</v>
      </c>
      <c r="T41" s="230">
        <v>0</v>
      </c>
      <c r="U41" s="230">
        <v>0</v>
      </c>
      <c r="V41" s="230">
        <v>0</v>
      </c>
      <c r="W41" s="230">
        <v>0</v>
      </c>
      <c r="X41" s="230">
        <v>0</v>
      </c>
      <c r="Y41" s="230">
        <v>0</v>
      </c>
      <c r="DA41" s="71" t="s">
        <v>2848</v>
      </c>
    </row>
    <row r="42" spans="1:105" ht="12" customHeight="1" x14ac:dyDescent="0.25">
      <c r="A42" s="59" t="s">
        <v>31</v>
      </c>
      <c r="B42" s="295">
        <v>0</v>
      </c>
      <c r="C42" s="295">
        <v>0</v>
      </c>
      <c r="D42" s="295">
        <v>0</v>
      </c>
      <c r="E42" s="295">
        <v>0</v>
      </c>
      <c r="F42" s="295">
        <v>0.45620252926206362</v>
      </c>
      <c r="G42" s="295">
        <v>0.46067786628889762</v>
      </c>
      <c r="H42" s="295">
        <v>0.42629812801038691</v>
      </c>
      <c r="I42" s="295">
        <v>0</v>
      </c>
      <c r="J42" s="295">
        <v>0</v>
      </c>
      <c r="K42" s="295">
        <v>0</v>
      </c>
      <c r="L42" s="295">
        <v>0</v>
      </c>
      <c r="M42" s="295">
        <v>0</v>
      </c>
      <c r="N42" s="295">
        <v>0</v>
      </c>
      <c r="O42" s="295">
        <v>0</v>
      </c>
      <c r="P42" s="295">
        <v>0</v>
      </c>
      <c r="Q42" s="295">
        <v>0</v>
      </c>
      <c r="R42" s="295">
        <v>0</v>
      </c>
      <c r="S42" s="295">
        <v>0.41796774829734917</v>
      </c>
      <c r="T42" s="295">
        <v>0.1028064087874873</v>
      </c>
      <c r="U42" s="295">
        <v>0.35541549121801519</v>
      </c>
      <c r="V42" s="295">
        <v>0.29101859334931718</v>
      </c>
      <c r="W42" s="295">
        <v>0.32428301572407431</v>
      </c>
      <c r="X42" s="295">
        <v>0.33479430697126972</v>
      </c>
      <c r="Y42" s="295">
        <v>0.23729544695575039</v>
      </c>
      <c r="DA42" s="122" t="s">
        <v>2849</v>
      </c>
    </row>
    <row r="43" spans="1:105" ht="12" customHeight="1" x14ac:dyDescent="0.25">
      <c r="A43" s="59" t="s">
        <v>159</v>
      </c>
      <c r="B43" s="295">
        <v>2.0910651409962049</v>
      </c>
      <c r="C43" s="295">
        <v>1.408032108955432</v>
      </c>
      <c r="D43" s="295">
        <v>1.4128244802934911</v>
      </c>
      <c r="E43" s="295">
        <v>2.4497237987226961</v>
      </c>
      <c r="F43" s="295">
        <v>2.0003125952038618</v>
      </c>
      <c r="G43" s="295">
        <v>1.635805668248737</v>
      </c>
      <c r="H43" s="295">
        <v>1.1380657624588999</v>
      </c>
      <c r="I43" s="295">
        <v>0.82220110061185236</v>
      </c>
      <c r="J43" s="295">
        <v>0.81514441660987424</v>
      </c>
      <c r="K43" s="295">
        <v>0.76256267131683975</v>
      </c>
      <c r="L43" s="295">
        <v>0.43086816960790753</v>
      </c>
      <c r="M43" s="295">
        <v>0.45495479540032818</v>
      </c>
      <c r="N43" s="295">
        <v>0.43476632394585218</v>
      </c>
      <c r="O43" s="295">
        <v>0.44702051623018219</v>
      </c>
      <c r="P43" s="295">
        <v>0.42798700983596949</v>
      </c>
      <c r="Q43" s="295">
        <v>0.43512642865433743</v>
      </c>
      <c r="R43" s="295">
        <v>0.41640964310835099</v>
      </c>
      <c r="S43" s="295">
        <v>0.17854379390878511</v>
      </c>
      <c r="T43" s="295">
        <v>0.44684093892505178</v>
      </c>
      <c r="U43" s="295">
        <v>0.10967692612583051</v>
      </c>
      <c r="V43" s="295">
        <v>8.9653326608531869E-2</v>
      </c>
      <c r="W43" s="295">
        <v>7.5275642024047795E-2</v>
      </c>
      <c r="X43" s="295">
        <v>0.1068041543810629</v>
      </c>
      <c r="Y43" s="295">
        <v>0.1012699005668697</v>
      </c>
      <c r="DA43" s="122" t="s">
        <v>2850</v>
      </c>
    </row>
    <row r="44" spans="1:105" ht="12" customHeight="1" x14ac:dyDescent="0.25">
      <c r="A44" s="59" t="s">
        <v>32</v>
      </c>
      <c r="B44" s="295">
        <v>4.1336411213497488</v>
      </c>
      <c r="C44" s="295">
        <v>3.730720669541375</v>
      </c>
      <c r="D44" s="295">
        <v>2.9078936104559432</v>
      </c>
      <c r="E44" s="295">
        <v>2.937200570869829</v>
      </c>
      <c r="F44" s="295">
        <v>2.3897638443749392</v>
      </c>
      <c r="G44" s="295">
        <v>0.96526574747524352</v>
      </c>
      <c r="H44" s="295">
        <v>1.339883790953426</v>
      </c>
      <c r="I44" s="295">
        <v>1.488259675711272</v>
      </c>
      <c r="J44" s="295">
        <v>0.97990075184571679</v>
      </c>
      <c r="K44" s="295">
        <v>0.90194699649054921</v>
      </c>
      <c r="L44" s="295">
        <v>1.0464329753160591</v>
      </c>
      <c r="M44" s="295">
        <v>0</v>
      </c>
      <c r="N44" s="295">
        <v>0</v>
      </c>
      <c r="O44" s="295">
        <v>0.53840158433110374</v>
      </c>
      <c r="P44" s="295">
        <v>0.51143514648574351</v>
      </c>
      <c r="Q44" s="295">
        <v>0.5227865595752782</v>
      </c>
      <c r="R44" s="295">
        <v>0.49390348834066089</v>
      </c>
      <c r="S44" s="295">
        <v>0</v>
      </c>
      <c r="T44" s="295">
        <v>0</v>
      </c>
      <c r="U44" s="295">
        <v>0</v>
      </c>
      <c r="V44" s="295">
        <v>0</v>
      </c>
      <c r="W44" s="295">
        <v>0</v>
      </c>
      <c r="X44" s="295">
        <v>0</v>
      </c>
      <c r="Y44" s="295">
        <v>0</v>
      </c>
      <c r="DA44" s="122" t="s">
        <v>2851</v>
      </c>
    </row>
    <row r="45" spans="1:105" ht="12" customHeight="1" x14ac:dyDescent="0.25">
      <c r="A45" s="59" t="s">
        <v>35</v>
      </c>
      <c r="B45" s="295">
        <v>11.083587940973301</v>
      </c>
      <c r="C45" s="295">
        <v>10.408326180716511</v>
      </c>
      <c r="D45" s="295">
        <v>7.8691935612066883</v>
      </c>
      <c r="E45" s="295">
        <v>10.364421578886819</v>
      </c>
      <c r="F45" s="295">
        <v>9.4266885123023858</v>
      </c>
      <c r="G45" s="295">
        <v>9.2926066878951765</v>
      </c>
      <c r="H45" s="295">
        <v>8.0396944829005523</v>
      </c>
      <c r="I45" s="295">
        <v>8.048240076543042</v>
      </c>
      <c r="J45" s="295">
        <v>6.2320926559701944</v>
      </c>
      <c r="K45" s="295">
        <v>3.7017380603624601</v>
      </c>
      <c r="L45" s="295">
        <v>4.5761714634495636</v>
      </c>
      <c r="M45" s="295">
        <v>4.1188357693455204</v>
      </c>
      <c r="N45" s="295">
        <v>3.5327215446646139</v>
      </c>
      <c r="O45" s="295">
        <v>3.5104439635869271</v>
      </c>
      <c r="P45" s="295">
        <v>2.8615192168986008</v>
      </c>
      <c r="Q45" s="295">
        <v>2.5612565280344519</v>
      </c>
      <c r="R45" s="295">
        <v>2.5976173878558289</v>
      </c>
      <c r="S45" s="295">
        <v>2.5507029145672808</v>
      </c>
      <c r="T45" s="295">
        <v>1.4789737811562029</v>
      </c>
      <c r="U45" s="295">
        <v>1.5180639764584889</v>
      </c>
      <c r="V45" s="295">
        <v>1.4412219082560891</v>
      </c>
      <c r="W45" s="295">
        <v>1.4436905955261059</v>
      </c>
      <c r="X45" s="295">
        <v>1.449688995683849</v>
      </c>
      <c r="Y45" s="295">
        <v>1.5191209946197199</v>
      </c>
      <c r="DA45" s="122" t="s">
        <v>2852</v>
      </c>
    </row>
    <row r="46" spans="1:105" ht="12" customHeight="1" x14ac:dyDescent="0.25">
      <c r="A46" s="60" t="s">
        <v>2741</v>
      </c>
      <c r="B46" s="329">
        <v>12.003497993084681</v>
      </c>
      <c r="C46" s="329">
        <v>10.737591526083071</v>
      </c>
      <c r="D46" s="329">
        <v>8.578065014436639</v>
      </c>
      <c r="E46" s="329">
        <v>8.5665087114079661</v>
      </c>
      <c r="F46" s="329">
        <v>7.9855004624352013</v>
      </c>
      <c r="G46" s="329">
        <v>6.8328035959388913</v>
      </c>
      <c r="H46" s="329">
        <v>6.6299804196380947</v>
      </c>
      <c r="I46" s="329">
        <v>5.672400326474123</v>
      </c>
      <c r="J46" s="329">
        <v>4.453314762759331</v>
      </c>
      <c r="K46" s="329">
        <v>3.2870812032868928</v>
      </c>
      <c r="L46" s="329">
        <v>3.1098883947687228</v>
      </c>
      <c r="M46" s="329">
        <v>2.2387002172384531</v>
      </c>
      <c r="N46" s="329">
        <v>2.0746008707950159</v>
      </c>
      <c r="O46" s="329">
        <v>2.2268142875245829</v>
      </c>
      <c r="P46" s="329">
        <v>2.001275671687452</v>
      </c>
      <c r="Q46" s="329">
        <v>1.803455611401179</v>
      </c>
      <c r="R46" s="329">
        <v>1.9233322478482251</v>
      </c>
      <c r="S46" s="329">
        <v>1.7651667851442081</v>
      </c>
      <c r="T46" s="329">
        <v>1.132308599267589</v>
      </c>
      <c r="U46" s="329">
        <v>1.093682743452165</v>
      </c>
      <c r="V46" s="329">
        <v>1.040916244664623</v>
      </c>
      <c r="W46" s="329">
        <v>1.1611395653163981</v>
      </c>
      <c r="X46" s="329">
        <v>1.207589311399363</v>
      </c>
      <c r="Y46" s="329">
        <v>1.1557989424972921</v>
      </c>
      <c r="DA46" s="72" t="s">
        <v>2853</v>
      </c>
    </row>
    <row r="47" spans="1:105" ht="12" customHeight="1" x14ac:dyDescent="0.25">
      <c r="A47" s="64" t="s">
        <v>28</v>
      </c>
      <c r="B47" s="229">
        <v>0.5336834102941318</v>
      </c>
      <c r="C47" s="229">
        <v>0.46810538444973931</v>
      </c>
      <c r="D47" s="229">
        <v>0.54593533943776462</v>
      </c>
      <c r="E47" s="229">
        <v>0</v>
      </c>
      <c r="F47" s="229">
        <v>0</v>
      </c>
      <c r="G47" s="229">
        <v>0</v>
      </c>
      <c r="H47" s="229">
        <v>0</v>
      </c>
      <c r="I47" s="229">
        <v>0</v>
      </c>
      <c r="J47" s="229">
        <v>0</v>
      </c>
      <c r="K47" s="229">
        <v>0</v>
      </c>
      <c r="L47" s="229">
        <v>0</v>
      </c>
      <c r="M47" s="229">
        <v>0</v>
      </c>
      <c r="N47" s="229">
        <v>0</v>
      </c>
      <c r="O47" s="229">
        <v>0</v>
      </c>
      <c r="P47" s="229">
        <v>0</v>
      </c>
      <c r="Q47" s="229">
        <v>0</v>
      </c>
      <c r="R47" s="229">
        <v>0</v>
      </c>
      <c r="S47" s="229">
        <v>0</v>
      </c>
      <c r="T47" s="229">
        <v>0</v>
      </c>
      <c r="U47" s="229">
        <v>0</v>
      </c>
      <c r="V47" s="229">
        <v>0</v>
      </c>
      <c r="W47" s="229">
        <v>0</v>
      </c>
      <c r="X47" s="229">
        <v>0</v>
      </c>
      <c r="Y47" s="229">
        <v>0</v>
      </c>
      <c r="DA47" s="73" t="s">
        <v>2854</v>
      </c>
    </row>
    <row r="48" spans="1:105" ht="12" customHeight="1" x14ac:dyDescent="0.25">
      <c r="A48" s="64" t="s">
        <v>30</v>
      </c>
      <c r="B48" s="229">
        <v>0</v>
      </c>
      <c r="C48" s="229">
        <v>0</v>
      </c>
      <c r="D48" s="229">
        <v>0</v>
      </c>
      <c r="E48" s="229">
        <v>0</v>
      </c>
      <c r="F48" s="229">
        <v>0</v>
      </c>
      <c r="G48" s="229">
        <v>0</v>
      </c>
      <c r="H48" s="229">
        <v>0</v>
      </c>
      <c r="I48" s="229">
        <v>0</v>
      </c>
      <c r="J48" s="229">
        <v>0</v>
      </c>
      <c r="K48" s="229">
        <v>0</v>
      </c>
      <c r="L48" s="229">
        <v>0</v>
      </c>
      <c r="M48" s="229">
        <v>0</v>
      </c>
      <c r="N48" s="229">
        <v>0</v>
      </c>
      <c r="O48" s="229">
        <v>0</v>
      </c>
      <c r="P48" s="229">
        <v>0</v>
      </c>
      <c r="Q48" s="229">
        <v>0</v>
      </c>
      <c r="R48" s="229">
        <v>0</v>
      </c>
      <c r="S48" s="229">
        <v>0</v>
      </c>
      <c r="T48" s="229">
        <v>0</v>
      </c>
      <c r="U48" s="229">
        <v>0</v>
      </c>
      <c r="V48" s="229">
        <v>0</v>
      </c>
      <c r="W48" s="229">
        <v>0</v>
      </c>
      <c r="X48" s="229">
        <v>0</v>
      </c>
      <c r="Y48" s="229">
        <v>0</v>
      </c>
      <c r="DA48" s="73" t="s">
        <v>2855</v>
      </c>
    </row>
    <row r="49" spans="1:105" ht="12" customHeight="1" x14ac:dyDescent="0.25">
      <c r="A49" s="64" t="s">
        <v>31</v>
      </c>
      <c r="B49" s="229">
        <v>0</v>
      </c>
      <c r="C49" s="229">
        <v>0</v>
      </c>
      <c r="D49" s="229">
        <v>0</v>
      </c>
      <c r="E49" s="229">
        <v>0</v>
      </c>
      <c r="F49" s="229">
        <v>0.25523812852507921</v>
      </c>
      <c r="G49" s="229">
        <v>0.25478635948448092</v>
      </c>
      <c r="H49" s="229">
        <v>0.25825686934375452</v>
      </c>
      <c r="I49" s="229">
        <v>0</v>
      </c>
      <c r="J49" s="229">
        <v>0</v>
      </c>
      <c r="K49" s="229">
        <v>0</v>
      </c>
      <c r="L49" s="229">
        <v>0</v>
      </c>
      <c r="M49" s="229">
        <v>0</v>
      </c>
      <c r="N49" s="229">
        <v>0</v>
      </c>
      <c r="O49" s="229">
        <v>0</v>
      </c>
      <c r="P49" s="229">
        <v>0</v>
      </c>
      <c r="Q49" s="229">
        <v>0</v>
      </c>
      <c r="R49" s="229">
        <v>0</v>
      </c>
      <c r="S49" s="229">
        <v>0.23442405869995411</v>
      </c>
      <c r="T49" s="229">
        <v>5.7383105732910333E-2</v>
      </c>
      <c r="U49" s="229">
        <v>0.19583962736825319</v>
      </c>
      <c r="V49" s="229">
        <v>0.16626983231713369</v>
      </c>
      <c r="W49" s="229">
        <v>0.2042793937111245</v>
      </c>
      <c r="X49" s="229">
        <v>0.21376656684935019</v>
      </c>
      <c r="Y49" s="229">
        <v>0.14763839321474839</v>
      </c>
      <c r="DA49" s="73" t="s">
        <v>2856</v>
      </c>
    </row>
    <row r="50" spans="1:105" ht="12" customHeight="1" x14ac:dyDescent="0.25">
      <c r="A50" s="64" t="s">
        <v>159</v>
      </c>
      <c r="B50" s="229">
        <v>1.38570151200479</v>
      </c>
      <c r="C50" s="229">
        <v>0.93006321430712147</v>
      </c>
      <c r="D50" s="229">
        <v>0.93093286955112531</v>
      </c>
      <c r="E50" s="229">
        <v>1.332303939672365</v>
      </c>
      <c r="F50" s="229">
        <v>1.11914338592299</v>
      </c>
      <c r="G50" s="229">
        <v>0.90471238480514438</v>
      </c>
      <c r="H50" s="229">
        <v>0.68945482423696491</v>
      </c>
      <c r="I50" s="229">
        <v>0.450235397062133</v>
      </c>
      <c r="J50" s="229">
        <v>0.4522277732946825</v>
      </c>
      <c r="K50" s="229">
        <v>0.4671057972324919</v>
      </c>
      <c r="L50" s="229">
        <v>0.22135260321247191</v>
      </c>
      <c r="M50" s="229">
        <v>0.2226834361736863</v>
      </c>
      <c r="N50" s="229">
        <v>0.22733947125244991</v>
      </c>
      <c r="O50" s="229">
        <v>0.22141043753414821</v>
      </c>
      <c r="P50" s="229">
        <v>0.2253441730560829</v>
      </c>
      <c r="Q50" s="229">
        <v>0.22298760994573691</v>
      </c>
      <c r="R50" s="229">
        <v>0.22830956613814951</v>
      </c>
      <c r="S50" s="229">
        <v>0.1001392116838863</v>
      </c>
      <c r="T50" s="229">
        <v>0.24941169666895291</v>
      </c>
      <c r="U50" s="229">
        <v>6.0433742687379451E-2</v>
      </c>
      <c r="V50" s="229">
        <v>5.1222306486723268E-2</v>
      </c>
      <c r="W50" s="229">
        <v>4.7419265790263648E-2</v>
      </c>
      <c r="X50" s="229">
        <v>6.8194580767608606E-2</v>
      </c>
      <c r="Y50" s="229">
        <v>6.3007215656767437E-2</v>
      </c>
      <c r="DA50" s="73" t="s">
        <v>2857</v>
      </c>
    </row>
    <row r="51" spans="1:105" ht="12" customHeight="1" x14ac:dyDescent="0.25">
      <c r="A51" s="64" t="s">
        <v>32</v>
      </c>
      <c r="B51" s="229">
        <v>2.7392703553991868</v>
      </c>
      <c r="C51" s="229">
        <v>2.4642946957862999</v>
      </c>
      <c r="D51" s="229">
        <v>1.9160580672899921</v>
      </c>
      <c r="E51" s="229">
        <v>1.597422490738829</v>
      </c>
      <c r="F51" s="229">
        <v>1.337035224775726</v>
      </c>
      <c r="G51" s="229">
        <v>0.53385795960957494</v>
      </c>
      <c r="H51" s="229">
        <v>0.81171877237903856</v>
      </c>
      <c r="I51" s="229">
        <v>0.81496751284665792</v>
      </c>
      <c r="J51" s="229">
        <v>0.54363168786698401</v>
      </c>
      <c r="K51" s="229">
        <v>0.55248530606623447</v>
      </c>
      <c r="L51" s="229">
        <v>0.5375905660062269</v>
      </c>
      <c r="M51" s="229">
        <v>0</v>
      </c>
      <c r="N51" s="229">
        <v>0</v>
      </c>
      <c r="O51" s="229">
        <v>0.26667172093382208</v>
      </c>
      <c r="P51" s="229">
        <v>0.26928137421931769</v>
      </c>
      <c r="Q51" s="229">
        <v>0.26791046866990581</v>
      </c>
      <c r="R51" s="229">
        <v>0.27079798223556911</v>
      </c>
      <c r="S51" s="229">
        <v>0</v>
      </c>
      <c r="T51" s="229">
        <v>0</v>
      </c>
      <c r="U51" s="229">
        <v>0</v>
      </c>
      <c r="V51" s="229">
        <v>0</v>
      </c>
      <c r="W51" s="229">
        <v>0</v>
      </c>
      <c r="X51" s="229">
        <v>0</v>
      </c>
      <c r="Y51" s="229">
        <v>0</v>
      </c>
      <c r="DA51" s="73" t="s">
        <v>2858</v>
      </c>
    </row>
    <row r="52" spans="1:105" ht="12" customHeight="1" x14ac:dyDescent="0.25">
      <c r="A52" s="64" t="s">
        <v>33</v>
      </c>
      <c r="B52" s="229">
        <v>0</v>
      </c>
      <c r="C52" s="229">
        <v>0</v>
      </c>
      <c r="D52" s="229">
        <v>0</v>
      </c>
      <c r="E52" s="229">
        <v>0</v>
      </c>
      <c r="F52" s="229">
        <v>0</v>
      </c>
      <c r="G52" s="229">
        <v>0</v>
      </c>
      <c r="H52" s="229">
        <v>0</v>
      </c>
      <c r="I52" s="229">
        <v>0</v>
      </c>
      <c r="J52" s="229">
        <v>0</v>
      </c>
      <c r="K52" s="229">
        <v>0</v>
      </c>
      <c r="L52" s="229">
        <v>0</v>
      </c>
      <c r="M52" s="229">
        <v>0</v>
      </c>
      <c r="N52" s="229">
        <v>0</v>
      </c>
      <c r="O52" s="229">
        <v>0</v>
      </c>
      <c r="P52" s="229">
        <v>0</v>
      </c>
      <c r="Q52" s="229">
        <v>0</v>
      </c>
      <c r="R52" s="229">
        <v>0</v>
      </c>
      <c r="S52" s="229">
        <v>0</v>
      </c>
      <c r="T52" s="229">
        <v>0</v>
      </c>
      <c r="U52" s="229">
        <v>9.3181173494850413E-4</v>
      </c>
      <c r="V52" s="229">
        <v>0</v>
      </c>
      <c r="W52" s="229">
        <v>0</v>
      </c>
      <c r="X52" s="229">
        <v>0</v>
      </c>
      <c r="Y52" s="229">
        <v>0</v>
      </c>
      <c r="DA52" s="73" t="s">
        <v>2859</v>
      </c>
    </row>
    <row r="53" spans="1:105" ht="12" customHeight="1" x14ac:dyDescent="0.25">
      <c r="A53" s="64" t="s">
        <v>35</v>
      </c>
      <c r="B53" s="229">
        <v>7.3448427153865659</v>
      </c>
      <c r="C53" s="229">
        <v>6.8751282315399083</v>
      </c>
      <c r="D53" s="229">
        <v>5.1851387381577583</v>
      </c>
      <c r="E53" s="229">
        <v>5.6367822809967709</v>
      </c>
      <c r="F53" s="229">
        <v>5.2740837232114064</v>
      </c>
      <c r="G53" s="229">
        <v>5.1394468920396914</v>
      </c>
      <c r="H53" s="229">
        <v>4.8705499536783368</v>
      </c>
      <c r="I53" s="229">
        <v>4.4071974165653316</v>
      </c>
      <c r="J53" s="229">
        <v>3.457455301597665</v>
      </c>
      <c r="K53" s="229">
        <v>2.2674900999881671</v>
      </c>
      <c r="L53" s="229">
        <v>2.3509452255500238</v>
      </c>
      <c r="M53" s="229">
        <v>2.0160167810647671</v>
      </c>
      <c r="N53" s="229">
        <v>1.847261399542566</v>
      </c>
      <c r="O53" s="229">
        <v>1.7387321290566129</v>
      </c>
      <c r="P53" s="229">
        <v>1.5066501244120509</v>
      </c>
      <c r="Q53" s="229">
        <v>1.312557532785537</v>
      </c>
      <c r="R53" s="229">
        <v>1.4242246994745069</v>
      </c>
      <c r="S53" s="229">
        <v>1.4306035147603671</v>
      </c>
      <c r="T53" s="229">
        <v>0.82551379686572568</v>
      </c>
      <c r="U53" s="229">
        <v>0.83647756166158382</v>
      </c>
      <c r="V53" s="229">
        <v>0.8234241058607662</v>
      </c>
      <c r="W53" s="229">
        <v>0.9094409058150098</v>
      </c>
      <c r="X53" s="229">
        <v>0.92562816378240398</v>
      </c>
      <c r="Y53" s="229">
        <v>0.94515333362577592</v>
      </c>
      <c r="DA53" s="73" t="s">
        <v>2860</v>
      </c>
    </row>
    <row r="54" spans="1:105" ht="12" customHeight="1" x14ac:dyDescent="0.25">
      <c r="A54" s="64" t="s">
        <v>36</v>
      </c>
      <c r="B54" s="229">
        <v>0</v>
      </c>
      <c r="C54" s="229">
        <v>0</v>
      </c>
      <c r="D54" s="229">
        <v>0</v>
      </c>
      <c r="E54" s="229">
        <v>0</v>
      </c>
      <c r="F54" s="229">
        <v>0</v>
      </c>
      <c r="G54" s="229">
        <v>0</v>
      </c>
      <c r="H54" s="229">
        <v>0</v>
      </c>
      <c r="I54" s="229">
        <v>0</v>
      </c>
      <c r="J54" s="229">
        <v>0</v>
      </c>
      <c r="K54" s="229">
        <v>0</v>
      </c>
      <c r="L54" s="229">
        <v>0</v>
      </c>
      <c r="M54" s="229">
        <v>0</v>
      </c>
      <c r="N54" s="229">
        <v>0</v>
      </c>
      <c r="O54" s="229">
        <v>0</v>
      </c>
      <c r="P54" s="229">
        <v>0</v>
      </c>
      <c r="Q54" s="229">
        <v>0</v>
      </c>
      <c r="R54" s="229">
        <v>0</v>
      </c>
      <c r="S54" s="229">
        <v>0</v>
      </c>
      <c r="T54" s="229">
        <v>0</v>
      </c>
      <c r="U54" s="229">
        <v>0</v>
      </c>
      <c r="V54" s="229">
        <v>0</v>
      </c>
      <c r="W54" s="229">
        <v>0</v>
      </c>
      <c r="X54" s="229">
        <v>0</v>
      </c>
      <c r="Y54" s="229">
        <v>0</v>
      </c>
      <c r="DA54" s="73" t="s">
        <v>2861</v>
      </c>
    </row>
    <row r="55" spans="1:105" ht="12" customHeight="1" x14ac:dyDescent="0.25">
      <c r="A55" s="64" t="s">
        <v>38</v>
      </c>
      <c r="B55" s="229">
        <v>0</v>
      </c>
      <c r="C55" s="229">
        <v>0</v>
      </c>
      <c r="D55" s="229">
        <v>0</v>
      </c>
      <c r="E55" s="229">
        <v>0</v>
      </c>
      <c r="F55" s="229">
        <v>0</v>
      </c>
      <c r="G55" s="229">
        <v>0</v>
      </c>
      <c r="H55" s="229">
        <v>0</v>
      </c>
      <c r="I55" s="229">
        <v>0</v>
      </c>
      <c r="J55" s="229">
        <v>0</v>
      </c>
      <c r="K55" s="229">
        <v>0</v>
      </c>
      <c r="L55" s="229">
        <v>0</v>
      </c>
      <c r="M55" s="229">
        <v>0</v>
      </c>
      <c r="N55" s="229">
        <v>0</v>
      </c>
      <c r="O55" s="229">
        <v>0</v>
      </c>
      <c r="P55" s="229">
        <v>0</v>
      </c>
      <c r="Q55" s="229">
        <v>0</v>
      </c>
      <c r="R55" s="229">
        <v>0</v>
      </c>
      <c r="S55" s="229">
        <v>0</v>
      </c>
      <c r="T55" s="229">
        <v>0</v>
      </c>
      <c r="U55" s="229">
        <v>0</v>
      </c>
      <c r="V55" s="229">
        <v>0</v>
      </c>
      <c r="W55" s="229">
        <v>0</v>
      </c>
      <c r="X55" s="229">
        <v>0</v>
      </c>
      <c r="Y55" s="229">
        <v>0</v>
      </c>
      <c r="DA55" s="73" t="s">
        <v>2862</v>
      </c>
    </row>
    <row r="56" spans="1:105" ht="12" customHeight="1" x14ac:dyDescent="0.25">
      <c r="A56" s="64" t="s">
        <v>39</v>
      </c>
      <c r="B56" s="229">
        <v>0</v>
      </c>
      <c r="C56" s="229">
        <v>0</v>
      </c>
      <c r="D56" s="229">
        <v>0</v>
      </c>
      <c r="E56" s="229">
        <v>0</v>
      </c>
      <c r="F56" s="229">
        <v>0</v>
      </c>
      <c r="G56" s="229">
        <v>0</v>
      </c>
      <c r="H56" s="229">
        <v>0</v>
      </c>
      <c r="I56" s="229">
        <v>0</v>
      </c>
      <c r="J56" s="229">
        <v>0</v>
      </c>
      <c r="K56" s="229">
        <v>0</v>
      </c>
      <c r="L56" s="229">
        <v>0</v>
      </c>
      <c r="M56" s="229">
        <v>0</v>
      </c>
      <c r="N56" s="229">
        <v>0</v>
      </c>
      <c r="O56" s="229">
        <v>0</v>
      </c>
      <c r="P56" s="229">
        <v>0</v>
      </c>
      <c r="Q56" s="229">
        <v>0</v>
      </c>
      <c r="R56" s="229">
        <v>0</v>
      </c>
      <c r="S56" s="229">
        <v>0</v>
      </c>
      <c r="T56" s="229">
        <v>0</v>
      </c>
      <c r="U56" s="229">
        <v>0</v>
      </c>
      <c r="V56" s="229">
        <v>0</v>
      </c>
      <c r="W56" s="229">
        <v>0</v>
      </c>
      <c r="X56" s="229">
        <v>0</v>
      </c>
      <c r="Y56" s="229">
        <v>0</v>
      </c>
      <c r="DA56" s="73" t="s">
        <v>2863</v>
      </c>
    </row>
    <row r="57" spans="1:105" ht="12" customHeight="1" x14ac:dyDescent="0.25">
      <c r="A57" s="60" t="s">
        <v>2753</v>
      </c>
      <c r="B57" s="329">
        <v>0</v>
      </c>
      <c r="C57" s="329">
        <v>0</v>
      </c>
      <c r="D57" s="329">
        <v>0</v>
      </c>
      <c r="E57" s="329">
        <v>0</v>
      </c>
      <c r="F57" s="329">
        <v>0</v>
      </c>
      <c r="G57" s="329">
        <v>0</v>
      </c>
      <c r="H57" s="329">
        <v>0</v>
      </c>
      <c r="I57" s="329">
        <v>0</v>
      </c>
      <c r="J57" s="329">
        <v>0</v>
      </c>
      <c r="K57" s="329">
        <v>0</v>
      </c>
      <c r="L57" s="329">
        <v>0</v>
      </c>
      <c r="M57" s="329">
        <v>0</v>
      </c>
      <c r="N57" s="329">
        <v>0</v>
      </c>
      <c r="O57" s="329">
        <v>0</v>
      </c>
      <c r="P57" s="329">
        <v>0</v>
      </c>
      <c r="Q57" s="329">
        <v>0</v>
      </c>
      <c r="R57" s="329">
        <v>0</v>
      </c>
      <c r="S57" s="329">
        <v>0</v>
      </c>
      <c r="T57" s="329">
        <v>0</v>
      </c>
      <c r="U57" s="329">
        <v>0</v>
      </c>
      <c r="V57" s="329">
        <v>0</v>
      </c>
      <c r="W57" s="329">
        <v>0</v>
      </c>
      <c r="X57" s="329">
        <v>0</v>
      </c>
      <c r="Y57" s="329">
        <v>0</v>
      </c>
      <c r="DA57" s="72" t="s">
        <v>2864</v>
      </c>
    </row>
    <row r="58" spans="1:105" ht="12" customHeight="1" x14ac:dyDescent="0.25">
      <c r="A58" s="60" t="s">
        <v>2755</v>
      </c>
      <c r="B58" s="329">
        <v>0</v>
      </c>
      <c r="C58" s="329">
        <v>0</v>
      </c>
      <c r="D58" s="329">
        <v>0</v>
      </c>
      <c r="E58" s="329">
        <v>0</v>
      </c>
      <c r="F58" s="329">
        <v>0</v>
      </c>
      <c r="G58" s="329">
        <v>0</v>
      </c>
      <c r="H58" s="329">
        <v>0</v>
      </c>
      <c r="I58" s="329">
        <v>0</v>
      </c>
      <c r="J58" s="329">
        <v>0</v>
      </c>
      <c r="K58" s="329">
        <v>0</v>
      </c>
      <c r="L58" s="329">
        <v>0</v>
      </c>
      <c r="M58" s="329">
        <v>0</v>
      </c>
      <c r="N58" s="329">
        <v>0</v>
      </c>
      <c r="O58" s="329">
        <v>0</v>
      </c>
      <c r="P58" s="329">
        <v>0</v>
      </c>
      <c r="Q58" s="329">
        <v>0</v>
      </c>
      <c r="R58" s="329">
        <v>0</v>
      </c>
      <c r="S58" s="329">
        <v>0</v>
      </c>
      <c r="T58" s="329">
        <v>0</v>
      </c>
      <c r="U58" s="329">
        <v>0</v>
      </c>
      <c r="V58" s="329">
        <v>0</v>
      </c>
      <c r="W58" s="329">
        <v>0</v>
      </c>
      <c r="X58" s="329">
        <v>0</v>
      </c>
      <c r="Y58" s="329">
        <v>0</v>
      </c>
      <c r="DA58" s="72" t="s">
        <v>2865</v>
      </c>
    </row>
    <row r="59" spans="1:105" ht="12" customHeight="1" x14ac:dyDescent="0.25">
      <c r="A59" s="132" t="s">
        <v>2757</v>
      </c>
      <c r="B59" s="316">
        <v>0</v>
      </c>
      <c r="C59" s="316">
        <v>0</v>
      </c>
      <c r="D59" s="316">
        <v>0</v>
      </c>
      <c r="E59" s="316">
        <v>0</v>
      </c>
      <c r="F59" s="316">
        <v>0</v>
      </c>
      <c r="G59" s="316">
        <v>0</v>
      </c>
      <c r="H59" s="316">
        <v>0</v>
      </c>
      <c r="I59" s="316">
        <v>0</v>
      </c>
      <c r="J59" s="316">
        <v>0</v>
      </c>
      <c r="K59" s="316">
        <v>0</v>
      </c>
      <c r="L59" s="316">
        <v>0</v>
      </c>
      <c r="M59" s="316">
        <v>0</v>
      </c>
      <c r="N59" s="316">
        <v>0</v>
      </c>
      <c r="O59" s="316">
        <v>0</v>
      </c>
      <c r="P59" s="316">
        <v>0</v>
      </c>
      <c r="Q59" s="316">
        <v>0</v>
      </c>
      <c r="R59" s="316">
        <v>0</v>
      </c>
      <c r="S59" s="316">
        <v>0</v>
      </c>
      <c r="T59" s="316">
        <v>0</v>
      </c>
      <c r="U59" s="316">
        <v>0</v>
      </c>
      <c r="V59" s="316">
        <v>0</v>
      </c>
      <c r="W59" s="316">
        <v>0</v>
      </c>
      <c r="X59" s="316">
        <v>0</v>
      </c>
      <c r="Y59" s="316">
        <v>0</v>
      </c>
      <c r="DA59" s="139" t="s">
        <v>2866</v>
      </c>
    </row>
    <row r="60" spans="1:105" ht="12" customHeight="1" x14ac:dyDescent="0.25">
      <c r="A60" s="172"/>
      <c r="B60" s="172"/>
      <c r="C60" s="172"/>
      <c r="D60" s="172"/>
      <c r="E60" s="172"/>
      <c r="F60" s="172"/>
      <c r="G60" s="172"/>
      <c r="H60" s="172"/>
      <c r="I60" s="172"/>
      <c r="J60" s="172"/>
      <c r="K60" s="172"/>
      <c r="L60" s="172"/>
      <c r="M60" s="172"/>
      <c r="N60" s="172"/>
      <c r="O60" s="172"/>
      <c r="P60" s="172"/>
      <c r="Q60" s="172"/>
      <c r="R60" s="172"/>
      <c r="S60" s="172"/>
      <c r="T60" s="172"/>
      <c r="U60" s="172"/>
      <c r="V60" s="172"/>
      <c r="W60" s="172"/>
      <c r="X60" s="172"/>
      <c r="Y60" s="172"/>
      <c r="DA60" s="176"/>
    </row>
    <row r="61" spans="1:105" ht="15" customHeight="1" x14ac:dyDescent="0.25">
      <c r="A61" s="32" t="s">
        <v>429</v>
      </c>
      <c r="B61" s="257"/>
      <c r="C61" s="257"/>
      <c r="D61" s="257"/>
      <c r="E61" s="257"/>
      <c r="F61" s="257"/>
      <c r="G61" s="257"/>
      <c r="H61" s="257"/>
      <c r="I61" s="257"/>
      <c r="J61" s="257"/>
      <c r="K61" s="257"/>
      <c r="L61" s="257"/>
      <c r="M61" s="257"/>
      <c r="N61" s="257"/>
      <c r="O61" s="257"/>
      <c r="P61" s="257"/>
      <c r="Q61" s="257"/>
      <c r="R61" s="257"/>
      <c r="S61" s="257"/>
      <c r="T61" s="257"/>
      <c r="U61" s="257"/>
      <c r="V61" s="257"/>
      <c r="W61" s="257"/>
      <c r="X61" s="257"/>
      <c r="Y61" s="257"/>
      <c r="DA61" s="88"/>
    </row>
    <row r="62" spans="1:105" ht="12" customHeight="1" x14ac:dyDescent="0.25">
      <c r="A62" s="172"/>
      <c r="B62" s="172"/>
      <c r="C62" s="172"/>
      <c r="D62" s="172"/>
      <c r="E62" s="172"/>
      <c r="F62" s="172"/>
      <c r="G62" s="172"/>
      <c r="H62" s="172"/>
      <c r="I62" s="172"/>
      <c r="J62" s="172"/>
      <c r="K62" s="172"/>
      <c r="L62" s="172"/>
      <c r="M62" s="172"/>
      <c r="N62" s="172"/>
      <c r="O62" s="172"/>
      <c r="P62" s="172"/>
      <c r="Q62" s="172"/>
      <c r="R62" s="172"/>
      <c r="S62" s="172"/>
      <c r="T62" s="172"/>
      <c r="U62" s="172"/>
      <c r="V62" s="172"/>
      <c r="W62" s="172"/>
      <c r="X62" s="172"/>
      <c r="Y62" s="172"/>
      <c r="DA62" s="176"/>
    </row>
    <row r="63" spans="1:105" ht="12" customHeight="1" x14ac:dyDescent="0.25">
      <c r="A63" s="35" t="s">
        <v>25</v>
      </c>
      <c r="B63" s="232">
        <f t="shared" ref="B63:Y63" si="1">SUM(B$64:B$71,B$73:B$77)</f>
        <v>1.0000000000000004</v>
      </c>
      <c r="C63" s="232">
        <f t="shared" si="1"/>
        <v>0.99999999999999978</v>
      </c>
      <c r="D63" s="232">
        <f t="shared" si="1"/>
        <v>0.99999999999999989</v>
      </c>
      <c r="E63" s="232">
        <f t="shared" si="1"/>
        <v>1.0000000000000002</v>
      </c>
      <c r="F63" s="232">
        <f t="shared" si="1"/>
        <v>0.99999999999999989</v>
      </c>
      <c r="G63" s="232">
        <f t="shared" si="1"/>
        <v>1</v>
      </c>
      <c r="H63" s="232">
        <f t="shared" si="1"/>
        <v>1</v>
      </c>
      <c r="I63" s="232">
        <f t="shared" si="1"/>
        <v>1.0000000000000002</v>
      </c>
      <c r="J63" s="232">
        <f t="shared" si="1"/>
        <v>0.99999999999999989</v>
      </c>
      <c r="K63" s="232">
        <f t="shared" si="1"/>
        <v>1</v>
      </c>
      <c r="L63" s="232">
        <f t="shared" si="1"/>
        <v>0.99999999999999989</v>
      </c>
      <c r="M63" s="232">
        <f t="shared" si="1"/>
        <v>0.99999999999999989</v>
      </c>
      <c r="N63" s="232">
        <f t="shared" si="1"/>
        <v>1</v>
      </c>
      <c r="O63" s="232">
        <f t="shared" si="1"/>
        <v>0.99999999999999978</v>
      </c>
      <c r="P63" s="232">
        <f t="shared" si="1"/>
        <v>1</v>
      </c>
      <c r="Q63" s="232">
        <f t="shared" si="1"/>
        <v>0.99999999999999967</v>
      </c>
      <c r="R63" s="232">
        <f t="shared" si="1"/>
        <v>1.0000000000000002</v>
      </c>
      <c r="S63" s="232">
        <f t="shared" si="1"/>
        <v>1.0000000000000002</v>
      </c>
      <c r="T63" s="232">
        <f t="shared" si="1"/>
        <v>1.0000000000000002</v>
      </c>
      <c r="U63" s="232">
        <f t="shared" si="1"/>
        <v>1.0000000000000002</v>
      </c>
      <c r="V63" s="232">
        <f t="shared" si="1"/>
        <v>1</v>
      </c>
      <c r="W63" s="232">
        <f t="shared" si="1"/>
        <v>0.99999999999999989</v>
      </c>
      <c r="X63" s="232">
        <f t="shared" si="1"/>
        <v>1.0000000000000002</v>
      </c>
      <c r="Y63" s="232">
        <f t="shared" si="1"/>
        <v>1</v>
      </c>
      <c r="DA63" s="95"/>
    </row>
    <row r="64" spans="1:105" ht="12" customHeight="1" x14ac:dyDescent="0.25">
      <c r="A64" s="55" t="s">
        <v>91</v>
      </c>
      <c r="B64" s="299">
        <f t="shared" ref="B64:Y64" si="2">IF(B$6=0,0,B$6/B$5)</f>
        <v>0</v>
      </c>
      <c r="C64" s="299">
        <f t="shared" si="2"/>
        <v>0</v>
      </c>
      <c r="D64" s="299">
        <f t="shared" si="2"/>
        <v>0</v>
      </c>
      <c r="E64" s="299">
        <f t="shared" si="2"/>
        <v>0</v>
      </c>
      <c r="F64" s="299">
        <f t="shared" si="2"/>
        <v>0</v>
      </c>
      <c r="G64" s="299">
        <f t="shared" si="2"/>
        <v>0</v>
      </c>
      <c r="H64" s="299">
        <f t="shared" si="2"/>
        <v>0</v>
      </c>
      <c r="I64" s="299">
        <f t="shared" si="2"/>
        <v>0</v>
      </c>
      <c r="J64" s="299">
        <f t="shared" si="2"/>
        <v>0</v>
      </c>
      <c r="K64" s="299">
        <f t="shared" si="2"/>
        <v>0</v>
      </c>
      <c r="L64" s="299">
        <f t="shared" si="2"/>
        <v>0</v>
      </c>
      <c r="M64" s="299">
        <f t="shared" si="2"/>
        <v>0</v>
      </c>
      <c r="N64" s="299">
        <f t="shared" si="2"/>
        <v>0</v>
      </c>
      <c r="O64" s="299">
        <f t="shared" si="2"/>
        <v>0</v>
      </c>
      <c r="P64" s="299">
        <f t="shared" si="2"/>
        <v>0</v>
      </c>
      <c r="Q64" s="299">
        <f t="shared" si="2"/>
        <v>0</v>
      </c>
      <c r="R64" s="299">
        <f t="shared" si="2"/>
        <v>0</v>
      </c>
      <c r="S64" s="299">
        <f t="shared" si="2"/>
        <v>0</v>
      </c>
      <c r="T64" s="299">
        <f t="shared" si="2"/>
        <v>0</v>
      </c>
      <c r="U64" s="299">
        <f t="shared" si="2"/>
        <v>0</v>
      </c>
      <c r="V64" s="299">
        <f t="shared" si="2"/>
        <v>0</v>
      </c>
      <c r="W64" s="299">
        <f t="shared" si="2"/>
        <v>0</v>
      </c>
      <c r="X64" s="299">
        <f t="shared" si="2"/>
        <v>0</v>
      </c>
      <c r="Y64" s="299">
        <f t="shared" si="2"/>
        <v>0</v>
      </c>
      <c r="DA64" s="67"/>
    </row>
    <row r="65" spans="1:105" ht="12" customHeight="1" x14ac:dyDescent="0.25">
      <c r="A65" s="173" t="s">
        <v>92</v>
      </c>
      <c r="B65" s="233">
        <f t="shared" ref="B65:Y65" si="3">IF(B$7=0,0,B$7/B$5)</f>
        <v>0</v>
      </c>
      <c r="C65" s="233">
        <f t="shared" si="3"/>
        <v>0</v>
      </c>
      <c r="D65" s="233">
        <f t="shared" si="3"/>
        <v>0</v>
      </c>
      <c r="E65" s="233">
        <f t="shared" si="3"/>
        <v>0</v>
      </c>
      <c r="F65" s="233">
        <f t="shared" si="3"/>
        <v>0</v>
      </c>
      <c r="G65" s="233">
        <f t="shared" si="3"/>
        <v>0</v>
      </c>
      <c r="H65" s="233">
        <f t="shared" si="3"/>
        <v>0</v>
      </c>
      <c r="I65" s="233">
        <f t="shared" si="3"/>
        <v>0</v>
      </c>
      <c r="J65" s="233">
        <f t="shared" si="3"/>
        <v>0</v>
      </c>
      <c r="K65" s="233">
        <f t="shared" si="3"/>
        <v>0</v>
      </c>
      <c r="L65" s="233">
        <f t="shared" si="3"/>
        <v>0</v>
      </c>
      <c r="M65" s="233">
        <f t="shared" si="3"/>
        <v>0</v>
      </c>
      <c r="N65" s="233">
        <f t="shared" si="3"/>
        <v>0</v>
      </c>
      <c r="O65" s="233">
        <f t="shared" si="3"/>
        <v>0</v>
      </c>
      <c r="P65" s="233">
        <f t="shared" si="3"/>
        <v>0</v>
      </c>
      <c r="Q65" s="233">
        <f t="shared" si="3"/>
        <v>0</v>
      </c>
      <c r="R65" s="233">
        <f t="shared" si="3"/>
        <v>0</v>
      </c>
      <c r="S65" s="233">
        <f t="shared" si="3"/>
        <v>0</v>
      </c>
      <c r="T65" s="233">
        <f t="shared" si="3"/>
        <v>0</v>
      </c>
      <c r="U65" s="233">
        <f t="shared" si="3"/>
        <v>0</v>
      </c>
      <c r="V65" s="233">
        <f t="shared" si="3"/>
        <v>0</v>
      </c>
      <c r="W65" s="233">
        <f t="shared" si="3"/>
        <v>0</v>
      </c>
      <c r="X65" s="233">
        <f t="shared" si="3"/>
        <v>0</v>
      </c>
      <c r="Y65" s="233">
        <f t="shared" si="3"/>
        <v>0</v>
      </c>
      <c r="DA65" s="177"/>
    </row>
    <row r="66" spans="1:105" ht="12" customHeight="1" x14ac:dyDescent="0.25">
      <c r="A66" s="173" t="s">
        <v>93</v>
      </c>
      <c r="B66" s="233">
        <f t="shared" ref="B66:Y66" si="4">IF(B$8=0,0,B$8/B$5)</f>
        <v>0</v>
      </c>
      <c r="C66" s="233">
        <f t="shared" si="4"/>
        <v>0</v>
      </c>
      <c r="D66" s="233">
        <f t="shared" si="4"/>
        <v>0</v>
      </c>
      <c r="E66" s="233">
        <f t="shared" si="4"/>
        <v>0</v>
      </c>
      <c r="F66" s="233">
        <f t="shared" si="4"/>
        <v>0</v>
      </c>
      <c r="G66" s="233">
        <f t="shared" si="4"/>
        <v>0</v>
      </c>
      <c r="H66" s="233">
        <f t="shared" si="4"/>
        <v>0</v>
      </c>
      <c r="I66" s="233">
        <f t="shared" si="4"/>
        <v>0</v>
      </c>
      <c r="J66" s="233">
        <f t="shared" si="4"/>
        <v>0</v>
      </c>
      <c r="K66" s="233">
        <f t="shared" si="4"/>
        <v>0</v>
      </c>
      <c r="L66" s="233">
        <f t="shared" si="4"/>
        <v>0</v>
      </c>
      <c r="M66" s="233">
        <f t="shared" si="4"/>
        <v>0</v>
      </c>
      <c r="N66" s="233">
        <f t="shared" si="4"/>
        <v>0</v>
      </c>
      <c r="O66" s="233">
        <f t="shared" si="4"/>
        <v>0</v>
      </c>
      <c r="P66" s="233">
        <f t="shared" si="4"/>
        <v>0</v>
      </c>
      <c r="Q66" s="233">
        <f t="shared" si="4"/>
        <v>0</v>
      </c>
      <c r="R66" s="233">
        <f t="shared" si="4"/>
        <v>0</v>
      </c>
      <c r="S66" s="233">
        <f t="shared" si="4"/>
        <v>0</v>
      </c>
      <c r="T66" s="233">
        <f t="shared" si="4"/>
        <v>0</v>
      </c>
      <c r="U66" s="233">
        <f t="shared" si="4"/>
        <v>0</v>
      </c>
      <c r="V66" s="233">
        <f t="shared" si="4"/>
        <v>0</v>
      </c>
      <c r="W66" s="233">
        <f t="shared" si="4"/>
        <v>0</v>
      </c>
      <c r="X66" s="233">
        <f t="shared" si="4"/>
        <v>0</v>
      </c>
      <c r="Y66" s="233">
        <f t="shared" si="4"/>
        <v>0</v>
      </c>
      <c r="DA66" s="177"/>
    </row>
    <row r="67" spans="1:105" ht="12" customHeight="1" x14ac:dyDescent="0.25">
      <c r="A67" s="173" t="s">
        <v>94</v>
      </c>
      <c r="B67" s="233">
        <f t="shared" ref="B67:Y67" si="5">IF(B$9=0,0,B$9/B$5)</f>
        <v>0</v>
      </c>
      <c r="C67" s="233">
        <f t="shared" si="5"/>
        <v>0</v>
      </c>
      <c r="D67" s="233">
        <f t="shared" si="5"/>
        <v>0</v>
      </c>
      <c r="E67" s="233">
        <f t="shared" si="5"/>
        <v>0</v>
      </c>
      <c r="F67" s="233">
        <f t="shared" si="5"/>
        <v>0</v>
      </c>
      <c r="G67" s="233">
        <f t="shared" si="5"/>
        <v>0</v>
      </c>
      <c r="H67" s="233">
        <f t="shared" si="5"/>
        <v>0</v>
      </c>
      <c r="I67" s="233">
        <f t="shared" si="5"/>
        <v>0</v>
      </c>
      <c r="J67" s="233">
        <f t="shared" si="5"/>
        <v>0</v>
      </c>
      <c r="K67" s="233">
        <f t="shared" si="5"/>
        <v>0</v>
      </c>
      <c r="L67" s="233">
        <f t="shared" si="5"/>
        <v>0</v>
      </c>
      <c r="M67" s="233">
        <f t="shared" si="5"/>
        <v>0</v>
      </c>
      <c r="N67" s="233">
        <f t="shared" si="5"/>
        <v>0</v>
      </c>
      <c r="O67" s="233">
        <f t="shared" si="5"/>
        <v>0</v>
      </c>
      <c r="P67" s="233">
        <f t="shared" si="5"/>
        <v>0</v>
      </c>
      <c r="Q67" s="233">
        <f t="shared" si="5"/>
        <v>0</v>
      </c>
      <c r="R67" s="233">
        <f t="shared" si="5"/>
        <v>0</v>
      </c>
      <c r="S67" s="233">
        <f t="shared" si="5"/>
        <v>0</v>
      </c>
      <c r="T67" s="233">
        <f t="shared" si="5"/>
        <v>0</v>
      </c>
      <c r="U67" s="233">
        <f t="shared" si="5"/>
        <v>0</v>
      </c>
      <c r="V67" s="233">
        <f t="shared" si="5"/>
        <v>0</v>
      </c>
      <c r="W67" s="233">
        <f t="shared" si="5"/>
        <v>0</v>
      </c>
      <c r="X67" s="233">
        <f t="shared" si="5"/>
        <v>0</v>
      </c>
      <c r="Y67" s="233">
        <f t="shared" si="5"/>
        <v>0</v>
      </c>
      <c r="DA67" s="177"/>
    </row>
    <row r="68" spans="1:105" ht="12" customHeight="1" x14ac:dyDescent="0.25">
      <c r="A68" s="56" t="s">
        <v>95</v>
      </c>
      <c r="B68" s="300">
        <f t="shared" ref="B68:Y68" si="6">IF(B$10=0,0,B$10/B$5)</f>
        <v>0.1317363699271388</v>
      </c>
      <c r="C68" s="300">
        <f t="shared" si="6"/>
        <v>0.1269014394360094</v>
      </c>
      <c r="D68" s="300">
        <f t="shared" si="6"/>
        <v>0.12394848743682539</v>
      </c>
      <c r="E68" s="300">
        <f t="shared" si="6"/>
        <v>0.15283361324066369</v>
      </c>
      <c r="F68" s="300">
        <f t="shared" si="6"/>
        <v>0.14822802532984691</v>
      </c>
      <c r="G68" s="300">
        <f t="shared" si="6"/>
        <v>0.15197696428756671</v>
      </c>
      <c r="H68" s="300">
        <f t="shared" si="6"/>
        <v>0.13650410536466034</v>
      </c>
      <c r="I68" s="300">
        <f t="shared" si="6"/>
        <v>0.14320987216593598</v>
      </c>
      <c r="J68" s="300">
        <f t="shared" si="6"/>
        <v>0.14445828807672406</v>
      </c>
      <c r="K68" s="300">
        <f t="shared" si="6"/>
        <v>0.12476848599080037</v>
      </c>
      <c r="L68" s="300">
        <f t="shared" si="6"/>
        <v>0.14384458339364595</v>
      </c>
      <c r="M68" s="300">
        <f t="shared" si="6"/>
        <v>0.15702434138175581</v>
      </c>
      <c r="N68" s="300">
        <f t="shared" si="6"/>
        <v>0.14880802837179125</v>
      </c>
      <c r="O68" s="300">
        <f t="shared" si="6"/>
        <v>0.14688922265971757</v>
      </c>
      <c r="P68" s="300">
        <f t="shared" si="6"/>
        <v>0.13900369747930974</v>
      </c>
      <c r="Q68" s="300">
        <f t="shared" si="6"/>
        <v>0.14164973119265278</v>
      </c>
      <c r="R68" s="300">
        <f t="shared" si="6"/>
        <v>0.13307732266253564</v>
      </c>
      <c r="S68" s="300">
        <f t="shared" si="6"/>
        <v>0.12878469317804403</v>
      </c>
      <c r="T68" s="300">
        <f t="shared" si="6"/>
        <v>0.11034249584195668</v>
      </c>
      <c r="U68" s="300">
        <f t="shared" si="6"/>
        <v>0.10346394010219966</v>
      </c>
      <c r="V68" s="300">
        <f t="shared" si="6"/>
        <v>9.9325722984452275E-2</v>
      </c>
      <c r="W68" s="300">
        <f t="shared" si="6"/>
        <v>9.6524058401863969E-2</v>
      </c>
      <c r="X68" s="300">
        <f t="shared" si="6"/>
        <v>9.9141875643858166E-2</v>
      </c>
      <c r="Y68" s="300">
        <f t="shared" si="6"/>
        <v>0.10289068213292334</v>
      </c>
      <c r="DA68" s="68"/>
    </row>
    <row r="69" spans="1:105" ht="12" customHeight="1" x14ac:dyDescent="0.25">
      <c r="A69" s="174" t="s">
        <v>2707</v>
      </c>
      <c r="B69" s="301">
        <f t="shared" ref="B69:Y69" si="7">IF(B$16=0,0,B$16/B$5)</f>
        <v>7.1307681790858599E-2</v>
      </c>
      <c r="C69" s="301">
        <f t="shared" si="7"/>
        <v>7.1674117717413846E-2</v>
      </c>
      <c r="D69" s="301">
        <f t="shared" si="7"/>
        <v>7.1893026033863383E-2</v>
      </c>
      <c r="E69" s="301">
        <f t="shared" si="7"/>
        <v>6.7622054401350565E-2</v>
      </c>
      <c r="F69" s="301">
        <f t="shared" si="7"/>
        <v>6.8288252934314481E-2</v>
      </c>
      <c r="G69" s="301">
        <f t="shared" si="7"/>
        <v>6.7867355479221791E-2</v>
      </c>
      <c r="H69" s="301">
        <f t="shared" si="7"/>
        <v>7.0046955336436498E-2</v>
      </c>
      <c r="I69" s="301">
        <f t="shared" si="7"/>
        <v>6.8463415636605726E-2</v>
      </c>
      <c r="J69" s="301">
        <f t="shared" si="7"/>
        <v>6.8501741940860311E-2</v>
      </c>
      <c r="K69" s="301">
        <f t="shared" si="7"/>
        <v>7.1110618387676086E-2</v>
      </c>
      <c r="L69" s="301">
        <f t="shared" si="7"/>
        <v>6.7717961928732945E-2</v>
      </c>
      <c r="M69" s="301">
        <f t="shared" si="7"/>
        <v>6.6136866914462952E-2</v>
      </c>
      <c r="N69" s="301">
        <f t="shared" si="7"/>
        <v>6.7519706956648773E-2</v>
      </c>
      <c r="O69" s="301">
        <f t="shared" si="7"/>
        <v>6.7067233116509709E-2</v>
      </c>
      <c r="P69" s="301">
        <f t="shared" si="7"/>
        <v>6.837350385196754E-2</v>
      </c>
      <c r="Q69" s="301">
        <f t="shared" si="7"/>
        <v>6.7863944823377501E-2</v>
      </c>
      <c r="R69" s="301">
        <f t="shared" si="7"/>
        <v>6.9286520367330115E-2</v>
      </c>
      <c r="S69" s="301">
        <f t="shared" si="7"/>
        <v>6.987338234882301E-2</v>
      </c>
      <c r="T69" s="301">
        <f t="shared" si="7"/>
        <v>7.1299884658695925E-2</v>
      </c>
      <c r="U69" s="301">
        <f t="shared" si="7"/>
        <v>7.1718092496885308E-2</v>
      </c>
      <c r="V69" s="301">
        <f t="shared" si="7"/>
        <v>7.2438556605178464E-2</v>
      </c>
      <c r="W69" s="301">
        <f t="shared" si="7"/>
        <v>7.3693310795875072E-2</v>
      </c>
      <c r="X69" s="301">
        <f t="shared" si="7"/>
        <v>7.3616085870461145E-2</v>
      </c>
      <c r="Y69" s="301">
        <f t="shared" si="7"/>
        <v>7.3048003194557912E-2</v>
      </c>
      <c r="DA69" s="178"/>
    </row>
    <row r="70" spans="1:105" ht="12" customHeight="1" x14ac:dyDescent="0.25">
      <c r="A70" s="174" t="s">
        <v>2719</v>
      </c>
      <c r="B70" s="301">
        <f t="shared" ref="B70:Y70" si="8">IF(B$27=0,0,B$27/B$5)</f>
        <v>0.60611529522229812</v>
      </c>
      <c r="C70" s="301">
        <f t="shared" si="8"/>
        <v>0.60923000059801802</v>
      </c>
      <c r="D70" s="301">
        <f t="shared" si="8"/>
        <v>0.61109072128783881</v>
      </c>
      <c r="E70" s="301">
        <f t="shared" si="8"/>
        <v>0.57478746241147971</v>
      </c>
      <c r="F70" s="301">
        <f t="shared" si="8"/>
        <v>0.58045014994167321</v>
      </c>
      <c r="G70" s="301">
        <f t="shared" si="8"/>
        <v>0.5768725215733852</v>
      </c>
      <c r="H70" s="301">
        <f t="shared" si="8"/>
        <v>0.59539912035971043</v>
      </c>
      <c r="I70" s="301">
        <f t="shared" si="8"/>
        <v>0.5819390329111489</v>
      </c>
      <c r="J70" s="301">
        <f t="shared" si="8"/>
        <v>0.5822648064973126</v>
      </c>
      <c r="K70" s="301">
        <f t="shared" si="8"/>
        <v>0.60444025629524667</v>
      </c>
      <c r="L70" s="301">
        <f t="shared" si="8"/>
        <v>0.57560267639423013</v>
      </c>
      <c r="M70" s="301">
        <f t="shared" si="8"/>
        <v>0.56216336877293516</v>
      </c>
      <c r="N70" s="301">
        <f t="shared" si="8"/>
        <v>0.57391750913151451</v>
      </c>
      <c r="O70" s="301">
        <f t="shared" si="8"/>
        <v>0.57007148149033227</v>
      </c>
      <c r="P70" s="301">
        <f t="shared" si="8"/>
        <v>0.58117478274172396</v>
      </c>
      <c r="Q70" s="301">
        <f t="shared" si="8"/>
        <v>0.57684353099870822</v>
      </c>
      <c r="R70" s="301">
        <f t="shared" si="8"/>
        <v>0.58893542312230629</v>
      </c>
      <c r="S70" s="301">
        <f t="shared" si="8"/>
        <v>0.59392374996499553</v>
      </c>
      <c r="T70" s="301">
        <f t="shared" si="8"/>
        <v>0.60604901959891544</v>
      </c>
      <c r="U70" s="301">
        <f t="shared" si="8"/>
        <v>0.60960378622352562</v>
      </c>
      <c r="V70" s="301">
        <f t="shared" si="8"/>
        <v>0.61572773114401713</v>
      </c>
      <c r="W70" s="301">
        <f t="shared" si="8"/>
        <v>0.62639314176493821</v>
      </c>
      <c r="X70" s="301">
        <f t="shared" si="8"/>
        <v>0.62573672989891937</v>
      </c>
      <c r="Y70" s="301">
        <f t="shared" si="8"/>
        <v>0.62090802715374249</v>
      </c>
      <c r="DA70" s="178"/>
    </row>
    <row r="71" spans="1:105" ht="12" customHeight="1" x14ac:dyDescent="0.25">
      <c r="A71" s="174" t="s">
        <v>2731</v>
      </c>
      <c r="B71" s="301">
        <f t="shared" ref="B71:Y71" si="9">IF(B$38=0,0,B$38/B$5)</f>
        <v>0</v>
      </c>
      <c r="C71" s="301">
        <f t="shared" si="9"/>
        <v>0</v>
      </c>
      <c r="D71" s="301">
        <f t="shared" si="9"/>
        <v>0</v>
      </c>
      <c r="E71" s="301">
        <f t="shared" si="9"/>
        <v>0</v>
      </c>
      <c r="F71" s="301">
        <f t="shared" si="9"/>
        <v>0</v>
      </c>
      <c r="G71" s="301">
        <f t="shared" si="9"/>
        <v>0</v>
      </c>
      <c r="H71" s="301">
        <f t="shared" si="9"/>
        <v>0</v>
      </c>
      <c r="I71" s="301">
        <f t="shared" si="9"/>
        <v>0</v>
      </c>
      <c r="J71" s="301">
        <f t="shared" si="9"/>
        <v>0</v>
      </c>
      <c r="K71" s="301">
        <f t="shared" si="9"/>
        <v>0</v>
      </c>
      <c r="L71" s="301">
        <f t="shared" si="9"/>
        <v>0</v>
      </c>
      <c r="M71" s="301">
        <f t="shared" si="9"/>
        <v>0</v>
      </c>
      <c r="N71" s="301">
        <f t="shared" si="9"/>
        <v>0</v>
      </c>
      <c r="O71" s="301">
        <f t="shared" si="9"/>
        <v>0</v>
      </c>
      <c r="P71" s="301">
        <f t="shared" si="9"/>
        <v>0</v>
      </c>
      <c r="Q71" s="301">
        <f t="shared" si="9"/>
        <v>0</v>
      </c>
      <c r="R71" s="301">
        <f t="shared" si="9"/>
        <v>0</v>
      </c>
      <c r="S71" s="301">
        <f t="shared" si="9"/>
        <v>0</v>
      </c>
      <c r="T71" s="301">
        <f t="shared" si="9"/>
        <v>0</v>
      </c>
      <c r="U71" s="301">
        <f t="shared" si="9"/>
        <v>0</v>
      </c>
      <c r="V71" s="301">
        <f t="shared" si="9"/>
        <v>0</v>
      </c>
      <c r="W71" s="301">
        <f t="shared" si="9"/>
        <v>0</v>
      </c>
      <c r="X71" s="301">
        <f t="shared" si="9"/>
        <v>0</v>
      </c>
      <c r="Y71" s="301">
        <f t="shared" si="9"/>
        <v>0</v>
      </c>
      <c r="DA71" s="178"/>
    </row>
    <row r="72" spans="1:105" ht="12" customHeight="1" x14ac:dyDescent="0.25">
      <c r="A72" s="174" t="s">
        <v>2733</v>
      </c>
      <c r="B72" s="301">
        <f t="shared" ref="B72:Y72" si="10">IF(B$39=0,0,B$39/B$5)</f>
        <v>0.19084065305970477</v>
      </c>
      <c r="C72" s="301">
        <f t="shared" si="10"/>
        <v>0.19219444224855858</v>
      </c>
      <c r="D72" s="301">
        <f t="shared" si="10"/>
        <v>0.19306776524147234</v>
      </c>
      <c r="E72" s="301">
        <f t="shared" si="10"/>
        <v>0.20475686994650619</v>
      </c>
      <c r="F72" s="301">
        <f t="shared" si="10"/>
        <v>0.20303357179416531</v>
      </c>
      <c r="G72" s="301">
        <f t="shared" si="10"/>
        <v>0.2032831586598263</v>
      </c>
      <c r="H72" s="301">
        <f t="shared" si="10"/>
        <v>0.19804981893919263</v>
      </c>
      <c r="I72" s="301">
        <f t="shared" si="10"/>
        <v>0.20638767928630958</v>
      </c>
      <c r="J72" s="301">
        <f t="shared" si="10"/>
        <v>0.20477516348510283</v>
      </c>
      <c r="K72" s="301">
        <f t="shared" si="10"/>
        <v>0.19968063932627694</v>
      </c>
      <c r="L72" s="301">
        <f t="shared" si="10"/>
        <v>0.21283477828339092</v>
      </c>
      <c r="M72" s="301">
        <f t="shared" si="10"/>
        <v>0.21467542293084599</v>
      </c>
      <c r="N72" s="301">
        <f t="shared" si="10"/>
        <v>0.20975475554004544</v>
      </c>
      <c r="O72" s="301">
        <f t="shared" si="10"/>
        <v>0.21597206273344022</v>
      </c>
      <c r="P72" s="301">
        <f t="shared" si="10"/>
        <v>0.21144801592699866</v>
      </c>
      <c r="Q72" s="301">
        <f t="shared" si="10"/>
        <v>0.21364279298526132</v>
      </c>
      <c r="R72" s="301">
        <f t="shared" si="10"/>
        <v>0.20870073384782814</v>
      </c>
      <c r="S72" s="301">
        <f t="shared" si="10"/>
        <v>0.20741817450813751</v>
      </c>
      <c r="T72" s="301">
        <f t="shared" si="10"/>
        <v>0.21230859990043205</v>
      </c>
      <c r="U72" s="301">
        <f t="shared" si="10"/>
        <v>0.21521418117738972</v>
      </c>
      <c r="V72" s="301">
        <f t="shared" si="10"/>
        <v>0.21250798926635225</v>
      </c>
      <c r="W72" s="301">
        <f t="shared" si="10"/>
        <v>0.20338948903732254</v>
      </c>
      <c r="X72" s="301">
        <f t="shared" si="10"/>
        <v>0.20150530858676147</v>
      </c>
      <c r="Y72" s="301">
        <f t="shared" si="10"/>
        <v>0.20315328751877632</v>
      </c>
      <c r="DA72" s="178"/>
    </row>
    <row r="73" spans="1:105" ht="12" customHeight="1" x14ac:dyDescent="0.25">
      <c r="A73" s="62" t="s">
        <v>2734</v>
      </c>
      <c r="B73" s="302">
        <f t="shared" ref="B73:Y73" si="11">IF(B$40=0,0,B$40/B$5)</f>
        <v>0.11477912581612223</v>
      </c>
      <c r="C73" s="302">
        <f t="shared" si="11"/>
        <v>0.1157420500166504</v>
      </c>
      <c r="D73" s="302">
        <f t="shared" si="11"/>
        <v>0.11638187080535138</v>
      </c>
      <c r="E73" s="302">
        <f t="shared" si="11"/>
        <v>0.13262667858506555</v>
      </c>
      <c r="F73" s="302">
        <f t="shared" si="11"/>
        <v>0.13019276866422982</v>
      </c>
      <c r="G73" s="302">
        <f t="shared" si="11"/>
        <v>0.1308913128153231</v>
      </c>
      <c r="H73" s="302">
        <f t="shared" si="11"/>
        <v>0.12333306658032703</v>
      </c>
      <c r="I73" s="302">
        <f t="shared" si="11"/>
        <v>0.13336003594059676</v>
      </c>
      <c r="J73" s="302">
        <f t="shared" si="11"/>
        <v>0.13170663874818517</v>
      </c>
      <c r="K73" s="302">
        <f t="shared" si="11"/>
        <v>0.12382931304608912</v>
      </c>
      <c r="L73" s="302">
        <f t="shared" si="11"/>
        <v>0.1406022855594091</v>
      </c>
      <c r="M73" s="302">
        <f t="shared" si="11"/>
        <v>0.1441294315554188</v>
      </c>
      <c r="N73" s="302">
        <f t="shared" si="11"/>
        <v>0.13773373478628673</v>
      </c>
      <c r="O73" s="302">
        <f t="shared" si="11"/>
        <v>0.14443368074249652</v>
      </c>
      <c r="P73" s="302">
        <f t="shared" si="11"/>
        <v>0.13851627848489992</v>
      </c>
      <c r="Q73" s="302">
        <f t="shared" si="11"/>
        <v>0.14125458517365866</v>
      </c>
      <c r="R73" s="302">
        <f t="shared" si="11"/>
        <v>0.13479511212267603</v>
      </c>
      <c r="S73" s="302">
        <f t="shared" si="11"/>
        <v>0.13288656666939289</v>
      </c>
      <c r="T73" s="302">
        <f t="shared" si="11"/>
        <v>0.13625538959782302</v>
      </c>
      <c r="U73" s="302">
        <f t="shared" si="11"/>
        <v>0.13871488251404535</v>
      </c>
      <c r="V73" s="302">
        <f t="shared" si="11"/>
        <v>0.13524019555416186</v>
      </c>
      <c r="W73" s="302">
        <f t="shared" si="11"/>
        <v>0.1247832908550558</v>
      </c>
      <c r="X73" s="302">
        <f t="shared" si="11"/>
        <v>0.12298148365826957</v>
      </c>
      <c r="Y73" s="302">
        <f t="shared" si="11"/>
        <v>0.12523541744458111</v>
      </c>
      <c r="DA73" s="72"/>
    </row>
    <row r="74" spans="1:105" ht="12" customHeight="1" x14ac:dyDescent="0.25">
      <c r="A74" s="62" t="s">
        <v>2741</v>
      </c>
      <c r="B74" s="302">
        <f t="shared" ref="B74:Y74" si="12">IF(B$46=0,0,B$46/B$5)</f>
        <v>7.6061527243582547E-2</v>
      </c>
      <c r="C74" s="302">
        <f t="shared" si="12"/>
        <v>7.6452392231908167E-2</v>
      </c>
      <c r="D74" s="302">
        <f t="shared" si="12"/>
        <v>7.6685894436120963E-2</v>
      </c>
      <c r="E74" s="302">
        <f t="shared" si="12"/>
        <v>7.2130191361440651E-2</v>
      </c>
      <c r="F74" s="302">
        <f t="shared" si="12"/>
        <v>7.2840803129935475E-2</v>
      </c>
      <c r="G74" s="302">
        <f t="shared" si="12"/>
        <v>7.2391845844503241E-2</v>
      </c>
      <c r="H74" s="302">
        <f t="shared" si="12"/>
        <v>7.4716752358865629E-2</v>
      </c>
      <c r="I74" s="302">
        <f t="shared" si="12"/>
        <v>7.3027643345712809E-2</v>
      </c>
      <c r="J74" s="302">
        <f t="shared" si="12"/>
        <v>7.3068524736917675E-2</v>
      </c>
      <c r="K74" s="302">
        <f t="shared" si="12"/>
        <v>7.5851326280187828E-2</v>
      </c>
      <c r="L74" s="302">
        <f t="shared" si="12"/>
        <v>7.2232492723981828E-2</v>
      </c>
      <c r="M74" s="302">
        <f t="shared" si="12"/>
        <v>7.0545991375427178E-2</v>
      </c>
      <c r="N74" s="302">
        <f t="shared" si="12"/>
        <v>7.2021020753758699E-2</v>
      </c>
      <c r="O74" s="302">
        <f t="shared" si="12"/>
        <v>7.15383819909437E-2</v>
      </c>
      <c r="P74" s="302">
        <f t="shared" si="12"/>
        <v>7.2931737442098757E-2</v>
      </c>
      <c r="Q74" s="302">
        <f t="shared" si="12"/>
        <v>7.2388207811602642E-2</v>
      </c>
      <c r="R74" s="302">
        <f t="shared" si="12"/>
        <v>7.3905621725152124E-2</v>
      </c>
      <c r="S74" s="302">
        <f t="shared" si="12"/>
        <v>7.4531607838744587E-2</v>
      </c>
      <c r="T74" s="302">
        <f t="shared" si="12"/>
        <v>7.6053210302609045E-2</v>
      </c>
      <c r="U74" s="302">
        <f t="shared" si="12"/>
        <v>7.6499298663344387E-2</v>
      </c>
      <c r="V74" s="302">
        <f t="shared" si="12"/>
        <v>7.7267793712190391E-2</v>
      </c>
      <c r="W74" s="302">
        <f t="shared" si="12"/>
        <v>7.8606198182266745E-2</v>
      </c>
      <c r="X74" s="302">
        <f t="shared" si="12"/>
        <v>7.8523824928491873E-2</v>
      </c>
      <c r="Y74" s="302">
        <f t="shared" si="12"/>
        <v>7.7917870074195206E-2</v>
      </c>
      <c r="DA74" s="72"/>
    </row>
    <row r="75" spans="1:105" ht="12" customHeight="1" x14ac:dyDescent="0.25">
      <c r="A75" s="62" t="s">
        <v>2753</v>
      </c>
      <c r="B75" s="302">
        <f t="shared" ref="B75:Y75" si="13">IF(B$57=0,0,B$57/B$5)</f>
        <v>0</v>
      </c>
      <c r="C75" s="302">
        <f t="shared" si="13"/>
        <v>0</v>
      </c>
      <c r="D75" s="302">
        <f t="shared" si="13"/>
        <v>0</v>
      </c>
      <c r="E75" s="302">
        <f t="shared" si="13"/>
        <v>0</v>
      </c>
      <c r="F75" s="302">
        <f t="shared" si="13"/>
        <v>0</v>
      </c>
      <c r="G75" s="302">
        <f t="shared" si="13"/>
        <v>0</v>
      </c>
      <c r="H75" s="302">
        <f t="shared" si="13"/>
        <v>0</v>
      </c>
      <c r="I75" s="302">
        <f t="shared" si="13"/>
        <v>0</v>
      </c>
      <c r="J75" s="302">
        <f t="shared" si="13"/>
        <v>0</v>
      </c>
      <c r="K75" s="302">
        <f t="shared" si="13"/>
        <v>0</v>
      </c>
      <c r="L75" s="302">
        <f t="shared" si="13"/>
        <v>0</v>
      </c>
      <c r="M75" s="302">
        <f t="shared" si="13"/>
        <v>0</v>
      </c>
      <c r="N75" s="302">
        <f t="shared" si="13"/>
        <v>0</v>
      </c>
      <c r="O75" s="302">
        <f t="shared" si="13"/>
        <v>0</v>
      </c>
      <c r="P75" s="302">
        <f t="shared" si="13"/>
        <v>0</v>
      </c>
      <c r="Q75" s="302">
        <f t="shared" si="13"/>
        <v>0</v>
      </c>
      <c r="R75" s="302">
        <f t="shared" si="13"/>
        <v>0</v>
      </c>
      <c r="S75" s="302">
        <f t="shared" si="13"/>
        <v>0</v>
      </c>
      <c r="T75" s="302">
        <f t="shared" si="13"/>
        <v>0</v>
      </c>
      <c r="U75" s="302">
        <f t="shared" si="13"/>
        <v>0</v>
      </c>
      <c r="V75" s="302">
        <f t="shared" si="13"/>
        <v>0</v>
      </c>
      <c r="W75" s="302">
        <f t="shared" si="13"/>
        <v>0</v>
      </c>
      <c r="X75" s="302">
        <f t="shared" si="13"/>
        <v>0</v>
      </c>
      <c r="Y75" s="302">
        <f t="shared" si="13"/>
        <v>0</v>
      </c>
      <c r="DA75" s="72"/>
    </row>
    <row r="76" spans="1:105" ht="12" customHeight="1" x14ac:dyDescent="0.25">
      <c r="A76" s="62" t="s">
        <v>2755</v>
      </c>
      <c r="B76" s="302">
        <f t="shared" ref="B76:Y76" si="14">IF(B$58=0,0,B$58/B$5)</f>
        <v>0</v>
      </c>
      <c r="C76" s="302">
        <f t="shared" si="14"/>
        <v>0</v>
      </c>
      <c r="D76" s="302">
        <f t="shared" si="14"/>
        <v>0</v>
      </c>
      <c r="E76" s="302">
        <f t="shared" si="14"/>
        <v>0</v>
      </c>
      <c r="F76" s="302">
        <f t="shared" si="14"/>
        <v>0</v>
      </c>
      <c r="G76" s="302">
        <f t="shared" si="14"/>
        <v>0</v>
      </c>
      <c r="H76" s="302">
        <f t="shared" si="14"/>
        <v>0</v>
      </c>
      <c r="I76" s="302">
        <f t="shared" si="14"/>
        <v>0</v>
      </c>
      <c r="J76" s="302">
        <f t="shared" si="14"/>
        <v>0</v>
      </c>
      <c r="K76" s="302">
        <f t="shared" si="14"/>
        <v>0</v>
      </c>
      <c r="L76" s="302">
        <f t="shared" si="14"/>
        <v>0</v>
      </c>
      <c r="M76" s="302">
        <f t="shared" si="14"/>
        <v>0</v>
      </c>
      <c r="N76" s="302">
        <f t="shared" si="14"/>
        <v>0</v>
      </c>
      <c r="O76" s="302">
        <f t="shared" si="14"/>
        <v>0</v>
      </c>
      <c r="P76" s="302">
        <f t="shared" si="14"/>
        <v>0</v>
      </c>
      <c r="Q76" s="302">
        <f t="shared" si="14"/>
        <v>0</v>
      </c>
      <c r="R76" s="302">
        <f t="shared" si="14"/>
        <v>0</v>
      </c>
      <c r="S76" s="302">
        <f t="shared" si="14"/>
        <v>0</v>
      </c>
      <c r="T76" s="302">
        <f t="shared" si="14"/>
        <v>0</v>
      </c>
      <c r="U76" s="302">
        <f t="shared" si="14"/>
        <v>0</v>
      </c>
      <c r="V76" s="302">
        <f t="shared" si="14"/>
        <v>0</v>
      </c>
      <c r="W76" s="302">
        <f t="shared" si="14"/>
        <v>0</v>
      </c>
      <c r="X76" s="302">
        <f t="shared" si="14"/>
        <v>0</v>
      </c>
      <c r="Y76" s="302">
        <f t="shared" si="14"/>
        <v>0</v>
      </c>
      <c r="DA76" s="72"/>
    </row>
    <row r="77" spans="1:105" ht="12" customHeight="1" x14ac:dyDescent="0.25">
      <c r="A77" s="41" t="s">
        <v>2757</v>
      </c>
      <c r="B77" s="235">
        <f t="shared" ref="B77:Y77" si="15">IF(B$59=0,0,B$59/B$5)</f>
        <v>0</v>
      </c>
      <c r="C77" s="235">
        <f t="shared" si="15"/>
        <v>0</v>
      </c>
      <c r="D77" s="235">
        <f t="shared" si="15"/>
        <v>0</v>
      </c>
      <c r="E77" s="235">
        <f t="shared" si="15"/>
        <v>0</v>
      </c>
      <c r="F77" s="235">
        <f t="shared" si="15"/>
        <v>0</v>
      </c>
      <c r="G77" s="235">
        <f t="shared" si="15"/>
        <v>0</v>
      </c>
      <c r="H77" s="235">
        <f t="shared" si="15"/>
        <v>0</v>
      </c>
      <c r="I77" s="235">
        <f t="shared" si="15"/>
        <v>0</v>
      </c>
      <c r="J77" s="235">
        <f t="shared" si="15"/>
        <v>0</v>
      </c>
      <c r="K77" s="235">
        <f t="shared" si="15"/>
        <v>0</v>
      </c>
      <c r="L77" s="235">
        <f t="shared" si="15"/>
        <v>0</v>
      </c>
      <c r="M77" s="235">
        <f t="shared" si="15"/>
        <v>0</v>
      </c>
      <c r="N77" s="235">
        <f t="shared" si="15"/>
        <v>0</v>
      </c>
      <c r="O77" s="235">
        <f t="shared" si="15"/>
        <v>0</v>
      </c>
      <c r="P77" s="235">
        <f t="shared" si="15"/>
        <v>0</v>
      </c>
      <c r="Q77" s="235">
        <f t="shared" si="15"/>
        <v>0</v>
      </c>
      <c r="R77" s="235">
        <f t="shared" si="15"/>
        <v>0</v>
      </c>
      <c r="S77" s="235">
        <f t="shared" si="15"/>
        <v>0</v>
      </c>
      <c r="T77" s="235">
        <f t="shared" si="15"/>
        <v>0</v>
      </c>
      <c r="U77" s="235">
        <f t="shared" si="15"/>
        <v>0</v>
      </c>
      <c r="V77" s="235">
        <f t="shared" si="15"/>
        <v>0</v>
      </c>
      <c r="W77" s="235">
        <f t="shared" si="15"/>
        <v>0</v>
      </c>
      <c r="X77" s="235">
        <f t="shared" si="15"/>
        <v>0</v>
      </c>
      <c r="Y77" s="235">
        <f t="shared" si="15"/>
        <v>0</v>
      </c>
      <c r="DA77" s="97"/>
    </row>
    <row r="78" spans="1:105" ht="12" customHeight="1" x14ac:dyDescent="0.25">
      <c r="A78" s="171"/>
      <c r="B78" s="171"/>
      <c r="C78" s="171"/>
      <c r="D78" s="171"/>
      <c r="E78" s="171"/>
      <c r="F78" s="171"/>
      <c r="G78" s="171"/>
      <c r="H78" s="171"/>
      <c r="I78" s="171"/>
      <c r="J78" s="171"/>
      <c r="K78" s="171"/>
      <c r="L78" s="171"/>
      <c r="M78" s="171"/>
      <c r="N78" s="171"/>
      <c r="O78" s="171"/>
      <c r="P78" s="171"/>
      <c r="Q78" s="171"/>
      <c r="R78" s="171"/>
      <c r="S78" s="171"/>
      <c r="T78" s="171"/>
      <c r="U78" s="171"/>
      <c r="V78" s="171"/>
      <c r="W78" s="171"/>
      <c r="X78" s="171"/>
      <c r="Y78" s="171"/>
      <c r="DA78" s="175"/>
    </row>
    <row r="79" spans="1:105" ht="15" customHeight="1" x14ac:dyDescent="0.25">
      <c r="A79" s="32" t="s">
        <v>430</v>
      </c>
      <c r="B79" s="257"/>
      <c r="C79" s="257"/>
      <c r="D79" s="257"/>
      <c r="E79" s="257"/>
      <c r="F79" s="257"/>
      <c r="G79" s="257"/>
      <c r="H79" s="257"/>
      <c r="I79" s="257"/>
      <c r="J79" s="257"/>
      <c r="K79" s="257"/>
      <c r="L79" s="257"/>
      <c r="M79" s="257"/>
      <c r="N79" s="257"/>
      <c r="O79" s="257"/>
      <c r="P79" s="257"/>
      <c r="Q79" s="257"/>
      <c r="R79" s="257"/>
      <c r="S79" s="257"/>
      <c r="T79" s="257"/>
      <c r="U79" s="257"/>
      <c r="V79" s="257"/>
      <c r="W79" s="257"/>
      <c r="X79" s="257"/>
      <c r="Y79" s="257"/>
      <c r="DA79" s="88"/>
    </row>
    <row r="80" spans="1:105" ht="12" customHeight="1" x14ac:dyDescent="0.25">
      <c r="A80" s="172"/>
      <c r="B80" s="172"/>
      <c r="C80" s="172"/>
      <c r="D80" s="172"/>
      <c r="E80" s="172"/>
      <c r="F80" s="172"/>
      <c r="G80" s="172"/>
      <c r="H80" s="172"/>
      <c r="I80" s="172"/>
      <c r="J80" s="172"/>
      <c r="K80" s="172"/>
      <c r="L80" s="172"/>
      <c r="M80" s="172"/>
      <c r="N80" s="172"/>
      <c r="O80" s="172"/>
      <c r="P80" s="172"/>
      <c r="Q80" s="172"/>
      <c r="R80" s="172"/>
      <c r="S80" s="172"/>
      <c r="T80" s="172"/>
      <c r="U80" s="172"/>
      <c r="V80" s="172"/>
      <c r="W80" s="172"/>
      <c r="X80" s="172"/>
      <c r="Y80" s="172"/>
      <c r="DA80" s="176"/>
    </row>
    <row r="81" spans="1:105" ht="12" customHeight="1" x14ac:dyDescent="0.25">
      <c r="A81" s="35" t="s">
        <v>25</v>
      </c>
      <c r="B81" s="322">
        <f>IF(B$5=0,0,B$5/TEL_fec!B$5)</f>
        <v>1.8524223244562237</v>
      </c>
      <c r="C81" s="322">
        <f>IF(C$5=0,0,C$5/TEL_fec!C$5)</f>
        <v>1.7426602581283772</v>
      </c>
      <c r="D81" s="322">
        <f>IF(D$5=0,0,D$5/TEL_fec!D$5)</f>
        <v>1.7200432317685903</v>
      </c>
      <c r="E81" s="322">
        <f>IF(E$5=0,0,E$5/TEL_fec!E$5)</f>
        <v>1.511377808604188</v>
      </c>
      <c r="F81" s="322">
        <f>IF(F$5=0,0,F$5/TEL_fec!F$5)</f>
        <v>1.5142411245071077</v>
      </c>
      <c r="G81" s="322">
        <f>IF(G$5=0,0,G$5/TEL_fec!G$5)</f>
        <v>1.4298841608561916</v>
      </c>
      <c r="H81" s="322">
        <f>IF(H$5=0,0,H$5/TEL_fec!H$5)</f>
        <v>1.4809644763573642</v>
      </c>
      <c r="I81" s="322">
        <f>IF(I$5=0,0,I$5/TEL_fec!I$5)</f>
        <v>1.3375711527945167</v>
      </c>
      <c r="J81" s="322">
        <f>IF(J$5=0,0,J$5/TEL_fec!J$5)</f>
        <v>1.3608965170700487</v>
      </c>
      <c r="K81" s="322">
        <f>IF(K$5=0,0,K$5/TEL_fec!K$5)</f>
        <v>1.3988383430586746</v>
      </c>
      <c r="L81" s="322">
        <f>IF(L$5=0,0,L$5/TEL_fec!L$5)</f>
        <v>1.2384378317400357</v>
      </c>
      <c r="M81" s="322">
        <f>IF(M$5=0,0,M$5/TEL_fec!M$5)</f>
        <v>1.1187596573402196</v>
      </c>
      <c r="N81" s="322">
        <f>IF(N$5=0,0,N$5/TEL_fec!N$5)</f>
        <v>1.1532151960739012</v>
      </c>
      <c r="O81" s="322">
        <f>IF(O$5=0,0,O$5/TEL_fec!O$5)</f>
        <v>1.1531217926332895</v>
      </c>
      <c r="P81" s="322">
        <f>IF(P$5=0,0,P$5/TEL_fec!P$5)</f>
        <v>1.193667541816082</v>
      </c>
      <c r="Q81" s="322">
        <f>IF(Q$5=0,0,Q$5/TEL_fec!Q$5)</f>
        <v>1.1855349704363953</v>
      </c>
      <c r="R81" s="322">
        <f>IF(R$5=0,0,R$5/TEL_fec!R$5)</f>
        <v>1.2122104283857185</v>
      </c>
      <c r="S81" s="322">
        <f>IF(S$5=0,0,S$5/TEL_fec!S$5)</f>
        <v>1.1386658201652617</v>
      </c>
      <c r="T81" s="322">
        <f>IF(T$5=0,0,T$5/TEL_fec!T$5)</f>
        <v>0.96723113631924229</v>
      </c>
      <c r="U81" s="322">
        <f>IF(U$5=0,0,U$5/TEL_fec!U$5)</f>
        <v>0.91219253516209386</v>
      </c>
      <c r="V81" s="322">
        <f>IF(V$5=0,0,V$5/TEL_fec!V$5)</f>
        <v>0.92161188753202428</v>
      </c>
      <c r="W81" s="322">
        <f>IF(W$5=0,0,W$5/TEL_fec!W$5)</f>
        <v>1.0220160549746269</v>
      </c>
      <c r="X81" s="322">
        <f>IF(X$5=0,0,X$5/TEL_fec!X$5)</f>
        <v>1.0723534065954923</v>
      </c>
      <c r="Y81" s="322">
        <f>IF(Y$5=0,0,Y$5/TEL_fec!Y$5)</f>
        <v>1.1216834446522601</v>
      </c>
      <c r="DA81" s="95"/>
    </row>
    <row r="82" spans="1:105" ht="12" customHeight="1" x14ac:dyDescent="0.25">
      <c r="A82" s="55" t="s">
        <v>91</v>
      </c>
      <c r="B82" s="334">
        <f>IF(B$6=0,0,B$6/TEL_fec!B$6)</f>
        <v>0</v>
      </c>
      <c r="C82" s="334">
        <f>IF(C$6=0,0,C$6/TEL_fec!C$6)</f>
        <v>0</v>
      </c>
      <c r="D82" s="334">
        <f>IF(D$6=0,0,D$6/TEL_fec!D$6)</f>
        <v>0</v>
      </c>
      <c r="E82" s="334">
        <f>IF(E$6=0,0,E$6/TEL_fec!E$6)</f>
        <v>0</v>
      </c>
      <c r="F82" s="334">
        <f>IF(F$6=0,0,F$6/TEL_fec!F$6)</f>
        <v>0</v>
      </c>
      <c r="G82" s="334">
        <f>IF(G$6=0,0,G$6/TEL_fec!G$6)</f>
        <v>0</v>
      </c>
      <c r="H82" s="334">
        <f>IF(H$6=0,0,H$6/TEL_fec!H$6)</f>
        <v>0</v>
      </c>
      <c r="I82" s="334">
        <f>IF(I$6=0,0,I$6/TEL_fec!I$6)</f>
        <v>0</v>
      </c>
      <c r="J82" s="334">
        <f>IF(J$6=0,0,J$6/TEL_fec!J$6)</f>
        <v>0</v>
      </c>
      <c r="K82" s="334">
        <f>IF(K$6=0,0,K$6/TEL_fec!K$6)</f>
        <v>0</v>
      </c>
      <c r="L82" s="334">
        <f>IF(L$6=0,0,L$6/TEL_fec!L$6)</f>
        <v>0</v>
      </c>
      <c r="M82" s="334">
        <f>IF(M$6=0,0,M$6/TEL_fec!M$6)</f>
        <v>0</v>
      </c>
      <c r="N82" s="334">
        <f>IF(N$6=0,0,N$6/TEL_fec!N$6)</f>
        <v>0</v>
      </c>
      <c r="O82" s="334">
        <f>IF(O$6=0,0,O$6/TEL_fec!O$6)</f>
        <v>0</v>
      </c>
      <c r="P82" s="334">
        <f>IF(P$6=0,0,P$6/TEL_fec!P$6)</f>
        <v>0</v>
      </c>
      <c r="Q82" s="334">
        <f>IF(Q$6=0,0,Q$6/TEL_fec!Q$6)</f>
        <v>0</v>
      </c>
      <c r="R82" s="334">
        <f>IF(R$6=0,0,R$6/TEL_fec!R$6)</f>
        <v>0</v>
      </c>
      <c r="S82" s="334">
        <f>IF(S$6=0,0,S$6/TEL_fec!S$6)</f>
        <v>0</v>
      </c>
      <c r="T82" s="334">
        <f>IF(T$6=0,0,T$6/TEL_fec!T$6)</f>
        <v>0</v>
      </c>
      <c r="U82" s="334">
        <f>IF(U$6=0,0,U$6/TEL_fec!U$6)</f>
        <v>0</v>
      </c>
      <c r="V82" s="334">
        <f>IF(V$6=0,0,V$6/TEL_fec!V$6)</f>
        <v>0</v>
      </c>
      <c r="W82" s="334">
        <f>IF(W$6=0,0,W$6/TEL_fec!W$6)</f>
        <v>0</v>
      </c>
      <c r="X82" s="334">
        <f>IF(X$6=0,0,X$6/TEL_fec!X$6)</f>
        <v>0</v>
      </c>
      <c r="Y82" s="334">
        <f>IF(Y$6=0,0,Y$6/TEL_fec!Y$6)</f>
        <v>0</v>
      </c>
      <c r="DA82" s="67"/>
    </row>
    <row r="83" spans="1:105" ht="12" customHeight="1" x14ac:dyDescent="0.25">
      <c r="A83" s="173" t="s">
        <v>92</v>
      </c>
      <c r="B83" s="335">
        <f>IF(B$7=0,0,B$7/TEL_fec!B$7)</f>
        <v>0</v>
      </c>
      <c r="C83" s="335">
        <f>IF(C$7=0,0,C$7/TEL_fec!C$7)</f>
        <v>0</v>
      </c>
      <c r="D83" s="335">
        <f>IF(D$7=0,0,D$7/TEL_fec!D$7)</f>
        <v>0</v>
      </c>
      <c r="E83" s="335">
        <f>IF(E$7=0,0,E$7/TEL_fec!E$7)</f>
        <v>0</v>
      </c>
      <c r="F83" s="335">
        <f>IF(F$7=0,0,F$7/TEL_fec!F$7)</f>
        <v>0</v>
      </c>
      <c r="G83" s="335">
        <f>IF(G$7=0,0,G$7/TEL_fec!G$7)</f>
        <v>0</v>
      </c>
      <c r="H83" s="335">
        <f>IF(H$7=0,0,H$7/TEL_fec!H$7)</f>
        <v>0</v>
      </c>
      <c r="I83" s="335">
        <f>IF(I$7=0,0,I$7/TEL_fec!I$7)</f>
        <v>0</v>
      </c>
      <c r="J83" s="335">
        <f>IF(J$7=0,0,J$7/TEL_fec!J$7)</f>
        <v>0</v>
      </c>
      <c r="K83" s="335">
        <f>IF(K$7=0,0,K$7/TEL_fec!K$7)</f>
        <v>0</v>
      </c>
      <c r="L83" s="335">
        <f>IF(L$7=0,0,L$7/TEL_fec!L$7)</f>
        <v>0</v>
      </c>
      <c r="M83" s="335">
        <f>IF(M$7=0,0,M$7/TEL_fec!M$7)</f>
        <v>0</v>
      </c>
      <c r="N83" s="335">
        <f>IF(N$7=0,0,N$7/TEL_fec!N$7)</f>
        <v>0</v>
      </c>
      <c r="O83" s="335">
        <f>IF(O$7=0,0,O$7/TEL_fec!O$7)</f>
        <v>0</v>
      </c>
      <c r="P83" s="335">
        <f>IF(P$7=0,0,P$7/TEL_fec!P$7)</f>
        <v>0</v>
      </c>
      <c r="Q83" s="335">
        <f>IF(Q$7=0,0,Q$7/TEL_fec!Q$7)</f>
        <v>0</v>
      </c>
      <c r="R83" s="335">
        <f>IF(R$7=0,0,R$7/TEL_fec!R$7)</f>
        <v>0</v>
      </c>
      <c r="S83" s="335">
        <f>IF(S$7=0,0,S$7/TEL_fec!S$7)</f>
        <v>0</v>
      </c>
      <c r="T83" s="335">
        <f>IF(T$7=0,0,T$7/TEL_fec!T$7)</f>
        <v>0</v>
      </c>
      <c r="U83" s="335">
        <f>IF(U$7=0,0,U$7/TEL_fec!U$7)</f>
        <v>0</v>
      </c>
      <c r="V83" s="335">
        <f>IF(V$7=0,0,V$7/TEL_fec!V$7)</f>
        <v>0</v>
      </c>
      <c r="W83" s="335">
        <f>IF(W$7=0,0,W$7/TEL_fec!W$7)</f>
        <v>0</v>
      </c>
      <c r="X83" s="335">
        <f>IF(X$7=0,0,X$7/TEL_fec!X$7)</f>
        <v>0</v>
      </c>
      <c r="Y83" s="335">
        <f>IF(Y$7=0,0,Y$7/TEL_fec!Y$7)</f>
        <v>0</v>
      </c>
      <c r="DA83" s="177"/>
    </row>
    <row r="84" spans="1:105" ht="12" customHeight="1" x14ac:dyDescent="0.25">
      <c r="A84" s="173" t="s">
        <v>93</v>
      </c>
      <c r="B84" s="335">
        <f>IF(B$8=0,0,B$8/TEL_fec!B$8)</f>
        <v>0</v>
      </c>
      <c r="C84" s="335">
        <f>IF(C$8=0,0,C$8/TEL_fec!C$8)</f>
        <v>0</v>
      </c>
      <c r="D84" s="335">
        <f>IF(D$8=0,0,D$8/TEL_fec!D$8)</f>
        <v>0</v>
      </c>
      <c r="E84" s="335">
        <f>IF(E$8=0,0,E$8/TEL_fec!E$8)</f>
        <v>0</v>
      </c>
      <c r="F84" s="335">
        <f>IF(F$8=0,0,F$8/TEL_fec!F$8)</f>
        <v>0</v>
      </c>
      <c r="G84" s="335">
        <f>IF(G$8=0,0,G$8/TEL_fec!G$8)</f>
        <v>0</v>
      </c>
      <c r="H84" s="335">
        <f>IF(H$8=0,0,H$8/TEL_fec!H$8)</f>
        <v>0</v>
      </c>
      <c r="I84" s="335">
        <f>IF(I$8=0,0,I$8/TEL_fec!I$8)</f>
        <v>0</v>
      </c>
      <c r="J84" s="335">
        <f>IF(J$8=0,0,J$8/TEL_fec!J$8)</f>
        <v>0</v>
      </c>
      <c r="K84" s="335">
        <f>IF(K$8=0,0,K$8/TEL_fec!K$8)</f>
        <v>0</v>
      </c>
      <c r="L84" s="335">
        <f>IF(L$8=0,0,L$8/TEL_fec!L$8)</f>
        <v>0</v>
      </c>
      <c r="M84" s="335">
        <f>IF(M$8=0,0,M$8/TEL_fec!M$8)</f>
        <v>0</v>
      </c>
      <c r="N84" s="335">
        <f>IF(N$8=0,0,N$8/TEL_fec!N$8)</f>
        <v>0</v>
      </c>
      <c r="O84" s="335">
        <f>IF(O$8=0,0,O$8/TEL_fec!O$8)</f>
        <v>0</v>
      </c>
      <c r="P84" s="335">
        <f>IF(P$8=0,0,P$8/TEL_fec!P$8)</f>
        <v>0</v>
      </c>
      <c r="Q84" s="335">
        <f>IF(Q$8=0,0,Q$8/TEL_fec!Q$8)</f>
        <v>0</v>
      </c>
      <c r="R84" s="335">
        <f>IF(R$8=0,0,R$8/TEL_fec!R$8)</f>
        <v>0</v>
      </c>
      <c r="S84" s="335">
        <f>IF(S$8=0,0,S$8/TEL_fec!S$8)</f>
        <v>0</v>
      </c>
      <c r="T84" s="335">
        <f>IF(T$8=0,0,T$8/TEL_fec!T$8)</f>
        <v>0</v>
      </c>
      <c r="U84" s="335">
        <f>IF(U$8=0,0,U$8/TEL_fec!U$8)</f>
        <v>0</v>
      </c>
      <c r="V84" s="335">
        <f>IF(V$8=0,0,V$8/TEL_fec!V$8)</f>
        <v>0</v>
      </c>
      <c r="W84" s="335">
        <f>IF(W$8=0,0,W$8/TEL_fec!W$8)</f>
        <v>0</v>
      </c>
      <c r="X84" s="335">
        <f>IF(X$8=0,0,X$8/TEL_fec!X$8)</f>
        <v>0</v>
      </c>
      <c r="Y84" s="335">
        <f>IF(Y$8=0,0,Y$8/TEL_fec!Y$8)</f>
        <v>0</v>
      </c>
      <c r="DA84" s="177"/>
    </row>
    <row r="85" spans="1:105" ht="12" customHeight="1" x14ac:dyDescent="0.25">
      <c r="A85" s="173" t="s">
        <v>94</v>
      </c>
      <c r="B85" s="335">
        <f>IF(B$9=0,0,B$9/TEL_fec!B$9)</f>
        <v>0</v>
      </c>
      <c r="C85" s="335">
        <f>IF(C$9=0,0,C$9/TEL_fec!C$9)</f>
        <v>0</v>
      </c>
      <c r="D85" s="335">
        <f>IF(D$9=0,0,D$9/TEL_fec!D$9)</f>
        <v>0</v>
      </c>
      <c r="E85" s="335">
        <f>IF(E$9=0,0,E$9/TEL_fec!E$9)</f>
        <v>0</v>
      </c>
      <c r="F85" s="335">
        <f>IF(F$9=0,0,F$9/TEL_fec!F$9)</f>
        <v>0</v>
      </c>
      <c r="G85" s="335">
        <f>IF(G$9=0,0,G$9/TEL_fec!G$9)</f>
        <v>0</v>
      </c>
      <c r="H85" s="335">
        <f>IF(H$9=0,0,H$9/TEL_fec!H$9)</f>
        <v>0</v>
      </c>
      <c r="I85" s="335">
        <f>IF(I$9=0,0,I$9/TEL_fec!I$9)</f>
        <v>0</v>
      </c>
      <c r="J85" s="335">
        <f>IF(J$9=0,0,J$9/TEL_fec!J$9)</f>
        <v>0</v>
      </c>
      <c r="K85" s="335">
        <f>IF(K$9=0,0,K$9/TEL_fec!K$9)</f>
        <v>0</v>
      </c>
      <c r="L85" s="335">
        <f>IF(L$9=0,0,L$9/TEL_fec!L$9)</f>
        <v>0</v>
      </c>
      <c r="M85" s="335">
        <f>IF(M$9=0,0,M$9/TEL_fec!M$9)</f>
        <v>0</v>
      </c>
      <c r="N85" s="335">
        <f>IF(N$9=0,0,N$9/TEL_fec!N$9)</f>
        <v>0</v>
      </c>
      <c r="O85" s="335">
        <f>IF(O$9=0,0,O$9/TEL_fec!O$9)</f>
        <v>0</v>
      </c>
      <c r="P85" s="335">
        <f>IF(P$9=0,0,P$9/TEL_fec!P$9)</f>
        <v>0</v>
      </c>
      <c r="Q85" s="335">
        <f>IF(Q$9=0,0,Q$9/TEL_fec!Q$9)</f>
        <v>0</v>
      </c>
      <c r="R85" s="335">
        <f>IF(R$9=0,0,R$9/TEL_fec!R$9)</f>
        <v>0</v>
      </c>
      <c r="S85" s="335">
        <f>IF(S$9=0,0,S$9/TEL_fec!S$9)</f>
        <v>0</v>
      </c>
      <c r="T85" s="335">
        <f>IF(T$9=0,0,T$9/TEL_fec!T$9)</f>
        <v>0</v>
      </c>
      <c r="U85" s="335">
        <f>IF(U$9=0,0,U$9/TEL_fec!U$9)</f>
        <v>0</v>
      </c>
      <c r="V85" s="335">
        <f>IF(V$9=0,0,V$9/TEL_fec!V$9)</f>
        <v>0</v>
      </c>
      <c r="W85" s="335">
        <f>IF(W$9=0,0,W$9/TEL_fec!W$9)</f>
        <v>0</v>
      </c>
      <c r="X85" s="335">
        <f>IF(X$9=0,0,X$9/TEL_fec!X$9)</f>
        <v>0</v>
      </c>
      <c r="Y85" s="335">
        <f>IF(Y$9=0,0,Y$9/TEL_fec!Y$9)</f>
        <v>0</v>
      </c>
      <c r="DA85" s="177"/>
    </row>
    <row r="86" spans="1:105" ht="12" customHeight="1" x14ac:dyDescent="0.25">
      <c r="A86" s="56" t="s">
        <v>95</v>
      </c>
      <c r="B86" s="336">
        <f>IF(B$10=0,0,B$10/TEL_fec!B$10)</f>
        <v>2.3332543705355144</v>
      </c>
      <c r="C86" s="336">
        <f>IF(C$10=0,0,C$10/TEL_fec!C$10)</f>
        <v>2.2475231791481138</v>
      </c>
      <c r="D86" s="336">
        <f>IF(D$10=0,0,D$10/TEL_fec!D$10)</f>
        <v>2.229008734343362</v>
      </c>
      <c r="E86" s="336">
        <f>IF(E$10=0,0,E$10/TEL_fec!E$10)</f>
        <v>2.3189622556817708</v>
      </c>
      <c r="F86" s="336">
        <f>IF(F$10=0,0,F$10/TEL_fec!F$10)</f>
        <v>2.2893967654515839</v>
      </c>
      <c r="G86" s="336">
        <f>IF(G$10=0,0,G$10/TEL_fec!G$10)</f>
        <v>2.2509047762689081</v>
      </c>
      <c r="H86" s="336">
        <f>IF(H$10=0,0,H$10/TEL_fec!H$10)</f>
        <v>2.1718092381637759</v>
      </c>
      <c r="I86" s="336">
        <f>IF(I$10=0,0,I$10/TEL_fec!I$10)</f>
        <v>2.1164985882429481</v>
      </c>
      <c r="J86" s="336">
        <f>IF(J$10=0,0,J$10/TEL_fec!J$10)</f>
        <v>2.1470871072059872</v>
      </c>
      <c r="K86" s="336">
        <f>IF(K$10=0,0,K$10/TEL_fec!K$10)</f>
        <v>2.0223752806145132</v>
      </c>
      <c r="L86" s="336">
        <f>IF(L$10=0,0,L$10/TEL_fec!L$10)</f>
        <v>2.0286368987132644</v>
      </c>
      <c r="M86" s="336">
        <f>IF(M$10=0,0,M$10/TEL_fec!M$10)</f>
        <v>2.0072352412322578</v>
      </c>
      <c r="N86" s="336">
        <f>IF(N$10=0,0,N$10/TEL_fec!N$10)</f>
        <v>1.973567626864235</v>
      </c>
      <c r="O86" s="336">
        <f>IF(O$10=0,0,O$10/TEL_fec!O$10)</f>
        <v>1.9695257428398023</v>
      </c>
      <c r="P86" s="336">
        <f>IF(P$10=0,0,P$10/TEL_fec!P$10)</f>
        <v>1.9386115614959334</v>
      </c>
      <c r="Q86" s="336">
        <f>IF(Q$10=0,0,Q$10/TEL_fec!Q$10)</f>
        <v>1.9555133777296383</v>
      </c>
      <c r="R86" s="336">
        <f>IF(R$10=0,0,R$10/TEL_fec!R$10)</f>
        <v>1.9021378646457843</v>
      </c>
      <c r="S86" s="336">
        <f>IF(S$10=0,0,S$10/TEL_fec!S$10)</f>
        <v>1.7687031498418713</v>
      </c>
      <c r="T86" s="336">
        <f>IF(T$10=0,0,T$10/TEL_fec!T$10)</f>
        <v>1.3811280858649613</v>
      </c>
      <c r="U86" s="336">
        <f>IF(U$10=0,0,U$10/TEL_fec!U$10)</f>
        <v>1.2338412783141168</v>
      </c>
      <c r="V86" s="336">
        <f>IF(V$10=0,0,V$10/TEL_fec!V$10)</f>
        <v>1.1987829764600884</v>
      </c>
      <c r="W86" s="336">
        <f>IF(W$10=0,0,W$10/TEL_fec!W$10)</f>
        <v>1.2753827047787454</v>
      </c>
      <c r="X86" s="336">
        <f>IF(X$10=0,0,X$10/TEL_fec!X$10)</f>
        <v>1.3623747129756567</v>
      </c>
      <c r="Y86" s="336">
        <f>IF(Y$10=0,0,Y$10/TEL_fec!Y$10)</f>
        <v>1.4784727126551342</v>
      </c>
      <c r="DA86" s="68"/>
    </row>
    <row r="87" spans="1:105" ht="12" customHeight="1" x14ac:dyDescent="0.25">
      <c r="A87" s="174" t="s">
        <v>2707</v>
      </c>
      <c r="B87" s="349">
        <f>IF(B$16=0,0,B$16/TEL_fec!B$16)</f>
        <v>2.6237347590276725</v>
      </c>
      <c r="C87" s="349">
        <f>IF(C$16=0,0,C$16/TEL_fec!C$16)</f>
        <v>2.595901536011751</v>
      </c>
      <c r="D87" s="349">
        <f>IF(D$16=0,0,D$16/TEL_fec!D$16)</f>
        <v>2.6200286181504882</v>
      </c>
      <c r="E87" s="349">
        <f>IF(E$16=0,0,E$16/TEL_fec!E$16)</f>
        <v>2.0385365183498094</v>
      </c>
      <c r="F87" s="349">
        <f>IF(F$16=0,0,F$16/TEL_fec!F$16)</f>
        <v>2.0947345987785839</v>
      </c>
      <c r="G87" s="349">
        <f>IF(G$16=0,0,G$16/TEL_fec!G$16)</f>
        <v>2.0101588093257257</v>
      </c>
      <c r="H87" s="349">
        <f>IF(H$16=0,0,H$16/TEL_fec!H$16)</f>
        <v>2.2472095969492401</v>
      </c>
      <c r="I87" s="349">
        <f>IF(I$16=0,0,I$16/TEL_fec!I$16)</f>
        <v>1.9908591623246272</v>
      </c>
      <c r="J87" s="349">
        <f>IF(J$16=0,0,J$16/TEL_fec!J$16)</f>
        <v>2.01959070129366</v>
      </c>
      <c r="K87" s="349">
        <f>IF(K$16=0,0,K$16/TEL_fec!K$16)</f>
        <v>2.3203474815824054</v>
      </c>
      <c r="L87" s="349">
        <f>IF(L$16=0,0,L$16/TEL_fec!L$16)</f>
        <v>1.8343086189013253</v>
      </c>
      <c r="M87" s="349">
        <f>IF(M$16=0,0,M$16/TEL_fec!M$16)</f>
        <v>1.6467489645018079</v>
      </c>
      <c r="N87" s="349">
        <f>IF(N$16=0,0,N$16/TEL_fec!N$16)</f>
        <v>1.7756943522381134</v>
      </c>
      <c r="O87" s="349">
        <f>IF(O$16=0,0,O$16/TEL_fec!O$16)</f>
        <v>1.7247474633016187</v>
      </c>
      <c r="P87" s="349">
        <f>IF(P$16=0,0,P$16/TEL_fec!P$16)</f>
        <v>1.8558783798958358</v>
      </c>
      <c r="Q87" s="349">
        <f>IF(Q$16=0,0,Q$16/TEL_fec!Q$16)</f>
        <v>1.8051228196274609</v>
      </c>
      <c r="R87" s="349">
        <f>IF(R$16=0,0,R$16/TEL_fec!R$16)</f>
        <v>1.9483985852693984</v>
      </c>
      <c r="S87" s="349">
        <f>IF(S$16=0,0,S$16/TEL_fec!S$16)</f>
        <v>1.9021100485046143</v>
      </c>
      <c r="T87" s="349">
        <f>IF(T$16=0,0,T$16/TEL_fec!T$16)</f>
        <v>1.8858733353449961</v>
      </c>
      <c r="U87" s="349">
        <f>IF(U$16=0,0,U$16/TEL_fec!U$16)</f>
        <v>1.7698719521421344</v>
      </c>
      <c r="V87" s="349">
        <f>IF(V$16=0,0,V$16/TEL_fec!V$16)</f>
        <v>1.8546815035102762</v>
      </c>
      <c r="W87" s="349">
        <f>IF(W$16=0,0,W$16/TEL_fec!W$16)</f>
        <v>2.0845113784147364</v>
      </c>
      <c r="X87" s="349">
        <f>IF(X$16=0,0,X$16/TEL_fec!X$16)</f>
        <v>2.1459882458769237</v>
      </c>
      <c r="Y87" s="349">
        <f>IF(Y$16=0,0,Y$16/TEL_fec!Y$16)</f>
        <v>2.2344223829407266</v>
      </c>
      <c r="DA87" s="178"/>
    </row>
    <row r="88" spans="1:105" ht="12" customHeight="1" x14ac:dyDescent="0.25">
      <c r="A88" s="174" t="s">
        <v>2719</v>
      </c>
      <c r="B88" s="349">
        <f>IF(B$27=0,0,B$27/TEL_fec!B$27)</f>
        <v>2.6237347590276716</v>
      </c>
      <c r="C88" s="349">
        <f>IF(C$27=0,0,C$27/TEL_fec!C$27)</f>
        <v>2.5959015360117523</v>
      </c>
      <c r="D88" s="349">
        <f>IF(D$27=0,0,D$27/TEL_fec!D$27)</f>
        <v>2.6200286181504886</v>
      </c>
      <c r="E88" s="349">
        <f>IF(E$27=0,0,E$27/TEL_fec!E$27)</f>
        <v>2.038536518349809</v>
      </c>
      <c r="F88" s="349">
        <f>IF(F$27=0,0,F$27/TEL_fec!F$27)</f>
        <v>2.0947345987785835</v>
      </c>
      <c r="G88" s="349">
        <f>IF(G$27=0,0,G$27/TEL_fec!G$27)</f>
        <v>2.0101588093257261</v>
      </c>
      <c r="H88" s="349">
        <f>IF(H$27=0,0,H$27/TEL_fec!H$27)</f>
        <v>2.2472095969492396</v>
      </c>
      <c r="I88" s="349">
        <f>IF(I$27=0,0,I$27/TEL_fec!I$27)</f>
        <v>1.9908591623246263</v>
      </c>
      <c r="J88" s="349">
        <f>IF(J$27=0,0,J$27/TEL_fec!J$27)</f>
        <v>2.0195907012936609</v>
      </c>
      <c r="K88" s="349">
        <f>IF(K$27=0,0,K$27/TEL_fec!K$27)</f>
        <v>2.3203474815824063</v>
      </c>
      <c r="L88" s="349">
        <f>IF(L$27=0,0,L$27/TEL_fec!L$27)</f>
        <v>1.8343086189013249</v>
      </c>
      <c r="M88" s="349">
        <f>IF(M$27=0,0,M$27/TEL_fec!M$27)</f>
        <v>1.6467489645018079</v>
      </c>
      <c r="N88" s="349">
        <f>IF(N$27=0,0,N$27/TEL_fec!N$27)</f>
        <v>1.7756943522381141</v>
      </c>
      <c r="O88" s="349">
        <f>IF(O$27=0,0,O$27/TEL_fec!O$27)</f>
        <v>1.7247474633016193</v>
      </c>
      <c r="P88" s="349">
        <f>IF(P$27=0,0,P$27/TEL_fec!P$27)</f>
        <v>1.855878379895836</v>
      </c>
      <c r="Q88" s="349">
        <f>IF(Q$27=0,0,Q$27/TEL_fec!Q$27)</f>
        <v>1.8051228196274602</v>
      </c>
      <c r="R88" s="349">
        <f>IF(R$27=0,0,R$27/TEL_fec!R$27)</f>
        <v>1.948398585269399</v>
      </c>
      <c r="S88" s="349">
        <f>IF(S$27=0,0,S$27/TEL_fec!S$27)</f>
        <v>1.9021100485046143</v>
      </c>
      <c r="T88" s="349">
        <f>IF(T$27=0,0,T$27/TEL_fec!T$27)</f>
        <v>1.8858733353449966</v>
      </c>
      <c r="U88" s="349">
        <f>IF(U$27=0,0,U$27/TEL_fec!U$27)</f>
        <v>1.7698719521421353</v>
      </c>
      <c r="V88" s="349">
        <f>IF(V$27=0,0,V$27/TEL_fec!V$27)</f>
        <v>1.8546815035102759</v>
      </c>
      <c r="W88" s="349">
        <f>IF(W$27=0,0,W$27/TEL_fec!W$27)</f>
        <v>2.084511378414736</v>
      </c>
      <c r="X88" s="349">
        <f>IF(X$27=0,0,X$27/TEL_fec!X$27)</f>
        <v>2.1459882458769228</v>
      </c>
      <c r="Y88" s="349">
        <f>IF(Y$27=0,0,Y$27/TEL_fec!Y$27)</f>
        <v>2.234422382940727</v>
      </c>
      <c r="DA88" s="178"/>
    </row>
    <row r="89" spans="1:105" ht="12" customHeight="1" x14ac:dyDescent="0.25">
      <c r="A89" s="174" t="s">
        <v>2731</v>
      </c>
      <c r="B89" s="349">
        <f>IF(B$38=0,0,B$38/TEL_fec!B$38)</f>
        <v>0</v>
      </c>
      <c r="C89" s="349">
        <f>IF(C$38=0,0,C$38/TEL_fec!C$38)</f>
        <v>0</v>
      </c>
      <c r="D89" s="349">
        <f>IF(D$38=0,0,D$38/TEL_fec!D$38)</f>
        <v>0</v>
      </c>
      <c r="E89" s="349">
        <f>IF(E$38=0,0,E$38/TEL_fec!E$38)</f>
        <v>0</v>
      </c>
      <c r="F89" s="349">
        <f>IF(F$38=0,0,F$38/TEL_fec!F$38)</f>
        <v>0</v>
      </c>
      <c r="G89" s="349">
        <f>IF(G$38=0,0,G$38/TEL_fec!G$38)</f>
        <v>0</v>
      </c>
      <c r="H89" s="349">
        <f>IF(H$38=0,0,H$38/TEL_fec!H$38)</f>
        <v>0</v>
      </c>
      <c r="I89" s="349">
        <f>IF(I$38=0,0,I$38/TEL_fec!I$38)</f>
        <v>0</v>
      </c>
      <c r="J89" s="349">
        <f>IF(J$38=0,0,J$38/TEL_fec!J$38)</f>
        <v>0</v>
      </c>
      <c r="K89" s="349">
        <f>IF(K$38=0,0,K$38/TEL_fec!K$38)</f>
        <v>0</v>
      </c>
      <c r="L89" s="349">
        <f>IF(L$38=0,0,L$38/TEL_fec!L$38)</f>
        <v>0</v>
      </c>
      <c r="M89" s="349">
        <f>IF(M$38=0,0,M$38/TEL_fec!M$38)</f>
        <v>0</v>
      </c>
      <c r="N89" s="349">
        <f>IF(N$38=0,0,N$38/TEL_fec!N$38)</f>
        <v>0</v>
      </c>
      <c r="O89" s="349">
        <f>IF(O$38=0,0,O$38/TEL_fec!O$38)</f>
        <v>0</v>
      </c>
      <c r="P89" s="349">
        <f>IF(P$38=0,0,P$38/TEL_fec!P$38)</f>
        <v>0</v>
      </c>
      <c r="Q89" s="349">
        <f>IF(Q$38=0,0,Q$38/TEL_fec!Q$38)</f>
        <v>0</v>
      </c>
      <c r="R89" s="349">
        <f>IF(R$38=0,0,R$38/TEL_fec!R$38)</f>
        <v>0</v>
      </c>
      <c r="S89" s="349">
        <f>IF(S$38=0,0,S$38/TEL_fec!S$38)</f>
        <v>0</v>
      </c>
      <c r="T89" s="349">
        <f>IF(T$38=0,0,T$38/TEL_fec!T$38)</f>
        <v>0</v>
      </c>
      <c r="U89" s="349">
        <f>IF(U$38=0,0,U$38/TEL_fec!U$38)</f>
        <v>0</v>
      </c>
      <c r="V89" s="349">
        <f>IF(V$38=0,0,V$38/TEL_fec!V$38)</f>
        <v>0</v>
      </c>
      <c r="W89" s="349">
        <f>IF(W$38=0,0,W$38/TEL_fec!W$38)</f>
        <v>0</v>
      </c>
      <c r="X89" s="349">
        <f>IF(X$38=0,0,X$38/TEL_fec!X$38)</f>
        <v>0</v>
      </c>
      <c r="Y89" s="349">
        <f>IF(Y$38=0,0,Y$38/TEL_fec!Y$38)</f>
        <v>0</v>
      </c>
      <c r="DA89" s="178"/>
    </row>
    <row r="90" spans="1:105" ht="12" customHeight="1" x14ac:dyDescent="0.25">
      <c r="A90" s="174" t="s">
        <v>2733</v>
      </c>
      <c r="B90" s="349">
        <f>IF(B$39=0,0,B$39/TEL_fec!B$39)</f>
        <v>1.4224705045554775</v>
      </c>
      <c r="C90" s="349">
        <f>IF(C$39=0,0,C$39/TEL_fec!C$39)</f>
        <v>1.3081995861474931</v>
      </c>
      <c r="D90" s="349">
        <f>IF(D$39=0,0,D$39/TEL_fec!D$39)</f>
        <v>1.2812610954757357</v>
      </c>
      <c r="E90" s="349">
        <f>IF(E$39=0,0,E$39/TEL_fec!E$39)</f>
        <v>1.2399795594309768</v>
      </c>
      <c r="F90" s="349">
        <f>IF(F$39=0,0,F$39/TEL_fec!F$39)</f>
        <v>1.2191169105079054</v>
      </c>
      <c r="G90" s="349">
        <f>IF(G$39=0,0,G$39/TEL_fec!G$39)</f>
        <v>1.1390753737497374</v>
      </c>
      <c r="H90" s="349">
        <f>IF(H$39=0,0,H$39/TEL_fec!H$39)</f>
        <v>1.1194021663235885</v>
      </c>
      <c r="I90" s="349">
        <f>IF(I$39=0,0,I$39/TEL_fec!I$39)</f>
        <v>1.0505476575269044</v>
      </c>
      <c r="J90" s="349">
        <f>IF(J$39=0,0,J$39/TEL_fec!J$39)</f>
        <v>1.0634144527438292</v>
      </c>
      <c r="K90" s="349">
        <f>IF(K$39=0,0,K$39/TEL_fec!K$39)</f>
        <v>1.0257931286140083</v>
      </c>
      <c r="L90" s="349">
        <f>IF(L$39=0,0,L$39/TEL_fec!L$39)</f>
        <v>0.99809783199389979</v>
      </c>
      <c r="M90" s="349">
        <f>IF(M$39=0,0,M$39/TEL_fec!M$39)</f>
        <v>0.90404051673560382</v>
      </c>
      <c r="N90" s="349">
        <f>IF(N$39=0,0,N$39/TEL_fec!N$39)</f>
        <v>0.89983273205976755</v>
      </c>
      <c r="O90" s="349">
        <f>IF(O$39=0,0,O$39/TEL_fec!O$39)</f>
        <v>0.93414676407424346</v>
      </c>
      <c r="P90" s="349">
        <f>IF(P$39=0,0,P$39/TEL_fec!P$39)</f>
        <v>0.93776575426317055</v>
      </c>
      <c r="Q90" s="349">
        <f>IF(Q$39=0,0,Q$39/TEL_fec!Q$39)</f>
        <v>0.9468525875744277</v>
      </c>
      <c r="R90" s="349">
        <f>IF(R$39=0,0,R$39/TEL_fec!R$39)</f>
        <v>0.93110509175524359</v>
      </c>
      <c r="S90" s="349">
        <f>IF(S$39=0,0,S$39/TEL_fec!S$39)</f>
        <v>0.85716389675435867</v>
      </c>
      <c r="T90" s="349">
        <f>IF(T$39=0,0,T$39/TEL_fec!T$39)</f>
        <v>0.70858199617932571</v>
      </c>
      <c r="U90" s="349">
        <f>IF(U$39=0,0,U$39/TEL_fec!U$39)</f>
        <v>0.67887276652872119</v>
      </c>
      <c r="V90" s="349">
        <f>IF(V$39=0,0,V$39/TEL_fec!V$39)</f>
        <v>0.67163197973897637</v>
      </c>
      <c r="W90" s="349">
        <f>IF(W$39=0,0,W$39/TEL_fec!W$39)</f>
        <v>0.71355026557045942</v>
      </c>
      <c r="X90" s="349">
        <f>IF(X$39=0,0,X$39/TEL_fec!X$39)</f>
        <v>0.74611314281492491</v>
      </c>
      <c r="Y90" s="349">
        <f>IF(Y$39=0,0,Y$39/TEL_fec!Y$39)</f>
        <v>0.78644600834199418</v>
      </c>
      <c r="DA90" s="178"/>
    </row>
    <row r="91" spans="1:105" ht="12" customHeight="1" x14ac:dyDescent="0.25">
      <c r="A91" s="41" t="s">
        <v>2757</v>
      </c>
      <c r="B91" s="337">
        <f>IF(B$59=0,0,B$59/TEL_fec!B$59)</f>
        <v>0</v>
      </c>
      <c r="C91" s="337">
        <f>IF(C$59=0,0,C$59/TEL_fec!C$59)</f>
        <v>0</v>
      </c>
      <c r="D91" s="337">
        <f>IF(D$59=0,0,D$59/TEL_fec!D$59)</f>
        <v>0</v>
      </c>
      <c r="E91" s="337">
        <f>IF(E$59=0,0,E$59/TEL_fec!E$59)</f>
        <v>0</v>
      </c>
      <c r="F91" s="337">
        <f>IF(F$59=0,0,F$59/TEL_fec!F$59)</f>
        <v>0</v>
      </c>
      <c r="G91" s="337">
        <f>IF(G$59=0,0,G$59/TEL_fec!G$59)</f>
        <v>0</v>
      </c>
      <c r="H91" s="337">
        <f>IF(H$59=0,0,H$59/TEL_fec!H$59)</f>
        <v>0</v>
      </c>
      <c r="I91" s="337">
        <f>IF(I$59=0,0,I$59/TEL_fec!I$59)</f>
        <v>0</v>
      </c>
      <c r="J91" s="337">
        <f>IF(J$59=0,0,J$59/TEL_fec!J$59)</f>
        <v>0</v>
      </c>
      <c r="K91" s="337">
        <f>IF(K$59=0,0,K$59/TEL_fec!K$59)</f>
        <v>0</v>
      </c>
      <c r="L91" s="337">
        <f>IF(L$59=0,0,L$59/TEL_fec!L$59)</f>
        <v>0</v>
      </c>
      <c r="M91" s="337">
        <f>IF(M$59=0,0,M$59/TEL_fec!M$59)</f>
        <v>0</v>
      </c>
      <c r="N91" s="337">
        <f>IF(N$59=0,0,N$59/TEL_fec!N$59)</f>
        <v>0</v>
      </c>
      <c r="O91" s="337">
        <f>IF(O$59=0,0,O$59/TEL_fec!O$59)</f>
        <v>0</v>
      </c>
      <c r="P91" s="337">
        <f>IF(P$59=0,0,P$59/TEL_fec!P$59)</f>
        <v>0</v>
      </c>
      <c r="Q91" s="337">
        <f>IF(Q$59=0,0,Q$59/TEL_fec!Q$59)</f>
        <v>0</v>
      </c>
      <c r="R91" s="337">
        <f>IF(R$59=0,0,R$59/TEL_fec!R$59)</f>
        <v>0</v>
      </c>
      <c r="S91" s="337">
        <f>IF(S$59=0,0,S$59/TEL_fec!S$59)</f>
        <v>0</v>
      </c>
      <c r="T91" s="337">
        <f>IF(T$59=0,0,T$59/TEL_fec!T$59)</f>
        <v>0</v>
      </c>
      <c r="U91" s="337">
        <f>IF(U$59=0,0,U$59/TEL_fec!U$59)</f>
        <v>0</v>
      </c>
      <c r="V91" s="337">
        <f>IF(V$59=0,0,V$59/TEL_fec!V$59)</f>
        <v>0</v>
      </c>
      <c r="W91" s="337">
        <f>IF(W$59=0,0,W$59/TEL_fec!W$59)</f>
        <v>0</v>
      </c>
      <c r="X91" s="337">
        <f>IF(X$59=0,0,X$59/TEL_fec!X$59)</f>
        <v>0</v>
      </c>
      <c r="Y91" s="337">
        <f>IF(Y$59=0,0,Y$59/TEL_fec!Y$59)</f>
        <v>0</v>
      </c>
      <c r="DA91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>
    <tabColor theme="6" tint="0.59999389629810485"/>
    <pageSetUpPr fitToPage="1"/>
  </sheetPr>
  <dimension ref="A1:DA38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Wood and wood products"</f>
        <v>SI: Wood and wood products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2" customHeight="1" x14ac:dyDescent="0.25">
      <c r="A3" s="30" t="s">
        <v>57</v>
      </c>
      <c r="B3" s="203">
        <v>315.16053958809482</v>
      </c>
      <c r="C3" s="203">
        <v>305.36939641797721</v>
      </c>
      <c r="D3" s="203">
        <v>303.6363148695076</v>
      </c>
      <c r="E3" s="203">
        <v>314.71902340616299</v>
      </c>
      <c r="F3" s="203">
        <v>314.69456297796557</v>
      </c>
      <c r="G3" s="203">
        <v>319.76572881821932</v>
      </c>
      <c r="H3" s="203">
        <v>344.42242281351753</v>
      </c>
      <c r="I3" s="203">
        <v>390.07914199421941</v>
      </c>
      <c r="J3" s="203">
        <v>332.95998739760557</v>
      </c>
      <c r="K3" s="203">
        <v>270.57028506548812</v>
      </c>
      <c r="L3" s="203">
        <v>273.00926123319118</v>
      </c>
      <c r="M3" s="203">
        <v>293.01936648480762</v>
      </c>
      <c r="N3" s="203">
        <v>294.43488803337829</v>
      </c>
      <c r="O3" s="203">
        <v>291.16126191483801</v>
      </c>
      <c r="P3" s="203">
        <v>331.77846828236011</v>
      </c>
      <c r="Q3" s="203">
        <v>319.67019499999998</v>
      </c>
      <c r="R3" s="203">
        <v>333.26491592894058</v>
      </c>
      <c r="S3" s="203">
        <v>352.05081247555728</v>
      </c>
      <c r="T3" s="203">
        <v>369.42728868704029</v>
      </c>
      <c r="U3" s="203">
        <v>378.88501884509799</v>
      </c>
      <c r="V3" s="203">
        <v>374.96913369650952</v>
      </c>
      <c r="W3" s="203">
        <v>412.02300005362991</v>
      </c>
      <c r="X3" s="203">
        <v>482.07983966124681</v>
      </c>
      <c r="Y3" s="203">
        <v>412.6</v>
      </c>
      <c r="DA3" s="112" t="s">
        <v>2867</v>
      </c>
    </row>
    <row r="4" spans="1:105" ht="12" customHeight="1" x14ac:dyDescent="0.25">
      <c r="A4" s="172"/>
      <c r="B4" s="172"/>
      <c r="C4" s="172"/>
      <c r="D4" s="172"/>
      <c r="E4" s="172"/>
      <c r="F4" s="172"/>
      <c r="G4" s="172"/>
      <c r="H4" s="172"/>
      <c r="I4" s="172"/>
      <c r="J4" s="172"/>
      <c r="K4" s="172"/>
      <c r="L4" s="172"/>
      <c r="M4" s="172"/>
      <c r="N4" s="172"/>
      <c r="O4" s="172"/>
      <c r="P4" s="172"/>
      <c r="Q4" s="172"/>
      <c r="R4" s="172"/>
      <c r="S4" s="172"/>
      <c r="T4" s="172"/>
      <c r="U4" s="172"/>
      <c r="V4" s="172"/>
      <c r="W4" s="172"/>
      <c r="X4" s="172"/>
      <c r="Y4" s="172"/>
      <c r="DA4" s="176"/>
    </row>
    <row r="5" spans="1:105" ht="12" customHeight="1" x14ac:dyDescent="0.25">
      <c r="A5" s="30" t="s">
        <v>2110</v>
      </c>
      <c r="B5" s="203">
        <v>377.87073672527782</v>
      </c>
      <c r="C5" s="203">
        <v>327.71702477279462</v>
      </c>
      <c r="D5" s="203">
        <v>194.11226272384749</v>
      </c>
      <c r="E5" s="203">
        <v>379.45412407637377</v>
      </c>
      <c r="F5" s="203">
        <v>390.54408033005319</v>
      </c>
      <c r="G5" s="203">
        <v>438.25772435740942</v>
      </c>
      <c r="H5" s="203">
        <v>498.08955509127242</v>
      </c>
      <c r="I5" s="203">
        <v>540.98506571497433</v>
      </c>
      <c r="J5" s="203">
        <v>420.58800862402461</v>
      </c>
      <c r="K5" s="203">
        <v>299.46262605761632</v>
      </c>
      <c r="L5" s="203">
        <v>324.47451308792841</v>
      </c>
      <c r="M5" s="203">
        <v>256.91150220453937</v>
      </c>
      <c r="N5" s="203">
        <v>197.70050368987839</v>
      </c>
      <c r="O5" s="203">
        <v>193.0470216335188</v>
      </c>
      <c r="P5" s="203">
        <v>315.39149013503919</v>
      </c>
      <c r="Q5" s="203">
        <v>273.95674722726937</v>
      </c>
      <c r="R5" s="203">
        <v>245.6358705236955</v>
      </c>
      <c r="S5" s="203">
        <v>239.80590955599581</v>
      </c>
      <c r="T5" s="203">
        <v>242.15371247584011</v>
      </c>
      <c r="U5" s="203">
        <v>271.67276281994822</v>
      </c>
      <c r="V5" s="203">
        <v>282.13160551520781</v>
      </c>
      <c r="W5" s="203">
        <v>357.55473675780792</v>
      </c>
      <c r="X5" s="203">
        <v>351.07745943142152</v>
      </c>
      <c r="Y5" s="203">
        <v>350.77809625116481</v>
      </c>
      <c r="DA5" s="112" t="s">
        <v>2868</v>
      </c>
    </row>
    <row r="6" spans="1:105" ht="12" customHeight="1" x14ac:dyDescent="0.25">
      <c r="A6" s="154" t="s">
        <v>2112</v>
      </c>
      <c r="B6" s="338">
        <v>472.33842090659721</v>
      </c>
      <c r="C6" s="338">
        <v>448.72149986126738</v>
      </c>
      <c r="D6" s="338">
        <v>425.10457881593749</v>
      </c>
      <c r="E6" s="338">
        <v>425.10457881593749</v>
      </c>
      <c r="F6" s="338">
        <v>425.10457881593749</v>
      </c>
      <c r="G6" s="338">
        <v>472.33842090659732</v>
      </c>
      <c r="H6" s="338">
        <v>543.18918404258682</v>
      </c>
      <c r="I6" s="338">
        <v>590.42302613324648</v>
      </c>
      <c r="J6" s="338">
        <v>566.80610508791665</v>
      </c>
      <c r="K6" s="338">
        <v>566.80610508791665</v>
      </c>
      <c r="L6" s="338">
        <v>543.18918404258682</v>
      </c>
      <c r="M6" s="338">
        <v>519.57226299725698</v>
      </c>
      <c r="N6" s="338">
        <v>519.57226299725698</v>
      </c>
      <c r="O6" s="338">
        <v>495.95534195192721</v>
      </c>
      <c r="P6" s="338">
        <v>472.33842090659732</v>
      </c>
      <c r="Q6" s="338">
        <v>472.33842090659732</v>
      </c>
      <c r="R6" s="338">
        <v>448.72149986126749</v>
      </c>
      <c r="S6" s="338">
        <v>425.10457881593771</v>
      </c>
      <c r="T6" s="338">
        <v>425.10457881593771</v>
      </c>
      <c r="U6" s="338">
        <v>401.48765777060783</v>
      </c>
      <c r="V6" s="338">
        <v>377.87073672527799</v>
      </c>
      <c r="W6" s="338">
        <v>377.87073672527799</v>
      </c>
      <c r="X6" s="338">
        <v>377.87073672527799</v>
      </c>
      <c r="Y6" s="338">
        <v>377.87073672527799</v>
      </c>
      <c r="DA6" s="160" t="s">
        <v>2869</v>
      </c>
    </row>
    <row r="7" spans="1:105" ht="12" customHeight="1" x14ac:dyDescent="0.25">
      <c r="A7" s="156" t="s">
        <v>2114</v>
      </c>
      <c r="B7" s="339">
        <v>0</v>
      </c>
      <c r="C7" s="340">
        <v>0</v>
      </c>
      <c r="D7" s="340">
        <v>0</v>
      </c>
      <c r="E7" s="340">
        <v>0</v>
      </c>
      <c r="F7" s="340">
        <v>23.61692104532986</v>
      </c>
      <c r="G7" s="340">
        <v>70.850763135989567</v>
      </c>
      <c r="H7" s="340">
        <v>70.850763135989567</v>
      </c>
      <c r="I7" s="340">
        <v>70.850763135989567</v>
      </c>
      <c r="J7" s="340">
        <v>0</v>
      </c>
      <c r="K7" s="340">
        <v>0</v>
      </c>
      <c r="L7" s="340">
        <v>0</v>
      </c>
      <c r="M7" s="340">
        <v>0</v>
      </c>
      <c r="N7" s="340">
        <v>0</v>
      </c>
      <c r="O7" s="340">
        <v>0</v>
      </c>
      <c r="P7" s="340">
        <v>0</v>
      </c>
      <c r="Q7" s="340">
        <v>0</v>
      </c>
      <c r="R7" s="340">
        <v>0</v>
      </c>
      <c r="S7" s="340">
        <v>0</v>
      </c>
      <c r="T7" s="340">
        <v>0</v>
      </c>
      <c r="U7" s="340">
        <v>0</v>
      </c>
      <c r="V7" s="340">
        <v>0</v>
      </c>
      <c r="W7" s="340">
        <v>0</v>
      </c>
      <c r="X7" s="340">
        <v>23.61692104532986</v>
      </c>
      <c r="Y7" s="340">
        <v>23.61692104532986</v>
      </c>
      <c r="DA7" s="161" t="s">
        <v>2870</v>
      </c>
    </row>
    <row r="8" spans="1:105" ht="12" customHeight="1" x14ac:dyDescent="0.25">
      <c r="A8" s="157" t="s">
        <v>2116</v>
      </c>
      <c r="B8" s="341"/>
      <c r="C8" s="342">
        <f t="shared" ref="C8:Y8" si="0">B6+C7-C6</f>
        <v>23.616921045329832</v>
      </c>
      <c r="D8" s="342">
        <f t="shared" si="0"/>
        <v>23.616921045329889</v>
      </c>
      <c r="E8" s="342">
        <f t="shared" si="0"/>
        <v>0</v>
      </c>
      <c r="F8" s="342">
        <f t="shared" si="0"/>
        <v>23.616921045329889</v>
      </c>
      <c r="G8" s="342">
        <f t="shared" si="0"/>
        <v>23.616921045329718</v>
      </c>
      <c r="H8" s="342">
        <f t="shared" si="0"/>
        <v>0</v>
      </c>
      <c r="I8" s="342">
        <f t="shared" si="0"/>
        <v>23.616921045329946</v>
      </c>
      <c r="J8" s="342">
        <f t="shared" si="0"/>
        <v>23.616921045329832</v>
      </c>
      <c r="K8" s="342">
        <f t="shared" si="0"/>
        <v>0</v>
      </c>
      <c r="L8" s="342">
        <f t="shared" si="0"/>
        <v>23.616921045329832</v>
      </c>
      <c r="M8" s="342">
        <f t="shared" si="0"/>
        <v>23.616921045329832</v>
      </c>
      <c r="N8" s="342">
        <f t="shared" si="0"/>
        <v>0</v>
      </c>
      <c r="O8" s="342">
        <f t="shared" si="0"/>
        <v>23.616921045329775</v>
      </c>
      <c r="P8" s="342">
        <f t="shared" si="0"/>
        <v>23.616921045329889</v>
      </c>
      <c r="Q8" s="342">
        <f t="shared" si="0"/>
        <v>0</v>
      </c>
      <c r="R8" s="342">
        <f t="shared" si="0"/>
        <v>23.616921045329832</v>
      </c>
      <c r="S8" s="342">
        <f t="shared" si="0"/>
        <v>23.616921045329775</v>
      </c>
      <c r="T8" s="342">
        <f t="shared" si="0"/>
        <v>0</v>
      </c>
      <c r="U8" s="342">
        <f t="shared" si="0"/>
        <v>23.616921045329889</v>
      </c>
      <c r="V8" s="342">
        <f t="shared" si="0"/>
        <v>23.616921045329832</v>
      </c>
      <c r="W8" s="342">
        <f t="shared" si="0"/>
        <v>0</v>
      </c>
      <c r="X8" s="342">
        <f t="shared" si="0"/>
        <v>23.616921045329832</v>
      </c>
      <c r="Y8" s="342">
        <f t="shared" si="0"/>
        <v>23.616921045329832</v>
      </c>
      <c r="DA8" s="162"/>
    </row>
    <row r="9" spans="1:105" ht="12" customHeight="1" x14ac:dyDescent="0.25">
      <c r="A9" s="155" t="s">
        <v>2117</v>
      </c>
      <c r="B9" s="343">
        <f t="shared" ref="B9:Y9" si="1">B6-B5</f>
        <v>94.467684181319385</v>
      </c>
      <c r="C9" s="343">
        <f t="shared" si="1"/>
        <v>121.00447508847276</v>
      </c>
      <c r="D9" s="343">
        <f t="shared" si="1"/>
        <v>230.99231609208999</v>
      </c>
      <c r="E9" s="343">
        <f t="shared" si="1"/>
        <v>45.650454739563713</v>
      </c>
      <c r="F9" s="343">
        <f t="shared" si="1"/>
        <v>34.560498485884295</v>
      </c>
      <c r="G9" s="343">
        <f t="shared" si="1"/>
        <v>34.080696549187905</v>
      </c>
      <c r="H9" s="343">
        <f t="shared" si="1"/>
        <v>45.099628951314401</v>
      </c>
      <c r="I9" s="343">
        <f t="shared" si="1"/>
        <v>49.437960418272155</v>
      </c>
      <c r="J9" s="343">
        <f t="shared" si="1"/>
        <v>146.21809646389204</v>
      </c>
      <c r="K9" s="343">
        <f t="shared" si="1"/>
        <v>267.34347903030033</v>
      </c>
      <c r="L9" s="343">
        <f t="shared" si="1"/>
        <v>218.7146709546584</v>
      </c>
      <c r="M9" s="343">
        <f t="shared" si="1"/>
        <v>262.66076079271761</v>
      </c>
      <c r="N9" s="343">
        <f t="shared" si="1"/>
        <v>321.87175930737862</v>
      </c>
      <c r="O9" s="343">
        <f t="shared" si="1"/>
        <v>302.90832031840841</v>
      </c>
      <c r="P9" s="343">
        <f t="shared" si="1"/>
        <v>156.94693077155813</v>
      </c>
      <c r="Q9" s="343">
        <f t="shared" si="1"/>
        <v>198.38167367932795</v>
      </c>
      <c r="R9" s="343">
        <f t="shared" si="1"/>
        <v>203.08562933757199</v>
      </c>
      <c r="S9" s="343">
        <f t="shared" si="1"/>
        <v>185.2986692599419</v>
      </c>
      <c r="T9" s="343">
        <f t="shared" si="1"/>
        <v>182.9508663400976</v>
      </c>
      <c r="U9" s="343">
        <f t="shared" si="1"/>
        <v>129.81489495065961</v>
      </c>
      <c r="V9" s="343">
        <f t="shared" si="1"/>
        <v>95.739131210070184</v>
      </c>
      <c r="W9" s="343">
        <f t="shared" si="1"/>
        <v>20.315999967470077</v>
      </c>
      <c r="X9" s="343">
        <f t="shared" si="1"/>
        <v>26.793277293856477</v>
      </c>
      <c r="Y9" s="343">
        <f t="shared" si="1"/>
        <v>27.092640474113182</v>
      </c>
      <c r="DA9" s="163"/>
    </row>
    <row r="10" spans="1:105" ht="12" customHeight="1" x14ac:dyDescent="0.25">
      <c r="A10" s="172"/>
      <c r="B10" s="172"/>
      <c r="C10" s="172"/>
      <c r="D10" s="172"/>
      <c r="E10" s="172"/>
      <c r="F10" s="172"/>
      <c r="G10" s="172"/>
      <c r="H10" s="172"/>
      <c r="I10" s="172"/>
      <c r="J10" s="172"/>
      <c r="K10" s="172"/>
      <c r="L10" s="172"/>
      <c r="M10" s="172"/>
      <c r="N10" s="172"/>
      <c r="O10" s="172"/>
      <c r="P10" s="172"/>
      <c r="Q10" s="172"/>
      <c r="R10" s="172"/>
      <c r="S10" s="172"/>
      <c r="T10" s="172"/>
      <c r="U10" s="172"/>
      <c r="V10" s="172"/>
      <c r="W10" s="172"/>
      <c r="X10" s="172"/>
      <c r="Y10" s="172"/>
      <c r="DA10" s="176"/>
    </row>
    <row r="11" spans="1:105" ht="12" customHeight="1" x14ac:dyDescent="0.25">
      <c r="A11" s="30" t="s">
        <v>69</v>
      </c>
      <c r="B11" s="113"/>
      <c r="C11" s="113"/>
      <c r="D11" s="113"/>
      <c r="E11" s="113"/>
      <c r="F11" s="113"/>
      <c r="G11" s="113"/>
      <c r="H11" s="113"/>
      <c r="I11" s="113"/>
      <c r="J11" s="113"/>
      <c r="K11" s="113"/>
      <c r="L11" s="113"/>
      <c r="M11" s="113"/>
      <c r="N11" s="113"/>
      <c r="O11" s="113"/>
      <c r="P11" s="113"/>
      <c r="Q11" s="113"/>
      <c r="R11" s="113"/>
      <c r="S11" s="113"/>
      <c r="T11" s="113"/>
      <c r="U11" s="113"/>
      <c r="V11" s="113"/>
      <c r="W11" s="113"/>
      <c r="X11" s="113"/>
      <c r="Y11" s="113"/>
      <c r="DA11" s="112"/>
    </row>
    <row r="12" spans="1:105" ht="12" customHeight="1" x14ac:dyDescent="0.25">
      <c r="A12" s="31" t="s">
        <v>70</v>
      </c>
      <c r="B12" s="210">
        <v>46.918830610490097</v>
      </c>
      <c r="C12" s="210">
        <v>38.939036973344798</v>
      </c>
      <c r="D12" s="210">
        <v>24.218916595012889</v>
      </c>
      <c r="E12" s="210">
        <v>52.180653482373167</v>
      </c>
      <c r="F12" s="210">
        <v>58.42889079965606</v>
      </c>
      <c r="G12" s="210">
        <v>63.783834909716248</v>
      </c>
      <c r="H12" s="210">
        <v>67.321152192605325</v>
      </c>
      <c r="I12" s="210">
        <v>75.124247635425618</v>
      </c>
      <c r="J12" s="210">
        <v>63.719346517626832</v>
      </c>
      <c r="K12" s="210">
        <v>50.831126397248489</v>
      </c>
      <c r="L12" s="210">
        <v>56.021324161650902</v>
      </c>
      <c r="M12" s="210">
        <v>45.483404987102318</v>
      </c>
      <c r="N12" s="210">
        <v>37.988392089423897</v>
      </c>
      <c r="O12" s="210">
        <v>38.688306104901123</v>
      </c>
      <c r="P12" s="210">
        <v>60.712209802235591</v>
      </c>
      <c r="Q12" s="210">
        <v>51.867755803955291</v>
      </c>
      <c r="R12" s="210">
        <v>48.877386070507313</v>
      </c>
      <c r="S12" s="210">
        <v>46.957953568357688</v>
      </c>
      <c r="T12" s="210">
        <v>47.38065348237317</v>
      </c>
      <c r="U12" s="210">
        <v>50.746603611349961</v>
      </c>
      <c r="V12" s="210">
        <v>53.923301805674967</v>
      </c>
      <c r="W12" s="210">
        <v>60.025709372312988</v>
      </c>
      <c r="X12" s="210">
        <v>54.758727429062759</v>
      </c>
      <c r="Y12" s="210">
        <v>56.968345403413757</v>
      </c>
      <c r="DA12" s="109" t="s">
        <v>2871</v>
      </c>
    </row>
    <row r="13" spans="1:105" ht="12" customHeight="1" x14ac:dyDescent="0.25">
      <c r="A13" s="24" t="s">
        <v>28</v>
      </c>
      <c r="B13" s="213">
        <v>0</v>
      </c>
      <c r="C13" s="213">
        <v>0</v>
      </c>
      <c r="D13" s="213">
        <v>0</v>
      </c>
      <c r="E13" s="213">
        <v>0</v>
      </c>
      <c r="F13" s="213">
        <v>0</v>
      </c>
      <c r="G13" s="213">
        <v>0</v>
      </c>
      <c r="H13" s="213">
        <v>0</v>
      </c>
      <c r="I13" s="213">
        <v>0</v>
      </c>
      <c r="J13" s="213">
        <v>0</v>
      </c>
      <c r="K13" s="213">
        <v>0</v>
      </c>
      <c r="L13" s="213">
        <v>0</v>
      </c>
      <c r="M13" s="213">
        <v>0</v>
      </c>
      <c r="N13" s="213">
        <v>0</v>
      </c>
      <c r="O13" s="213">
        <v>0</v>
      </c>
      <c r="P13" s="213">
        <v>0</v>
      </c>
      <c r="Q13" s="213">
        <v>0</v>
      </c>
      <c r="R13" s="213">
        <v>0</v>
      </c>
      <c r="S13" s="213">
        <v>0</v>
      </c>
      <c r="T13" s="213">
        <v>0</v>
      </c>
      <c r="U13" s="213">
        <v>0</v>
      </c>
      <c r="V13" s="213">
        <v>0</v>
      </c>
      <c r="W13" s="213">
        <v>0</v>
      </c>
      <c r="X13" s="213">
        <v>0</v>
      </c>
      <c r="Y13" s="213">
        <v>0</v>
      </c>
      <c r="DA13" s="85" t="s">
        <v>2872</v>
      </c>
    </row>
    <row r="14" spans="1:105" ht="12" customHeight="1" x14ac:dyDescent="0.25">
      <c r="A14" s="14" t="s">
        <v>29</v>
      </c>
      <c r="B14" s="204">
        <f t="shared" ref="B14:Y14" si="2">B15+B16+B17+B18+B19</f>
        <v>16.059931212381766</v>
      </c>
      <c r="C14" s="204">
        <f t="shared" si="2"/>
        <v>12.013929492691314</v>
      </c>
      <c r="D14" s="204">
        <f t="shared" si="2"/>
        <v>1.9919174548581253</v>
      </c>
      <c r="E14" s="204">
        <f t="shared" si="2"/>
        <v>3.019002579535683</v>
      </c>
      <c r="F14" s="204">
        <f t="shared" si="2"/>
        <v>3.019002579535683</v>
      </c>
      <c r="G14" s="204">
        <f t="shared" si="2"/>
        <v>2.0540842648323299</v>
      </c>
      <c r="H14" s="204">
        <f t="shared" si="2"/>
        <v>3.0524505588993982</v>
      </c>
      <c r="I14" s="204">
        <f t="shared" si="2"/>
        <v>2.034995700773861</v>
      </c>
      <c r="J14" s="204">
        <f t="shared" si="2"/>
        <v>2.034995700773861</v>
      </c>
      <c r="K14" s="204">
        <f t="shared" si="2"/>
        <v>1.0174548581255369</v>
      </c>
      <c r="L14" s="204">
        <f t="shared" si="2"/>
        <v>2.034995700773861</v>
      </c>
      <c r="M14" s="204">
        <f t="shared" si="2"/>
        <v>1.0174548581255369</v>
      </c>
      <c r="N14" s="204">
        <f t="shared" si="2"/>
        <v>1.0174548581255369</v>
      </c>
      <c r="O14" s="204">
        <f t="shared" si="2"/>
        <v>1.017540842648323</v>
      </c>
      <c r="P14" s="204">
        <f t="shared" si="2"/>
        <v>1.0174548581255369</v>
      </c>
      <c r="Q14" s="204">
        <f t="shared" si="2"/>
        <v>1.0174548581255369</v>
      </c>
      <c r="R14" s="204">
        <f t="shared" si="2"/>
        <v>1.0174548581255369</v>
      </c>
      <c r="S14" s="204">
        <f t="shared" si="2"/>
        <v>1.2348237317282889</v>
      </c>
      <c r="T14" s="204">
        <f t="shared" si="2"/>
        <v>1.4863284608770426</v>
      </c>
      <c r="U14" s="204">
        <f t="shared" si="2"/>
        <v>2.4534823731728288</v>
      </c>
      <c r="V14" s="204">
        <f t="shared" si="2"/>
        <v>1.7436801375752367</v>
      </c>
      <c r="W14" s="204">
        <f t="shared" si="2"/>
        <v>1.7036113499570078</v>
      </c>
      <c r="X14" s="204">
        <f t="shared" si="2"/>
        <v>1.5257093723129831</v>
      </c>
      <c r="Y14" s="204">
        <f t="shared" si="2"/>
        <v>1.7914875322441961</v>
      </c>
      <c r="DA14" s="71"/>
    </row>
    <row r="15" spans="1:105" ht="12" customHeight="1" x14ac:dyDescent="0.25">
      <c r="A15" s="18" t="s">
        <v>30</v>
      </c>
      <c r="B15" s="204">
        <v>0</v>
      </c>
      <c r="C15" s="204">
        <v>0</v>
      </c>
      <c r="D15" s="204">
        <v>0</v>
      </c>
      <c r="E15" s="204">
        <v>0</v>
      </c>
      <c r="F15" s="204">
        <v>0</v>
      </c>
      <c r="G15" s="204">
        <v>0</v>
      </c>
      <c r="H15" s="204">
        <v>0</v>
      </c>
      <c r="I15" s="204">
        <v>0</v>
      </c>
      <c r="J15" s="204">
        <v>0</v>
      </c>
      <c r="K15" s="204">
        <v>0</v>
      </c>
      <c r="L15" s="204">
        <v>0</v>
      </c>
      <c r="M15" s="204">
        <v>0</v>
      </c>
      <c r="N15" s="204">
        <v>0</v>
      </c>
      <c r="O15" s="204">
        <v>0</v>
      </c>
      <c r="P15" s="204">
        <v>0</v>
      </c>
      <c r="Q15" s="204">
        <v>0</v>
      </c>
      <c r="R15" s="204">
        <v>0</v>
      </c>
      <c r="S15" s="204">
        <v>0</v>
      </c>
      <c r="T15" s="204">
        <v>0</v>
      </c>
      <c r="U15" s="204">
        <v>0</v>
      </c>
      <c r="V15" s="204">
        <v>0</v>
      </c>
      <c r="W15" s="204">
        <v>0</v>
      </c>
      <c r="X15" s="204">
        <v>0</v>
      </c>
      <c r="Y15" s="204">
        <v>0</v>
      </c>
      <c r="DA15" s="71" t="s">
        <v>2873</v>
      </c>
    </row>
    <row r="16" spans="1:105" ht="12" customHeight="1" x14ac:dyDescent="0.25">
      <c r="A16" s="18" t="s">
        <v>31</v>
      </c>
      <c r="B16" s="204">
        <v>0</v>
      </c>
      <c r="C16" s="204">
        <v>0</v>
      </c>
      <c r="D16" s="204">
        <v>0</v>
      </c>
      <c r="E16" s="204">
        <v>0</v>
      </c>
      <c r="F16" s="204">
        <v>0</v>
      </c>
      <c r="G16" s="204">
        <v>0</v>
      </c>
      <c r="H16" s="204">
        <v>0</v>
      </c>
      <c r="I16" s="204">
        <v>0</v>
      </c>
      <c r="J16" s="204">
        <v>0</v>
      </c>
      <c r="K16" s="204">
        <v>0</v>
      </c>
      <c r="L16" s="204">
        <v>0</v>
      </c>
      <c r="M16" s="204">
        <v>0</v>
      </c>
      <c r="N16" s="204">
        <v>0</v>
      </c>
      <c r="O16" s="204">
        <v>0</v>
      </c>
      <c r="P16" s="204">
        <v>0</v>
      </c>
      <c r="Q16" s="204">
        <v>0</v>
      </c>
      <c r="R16" s="204">
        <v>0</v>
      </c>
      <c r="S16" s="204">
        <v>7.8073946689595872E-2</v>
      </c>
      <c r="T16" s="204">
        <v>8.7962166809974193E-2</v>
      </c>
      <c r="U16" s="204">
        <v>9.7850386930352515E-2</v>
      </c>
      <c r="V16" s="204">
        <v>9.8968185726569208E-2</v>
      </c>
      <c r="W16" s="204">
        <v>0.1078245915735168</v>
      </c>
      <c r="X16" s="204">
        <v>0.1583834909716251</v>
      </c>
      <c r="Y16" s="204">
        <v>0.31126397248495269</v>
      </c>
      <c r="DA16" s="71" t="s">
        <v>2874</v>
      </c>
    </row>
    <row r="17" spans="1:105" ht="12" customHeight="1" x14ac:dyDescent="0.25">
      <c r="A17" s="18" t="s">
        <v>71</v>
      </c>
      <c r="B17" s="204">
        <v>10.27033533963886</v>
      </c>
      <c r="C17" s="204">
        <v>7.1892519346517627</v>
      </c>
      <c r="D17" s="204">
        <v>1.026999140154772</v>
      </c>
      <c r="E17" s="204">
        <v>2.0540842648323299</v>
      </c>
      <c r="F17" s="204">
        <v>2.0540842648323299</v>
      </c>
      <c r="G17" s="204">
        <v>2.0540842648323299</v>
      </c>
      <c r="H17" s="204">
        <v>3.0524505588993982</v>
      </c>
      <c r="I17" s="204">
        <v>2.034995700773861</v>
      </c>
      <c r="J17" s="204">
        <v>2.034995700773861</v>
      </c>
      <c r="K17" s="204">
        <v>1.0174548581255369</v>
      </c>
      <c r="L17" s="204">
        <v>2.034995700773861</v>
      </c>
      <c r="M17" s="204">
        <v>1.0174548581255369</v>
      </c>
      <c r="N17" s="204">
        <v>1.0174548581255369</v>
      </c>
      <c r="O17" s="204">
        <v>1.017540842648323</v>
      </c>
      <c r="P17" s="204">
        <v>1.0174548581255369</v>
      </c>
      <c r="Q17" s="204">
        <v>1.0174548581255369</v>
      </c>
      <c r="R17" s="204">
        <v>1.0174548581255369</v>
      </c>
      <c r="S17" s="204">
        <v>1.1456577815993121</v>
      </c>
      <c r="T17" s="204">
        <v>1.3868443680137581</v>
      </c>
      <c r="U17" s="204">
        <v>2.352450558899398</v>
      </c>
      <c r="V17" s="204">
        <v>1.6289767841788481</v>
      </c>
      <c r="W17" s="204">
        <v>1.5822012037833191</v>
      </c>
      <c r="X17" s="204">
        <v>1.335941530524505</v>
      </c>
      <c r="Y17" s="204">
        <v>1.4509028374892521</v>
      </c>
      <c r="DA17" s="71" t="s">
        <v>2875</v>
      </c>
    </row>
    <row r="18" spans="1:105" ht="12" customHeight="1" x14ac:dyDescent="0.25">
      <c r="A18" s="18" t="s">
        <v>32</v>
      </c>
      <c r="B18" s="204">
        <v>5.7895958727429058</v>
      </c>
      <c r="C18" s="204">
        <v>4.8246775580395527</v>
      </c>
      <c r="D18" s="204">
        <v>0.96491831470335332</v>
      </c>
      <c r="E18" s="204">
        <v>0.96491831470335332</v>
      </c>
      <c r="F18" s="204">
        <v>0.96491831470335332</v>
      </c>
      <c r="G18" s="204">
        <v>0</v>
      </c>
      <c r="H18" s="204">
        <v>0</v>
      </c>
      <c r="I18" s="204">
        <v>0</v>
      </c>
      <c r="J18" s="204">
        <v>0</v>
      </c>
      <c r="K18" s="204">
        <v>0</v>
      </c>
      <c r="L18" s="204">
        <v>0</v>
      </c>
      <c r="M18" s="204">
        <v>0</v>
      </c>
      <c r="N18" s="204">
        <v>0</v>
      </c>
      <c r="O18" s="204">
        <v>0</v>
      </c>
      <c r="P18" s="204">
        <v>0</v>
      </c>
      <c r="Q18" s="204">
        <v>0</v>
      </c>
      <c r="R18" s="204">
        <v>0</v>
      </c>
      <c r="S18" s="204">
        <v>5.846947549441101E-3</v>
      </c>
      <c r="T18" s="204">
        <v>0</v>
      </c>
      <c r="U18" s="204">
        <v>0</v>
      </c>
      <c r="V18" s="204">
        <v>0</v>
      </c>
      <c r="W18" s="204">
        <v>0</v>
      </c>
      <c r="X18" s="204">
        <v>0</v>
      </c>
      <c r="Y18" s="204">
        <v>0</v>
      </c>
      <c r="DA18" s="71" t="s">
        <v>2876</v>
      </c>
    </row>
    <row r="19" spans="1:105" ht="12" customHeight="1" x14ac:dyDescent="0.25">
      <c r="A19" s="18" t="s">
        <v>33</v>
      </c>
      <c r="B19" s="204">
        <v>0</v>
      </c>
      <c r="C19" s="204">
        <v>0</v>
      </c>
      <c r="D19" s="204">
        <v>0</v>
      </c>
      <c r="E19" s="204">
        <v>0</v>
      </c>
      <c r="F19" s="204">
        <v>0</v>
      </c>
      <c r="G19" s="204">
        <v>0</v>
      </c>
      <c r="H19" s="204">
        <v>0</v>
      </c>
      <c r="I19" s="204">
        <v>0</v>
      </c>
      <c r="J19" s="204">
        <v>0</v>
      </c>
      <c r="K19" s="204">
        <v>0</v>
      </c>
      <c r="L19" s="204">
        <v>0</v>
      </c>
      <c r="M19" s="204">
        <v>0</v>
      </c>
      <c r="N19" s="204">
        <v>0</v>
      </c>
      <c r="O19" s="204">
        <v>0</v>
      </c>
      <c r="P19" s="204">
        <v>0</v>
      </c>
      <c r="Q19" s="204">
        <v>0</v>
      </c>
      <c r="R19" s="204">
        <v>0</v>
      </c>
      <c r="S19" s="204">
        <v>5.2450558899398104E-3</v>
      </c>
      <c r="T19" s="204">
        <v>1.15219260533104E-2</v>
      </c>
      <c r="U19" s="204">
        <v>3.1814273430782461E-3</v>
      </c>
      <c r="V19" s="204">
        <v>1.573516766981943E-2</v>
      </c>
      <c r="W19" s="204">
        <v>1.3585554600171971E-2</v>
      </c>
      <c r="X19" s="204">
        <v>3.1384350816852973E-2</v>
      </c>
      <c r="Y19" s="204">
        <v>2.9320722269991401E-2</v>
      </c>
      <c r="DA19" s="71" t="s">
        <v>2877</v>
      </c>
    </row>
    <row r="20" spans="1:105" ht="12" customHeight="1" x14ac:dyDescent="0.25">
      <c r="A20" s="14" t="s">
        <v>34</v>
      </c>
      <c r="B20" s="204">
        <f t="shared" ref="B20:Y20" si="3">B21+B22</f>
        <v>8.1255374032674119</v>
      </c>
      <c r="C20" s="204">
        <f t="shared" si="3"/>
        <v>7.6311263972484946</v>
      </c>
      <c r="D20" s="204">
        <f t="shared" si="3"/>
        <v>3.3533963886500429</v>
      </c>
      <c r="E20" s="204">
        <f t="shared" si="3"/>
        <v>1.7411865864144449</v>
      </c>
      <c r="F20" s="204">
        <f t="shared" si="3"/>
        <v>1.6981943250214959</v>
      </c>
      <c r="G20" s="204">
        <f t="shared" si="3"/>
        <v>1.870163370593293</v>
      </c>
      <c r="H20" s="204">
        <f t="shared" si="3"/>
        <v>4.3422184006878757</v>
      </c>
      <c r="I20" s="204">
        <f t="shared" si="3"/>
        <v>7.6741186586414436</v>
      </c>
      <c r="J20" s="204">
        <f t="shared" si="3"/>
        <v>5.2450558899398114</v>
      </c>
      <c r="K20" s="204">
        <f t="shared" si="3"/>
        <v>3.0524505588993982</v>
      </c>
      <c r="L20" s="204">
        <f t="shared" si="3"/>
        <v>3.5468615649183151</v>
      </c>
      <c r="M20" s="204">
        <f t="shared" si="3"/>
        <v>3.0309544282029228</v>
      </c>
      <c r="N20" s="204">
        <f t="shared" si="3"/>
        <v>3.0309544282029228</v>
      </c>
      <c r="O20" s="204">
        <f t="shared" si="3"/>
        <v>1.0748065348237319</v>
      </c>
      <c r="P20" s="204">
        <f t="shared" si="3"/>
        <v>1.999140154772141</v>
      </c>
      <c r="Q20" s="204">
        <f t="shared" si="3"/>
        <v>1.461736887360275</v>
      </c>
      <c r="R20" s="204">
        <f t="shared" si="3"/>
        <v>0</v>
      </c>
      <c r="S20" s="204">
        <f t="shared" si="3"/>
        <v>0</v>
      </c>
      <c r="T20" s="204">
        <f t="shared" si="3"/>
        <v>1.474290627687016</v>
      </c>
      <c r="U20" s="204">
        <f t="shared" si="3"/>
        <v>3.6629406706792773E-2</v>
      </c>
      <c r="V20" s="204">
        <f t="shared" si="3"/>
        <v>0.24178847807394671</v>
      </c>
      <c r="W20" s="204">
        <f t="shared" si="3"/>
        <v>0.59432502149613065</v>
      </c>
      <c r="X20" s="204">
        <f t="shared" si="3"/>
        <v>2.5279449699054171E-2</v>
      </c>
      <c r="Y20" s="204">
        <f t="shared" si="3"/>
        <v>3.172828890799656E-2</v>
      </c>
      <c r="DA20" s="71"/>
    </row>
    <row r="21" spans="1:105" ht="12" customHeight="1" x14ac:dyDescent="0.25">
      <c r="A21" s="18" t="s">
        <v>73</v>
      </c>
      <c r="B21" s="204">
        <v>8.1255374032674119</v>
      </c>
      <c r="C21" s="204">
        <v>7.6311263972484946</v>
      </c>
      <c r="D21" s="204">
        <v>3.3533963886500429</v>
      </c>
      <c r="E21" s="204">
        <v>1.7411865864144449</v>
      </c>
      <c r="F21" s="204">
        <v>1.6981943250214959</v>
      </c>
      <c r="G21" s="204">
        <v>1.870163370593293</v>
      </c>
      <c r="H21" s="204">
        <v>4.3422184006878757</v>
      </c>
      <c r="I21" s="204">
        <v>7.6741186586414436</v>
      </c>
      <c r="J21" s="204">
        <v>5.2450558899398114</v>
      </c>
      <c r="K21" s="204">
        <v>3.0524505588993982</v>
      </c>
      <c r="L21" s="204">
        <v>3.5468615649183151</v>
      </c>
      <c r="M21" s="204">
        <v>3.0309544282029228</v>
      </c>
      <c r="N21" s="204">
        <v>3.0309544282029228</v>
      </c>
      <c r="O21" s="204">
        <v>1.0748065348237319</v>
      </c>
      <c r="P21" s="204">
        <v>1.999140154772141</v>
      </c>
      <c r="Q21" s="204">
        <v>1.461736887360275</v>
      </c>
      <c r="R21" s="204">
        <v>0</v>
      </c>
      <c r="S21" s="204">
        <v>0</v>
      </c>
      <c r="T21" s="204">
        <v>1.474290627687016</v>
      </c>
      <c r="U21" s="204">
        <v>3.6629406706792773E-2</v>
      </c>
      <c r="V21" s="204">
        <v>0.24178847807394671</v>
      </c>
      <c r="W21" s="204">
        <v>0.59432502149613065</v>
      </c>
      <c r="X21" s="204">
        <v>2.5279449699054171E-2</v>
      </c>
      <c r="Y21" s="204">
        <v>3.172828890799656E-2</v>
      </c>
      <c r="DA21" s="71" t="s">
        <v>2878</v>
      </c>
    </row>
    <row r="22" spans="1:105" ht="12" customHeight="1" x14ac:dyDescent="0.25">
      <c r="A22" s="18" t="s">
        <v>36</v>
      </c>
      <c r="B22" s="204">
        <v>0</v>
      </c>
      <c r="C22" s="204">
        <v>0</v>
      </c>
      <c r="D22" s="204">
        <v>0</v>
      </c>
      <c r="E22" s="204">
        <v>0</v>
      </c>
      <c r="F22" s="204">
        <v>0</v>
      </c>
      <c r="G22" s="204">
        <v>0</v>
      </c>
      <c r="H22" s="204">
        <v>0</v>
      </c>
      <c r="I22" s="204">
        <v>0</v>
      </c>
      <c r="J22" s="204">
        <v>0</v>
      </c>
      <c r="K22" s="204">
        <v>0</v>
      </c>
      <c r="L22" s="204">
        <v>0</v>
      </c>
      <c r="M22" s="204">
        <v>0</v>
      </c>
      <c r="N22" s="204">
        <v>0</v>
      </c>
      <c r="O22" s="204">
        <v>0</v>
      </c>
      <c r="P22" s="204">
        <v>0</v>
      </c>
      <c r="Q22" s="204">
        <v>0</v>
      </c>
      <c r="R22" s="204">
        <v>0</v>
      </c>
      <c r="S22" s="204">
        <v>0</v>
      </c>
      <c r="T22" s="204">
        <v>0</v>
      </c>
      <c r="U22" s="204">
        <v>0</v>
      </c>
      <c r="V22" s="204">
        <v>0</v>
      </c>
      <c r="W22" s="204">
        <v>0</v>
      </c>
      <c r="X22" s="204">
        <v>0</v>
      </c>
      <c r="Y22" s="204">
        <v>0</v>
      </c>
      <c r="DA22" s="71" t="s">
        <v>2879</v>
      </c>
    </row>
    <row r="23" spans="1:105" ht="12" customHeight="1" x14ac:dyDescent="0.25">
      <c r="A23" s="14" t="s">
        <v>37</v>
      </c>
      <c r="B23" s="204">
        <f t="shared" ref="B23:Y23" si="4">B24+B25+B26+B27+B28+B29</f>
        <v>8.2879621668099741</v>
      </c>
      <c r="C23" s="204">
        <f t="shared" si="4"/>
        <v>4.4186586414445399</v>
      </c>
      <c r="D23" s="204">
        <f t="shared" si="4"/>
        <v>4.9441100601891659</v>
      </c>
      <c r="E23" s="204">
        <f t="shared" si="4"/>
        <v>30.30954428202924</v>
      </c>
      <c r="F23" s="204">
        <f t="shared" si="4"/>
        <v>33.0085124677558</v>
      </c>
      <c r="G23" s="204">
        <f t="shared" si="4"/>
        <v>36.686758383490968</v>
      </c>
      <c r="H23" s="204">
        <f t="shared" si="4"/>
        <v>38.597506448839212</v>
      </c>
      <c r="I23" s="204">
        <f t="shared" si="4"/>
        <v>43.446087704213241</v>
      </c>
      <c r="J23" s="204">
        <f t="shared" si="4"/>
        <v>35.946345657781599</v>
      </c>
      <c r="K23" s="204">
        <f t="shared" si="4"/>
        <v>28.589853826311259</v>
      </c>
      <c r="L23" s="204">
        <f t="shared" si="4"/>
        <v>34.799828030954423</v>
      </c>
      <c r="M23" s="204">
        <f t="shared" si="4"/>
        <v>25.628202923473768</v>
      </c>
      <c r="N23" s="204">
        <f t="shared" si="4"/>
        <v>18.12837489251935</v>
      </c>
      <c r="O23" s="204">
        <f t="shared" si="4"/>
        <v>23.072484952708511</v>
      </c>
      <c r="P23" s="204">
        <f t="shared" si="4"/>
        <v>43.565520206362848</v>
      </c>
      <c r="Q23" s="204">
        <f t="shared" si="4"/>
        <v>34.680395528804823</v>
      </c>
      <c r="R23" s="204">
        <f t="shared" si="4"/>
        <v>33.557867583834913</v>
      </c>
      <c r="S23" s="204">
        <f t="shared" si="4"/>
        <v>32.003095442820289</v>
      </c>
      <c r="T23" s="204">
        <f t="shared" si="4"/>
        <v>30.488822012037829</v>
      </c>
      <c r="U23" s="204">
        <f t="shared" si="4"/>
        <v>34.562252794496992</v>
      </c>
      <c r="V23" s="204">
        <f t="shared" si="4"/>
        <v>37.187962166809967</v>
      </c>
      <c r="W23" s="204">
        <f t="shared" si="4"/>
        <v>41.627085124677563</v>
      </c>
      <c r="X23" s="204">
        <f t="shared" si="4"/>
        <v>38.352020636285467</v>
      </c>
      <c r="Y23" s="204">
        <f t="shared" si="4"/>
        <v>41.06550791416182</v>
      </c>
      <c r="DA23" s="71"/>
    </row>
    <row r="24" spans="1:105" ht="12" customHeight="1" x14ac:dyDescent="0.25">
      <c r="A24" s="18" t="s">
        <v>38</v>
      </c>
      <c r="B24" s="204">
        <v>8.2879621668099741</v>
      </c>
      <c r="C24" s="204">
        <v>4.4186586414445399</v>
      </c>
      <c r="D24" s="204">
        <v>4.9441100601891659</v>
      </c>
      <c r="E24" s="204">
        <v>30.30954428202924</v>
      </c>
      <c r="F24" s="204">
        <v>33.0085124677558</v>
      </c>
      <c r="G24" s="204">
        <v>36.686758383490968</v>
      </c>
      <c r="H24" s="204">
        <v>38.597506448839212</v>
      </c>
      <c r="I24" s="204">
        <v>43.446087704213241</v>
      </c>
      <c r="J24" s="204">
        <v>35.946345657781599</v>
      </c>
      <c r="K24" s="204">
        <v>28.589853826311259</v>
      </c>
      <c r="L24" s="204">
        <v>34.799828030954423</v>
      </c>
      <c r="M24" s="204">
        <v>25.628202923473768</v>
      </c>
      <c r="N24" s="204">
        <v>18.12837489251935</v>
      </c>
      <c r="O24" s="204">
        <v>23.072484952708511</v>
      </c>
      <c r="P24" s="204">
        <v>43.565520206362848</v>
      </c>
      <c r="Q24" s="204">
        <v>34.680395528804823</v>
      </c>
      <c r="R24" s="204">
        <v>33.557867583834913</v>
      </c>
      <c r="S24" s="204">
        <v>32.003095442820289</v>
      </c>
      <c r="T24" s="204">
        <v>30.488822012037829</v>
      </c>
      <c r="U24" s="204">
        <v>34.562252794496992</v>
      </c>
      <c r="V24" s="204">
        <v>37.187962166809967</v>
      </c>
      <c r="W24" s="204">
        <v>41.627085124677563</v>
      </c>
      <c r="X24" s="204">
        <v>38.352020636285467</v>
      </c>
      <c r="Y24" s="204">
        <v>41.053138435081678</v>
      </c>
      <c r="DA24" s="71" t="s">
        <v>2880</v>
      </c>
    </row>
    <row r="25" spans="1:105" ht="12" customHeight="1" x14ac:dyDescent="0.25">
      <c r="A25" s="18" t="s">
        <v>74</v>
      </c>
      <c r="B25" s="204">
        <v>0</v>
      </c>
      <c r="C25" s="204">
        <v>0</v>
      </c>
      <c r="D25" s="204">
        <v>0</v>
      </c>
      <c r="E25" s="204">
        <v>0</v>
      </c>
      <c r="F25" s="204">
        <v>0</v>
      </c>
      <c r="G25" s="204">
        <v>0</v>
      </c>
      <c r="H25" s="204">
        <v>0</v>
      </c>
      <c r="I25" s="204">
        <v>0</v>
      </c>
      <c r="J25" s="204">
        <v>0</v>
      </c>
      <c r="K25" s="204">
        <v>0</v>
      </c>
      <c r="L25" s="204">
        <v>0</v>
      </c>
      <c r="M25" s="204">
        <v>0</v>
      </c>
      <c r="N25" s="204">
        <v>0</v>
      </c>
      <c r="O25" s="204">
        <v>0</v>
      </c>
      <c r="P25" s="204">
        <v>0</v>
      </c>
      <c r="Q25" s="204">
        <v>0</v>
      </c>
      <c r="R25" s="204">
        <v>0</v>
      </c>
      <c r="S25" s="204">
        <v>0</v>
      </c>
      <c r="T25" s="204">
        <v>0</v>
      </c>
      <c r="U25" s="204">
        <v>0</v>
      </c>
      <c r="V25" s="204">
        <v>0</v>
      </c>
      <c r="W25" s="204">
        <v>0</v>
      </c>
      <c r="X25" s="204">
        <v>0</v>
      </c>
      <c r="Y25" s="204">
        <v>0</v>
      </c>
      <c r="DA25" s="71" t="s">
        <v>2881</v>
      </c>
    </row>
    <row r="26" spans="1:105" ht="12" customHeight="1" x14ac:dyDescent="0.25">
      <c r="A26" s="18" t="s">
        <v>75</v>
      </c>
      <c r="B26" s="204">
        <v>0</v>
      </c>
      <c r="C26" s="204">
        <v>0</v>
      </c>
      <c r="D26" s="204">
        <v>0</v>
      </c>
      <c r="E26" s="204">
        <v>0</v>
      </c>
      <c r="F26" s="204">
        <v>0</v>
      </c>
      <c r="G26" s="204">
        <v>0</v>
      </c>
      <c r="H26" s="204">
        <v>0</v>
      </c>
      <c r="I26" s="204">
        <v>0</v>
      </c>
      <c r="J26" s="204">
        <v>0</v>
      </c>
      <c r="K26" s="204">
        <v>0</v>
      </c>
      <c r="L26" s="204">
        <v>0</v>
      </c>
      <c r="M26" s="204">
        <v>0</v>
      </c>
      <c r="N26" s="204">
        <v>0</v>
      </c>
      <c r="O26" s="204">
        <v>0</v>
      </c>
      <c r="P26" s="204">
        <v>0</v>
      </c>
      <c r="Q26" s="204">
        <v>0</v>
      </c>
      <c r="R26" s="204">
        <v>0</v>
      </c>
      <c r="S26" s="204">
        <v>0</v>
      </c>
      <c r="T26" s="204">
        <v>0</v>
      </c>
      <c r="U26" s="204">
        <v>0</v>
      </c>
      <c r="V26" s="204">
        <v>0</v>
      </c>
      <c r="W26" s="204">
        <v>0</v>
      </c>
      <c r="X26" s="204">
        <v>0</v>
      </c>
      <c r="Y26" s="204">
        <v>0</v>
      </c>
      <c r="DA26" s="71" t="s">
        <v>2882</v>
      </c>
    </row>
    <row r="27" spans="1:105" ht="12" customHeight="1" x14ac:dyDescent="0.25">
      <c r="A27" s="18" t="s">
        <v>76</v>
      </c>
      <c r="B27" s="204">
        <v>0</v>
      </c>
      <c r="C27" s="204">
        <v>0</v>
      </c>
      <c r="D27" s="204">
        <v>0</v>
      </c>
      <c r="E27" s="204">
        <v>0</v>
      </c>
      <c r="F27" s="204">
        <v>0</v>
      </c>
      <c r="G27" s="204">
        <v>0</v>
      </c>
      <c r="H27" s="204">
        <v>0</v>
      </c>
      <c r="I27" s="204">
        <v>0</v>
      </c>
      <c r="J27" s="204">
        <v>0</v>
      </c>
      <c r="K27" s="204">
        <v>0</v>
      </c>
      <c r="L27" s="204">
        <v>0</v>
      </c>
      <c r="M27" s="204">
        <v>0</v>
      </c>
      <c r="N27" s="204">
        <v>0</v>
      </c>
      <c r="O27" s="204">
        <v>0</v>
      </c>
      <c r="P27" s="204">
        <v>0</v>
      </c>
      <c r="Q27" s="204">
        <v>0</v>
      </c>
      <c r="R27" s="204">
        <v>0</v>
      </c>
      <c r="S27" s="204">
        <v>0</v>
      </c>
      <c r="T27" s="204">
        <v>0</v>
      </c>
      <c r="U27" s="204">
        <v>0</v>
      </c>
      <c r="V27" s="204">
        <v>0</v>
      </c>
      <c r="W27" s="204">
        <v>0</v>
      </c>
      <c r="X27" s="204">
        <v>0</v>
      </c>
      <c r="Y27" s="204">
        <v>0</v>
      </c>
      <c r="DA27" s="71" t="s">
        <v>2883</v>
      </c>
    </row>
    <row r="28" spans="1:105" ht="12" customHeight="1" x14ac:dyDescent="0.25">
      <c r="A28" s="18" t="s">
        <v>77</v>
      </c>
      <c r="B28" s="204">
        <v>0</v>
      </c>
      <c r="C28" s="204">
        <v>0</v>
      </c>
      <c r="D28" s="204">
        <v>0</v>
      </c>
      <c r="E28" s="204">
        <v>0</v>
      </c>
      <c r="F28" s="204">
        <v>0</v>
      </c>
      <c r="G28" s="204">
        <v>0</v>
      </c>
      <c r="H28" s="204">
        <v>0</v>
      </c>
      <c r="I28" s="204">
        <v>0</v>
      </c>
      <c r="J28" s="204">
        <v>0</v>
      </c>
      <c r="K28" s="204">
        <v>0</v>
      </c>
      <c r="L28" s="204">
        <v>0</v>
      </c>
      <c r="M28" s="204">
        <v>0</v>
      </c>
      <c r="N28" s="204">
        <v>0</v>
      </c>
      <c r="O28" s="204">
        <v>0</v>
      </c>
      <c r="P28" s="204">
        <v>0</v>
      </c>
      <c r="Q28" s="204">
        <v>0</v>
      </c>
      <c r="R28" s="204">
        <v>0</v>
      </c>
      <c r="S28" s="204">
        <v>0</v>
      </c>
      <c r="T28" s="204">
        <v>0</v>
      </c>
      <c r="U28" s="204">
        <v>0</v>
      </c>
      <c r="V28" s="204">
        <v>0</v>
      </c>
      <c r="W28" s="204">
        <v>0</v>
      </c>
      <c r="X28" s="204">
        <v>0</v>
      </c>
      <c r="Y28" s="204">
        <v>0</v>
      </c>
      <c r="DA28" s="71" t="s">
        <v>2884</v>
      </c>
    </row>
    <row r="29" spans="1:105" ht="12" customHeight="1" x14ac:dyDescent="0.25">
      <c r="A29" s="18" t="s">
        <v>78</v>
      </c>
      <c r="B29" s="204">
        <v>0</v>
      </c>
      <c r="C29" s="204">
        <v>0</v>
      </c>
      <c r="D29" s="204">
        <v>0</v>
      </c>
      <c r="E29" s="204">
        <v>0</v>
      </c>
      <c r="F29" s="204">
        <v>0</v>
      </c>
      <c r="G29" s="204">
        <v>0</v>
      </c>
      <c r="H29" s="204">
        <v>0</v>
      </c>
      <c r="I29" s="204">
        <v>0</v>
      </c>
      <c r="J29" s="204">
        <v>0</v>
      </c>
      <c r="K29" s="204">
        <v>0</v>
      </c>
      <c r="L29" s="204">
        <v>0</v>
      </c>
      <c r="M29" s="204">
        <v>0</v>
      </c>
      <c r="N29" s="204">
        <v>0</v>
      </c>
      <c r="O29" s="204">
        <v>0</v>
      </c>
      <c r="P29" s="204">
        <v>0</v>
      </c>
      <c r="Q29" s="204">
        <v>0</v>
      </c>
      <c r="R29" s="204">
        <v>0</v>
      </c>
      <c r="S29" s="204">
        <v>0</v>
      </c>
      <c r="T29" s="204">
        <v>0</v>
      </c>
      <c r="U29" s="204">
        <v>0</v>
      </c>
      <c r="V29" s="204">
        <v>0</v>
      </c>
      <c r="W29" s="204">
        <v>0</v>
      </c>
      <c r="X29" s="204">
        <v>0</v>
      </c>
      <c r="Y29" s="204">
        <v>1.236947908014316E-2</v>
      </c>
      <c r="DA29" s="71" t="s">
        <v>2885</v>
      </c>
    </row>
    <row r="30" spans="1:105" ht="12" customHeight="1" x14ac:dyDescent="0.25">
      <c r="A30" s="14" t="s">
        <v>39</v>
      </c>
      <c r="B30" s="204">
        <v>0</v>
      </c>
      <c r="C30" s="204">
        <v>0</v>
      </c>
      <c r="D30" s="204">
        <v>0</v>
      </c>
      <c r="E30" s="204">
        <v>2.5795356835769558</v>
      </c>
      <c r="F30" s="204">
        <v>4.1081685296646597</v>
      </c>
      <c r="G30" s="204">
        <v>4.5141874462596734</v>
      </c>
      <c r="H30" s="204">
        <v>3.702149613069647</v>
      </c>
      <c r="I30" s="204">
        <v>4.5141874462596734</v>
      </c>
      <c r="J30" s="204">
        <v>4.5858125537403263</v>
      </c>
      <c r="K30" s="204">
        <v>4.5858125537403263</v>
      </c>
      <c r="L30" s="204">
        <v>1.1942390369733451</v>
      </c>
      <c r="M30" s="204">
        <v>0.93147033533963886</v>
      </c>
      <c r="N30" s="204">
        <v>0.76431642304385194</v>
      </c>
      <c r="O30" s="204">
        <v>0.45382631126397238</v>
      </c>
      <c r="P30" s="204">
        <v>0.28658641444539978</v>
      </c>
      <c r="Q30" s="204">
        <v>0.26276870163370591</v>
      </c>
      <c r="R30" s="204">
        <v>0.28658641444539978</v>
      </c>
      <c r="S30" s="204">
        <v>0.39914015477214099</v>
      </c>
      <c r="T30" s="204">
        <v>0.32450558899398108</v>
      </c>
      <c r="U30" s="204">
        <v>0.20240756663800519</v>
      </c>
      <c r="V30" s="204">
        <v>0.90318142734307816</v>
      </c>
      <c r="W30" s="204">
        <v>1.0775580395528801</v>
      </c>
      <c r="X30" s="204">
        <v>1.0982803095442819</v>
      </c>
      <c r="Y30" s="204">
        <v>0.96027515047291478</v>
      </c>
      <c r="DA30" s="71" t="s">
        <v>2886</v>
      </c>
    </row>
    <row r="31" spans="1:105" ht="12" customHeight="1" x14ac:dyDescent="0.25">
      <c r="A31" s="21" t="s">
        <v>40</v>
      </c>
      <c r="B31" s="207">
        <v>14.445399828030951</v>
      </c>
      <c r="C31" s="207">
        <v>14.875322441960449</v>
      </c>
      <c r="D31" s="207">
        <v>13.929492691315559</v>
      </c>
      <c r="E31" s="207">
        <v>14.53138435081685</v>
      </c>
      <c r="F31" s="207">
        <v>16.595012897678419</v>
      </c>
      <c r="G31" s="207">
        <v>18.658641444539981</v>
      </c>
      <c r="H31" s="207">
        <v>17.626827171109198</v>
      </c>
      <c r="I31" s="207">
        <v>17.454858125537399</v>
      </c>
      <c r="J31" s="207">
        <v>15.90713671539123</v>
      </c>
      <c r="K31" s="207">
        <v>13.585554600171969</v>
      </c>
      <c r="L31" s="207">
        <v>14.445399828030951</v>
      </c>
      <c r="M31" s="207">
        <v>14.875322441960449</v>
      </c>
      <c r="N31" s="207">
        <v>15.04729148753224</v>
      </c>
      <c r="O31" s="207">
        <v>13.06964746345658</v>
      </c>
      <c r="P31" s="207">
        <v>13.843508168529659</v>
      </c>
      <c r="Q31" s="207">
        <v>14.445399828030951</v>
      </c>
      <c r="R31" s="207">
        <v>14.015477214101461</v>
      </c>
      <c r="S31" s="207">
        <v>13.320894239036971</v>
      </c>
      <c r="T31" s="207">
        <v>13.606706792777301</v>
      </c>
      <c r="U31" s="207">
        <v>13.49183147033534</v>
      </c>
      <c r="V31" s="207">
        <v>13.846689595872739</v>
      </c>
      <c r="W31" s="207">
        <v>15.023129836629399</v>
      </c>
      <c r="X31" s="207">
        <v>13.75743766122098</v>
      </c>
      <c r="Y31" s="207">
        <v>13.11934651762683</v>
      </c>
      <c r="DA31" s="86" t="s">
        <v>2887</v>
      </c>
    </row>
    <row r="32" spans="1:105" ht="12" customHeight="1" x14ac:dyDescent="0.25">
      <c r="A32" s="172"/>
      <c r="B32" s="172"/>
      <c r="C32" s="172"/>
      <c r="D32" s="172"/>
      <c r="E32" s="172"/>
      <c r="F32" s="172"/>
      <c r="G32" s="172"/>
      <c r="H32" s="172"/>
      <c r="I32" s="172"/>
      <c r="J32" s="172"/>
      <c r="K32" s="172"/>
      <c r="L32" s="172"/>
      <c r="M32" s="172"/>
      <c r="N32" s="172"/>
      <c r="O32" s="172"/>
      <c r="P32" s="172"/>
      <c r="Q32" s="172"/>
      <c r="R32" s="172"/>
      <c r="S32" s="172"/>
      <c r="T32" s="172"/>
      <c r="U32" s="172"/>
      <c r="V32" s="172"/>
      <c r="W32" s="172"/>
      <c r="X32" s="172"/>
      <c r="Y32" s="172"/>
      <c r="DA32" s="176"/>
    </row>
    <row r="33" spans="1:105" ht="12" customHeight="1" x14ac:dyDescent="0.25">
      <c r="A33" s="30" t="s">
        <v>84</v>
      </c>
      <c r="B33" s="203">
        <f>WWP_emi!B5</f>
        <v>69.709768561333519</v>
      </c>
      <c r="C33" s="203">
        <f>WWP_emi!C5</f>
        <v>55.862789402030671</v>
      </c>
      <c r="D33" s="203">
        <f>WWP_emi!D5</f>
        <v>14.18951952079416</v>
      </c>
      <c r="E33" s="203">
        <f>WWP_emi!E5</f>
        <v>14.733103319817991</v>
      </c>
      <c r="F33" s="203">
        <f>WWP_emi!F5</f>
        <v>13.488237720159971</v>
      </c>
      <c r="G33" s="203">
        <f>WWP_emi!G5</f>
        <v>10.765259640177611</v>
      </c>
      <c r="H33" s="203">
        <f>WWP_emi!H5</f>
        <v>19.668959999698149</v>
      </c>
      <c r="I33" s="203">
        <f>WWP_emi!I5</f>
        <v>24.338338919804151</v>
      </c>
      <c r="J33" s="203">
        <f>WWP_emi!J5</f>
        <v>18.632968919775951</v>
      </c>
      <c r="K33" s="203">
        <f>WWP_emi!K5</f>
        <v>10.326151079859059</v>
      </c>
      <c r="L33" s="203">
        <f>WWP_emi!L5</f>
        <v>14.64425891985691</v>
      </c>
      <c r="M33" s="203">
        <f>WWP_emi!M5</f>
        <v>10.275661080190771</v>
      </c>
      <c r="N33" s="203">
        <f>WWP_emi!N5</f>
        <v>10.27566108029694</v>
      </c>
      <c r="O33" s="203">
        <f>WWP_emi!O5</f>
        <v>5.6813378401447174</v>
      </c>
      <c r="P33" s="203">
        <f>WWP_emi!P5</f>
        <v>7.8521410799117799</v>
      </c>
      <c r="Q33" s="203">
        <f>WWP_emi!Q5</f>
        <v>6.5898910799297266</v>
      </c>
      <c r="R33" s="203">
        <f>WWP_emi!R5</f>
        <v>3.1565710829667282</v>
      </c>
      <c r="S33" s="203">
        <f>WWP_emi!S5</f>
        <v>3.7947373203143901</v>
      </c>
      <c r="T33" s="203">
        <f>WWP_emi!T5</f>
        <v>8.0311932001408479</v>
      </c>
      <c r="U33" s="203">
        <f>WWP_emi!U5</f>
        <v>7.6520606399211237</v>
      </c>
      <c r="V33" s="203">
        <f>WWP_emi!V5</f>
        <v>5.9287957199036301</v>
      </c>
      <c r="W33" s="203">
        <f>WWP_emi!W5</f>
        <v>6.6288747599373679</v>
      </c>
      <c r="X33" s="203">
        <f>WWP_emi!X5</f>
        <v>4.713515279962917</v>
      </c>
      <c r="Y33" s="203">
        <f>WWP_emi!Y5</f>
        <v>5.4832233599298323</v>
      </c>
      <c r="DA33" s="112"/>
    </row>
    <row r="34" spans="1:105" ht="12" customHeight="1" x14ac:dyDescent="0.25">
      <c r="A34" s="172"/>
      <c r="B34" s="172"/>
      <c r="C34" s="172"/>
      <c r="D34" s="172"/>
      <c r="E34" s="172"/>
      <c r="F34" s="172"/>
      <c r="G34" s="172"/>
      <c r="H34" s="172"/>
      <c r="I34" s="172"/>
      <c r="J34" s="172"/>
      <c r="K34" s="172"/>
      <c r="L34" s="172"/>
      <c r="M34" s="172"/>
      <c r="N34" s="172"/>
      <c r="O34" s="172"/>
      <c r="P34" s="172"/>
      <c r="Q34" s="172"/>
      <c r="R34" s="172"/>
      <c r="S34" s="172"/>
      <c r="T34" s="172"/>
      <c r="U34" s="172"/>
      <c r="V34" s="172"/>
      <c r="W34" s="172"/>
      <c r="X34" s="172"/>
      <c r="Y34" s="172"/>
      <c r="DA34" s="176"/>
    </row>
    <row r="35" spans="1:105" ht="12" customHeight="1" x14ac:dyDescent="0.25">
      <c r="A35" s="115" t="s">
        <v>86</v>
      </c>
      <c r="B35" s="284">
        <f t="shared" ref="B35:Y35" si="5">IF(B$12=0,"",B$12/B$3*1000)</f>
        <v>148.87279566094023</v>
      </c>
      <c r="C35" s="284">
        <f t="shared" si="5"/>
        <v>127.51453626363602</v>
      </c>
      <c r="D35" s="284">
        <f t="shared" si="5"/>
        <v>79.762911776285193</v>
      </c>
      <c r="E35" s="284">
        <f t="shared" si="5"/>
        <v>165.8007606837005</v>
      </c>
      <c r="F35" s="284">
        <f t="shared" si="5"/>
        <v>185.66857414612264</v>
      </c>
      <c r="G35" s="284">
        <f t="shared" si="5"/>
        <v>199.47051594755527</v>
      </c>
      <c r="H35" s="284">
        <f t="shared" si="5"/>
        <v>195.46100292388738</v>
      </c>
      <c r="I35" s="284">
        <f t="shared" si="5"/>
        <v>192.58719461739096</v>
      </c>
      <c r="J35" s="284">
        <f t="shared" si="5"/>
        <v>191.3723838580523</v>
      </c>
      <c r="K35" s="284">
        <f t="shared" si="5"/>
        <v>187.86662543133832</v>
      </c>
      <c r="L35" s="284">
        <f t="shared" si="5"/>
        <v>205.19935444168036</v>
      </c>
      <c r="M35" s="284">
        <f t="shared" si="5"/>
        <v>155.22320429786515</v>
      </c>
      <c r="N35" s="284">
        <f t="shared" si="5"/>
        <v>129.0213681644866</v>
      </c>
      <c r="O35" s="284">
        <f t="shared" si="5"/>
        <v>132.8758704041374</v>
      </c>
      <c r="P35" s="284">
        <f t="shared" si="5"/>
        <v>182.99020462824748</v>
      </c>
      <c r="Q35" s="284">
        <f t="shared" si="5"/>
        <v>162.25396241258994</v>
      </c>
      <c r="R35" s="284">
        <f t="shared" si="5"/>
        <v>146.66226096517477</v>
      </c>
      <c r="S35" s="284">
        <f t="shared" si="5"/>
        <v>133.384022715806</v>
      </c>
      <c r="T35" s="284">
        <f t="shared" si="5"/>
        <v>128.25434106604837</v>
      </c>
      <c r="U35" s="284">
        <f t="shared" si="5"/>
        <v>133.93668550430868</v>
      </c>
      <c r="V35" s="284">
        <f t="shared" si="5"/>
        <v>143.80730828185744</v>
      </c>
      <c r="W35" s="284">
        <f t="shared" si="5"/>
        <v>145.68533641204471</v>
      </c>
      <c r="X35" s="284">
        <f t="shared" si="5"/>
        <v>113.58850323950743</v>
      </c>
      <c r="Y35" s="284">
        <f t="shared" si="5"/>
        <v>138.07160786091555</v>
      </c>
      <c r="DA35" s="118"/>
    </row>
    <row r="36" spans="1:105" ht="12" customHeight="1" x14ac:dyDescent="0.25">
      <c r="A36" s="158" t="s">
        <v>2135</v>
      </c>
      <c r="B36" s="344">
        <f t="shared" ref="B36:Y36" si="6">IF(B$12=0,"",B$12/B$5*1000)</f>
        <v>124.166351216028</v>
      </c>
      <c r="C36" s="344">
        <f t="shared" si="6"/>
        <v>118.81908485023362</v>
      </c>
      <c r="D36" s="344">
        <f t="shared" si="6"/>
        <v>124.76757653104981</v>
      </c>
      <c r="E36" s="344">
        <f t="shared" si="6"/>
        <v>137.51505167952956</v>
      </c>
      <c r="F36" s="344">
        <f t="shared" si="6"/>
        <v>149.60895259320571</v>
      </c>
      <c r="G36" s="344">
        <f t="shared" si="6"/>
        <v>145.53955666894086</v>
      </c>
      <c r="H36" s="344">
        <f t="shared" si="6"/>
        <v>135.15873100424494</v>
      </c>
      <c r="I36" s="344">
        <f t="shared" si="6"/>
        <v>138.86565895518805</v>
      </c>
      <c r="J36" s="344">
        <f t="shared" si="6"/>
        <v>151.50062581690801</v>
      </c>
      <c r="K36" s="344">
        <f t="shared" si="6"/>
        <v>169.74113620264797</v>
      </c>
      <c r="L36" s="344">
        <f t="shared" si="6"/>
        <v>172.65246391315131</v>
      </c>
      <c r="M36" s="344">
        <f t="shared" si="6"/>
        <v>177.03919286140342</v>
      </c>
      <c r="N36" s="344">
        <f t="shared" si="6"/>
        <v>192.15121550228389</v>
      </c>
      <c r="O36" s="344">
        <f t="shared" si="6"/>
        <v>200.40871792545522</v>
      </c>
      <c r="P36" s="344">
        <f t="shared" si="6"/>
        <v>192.49793257338942</v>
      </c>
      <c r="Q36" s="344">
        <f t="shared" si="6"/>
        <v>189.32826560729592</v>
      </c>
      <c r="R36" s="344">
        <f t="shared" si="6"/>
        <v>198.98309626481165</v>
      </c>
      <c r="S36" s="344">
        <f t="shared" si="6"/>
        <v>195.81649866469527</v>
      </c>
      <c r="T36" s="344">
        <f t="shared" si="6"/>
        <v>195.66354361426681</v>
      </c>
      <c r="U36" s="344">
        <f t="shared" si="6"/>
        <v>186.793122301268</v>
      </c>
      <c r="V36" s="344">
        <f t="shared" si="6"/>
        <v>191.12818539845699</v>
      </c>
      <c r="W36" s="344">
        <f t="shared" si="6"/>
        <v>167.87837833336218</v>
      </c>
      <c r="X36" s="344">
        <f t="shared" si="6"/>
        <v>155.97334992040177</v>
      </c>
      <c r="Y36" s="344">
        <f t="shared" si="6"/>
        <v>162.40565192708948</v>
      </c>
      <c r="DA36" s="119"/>
    </row>
    <row r="37" spans="1:105" ht="12" customHeight="1" x14ac:dyDescent="0.25">
      <c r="A37" s="158" t="s">
        <v>2136</v>
      </c>
      <c r="B37" s="344">
        <f>IF(WWP_ued!B$5=0,"",WWP_ued!B$5/B$5*1000)</f>
        <v>56.573665075713549</v>
      </c>
      <c r="C37" s="344">
        <f>IF(WWP_ued!C$5=0,"",WWP_ued!C$5/C$5*1000)</f>
        <v>55.221569484382044</v>
      </c>
      <c r="D37" s="344">
        <f>IF(WWP_ued!D$5=0,"",WWP_ued!D$5/D$5*1000)</f>
        <v>59.71959898023119</v>
      </c>
      <c r="E37" s="344">
        <f>IF(WWP_ued!E$5=0,"",WWP_ued!E$5/E$5*1000)</f>
        <v>60.37268620959194</v>
      </c>
      <c r="F37" s="344">
        <f>IF(WWP_ued!F$5=0,"",WWP_ued!F$5/F$5*1000)</f>
        <v>65.984188863393925</v>
      </c>
      <c r="G37" s="344">
        <f>IF(WWP_ued!G$5=0,"",WWP_ued!G$5/G$5*1000)</f>
        <v>64.373670059651374</v>
      </c>
      <c r="H37" s="344">
        <f>IF(WWP_ued!H$5=0,"",WWP_ued!H$5/H$5*1000)</f>
        <v>59.366610971249088</v>
      </c>
      <c r="I37" s="344">
        <f>IF(WWP_ued!I$5=0,"",WWP_ued!I$5/I$5*1000)</f>
        <v>60.78717050446599</v>
      </c>
      <c r="J37" s="344">
        <f>IF(WWP_ued!J$5=0,"",WWP_ued!J$5/J$5*1000)</f>
        <v>66.613986767205176</v>
      </c>
      <c r="K37" s="344">
        <f>IF(WWP_ued!K$5=0,"",WWP_ued!K$5/K$5*1000)</f>
        <v>74.991486078549542</v>
      </c>
      <c r="L37" s="344">
        <f>IF(WWP_ued!L$5=0,"",WWP_ued!L$5/L$5*1000)</f>
        <v>75.258502875885753</v>
      </c>
      <c r="M37" s="344">
        <f>IF(WWP_ued!M$5=0,"",WWP_ued!M$5/M$5*1000)</f>
        <v>78.617818796321302</v>
      </c>
      <c r="N37" s="344">
        <f>IF(WWP_ued!N$5=0,"",WWP_ued!N$5/N$5*1000)</f>
        <v>87.107401531953798</v>
      </c>
      <c r="O37" s="344">
        <f>IF(WWP_ued!O$5=0,"",WWP_ued!O$5/O$5*1000)</f>
        <v>88.823322066386282</v>
      </c>
      <c r="P37" s="344">
        <f>IF(WWP_ued!P$5=0,"",WWP_ued!P$5/P$5*1000)</f>
        <v>82.716335503683709</v>
      </c>
      <c r="Q37" s="344">
        <f>IF(WWP_ued!Q$5=0,"",WWP_ued!Q$5/Q$5*1000)</f>
        <v>82.47622308858881</v>
      </c>
      <c r="R37" s="344">
        <f>IF(WWP_ued!R$5=0,"",WWP_ued!R$5/R$5*1000)</f>
        <v>86.926527036316514</v>
      </c>
      <c r="S37" s="344">
        <f>IF(WWP_ued!S$5=0,"",WWP_ued!S$5/S$5*1000)</f>
        <v>85.45798483706362</v>
      </c>
      <c r="T37" s="344">
        <f>IF(WWP_ued!T$5=0,"",WWP_ued!T$5/T$5*1000)</f>
        <v>85.4822408139635</v>
      </c>
      <c r="U37" s="344">
        <f>IF(WWP_ued!U$5=0,"",WWP_ued!U$5/U$5*1000)</f>
        <v>80.939530937585104</v>
      </c>
      <c r="V37" s="344">
        <f>IF(WWP_ued!V$5=0,"",WWP_ued!V$5/V$5*1000)</f>
        <v>82.86620038209675</v>
      </c>
      <c r="W37" s="344">
        <f>IF(WWP_ued!W$5=0,"",WWP_ued!W$5/W$5*1000)</f>
        <v>72.688433620600094</v>
      </c>
      <c r="X37" s="344">
        <f>IF(WWP_ued!X$5=0,"",WWP_ued!X$5/X$5*1000)</f>
        <v>67.603875456411672</v>
      </c>
      <c r="Y37" s="344">
        <f>IF(WWP_ued!Y$5=0,"",WWP_ued!Y$5/Y$5*1000)</f>
        <v>69.945232542635935</v>
      </c>
      <c r="DA37" s="119"/>
    </row>
    <row r="38" spans="1:105" ht="12" customHeight="1" x14ac:dyDescent="0.25">
      <c r="A38" s="159" t="s">
        <v>87</v>
      </c>
      <c r="B38" s="345">
        <f t="shared" ref="B38:Y38" si="7">IF(B$12=0,"",B$33/B$12)</f>
        <v>1.4857524719669342</v>
      </c>
      <c r="C38" s="345">
        <f t="shared" si="7"/>
        <v>1.4346217509249344</v>
      </c>
      <c r="D38" s="345">
        <f t="shared" si="7"/>
        <v>0.58588580810902324</v>
      </c>
      <c r="E38" s="345">
        <f t="shared" si="7"/>
        <v>0.28234800326513526</v>
      </c>
      <c r="F38" s="345">
        <f t="shared" si="7"/>
        <v>0.23084877250894806</v>
      </c>
      <c r="G38" s="345">
        <f t="shared" si="7"/>
        <v>0.16877724043114456</v>
      </c>
      <c r="H38" s="345">
        <f t="shared" si="7"/>
        <v>0.29216612252008695</v>
      </c>
      <c r="I38" s="345">
        <f t="shared" si="7"/>
        <v>0.32397447809283825</v>
      </c>
      <c r="J38" s="345">
        <f t="shared" si="7"/>
        <v>0.29242247352021211</v>
      </c>
      <c r="K38" s="345">
        <f t="shared" si="7"/>
        <v>0.2031462179130073</v>
      </c>
      <c r="L38" s="345">
        <f t="shared" si="7"/>
        <v>0.26140508349285962</v>
      </c>
      <c r="M38" s="345">
        <f t="shared" si="7"/>
        <v>0.22592110425999612</v>
      </c>
      <c r="N38" s="345">
        <f t="shared" si="7"/>
        <v>0.27049476208701451</v>
      </c>
      <c r="O38" s="345">
        <f t="shared" si="7"/>
        <v>0.14684896838698741</v>
      </c>
      <c r="P38" s="345">
        <f t="shared" si="7"/>
        <v>0.12933380460848656</v>
      </c>
      <c r="Q38" s="345">
        <f t="shared" si="7"/>
        <v>0.12705178733465078</v>
      </c>
      <c r="R38" s="345">
        <f t="shared" si="7"/>
        <v>6.4581421731785438E-2</v>
      </c>
      <c r="S38" s="345">
        <f t="shared" si="7"/>
        <v>8.0811386185948464E-2</v>
      </c>
      <c r="T38" s="345">
        <f t="shared" si="7"/>
        <v>0.16950363935205454</v>
      </c>
      <c r="U38" s="345">
        <f t="shared" si="7"/>
        <v>0.15078961142947639</v>
      </c>
      <c r="V38" s="345">
        <f t="shared" si="7"/>
        <v>0.1099486774988188</v>
      </c>
      <c r="W38" s="345">
        <f t="shared" si="7"/>
        <v>0.11043392621687122</v>
      </c>
      <c r="X38" s="345">
        <f t="shared" si="7"/>
        <v>8.6077882033855593E-2</v>
      </c>
      <c r="Y38" s="345">
        <f t="shared" si="7"/>
        <v>9.6250353088212684E-2</v>
      </c>
      <c r="DA38" s="164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6">
    <tabColor theme="6" tint="0.59999389629810485"/>
    <pageSetUpPr fitToPage="1"/>
  </sheetPr>
  <dimension ref="A1:DA78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Wood and wood products / final energy consumption"</f>
        <v>SI: Wood and wood products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89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26</v>
      </c>
      <c r="B5" s="223">
        <v>46.918830610490083</v>
      </c>
      <c r="C5" s="223">
        <v>38.939036973344798</v>
      </c>
      <c r="D5" s="223">
        <v>24.218916595012889</v>
      </c>
      <c r="E5" s="223">
        <v>52.180653482373167</v>
      </c>
      <c r="F5" s="223">
        <v>58.42889079965606</v>
      </c>
      <c r="G5" s="223">
        <v>63.783834909716226</v>
      </c>
      <c r="H5" s="223">
        <v>67.321152192605339</v>
      </c>
      <c r="I5" s="223">
        <v>75.124247635425618</v>
      </c>
      <c r="J5" s="223">
        <v>63.719346517626811</v>
      </c>
      <c r="K5" s="223">
        <v>50.831126397248489</v>
      </c>
      <c r="L5" s="223">
        <v>56.021324161650909</v>
      </c>
      <c r="M5" s="223">
        <v>45.483404987102311</v>
      </c>
      <c r="N5" s="223">
        <v>37.988392089423911</v>
      </c>
      <c r="O5" s="223">
        <v>38.688306104901109</v>
      </c>
      <c r="P5" s="223">
        <v>60.712209802235591</v>
      </c>
      <c r="Q5" s="223">
        <v>51.867755803955291</v>
      </c>
      <c r="R5" s="223">
        <v>48.877386070507299</v>
      </c>
      <c r="S5" s="223">
        <v>46.957953568357688</v>
      </c>
      <c r="T5" s="223">
        <v>47.380653482373177</v>
      </c>
      <c r="U5" s="223">
        <v>50.746603611349983</v>
      </c>
      <c r="V5" s="223">
        <v>53.92330180567496</v>
      </c>
      <c r="W5" s="223">
        <v>60.025709372312981</v>
      </c>
      <c r="X5" s="223">
        <v>54.758727429062752</v>
      </c>
      <c r="Y5" s="223">
        <v>56.968345403413771</v>
      </c>
      <c r="DA5" s="89" t="s">
        <v>2871</v>
      </c>
    </row>
    <row r="6" spans="1:105" ht="12" customHeight="1" x14ac:dyDescent="0.25">
      <c r="A6" s="55" t="s">
        <v>91</v>
      </c>
      <c r="B6" s="259">
        <v>0.61522831674505951</v>
      </c>
      <c r="C6" s="259">
        <v>0.62770568348011335</v>
      </c>
      <c r="D6" s="259">
        <v>0.57648055029597156</v>
      </c>
      <c r="E6" s="259">
        <v>0.60270330904939473</v>
      </c>
      <c r="F6" s="259">
        <v>0.68702237177965608</v>
      </c>
      <c r="G6" s="259">
        <v>0.77138398726669799</v>
      </c>
      <c r="H6" s="259">
        <v>0.73635227480668219</v>
      </c>
      <c r="I6" s="259">
        <v>0.73446533264960812</v>
      </c>
      <c r="J6" s="259">
        <v>0.66598132790358577</v>
      </c>
      <c r="K6" s="259">
        <v>0.56434109226032381</v>
      </c>
      <c r="L6" s="259">
        <v>0.60268091675769209</v>
      </c>
      <c r="M6" s="259">
        <v>0.6163591692034428</v>
      </c>
      <c r="N6" s="259">
        <v>0.62278396426561888</v>
      </c>
      <c r="O6" s="259">
        <v>0.53887072462108543</v>
      </c>
      <c r="P6" s="259">
        <v>0.57305894903720023</v>
      </c>
      <c r="Q6" s="259">
        <v>0.59615158874888263</v>
      </c>
      <c r="R6" s="259">
        <v>0.57568618130951588</v>
      </c>
      <c r="S6" s="259">
        <v>0.54750254196785753</v>
      </c>
      <c r="T6" s="259">
        <v>0.56259913429857999</v>
      </c>
      <c r="U6" s="259">
        <v>0.55705805861712554</v>
      </c>
      <c r="V6" s="259">
        <v>0.57050428128409258</v>
      </c>
      <c r="W6" s="259">
        <v>0.61930929340872354</v>
      </c>
      <c r="X6" s="259">
        <v>0.56583602644735664</v>
      </c>
      <c r="Y6" s="259">
        <v>0.54033473876382376</v>
      </c>
      <c r="DA6" s="67" t="s">
        <v>2888</v>
      </c>
    </row>
    <row r="7" spans="1:105" ht="12" customHeight="1" x14ac:dyDescent="0.25">
      <c r="A7" s="173" t="s">
        <v>92</v>
      </c>
      <c r="B7" s="224">
        <v>0.66872643124462994</v>
      </c>
      <c r="C7" s="224">
        <v>0.68228878639142754</v>
      </c>
      <c r="D7" s="224">
        <v>0.62660929379996921</v>
      </c>
      <c r="E7" s="224">
        <v>0.65511229244499447</v>
      </c>
      <c r="F7" s="224">
        <v>0.74676344758658297</v>
      </c>
      <c r="G7" s="224">
        <v>0.83846085572467188</v>
      </c>
      <c r="H7" s="224">
        <v>0.80038290739856777</v>
      </c>
      <c r="I7" s="224">
        <v>0.79833188331479132</v>
      </c>
      <c r="J7" s="224">
        <v>0.72389274772128875</v>
      </c>
      <c r="K7" s="224">
        <v>0.61341423071774326</v>
      </c>
      <c r="L7" s="224">
        <v>0.65508795299749134</v>
      </c>
      <c r="M7" s="224">
        <v>0.66995561869939457</v>
      </c>
      <c r="N7" s="224">
        <v>0.6769390915930642</v>
      </c>
      <c r="O7" s="224">
        <v>0.58572904850117979</v>
      </c>
      <c r="P7" s="224">
        <v>0.62289016199695668</v>
      </c>
      <c r="Q7" s="224">
        <v>0.64799085733574191</v>
      </c>
      <c r="R7" s="224">
        <v>0.62574584924947396</v>
      </c>
      <c r="S7" s="224">
        <v>0.59511145866071458</v>
      </c>
      <c r="T7" s="224">
        <v>0.61152079815063043</v>
      </c>
      <c r="U7" s="224">
        <v>0.60549788980122343</v>
      </c>
      <c r="V7" s="224">
        <v>0.62011334922183992</v>
      </c>
      <c r="W7" s="224">
        <v>0.67316227544426477</v>
      </c>
      <c r="X7" s="224">
        <v>0.61503915918190932</v>
      </c>
      <c r="Y7" s="224">
        <v>0.58732036822154765</v>
      </c>
      <c r="DA7" s="177" t="s">
        <v>2889</v>
      </c>
    </row>
    <row r="8" spans="1:105" ht="12" customHeight="1" x14ac:dyDescent="0.25">
      <c r="A8" s="173" t="s">
        <v>93</v>
      </c>
      <c r="B8" s="224">
        <v>1.658441549486682</v>
      </c>
      <c r="C8" s="224">
        <v>1.6920761902507411</v>
      </c>
      <c r="D8" s="224">
        <v>1.553991048623923</v>
      </c>
      <c r="E8" s="224">
        <v>1.624678485263586</v>
      </c>
      <c r="F8" s="224">
        <v>1.8519733500147251</v>
      </c>
      <c r="G8" s="224">
        <v>2.079382922197186</v>
      </c>
      <c r="H8" s="224">
        <v>1.9849496103484481</v>
      </c>
      <c r="I8" s="224">
        <v>1.979863070620683</v>
      </c>
      <c r="J8" s="224">
        <v>1.7952540143487961</v>
      </c>
      <c r="K8" s="224">
        <v>1.521267292180003</v>
      </c>
      <c r="L8" s="224">
        <v>1.6246181234337791</v>
      </c>
      <c r="M8" s="224">
        <v>1.661489934374498</v>
      </c>
      <c r="N8" s="224">
        <v>1.678808947150799</v>
      </c>
      <c r="O8" s="224">
        <v>1.452608040282926</v>
      </c>
      <c r="P8" s="224">
        <v>1.544767601752453</v>
      </c>
      <c r="Q8" s="224">
        <v>1.6070173261926399</v>
      </c>
      <c r="R8" s="224">
        <v>1.5518497061386951</v>
      </c>
      <c r="S8" s="224">
        <v>1.4758764174785719</v>
      </c>
      <c r="T8" s="224">
        <v>1.516571579413563</v>
      </c>
      <c r="U8" s="224">
        <v>1.501634766707034</v>
      </c>
      <c r="V8" s="224">
        <v>1.5378811060701629</v>
      </c>
      <c r="W8" s="224">
        <v>1.669442443101776</v>
      </c>
      <c r="X8" s="224">
        <v>1.5252971147711349</v>
      </c>
      <c r="Y8" s="224">
        <v>1.456554513189438</v>
      </c>
      <c r="DA8" s="177" t="s">
        <v>2890</v>
      </c>
    </row>
    <row r="9" spans="1:105" ht="12" customHeight="1" x14ac:dyDescent="0.25">
      <c r="A9" s="173" t="s">
        <v>94</v>
      </c>
      <c r="B9" s="224">
        <v>5.0823208774591873</v>
      </c>
      <c r="C9" s="224">
        <v>5.1853947765748494</v>
      </c>
      <c r="D9" s="224">
        <v>4.7622306328797652</v>
      </c>
      <c r="E9" s="224">
        <v>4.9788534225819561</v>
      </c>
      <c r="F9" s="224">
        <v>5.6754022016580272</v>
      </c>
      <c r="G9" s="224">
        <v>6.3723025035075036</v>
      </c>
      <c r="H9" s="224">
        <v>6.0829100962291154</v>
      </c>
      <c r="I9" s="224">
        <v>6.0673223131924159</v>
      </c>
      <c r="J9" s="224">
        <v>5.5015848826817946</v>
      </c>
      <c r="K9" s="224">
        <v>4.6619481534548504</v>
      </c>
      <c r="L9" s="224">
        <v>4.9786684427809353</v>
      </c>
      <c r="M9" s="224">
        <v>5.0916627021153973</v>
      </c>
      <c r="N9" s="224">
        <v>5.1447370961072876</v>
      </c>
      <c r="O9" s="224">
        <v>4.4515407686089672</v>
      </c>
      <c r="P9" s="224">
        <v>4.7339652311768718</v>
      </c>
      <c r="Q9" s="224">
        <v>4.924730515751639</v>
      </c>
      <c r="R9" s="224">
        <v>4.7556684542960017</v>
      </c>
      <c r="S9" s="224">
        <v>4.5228470858214314</v>
      </c>
      <c r="T9" s="224">
        <v>4.6475580659447919</v>
      </c>
      <c r="U9" s="224">
        <v>4.6017839624892973</v>
      </c>
      <c r="V9" s="224">
        <v>4.7128614540859841</v>
      </c>
      <c r="W9" s="224">
        <v>5.1160332933764119</v>
      </c>
      <c r="X9" s="224">
        <v>4.6742976097825109</v>
      </c>
      <c r="Y9" s="224">
        <v>4.4636347984837634</v>
      </c>
      <c r="DA9" s="177" t="s">
        <v>2891</v>
      </c>
    </row>
    <row r="10" spans="1:105" ht="12" customHeight="1" x14ac:dyDescent="0.25">
      <c r="A10" s="56" t="s">
        <v>95</v>
      </c>
      <c r="B10" s="260">
        <v>1.012722266646839</v>
      </c>
      <c r="C10" s="260">
        <v>0.94525782989752161</v>
      </c>
      <c r="D10" s="260">
        <v>0.92894875313896086</v>
      </c>
      <c r="E10" s="260">
        <v>1.0472632237544479</v>
      </c>
      <c r="F10" s="260">
        <v>1.192926440133931</v>
      </c>
      <c r="G10" s="260">
        <v>1.328434608191734</v>
      </c>
      <c r="H10" s="260">
        <v>1.281940731225367</v>
      </c>
      <c r="I10" s="260">
        <v>1.3374330451099861</v>
      </c>
      <c r="J10" s="260">
        <v>1.1750464652357711</v>
      </c>
      <c r="K10" s="260">
        <v>0.97537373626533408</v>
      </c>
      <c r="L10" s="260">
        <v>1.050506771496611</v>
      </c>
      <c r="M10" s="260">
        <v>1.0453749294306429</v>
      </c>
      <c r="N10" s="260">
        <v>1.040576827806321</v>
      </c>
      <c r="O10" s="260">
        <v>0.930252802517753</v>
      </c>
      <c r="P10" s="260">
        <v>1.0003184859814751</v>
      </c>
      <c r="Q10" s="260">
        <v>1.0330821576854989</v>
      </c>
      <c r="R10" s="260">
        <v>1.018644357522871</v>
      </c>
      <c r="S10" s="260">
        <v>0.96527491204055038</v>
      </c>
      <c r="T10" s="260">
        <v>0.97078557628293094</v>
      </c>
      <c r="U10" s="260">
        <v>0.96751717802360382</v>
      </c>
      <c r="V10" s="260">
        <v>0.99625370685275572</v>
      </c>
      <c r="W10" s="260">
        <v>1.0806552016079269</v>
      </c>
      <c r="X10" s="260">
        <v>0.99546347630924747</v>
      </c>
      <c r="Y10" s="260">
        <v>0.95632995501329732</v>
      </c>
      <c r="DA10" s="68" t="s">
        <v>2892</v>
      </c>
    </row>
    <row r="11" spans="1:105" ht="12" customHeight="1" x14ac:dyDescent="0.25">
      <c r="A11" s="37" t="s">
        <v>159</v>
      </c>
      <c r="B11" s="226">
        <v>0.25934375241209318</v>
      </c>
      <c r="C11" s="226">
        <v>0.1207821859401378</v>
      </c>
      <c r="D11" s="226">
        <v>5.0172495783370767E-3</v>
      </c>
      <c r="E11" s="226">
        <v>7.044572653816597E-2</v>
      </c>
      <c r="F11" s="226">
        <v>6.396793391451823E-2</v>
      </c>
      <c r="G11" s="226">
        <v>4.9386660982249753E-2</v>
      </c>
      <c r="H11" s="226">
        <v>0.11902860534416471</v>
      </c>
      <c r="I11" s="226">
        <v>9.9178679753109455E-2</v>
      </c>
      <c r="J11" s="226">
        <v>8.7090287430366453E-2</v>
      </c>
      <c r="K11" s="226">
        <v>3.4386351642892769E-2</v>
      </c>
      <c r="L11" s="226">
        <v>7.9798788802972379E-2</v>
      </c>
      <c r="M11" s="226">
        <v>2.3323240255982529E-2</v>
      </c>
      <c r="N11" s="226">
        <v>1.537155703258975E-2</v>
      </c>
      <c r="O11" s="226">
        <v>1.6044584335928602E-2</v>
      </c>
      <c r="P11" s="226">
        <v>3.4222544043513131E-2</v>
      </c>
      <c r="Q11" s="226">
        <v>2.2148812633773201E-2</v>
      </c>
      <c r="R11" s="226">
        <v>7.1670841578955636E-3</v>
      </c>
      <c r="S11" s="226">
        <v>1.174896180399139E-2</v>
      </c>
      <c r="T11" s="226">
        <v>3.512239555666527E-2</v>
      </c>
      <c r="U11" s="226">
        <v>5.799758823914658E-2</v>
      </c>
      <c r="V11" s="226">
        <v>3.1792707325922098E-2</v>
      </c>
      <c r="W11" s="226">
        <v>3.4103972522888923E-2</v>
      </c>
      <c r="X11" s="226">
        <v>1.9161028964350079E-2</v>
      </c>
      <c r="Y11" s="226">
        <v>2.9427404179001589E-2</v>
      </c>
      <c r="DA11" s="69" t="s">
        <v>2893</v>
      </c>
    </row>
    <row r="12" spans="1:105" ht="12" customHeight="1" x14ac:dyDescent="0.25">
      <c r="A12" s="37" t="s">
        <v>35</v>
      </c>
      <c r="B12" s="226">
        <v>0.20518389038329951</v>
      </c>
      <c r="C12" s="226">
        <v>0.12820584614688529</v>
      </c>
      <c r="D12" s="226">
        <v>1.6382512856258039E-2</v>
      </c>
      <c r="E12" s="226">
        <v>5.9714762543340502E-2</v>
      </c>
      <c r="F12" s="226">
        <v>5.288487148108903E-2</v>
      </c>
      <c r="G12" s="226">
        <v>4.4964622896058098E-2</v>
      </c>
      <c r="H12" s="226">
        <v>0.16932238225014981</v>
      </c>
      <c r="I12" s="226">
        <v>0.37401010554633107</v>
      </c>
      <c r="J12" s="226">
        <v>0.22446898775731411</v>
      </c>
      <c r="K12" s="226">
        <v>0.103161960899408</v>
      </c>
      <c r="L12" s="226">
        <v>0.13908395817478381</v>
      </c>
      <c r="M12" s="226">
        <v>6.9478933408551019E-2</v>
      </c>
      <c r="N12" s="226">
        <v>4.5791209786088798E-2</v>
      </c>
      <c r="O12" s="226">
        <v>1.6947549788668879E-2</v>
      </c>
      <c r="P12" s="226">
        <v>6.7241963070369351E-2</v>
      </c>
      <c r="Q12" s="226">
        <v>3.1820317313795712E-2</v>
      </c>
      <c r="R12" s="226">
        <v>0</v>
      </c>
      <c r="S12" s="226">
        <v>0</v>
      </c>
      <c r="T12" s="226">
        <v>3.7337007515319147E-2</v>
      </c>
      <c r="U12" s="226">
        <v>9.030656306837396E-4</v>
      </c>
      <c r="V12" s="226">
        <v>4.7189808920819701E-3</v>
      </c>
      <c r="W12" s="226">
        <v>1.2810535192555201E-2</v>
      </c>
      <c r="X12" s="226">
        <v>3.6257594873649509E-4</v>
      </c>
      <c r="Y12" s="226">
        <v>6.4351737241031073E-4</v>
      </c>
      <c r="DA12" s="69" t="s">
        <v>2894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2895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1.2369479081041581E-2</v>
      </c>
      <c r="DA14" s="69" t="s">
        <v>2896</v>
      </c>
    </row>
    <row r="15" spans="1:105" ht="12" customHeight="1" x14ac:dyDescent="0.25">
      <c r="A15" s="37" t="s">
        <v>40</v>
      </c>
      <c r="B15" s="226">
        <v>0.54819462385144646</v>
      </c>
      <c r="C15" s="226">
        <v>0.69626979781049847</v>
      </c>
      <c r="D15" s="226">
        <v>0.90754899070436579</v>
      </c>
      <c r="E15" s="226">
        <v>0.91710273467294134</v>
      </c>
      <c r="F15" s="226">
        <v>1.076073634738324</v>
      </c>
      <c r="G15" s="226">
        <v>1.2340833243134259</v>
      </c>
      <c r="H15" s="226">
        <v>0.99358974363105224</v>
      </c>
      <c r="I15" s="226">
        <v>0.86424425981054542</v>
      </c>
      <c r="J15" s="226">
        <v>0.86348719004809049</v>
      </c>
      <c r="K15" s="226">
        <v>0.83782542372303337</v>
      </c>
      <c r="L15" s="226">
        <v>0.83162402451885531</v>
      </c>
      <c r="M15" s="226">
        <v>0.95257275576610978</v>
      </c>
      <c r="N15" s="226">
        <v>0.97941406098764239</v>
      </c>
      <c r="O15" s="226">
        <v>0.89726066839315555</v>
      </c>
      <c r="P15" s="226">
        <v>0.89885397886759211</v>
      </c>
      <c r="Q15" s="226">
        <v>0.97911302773793008</v>
      </c>
      <c r="R15" s="226">
        <v>1.0114772733649759</v>
      </c>
      <c r="S15" s="226">
        <v>0.95352595023655895</v>
      </c>
      <c r="T15" s="226">
        <v>0.89832617321094654</v>
      </c>
      <c r="U15" s="226">
        <v>0.90861652415377347</v>
      </c>
      <c r="V15" s="226">
        <v>0.95974201863475161</v>
      </c>
      <c r="W15" s="226">
        <v>1.0337406938924829</v>
      </c>
      <c r="X15" s="226">
        <v>0.9759398713961609</v>
      </c>
      <c r="Y15" s="226">
        <v>0.91388955438084385</v>
      </c>
      <c r="DA15" s="69" t="s">
        <v>2897</v>
      </c>
    </row>
    <row r="16" spans="1:105" ht="12" customHeight="1" x14ac:dyDescent="0.25">
      <c r="A16" s="57" t="s">
        <v>2898</v>
      </c>
      <c r="B16" s="261">
        <v>27.231831152453029</v>
      </c>
      <c r="C16" s="261">
        <v>20.249646274129852</v>
      </c>
      <c r="D16" s="261">
        <v>8.7524208545968616</v>
      </c>
      <c r="E16" s="261">
        <v>32.600839821834697</v>
      </c>
      <c r="F16" s="261">
        <v>36.333966134959418</v>
      </c>
      <c r="G16" s="261">
        <v>39.458910696156757</v>
      </c>
      <c r="H16" s="261">
        <v>42.809980439871737</v>
      </c>
      <c r="I16" s="261">
        <v>49.467270847199217</v>
      </c>
      <c r="J16" s="261">
        <v>41.147201482678497</v>
      </c>
      <c r="K16" s="261">
        <v>32.353380908902459</v>
      </c>
      <c r="L16" s="261">
        <v>35.907785758567357</v>
      </c>
      <c r="M16" s="261">
        <v>26.48621746083866</v>
      </c>
      <c r="N16" s="261">
        <v>19.74776677958641</v>
      </c>
      <c r="O16" s="261">
        <v>22.448148530093771</v>
      </c>
      <c r="P16" s="261">
        <v>41.313820322850368</v>
      </c>
      <c r="Q16" s="261">
        <v>32.971804509374458</v>
      </c>
      <c r="R16" s="261">
        <v>31.392934015229731</v>
      </c>
      <c r="S16" s="261">
        <v>30.125959911104129</v>
      </c>
      <c r="T16" s="261">
        <v>29.529009387470971</v>
      </c>
      <c r="U16" s="261">
        <v>32.815216096454073</v>
      </c>
      <c r="V16" s="261">
        <v>35.608468655836987</v>
      </c>
      <c r="W16" s="261">
        <v>39.948180547899028</v>
      </c>
      <c r="X16" s="261">
        <v>36.707578062603837</v>
      </c>
      <c r="Y16" s="261">
        <v>39.143683936769072</v>
      </c>
      <c r="DA16" s="70" t="s">
        <v>2899</v>
      </c>
    </row>
    <row r="17" spans="1:105" ht="12" customHeight="1" x14ac:dyDescent="0.25">
      <c r="A17" s="46" t="s">
        <v>28</v>
      </c>
      <c r="B17" s="229">
        <v>0</v>
      </c>
      <c r="C17" s="229">
        <v>0</v>
      </c>
      <c r="D17" s="229">
        <v>0</v>
      </c>
      <c r="E17" s="229">
        <v>0</v>
      </c>
      <c r="F17" s="229">
        <v>0</v>
      </c>
      <c r="G17" s="229">
        <v>0</v>
      </c>
      <c r="H17" s="229">
        <v>0</v>
      </c>
      <c r="I17" s="229">
        <v>0</v>
      </c>
      <c r="J17" s="229">
        <v>0</v>
      </c>
      <c r="K17" s="229">
        <v>0</v>
      </c>
      <c r="L17" s="229">
        <v>0</v>
      </c>
      <c r="M17" s="229">
        <v>0</v>
      </c>
      <c r="N17" s="229">
        <v>0</v>
      </c>
      <c r="O17" s="229">
        <v>0</v>
      </c>
      <c r="P17" s="229">
        <v>0</v>
      </c>
      <c r="Q17" s="229">
        <v>0</v>
      </c>
      <c r="R17" s="229">
        <v>0</v>
      </c>
      <c r="S17" s="229">
        <v>0</v>
      </c>
      <c r="T17" s="229">
        <v>0</v>
      </c>
      <c r="U17" s="229">
        <v>0</v>
      </c>
      <c r="V17" s="229">
        <v>0</v>
      </c>
      <c r="W17" s="229">
        <v>0</v>
      </c>
      <c r="X17" s="229">
        <v>0</v>
      </c>
      <c r="Y17" s="229">
        <v>0</v>
      </c>
      <c r="DA17" s="73" t="s">
        <v>2900</v>
      </c>
    </row>
    <row r="18" spans="1:105" ht="12" customHeight="1" x14ac:dyDescent="0.25">
      <c r="A18" s="46" t="s">
        <v>30</v>
      </c>
      <c r="B18" s="229">
        <v>0</v>
      </c>
      <c r="C18" s="229">
        <v>0</v>
      </c>
      <c r="D18" s="229">
        <v>0</v>
      </c>
      <c r="E18" s="229">
        <v>0</v>
      </c>
      <c r="F18" s="229">
        <v>0</v>
      </c>
      <c r="G18" s="229">
        <v>0</v>
      </c>
      <c r="H18" s="229">
        <v>0</v>
      </c>
      <c r="I18" s="229">
        <v>0</v>
      </c>
      <c r="J18" s="229">
        <v>0</v>
      </c>
      <c r="K18" s="229">
        <v>0</v>
      </c>
      <c r="L18" s="229">
        <v>0</v>
      </c>
      <c r="M18" s="229">
        <v>0</v>
      </c>
      <c r="N18" s="229">
        <v>0</v>
      </c>
      <c r="O18" s="229">
        <v>0</v>
      </c>
      <c r="P18" s="229">
        <v>0</v>
      </c>
      <c r="Q18" s="229">
        <v>0</v>
      </c>
      <c r="R18" s="229">
        <v>0</v>
      </c>
      <c r="S18" s="229">
        <v>0</v>
      </c>
      <c r="T18" s="229">
        <v>0</v>
      </c>
      <c r="U18" s="229">
        <v>0</v>
      </c>
      <c r="V18" s="229">
        <v>0</v>
      </c>
      <c r="W18" s="229">
        <v>0</v>
      </c>
      <c r="X18" s="229">
        <v>0</v>
      </c>
      <c r="Y18" s="229">
        <v>0</v>
      </c>
      <c r="DA18" s="73" t="s">
        <v>2901</v>
      </c>
    </row>
    <row r="19" spans="1:105" ht="12" customHeight="1" x14ac:dyDescent="0.25">
      <c r="A19" s="46" t="s">
        <v>31</v>
      </c>
      <c r="B19" s="229">
        <v>0</v>
      </c>
      <c r="C19" s="229">
        <v>0</v>
      </c>
      <c r="D19" s="229">
        <v>0</v>
      </c>
      <c r="E19" s="229">
        <v>0</v>
      </c>
      <c r="F19" s="229">
        <v>0</v>
      </c>
      <c r="G19" s="229">
        <v>0</v>
      </c>
      <c r="H19" s="229">
        <v>0</v>
      </c>
      <c r="I19" s="229">
        <v>0</v>
      </c>
      <c r="J19" s="229">
        <v>0</v>
      </c>
      <c r="K19" s="229">
        <v>0</v>
      </c>
      <c r="L19" s="229">
        <v>0</v>
      </c>
      <c r="M19" s="229">
        <v>0</v>
      </c>
      <c r="N19" s="229">
        <v>0</v>
      </c>
      <c r="O19" s="229">
        <v>0</v>
      </c>
      <c r="P19" s="229">
        <v>0</v>
      </c>
      <c r="Q19" s="229">
        <v>0</v>
      </c>
      <c r="R19" s="229">
        <v>0</v>
      </c>
      <c r="S19" s="229">
        <v>9.4368806001442831E-3</v>
      </c>
      <c r="T19" s="229">
        <v>3.1014573687248439E-2</v>
      </c>
      <c r="U19" s="229">
        <v>2.6315648725213449E-2</v>
      </c>
      <c r="V19" s="229">
        <v>1.8298683803012881E-2</v>
      </c>
      <c r="W19" s="229">
        <v>2.0789348864718001E-2</v>
      </c>
      <c r="X19" s="229">
        <v>1.9509427473979039E-2</v>
      </c>
      <c r="Y19" s="229">
        <v>4.4429723511695787E-2</v>
      </c>
      <c r="DA19" s="73" t="s">
        <v>2902</v>
      </c>
    </row>
    <row r="20" spans="1:105" ht="12" customHeight="1" x14ac:dyDescent="0.25">
      <c r="A20" s="46" t="s">
        <v>159</v>
      </c>
      <c r="B20" s="229">
        <v>8.257050449862593</v>
      </c>
      <c r="C20" s="229">
        <v>5.8899345662526912</v>
      </c>
      <c r="D20" s="229">
        <v>0.80217243332555244</v>
      </c>
      <c r="E20" s="229">
        <v>0.93250723011272318</v>
      </c>
      <c r="F20" s="229">
        <v>0.86473989214380309</v>
      </c>
      <c r="G20" s="229">
        <v>0.70438323292852967</v>
      </c>
      <c r="H20" s="229">
        <v>1.519233650785597</v>
      </c>
      <c r="I20" s="229">
        <v>1.069212877072693</v>
      </c>
      <c r="J20" s="229">
        <v>1.0210277943374471</v>
      </c>
      <c r="K20" s="229">
        <v>0.41599269961959318</v>
      </c>
      <c r="L20" s="229">
        <v>0.95198459577660532</v>
      </c>
      <c r="M20" s="229">
        <v>0.48178748649140041</v>
      </c>
      <c r="N20" s="229">
        <v>0.57074117379336586</v>
      </c>
      <c r="O20" s="229">
        <v>0.33311387220189331</v>
      </c>
      <c r="P20" s="229">
        <v>0.25233434486266731</v>
      </c>
      <c r="Q20" s="229">
        <v>0.26568895238734053</v>
      </c>
      <c r="R20" s="229">
        <v>8.4892543089118103E-2</v>
      </c>
      <c r="S20" s="229">
        <v>0.13705675961798389</v>
      </c>
      <c r="T20" s="229">
        <v>0.47660354718134768</v>
      </c>
      <c r="U20" s="229">
        <v>0.61706468708650397</v>
      </c>
      <c r="V20" s="229">
        <v>0.29531072215796722</v>
      </c>
      <c r="W20" s="229">
        <v>0.29848416717870913</v>
      </c>
      <c r="X20" s="229">
        <v>0.16219893586609169</v>
      </c>
      <c r="Y20" s="229">
        <v>0.2029009653013745</v>
      </c>
      <c r="DA20" s="73" t="s">
        <v>2903</v>
      </c>
    </row>
    <row r="21" spans="1:105" ht="12" customHeight="1" x14ac:dyDescent="0.25">
      <c r="A21" s="46" t="s">
        <v>32</v>
      </c>
      <c r="B21" s="229">
        <v>4.7752497631272224</v>
      </c>
      <c r="C21" s="229">
        <v>4.0202527746995331</v>
      </c>
      <c r="D21" s="229">
        <v>0.75738218025521775</v>
      </c>
      <c r="E21" s="229">
        <v>0.45360749327942362</v>
      </c>
      <c r="F21" s="229">
        <v>0.4192736607513583</v>
      </c>
      <c r="G21" s="229">
        <v>0</v>
      </c>
      <c r="H21" s="229">
        <v>0</v>
      </c>
      <c r="I21" s="229">
        <v>0</v>
      </c>
      <c r="J21" s="229">
        <v>0</v>
      </c>
      <c r="K21" s="229">
        <v>0</v>
      </c>
      <c r="L21" s="229">
        <v>0</v>
      </c>
      <c r="M21" s="229">
        <v>0</v>
      </c>
      <c r="N21" s="229">
        <v>0</v>
      </c>
      <c r="O21" s="229">
        <v>0</v>
      </c>
      <c r="P21" s="229">
        <v>0</v>
      </c>
      <c r="Q21" s="229">
        <v>0</v>
      </c>
      <c r="R21" s="229">
        <v>0</v>
      </c>
      <c r="S21" s="229">
        <v>7.0672674097996843E-4</v>
      </c>
      <c r="T21" s="229">
        <v>0</v>
      </c>
      <c r="U21" s="229">
        <v>0</v>
      </c>
      <c r="V21" s="229">
        <v>0</v>
      </c>
      <c r="W21" s="229">
        <v>0</v>
      </c>
      <c r="X21" s="229">
        <v>0</v>
      </c>
      <c r="Y21" s="229">
        <v>0</v>
      </c>
      <c r="DA21" s="73" t="s">
        <v>2904</v>
      </c>
    </row>
    <row r="22" spans="1:105" ht="12" customHeight="1" x14ac:dyDescent="0.25">
      <c r="A22" s="46" t="s">
        <v>33</v>
      </c>
      <c r="B22" s="229">
        <v>0</v>
      </c>
      <c r="C22" s="229">
        <v>0</v>
      </c>
      <c r="D22" s="229">
        <v>0</v>
      </c>
      <c r="E22" s="229">
        <v>0</v>
      </c>
      <c r="F22" s="229">
        <v>0</v>
      </c>
      <c r="G22" s="229">
        <v>0</v>
      </c>
      <c r="H22" s="229">
        <v>0</v>
      </c>
      <c r="I22" s="229">
        <v>0</v>
      </c>
      <c r="J22" s="229">
        <v>0</v>
      </c>
      <c r="K22" s="229">
        <v>0</v>
      </c>
      <c r="L22" s="229">
        <v>0</v>
      </c>
      <c r="M22" s="229">
        <v>0</v>
      </c>
      <c r="N22" s="229">
        <v>0</v>
      </c>
      <c r="O22" s="229">
        <v>0</v>
      </c>
      <c r="P22" s="229">
        <v>0</v>
      </c>
      <c r="Q22" s="229">
        <v>0</v>
      </c>
      <c r="R22" s="229">
        <v>0</v>
      </c>
      <c r="S22" s="229">
        <v>4.8519744870451943E-3</v>
      </c>
      <c r="T22" s="229">
        <v>1.06584357588571E-2</v>
      </c>
      <c r="U22" s="229">
        <v>2.9430009183855311E-3</v>
      </c>
      <c r="V22" s="229">
        <v>1.455592346105661E-2</v>
      </c>
      <c r="W22" s="229">
        <v>1.25674093271548E-2</v>
      </c>
      <c r="X22" s="229">
        <v>2.9032306356997582E-2</v>
      </c>
      <c r="Y22" s="229">
        <v>2.7123332788120371E-2</v>
      </c>
      <c r="DA22" s="73" t="s">
        <v>2905</v>
      </c>
    </row>
    <row r="23" spans="1:105" ht="12" customHeight="1" x14ac:dyDescent="0.25">
      <c r="A23" s="46" t="s">
        <v>35</v>
      </c>
      <c r="B23" s="229">
        <v>6.5326953845485392</v>
      </c>
      <c r="C23" s="229">
        <v>6.2519488195922337</v>
      </c>
      <c r="D23" s="229">
        <v>2.6192837323925442</v>
      </c>
      <c r="E23" s="229">
        <v>0.79045884757765705</v>
      </c>
      <c r="F23" s="229">
        <v>0.71491535308468801</v>
      </c>
      <c r="G23" s="229">
        <v>0.64131337922037412</v>
      </c>
      <c r="H23" s="229">
        <v>2.1611633623851452</v>
      </c>
      <c r="I23" s="229">
        <v>4.0320805036015468</v>
      </c>
      <c r="J23" s="229">
        <v>2.6316261230652072</v>
      </c>
      <c r="K23" s="229">
        <v>1.2480132541617139</v>
      </c>
      <c r="L23" s="229">
        <v>1.6592455560816739</v>
      </c>
      <c r="M23" s="229">
        <v>1.4352242794576071</v>
      </c>
      <c r="N23" s="229">
        <v>1.7002135025958041</v>
      </c>
      <c r="O23" s="229">
        <v>0.35186102776099942</v>
      </c>
      <c r="P23" s="229">
        <v>0.49579764371309187</v>
      </c>
      <c r="Q23" s="229">
        <v>0.3817047401829452</v>
      </c>
      <c r="R23" s="229">
        <v>0</v>
      </c>
      <c r="S23" s="229">
        <v>0</v>
      </c>
      <c r="T23" s="229">
        <v>0.50665536734896033</v>
      </c>
      <c r="U23" s="229">
        <v>9.6081566102142139E-3</v>
      </c>
      <c r="V23" s="229">
        <v>4.3832871507426978E-2</v>
      </c>
      <c r="W23" s="229">
        <v>0.1121201327938285</v>
      </c>
      <c r="X23" s="229">
        <v>3.0692210300978938E-3</v>
      </c>
      <c r="Y23" s="229">
        <v>4.4370307097432249E-3</v>
      </c>
      <c r="DA23" s="73" t="s">
        <v>2906</v>
      </c>
    </row>
    <row r="24" spans="1:105" ht="12" customHeight="1" x14ac:dyDescent="0.25">
      <c r="A24" s="46" t="s">
        <v>36</v>
      </c>
      <c r="B24" s="229">
        <v>0</v>
      </c>
      <c r="C24" s="229">
        <v>0</v>
      </c>
      <c r="D24" s="229">
        <v>0</v>
      </c>
      <c r="E24" s="229">
        <v>0</v>
      </c>
      <c r="F24" s="229">
        <v>0</v>
      </c>
      <c r="G24" s="229">
        <v>0</v>
      </c>
      <c r="H24" s="229">
        <v>0</v>
      </c>
      <c r="I24" s="229">
        <v>0</v>
      </c>
      <c r="J24" s="229">
        <v>0</v>
      </c>
      <c r="K24" s="229">
        <v>0</v>
      </c>
      <c r="L24" s="229">
        <v>0</v>
      </c>
      <c r="M24" s="229">
        <v>0</v>
      </c>
      <c r="N24" s="229">
        <v>0</v>
      </c>
      <c r="O24" s="229">
        <v>0</v>
      </c>
      <c r="P24" s="229">
        <v>0</v>
      </c>
      <c r="Q24" s="229">
        <v>0</v>
      </c>
      <c r="R24" s="229">
        <v>0</v>
      </c>
      <c r="S24" s="229">
        <v>0</v>
      </c>
      <c r="T24" s="229">
        <v>0</v>
      </c>
      <c r="U24" s="229">
        <v>0</v>
      </c>
      <c r="V24" s="229">
        <v>0</v>
      </c>
      <c r="W24" s="229">
        <v>0</v>
      </c>
      <c r="X24" s="229">
        <v>0</v>
      </c>
      <c r="Y24" s="229">
        <v>0</v>
      </c>
      <c r="DA24" s="73" t="s">
        <v>2907</v>
      </c>
    </row>
    <row r="25" spans="1:105" ht="12" customHeight="1" x14ac:dyDescent="0.25">
      <c r="A25" s="46" t="s">
        <v>38</v>
      </c>
      <c r="B25" s="229">
        <v>7.6668355549146723</v>
      </c>
      <c r="C25" s="229">
        <v>4.0875101135853944</v>
      </c>
      <c r="D25" s="229">
        <v>4.5735825086235478</v>
      </c>
      <c r="E25" s="229">
        <v>28.038049290012751</v>
      </c>
      <c r="F25" s="229">
        <v>30.534748097018621</v>
      </c>
      <c r="G25" s="229">
        <v>33.937334402372002</v>
      </c>
      <c r="H25" s="229">
        <v>35.704884844501699</v>
      </c>
      <c r="I25" s="229">
        <v>40.190097785016277</v>
      </c>
      <c r="J25" s="229">
        <v>33.252410592841493</v>
      </c>
      <c r="K25" s="229">
        <v>26.44723798269661</v>
      </c>
      <c r="L25" s="229">
        <v>32.191816694397687</v>
      </c>
      <c r="M25" s="229">
        <v>23.707542750295509</v>
      </c>
      <c r="N25" s="229">
        <v>16.76977601766497</v>
      </c>
      <c r="O25" s="229">
        <v>21.343358526133489</v>
      </c>
      <c r="P25" s="229">
        <v>40.300579629925323</v>
      </c>
      <c r="Q25" s="229">
        <v>32.081334849058607</v>
      </c>
      <c r="R25" s="229">
        <v>31.042932767793818</v>
      </c>
      <c r="S25" s="229">
        <v>29.604680265250369</v>
      </c>
      <c r="T25" s="229">
        <v>28.203891369808542</v>
      </c>
      <c r="U25" s="229">
        <v>31.972046112252151</v>
      </c>
      <c r="V25" s="229">
        <v>34.400976356355947</v>
      </c>
      <c r="W25" s="229">
        <v>38.507417124621298</v>
      </c>
      <c r="X25" s="229">
        <v>35.477796530512478</v>
      </c>
      <c r="Y25" s="229">
        <v>37.976483850505851</v>
      </c>
      <c r="DA25" s="73" t="s">
        <v>2908</v>
      </c>
    </row>
    <row r="26" spans="1:105" ht="12" customHeight="1" x14ac:dyDescent="0.25">
      <c r="A26" s="46" t="s">
        <v>39</v>
      </c>
      <c r="B26" s="229">
        <v>0</v>
      </c>
      <c r="C26" s="229">
        <v>0</v>
      </c>
      <c r="D26" s="229">
        <v>0</v>
      </c>
      <c r="E26" s="229">
        <v>2.3862169608521482</v>
      </c>
      <c r="F26" s="229">
        <v>3.8002891319609469</v>
      </c>
      <c r="G26" s="229">
        <v>4.1758796816358661</v>
      </c>
      <c r="H26" s="229">
        <v>3.4246985821993081</v>
      </c>
      <c r="I26" s="229">
        <v>4.1758796815087029</v>
      </c>
      <c r="J26" s="229">
        <v>4.2421369724343512</v>
      </c>
      <c r="K26" s="229">
        <v>4.2421369724245377</v>
      </c>
      <c r="L26" s="229">
        <v>1.104738912311388</v>
      </c>
      <c r="M26" s="229">
        <v>0.86166294459414106</v>
      </c>
      <c r="N26" s="229">
        <v>0.70703608553226438</v>
      </c>
      <c r="O26" s="229">
        <v>0.41981510399739308</v>
      </c>
      <c r="P26" s="229">
        <v>0.26510870434928879</v>
      </c>
      <c r="Q26" s="229">
        <v>0.24307596774556781</v>
      </c>
      <c r="R26" s="229">
        <v>0.26510870434679068</v>
      </c>
      <c r="S26" s="229">
        <v>0.36922730440760321</v>
      </c>
      <c r="T26" s="229">
        <v>0.30018609368602012</v>
      </c>
      <c r="U26" s="229">
        <v>0.18723849086160921</v>
      </c>
      <c r="V26" s="229">
        <v>0.8354940985515773</v>
      </c>
      <c r="W26" s="229">
        <v>0.99680236511331577</v>
      </c>
      <c r="X26" s="229">
        <v>1.015971641364191</v>
      </c>
      <c r="Y26" s="229">
        <v>0.88830903395228256</v>
      </c>
      <c r="DA26" s="73" t="s">
        <v>2909</v>
      </c>
    </row>
    <row r="27" spans="1:105" ht="12" customHeight="1" x14ac:dyDescent="0.25">
      <c r="A27" s="57" t="s">
        <v>2910</v>
      </c>
      <c r="B27" s="261">
        <v>3.12963969822487</v>
      </c>
      <c r="C27" s="261">
        <v>3.1931115203118829</v>
      </c>
      <c r="D27" s="261">
        <v>2.932531494983857</v>
      </c>
      <c r="E27" s="261">
        <v>3.0659255286425742</v>
      </c>
      <c r="F27" s="261">
        <v>3.4948529347052082</v>
      </c>
      <c r="G27" s="261">
        <v>3.923996804791464</v>
      </c>
      <c r="H27" s="261">
        <v>3.745792006625297</v>
      </c>
      <c r="I27" s="261">
        <v>3.736193213913225</v>
      </c>
      <c r="J27" s="261">
        <v>3.3878180593356322</v>
      </c>
      <c r="K27" s="261">
        <v>2.8707785997590398</v>
      </c>
      <c r="L27" s="261">
        <v>3.0658116200282599</v>
      </c>
      <c r="M27" s="261">
        <v>3.1353922955131668</v>
      </c>
      <c r="N27" s="261">
        <v>3.1680749486555411</v>
      </c>
      <c r="O27" s="261">
        <v>2.7412119469855218</v>
      </c>
      <c r="P27" s="261">
        <v>2.9151259581457589</v>
      </c>
      <c r="Q27" s="261">
        <v>3.0325972123312739</v>
      </c>
      <c r="R27" s="261">
        <v>2.928490574487538</v>
      </c>
      <c r="S27" s="261">
        <v>2.7851216265321459</v>
      </c>
      <c r="T27" s="261">
        <v>2.8619173353449519</v>
      </c>
      <c r="U27" s="261">
        <v>2.8337301242697261</v>
      </c>
      <c r="V27" s="261">
        <v>2.902130474358211</v>
      </c>
      <c r="W27" s="261">
        <v>3.150399449079158</v>
      </c>
      <c r="X27" s="261">
        <v>2.8783832649713359</v>
      </c>
      <c r="Y27" s="261">
        <v>2.748659323276843</v>
      </c>
      <c r="DA27" s="70" t="s">
        <v>2911</v>
      </c>
    </row>
    <row r="28" spans="1:105" ht="12" customHeight="1" x14ac:dyDescent="0.25">
      <c r="A28" s="57" t="s">
        <v>2912</v>
      </c>
      <c r="B28" s="261">
        <f t="shared" ref="B28:Y28" si="0">B29+B35+B46+B47</f>
        <v>5.0445625603346809</v>
      </c>
      <c r="C28" s="261">
        <f t="shared" si="0"/>
        <v>3.8379957406018979</v>
      </c>
      <c r="D28" s="261">
        <f t="shared" si="0"/>
        <v>1.7662470047636121</v>
      </c>
      <c r="E28" s="261">
        <f t="shared" si="0"/>
        <v>5.1803137370871264</v>
      </c>
      <c r="F28" s="261">
        <f t="shared" si="0"/>
        <v>5.6817643412320091</v>
      </c>
      <c r="G28" s="261">
        <f t="shared" si="0"/>
        <v>5.9073158283297662</v>
      </c>
      <c r="H28" s="261">
        <f t="shared" si="0"/>
        <v>6.9161467560735623</v>
      </c>
      <c r="I28" s="261">
        <f t="shared" si="0"/>
        <v>8.0482626301476543</v>
      </c>
      <c r="J28" s="261">
        <f t="shared" si="0"/>
        <v>6.6430061427563221</v>
      </c>
      <c r="K28" s="261">
        <f t="shared" si="0"/>
        <v>5.0000082672839374</v>
      </c>
      <c r="L28" s="261">
        <f t="shared" si="0"/>
        <v>5.7112910087732613</v>
      </c>
      <c r="M28" s="261">
        <f t="shared" si="0"/>
        <v>4.2970451587494374</v>
      </c>
      <c r="N28" s="261">
        <f t="shared" si="0"/>
        <v>3.4029466928179759</v>
      </c>
      <c r="O28" s="261">
        <f t="shared" si="0"/>
        <v>3.3718095973579389</v>
      </c>
      <c r="P28" s="261">
        <f t="shared" si="0"/>
        <v>5.7025728676465661</v>
      </c>
      <c r="Q28" s="261">
        <f t="shared" si="0"/>
        <v>4.6557786790211653</v>
      </c>
      <c r="R28" s="261">
        <f t="shared" si="0"/>
        <v>3.7121060966916306</v>
      </c>
      <c r="S28" s="261">
        <f t="shared" si="0"/>
        <v>3.7373950393737916</v>
      </c>
      <c r="T28" s="261">
        <f t="shared" si="0"/>
        <v>4.4170862190323863</v>
      </c>
      <c r="U28" s="261">
        <f t="shared" si="0"/>
        <v>4.6228545460996822</v>
      </c>
      <c r="V28" s="261">
        <f t="shared" si="0"/>
        <v>4.6796772044853618</v>
      </c>
      <c r="W28" s="261">
        <f t="shared" si="0"/>
        <v>5.2767493896112043</v>
      </c>
      <c r="X28" s="261">
        <f t="shared" si="0"/>
        <v>4.5202037633676637</v>
      </c>
      <c r="Y28" s="261">
        <f t="shared" si="0"/>
        <v>4.8978026946870994</v>
      </c>
      <c r="DA28" s="70"/>
    </row>
    <row r="29" spans="1:105" ht="12" customHeight="1" x14ac:dyDescent="0.25">
      <c r="A29" s="60" t="s">
        <v>2913</v>
      </c>
      <c r="B29" s="329">
        <v>2.570892540952336</v>
      </c>
      <c r="C29" s="329">
        <v>1.9245606015454459</v>
      </c>
      <c r="D29" s="329">
        <v>0.80652827529183269</v>
      </c>
      <c r="E29" s="329">
        <v>2.2771205857706378</v>
      </c>
      <c r="F29" s="329">
        <v>2.439472507728488</v>
      </c>
      <c r="G29" s="329">
        <v>2.3751784918340699</v>
      </c>
      <c r="H29" s="329">
        <v>3.1277545885746081</v>
      </c>
      <c r="I29" s="329">
        <v>3.7213522877278571</v>
      </c>
      <c r="J29" s="329">
        <v>3.0199196273133282</v>
      </c>
      <c r="K29" s="329">
        <v>2.1335421576634972</v>
      </c>
      <c r="L29" s="329">
        <v>2.540196261209152</v>
      </c>
      <c r="M29" s="329">
        <v>1.8832891562590199</v>
      </c>
      <c r="N29" s="329">
        <v>1.532311063399199</v>
      </c>
      <c r="O29" s="329">
        <v>1.318887286894223</v>
      </c>
      <c r="P29" s="329">
        <v>2.106388806152049</v>
      </c>
      <c r="Q29" s="329">
        <v>1.725380497766023</v>
      </c>
      <c r="R29" s="329">
        <v>0.91851768538157663</v>
      </c>
      <c r="S29" s="329">
        <v>1.058703949199761</v>
      </c>
      <c r="T29" s="329">
        <v>1.7801931785285769</v>
      </c>
      <c r="U29" s="329">
        <v>1.7221395198445331</v>
      </c>
      <c r="V29" s="329">
        <v>1.546821392678899</v>
      </c>
      <c r="W29" s="329">
        <v>1.7710934203156561</v>
      </c>
      <c r="X29" s="329">
        <v>1.3003335758014629</v>
      </c>
      <c r="Y29" s="329">
        <v>1.491659563977745</v>
      </c>
      <c r="DA29" s="72" t="s">
        <v>2914</v>
      </c>
    </row>
    <row r="30" spans="1:105" ht="12" customHeight="1" x14ac:dyDescent="0.25">
      <c r="A30" s="59" t="s">
        <v>28</v>
      </c>
      <c r="B30" s="230">
        <v>0</v>
      </c>
      <c r="C30" s="230">
        <v>0</v>
      </c>
      <c r="D30" s="230">
        <v>0</v>
      </c>
      <c r="E30" s="230">
        <v>0</v>
      </c>
      <c r="F30" s="230">
        <v>0</v>
      </c>
      <c r="G30" s="230">
        <v>0</v>
      </c>
      <c r="H30" s="230">
        <v>0</v>
      </c>
      <c r="I30" s="230">
        <v>0</v>
      </c>
      <c r="J30" s="230">
        <v>0</v>
      </c>
      <c r="K30" s="230">
        <v>0</v>
      </c>
      <c r="L30" s="230">
        <v>0</v>
      </c>
      <c r="M30" s="230">
        <v>0</v>
      </c>
      <c r="N30" s="230">
        <v>0</v>
      </c>
      <c r="O30" s="230">
        <v>0</v>
      </c>
      <c r="P30" s="230">
        <v>0</v>
      </c>
      <c r="Q30" s="230">
        <v>0</v>
      </c>
      <c r="R30" s="230">
        <v>0</v>
      </c>
      <c r="S30" s="230">
        <v>0</v>
      </c>
      <c r="T30" s="230">
        <v>0</v>
      </c>
      <c r="U30" s="230">
        <v>0</v>
      </c>
      <c r="V30" s="230">
        <v>0</v>
      </c>
      <c r="W30" s="230">
        <v>0</v>
      </c>
      <c r="X30" s="230">
        <v>0</v>
      </c>
      <c r="Y30" s="230">
        <v>0</v>
      </c>
      <c r="DA30" s="71" t="s">
        <v>2915</v>
      </c>
    </row>
    <row r="31" spans="1:105" ht="12" customHeight="1" x14ac:dyDescent="0.25">
      <c r="A31" s="59" t="s">
        <v>31</v>
      </c>
      <c r="B31" s="295">
        <v>0</v>
      </c>
      <c r="C31" s="295">
        <v>0</v>
      </c>
      <c r="D31" s="295">
        <v>0</v>
      </c>
      <c r="E31" s="295">
        <v>0</v>
      </c>
      <c r="F31" s="295">
        <v>0</v>
      </c>
      <c r="G31" s="295">
        <v>0</v>
      </c>
      <c r="H31" s="295">
        <v>0</v>
      </c>
      <c r="I31" s="295">
        <v>0</v>
      </c>
      <c r="J31" s="295">
        <v>0</v>
      </c>
      <c r="K31" s="295">
        <v>0</v>
      </c>
      <c r="L31" s="295">
        <v>0</v>
      </c>
      <c r="M31" s="295">
        <v>0</v>
      </c>
      <c r="N31" s="295">
        <v>0</v>
      </c>
      <c r="O31" s="295">
        <v>0</v>
      </c>
      <c r="P31" s="295">
        <v>0</v>
      </c>
      <c r="Q31" s="295">
        <v>0</v>
      </c>
      <c r="R31" s="295">
        <v>0</v>
      </c>
      <c r="S31" s="295">
        <v>6.7872539762586323E-2</v>
      </c>
      <c r="T31" s="295">
        <v>5.4434955812597288E-2</v>
      </c>
      <c r="U31" s="295">
        <v>6.9402783029066384E-2</v>
      </c>
      <c r="V31" s="295">
        <v>7.918703899504155E-2</v>
      </c>
      <c r="W31" s="295">
        <v>8.5350999223540253E-2</v>
      </c>
      <c r="X31" s="295">
        <v>0.1372935124980133</v>
      </c>
      <c r="Y31" s="295">
        <v>0.26323478691676599</v>
      </c>
      <c r="DA31" s="122" t="s">
        <v>2916</v>
      </c>
    </row>
    <row r="32" spans="1:105" ht="12" customHeight="1" x14ac:dyDescent="0.25">
      <c r="A32" s="59" t="s">
        <v>159</v>
      </c>
      <c r="B32" s="295">
        <v>1.084998425171624</v>
      </c>
      <c r="C32" s="295">
        <v>0.70136372440440631</v>
      </c>
      <c r="D32" s="295">
        <v>0.15482167424832999</v>
      </c>
      <c r="E32" s="295">
        <v>0.97558448673228837</v>
      </c>
      <c r="F32" s="295">
        <v>1.0553197699579271</v>
      </c>
      <c r="G32" s="295">
        <v>1.2432489535577931</v>
      </c>
      <c r="H32" s="295">
        <v>1.291107998772077</v>
      </c>
      <c r="I32" s="295">
        <v>0.77998215143561378</v>
      </c>
      <c r="J32" s="295">
        <v>0.84415932795096715</v>
      </c>
      <c r="K32" s="295">
        <v>0.53337427062793707</v>
      </c>
      <c r="L32" s="295">
        <v>0.92608754123014037</v>
      </c>
      <c r="M32" s="295">
        <v>0.47331224828521951</v>
      </c>
      <c r="N32" s="295">
        <v>0.38510368526225419</v>
      </c>
      <c r="O32" s="295">
        <v>0.64139525573708533</v>
      </c>
      <c r="P32" s="295">
        <v>0.71045517040153905</v>
      </c>
      <c r="Q32" s="295">
        <v>0.70809237436497552</v>
      </c>
      <c r="R32" s="295">
        <v>0.91851768538157663</v>
      </c>
      <c r="S32" s="295">
        <v>0.98574844390429361</v>
      </c>
      <c r="T32" s="295">
        <v>0.83650651763143657</v>
      </c>
      <c r="U32" s="295">
        <v>1.62739695456305</v>
      </c>
      <c r="V32" s="295">
        <v>1.277948836261465</v>
      </c>
      <c r="W32" s="295">
        <v>1.2254314498682899</v>
      </c>
      <c r="X32" s="295">
        <v>1.1414410626963361</v>
      </c>
      <c r="Y32" s="295">
        <v>1.202136501080262</v>
      </c>
      <c r="DA32" s="122" t="s">
        <v>2917</v>
      </c>
    </row>
    <row r="33" spans="1:105" ht="12" customHeight="1" x14ac:dyDescent="0.25">
      <c r="A33" s="59" t="s">
        <v>32</v>
      </c>
      <c r="B33" s="295">
        <v>0.62748053972231987</v>
      </c>
      <c r="C33" s="295">
        <v>0.47872509064295837</v>
      </c>
      <c r="D33" s="295">
        <v>0.14617702169949159</v>
      </c>
      <c r="E33" s="295">
        <v>0.47456193283931108</v>
      </c>
      <c r="F33" s="295">
        <v>0.51167731156314067</v>
      </c>
      <c r="G33" s="295">
        <v>0</v>
      </c>
      <c r="H33" s="295">
        <v>0</v>
      </c>
      <c r="I33" s="295">
        <v>0</v>
      </c>
      <c r="J33" s="295">
        <v>0</v>
      </c>
      <c r="K33" s="295">
        <v>0</v>
      </c>
      <c r="L33" s="295">
        <v>0</v>
      </c>
      <c r="M33" s="295">
        <v>0</v>
      </c>
      <c r="N33" s="295">
        <v>0</v>
      </c>
      <c r="O33" s="295">
        <v>0</v>
      </c>
      <c r="P33" s="295">
        <v>0</v>
      </c>
      <c r="Q33" s="295">
        <v>0</v>
      </c>
      <c r="R33" s="295">
        <v>0</v>
      </c>
      <c r="S33" s="295">
        <v>5.0829655328809139E-3</v>
      </c>
      <c r="T33" s="295">
        <v>0</v>
      </c>
      <c r="U33" s="295">
        <v>0</v>
      </c>
      <c r="V33" s="295">
        <v>0</v>
      </c>
      <c r="W33" s="295">
        <v>0</v>
      </c>
      <c r="X33" s="295">
        <v>0</v>
      </c>
      <c r="Y33" s="295">
        <v>0</v>
      </c>
      <c r="DA33" s="122" t="s">
        <v>2918</v>
      </c>
    </row>
    <row r="34" spans="1:105" ht="12" customHeight="1" x14ac:dyDescent="0.25">
      <c r="A34" s="59" t="s">
        <v>35</v>
      </c>
      <c r="B34" s="295">
        <v>0.85841357605839175</v>
      </c>
      <c r="C34" s="295">
        <v>0.7444717864980811</v>
      </c>
      <c r="D34" s="295">
        <v>0.5055295793440111</v>
      </c>
      <c r="E34" s="295">
        <v>0.82697416619903896</v>
      </c>
      <c r="F34" s="295">
        <v>0.87247542620742036</v>
      </c>
      <c r="G34" s="295">
        <v>1.131929538276278</v>
      </c>
      <c r="H34" s="295">
        <v>1.8366465898025319</v>
      </c>
      <c r="I34" s="295">
        <v>2.9413701362922429</v>
      </c>
      <c r="J34" s="295">
        <v>2.175760299362361</v>
      </c>
      <c r="K34" s="295">
        <v>1.60016788703556</v>
      </c>
      <c r="L34" s="295">
        <v>1.6141087199790121</v>
      </c>
      <c r="M34" s="295">
        <v>1.4099769079738</v>
      </c>
      <c r="N34" s="295">
        <v>1.147207378136945</v>
      </c>
      <c r="O34" s="295">
        <v>0.67749203115713752</v>
      </c>
      <c r="P34" s="295">
        <v>1.395933635750511</v>
      </c>
      <c r="Q34" s="295">
        <v>1.0172881234010469</v>
      </c>
      <c r="R34" s="295">
        <v>0</v>
      </c>
      <c r="S34" s="295">
        <v>0</v>
      </c>
      <c r="T34" s="295">
        <v>0.88925170508454365</v>
      </c>
      <c r="U34" s="295">
        <v>2.533978225241636E-2</v>
      </c>
      <c r="V34" s="295">
        <v>0.1896855174223932</v>
      </c>
      <c r="W34" s="295">
        <v>0.46031097122382592</v>
      </c>
      <c r="X34" s="295">
        <v>2.159900060711353E-2</v>
      </c>
      <c r="Y34" s="295">
        <v>2.6288275980716879E-2</v>
      </c>
      <c r="DA34" s="122" t="s">
        <v>2919</v>
      </c>
    </row>
    <row r="35" spans="1:105" ht="12" customHeight="1" x14ac:dyDescent="0.25">
      <c r="A35" s="60" t="s">
        <v>2920</v>
      </c>
      <c r="B35" s="329">
        <v>2.2061794468844922</v>
      </c>
      <c r="C35" s="329">
        <v>1.640519624499881</v>
      </c>
      <c r="D35" s="329">
        <v>0.70907501195179179</v>
      </c>
      <c r="E35" s="329">
        <v>2.6411482343384902</v>
      </c>
      <c r="F35" s="329">
        <v>2.9435864544688881</v>
      </c>
      <c r="G35" s="329">
        <v>3.196752994205827</v>
      </c>
      <c r="H35" s="329">
        <v>3.468239004539527</v>
      </c>
      <c r="I35" s="329">
        <v>4.0075775890938807</v>
      </c>
      <c r="J35" s="329">
        <v>3.333529416354478</v>
      </c>
      <c r="K35" s="329">
        <v>2.6211004173333432</v>
      </c>
      <c r="L35" s="329">
        <v>2.9090595663651131</v>
      </c>
      <c r="M35" s="329">
        <v>2.1457737550106599</v>
      </c>
      <c r="N35" s="329">
        <v>1.5998599927815511</v>
      </c>
      <c r="O35" s="329">
        <v>1.8186306910632439</v>
      </c>
      <c r="P35" s="329">
        <v>3.347027996695735</v>
      </c>
      <c r="Q35" s="329">
        <v>2.6712018383208451</v>
      </c>
      <c r="R35" s="329">
        <v>2.5432900716102642</v>
      </c>
      <c r="S35" s="329">
        <v>2.4406465067097449</v>
      </c>
      <c r="T35" s="329">
        <v>2.392284721243557</v>
      </c>
      <c r="U35" s="329">
        <v>2.6585158703346599</v>
      </c>
      <c r="V35" s="329">
        <v>2.884810472117727</v>
      </c>
      <c r="W35" s="329">
        <v>3.236391059117842</v>
      </c>
      <c r="X35" s="329">
        <v>2.9738545238934369</v>
      </c>
      <c r="Y35" s="329">
        <v>3.171214983420735</v>
      </c>
      <c r="DA35" s="72" t="s">
        <v>2921</v>
      </c>
    </row>
    <row r="36" spans="1:105" ht="12" customHeight="1" x14ac:dyDescent="0.25">
      <c r="A36" s="64" t="s">
        <v>28</v>
      </c>
      <c r="B36" s="229">
        <v>0</v>
      </c>
      <c r="C36" s="229">
        <v>0</v>
      </c>
      <c r="D36" s="229">
        <v>0</v>
      </c>
      <c r="E36" s="229">
        <v>0</v>
      </c>
      <c r="F36" s="229">
        <v>0</v>
      </c>
      <c r="G36" s="229">
        <v>0</v>
      </c>
      <c r="H36" s="229">
        <v>0</v>
      </c>
      <c r="I36" s="229">
        <v>0</v>
      </c>
      <c r="J36" s="229">
        <v>0</v>
      </c>
      <c r="K36" s="229">
        <v>0</v>
      </c>
      <c r="L36" s="229">
        <v>0</v>
      </c>
      <c r="M36" s="229">
        <v>0</v>
      </c>
      <c r="N36" s="229">
        <v>0</v>
      </c>
      <c r="O36" s="229">
        <v>0</v>
      </c>
      <c r="P36" s="229">
        <v>0</v>
      </c>
      <c r="Q36" s="229">
        <v>0</v>
      </c>
      <c r="R36" s="229">
        <v>0</v>
      </c>
      <c r="S36" s="229">
        <v>0</v>
      </c>
      <c r="T36" s="229">
        <v>0</v>
      </c>
      <c r="U36" s="229">
        <v>0</v>
      </c>
      <c r="V36" s="229">
        <v>0</v>
      </c>
      <c r="W36" s="229">
        <v>0</v>
      </c>
      <c r="X36" s="229">
        <v>0</v>
      </c>
      <c r="Y36" s="229">
        <v>0</v>
      </c>
      <c r="DA36" s="73" t="s">
        <v>2922</v>
      </c>
    </row>
    <row r="37" spans="1:105" ht="12" customHeight="1" x14ac:dyDescent="0.25">
      <c r="A37" s="64" t="s">
        <v>30</v>
      </c>
      <c r="B37" s="229">
        <v>0</v>
      </c>
      <c r="C37" s="229">
        <v>0</v>
      </c>
      <c r="D37" s="229">
        <v>0</v>
      </c>
      <c r="E37" s="229">
        <v>0</v>
      </c>
      <c r="F37" s="229">
        <v>0</v>
      </c>
      <c r="G37" s="229">
        <v>0</v>
      </c>
      <c r="H37" s="229">
        <v>0</v>
      </c>
      <c r="I37" s="229">
        <v>0</v>
      </c>
      <c r="J37" s="229">
        <v>0</v>
      </c>
      <c r="K37" s="229">
        <v>0</v>
      </c>
      <c r="L37" s="229">
        <v>0</v>
      </c>
      <c r="M37" s="229">
        <v>0</v>
      </c>
      <c r="N37" s="229">
        <v>0</v>
      </c>
      <c r="O37" s="229">
        <v>0</v>
      </c>
      <c r="P37" s="229">
        <v>0</v>
      </c>
      <c r="Q37" s="229">
        <v>0</v>
      </c>
      <c r="R37" s="229">
        <v>0</v>
      </c>
      <c r="S37" s="229">
        <v>0</v>
      </c>
      <c r="T37" s="229">
        <v>0</v>
      </c>
      <c r="U37" s="229">
        <v>0</v>
      </c>
      <c r="V37" s="229">
        <v>0</v>
      </c>
      <c r="W37" s="229">
        <v>0</v>
      </c>
      <c r="X37" s="229">
        <v>0</v>
      </c>
      <c r="Y37" s="229">
        <v>0</v>
      </c>
      <c r="DA37" s="73" t="s">
        <v>2923</v>
      </c>
    </row>
    <row r="38" spans="1:105" ht="12" customHeight="1" x14ac:dyDescent="0.25">
      <c r="A38" s="64" t="s">
        <v>31</v>
      </c>
      <c r="B38" s="229">
        <v>0</v>
      </c>
      <c r="C38" s="229">
        <v>0</v>
      </c>
      <c r="D38" s="229">
        <v>0</v>
      </c>
      <c r="E38" s="229">
        <v>0</v>
      </c>
      <c r="F38" s="229">
        <v>0</v>
      </c>
      <c r="G38" s="229">
        <v>0</v>
      </c>
      <c r="H38" s="229">
        <v>0</v>
      </c>
      <c r="I38" s="229">
        <v>0</v>
      </c>
      <c r="J38" s="229">
        <v>0</v>
      </c>
      <c r="K38" s="229">
        <v>0</v>
      </c>
      <c r="L38" s="229">
        <v>0</v>
      </c>
      <c r="M38" s="229">
        <v>0</v>
      </c>
      <c r="N38" s="229">
        <v>0</v>
      </c>
      <c r="O38" s="229">
        <v>0</v>
      </c>
      <c r="P38" s="229">
        <v>0</v>
      </c>
      <c r="Q38" s="229">
        <v>0</v>
      </c>
      <c r="R38" s="229">
        <v>0</v>
      </c>
      <c r="S38" s="229">
        <v>7.6452633339957777E-4</v>
      </c>
      <c r="T38" s="229">
        <v>2.5126373118147271E-3</v>
      </c>
      <c r="U38" s="229">
        <v>2.1319551749559179E-3</v>
      </c>
      <c r="V38" s="229">
        <v>1.4824629267579999E-3</v>
      </c>
      <c r="W38" s="229">
        <v>1.684243484130181E-3</v>
      </c>
      <c r="X38" s="229">
        <v>1.580550998301084E-3</v>
      </c>
      <c r="Y38" s="229">
        <v>3.5994620520931951E-3</v>
      </c>
      <c r="DA38" s="73" t="s">
        <v>2924</v>
      </c>
    </row>
    <row r="39" spans="1:105" ht="12" customHeight="1" x14ac:dyDescent="0.25">
      <c r="A39" s="64" t="s">
        <v>159</v>
      </c>
      <c r="B39" s="229">
        <v>0.66894271238657688</v>
      </c>
      <c r="C39" s="229">
        <v>0.47717145831343399</v>
      </c>
      <c r="D39" s="229">
        <v>6.4987783059926113E-2</v>
      </c>
      <c r="E39" s="229">
        <v>7.5546821424844174E-2</v>
      </c>
      <c r="F39" s="229">
        <v>7.0056668839800718E-2</v>
      </c>
      <c r="G39" s="229">
        <v>5.7065417397646853E-2</v>
      </c>
      <c r="H39" s="229">
        <v>0.1230803039507153</v>
      </c>
      <c r="I39" s="229">
        <v>8.6621992496069208E-2</v>
      </c>
      <c r="J39" s="229">
        <v>8.2718291030611471E-2</v>
      </c>
      <c r="K39" s="229">
        <v>3.3701536221227277E-2</v>
      </c>
      <c r="L39" s="229">
        <v>7.7124774944258553E-2</v>
      </c>
      <c r="M39" s="229">
        <v>3.9031883111823783E-2</v>
      </c>
      <c r="N39" s="229">
        <v>4.6238442066729307E-2</v>
      </c>
      <c r="O39" s="229">
        <v>2.698713039933506E-2</v>
      </c>
      <c r="P39" s="229">
        <v>2.04427988063863E-2</v>
      </c>
      <c r="Q39" s="229">
        <v>2.1524718728597961E-2</v>
      </c>
      <c r="R39" s="229">
        <v>6.8775464532100589E-3</v>
      </c>
      <c r="S39" s="229">
        <v>1.11036163683964E-2</v>
      </c>
      <c r="T39" s="229">
        <v>3.8611907668537997E-2</v>
      </c>
      <c r="U39" s="229">
        <v>4.9991328986549843E-2</v>
      </c>
      <c r="V39" s="229">
        <v>2.392451840723302E-2</v>
      </c>
      <c r="W39" s="229">
        <v>2.4181614198602461E-2</v>
      </c>
      <c r="X39" s="229">
        <v>1.3140502987514799E-2</v>
      </c>
      <c r="Y39" s="229">
        <v>1.6437966910667821E-2</v>
      </c>
      <c r="DA39" s="73" t="s">
        <v>2925</v>
      </c>
    </row>
    <row r="40" spans="1:105" ht="12" customHeight="1" x14ac:dyDescent="0.25">
      <c r="A40" s="64" t="s">
        <v>32</v>
      </c>
      <c r="B40" s="229">
        <v>0.38686557000785188</v>
      </c>
      <c r="C40" s="229">
        <v>0.32569969287663969</v>
      </c>
      <c r="D40" s="229">
        <v>6.1359112803000479E-2</v>
      </c>
      <c r="E40" s="229">
        <v>3.6748888571737262E-2</v>
      </c>
      <c r="F40" s="229">
        <v>3.3967342401296612E-2</v>
      </c>
      <c r="G40" s="229">
        <v>0</v>
      </c>
      <c r="H40" s="229">
        <v>0</v>
      </c>
      <c r="I40" s="229">
        <v>0</v>
      </c>
      <c r="J40" s="229">
        <v>0</v>
      </c>
      <c r="K40" s="229">
        <v>0</v>
      </c>
      <c r="L40" s="229">
        <v>0</v>
      </c>
      <c r="M40" s="229">
        <v>0</v>
      </c>
      <c r="N40" s="229">
        <v>0</v>
      </c>
      <c r="O40" s="229">
        <v>0</v>
      </c>
      <c r="P40" s="229">
        <v>0</v>
      </c>
      <c r="Q40" s="229">
        <v>0</v>
      </c>
      <c r="R40" s="229">
        <v>0</v>
      </c>
      <c r="S40" s="229">
        <v>5.7255276069571913E-5</v>
      </c>
      <c r="T40" s="229">
        <v>0</v>
      </c>
      <c r="U40" s="229">
        <v>0</v>
      </c>
      <c r="V40" s="229">
        <v>0</v>
      </c>
      <c r="W40" s="229">
        <v>0</v>
      </c>
      <c r="X40" s="229">
        <v>0</v>
      </c>
      <c r="Y40" s="229">
        <v>0</v>
      </c>
      <c r="DA40" s="73" t="s">
        <v>2926</v>
      </c>
    </row>
    <row r="41" spans="1:105" ht="12" customHeight="1" x14ac:dyDescent="0.25">
      <c r="A41" s="64" t="s">
        <v>33</v>
      </c>
      <c r="B41" s="229">
        <v>0</v>
      </c>
      <c r="C41" s="229">
        <v>0</v>
      </c>
      <c r="D41" s="229">
        <v>0</v>
      </c>
      <c r="E41" s="229">
        <v>0</v>
      </c>
      <c r="F41" s="229">
        <v>0</v>
      </c>
      <c r="G41" s="229">
        <v>0</v>
      </c>
      <c r="H41" s="229">
        <v>0</v>
      </c>
      <c r="I41" s="229">
        <v>0</v>
      </c>
      <c r="J41" s="229">
        <v>0</v>
      </c>
      <c r="K41" s="229">
        <v>0</v>
      </c>
      <c r="L41" s="229">
        <v>0</v>
      </c>
      <c r="M41" s="229">
        <v>0</v>
      </c>
      <c r="N41" s="229">
        <v>0</v>
      </c>
      <c r="O41" s="229">
        <v>0</v>
      </c>
      <c r="P41" s="229">
        <v>0</v>
      </c>
      <c r="Q41" s="229">
        <v>0</v>
      </c>
      <c r="R41" s="229">
        <v>0</v>
      </c>
      <c r="S41" s="229">
        <v>3.9308140279662379E-4</v>
      </c>
      <c r="T41" s="229">
        <v>8.6349029470282536E-4</v>
      </c>
      <c r="U41" s="229">
        <v>2.3842642464825501E-4</v>
      </c>
      <c r="V41" s="229">
        <v>1.1792442083834731E-3</v>
      </c>
      <c r="W41" s="229">
        <v>1.0181452728218699E-3</v>
      </c>
      <c r="X41" s="229">
        <v>2.3520444593639611E-3</v>
      </c>
      <c r="Y41" s="229">
        <v>2.1973894811979679E-3</v>
      </c>
      <c r="DA41" s="73" t="s">
        <v>2927</v>
      </c>
    </row>
    <row r="42" spans="1:105" ht="12" customHeight="1" x14ac:dyDescent="0.25">
      <c r="A42" s="64" t="s">
        <v>35</v>
      </c>
      <c r="B42" s="229">
        <v>0.52924455243069168</v>
      </c>
      <c r="C42" s="229">
        <v>0.50649994528611386</v>
      </c>
      <c r="D42" s="229">
        <v>0.21220056424456779</v>
      </c>
      <c r="E42" s="229">
        <v>6.4038810073803618E-2</v>
      </c>
      <c r="F42" s="229">
        <v>5.7918674267908428E-2</v>
      </c>
      <c r="G42" s="229">
        <v>5.1955830231437863E-2</v>
      </c>
      <c r="H42" s="229">
        <v>0.17508606618341191</v>
      </c>
      <c r="I42" s="229">
        <v>0.32665791313956882</v>
      </c>
      <c r="J42" s="229">
        <v>0.21320047969186209</v>
      </c>
      <c r="K42" s="229">
        <v>0.10110745676105549</v>
      </c>
      <c r="L42" s="229">
        <v>0.13442333064818801</v>
      </c>
      <c r="M42" s="229">
        <v>0.11627430741923329</v>
      </c>
      <c r="N42" s="229">
        <v>0.13774233777167319</v>
      </c>
      <c r="O42" s="229">
        <v>2.850592614430356E-2</v>
      </c>
      <c r="P42" s="229">
        <v>4.0166912215708769E-2</v>
      </c>
      <c r="Q42" s="229">
        <v>3.0923706446899811E-2</v>
      </c>
      <c r="R42" s="229">
        <v>0</v>
      </c>
      <c r="S42" s="229">
        <v>0</v>
      </c>
      <c r="T42" s="229">
        <v>4.1046547763950163E-2</v>
      </c>
      <c r="U42" s="229">
        <v>7.7840221310246089E-4</v>
      </c>
      <c r="V42" s="229">
        <v>3.5511082481467031E-3</v>
      </c>
      <c r="W42" s="229">
        <v>9.0833822803510836E-3</v>
      </c>
      <c r="X42" s="229">
        <v>2.4865211291300461E-4</v>
      </c>
      <c r="Y42" s="229">
        <v>3.5946484473369818E-4</v>
      </c>
      <c r="DA42" s="73" t="s">
        <v>2928</v>
      </c>
    </row>
    <row r="43" spans="1:105" ht="12" customHeight="1" x14ac:dyDescent="0.25">
      <c r="A43" s="64" t="s">
        <v>36</v>
      </c>
      <c r="B43" s="229">
        <v>0</v>
      </c>
      <c r="C43" s="229">
        <v>0</v>
      </c>
      <c r="D43" s="229">
        <v>0</v>
      </c>
      <c r="E43" s="229">
        <v>0</v>
      </c>
      <c r="F43" s="229">
        <v>0</v>
      </c>
      <c r="G43" s="229">
        <v>0</v>
      </c>
      <c r="H43" s="229">
        <v>0</v>
      </c>
      <c r="I43" s="229">
        <v>0</v>
      </c>
      <c r="J43" s="229">
        <v>0</v>
      </c>
      <c r="K43" s="229">
        <v>0</v>
      </c>
      <c r="L43" s="229">
        <v>0</v>
      </c>
      <c r="M43" s="229">
        <v>0</v>
      </c>
      <c r="N43" s="229">
        <v>0</v>
      </c>
      <c r="O43" s="229">
        <v>0</v>
      </c>
      <c r="P43" s="229">
        <v>0</v>
      </c>
      <c r="Q43" s="229">
        <v>0</v>
      </c>
      <c r="R43" s="229">
        <v>0</v>
      </c>
      <c r="S43" s="229">
        <v>0</v>
      </c>
      <c r="T43" s="229">
        <v>0</v>
      </c>
      <c r="U43" s="229">
        <v>0</v>
      </c>
      <c r="V43" s="229">
        <v>0</v>
      </c>
      <c r="W43" s="229">
        <v>0</v>
      </c>
      <c r="X43" s="229">
        <v>0</v>
      </c>
      <c r="Y43" s="229">
        <v>0</v>
      </c>
      <c r="DA43" s="73" t="s">
        <v>2929</v>
      </c>
    </row>
    <row r="44" spans="1:105" ht="12" customHeight="1" x14ac:dyDescent="0.25">
      <c r="A44" s="64" t="s">
        <v>38</v>
      </c>
      <c r="B44" s="229">
        <v>0.62112661205937181</v>
      </c>
      <c r="C44" s="229">
        <v>0.33114852802369399</v>
      </c>
      <c r="D44" s="229">
        <v>0.37052755184429731</v>
      </c>
      <c r="E44" s="229">
        <v>2.2714949915804099</v>
      </c>
      <c r="F44" s="229">
        <v>2.4737643711987261</v>
      </c>
      <c r="G44" s="229">
        <v>2.7494239818615611</v>
      </c>
      <c r="H44" s="229">
        <v>2.892621603605293</v>
      </c>
      <c r="I44" s="229">
        <v>3.2559899187533641</v>
      </c>
      <c r="J44" s="229">
        <v>2.693935064395506</v>
      </c>
      <c r="K44" s="229">
        <v>2.1426158431153568</v>
      </c>
      <c r="L44" s="229">
        <v>2.6080113361255082</v>
      </c>
      <c r="M44" s="229">
        <v>1.9206601737146121</v>
      </c>
      <c r="N44" s="229">
        <v>1.3585988754082099</v>
      </c>
      <c r="O44" s="229">
        <v>1.729126427239948</v>
      </c>
      <c r="P44" s="229">
        <v>3.2649405755831489</v>
      </c>
      <c r="Q44" s="229">
        <v>2.5990606792608859</v>
      </c>
      <c r="R44" s="229">
        <v>2.514934815066765</v>
      </c>
      <c r="S44" s="229">
        <v>2.3984151769720019</v>
      </c>
      <c r="T44" s="229">
        <v>2.284930642889563</v>
      </c>
      <c r="U44" s="229">
        <v>2.5902066817618361</v>
      </c>
      <c r="V44" s="229">
        <v>2.786985809557478</v>
      </c>
      <c r="W44" s="229">
        <v>3.1196679994578629</v>
      </c>
      <c r="X44" s="229">
        <v>2.874224105172452</v>
      </c>
      <c r="Y44" s="229">
        <v>3.0766545836334531</v>
      </c>
      <c r="DA44" s="73" t="s">
        <v>2930</v>
      </c>
    </row>
    <row r="45" spans="1:105" ht="12" customHeight="1" x14ac:dyDescent="0.25">
      <c r="A45" s="64" t="s">
        <v>39</v>
      </c>
      <c r="B45" s="229">
        <v>0</v>
      </c>
      <c r="C45" s="229">
        <v>0</v>
      </c>
      <c r="D45" s="229">
        <v>0</v>
      </c>
      <c r="E45" s="229">
        <v>0.19331872268769451</v>
      </c>
      <c r="F45" s="229">
        <v>0.3078793977611568</v>
      </c>
      <c r="G45" s="229">
        <v>0.3383077647151807</v>
      </c>
      <c r="H45" s="229">
        <v>0.27745103080010758</v>
      </c>
      <c r="I45" s="229">
        <v>0.3383077647048785</v>
      </c>
      <c r="J45" s="229">
        <v>0.34367558123649822</v>
      </c>
      <c r="K45" s="229">
        <v>0.34367558123570341</v>
      </c>
      <c r="L45" s="229">
        <v>8.95001246471583E-2</v>
      </c>
      <c r="M45" s="229">
        <v>6.9807390764991789E-2</v>
      </c>
      <c r="N45" s="229">
        <v>5.7280337534937949E-2</v>
      </c>
      <c r="O45" s="229">
        <v>3.4011207279657882E-2</v>
      </c>
      <c r="P45" s="229">
        <v>2.1477710090490671E-2</v>
      </c>
      <c r="Q45" s="229">
        <v>1.969273388446089E-2</v>
      </c>
      <c r="R45" s="229">
        <v>2.1477710090288281E-2</v>
      </c>
      <c r="S45" s="229">
        <v>2.9912850357080779E-2</v>
      </c>
      <c r="T45" s="229">
        <v>2.4319495314988539E-2</v>
      </c>
      <c r="U45" s="229">
        <v>1.516907577356736E-2</v>
      </c>
      <c r="V45" s="229">
        <v>6.7687328769726787E-2</v>
      </c>
      <c r="W45" s="229">
        <v>8.0755674424073873E-2</v>
      </c>
      <c r="X45" s="229">
        <v>8.230866816289277E-2</v>
      </c>
      <c r="Y45" s="229">
        <v>7.1966116498589167E-2</v>
      </c>
      <c r="DA45" s="73" t="s">
        <v>2931</v>
      </c>
    </row>
    <row r="46" spans="1:105" ht="12" customHeight="1" x14ac:dyDescent="0.25">
      <c r="A46" s="60" t="s">
        <v>2932</v>
      </c>
      <c r="B46" s="329">
        <v>0.26749057249785202</v>
      </c>
      <c r="C46" s="329">
        <v>0.27291551455657109</v>
      </c>
      <c r="D46" s="329">
        <v>0.25064371751998771</v>
      </c>
      <c r="E46" s="329">
        <v>0.26204491697799781</v>
      </c>
      <c r="F46" s="329">
        <v>0.29870537903463318</v>
      </c>
      <c r="G46" s="329">
        <v>0.33538434228986869</v>
      </c>
      <c r="H46" s="329">
        <v>0.32015316295942708</v>
      </c>
      <c r="I46" s="329">
        <v>0.3193327533259166</v>
      </c>
      <c r="J46" s="329">
        <v>0.28955709908851551</v>
      </c>
      <c r="K46" s="329">
        <v>0.24536569228709751</v>
      </c>
      <c r="L46" s="329">
        <v>0.26203518119899649</v>
      </c>
      <c r="M46" s="329">
        <v>0.2679822474797578</v>
      </c>
      <c r="N46" s="329">
        <v>0.27077563663722559</v>
      </c>
      <c r="O46" s="329">
        <v>0.23429161940047191</v>
      </c>
      <c r="P46" s="329">
        <v>0.24915606479878269</v>
      </c>
      <c r="Q46" s="329">
        <v>0.25919634293429678</v>
      </c>
      <c r="R46" s="329">
        <v>0.25029833969978948</v>
      </c>
      <c r="S46" s="329">
        <v>0.23804458346428581</v>
      </c>
      <c r="T46" s="329">
        <v>0.2446083192602522</v>
      </c>
      <c r="U46" s="329">
        <v>0.24219915592048941</v>
      </c>
      <c r="V46" s="329">
        <v>0.24804533968873599</v>
      </c>
      <c r="W46" s="329">
        <v>0.26926491017770582</v>
      </c>
      <c r="X46" s="329">
        <v>0.2460156636727637</v>
      </c>
      <c r="Y46" s="329">
        <v>0.2349281472886191</v>
      </c>
      <c r="DA46" s="72" t="s">
        <v>2933</v>
      </c>
    </row>
    <row r="47" spans="1:105" ht="12" customHeight="1" x14ac:dyDescent="0.25">
      <c r="A47" s="60" t="s">
        <v>2934</v>
      </c>
      <c r="B47" s="329">
        <v>0</v>
      </c>
      <c r="C47" s="329">
        <v>0</v>
      </c>
      <c r="D47" s="329">
        <v>0</v>
      </c>
      <c r="E47" s="329">
        <v>0</v>
      </c>
      <c r="F47" s="329">
        <v>0</v>
      </c>
      <c r="G47" s="329">
        <v>0</v>
      </c>
      <c r="H47" s="329">
        <v>0</v>
      </c>
      <c r="I47" s="329">
        <v>0</v>
      </c>
      <c r="J47" s="329">
        <v>0</v>
      </c>
      <c r="K47" s="329">
        <v>0</v>
      </c>
      <c r="L47" s="329">
        <v>0</v>
      </c>
      <c r="M47" s="329">
        <v>0</v>
      </c>
      <c r="N47" s="329">
        <v>0</v>
      </c>
      <c r="O47" s="329">
        <v>0</v>
      </c>
      <c r="P47" s="329">
        <v>0</v>
      </c>
      <c r="Q47" s="329">
        <v>0</v>
      </c>
      <c r="R47" s="329">
        <v>0</v>
      </c>
      <c r="S47" s="329">
        <v>0</v>
      </c>
      <c r="T47" s="329">
        <v>0</v>
      </c>
      <c r="U47" s="329">
        <v>0</v>
      </c>
      <c r="V47" s="329">
        <v>0</v>
      </c>
      <c r="W47" s="329">
        <v>0</v>
      </c>
      <c r="X47" s="329">
        <v>0</v>
      </c>
      <c r="Y47" s="329">
        <v>0</v>
      </c>
      <c r="DA47" s="72" t="s">
        <v>2935</v>
      </c>
    </row>
    <row r="48" spans="1:105" ht="12" customHeight="1" x14ac:dyDescent="0.25">
      <c r="A48" s="132" t="s">
        <v>2936</v>
      </c>
      <c r="B48" s="316">
        <v>2.4753577578951238</v>
      </c>
      <c r="C48" s="316">
        <v>2.5255601717065108</v>
      </c>
      <c r="D48" s="316">
        <v>2.319456961929967</v>
      </c>
      <c r="E48" s="316">
        <v>2.424963661714393</v>
      </c>
      <c r="F48" s="316">
        <v>2.7642195775864962</v>
      </c>
      <c r="G48" s="316">
        <v>3.1036467035504471</v>
      </c>
      <c r="H48" s="316">
        <v>2.96269737002654</v>
      </c>
      <c r="I48" s="316">
        <v>2.955105299278034</v>
      </c>
      <c r="J48" s="316">
        <v>2.6795613949651251</v>
      </c>
      <c r="K48" s="316">
        <v>2.270614116424801</v>
      </c>
      <c r="L48" s="316">
        <v>2.4248735668155148</v>
      </c>
      <c r="M48" s="316">
        <v>2.4799077181776799</v>
      </c>
      <c r="N48" s="316">
        <v>2.5057577414408878</v>
      </c>
      <c r="O48" s="316">
        <v>2.168134645931969</v>
      </c>
      <c r="P48" s="316">
        <v>2.3056902236479369</v>
      </c>
      <c r="Q48" s="316">
        <v>2.398602957513984</v>
      </c>
      <c r="R48" s="316">
        <v>2.3162608355818541</v>
      </c>
      <c r="S48" s="316">
        <v>2.202864575378503</v>
      </c>
      <c r="T48" s="316">
        <v>2.2636053864343748</v>
      </c>
      <c r="U48" s="316">
        <v>2.2413109888882099</v>
      </c>
      <c r="V48" s="316">
        <v>2.2954115734795648</v>
      </c>
      <c r="W48" s="316">
        <v>2.491777478784492</v>
      </c>
      <c r="X48" s="316">
        <v>2.2766289516277558</v>
      </c>
      <c r="Y48" s="316">
        <v>2.1740250750088821</v>
      </c>
      <c r="DA48" s="139" t="s">
        <v>2937</v>
      </c>
    </row>
    <row r="49" spans="1:105" ht="12" customHeight="1" x14ac:dyDescent="0.25">
      <c r="A49" s="172"/>
      <c r="B49" s="172"/>
      <c r="C49" s="172"/>
      <c r="D49" s="172"/>
      <c r="E49" s="172"/>
      <c r="F49" s="172"/>
      <c r="G49" s="172"/>
      <c r="H49" s="172"/>
      <c r="I49" s="172"/>
      <c r="J49" s="172"/>
      <c r="K49" s="172"/>
      <c r="L49" s="172"/>
      <c r="M49" s="172"/>
      <c r="N49" s="172"/>
      <c r="O49" s="172"/>
      <c r="P49" s="172"/>
      <c r="Q49" s="172"/>
      <c r="R49" s="172"/>
      <c r="S49" s="172"/>
      <c r="T49" s="172"/>
      <c r="U49" s="172"/>
      <c r="V49" s="172"/>
      <c r="W49" s="172"/>
      <c r="X49" s="172"/>
      <c r="Y49" s="172"/>
      <c r="DA49" s="176"/>
    </row>
    <row r="50" spans="1:105" ht="15" customHeight="1" x14ac:dyDescent="0.25">
      <c r="A50" s="32" t="s">
        <v>99</v>
      </c>
      <c r="B50" s="257"/>
      <c r="C50" s="257"/>
      <c r="D50" s="257"/>
      <c r="E50" s="257"/>
      <c r="F50" s="257"/>
      <c r="G50" s="257"/>
      <c r="H50" s="257"/>
      <c r="I50" s="257"/>
      <c r="J50" s="257"/>
      <c r="K50" s="257"/>
      <c r="L50" s="257"/>
      <c r="M50" s="257"/>
      <c r="N50" s="257"/>
      <c r="O50" s="257"/>
      <c r="P50" s="257"/>
      <c r="Q50" s="257"/>
      <c r="R50" s="257"/>
      <c r="S50" s="257"/>
      <c r="T50" s="257"/>
      <c r="U50" s="257"/>
      <c r="V50" s="257"/>
      <c r="W50" s="257"/>
      <c r="X50" s="257"/>
      <c r="Y50" s="257"/>
      <c r="DA50" s="88"/>
    </row>
    <row r="51" spans="1:105" ht="12" customHeight="1" x14ac:dyDescent="0.25">
      <c r="A51" s="172"/>
      <c r="B51" s="172"/>
      <c r="C51" s="172"/>
      <c r="D51" s="172"/>
      <c r="E51" s="172"/>
      <c r="F51" s="172"/>
      <c r="G51" s="172"/>
      <c r="H51" s="172"/>
      <c r="I51" s="172"/>
      <c r="J51" s="172"/>
      <c r="K51" s="172"/>
      <c r="L51" s="172"/>
      <c r="M51" s="172"/>
      <c r="N51" s="172"/>
      <c r="O51" s="172"/>
      <c r="P51" s="172"/>
      <c r="Q51" s="172"/>
      <c r="R51" s="172"/>
      <c r="S51" s="172"/>
      <c r="T51" s="172"/>
      <c r="U51" s="172"/>
      <c r="V51" s="172"/>
      <c r="W51" s="172"/>
      <c r="X51" s="172"/>
      <c r="Y51" s="172"/>
      <c r="DA51" s="176"/>
    </row>
    <row r="52" spans="1:105" ht="12" customHeight="1" x14ac:dyDescent="0.25">
      <c r="A52" s="35" t="s">
        <v>26</v>
      </c>
      <c r="B52" s="232">
        <f t="shared" ref="B52:Y52" si="1">SUM(B$53:B$57,B$58,B$59,B$61:B$64,B$65)</f>
        <v>1.0000000000000004</v>
      </c>
      <c r="C52" s="232">
        <f t="shared" si="1"/>
        <v>0.99999999999999989</v>
      </c>
      <c r="D52" s="232">
        <f t="shared" si="1"/>
        <v>0.99999999999999989</v>
      </c>
      <c r="E52" s="232">
        <f t="shared" si="1"/>
        <v>1.0000000000000002</v>
      </c>
      <c r="F52" s="232">
        <f t="shared" si="1"/>
        <v>0.99999999999999989</v>
      </c>
      <c r="G52" s="232">
        <f t="shared" si="1"/>
        <v>1</v>
      </c>
      <c r="H52" s="232">
        <f t="shared" si="1"/>
        <v>0.99999999999999967</v>
      </c>
      <c r="I52" s="232">
        <f t="shared" si="1"/>
        <v>1</v>
      </c>
      <c r="J52" s="232">
        <f t="shared" si="1"/>
        <v>1</v>
      </c>
      <c r="K52" s="232">
        <f t="shared" si="1"/>
        <v>1</v>
      </c>
      <c r="L52" s="232">
        <f t="shared" si="1"/>
        <v>0.99999999999999989</v>
      </c>
      <c r="M52" s="232">
        <f t="shared" si="1"/>
        <v>1</v>
      </c>
      <c r="N52" s="232">
        <f t="shared" si="1"/>
        <v>0.99999999999999989</v>
      </c>
      <c r="O52" s="232">
        <f t="shared" si="1"/>
        <v>1.0000000000000002</v>
      </c>
      <c r="P52" s="232">
        <f t="shared" si="1"/>
        <v>0.99999999999999989</v>
      </c>
      <c r="Q52" s="232">
        <f t="shared" si="1"/>
        <v>0.99999999999999978</v>
      </c>
      <c r="R52" s="232">
        <f t="shared" si="1"/>
        <v>1.0000000000000002</v>
      </c>
      <c r="S52" s="232">
        <f t="shared" si="1"/>
        <v>1.0000000000000002</v>
      </c>
      <c r="T52" s="232">
        <f t="shared" si="1"/>
        <v>1</v>
      </c>
      <c r="U52" s="232">
        <f t="shared" si="1"/>
        <v>0.99999999999999989</v>
      </c>
      <c r="V52" s="232">
        <f t="shared" si="1"/>
        <v>1</v>
      </c>
      <c r="W52" s="232">
        <f t="shared" si="1"/>
        <v>1</v>
      </c>
      <c r="X52" s="232">
        <f t="shared" si="1"/>
        <v>1</v>
      </c>
      <c r="Y52" s="232">
        <f t="shared" si="1"/>
        <v>0.99999999999999978</v>
      </c>
      <c r="DA52" s="95"/>
    </row>
    <row r="53" spans="1:105" ht="12" customHeight="1" x14ac:dyDescent="0.25">
      <c r="A53" s="55" t="s">
        <v>91</v>
      </c>
      <c r="B53" s="299">
        <f t="shared" ref="B53:Y53" si="2">IF(B$6=0,0,B$6/B$5)</f>
        <v>1.3112609771811046E-2</v>
      </c>
      <c r="C53" s="299">
        <f t="shared" si="2"/>
        <v>1.6120215913655003E-2</v>
      </c>
      <c r="D53" s="299">
        <f t="shared" si="2"/>
        <v>2.3802904148680179E-2</v>
      </c>
      <c r="E53" s="299">
        <f t="shared" si="2"/>
        <v>1.1550321217287751E-2</v>
      </c>
      <c r="F53" s="299">
        <f t="shared" si="2"/>
        <v>1.1758264830584465E-2</v>
      </c>
      <c r="G53" s="299">
        <f t="shared" si="2"/>
        <v>1.2093722310026747E-2</v>
      </c>
      <c r="H53" s="299">
        <f t="shared" si="2"/>
        <v>1.0937903627970947E-2</v>
      </c>
      <c r="I53" s="299">
        <f t="shared" si="2"/>
        <v>9.7766747191124388E-3</v>
      </c>
      <c r="J53" s="299">
        <f t="shared" si="2"/>
        <v>1.0451791556263905E-2</v>
      </c>
      <c r="K53" s="299">
        <f t="shared" si="2"/>
        <v>1.1102273985627669E-2</v>
      </c>
      <c r="L53" s="299">
        <f t="shared" si="2"/>
        <v>1.0758062680179451E-2</v>
      </c>
      <c r="M53" s="299">
        <f t="shared" si="2"/>
        <v>1.3551297871789133E-2</v>
      </c>
      <c r="N53" s="299">
        <f t="shared" si="2"/>
        <v>1.6394059606408135E-2</v>
      </c>
      <c r="O53" s="299">
        <f t="shared" si="2"/>
        <v>1.3928516879492437E-2</v>
      </c>
      <c r="P53" s="299">
        <f t="shared" si="2"/>
        <v>9.4389407156136584E-3</v>
      </c>
      <c r="Q53" s="299">
        <f t="shared" si="2"/>
        <v>1.1493683879483017E-2</v>
      </c>
      <c r="R53" s="299">
        <f t="shared" si="2"/>
        <v>1.1778170389043901E-2</v>
      </c>
      <c r="S53" s="299">
        <f t="shared" si="2"/>
        <v>1.1659420829973914E-2</v>
      </c>
      <c r="T53" s="299">
        <f t="shared" si="2"/>
        <v>1.1874026484414811E-2</v>
      </c>
      <c r="U53" s="299">
        <f t="shared" si="2"/>
        <v>1.0977248110699845E-2</v>
      </c>
      <c r="V53" s="299">
        <f t="shared" si="2"/>
        <v>1.0579921150600833E-2</v>
      </c>
      <c r="W53" s="299">
        <f t="shared" si="2"/>
        <v>1.0317400658564839E-2</v>
      </c>
      <c r="X53" s="299">
        <f t="shared" si="2"/>
        <v>1.0333257418744244E-2</v>
      </c>
      <c r="Y53" s="299">
        <f t="shared" si="2"/>
        <v>9.4848241587062974E-3</v>
      </c>
      <c r="DA53" s="67"/>
    </row>
    <row r="54" spans="1:105" ht="12" customHeight="1" x14ac:dyDescent="0.25">
      <c r="A54" s="173" t="s">
        <v>92</v>
      </c>
      <c r="B54" s="233">
        <f t="shared" ref="B54:Y54" si="3">IF(B$7=0,0,B$7/B$5)</f>
        <v>1.4252836708490268E-2</v>
      </c>
      <c r="C54" s="233">
        <f t="shared" si="3"/>
        <v>1.7521973819190219E-2</v>
      </c>
      <c r="D54" s="233">
        <f t="shared" si="3"/>
        <v>2.5872721900739332E-2</v>
      </c>
      <c r="E54" s="233">
        <f t="shared" si="3"/>
        <v>1.2554696975312776E-2</v>
      </c>
      <c r="F54" s="233">
        <f t="shared" si="3"/>
        <v>1.2780722641939642E-2</v>
      </c>
      <c r="G54" s="233">
        <f t="shared" si="3"/>
        <v>1.3145350336985598E-2</v>
      </c>
      <c r="H54" s="233">
        <f t="shared" si="3"/>
        <v>1.1889025682577119E-2</v>
      </c>
      <c r="I54" s="233">
        <f t="shared" si="3"/>
        <v>1.0626820346861346E-2</v>
      </c>
      <c r="J54" s="233">
        <f t="shared" si="3"/>
        <v>1.1360642995939025E-2</v>
      </c>
      <c r="K54" s="233">
        <f t="shared" si="3"/>
        <v>1.2067689114812683E-2</v>
      </c>
      <c r="L54" s="233">
        <f t="shared" si="3"/>
        <v>1.1693546391499403E-2</v>
      </c>
      <c r="M54" s="233">
        <f t="shared" si="3"/>
        <v>1.4729671599770802E-2</v>
      </c>
      <c r="N54" s="233">
        <f t="shared" si="3"/>
        <v>1.7819630006965369E-2</v>
      </c>
      <c r="O54" s="233">
        <f t="shared" si="3"/>
        <v>1.5139692260317866E-2</v>
      </c>
      <c r="P54" s="233">
        <f t="shared" si="3"/>
        <v>1.025971816914528E-2</v>
      </c>
      <c r="Q54" s="233">
        <f t="shared" si="3"/>
        <v>1.2493134651611974E-2</v>
      </c>
      <c r="R54" s="233">
        <f t="shared" si="3"/>
        <v>1.2802359118525982E-2</v>
      </c>
      <c r="S54" s="233">
        <f t="shared" si="3"/>
        <v>1.2673283510841208E-2</v>
      </c>
      <c r="T54" s="233">
        <f t="shared" si="3"/>
        <v>1.2906550526537839E-2</v>
      </c>
      <c r="U54" s="233">
        <f t="shared" si="3"/>
        <v>1.1931791424673745E-2</v>
      </c>
      <c r="V54" s="233">
        <f t="shared" si="3"/>
        <v>1.1499914294131343E-2</v>
      </c>
      <c r="W54" s="233">
        <f t="shared" si="3"/>
        <v>1.1214565933222651E-2</v>
      </c>
      <c r="X54" s="233">
        <f t="shared" si="3"/>
        <v>1.1231801542113309E-2</v>
      </c>
      <c r="Y54" s="233">
        <f t="shared" si="3"/>
        <v>1.0309591476854672E-2</v>
      </c>
      <c r="DA54" s="177"/>
    </row>
    <row r="55" spans="1:105" ht="12" customHeight="1" x14ac:dyDescent="0.25">
      <c r="A55" s="173" t="s">
        <v>93</v>
      </c>
      <c r="B55" s="233">
        <f t="shared" ref="B55:Y55" si="4">IF(B$8=0,0,B$8/B$5)</f>
        <v>3.5347035037055857E-2</v>
      </c>
      <c r="C55" s="233">
        <f t="shared" si="4"/>
        <v>4.3454495071591763E-2</v>
      </c>
      <c r="D55" s="233">
        <f t="shared" si="4"/>
        <v>6.416435031383351E-2</v>
      </c>
      <c r="E55" s="233">
        <f t="shared" si="4"/>
        <v>3.1135648498775679E-2</v>
      </c>
      <c r="F55" s="233">
        <f t="shared" si="4"/>
        <v>3.1696192152010298E-2</v>
      </c>
      <c r="G55" s="233">
        <f t="shared" si="4"/>
        <v>3.2600468835724275E-2</v>
      </c>
      <c r="H55" s="233">
        <f t="shared" si="4"/>
        <v>2.9484783692791255E-2</v>
      </c>
      <c r="I55" s="233">
        <f t="shared" si="4"/>
        <v>2.6354514460216145E-2</v>
      </c>
      <c r="J55" s="233">
        <f t="shared" si="4"/>
        <v>2.8174394629928781E-2</v>
      </c>
      <c r="K55" s="233">
        <f t="shared" si="4"/>
        <v>2.9927869004735451E-2</v>
      </c>
      <c r="L55" s="233">
        <f t="shared" si="4"/>
        <v>2.899999505091853E-2</v>
      </c>
      <c r="M55" s="233">
        <f t="shared" si="4"/>
        <v>3.6529585567431577E-2</v>
      </c>
      <c r="N55" s="233">
        <f t="shared" si="4"/>
        <v>4.4192682417274108E-2</v>
      </c>
      <c r="O55" s="233">
        <f t="shared" si="4"/>
        <v>3.7546436805588314E-2</v>
      </c>
      <c r="P55" s="233">
        <f t="shared" si="4"/>
        <v>2.5444101059480303E-2</v>
      </c>
      <c r="Q55" s="233">
        <f t="shared" si="4"/>
        <v>3.0982973935997696E-2</v>
      </c>
      <c r="R55" s="233">
        <f t="shared" si="4"/>
        <v>3.1749850613944433E-2</v>
      </c>
      <c r="S55" s="233">
        <f t="shared" si="4"/>
        <v>3.142974310688619E-2</v>
      </c>
      <c r="T55" s="233">
        <f t="shared" si="4"/>
        <v>3.200824530581383E-2</v>
      </c>
      <c r="U55" s="233">
        <f t="shared" si="4"/>
        <v>2.9590842733190886E-2</v>
      </c>
      <c r="V55" s="233">
        <f t="shared" si="4"/>
        <v>2.8519787449445728E-2</v>
      </c>
      <c r="W55" s="233">
        <f t="shared" si="4"/>
        <v>2.7812123514392165E-2</v>
      </c>
      <c r="X55" s="233">
        <f t="shared" si="4"/>
        <v>2.7854867824441E-2</v>
      </c>
      <c r="Y55" s="233">
        <f t="shared" si="4"/>
        <v>2.5567786862599584E-2</v>
      </c>
      <c r="DA55" s="177"/>
    </row>
    <row r="56" spans="1:105" ht="12" customHeight="1" x14ac:dyDescent="0.25">
      <c r="A56" s="173" t="s">
        <v>94</v>
      </c>
      <c r="B56" s="233">
        <f t="shared" ref="B56:Y56" si="5">IF(B$9=0,0,B$9/B$5)</f>
        <v>0.10832155898452604</v>
      </c>
      <c r="C56" s="233">
        <f t="shared" si="5"/>
        <v>0.13316700102584567</v>
      </c>
      <c r="D56" s="233">
        <f t="shared" si="5"/>
        <v>0.19663268644561888</v>
      </c>
      <c r="E56" s="233">
        <f t="shared" si="5"/>
        <v>9.5415697012377065E-2</v>
      </c>
      <c r="F56" s="233">
        <f t="shared" si="5"/>
        <v>9.713349207874121E-2</v>
      </c>
      <c r="G56" s="233">
        <f t="shared" si="5"/>
        <v>9.9904662561090499E-2</v>
      </c>
      <c r="H56" s="233">
        <f t="shared" si="5"/>
        <v>9.0356595187586111E-2</v>
      </c>
      <c r="I56" s="233">
        <f t="shared" si="5"/>
        <v>8.0763834636146253E-2</v>
      </c>
      <c r="J56" s="233">
        <f t="shared" si="5"/>
        <v>8.6340886769136593E-2</v>
      </c>
      <c r="K56" s="233">
        <f t="shared" si="5"/>
        <v>9.171443727257643E-2</v>
      </c>
      <c r="L56" s="233">
        <f t="shared" si="5"/>
        <v>8.8870952575395484E-2</v>
      </c>
      <c r="M56" s="233">
        <f t="shared" si="5"/>
        <v>0.11194550415825806</v>
      </c>
      <c r="N56" s="233">
        <f t="shared" si="5"/>
        <v>0.1354291880529368</v>
      </c>
      <c r="O56" s="233">
        <f t="shared" si="5"/>
        <v>0.11506166117841581</v>
      </c>
      <c r="P56" s="233">
        <f t="shared" si="5"/>
        <v>7.7973858085504152E-2</v>
      </c>
      <c r="Q56" s="233">
        <f t="shared" si="5"/>
        <v>9.4947823352251007E-2</v>
      </c>
      <c r="R56" s="233">
        <f t="shared" si="5"/>
        <v>9.7297929300797462E-2</v>
      </c>
      <c r="S56" s="233">
        <f t="shared" si="5"/>
        <v>9.6316954682393194E-2</v>
      </c>
      <c r="T56" s="233">
        <f t="shared" si="5"/>
        <v>9.8089784001687594E-2</v>
      </c>
      <c r="U56" s="233">
        <f t="shared" si="5"/>
        <v>9.0681614827520449E-2</v>
      </c>
      <c r="V56" s="233">
        <f t="shared" si="5"/>
        <v>8.7399348635398222E-2</v>
      </c>
      <c r="W56" s="233">
        <f t="shared" si="5"/>
        <v>8.5230701092492145E-2</v>
      </c>
      <c r="X56" s="233">
        <f t="shared" si="5"/>
        <v>8.5361691720061139E-2</v>
      </c>
      <c r="Y56" s="233">
        <f t="shared" si="5"/>
        <v>7.8352895224095526E-2</v>
      </c>
      <c r="DA56" s="177"/>
    </row>
    <row r="57" spans="1:105" ht="12" customHeight="1" x14ac:dyDescent="0.25">
      <c r="A57" s="56" t="s">
        <v>95</v>
      </c>
      <c r="B57" s="300">
        <f t="shared" ref="B57:Y57" si="6">IF(B$10=0,0,B$10/B$5)</f>
        <v>2.1584558981323273E-2</v>
      </c>
      <c r="C57" s="300">
        <f t="shared" si="6"/>
        <v>2.4275326340109163E-2</v>
      </c>
      <c r="D57" s="300">
        <f t="shared" si="6"/>
        <v>3.8356329833938489E-2</v>
      </c>
      <c r="E57" s="300">
        <f t="shared" si="6"/>
        <v>2.0069952249797286E-2</v>
      </c>
      <c r="F57" s="300">
        <f t="shared" si="6"/>
        <v>2.0416722340738894E-2</v>
      </c>
      <c r="G57" s="300">
        <f t="shared" si="6"/>
        <v>2.0827136061544221E-2</v>
      </c>
      <c r="H57" s="300">
        <f t="shared" si="6"/>
        <v>1.9042168612292073E-2</v>
      </c>
      <c r="I57" s="300">
        <f t="shared" si="6"/>
        <v>1.7802947612873071E-2</v>
      </c>
      <c r="J57" s="300">
        <f t="shared" si="6"/>
        <v>1.844096855121883E-2</v>
      </c>
      <c r="K57" s="300">
        <f t="shared" si="6"/>
        <v>1.9188513129587692E-2</v>
      </c>
      <c r="L57" s="300">
        <f t="shared" si="6"/>
        <v>1.8751908977826869E-2</v>
      </c>
      <c r="M57" s="300">
        <f t="shared" si="6"/>
        <v>2.2983655901027616E-2</v>
      </c>
      <c r="N57" s="300">
        <f t="shared" si="6"/>
        <v>2.7391968192726452E-2</v>
      </c>
      <c r="O57" s="300">
        <f t="shared" si="6"/>
        <v>2.4044805683542367E-2</v>
      </c>
      <c r="P57" s="300">
        <f t="shared" si="6"/>
        <v>1.6476397239367831E-2</v>
      </c>
      <c r="Q57" s="300">
        <f t="shared" si="6"/>
        <v>1.9917618213331663E-2</v>
      </c>
      <c r="R57" s="300">
        <f t="shared" si="6"/>
        <v>2.084081084150944E-2</v>
      </c>
      <c r="S57" s="300">
        <f t="shared" si="6"/>
        <v>2.0556153722401452E-2</v>
      </c>
      <c r="T57" s="300">
        <f t="shared" si="6"/>
        <v>2.0489071064502904E-2</v>
      </c>
      <c r="U57" s="300">
        <f t="shared" si="6"/>
        <v>1.906565384027413E-2</v>
      </c>
      <c r="V57" s="300">
        <f t="shared" si="6"/>
        <v>1.8475383989707928E-2</v>
      </c>
      <c r="W57" s="300">
        <f t="shared" si="6"/>
        <v>1.8003205841435371E-2</v>
      </c>
      <c r="X57" s="300">
        <f t="shared" si="6"/>
        <v>1.8179083463888412E-2</v>
      </c>
      <c r="Y57" s="300">
        <f t="shared" si="6"/>
        <v>1.6787041088189833E-2</v>
      </c>
      <c r="DA57" s="68"/>
    </row>
    <row r="58" spans="1:105" ht="12" customHeight="1" x14ac:dyDescent="0.25">
      <c r="A58" s="174" t="s">
        <v>2898</v>
      </c>
      <c r="B58" s="301">
        <f t="shared" ref="B58:Y58" si="7">IF(B$16=0,0,B$16/B$5)</f>
        <v>0.58040302365005136</v>
      </c>
      <c r="C58" s="301">
        <f t="shared" si="7"/>
        <v>0.52003459376746985</v>
      </c>
      <c r="D58" s="301">
        <f t="shared" si="7"/>
        <v>0.36138779454730618</v>
      </c>
      <c r="E58" s="301">
        <f t="shared" si="7"/>
        <v>0.62476871495768815</v>
      </c>
      <c r="F58" s="301">
        <f t="shared" si="7"/>
        <v>0.62184932210236821</v>
      </c>
      <c r="G58" s="301">
        <f t="shared" si="7"/>
        <v>0.61863496843690025</v>
      </c>
      <c r="H58" s="301">
        <f t="shared" si="7"/>
        <v>0.63590682936312026</v>
      </c>
      <c r="I58" s="301">
        <f t="shared" si="7"/>
        <v>0.65847276218008222</v>
      </c>
      <c r="J58" s="301">
        <f t="shared" si="7"/>
        <v>0.6457568027835292</v>
      </c>
      <c r="K58" s="301">
        <f t="shared" si="7"/>
        <v>0.63648758550142537</v>
      </c>
      <c r="L58" s="301">
        <f t="shared" si="7"/>
        <v>0.64096638728057476</v>
      </c>
      <c r="M58" s="301">
        <f t="shared" si="7"/>
        <v>0.5823270590306362</v>
      </c>
      <c r="N58" s="301">
        <f t="shared" si="7"/>
        <v>0.51983686840707988</v>
      </c>
      <c r="O58" s="301">
        <f t="shared" si="7"/>
        <v>0.58023084466988328</v>
      </c>
      <c r="P58" s="301">
        <f t="shared" si="7"/>
        <v>0.68048618980311071</v>
      </c>
      <c r="Q58" s="301">
        <f t="shared" si="7"/>
        <v>0.6356898230568927</v>
      </c>
      <c r="R58" s="301">
        <f t="shared" si="7"/>
        <v>0.6422793144040958</v>
      </c>
      <c r="S58" s="301">
        <f t="shared" si="7"/>
        <v>0.64155180585646965</v>
      </c>
      <c r="T58" s="301">
        <f t="shared" si="7"/>
        <v>0.62322925534272178</v>
      </c>
      <c r="U58" s="301">
        <f t="shared" si="7"/>
        <v>0.64664851952997748</v>
      </c>
      <c r="V58" s="301">
        <f t="shared" si="7"/>
        <v>0.66035401140976691</v>
      </c>
      <c r="W58" s="301">
        <f t="shared" si="7"/>
        <v>0.66551784169876438</v>
      </c>
      <c r="X58" s="301">
        <f t="shared" si="7"/>
        <v>0.67035118940915317</v>
      </c>
      <c r="Y58" s="301">
        <f t="shared" si="7"/>
        <v>0.68711288101450507</v>
      </c>
      <c r="DA58" s="178"/>
    </row>
    <row r="59" spans="1:105" ht="12" customHeight="1" x14ac:dyDescent="0.25">
      <c r="A59" s="174" t="s">
        <v>2910</v>
      </c>
      <c r="B59" s="301">
        <f t="shared" ref="B59:Y59" si="8">IF(B$27=0,0,B$27/B$5)</f>
        <v>6.6703275795734498E-2</v>
      </c>
      <c r="C59" s="301">
        <f t="shared" si="8"/>
        <v>8.2002837473810278E-2</v>
      </c>
      <c r="D59" s="301">
        <f t="shared" si="8"/>
        <v>0.12108433849546012</v>
      </c>
      <c r="E59" s="301">
        <f t="shared" si="8"/>
        <v>5.8755981844463796E-2</v>
      </c>
      <c r="F59" s="301">
        <f t="shared" si="8"/>
        <v>5.9813781964277515E-2</v>
      </c>
      <c r="G59" s="301">
        <f t="shared" si="8"/>
        <v>6.1520239577092586E-2</v>
      </c>
      <c r="H59" s="301">
        <f t="shared" si="8"/>
        <v>5.5640640194460911E-2</v>
      </c>
      <c r="I59" s="301">
        <f t="shared" si="8"/>
        <v>4.9733519223311123E-2</v>
      </c>
      <c r="J59" s="301">
        <f t="shared" si="8"/>
        <v>5.316780922099465E-2</v>
      </c>
      <c r="K59" s="301">
        <f t="shared" si="8"/>
        <v>5.6476785057323384E-2</v>
      </c>
      <c r="L59" s="301">
        <f t="shared" si="8"/>
        <v>5.4725797112217214E-2</v>
      </c>
      <c r="M59" s="301">
        <f t="shared" si="8"/>
        <v>6.8934863086927353E-2</v>
      </c>
      <c r="N59" s="301">
        <f t="shared" si="8"/>
        <v>8.3395868432597942E-2</v>
      </c>
      <c r="O59" s="301">
        <f t="shared" si="8"/>
        <v>7.0853759778287631E-2</v>
      </c>
      <c r="P59" s="301">
        <f t="shared" si="8"/>
        <v>4.8015481031599937E-2</v>
      </c>
      <c r="Q59" s="301">
        <f t="shared" si="8"/>
        <v>5.8467870169544071E-2</v>
      </c>
      <c r="R59" s="301">
        <f t="shared" si="8"/>
        <v>5.9915040674701596E-2</v>
      </c>
      <c r="S59" s="301">
        <f t="shared" si="8"/>
        <v>5.9310966830736889E-2</v>
      </c>
      <c r="T59" s="301">
        <f t="shared" si="8"/>
        <v>6.0402656464197117E-2</v>
      </c>
      <c r="U59" s="301">
        <f t="shared" si="8"/>
        <v>5.584078386747314E-2</v>
      </c>
      <c r="V59" s="301">
        <f t="shared" si="8"/>
        <v>5.381959889653469E-2</v>
      </c>
      <c r="W59" s="301">
        <f t="shared" si="8"/>
        <v>5.248416856748199E-2</v>
      </c>
      <c r="X59" s="301">
        <f t="shared" si="8"/>
        <v>5.256483121709029E-2</v>
      </c>
      <c r="Y59" s="301">
        <f t="shared" si="8"/>
        <v>4.8248888111679863E-2</v>
      </c>
      <c r="DA59" s="178"/>
    </row>
    <row r="60" spans="1:105" ht="12" customHeight="1" x14ac:dyDescent="0.25">
      <c r="A60" s="174" t="s">
        <v>2912</v>
      </c>
      <c r="B60" s="301">
        <f t="shared" ref="B60:Y60" si="9">IF(B$28=0,0,B$28/B$5)</f>
        <v>0.10751680071086044</v>
      </c>
      <c r="C60" s="301">
        <f t="shared" si="9"/>
        <v>9.8564218299213385E-2</v>
      </c>
      <c r="D60" s="301">
        <f t="shared" si="9"/>
        <v>7.2928406926646511E-2</v>
      </c>
      <c r="E60" s="301">
        <f t="shared" si="9"/>
        <v>9.9276520920479797E-2</v>
      </c>
      <c r="F60" s="301">
        <f t="shared" si="9"/>
        <v>9.7242378957935902E-2</v>
      </c>
      <c r="G60" s="301">
        <f t="shared" si="9"/>
        <v>9.2614623073249885E-2</v>
      </c>
      <c r="H60" s="301">
        <f t="shared" si="9"/>
        <v>0.10273363617257344</v>
      </c>
      <c r="I60" s="301">
        <f t="shared" si="9"/>
        <v>0.10713268862545537</v>
      </c>
      <c r="J60" s="301">
        <f t="shared" si="9"/>
        <v>0.10425414737922106</v>
      </c>
      <c r="K60" s="301">
        <f t="shared" si="9"/>
        <v>9.8365088906520667E-2</v>
      </c>
      <c r="L60" s="301">
        <f t="shared" si="9"/>
        <v>0.10194851860861394</v>
      </c>
      <c r="M60" s="301">
        <f t="shared" si="9"/>
        <v>9.4475010390447825E-2</v>
      </c>
      <c r="N60" s="301">
        <f t="shared" si="9"/>
        <v>8.9578592450228159E-2</v>
      </c>
      <c r="O60" s="301">
        <f t="shared" si="9"/>
        <v>8.7153197873679755E-2</v>
      </c>
      <c r="P60" s="301">
        <f t="shared" si="9"/>
        <v>9.3927941121269842E-2</v>
      </c>
      <c r="Q60" s="301">
        <f t="shared" si="9"/>
        <v>8.9762485514480822E-2</v>
      </c>
      <c r="R60" s="301">
        <f t="shared" si="9"/>
        <v>7.5947312144245827E-2</v>
      </c>
      <c r="S60" s="301">
        <f t="shared" si="9"/>
        <v>7.9590245216567768E-2</v>
      </c>
      <c r="T60" s="301">
        <f t="shared" si="9"/>
        <v>9.3225523381091732E-2</v>
      </c>
      <c r="U60" s="301">
        <f t="shared" si="9"/>
        <v>9.1096826528617864E-2</v>
      </c>
      <c r="V60" s="301">
        <f t="shared" si="9"/>
        <v>8.6783951423257732E-2</v>
      </c>
      <c r="W60" s="301">
        <f t="shared" si="9"/>
        <v>8.7908155435229549E-2</v>
      </c>
      <c r="X60" s="301">
        <f t="shared" si="9"/>
        <v>8.2547640816221776E-2</v>
      </c>
      <c r="Y60" s="301">
        <f t="shared" si="9"/>
        <v>8.5974108252643816E-2</v>
      </c>
      <c r="DA60" s="178"/>
    </row>
    <row r="61" spans="1:105" ht="12" customHeight="1" x14ac:dyDescent="0.25">
      <c r="A61" s="62" t="s">
        <v>2913</v>
      </c>
      <c r="B61" s="302">
        <f t="shared" ref="B61:Y61" si="10">IF(B$29=0,0,B$29/B$5)</f>
        <v>5.4794471803769493E-2</v>
      </c>
      <c r="C61" s="302">
        <f t="shared" si="10"/>
        <v>4.9424966592339671E-2</v>
      </c>
      <c r="D61" s="302">
        <f t="shared" si="10"/>
        <v>3.3301583583549371E-2</v>
      </c>
      <c r="E61" s="302">
        <f t="shared" si="10"/>
        <v>4.3639173406286647E-2</v>
      </c>
      <c r="F61" s="302">
        <f t="shared" si="10"/>
        <v>4.1751135000886376E-2</v>
      </c>
      <c r="G61" s="302">
        <f t="shared" si="10"/>
        <v>3.7237938032356498E-2</v>
      </c>
      <c r="H61" s="302">
        <f t="shared" si="10"/>
        <v>4.6460205844756255E-2</v>
      </c>
      <c r="I61" s="302">
        <f t="shared" si="10"/>
        <v>4.9535967478668161E-2</v>
      </c>
      <c r="J61" s="302">
        <f t="shared" si="10"/>
        <v>4.7394077189381122E-2</v>
      </c>
      <c r="K61" s="302">
        <f t="shared" si="10"/>
        <v>4.1973143404097114E-2</v>
      </c>
      <c r="L61" s="302">
        <f t="shared" si="10"/>
        <v>4.5343381278874328E-2</v>
      </c>
      <c r="M61" s="302">
        <f t="shared" si="10"/>
        <v>4.1406072320070639E-2</v>
      </c>
      <c r="N61" s="302">
        <f t="shared" si="10"/>
        <v>4.0336296934920794E-2</v>
      </c>
      <c r="O61" s="302">
        <f t="shared" si="10"/>
        <v>3.4090075779439302E-2</v>
      </c>
      <c r="P61" s="302">
        <f t="shared" si="10"/>
        <v>3.4694648951395707E-2</v>
      </c>
      <c r="Q61" s="302">
        <f t="shared" si="10"/>
        <v>3.326499230634633E-2</v>
      </c>
      <c r="R61" s="302">
        <f t="shared" si="10"/>
        <v>1.8792283287338309E-2</v>
      </c>
      <c r="S61" s="302">
        <f t="shared" si="10"/>
        <v>2.254578551125707E-2</v>
      </c>
      <c r="T61" s="302">
        <f t="shared" si="10"/>
        <v>3.7572153351385383E-2</v>
      </c>
      <c r="U61" s="302">
        <f t="shared" si="10"/>
        <v>3.3936054775877834E-2</v>
      </c>
      <c r="V61" s="302">
        <f t="shared" si="10"/>
        <v>2.8685583799249278E-2</v>
      </c>
      <c r="W61" s="302">
        <f t="shared" si="10"/>
        <v>2.9505580839209167E-2</v>
      </c>
      <c r="X61" s="302">
        <f t="shared" si="10"/>
        <v>2.3746599617129185E-2</v>
      </c>
      <c r="Y61" s="302">
        <f t="shared" si="10"/>
        <v>2.6184007160726819E-2</v>
      </c>
      <c r="DA61" s="72"/>
    </row>
    <row r="62" spans="1:105" ht="12" customHeight="1" x14ac:dyDescent="0.25">
      <c r="A62" s="62" t="s">
        <v>2920</v>
      </c>
      <c r="B62" s="302">
        <f t="shared" ref="B62:Y62" si="11">IF(B$35=0,0,B$35/B$5)</f>
        <v>4.7021194223694822E-2</v>
      </c>
      <c r="C62" s="302">
        <f t="shared" si="11"/>
        <v>4.2130462179197622E-2</v>
      </c>
      <c r="D62" s="302">
        <f t="shared" si="11"/>
        <v>2.9277734582801408E-2</v>
      </c>
      <c r="E62" s="302">
        <f t="shared" si="11"/>
        <v>5.0615468724068025E-2</v>
      </c>
      <c r="F62" s="302">
        <f t="shared" si="11"/>
        <v>5.0378954900273679E-2</v>
      </c>
      <c r="G62" s="302">
        <f t="shared" si="11"/>
        <v>5.0118544906099148E-2</v>
      </c>
      <c r="H62" s="302">
        <f t="shared" si="11"/>
        <v>5.1517820054786348E-2</v>
      </c>
      <c r="I62" s="302">
        <f t="shared" si="11"/>
        <v>5.3345993008042665E-2</v>
      </c>
      <c r="J62" s="302">
        <f t="shared" si="11"/>
        <v>5.2315812991464331E-2</v>
      </c>
      <c r="K62" s="302">
        <f t="shared" si="11"/>
        <v>5.1564869856498489E-2</v>
      </c>
      <c r="L62" s="302">
        <f t="shared" si="11"/>
        <v>5.1927718773139848E-2</v>
      </c>
      <c r="M62" s="302">
        <f t="shared" si="11"/>
        <v>4.7177069430468871E-2</v>
      </c>
      <c r="N62" s="302">
        <f t="shared" si="11"/>
        <v>4.2114443512521214E-2</v>
      </c>
      <c r="O62" s="302">
        <f t="shared" si="11"/>
        <v>4.7007245190113303E-2</v>
      </c>
      <c r="P62" s="302">
        <f t="shared" si="11"/>
        <v>5.5129404902216031E-2</v>
      </c>
      <c r="Q62" s="302">
        <f t="shared" si="11"/>
        <v>5.1500239347489693E-2</v>
      </c>
      <c r="R62" s="302">
        <f t="shared" si="11"/>
        <v>5.2034085209497115E-2</v>
      </c>
      <c r="S62" s="302">
        <f t="shared" si="11"/>
        <v>5.1975146300974211E-2</v>
      </c>
      <c r="T62" s="302">
        <f t="shared" si="11"/>
        <v>5.0490749819091213E-2</v>
      </c>
      <c r="U62" s="302">
        <f t="shared" si="11"/>
        <v>5.2388055182870534E-2</v>
      </c>
      <c r="V62" s="302">
        <f t="shared" si="11"/>
        <v>5.3498401906355922E-2</v>
      </c>
      <c r="W62" s="302">
        <f t="shared" si="11"/>
        <v>5.3916748222731306E-2</v>
      </c>
      <c r="X62" s="302">
        <f t="shared" si="11"/>
        <v>5.4308320582247271E-2</v>
      </c>
      <c r="Y62" s="302">
        <f t="shared" si="11"/>
        <v>5.5666264501175122E-2</v>
      </c>
      <c r="DA62" s="72"/>
    </row>
    <row r="63" spans="1:105" ht="12" customHeight="1" x14ac:dyDescent="0.25">
      <c r="A63" s="62" t="s">
        <v>2932</v>
      </c>
      <c r="B63" s="302">
        <f t="shared" ref="B63:Y63" si="12">IF(B$46=0,0,B$46/B$5)</f>
        <v>5.701134683396108E-3</v>
      </c>
      <c r="C63" s="302">
        <f t="shared" si="12"/>
        <v>7.00878952767609E-3</v>
      </c>
      <c r="D63" s="302">
        <f t="shared" si="12"/>
        <v>1.0349088760295734E-2</v>
      </c>
      <c r="E63" s="302">
        <f t="shared" si="12"/>
        <v>5.0218787901251108E-3</v>
      </c>
      <c r="F63" s="302">
        <f t="shared" si="12"/>
        <v>5.1122890567758565E-3</v>
      </c>
      <c r="G63" s="302">
        <f t="shared" si="12"/>
        <v>5.258140134794238E-3</v>
      </c>
      <c r="H63" s="302">
        <f t="shared" si="12"/>
        <v>4.7556102730308475E-3</v>
      </c>
      <c r="I63" s="302">
        <f t="shared" si="12"/>
        <v>4.2507281387445389E-3</v>
      </c>
      <c r="J63" s="302">
        <f t="shared" si="12"/>
        <v>4.5442571983756105E-3</v>
      </c>
      <c r="K63" s="302">
        <f t="shared" si="12"/>
        <v>4.8270756459250774E-3</v>
      </c>
      <c r="L63" s="302">
        <f t="shared" si="12"/>
        <v>4.6774185565997602E-3</v>
      </c>
      <c r="M63" s="302">
        <f t="shared" si="12"/>
        <v>5.8918686399083197E-3</v>
      </c>
      <c r="N63" s="302">
        <f t="shared" si="12"/>
        <v>7.1278520027861459E-3</v>
      </c>
      <c r="O63" s="302">
        <f t="shared" si="12"/>
        <v>6.0558769041271464E-3</v>
      </c>
      <c r="P63" s="302">
        <f t="shared" si="12"/>
        <v>4.1038872676581123E-3</v>
      </c>
      <c r="Q63" s="302">
        <f t="shared" si="12"/>
        <v>4.9972538606447899E-3</v>
      </c>
      <c r="R63" s="302">
        <f t="shared" si="12"/>
        <v>5.1209436474103911E-3</v>
      </c>
      <c r="S63" s="302">
        <f t="shared" si="12"/>
        <v>5.0693134043364833E-3</v>
      </c>
      <c r="T63" s="302">
        <f t="shared" si="12"/>
        <v>5.1626202106151362E-3</v>
      </c>
      <c r="U63" s="302">
        <f t="shared" si="12"/>
        <v>4.7727165698694986E-3</v>
      </c>
      <c r="V63" s="302">
        <f t="shared" si="12"/>
        <v>4.5999657176525374E-3</v>
      </c>
      <c r="W63" s="302">
        <f t="shared" si="12"/>
        <v>4.4858263732890586E-3</v>
      </c>
      <c r="X63" s="302">
        <f t="shared" si="12"/>
        <v>4.4927206168453226E-3</v>
      </c>
      <c r="Y63" s="302">
        <f t="shared" si="12"/>
        <v>4.12383659074187E-3</v>
      </c>
      <c r="DA63" s="72"/>
    </row>
    <row r="64" spans="1:105" ht="12" customHeight="1" x14ac:dyDescent="0.25">
      <c r="A64" s="62" t="s">
        <v>2934</v>
      </c>
      <c r="B64" s="302">
        <f t="shared" ref="B64:Y64" si="13">IF(B$47=0,0,B$47/B$5)</f>
        <v>0</v>
      </c>
      <c r="C64" s="302">
        <f t="shared" si="13"/>
        <v>0</v>
      </c>
      <c r="D64" s="302">
        <f t="shared" si="13"/>
        <v>0</v>
      </c>
      <c r="E64" s="302">
        <f t="shared" si="13"/>
        <v>0</v>
      </c>
      <c r="F64" s="302">
        <f t="shared" si="13"/>
        <v>0</v>
      </c>
      <c r="G64" s="302">
        <f t="shared" si="13"/>
        <v>0</v>
      </c>
      <c r="H64" s="302">
        <f t="shared" si="13"/>
        <v>0</v>
      </c>
      <c r="I64" s="302">
        <f t="shared" si="13"/>
        <v>0</v>
      </c>
      <c r="J64" s="302">
        <f t="shared" si="13"/>
        <v>0</v>
      </c>
      <c r="K64" s="302">
        <f t="shared" si="13"/>
        <v>0</v>
      </c>
      <c r="L64" s="302">
        <f t="shared" si="13"/>
        <v>0</v>
      </c>
      <c r="M64" s="302">
        <f t="shared" si="13"/>
        <v>0</v>
      </c>
      <c r="N64" s="302">
        <f t="shared" si="13"/>
        <v>0</v>
      </c>
      <c r="O64" s="302">
        <f t="shared" si="13"/>
        <v>0</v>
      </c>
      <c r="P64" s="302">
        <f t="shared" si="13"/>
        <v>0</v>
      </c>
      <c r="Q64" s="302">
        <f t="shared" si="13"/>
        <v>0</v>
      </c>
      <c r="R64" s="302">
        <f t="shared" si="13"/>
        <v>0</v>
      </c>
      <c r="S64" s="302">
        <f t="shared" si="13"/>
        <v>0</v>
      </c>
      <c r="T64" s="302">
        <f t="shared" si="13"/>
        <v>0</v>
      </c>
      <c r="U64" s="302">
        <f t="shared" si="13"/>
        <v>0</v>
      </c>
      <c r="V64" s="302">
        <f t="shared" si="13"/>
        <v>0</v>
      </c>
      <c r="W64" s="302">
        <f t="shared" si="13"/>
        <v>0</v>
      </c>
      <c r="X64" s="302">
        <f t="shared" si="13"/>
        <v>0</v>
      </c>
      <c r="Y64" s="302">
        <f t="shared" si="13"/>
        <v>0</v>
      </c>
      <c r="DA64" s="72"/>
    </row>
    <row r="65" spans="1:105" ht="12" customHeight="1" x14ac:dyDescent="0.25">
      <c r="A65" s="41" t="s">
        <v>2936</v>
      </c>
      <c r="B65" s="235">
        <f t="shared" ref="B65:Y65" si="14">IF(B$48=0,0,B$48/B$5)</f>
        <v>5.2758300360147614E-2</v>
      </c>
      <c r="C65" s="235">
        <f t="shared" si="14"/>
        <v>6.4859338289114582E-2</v>
      </c>
      <c r="D65" s="235">
        <f t="shared" si="14"/>
        <v>9.5770467387776753E-2</v>
      </c>
      <c r="E65" s="235">
        <f t="shared" si="14"/>
        <v>4.6472466323817803E-2</v>
      </c>
      <c r="F65" s="235">
        <f t="shared" si="14"/>
        <v>4.7309122931403783E-2</v>
      </c>
      <c r="G65" s="235">
        <f t="shared" si="14"/>
        <v>4.8658828807385909E-2</v>
      </c>
      <c r="H65" s="235">
        <f t="shared" si="14"/>
        <v>4.4008417466627488E-2</v>
      </c>
      <c r="I65" s="235">
        <f t="shared" si="14"/>
        <v>3.9336238195941994E-2</v>
      </c>
      <c r="J65" s="235">
        <f t="shared" si="14"/>
        <v>4.2052556113767937E-2</v>
      </c>
      <c r="K65" s="235">
        <f t="shared" si="14"/>
        <v>4.4669758027390684E-2</v>
      </c>
      <c r="L65" s="235">
        <f t="shared" si="14"/>
        <v>4.3284831322774206E-2</v>
      </c>
      <c r="M65" s="235">
        <f t="shared" si="14"/>
        <v>5.4523352393711623E-2</v>
      </c>
      <c r="N65" s="235">
        <f t="shared" si="14"/>
        <v>6.5961142433783052E-2</v>
      </c>
      <c r="O65" s="235">
        <f t="shared" si="14"/>
        <v>5.6041084870792665E-2</v>
      </c>
      <c r="P65" s="235">
        <f t="shared" si="14"/>
        <v>3.7977372774908202E-2</v>
      </c>
      <c r="Q65" s="235">
        <f t="shared" si="14"/>
        <v>4.6244587226406918E-2</v>
      </c>
      <c r="R65" s="235">
        <f t="shared" si="14"/>
        <v>4.7389212513135805E-2</v>
      </c>
      <c r="S65" s="235">
        <f t="shared" si="14"/>
        <v>4.6911426243729862E-2</v>
      </c>
      <c r="T65" s="235">
        <f t="shared" si="14"/>
        <v>4.7774887429032492E-2</v>
      </c>
      <c r="U65" s="235">
        <f t="shared" si="14"/>
        <v>4.4166719137572356E-2</v>
      </c>
      <c r="V65" s="235">
        <f t="shared" si="14"/>
        <v>4.2568082751156616E-2</v>
      </c>
      <c r="W65" s="235">
        <f t="shared" si="14"/>
        <v>4.1511837258416992E-2</v>
      </c>
      <c r="X65" s="235">
        <f t="shared" si="14"/>
        <v>4.1575636588286627E-2</v>
      </c>
      <c r="Y65" s="235">
        <f t="shared" si="14"/>
        <v>3.8161983810725275E-2</v>
      </c>
      <c r="DA65" s="97"/>
    </row>
    <row r="66" spans="1:105" ht="12" customHeight="1" x14ac:dyDescent="0.25">
      <c r="A66" s="171"/>
      <c r="B66" s="171"/>
      <c r="C66" s="171"/>
      <c r="D66" s="171"/>
      <c r="E66" s="171"/>
      <c r="F66" s="171"/>
      <c r="G66" s="171"/>
      <c r="H66" s="171"/>
      <c r="I66" s="171"/>
      <c r="J66" s="171"/>
      <c r="K66" s="171"/>
      <c r="L66" s="171"/>
      <c r="M66" s="171"/>
      <c r="N66" s="171"/>
      <c r="O66" s="171"/>
      <c r="P66" s="171"/>
      <c r="Q66" s="171"/>
      <c r="R66" s="171"/>
      <c r="S66" s="171"/>
      <c r="T66" s="171"/>
      <c r="U66" s="171"/>
      <c r="V66" s="171"/>
      <c r="W66" s="171"/>
      <c r="X66" s="171"/>
      <c r="Y66" s="171"/>
      <c r="DA66" s="175"/>
    </row>
    <row r="67" spans="1:105" ht="15" customHeight="1" x14ac:dyDescent="0.25">
      <c r="A67" s="32" t="s">
        <v>56</v>
      </c>
      <c r="B67" s="257"/>
      <c r="C67" s="257"/>
      <c r="D67" s="257"/>
      <c r="E67" s="257"/>
      <c r="F67" s="257"/>
      <c r="G67" s="257"/>
      <c r="H67" s="257"/>
      <c r="I67" s="257"/>
      <c r="J67" s="257"/>
      <c r="K67" s="257"/>
      <c r="L67" s="257"/>
      <c r="M67" s="257"/>
      <c r="N67" s="257"/>
      <c r="O67" s="257"/>
      <c r="P67" s="257"/>
      <c r="Q67" s="257"/>
      <c r="R67" s="257"/>
      <c r="S67" s="257"/>
      <c r="T67" s="257"/>
      <c r="U67" s="257"/>
      <c r="V67" s="257"/>
      <c r="W67" s="257"/>
      <c r="X67" s="257"/>
      <c r="Y67" s="257"/>
      <c r="DA67" s="88"/>
    </row>
    <row r="68" spans="1:105" ht="12" customHeight="1" x14ac:dyDescent="0.25">
      <c r="A68" s="172"/>
      <c r="B68" s="172"/>
      <c r="C68" s="172"/>
      <c r="D68" s="172"/>
      <c r="E68" s="172"/>
      <c r="F68" s="172"/>
      <c r="G68" s="172"/>
      <c r="H68" s="172"/>
      <c r="I68" s="172"/>
      <c r="J68" s="172"/>
      <c r="K68" s="172"/>
      <c r="L68" s="172"/>
      <c r="M68" s="172"/>
      <c r="N68" s="172"/>
      <c r="O68" s="172"/>
      <c r="P68" s="172"/>
      <c r="Q68" s="172"/>
      <c r="R68" s="172"/>
      <c r="S68" s="172"/>
      <c r="T68" s="172"/>
      <c r="U68" s="172"/>
      <c r="V68" s="172"/>
      <c r="W68" s="172"/>
      <c r="X68" s="172"/>
      <c r="Y68" s="172"/>
      <c r="DA68" s="176"/>
    </row>
    <row r="69" spans="1:105" ht="12" customHeight="1" x14ac:dyDescent="0.25">
      <c r="A69" s="35" t="s">
        <v>26</v>
      </c>
      <c r="B69" s="322">
        <f t="shared" ref="B69:Y69" si="15">SUM(B$70:B$78)</f>
        <v>124.16635121602802</v>
      </c>
      <c r="C69" s="322">
        <f t="shared" si="15"/>
        <v>118.81908485023361</v>
      </c>
      <c r="D69" s="322">
        <f t="shared" si="15"/>
        <v>124.7675765310498</v>
      </c>
      <c r="E69" s="322">
        <f t="shared" si="15"/>
        <v>137.51505167952959</v>
      </c>
      <c r="F69" s="322">
        <f t="shared" si="15"/>
        <v>149.60895259320574</v>
      </c>
      <c r="G69" s="322">
        <f t="shared" si="15"/>
        <v>145.5395566689408</v>
      </c>
      <c r="H69" s="322">
        <f t="shared" si="15"/>
        <v>135.15873100424491</v>
      </c>
      <c r="I69" s="322">
        <f t="shared" si="15"/>
        <v>138.86565895518802</v>
      </c>
      <c r="J69" s="322">
        <f t="shared" si="15"/>
        <v>151.50062581690796</v>
      </c>
      <c r="K69" s="322">
        <f t="shared" si="15"/>
        <v>169.74113620264799</v>
      </c>
      <c r="L69" s="322">
        <f t="shared" si="15"/>
        <v>172.65246391315128</v>
      </c>
      <c r="M69" s="322">
        <f t="shared" si="15"/>
        <v>177.03919286140342</v>
      </c>
      <c r="N69" s="322">
        <f t="shared" si="15"/>
        <v>192.15121550228392</v>
      </c>
      <c r="O69" s="322">
        <f t="shared" si="15"/>
        <v>200.40871792545519</v>
      </c>
      <c r="P69" s="322">
        <f t="shared" si="15"/>
        <v>192.49793257338942</v>
      </c>
      <c r="Q69" s="322">
        <f t="shared" si="15"/>
        <v>189.32826560729592</v>
      </c>
      <c r="R69" s="322">
        <f t="shared" si="15"/>
        <v>198.98309626481165</v>
      </c>
      <c r="S69" s="322">
        <f t="shared" si="15"/>
        <v>195.8164986646953</v>
      </c>
      <c r="T69" s="322">
        <f t="shared" si="15"/>
        <v>195.66354361426681</v>
      </c>
      <c r="U69" s="322">
        <f t="shared" si="15"/>
        <v>186.79312230126803</v>
      </c>
      <c r="V69" s="322">
        <f t="shared" si="15"/>
        <v>191.12818539845696</v>
      </c>
      <c r="W69" s="322">
        <f t="shared" si="15"/>
        <v>167.87837833336215</v>
      </c>
      <c r="X69" s="322">
        <f t="shared" si="15"/>
        <v>155.97334992040172</v>
      </c>
      <c r="Y69" s="322">
        <f t="shared" si="15"/>
        <v>162.40565192708951</v>
      </c>
      <c r="DA69" s="95"/>
    </row>
    <row r="70" spans="1:105" ht="12" customHeight="1" x14ac:dyDescent="0.25">
      <c r="A70" s="55" t="s">
        <v>91</v>
      </c>
      <c r="B70" s="334">
        <f>IF(B$6=0,0,B$6/WWP!B$5*1000)</f>
        <v>1.6281449102854106</v>
      </c>
      <c r="C70" s="334">
        <f>IF(C$6=0,0,C$6/WWP!C$5*1000)</f>
        <v>1.9153893024486601</v>
      </c>
      <c r="D70" s="334">
        <f>IF(D$6=0,0,D$6/WWP!D$5*1000)</f>
        <v>2.9698306650316972</v>
      </c>
      <c r="E70" s="334">
        <f>IF(E$6=0,0,E$6/WWP!E$5*1000)</f>
        <v>1.5883430191104919</v>
      </c>
      <c r="F70" s="334">
        <f>IF(F$6=0,0,F$6/WWP!F$5*1000)</f>
        <v>1.7591416856172695</v>
      </c>
      <c r="G70" s="334">
        <f>IF(G$6=0,0,G$6/WWP!G$5*1000)</f>
        <v>1.7601149834785714</v>
      </c>
      <c r="H70" s="334">
        <f>IF(H$6=0,0,H$6/WWP!H$5*1000)</f>
        <v>1.4783531742032803</v>
      </c>
      <c r="I70" s="334">
        <f>IF(I$6=0,0,I$6/WWP!I$5*1000)</f>
        <v>1.357644377260077</v>
      </c>
      <c r="J70" s="334">
        <f>IF(J$6=0,0,J$6/WWP!J$5*1000)</f>
        <v>1.583452961681856</v>
      </c>
      <c r="K70" s="334">
        <f>IF(K$6=0,0,K$6/WWP!K$5*1000)</f>
        <v>1.8845126007535415</v>
      </c>
      <c r="L70" s="334">
        <f>IF(L$6=0,0,L$6/WWP!L$5*1000)</f>
        <v>1.8574060286651028</v>
      </c>
      <c r="M70" s="334">
        <f>IF(M$6=0,0,M$6/WWP!M$5*1000)</f>
        <v>2.3991108374460017</v>
      </c>
      <c r="N70" s="334">
        <f>IF(N$6=0,0,N$6/WWP!N$5*1000)</f>
        <v>3.1501384803882186</v>
      </c>
      <c r="O70" s="334">
        <f>IF(O$6=0,0,O$6/WWP!O$5*1000)</f>
        <v>2.7913962104221408</v>
      </c>
      <c r="P70" s="334">
        <f>IF(P$6=0,0,P$6/WWP!P$5*1000)</f>
        <v>1.8169765734384185</v>
      </c>
      <c r="Q70" s="334">
        <f>IF(Q$6=0,0,Q$6/WWP!Q$5*1000)</f>
        <v>2.176079234341056</v>
      </c>
      <c r="R70" s="334">
        <f>IF(R$6=0,0,R$6/WWP!R$5*1000)</f>
        <v>2.343656812346476</v>
      </c>
      <c r="S70" s="334">
        <f>IF(S$6=0,0,S$6/WWP!S$5*1000)</f>
        <v>2.2831069633837071</v>
      </c>
      <c r="T70" s="334">
        <f>IF(T$6=0,0,T$6/WWP!T$5*1000)</f>
        <v>2.3233140989102572</v>
      </c>
      <c r="U70" s="334">
        <f>IF(U$6=0,0,U$6/WWP!U$5*1000)</f>
        <v>2.0504744488733202</v>
      </c>
      <c r="V70" s="334">
        <f>IF(V$6=0,0,V$6/WWP!V$5*1000)</f>
        <v>2.0221211311730918</v>
      </c>
      <c r="W70" s="334">
        <f>IF(W$6=0,0,W$6/WWP!W$5*1000)</f>
        <v>1.7320684911754276</v>
      </c>
      <c r="X70" s="334">
        <f>IF(X$6=0,0,X$6/WWP!X$5*1000)</f>
        <v>1.6117127751913833</v>
      </c>
      <c r="Y70" s="334">
        <f>IF(Y$6=0,0,Y$6/WWP!Y$5*1000)</f>
        <v>1.5403890509085045</v>
      </c>
      <c r="DA70" s="67"/>
    </row>
    <row r="71" spans="1:105" ht="12" customHeight="1" x14ac:dyDescent="0.25">
      <c r="A71" s="173" t="s">
        <v>92</v>
      </c>
      <c r="B71" s="335">
        <f>IF(B$7=0,0,B$7/WWP!B$5*1000)</f>
        <v>1.7697227285710986</v>
      </c>
      <c r="C71" s="335">
        <f>IF(C$7=0,0,C$7/WWP!C$5*1000)</f>
        <v>2.0819448939659346</v>
      </c>
      <c r="D71" s="335">
        <f>IF(D$7=0,0,D$7/WWP!D$5*1000)</f>
        <v>3.2280768098170629</v>
      </c>
      <c r="E71" s="335">
        <f>IF(E$7=0,0,E$7/WWP!E$5*1000)</f>
        <v>1.7264598033809702</v>
      </c>
      <c r="F71" s="335">
        <f>IF(F$7=0,0,F$7/WWP!F$5*1000)</f>
        <v>1.9121105278448589</v>
      </c>
      <c r="G71" s="335">
        <f>IF(G$7=0,0,G$7/WWP!G$5*1000)</f>
        <v>1.9131684603027954</v>
      </c>
      <c r="H71" s="335">
        <f>IF(H$7=0,0,H$7/WWP!H$5*1000)</f>
        <v>1.6069056241340005</v>
      </c>
      <c r="I71" s="335">
        <f>IF(I$7=0,0,I$7/WWP!I$5*1000)</f>
        <v>1.4757004100653008</v>
      </c>
      <c r="J71" s="335">
        <f>IF(J$7=0,0,J$7/WWP!J$5*1000)</f>
        <v>1.7211445235672345</v>
      </c>
      <c r="K71" s="335">
        <f>IF(K$7=0,0,K$7/WWP!K$5*1000)</f>
        <v>2.0483832616886319</v>
      </c>
      <c r="L71" s="335">
        <f>IF(L$7=0,0,L$7/WWP!L$5*1000)</f>
        <v>2.0189195963751119</v>
      </c>
      <c r="M71" s="335">
        <f>IF(M$7=0,0,M$7/WWP!M$5*1000)</f>
        <v>2.6077291711369592</v>
      </c>
      <c r="N71" s="335">
        <f>IF(N$7=0,0,N$7/WWP!N$5*1000)</f>
        <v>3.424063565639369</v>
      </c>
      <c r="O71" s="335">
        <f>IF(O$7=0,0,O$7/WWP!O$5*1000)</f>
        <v>3.0341263156762404</v>
      </c>
      <c r="P71" s="335">
        <f>IF(P$7=0,0,P$7/WWP!P$5*1000)</f>
        <v>1.9749745363461064</v>
      </c>
      <c r="Q71" s="335">
        <f>IF(Q$7=0,0,Q$7/WWP!Q$5*1000)</f>
        <v>2.3653035155881041</v>
      </c>
      <c r="R71" s="335">
        <f>IF(R$7=0,0,R$7/WWP!R$5*1000)</f>
        <v>2.5474530568983438</v>
      </c>
      <c r="S71" s="335">
        <f>IF(S$7=0,0,S$7/WWP!S$5*1000)</f>
        <v>2.4816380036779422</v>
      </c>
      <c r="T71" s="335">
        <f>IF(T$7=0,0,T$7/WWP!T$5*1000)</f>
        <v>2.5253414118589754</v>
      </c>
      <c r="U71" s="335">
        <f>IF(U$7=0,0,U$7/WWP!U$5*1000)</f>
        <v>2.2287765748623043</v>
      </c>
      <c r="V71" s="335">
        <f>IF(V$7=0,0,V$7/WWP!V$5*1000)</f>
        <v>2.1979577512751005</v>
      </c>
      <c r="W71" s="335">
        <f>IF(W$7=0,0,W$7/WWP!W$5*1000)</f>
        <v>1.8826831425819865</v>
      </c>
      <c r="X71" s="335">
        <f>IF(X$7=0,0,X$7/WWP!X$5*1000)</f>
        <v>1.751861712164547</v>
      </c>
      <c r="Y71" s="335">
        <f>IF(Y$7=0,0,Y$7/WWP!Y$5*1000)</f>
        <v>1.6743359249005485</v>
      </c>
      <c r="DA71" s="177"/>
    </row>
    <row r="72" spans="1:105" ht="12" customHeight="1" x14ac:dyDescent="0.25">
      <c r="A72" s="173" t="s">
        <v>93</v>
      </c>
      <c r="B72" s="335">
        <f>IF(B$8=0,0,B$8/WWP!B$5*1000)</f>
        <v>4.3889123668563244</v>
      </c>
      <c r="C72" s="335">
        <f>IF(C$8=0,0,C$8/WWP!C$5*1000)</f>
        <v>5.1632233370355207</v>
      </c>
      <c r="D72" s="335">
        <f>IF(D$8=0,0,D$8/WWP!D$5*1000)</f>
        <v>8.0056304883463127</v>
      </c>
      <c r="E72" s="335">
        <f>IF(E$8=0,0,E$8/WWP!E$5*1000)</f>
        <v>4.2816203123848053</v>
      </c>
      <c r="F72" s="335">
        <f>IF(F$8=0,0,F$8/WWP!F$5*1000)</f>
        <v>4.7420341090552487</v>
      </c>
      <c r="G72" s="335">
        <f>IF(G$8=0,0,G$8/WWP!G$5*1000)</f>
        <v>4.7446577815509317</v>
      </c>
      <c r="H72" s="335">
        <f>IF(H$8=0,0,H$8/WWP!H$5*1000)</f>
        <v>3.9851259478523215</v>
      </c>
      <c r="I72" s="335">
        <f>IF(I$8=0,0,I$8/WWP!I$5*1000)</f>
        <v>3.6597370169619472</v>
      </c>
      <c r="J72" s="335">
        <f>IF(J$8=0,0,J$8/WWP!J$5*1000)</f>
        <v>4.268438418446741</v>
      </c>
      <c r="K72" s="335">
        <f>IF(K$8=0,0,K$8/WWP!K$5*1000)</f>
        <v>5.0799904889878063</v>
      </c>
      <c r="L72" s="335">
        <f>IF(L$8=0,0,L$8/WWP!L$5*1000)</f>
        <v>5.0069205990102787</v>
      </c>
      <c r="M72" s="335">
        <f>IF(M$8=0,0,M$8/WWP!M$5*1000)</f>
        <v>6.4671683444196573</v>
      </c>
      <c r="N72" s="335">
        <f>IF(N$8=0,0,N$8/WWP!N$5*1000)</f>
        <v>8.4916776427856338</v>
      </c>
      <c r="O72" s="335">
        <f>IF(O$8=0,0,O$8/WWP!O$5*1000)</f>
        <v>7.5246332628770762</v>
      </c>
      <c r="P72" s="335">
        <f>IF(P$8=0,0,P$8/WWP!P$5*1000)</f>
        <v>4.8979368501383451</v>
      </c>
      <c r="Q72" s="335">
        <f>IF(Q$8=0,0,Q$8/WWP!Q$5*1000)</f>
        <v>5.865952718658499</v>
      </c>
      <c r="R72" s="335">
        <f>IF(R$8=0,0,R$8/WWP!R$5*1000)</f>
        <v>6.3176835811078922</v>
      </c>
      <c r="S72" s="335">
        <f>IF(S$8=0,0,S$8/WWP!S$5*1000)</f>
        <v>6.1544622491212948</v>
      </c>
      <c r="T72" s="335">
        <f>IF(T$8=0,0,T$8/WWP!T$5*1000)</f>
        <v>6.2628467014102567</v>
      </c>
      <c r="U72" s="335">
        <f>IF(U$8=0,0,U$8/WWP!U$5*1000)</f>
        <v>5.5273659056585149</v>
      </c>
      <c r="V72" s="335">
        <f>IF(V$8=0,0,V$8/WWP!V$5*1000)</f>
        <v>5.4509352231622499</v>
      </c>
      <c r="W72" s="335">
        <f>IF(W$8=0,0,W$8/WWP!W$5*1000)</f>
        <v>4.6690541936033245</v>
      </c>
      <c r="X72" s="335">
        <f>IF(X$8=0,0,X$8/WWP!X$5*1000)</f>
        <v>4.344617046168076</v>
      </c>
      <c r="Y72" s="335">
        <f>IF(Y$8=0,0,Y$8/WWP!Y$5*1000)</f>
        <v>4.1523530937533595</v>
      </c>
      <c r="DA72" s="177"/>
    </row>
    <row r="73" spans="1:105" ht="12" customHeight="1" x14ac:dyDescent="0.25">
      <c r="A73" s="173" t="s">
        <v>94</v>
      </c>
      <c r="B73" s="335">
        <f>IF(B$9=0,0,B$9/WWP!B$5*1000)</f>
        <v>13.449892737140349</v>
      </c>
      <c r="C73" s="335">
        <f>IF(C$9=0,0,C$9/WWP!C$5*1000)</f>
        <v>15.822781194141104</v>
      </c>
      <c r="D73" s="335">
        <f>IF(D$9=0,0,D$9/WWP!D$5*1000)</f>
        <v>24.533383754609677</v>
      </c>
      <c r="E73" s="335">
        <f>IF(E$9=0,0,E$9/WWP!E$5*1000)</f>
        <v>13.121094505695368</v>
      </c>
      <c r="F73" s="335">
        <f>IF(F$9=0,0,F$9/WWP!F$5*1000)</f>
        <v>14.53204001162092</v>
      </c>
      <c r="G73" s="335">
        <f>IF(G$9=0,0,G$9/WWP!G$5*1000)</f>
        <v>14.540080298301238</v>
      </c>
      <c r="H73" s="335">
        <f>IF(H$9=0,0,H$9/WWP!H$5*1000)</f>
        <v>12.212482743418406</v>
      </c>
      <c r="I73" s="335">
        <f>IF(I$9=0,0,I$9/WWP!I$5*1000)</f>
        <v>11.21532311649629</v>
      </c>
      <c r="J73" s="335">
        <f>IF(J$9=0,0,J$9/WWP!J$5*1000)</f>
        <v>13.080698379110983</v>
      </c>
      <c r="K73" s="335">
        <f>IF(K$9=0,0,K$9/WWP!K$5*1000)</f>
        <v>15.567712788833608</v>
      </c>
      <c r="L73" s="335">
        <f>IF(L$9=0,0,L$9/WWP!L$5*1000)</f>
        <v>15.343788932450853</v>
      </c>
      <c r="M73" s="335">
        <f>IF(M$9=0,0,M$9/WWP!M$5*1000)</f>
        <v>19.818741700640885</v>
      </c>
      <c r="N73" s="335">
        <f>IF(N$9=0,0,N$9/WWP!N$5*1000)</f>
        <v>26.022883098859204</v>
      </c>
      <c r="O73" s="335">
        <f>IF(O$9=0,0,O$9/WWP!O$5*1000)</f>
        <v>23.059359999139428</v>
      </c>
      <c r="P73" s="335">
        <f>IF(P$9=0,0,P$9/WWP!P$5*1000)</f>
        <v>15.009806476230413</v>
      </c>
      <c r="Q73" s="335">
        <f>IF(Q$9=0,0,Q$9/WWP!Q$5*1000)</f>
        <v>17.976306718469594</v>
      </c>
      <c r="R73" s="335">
        <f>IF(R$9=0,0,R$9/WWP!R$5*1000)</f>
        <v>19.360643232427414</v>
      </c>
      <c r="S73" s="335">
        <f>IF(S$9=0,0,S$9/WWP!S$5*1000)</f>
        <v>18.860448827952361</v>
      </c>
      <c r="T73" s="335">
        <f>IF(T$9=0,0,T$9/WWP!T$5*1000)</f>
        <v>19.192594730128214</v>
      </c>
      <c r="U73" s="335">
        <f>IF(U$9=0,0,U$9/WWP!U$5*1000)</f>
        <v>16.938701968953513</v>
      </c>
      <c r="V73" s="335">
        <f>IF(V$9=0,0,V$9/WWP!V$5*1000)</f>
        <v>16.704478909690767</v>
      </c>
      <c r="W73" s="335">
        <f>IF(W$9=0,0,W$9/WWP!W$5*1000)</f>
        <v>14.308391883623097</v>
      </c>
      <c r="X73" s="335">
        <f>IF(X$9=0,0,X$9/WWP!X$5*1000)</f>
        <v>13.314149012450555</v>
      </c>
      <c r="Y73" s="335">
        <f>IF(Y$9=0,0,Y$9/WWP!Y$5*1000)</f>
        <v>12.724953029244173</v>
      </c>
      <c r="DA73" s="177"/>
    </row>
    <row r="74" spans="1:105" ht="12" customHeight="1" x14ac:dyDescent="0.25">
      <c r="A74" s="56" t="s">
        <v>95</v>
      </c>
      <c r="B74" s="336">
        <f>IF(B$10=0,0,B$10/WWP!B$5*1000)</f>
        <v>2.680075931318056</v>
      </c>
      <c r="C74" s="336">
        <f>IF(C$10=0,0,C$10/WWP!C$5*1000)</f>
        <v>2.884372060172542</v>
      </c>
      <c r="D74" s="336">
        <f>IF(D$10=0,0,D$10/WWP!D$5*1000)</f>
        <v>4.7856263180061092</v>
      </c>
      <c r="E74" s="336">
        <f>IF(E$10=0,0,E$10/WWP!E$5*1000)</f>
        <v>2.7599205208365647</v>
      </c>
      <c r="F74" s="336">
        <f>IF(F$10=0,0,F$10/WWP!F$5*1000)</f>
        <v>3.0545244447842492</v>
      </c>
      <c r="G74" s="336">
        <f>IF(G$10=0,0,G$10/WWP!G$5*1000)</f>
        <v>3.0311721490808559</v>
      </c>
      <c r="H74" s="336">
        <f>IF(H$10=0,0,H$10/WWP!H$5*1000)</f>
        <v>2.5737153452062604</v>
      </c>
      <c r="I74" s="336">
        <f>IF(I$10=0,0,I$10/WWP!I$5*1000)</f>
        <v>2.472218051606311</v>
      </c>
      <c r="J74" s="336">
        <f>IF(J$10=0,0,J$10/WWP!J$5*1000)</f>
        <v>2.7938182761795716</v>
      </c>
      <c r="K74" s="336">
        <f>IF(K$10=0,0,K$10/WWP!K$5*1000)</f>
        <v>3.2570800206556427</v>
      </c>
      <c r="L74" s="336">
        <f>IF(L$10=0,0,L$10/WWP!L$5*1000)</f>
        <v>3.2375632880969518</v>
      </c>
      <c r="M74" s="336">
        <f>IF(M$10=0,0,M$10/WWP!M$5*1000)</f>
        <v>4.06900788972216</v>
      </c>
      <c r="N74" s="336">
        <f>IF(N$10=0,0,N$10/WWP!N$5*1000)</f>
        <v>5.2633999832322891</v>
      </c>
      <c r="O74" s="336">
        <f>IF(O$10=0,0,O$10/WWP!O$5*1000)</f>
        <v>4.8187886798054231</v>
      </c>
      <c r="P74" s="336">
        <f>IF(P$10=0,0,P$10/WWP!P$5*1000)</f>
        <v>3.1716724048362086</v>
      </c>
      <c r="Q74" s="336">
        <f>IF(Q$10=0,0,Q$10/WWP!Q$5*1000)</f>
        <v>3.7709681113583722</v>
      </c>
      <c r="R74" s="336">
        <f>IF(R$10=0,0,R$10/WWP!R$5*1000)</f>
        <v>4.1469690699128012</v>
      </c>
      <c r="S74" s="336">
        <f>IF(S$10=0,0,S$10/WWP!S$5*1000)</f>
        <v>4.0252340479338944</v>
      </c>
      <c r="T74" s="336">
        <f>IF(T$10=0,0,T$10/WWP!T$5*1000)</f>
        <v>4.0089642498451772</v>
      </c>
      <c r="U74" s="336">
        <f>IF(U$10=0,0,U$10/WWP!U$5*1000)</f>
        <v>3.5613330095399669</v>
      </c>
      <c r="V74" s="336">
        <f>IF(V$10=0,0,V$10/WWP!V$5*1000)</f>
        <v>3.5311666164925803</v>
      </c>
      <c r="W74" s="336">
        <f>IF(W$10=0,0,W$10/WWP!W$5*1000)</f>
        <v>3.0223490014618823</v>
      </c>
      <c r="X74" s="336">
        <f>IF(X$10=0,0,X$10/WWP!X$5*1000)</f>
        <v>2.8354525463452558</v>
      </c>
      <c r="Y74" s="336">
        <f>IF(Y$10=0,0,Y$10/WWP!Y$5*1000)</f>
        <v>2.7263103518543073</v>
      </c>
      <c r="DA74" s="68"/>
    </row>
    <row r="75" spans="1:105" ht="12" customHeight="1" x14ac:dyDescent="0.25">
      <c r="A75" s="174" t="s">
        <v>2898</v>
      </c>
      <c r="B75" s="349">
        <f>IF(B$16=0,0,B$16/WWP!B$5*1000)</f>
        <v>72.066525681376859</v>
      </c>
      <c r="C75" s="349">
        <f>IF(C$16=0,0,C$16/WWP!C$5*1000)</f>
        <v>61.790034521913775</v>
      </c>
      <c r="D75" s="349">
        <f>IF(D$16=0,0,D$16/WWP!D$5*1000)</f>
        <v>45.089479313568326</v>
      </c>
      <c r="E75" s="349">
        <f>IF(E$16=0,0,E$16/WWP!E$5*1000)</f>
        <v>85.915102125159763</v>
      </c>
      <c r="F75" s="349">
        <f>IF(F$16=0,0,F$16/WWP!F$5*1000)</f>
        <v>93.034225750530325</v>
      </c>
      <c r="G75" s="349">
        <f>IF(G$16=0,0,G$16/WWP!G$5*1000)</f>
        <v>90.03585904621066</v>
      </c>
      <c r="H75" s="349">
        <f>IF(H$16=0,0,H$16/WWP!H$5*1000)</f>
        <v>85.948360093652283</v>
      </c>
      <c r="I75" s="349">
        <f>IF(I$16=0,0,I$16/WWP!I$5*1000)</f>
        <v>91.439254024179945</v>
      </c>
      <c r="J75" s="349">
        <f>IF(J$16=0,0,J$16/WWP!J$5*1000)</f>
        <v>97.832559747230292</v>
      </c>
      <c r="K75" s="349">
        <f>IF(K$16=0,0,K$16/WWP!K$5*1000)</f>
        <v>108.03812594189199</v>
      </c>
      <c r="L75" s="349">
        <f>IF(L$16=0,0,L$16/WWP!L$5*1000)</f>
        <v>110.66442604950241</v>
      </c>
      <c r="M75" s="349">
        <f>IF(M$16=0,0,M$16/WWP!M$5*1000)</f>
        <v>103.09471251213864</v>
      </c>
      <c r="N75" s="349">
        <f>IF(N$16=0,0,N$16/WWP!N$5*1000)</f>
        <v>99.887286127321232</v>
      </c>
      <c r="O75" s="349">
        <f>IF(O$16=0,0,O$16/WWP!O$5*1000)</f>
        <v>116.28331968109522</v>
      </c>
      <c r="P75" s="349">
        <f>IF(P$16=0,0,P$16/WWP!P$5*1000)</f>
        <v>130.99218468184191</v>
      </c>
      <c r="Q75" s="349">
        <f>IF(Q$16=0,0,Q$16/WWP!Q$5*1000)</f>
        <v>120.35405166357035</v>
      </c>
      <c r="R75" s="349">
        <f>IF(R$16=0,0,R$16/WWP!R$5*1000)</f>
        <v>127.8027266469674</v>
      </c>
      <c r="S75" s="349">
        <f>IF(S$16=0,0,S$16/WWP!S$5*1000)</f>
        <v>125.62642833482623</v>
      </c>
      <c r="T75" s="349">
        <f>IF(T$16=0,0,T$16/WWP!T$5*1000)</f>
        <v>121.94324458443768</v>
      </c>
      <c r="U75" s="349">
        <f>IF(U$16=0,0,U$16/WWP!U$5*1000)</f>
        <v>120.789495994497</v>
      </c>
      <c r="V75" s="349">
        <f>IF(V$16=0,0,V$16/WWP!V$5*1000)</f>
        <v>126.21226392134069</v>
      </c>
      <c r="W75" s="349">
        <f>IF(W$16=0,0,W$16/WWP!W$5*1000)</f>
        <v>111.72605601630778</v>
      </c>
      <c r="X75" s="349">
        <f>IF(X$16=0,0,X$16/WWP!X$5*1000)</f>
        <v>104.55692063527135</v>
      </c>
      <c r="Y75" s="349">
        <f>IF(Y$16=0,0,Y$16/WWP!Y$5*1000)</f>
        <v>111.59101538866138</v>
      </c>
      <c r="DA75" s="178"/>
    </row>
    <row r="76" spans="1:105" ht="12" customHeight="1" x14ac:dyDescent="0.25">
      <c r="A76" s="174" t="s">
        <v>2910</v>
      </c>
      <c r="B76" s="349">
        <f>IF(B$27=0,0,B$27/WWP!B$5*1000)</f>
        <v>8.2823023697127471</v>
      </c>
      <c r="C76" s="349">
        <f>IF(C$27=0,0,C$27/WWP!C$5*1000)</f>
        <v>9.7435021037605818</v>
      </c>
      <c r="D76" s="349">
        <f>IF(D$27=0,0,D$27/WWP!D$5*1000)</f>
        <v>15.107399469943861</v>
      </c>
      <c r="E76" s="349">
        <f>IF(E$27=0,0,E$27/WWP!E$5*1000)</f>
        <v>8.0798318798229385</v>
      </c>
      <c r="F76" s="349">
        <f>IF(F$27=0,0,F$27/WWP!F$5*1000)</f>
        <v>8.9486772703139401</v>
      </c>
      <c r="G76" s="349">
        <f>IF(G$27=0,0,G$27/WWP!G$5*1000)</f>
        <v>8.9536283942170805</v>
      </c>
      <c r="H76" s="349">
        <f>IF(H$27=0,0,H$27/WWP!H$5*1000)</f>
        <v>7.5203183209471218</v>
      </c>
      <c r="I76" s="349">
        <f>IF(I$27=0,0,I$27/WWP!I$5*1000)</f>
        <v>6.9062779191056105</v>
      </c>
      <c r="J76" s="349">
        <f>IF(J$27=0,0,J$27/WWP!J$5*1000)</f>
        <v>8.0549563702946596</v>
      </c>
      <c r="K76" s="349">
        <f>IF(K$27=0,0,K$27/WWP!K$5*1000)</f>
        <v>9.5864336647028026</v>
      </c>
      <c r="L76" s="349">
        <f>IF(L$27=0,0,L$27/WWP!L$5*1000)</f>
        <v>9.4485437110355246</v>
      </c>
      <c r="M76" s="349">
        <f>IF(M$27=0,0,M$27/WWP!M$5*1000)</f>
        <v>12.20417252092097</v>
      </c>
      <c r="N76" s="349">
        <f>IF(N$27=0,0,N$27/WWP!N$5*1000)</f>
        <v>16.024617487192248</v>
      </c>
      <c r="O76" s="349">
        <f>IF(O$27=0,0,O$27/WWP!O$5*1000)</f>
        <v>14.199711157364806</v>
      </c>
      <c r="P76" s="349">
        <f>IF(P$27=0,0,P$27/WWP!P$5*1000)</f>
        <v>9.242880830099784</v>
      </c>
      <c r="Q76" s="349">
        <f>IF(Q$27=0,0,Q$27/WWP!Q$5*1000)</f>
        <v>11.069620452952334</v>
      </c>
      <c r="R76" s="349">
        <f>IF(R$27=0,0,R$27/WWP!R$5*1000)</f>
        <v>11.922080306284249</v>
      </c>
      <c r="S76" s="349">
        <f>IF(S$27=0,0,S$27/WWP!S$5*1000)</f>
        <v>11.614065857212776</v>
      </c>
      <c r="T76" s="349">
        <f>IF(T$27=0,0,T$27/WWP!T$5*1000)</f>
        <v>11.81859780750001</v>
      </c>
      <c r="U76" s="349">
        <f>IF(U$27=0,0,U$27/WWP!U$5*1000)</f>
        <v>10.430674370355588</v>
      </c>
      <c r="V76" s="349">
        <f>IF(V$27=0,0,V$27/WWP!V$5*1000)</f>
        <v>10.28644227596747</v>
      </c>
      <c r="W76" s="349">
        <f>IF(W$27=0,0,W$27/WWP!W$5*1000)</f>
        <v>8.8109571072836932</v>
      </c>
      <c r="X76" s="349">
        <f>IF(X$27=0,0,X$27/WWP!X$5*1000)</f>
        <v>8.1987128129300793</v>
      </c>
      <c r="Y76" s="349">
        <f>IF(Y$27=0,0,Y$27/WWP!Y$5*1000)</f>
        <v>7.8358921285345673</v>
      </c>
      <c r="DA76" s="178"/>
    </row>
    <row r="77" spans="1:105" ht="12" customHeight="1" x14ac:dyDescent="0.25">
      <c r="A77" s="174" t="s">
        <v>2912</v>
      </c>
      <c r="B77" s="349">
        <f>IF(B$28=0,0,B$28/WWP!B$5*1000)</f>
        <v>13.349968838688383</v>
      </c>
      <c r="C77" s="349">
        <f>IF(C$28=0,0,C$28/WWP!C$5*1000)</f>
        <v>11.711310217291183</v>
      </c>
      <c r="D77" s="349">
        <f>IF(D$28=0,0,D$28/WWP!D$5*1000)</f>
        <v>9.0991005925079111</v>
      </c>
      <c r="E77" s="349">
        <f>IF(E$28=0,0,E$28/WWP!E$5*1000)</f>
        <v>13.652015904943678</v>
      </c>
      <c r="F77" s="349">
        <f>IF(F$28=0,0,F$28/WWP!F$5*1000)</f>
        <v>14.54833046356838</v>
      </c>
      <c r="G77" s="349">
        <f>IF(G$28=0,0,G$28/WWP!G$5*1000)</f>
        <v>13.479091183141843</v>
      </c>
      <c r="H77" s="349">
        <f>IF(H$28=0,0,H$28/WWP!H$5*1000)</f>
        <v>13.885347896536825</v>
      </c>
      <c r="I77" s="349">
        <f>IF(I$28=0,0,I$28/WWP!I$5*1000)</f>
        <v>14.877051401614839</v>
      </c>
      <c r="J77" s="349">
        <f>IF(J$28=0,0,J$28/WWP!J$5*1000)</f>
        <v>15.794568571960149</v>
      </c>
      <c r="K77" s="349">
        <f>IF(K$28=0,0,K$28/WWP!K$5*1000)</f>
        <v>16.696601953667304</v>
      </c>
      <c r="L77" s="349">
        <f>IF(L$28=0,0,L$28/WWP!L$5*1000)</f>
        <v>17.601662930072955</v>
      </c>
      <c r="M77" s="349">
        <f>IF(M$28=0,0,M$28/WWP!M$5*1000)</f>
        <v>16.725779585097584</v>
      </c>
      <c r="N77" s="349">
        <f>IF(N$28=0,0,N$28/WWP!N$5*1000)</f>
        <v>17.212635422295062</v>
      </c>
      <c r="O77" s="349">
        <f>IF(O$28=0,0,O$28/WWP!O$5*1000)</f>
        <v>17.466260648967666</v>
      </c>
      <c r="P77" s="349">
        <f>IF(P$28=0,0,P$28/WWP!P$5*1000)</f>
        <v>18.080934476719495</v>
      </c>
      <c r="Q77" s="349">
        <f>IF(Q$28=0,0,Q$28/WWP!Q$5*1000)</f>
        <v>16.994575699056679</v>
      </c>
      <c r="R77" s="349">
        <f>IF(R$28=0,0,R$28/WWP!R$5*1000)</f>
        <v>15.112231323452161</v>
      </c>
      <c r="S77" s="349">
        <f>IF(S$28=0,0,S$28/WWP!S$5*1000)</f>
        <v>15.58508314617281</v>
      </c>
      <c r="T77" s="349">
        <f>IF(T$28=0,0,T$28/WWP!T$5*1000)</f>
        <v>18.240836260039099</v>
      </c>
      <c r="U77" s="349">
        <f>IF(U$28=0,0,U$28/WWP!U$5*1000)</f>
        <v>17.016260659017519</v>
      </c>
      <c r="V77" s="349">
        <f>IF(V$28=0,0,V$28/WWP!V$5*1000)</f>
        <v>16.586859157235089</v>
      </c>
      <c r="W77" s="349">
        <f>IF(W$28=0,0,W$28/WWP!W$5*1000)</f>
        <v>14.757878576743469</v>
      </c>
      <c r="X77" s="349">
        <f>IF(X$28=0,0,X$28/WWP!X$5*1000)</f>
        <v>12.875232066132197</v>
      </c>
      <c r="Y77" s="349">
        <f>IF(Y$28=0,0,Y$28/WWP!Y$5*1000)</f>
        <v>13.962681099620784</v>
      </c>
      <c r="DA77" s="178"/>
    </row>
    <row r="78" spans="1:105" ht="12" customHeight="1" x14ac:dyDescent="0.25">
      <c r="A78" s="41" t="s">
        <v>2936</v>
      </c>
      <c r="B78" s="337">
        <f>IF(B$48=0,0,B$48/WWP!B$5*1000)</f>
        <v>6.5508056520787834</v>
      </c>
      <c r="C78" s="337">
        <f>IF(C$48=0,0,C$48/WWP!C$5*1000)</f>
        <v>7.7065272195043129</v>
      </c>
      <c r="D78" s="337">
        <f>IF(D$48=0,0,D$48/WWP!D$5*1000)</f>
        <v>11.949049119218845</v>
      </c>
      <c r="E78" s="337">
        <f>IF(E$48=0,0,E$48/WWP!E$5*1000)</f>
        <v>6.3906636081950028</v>
      </c>
      <c r="F78" s="337">
        <f>IF(F$48=0,0,F$48/WWP!F$5*1000)</f>
        <v>7.0778683298705314</v>
      </c>
      <c r="G78" s="337">
        <f>IF(G$48=0,0,G$48/WWP!G$5*1000)</f>
        <v>7.0817843726568315</v>
      </c>
      <c r="H78" s="337">
        <f>IF(H$48=0,0,H$48/WWP!H$5*1000)</f>
        <v>5.94812185829442</v>
      </c>
      <c r="I78" s="337">
        <f>IF(I$48=0,0,I$48/WWP!I$5*1000)</f>
        <v>5.4624526378977221</v>
      </c>
      <c r="J78" s="337">
        <f>IF(J$48=0,0,J$48/WWP!J$5*1000)</f>
        <v>6.3709885684364815</v>
      </c>
      <c r="K78" s="337">
        <f>IF(K$48=0,0,K$48/WWP!K$5*1000)</f>
        <v>7.582295481466649</v>
      </c>
      <c r="L78" s="337">
        <f>IF(L$48=0,0,L$48/WWP!L$5*1000)</f>
        <v>7.4732327779421155</v>
      </c>
      <c r="M78" s="337">
        <f>IF(M$48=0,0,M$48/WWP!M$5*1000)</f>
        <v>9.6527702998805722</v>
      </c>
      <c r="N78" s="337">
        <f>IF(N$48=0,0,N$48/WWP!N$5*1000)</f>
        <v>12.674513694570695</v>
      </c>
      <c r="O78" s="337">
        <f>IF(O$48=0,0,O$48/WWP!O$5*1000)</f>
        <v>11.23112197010718</v>
      </c>
      <c r="P78" s="337">
        <f>IF(P$48=0,0,P$48/WWP!P$5*1000)</f>
        <v>7.3105657437387546</v>
      </c>
      <c r="Q78" s="337">
        <f>IF(Q$48=0,0,Q$48/WWP!Q$5*1000)</f>
        <v>8.7554074933009325</v>
      </c>
      <c r="R78" s="337">
        <f>IF(R$48=0,0,R$48/WWP!R$5*1000)</f>
        <v>9.429652235414915</v>
      </c>
      <c r="S78" s="337">
        <f>IF(S$48=0,0,S$48/WWP!S$5*1000)</f>
        <v>9.186031234414278</v>
      </c>
      <c r="T78" s="337">
        <f>IF(T$48=0,0,T$48/WWP!T$5*1000)</f>
        <v>9.3478037701371886</v>
      </c>
      <c r="U78" s="337">
        <f>IF(U$48=0,0,U$48/WWP!U$5*1000)</f>
        <v>8.2500393695103114</v>
      </c>
      <c r="V78" s="337">
        <f>IF(V$48=0,0,V$48/WWP!V$5*1000)</f>
        <v>8.1359604121199194</v>
      </c>
      <c r="W78" s="337">
        <f>IF(W$48=0,0,W$48/WWP!W$5*1000)</f>
        <v>6.9689399205814855</v>
      </c>
      <c r="X78" s="337">
        <f>IF(X$48=0,0,X$48/WWP!X$5*1000)</f>
        <v>6.4846913137482867</v>
      </c>
      <c r="Y78" s="337">
        <f>IF(Y$48=0,0,Y$48/WWP!Y$5*1000)</f>
        <v>6.1977218596118737</v>
      </c>
      <c r="DA78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>
    <tabColor theme="6" tint="0.59999389629810485"/>
    <pageSetUpPr fitToPage="1"/>
  </sheetPr>
  <dimension ref="A1:DA78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Wood and wood products / final energy consumption"</f>
        <v>SI: Wood and wood products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100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26</v>
      </c>
      <c r="B5" s="223">
        <v>21.377532501409</v>
      </c>
      <c r="C5" s="223">
        <v>18.097048454705831</v>
      </c>
      <c r="D5" s="223">
        <v>11.592306487013451</v>
      </c>
      <c r="E5" s="223">
        <v>22.90866476379848</v>
      </c>
      <c r="F5" s="223">
        <v>25.76973435597872</v>
      </c>
      <c r="G5" s="223">
        <v>28.21225814887751</v>
      </c>
      <c r="H5" s="223">
        <v>29.56988884594611</v>
      </c>
      <c r="I5" s="223">
        <v>32.884951429985882</v>
      </c>
      <c r="J5" s="223">
        <v>28.017044040925949</v>
      </c>
      <c r="K5" s="223">
        <v>22.45714735304562</v>
      </c>
      <c r="L5" s="223">
        <v>24.419466076379489</v>
      </c>
      <c r="M5" s="223">
        <v>20.19782192700718</v>
      </c>
      <c r="N5" s="223">
        <v>17.22117715798375</v>
      </c>
      <c r="O5" s="223">
        <v>17.147077776510681</v>
      </c>
      <c r="P5" s="223">
        <v>26.08802831301665</v>
      </c>
      <c r="Q5" s="223">
        <v>22.594917800940401</v>
      </c>
      <c r="R5" s="223">
        <v>21.35227314016716</v>
      </c>
      <c r="S5" s="223">
        <v>20.49332978267454</v>
      </c>
      <c r="T5" s="223">
        <v>20.699841963855039</v>
      </c>
      <c r="U5" s="223">
        <v>21.98906599116442</v>
      </c>
      <c r="V5" s="223">
        <v>23.379174156745879</v>
      </c>
      <c r="W5" s="223">
        <v>25.990093748551061</v>
      </c>
      <c r="X5" s="223">
        <v>23.734196842955239</v>
      </c>
      <c r="Y5" s="223">
        <v>24.535255513150851</v>
      </c>
      <c r="DA5" s="89" t="s">
        <v>2938</v>
      </c>
    </row>
    <row r="6" spans="1:105" ht="12" customHeight="1" x14ac:dyDescent="0.25">
      <c r="A6" s="55" t="s">
        <v>91</v>
      </c>
      <c r="B6" s="259">
        <v>0.29595938701033209</v>
      </c>
      <c r="C6" s="259">
        <v>0.3019617014518175</v>
      </c>
      <c r="D6" s="259">
        <v>0.27731953430172601</v>
      </c>
      <c r="E6" s="259">
        <v>0.28993415459008132</v>
      </c>
      <c r="F6" s="259">
        <v>0.33049636123713788</v>
      </c>
      <c r="G6" s="259">
        <v>0.37107903815103632</v>
      </c>
      <c r="H6" s="259">
        <v>0.35422681619798718</v>
      </c>
      <c r="I6" s="259">
        <v>0.35331909100242698</v>
      </c>
      <c r="J6" s="259">
        <v>0.32037443693988588</v>
      </c>
      <c r="K6" s="259">
        <v>0.27147977293008418</v>
      </c>
      <c r="L6" s="259">
        <v>0.2899233826396595</v>
      </c>
      <c r="M6" s="259">
        <v>0.2965033905798572</v>
      </c>
      <c r="N6" s="259">
        <v>0.29959407798242782</v>
      </c>
      <c r="O6" s="259">
        <v>0.25922709504081132</v>
      </c>
      <c r="P6" s="259">
        <v>0.27567355185329562</v>
      </c>
      <c r="Q6" s="259">
        <v>0.28678240901656571</v>
      </c>
      <c r="R6" s="259">
        <v>0.27693739818755092</v>
      </c>
      <c r="S6" s="259">
        <v>0.26337948416400969</v>
      </c>
      <c r="T6" s="259">
        <v>0.27064179327842741</v>
      </c>
      <c r="U6" s="259">
        <v>0.26797622454983339</v>
      </c>
      <c r="V6" s="259">
        <v>0.2744446131298231</v>
      </c>
      <c r="W6" s="259">
        <v>0.29792256607557982</v>
      </c>
      <c r="X6" s="259">
        <v>0.27219892026705311</v>
      </c>
      <c r="Y6" s="259">
        <v>0.25993136809922912</v>
      </c>
      <c r="DA6" s="67" t="s">
        <v>2939</v>
      </c>
    </row>
    <row r="7" spans="1:105" ht="12" customHeight="1" x14ac:dyDescent="0.25">
      <c r="A7" s="173" t="s">
        <v>92</v>
      </c>
      <c r="B7" s="224">
        <v>8.3458185017004027E-2</v>
      </c>
      <c r="C7" s="224">
        <v>8.5150789783651398E-2</v>
      </c>
      <c r="D7" s="224">
        <v>7.8201895322126944E-2</v>
      </c>
      <c r="E7" s="224">
        <v>8.1759117563258502E-2</v>
      </c>
      <c r="F7" s="224">
        <v>9.3197336101431841E-2</v>
      </c>
      <c r="G7" s="224">
        <v>0.1046413270914766</v>
      </c>
      <c r="H7" s="224">
        <v>9.9889135002174612E-2</v>
      </c>
      <c r="I7" s="224">
        <v>9.9633163741790071E-2</v>
      </c>
      <c r="J7" s="224">
        <v>9.034303423501161E-2</v>
      </c>
      <c r="K7" s="224">
        <v>7.6555129223802046E-2</v>
      </c>
      <c r="L7" s="224">
        <v>8.1756079959212927E-2</v>
      </c>
      <c r="M7" s="224">
        <v>8.3611589681792581E-2</v>
      </c>
      <c r="N7" s="224">
        <v>8.4483138861830759E-2</v>
      </c>
      <c r="O7" s="224">
        <v>7.3099971850466239E-2</v>
      </c>
      <c r="P7" s="224">
        <v>7.7737741408633876E-2</v>
      </c>
      <c r="Q7" s="224">
        <v>8.0870350466333077E-2</v>
      </c>
      <c r="R7" s="224">
        <v>7.8094135987845745E-2</v>
      </c>
      <c r="S7" s="224">
        <v>7.4270912442035916E-2</v>
      </c>
      <c r="T7" s="224">
        <v>7.6318825650143057E-2</v>
      </c>
      <c r="U7" s="224">
        <v>7.5567156543196415E-2</v>
      </c>
      <c r="V7" s="224">
        <v>7.7391190497057158E-2</v>
      </c>
      <c r="W7" s="224">
        <v>8.4011785844820427E-2</v>
      </c>
      <c r="X7" s="224">
        <v>7.6757923033147019E-2</v>
      </c>
      <c r="Y7" s="224">
        <v>7.3298571231974877E-2</v>
      </c>
      <c r="DA7" s="177" t="s">
        <v>2940</v>
      </c>
    </row>
    <row r="8" spans="1:105" ht="12" customHeight="1" x14ac:dyDescent="0.25">
      <c r="A8" s="173" t="s">
        <v>93</v>
      </c>
      <c r="B8" s="224">
        <v>1.1321932508312771</v>
      </c>
      <c r="C8" s="224">
        <v>1.1551551172166119</v>
      </c>
      <c r="D8" s="224">
        <v>1.0608864555092681</v>
      </c>
      <c r="E8" s="224">
        <v>1.109143711670489</v>
      </c>
      <c r="F8" s="224">
        <v>1.2643145175994039</v>
      </c>
      <c r="G8" s="224">
        <v>1.419563632576716</v>
      </c>
      <c r="H8" s="224">
        <v>1.3550954224297389</v>
      </c>
      <c r="I8" s="224">
        <v>1.351622917805356</v>
      </c>
      <c r="J8" s="224">
        <v>1.2255930751388751</v>
      </c>
      <c r="K8" s="224">
        <v>1.0385464362308561</v>
      </c>
      <c r="L8" s="224">
        <v>1.1091025035517359</v>
      </c>
      <c r="M8" s="224">
        <v>1.134274337618441</v>
      </c>
      <c r="N8" s="224">
        <v>1.1460977687079841</v>
      </c>
      <c r="O8" s="224">
        <v>0.99167379147044443</v>
      </c>
      <c r="P8" s="224">
        <v>1.0545897462278879</v>
      </c>
      <c r="Q8" s="224">
        <v>1.097086702420949</v>
      </c>
      <c r="R8" s="224">
        <v>1.0594245930093551</v>
      </c>
      <c r="S8" s="224">
        <v>1.0075587647014039</v>
      </c>
      <c r="T8" s="224">
        <v>1.0353407433298001</v>
      </c>
      <c r="U8" s="224">
        <v>1.0251436046121301</v>
      </c>
      <c r="V8" s="224">
        <v>1.0498884385841061</v>
      </c>
      <c r="W8" s="224">
        <v>1.1397033964303049</v>
      </c>
      <c r="X8" s="224">
        <v>1.04129753586481</v>
      </c>
      <c r="Y8" s="224">
        <v>0.9943679895208517</v>
      </c>
      <c r="DA8" s="177" t="s">
        <v>2941</v>
      </c>
    </row>
    <row r="9" spans="1:105" ht="12" customHeight="1" x14ac:dyDescent="0.25">
      <c r="A9" s="173" t="s">
        <v>94</v>
      </c>
      <c r="B9" s="224">
        <v>2.5829084419531521</v>
      </c>
      <c r="C9" s="224">
        <v>2.6352920774200981</v>
      </c>
      <c r="D9" s="224">
        <v>2.4202339837980489</v>
      </c>
      <c r="E9" s="224">
        <v>2.5303247957974979</v>
      </c>
      <c r="F9" s="224">
        <v>2.884320886380269</v>
      </c>
      <c r="G9" s="224">
        <v>3.2384956258836519</v>
      </c>
      <c r="H9" s="224">
        <v>3.091422249404876</v>
      </c>
      <c r="I9" s="224">
        <v>3.0835003142560362</v>
      </c>
      <c r="J9" s="224">
        <v>2.7959844292052498</v>
      </c>
      <c r="K9" s="224">
        <v>2.3692689878971809</v>
      </c>
      <c r="L9" s="224">
        <v>2.5302307864066771</v>
      </c>
      <c r="M9" s="224">
        <v>2.5876560913734759</v>
      </c>
      <c r="N9" s="224">
        <v>2.6146292604429862</v>
      </c>
      <c r="O9" s="224">
        <v>2.2623369338865711</v>
      </c>
      <c r="P9" s="224">
        <v>2.4058691008176392</v>
      </c>
      <c r="Q9" s="224">
        <v>2.50281875744894</v>
      </c>
      <c r="R9" s="224">
        <v>2.4168989904219358</v>
      </c>
      <c r="S9" s="224">
        <v>2.2985758281109629</v>
      </c>
      <c r="T9" s="224">
        <v>2.361955738811508</v>
      </c>
      <c r="U9" s="224">
        <v>2.3386926822102612</v>
      </c>
      <c r="V9" s="224">
        <v>2.395143858291747</v>
      </c>
      <c r="W9" s="224">
        <v>2.6000415757655859</v>
      </c>
      <c r="X9" s="224">
        <v>2.3755451589165499</v>
      </c>
      <c r="Y9" s="224">
        <v>2.2684832935151791</v>
      </c>
      <c r="DA9" s="177" t="s">
        <v>2942</v>
      </c>
    </row>
    <row r="10" spans="1:105" ht="12" customHeight="1" x14ac:dyDescent="0.25">
      <c r="A10" s="56" t="s">
        <v>95</v>
      </c>
      <c r="B10" s="260">
        <v>0.76238377245070088</v>
      </c>
      <c r="C10" s="260">
        <v>0.75058093554329053</v>
      </c>
      <c r="D10" s="260">
        <v>0.78257479135488339</v>
      </c>
      <c r="E10" s="260">
        <v>0.86017972436403856</v>
      </c>
      <c r="F10" s="260">
        <v>0.98616314093584501</v>
      </c>
      <c r="G10" s="260">
        <v>1.105628757732515</v>
      </c>
      <c r="H10" s="260">
        <v>1.029168823665531</v>
      </c>
      <c r="I10" s="260">
        <v>1.046583613006929</v>
      </c>
      <c r="J10" s="260">
        <v>0.93692833643128182</v>
      </c>
      <c r="K10" s="260">
        <v>0.80049653244964281</v>
      </c>
      <c r="L10" s="260">
        <v>0.84746816850099915</v>
      </c>
      <c r="M10" s="260">
        <v>0.8679837690690887</v>
      </c>
      <c r="N10" s="260">
        <v>0.86974324031280015</v>
      </c>
      <c r="O10" s="260">
        <v>0.78100206953347173</v>
      </c>
      <c r="P10" s="260">
        <v>0.82765861498262194</v>
      </c>
      <c r="Q10" s="260">
        <v>0.86414624571922483</v>
      </c>
      <c r="R10" s="260">
        <v>0.86075004844914438</v>
      </c>
      <c r="S10" s="260">
        <v>0.81449220112866128</v>
      </c>
      <c r="T10" s="260">
        <v>0.80744299011198406</v>
      </c>
      <c r="U10" s="260">
        <v>0.80540933645995483</v>
      </c>
      <c r="V10" s="260">
        <v>0.83523760164552474</v>
      </c>
      <c r="W10" s="260">
        <v>0.90480172699843076</v>
      </c>
      <c r="X10" s="260">
        <v>0.83825481145985425</v>
      </c>
      <c r="Y10" s="260">
        <v>0.80411658133030417</v>
      </c>
      <c r="DA10" s="68" t="s">
        <v>2943</v>
      </c>
    </row>
    <row r="11" spans="1:105" ht="12" customHeight="1" x14ac:dyDescent="0.25">
      <c r="A11" s="37" t="s">
        <v>159</v>
      </c>
      <c r="B11" s="226">
        <v>0.1588396284009653</v>
      </c>
      <c r="C11" s="226">
        <v>7.3975167528628608E-2</v>
      </c>
      <c r="D11" s="226">
        <v>3.072902474826686E-3</v>
      </c>
      <c r="E11" s="226">
        <v>4.3145720387272872E-2</v>
      </c>
      <c r="F11" s="226">
        <v>3.9178282715731171E-2</v>
      </c>
      <c r="G11" s="226">
        <v>3.024772644578734E-2</v>
      </c>
      <c r="H11" s="226">
        <v>7.2901156345999765E-2</v>
      </c>
      <c r="I11" s="226">
        <v>6.0743721376600439E-2</v>
      </c>
      <c r="J11" s="226">
        <v>5.333997354519502E-2</v>
      </c>
      <c r="K11" s="226">
        <v>2.1060523981094821E-2</v>
      </c>
      <c r="L11" s="226">
        <v>4.8874167364442708E-2</v>
      </c>
      <c r="M11" s="226">
        <v>1.4284727435731941E-2</v>
      </c>
      <c r="N11" s="226">
        <v>9.4145796237308788E-3</v>
      </c>
      <c r="O11" s="226">
        <v>9.8267869962693124E-3</v>
      </c>
      <c r="P11" s="226">
        <v>2.0960197144713699E-2</v>
      </c>
      <c r="Q11" s="226">
        <v>1.3565428646535959E-2</v>
      </c>
      <c r="R11" s="226">
        <v>4.3896063574712556E-3</v>
      </c>
      <c r="S11" s="226">
        <v>7.1958576587484628E-3</v>
      </c>
      <c r="T11" s="226">
        <v>2.151132698160298E-2</v>
      </c>
      <c r="U11" s="226">
        <v>3.5521639825045817E-2</v>
      </c>
      <c r="V11" s="226">
        <v>1.9472001043178519E-2</v>
      </c>
      <c r="W11" s="226">
        <v>2.0887575937918779E-2</v>
      </c>
      <c r="X11" s="226">
        <v>1.173550815151843E-2</v>
      </c>
      <c r="Y11" s="226">
        <v>1.8023329658507951E-2</v>
      </c>
      <c r="DA11" s="69" t="s">
        <v>2944</v>
      </c>
    </row>
    <row r="12" spans="1:105" ht="12" customHeight="1" x14ac:dyDescent="0.25">
      <c r="A12" s="37" t="s">
        <v>35</v>
      </c>
      <c r="B12" s="226">
        <v>0.13941884653125269</v>
      </c>
      <c r="C12" s="226">
        <v>8.7113618690879649E-2</v>
      </c>
      <c r="D12" s="226">
        <v>1.11316294931155E-2</v>
      </c>
      <c r="E12" s="226">
        <v>4.0575131405919652E-2</v>
      </c>
      <c r="F12" s="226">
        <v>3.5934340493658463E-2</v>
      </c>
      <c r="G12" s="226">
        <v>3.0552670812364239E-2</v>
      </c>
      <c r="H12" s="226">
        <v>0.1150515821741197</v>
      </c>
      <c r="I12" s="226">
        <v>0.25413329189193368</v>
      </c>
      <c r="J12" s="226">
        <v>0.1525227311788501</v>
      </c>
      <c r="K12" s="226">
        <v>7.0096738918584769E-2</v>
      </c>
      <c r="L12" s="226">
        <v>9.4505104584505159E-2</v>
      </c>
      <c r="M12" s="226">
        <v>4.720971386177758E-2</v>
      </c>
      <c r="N12" s="226">
        <v>3.1114322073341191E-2</v>
      </c>
      <c r="O12" s="226">
        <v>1.1515562155748589E-2</v>
      </c>
      <c r="P12" s="226">
        <v>4.5689731841301671E-2</v>
      </c>
      <c r="Q12" s="226">
        <v>2.1621346236590011E-2</v>
      </c>
      <c r="R12" s="226">
        <v>0</v>
      </c>
      <c r="S12" s="226">
        <v>0</v>
      </c>
      <c r="T12" s="226">
        <v>2.5369840249106618E-2</v>
      </c>
      <c r="U12" s="226">
        <v>6.1361722080981174E-4</v>
      </c>
      <c r="V12" s="226">
        <v>3.2064645599030909E-3</v>
      </c>
      <c r="W12" s="226">
        <v>8.7045334634099341E-3</v>
      </c>
      <c r="X12" s="226">
        <v>2.4636398334384628E-4</v>
      </c>
      <c r="Y12" s="226">
        <v>4.3725874198343302E-4</v>
      </c>
      <c r="DA12" s="69" t="s">
        <v>2945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2946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1.1917537878884729E-2</v>
      </c>
      <c r="DA14" s="69" t="s">
        <v>2947</v>
      </c>
    </row>
    <row r="15" spans="1:105" ht="12" customHeight="1" x14ac:dyDescent="0.25">
      <c r="A15" s="37" t="s">
        <v>40</v>
      </c>
      <c r="B15" s="226">
        <v>0.46412529751848292</v>
      </c>
      <c r="C15" s="226">
        <v>0.58949214932378224</v>
      </c>
      <c r="D15" s="226">
        <v>0.76837025938694126</v>
      </c>
      <c r="E15" s="226">
        <v>0.776458872570846</v>
      </c>
      <c r="F15" s="226">
        <v>0.9110505177264554</v>
      </c>
      <c r="G15" s="226">
        <v>1.044828360474364</v>
      </c>
      <c r="H15" s="226">
        <v>0.84121608514541146</v>
      </c>
      <c r="I15" s="226">
        <v>0.73170659973839502</v>
      </c>
      <c r="J15" s="226">
        <v>0.73106563170723671</v>
      </c>
      <c r="K15" s="226">
        <v>0.70933926954996318</v>
      </c>
      <c r="L15" s="226">
        <v>0.70408889655205131</v>
      </c>
      <c r="M15" s="226">
        <v>0.80648932777157922</v>
      </c>
      <c r="N15" s="226">
        <v>0.82921433861572813</v>
      </c>
      <c r="O15" s="226">
        <v>0.7596597203814538</v>
      </c>
      <c r="P15" s="226">
        <v>0.76100868599660654</v>
      </c>
      <c r="Q15" s="226">
        <v>0.82895947083609889</v>
      </c>
      <c r="R15" s="226">
        <v>0.85636044209167317</v>
      </c>
      <c r="S15" s="226">
        <v>0.80729634346991286</v>
      </c>
      <c r="T15" s="226">
        <v>0.7605618228812745</v>
      </c>
      <c r="U15" s="226">
        <v>0.7692740794140992</v>
      </c>
      <c r="V15" s="226">
        <v>0.81255913604244312</v>
      </c>
      <c r="W15" s="226">
        <v>0.87520961759710203</v>
      </c>
      <c r="X15" s="226">
        <v>0.82627293932499202</v>
      </c>
      <c r="Y15" s="226">
        <v>0.77373845505092809</v>
      </c>
      <c r="DA15" s="69" t="s">
        <v>2948</v>
      </c>
    </row>
    <row r="16" spans="1:105" ht="12" customHeight="1" x14ac:dyDescent="0.25">
      <c r="A16" s="57" t="s">
        <v>2898</v>
      </c>
      <c r="B16" s="261">
        <v>12.26804661308825</v>
      </c>
      <c r="C16" s="261">
        <v>9.2213023868374577</v>
      </c>
      <c r="D16" s="261">
        <v>3.886792981500407</v>
      </c>
      <c r="E16" s="261">
        <v>13.849478283134619</v>
      </c>
      <c r="F16" s="261">
        <v>15.502683089348491</v>
      </c>
      <c r="G16" s="261">
        <v>16.815155025895731</v>
      </c>
      <c r="H16" s="261">
        <v>18.308660284115511</v>
      </c>
      <c r="I16" s="261">
        <v>21.258381189106881</v>
      </c>
      <c r="J16" s="261">
        <v>17.69334263503664</v>
      </c>
      <c r="K16" s="261">
        <v>13.899615154608369</v>
      </c>
      <c r="L16" s="261">
        <v>15.190055538764121</v>
      </c>
      <c r="M16" s="261">
        <v>11.213582304393469</v>
      </c>
      <c r="N16" s="261">
        <v>8.425532322807161</v>
      </c>
      <c r="O16" s="261">
        <v>9.408379097103964</v>
      </c>
      <c r="P16" s="261">
        <v>17.245585419607149</v>
      </c>
      <c r="Q16" s="261">
        <v>13.767984045316981</v>
      </c>
      <c r="R16" s="261">
        <v>13.074557664879981</v>
      </c>
      <c r="S16" s="261">
        <v>12.559324339604389</v>
      </c>
      <c r="T16" s="261">
        <v>12.3637261243859</v>
      </c>
      <c r="U16" s="261">
        <v>13.68874216254147</v>
      </c>
      <c r="V16" s="261">
        <v>14.886881806657099</v>
      </c>
      <c r="W16" s="261">
        <v>16.709096119065361</v>
      </c>
      <c r="X16" s="261">
        <v>15.34831865533932</v>
      </c>
      <c r="Y16" s="261">
        <v>16.354635269837551</v>
      </c>
      <c r="DA16" s="70" t="s">
        <v>2949</v>
      </c>
    </row>
    <row r="17" spans="1:105" ht="12" customHeight="1" x14ac:dyDescent="0.25">
      <c r="A17" s="46" t="s">
        <v>28</v>
      </c>
      <c r="B17" s="229">
        <v>0</v>
      </c>
      <c r="C17" s="229">
        <v>0</v>
      </c>
      <c r="D17" s="229">
        <v>0</v>
      </c>
      <c r="E17" s="229">
        <v>0</v>
      </c>
      <c r="F17" s="229">
        <v>0</v>
      </c>
      <c r="G17" s="229">
        <v>0</v>
      </c>
      <c r="H17" s="229">
        <v>0</v>
      </c>
      <c r="I17" s="229">
        <v>0</v>
      </c>
      <c r="J17" s="229">
        <v>0</v>
      </c>
      <c r="K17" s="229">
        <v>0</v>
      </c>
      <c r="L17" s="229">
        <v>0</v>
      </c>
      <c r="M17" s="229">
        <v>0</v>
      </c>
      <c r="N17" s="229">
        <v>0</v>
      </c>
      <c r="O17" s="229">
        <v>0</v>
      </c>
      <c r="P17" s="229">
        <v>0</v>
      </c>
      <c r="Q17" s="229">
        <v>0</v>
      </c>
      <c r="R17" s="229">
        <v>0</v>
      </c>
      <c r="S17" s="229">
        <v>0</v>
      </c>
      <c r="T17" s="229">
        <v>0</v>
      </c>
      <c r="U17" s="229">
        <v>0</v>
      </c>
      <c r="V17" s="229">
        <v>0</v>
      </c>
      <c r="W17" s="229">
        <v>0</v>
      </c>
      <c r="X17" s="229">
        <v>0</v>
      </c>
      <c r="Y17" s="229">
        <v>0</v>
      </c>
      <c r="DA17" s="73" t="s">
        <v>2950</v>
      </c>
    </row>
    <row r="18" spans="1:105" ht="12" customHeight="1" x14ac:dyDescent="0.25">
      <c r="A18" s="46" t="s">
        <v>30</v>
      </c>
      <c r="B18" s="229">
        <v>0</v>
      </c>
      <c r="C18" s="229">
        <v>0</v>
      </c>
      <c r="D18" s="229">
        <v>0</v>
      </c>
      <c r="E18" s="229">
        <v>0</v>
      </c>
      <c r="F18" s="229">
        <v>0</v>
      </c>
      <c r="G18" s="229">
        <v>0</v>
      </c>
      <c r="H18" s="229">
        <v>0</v>
      </c>
      <c r="I18" s="229">
        <v>0</v>
      </c>
      <c r="J18" s="229">
        <v>0</v>
      </c>
      <c r="K18" s="229">
        <v>0</v>
      </c>
      <c r="L18" s="229">
        <v>0</v>
      </c>
      <c r="M18" s="229">
        <v>0</v>
      </c>
      <c r="N18" s="229">
        <v>0</v>
      </c>
      <c r="O18" s="229">
        <v>0</v>
      </c>
      <c r="P18" s="229">
        <v>0</v>
      </c>
      <c r="Q18" s="229">
        <v>0</v>
      </c>
      <c r="R18" s="229">
        <v>0</v>
      </c>
      <c r="S18" s="229">
        <v>0</v>
      </c>
      <c r="T18" s="229">
        <v>0</v>
      </c>
      <c r="U18" s="229">
        <v>0</v>
      </c>
      <c r="V18" s="229">
        <v>0</v>
      </c>
      <c r="W18" s="229">
        <v>0</v>
      </c>
      <c r="X18" s="229">
        <v>0</v>
      </c>
      <c r="Y18" s="229">
        <v>0</v>
      </c>
      <c r="DA18" s="73" t="s">
        <v>2951</v>
      </c>
    </row>
    <row r="19" spans="1:105" ht="12" customHeight="1" x14ac:dyDescent="0.25">
      <c r="A19" s="46" t="s">
        <v>31</v>
      </c>
      <c r="B19" s="229">
        <v>0</v>
      </c>
      <c r="C19" s="229">
        <v>0</v>
      </c>
      <c r="D19" s="229">
        <v>0</v>
      </c>
      <c r="E19" s="229">
        <v>0</v>
      </c>
      <c r="F19" s="229">
        <v>0</v>
      </c>
      <c r="G19" s="229">
        <v>0</v>
      </c>
      <c r="H19" s="229">
        <v>0</v>
      </c>
      <c r="I19" s="229">
        <v>0</v>
      </c>
      <c r="J19" s="229">
        <v>0</v>
      </c>
      <c r="K19" s="229">
        <v>0</v>
      </c>
      <c r="L19" s="229">
        <v>0</v>
      </c>
      <c r="M19" s="229">
        <v>0</v>
      </c>
      <c r="N19" s="229">
        <v>0</v>
      </c>
      <c r="O19" s="229">
        <v>0</v>
      </c>
      <c r="P19" s="229">
        <v>0</v>
      </c>
      <c r="Q19" s="229">
        <v>0</v>
      </c>
      <c r="R19" s="229">
        <v>0</v>
      </c>
      <c r="S19" s="229">
        <v>4.5120723192650439E-3</v>
      </c>
      <c r="T19" s="229">
        <v>1.482905266660893E-2</v>
      </c>
      <c r="U19" s="229">
        <v>1.258234740987638E-2</v>
      </c>
      <c r="V19" s="229">
        <v>8.7491818711042807E-3</v>
      </c>
      <c r="W19" s="229">
        <v>9.9400479377268029E-3</v>
      </c>
      <c r="X19" s="229">
        <v>9.3280768720019492E-3</v>
      </c>
      <c r="Y19" s="229">
        <v>2.1243261847210069E-2</v>
      </c>
      <c r="DA19" s="73" t="s">
        <v>2952</v>
      </c>
    </row>
    <row r="20" spans="1:105" ht="12" customHeight="1" x14ac:dyDescent="0.25">
      <c r="A20" s="46" t="s">
        <v>159</v>
      </c>
      <c r="B20" s="229">
        <v>3.8456947754118751</v>
      </c>
      <c r="C20" s="229">
        <v>2.7432181414530068</v>
      </c>
      <c r="D20" s="229">
        <v>0.37360923910436372</v>
      </c>
      <c r="E20" s="229">
        <v>0.43431225286239777</v>
      </c>
      <c r="F20" s="229">
        <v>0.40274983246141988</v>
      </c>
      <c r="G20" s="229">
        <v>0.32806423252579858</v>
      </c>
      <c r="H20" s="229">
        <v>0.70757820228085255</v>
      </c>
      <c r="I20" s="229">
        <v>0.49798246966384713</v>
      </c>
      <c r="J20" s="229">
        <v>0.47554042185840972</v>
      </c>
      <c r="K20" s="229">
        <v>0.19374726620002339</v>
      </c>
      <c r="L20" s="229">
        <v>0.44338377347707741</v>
      </c>
      <c r="M20" s="229">
        <v>0.2243909772514022</v>
      </c>
      <c r="N20" s="229">
        <v>0.26582087193207271</v>
      </c>
      <c r="O20" s="229">
        <v>0.15514671803481081</v>
      </c>
      <c r="P20" s="229">
        <v>0.11752391215091661</v>
      </c>
      <c r="Q20" s="229">
        <v>0.1237437777914573</v>
      </c>
      <c r="R20" s="229">
        <v>3.9538429783323149E-2</v>
      </c>
      <c r="S20" s="229">
        <v>6.3833746396273136E-2</v>
      </c>
      <c r="T20" s="229">
        <v>0.22197657413714561</v>
      </c>
      <c r="U20" s="229">
        <v>0.28739589973792901</v>
      </c>
      <c r="V20" s="229">
        <v>0.13754002209649829</v>
      </c>
      <c r="W20" s="229">
        <v>0.1390180439410332</v>
      </c>
      <c r="X20" s="229">
        <v>7.5543634379510741E-2</v>
      </c>
      <c r="Y20" s="229">
        <v>9.4500474100713147E-2</v>
      </c>
      <c r="DA20" s="73" t="s">
        <v>2953</v>
      </c>
    </row>
    <row r="21" spans="1:105" ht="12" customHeight="1" x14ac:dyDescent="0.25">
      <c r="A21" s="46" t="s">
        <v>32</v>
      </c>
      <c r="B21" s="229">
        <v>2.009959801118562</v>
      </c>
      <c r="C21" s="229">
        <v>1.692172528833261</v>
      </c>
      <c r="D21" s="229">
        <v>0.31879122808428551</v>
      </c>
      <c r="E21" s="229">
        <v>0.19092882513033679</v>
      </c>
      <c r="F21" s="229">
        <v>0.17647730392769401</v>
      </c>
      <c r="G21" s="229">
        <v>0</v>
      </c>
      <c r="H21" s="229">
        <v>0</v>
      </c>
      <c r="I21" s="229">
        <v>0</v>
      </c>
      <c r="J21" s="229">
        <v>0</v>
      </c>
      <c r="K21" s="229">
        <v>0</v>
      </c>
      <c r="L21" s="229">
        <v>0</v>
      </c>
      <c r="M21" s="229">
        <v>0</v>
      </c>
      <c r="N21" s="229">
        <v>0</v>
      </c>
      <c r="O21" s="229">
        <v>0</v>
      </c>
      <c r="P21" s="229">
        <v>0</v>
      </c>
      <c r="Q21" s="229">
        <v>0</v>
      </c>
      <c r="R21" s="229">
        <v>0</v>
      </c>
      <c r="S21" s="229">
        <v>2.9746974717716402E-4</v>
      </c>
      <c r="T21" s="229">
        <v>0</v>
      </c>
      <c r="U21" s="229">
        <v>0</v>
      </c>
      <c r="V21" s="229">
        <v>0</v>
      </c>
      <c r="W21" s="229">
        <v>0</v>
      </c>
      <c r="X21" s="229">
        <v>0</v>
      </c>
      <c r="Y21" s="229">
        <v>0</v>
      </c>
      <c r="DA21" s="73" t="s">
        <v>2954</v>
      </c>
    </row>
    <row r="22" spans="1:105" ht="12" customHeight="1" x14ac:dyDescent="0.25">
      <c r="A22" s="46" t="s">
        <v>33</v>
      </c>
      <c r="B22" s="229">
        <v>0</v>
      </c>
      <c r="C22" s="229">
        <v>0</v>
      </c>
      <c r="D22" s="229">
        <v>0</v>
      </c>
      <c r="E22" s="229">
        <v>0</v>
      </c>
      <c r="F22" s="229">
        <v>0</v>
      </c>
      <c r="G22" s="229">
        <v>0</v>
      </c>
      <c r="H22" s="229">
        <v>0</v>
      </c>
      <c r="I22" s="229">
        <v>0</v>
      </c>
      <c r="J22" s="229">
        <v>0</v>
      </c>
      <c r="K22" s="229">
        <v>0</v>
      </c>
      <c r="L22" s="229">
        <v>0</v>
      </c>
      <c r="M22" s="229">
        <v>0</v>
      </c>
      <c r="N22" s="229">
        <v>0</v>
      </c>
      <c r="O22" s="229">
        <v>0</v>
      </c>
      <c r="P22" s="229">
        <v>0</v>
      </c>
      <c r="Q22" s="229">
        <v>0</v>
      </c>
      <c r="R22" s="229">
        <v>0</v>
      </c>
      <c r="S22" s="229">
        <v>2.0753717910322001E-3</v>
      </c>
      <c r="T22" s="229">
        <v>4.5590134427792297E-3</v>
      </c>
      <c r="U22" s="229">
        <v>1.258832069976277E-3</v>
      </c>
      <c r="V22" s="229">
        <v>6.2261153730628202E-3</v>
      </c>
      <c r="W22" s="229">
        <v>5.3755531636803288E-3</v>
      </c>
      <c r="X22" s="229">
        <v>1.241820825785318E-2</v>
      </c>
      <c r="Y22" s="229">
        <v>1.160166853670421E-2</v>
      </c>
      <c r="DA22" s="73" t="s">
        <v>2955</v>
      </c>
    </row>
    <row r="23" spans="1:105" ht="12" customHeight="1" x14ac:dyDescent="0.25">
      <c r="A23" s="46" t="s">
        <v>35</v>
      </c>
      <c r="B23" s="229">
        <v>3.2254159006730592</v>
      </c>
      <c r="C23" s="229">
        <v>3.086801686881429</v>
      </c>
      <c r="D23" s="229">
        <v>1.2932302673740901</v>
      </c>
      <c r="E23" s="229">
        <v>0.39027666004985051</v>
      </c>
      <c r="F23" s="229">
        <v>0.35297824431377539</v>
      </c>
      <c r="G23" s="229">
        <v>0.31663842394125591</v>
      </c>
      <c r="H23" s="229">
        <v>1.067040518906857</v>
      </c>
      <c r="I23" s="229">
        <v>1.9907765177403911</v>
      </c>
      <c r="J23" s="229">
        <v>1.2993241292158779</v>
      </c>
      <c r="K23" s="229">
        <v>0.6161869729522228</v>
      </c>
      <c r="L23" s="229">
        <v>0.81922647309794805</v>
      </c>
      <c r="M23" s="229">
        <v>0.70861948085683091</v>
      </c>
      <c r="N23" s="229">
        <v>0.8394537542317263</v>
      </c>
      <c r="O23" s="229">
        <v>0.173725864587504</v>
      </c>
      <c r="P23" s="229">
        <v>0.24479231150603489</v>
      </c>
      <c r="Q23" s="229">
        <v>0.1884607295880264</v>
      </c>
      <c r="R23" s="229">
        <v>0</v>
      </c>
      <c r="S23" s="229">
        <v>0</v>
      </c>
      <c r="T23" s="229">
        <v>0.25015314228089042</v>
      </c>
      <c r="U23" s="229">
        <v>4.7438766515949466E-3</v>
      </c>
      <c r="V23" s="229">
        <v>2.1641792921588139E-2</v>
      </c>
      <c r="W23" s="229">
        <v>5.5357557303857233E-2</v>
      </c>
      <c r="X23" s="229">
        <v>1.5153797522187741E-3</v>
      </c>
      <c r="Y23" s="229">
        <v>2.190714331611146E-3</v>
      </c>
      <c r="DA23" s="73" t="s">
        <v>2956</v>
      </c>
    </row>
    <row r="24" spans="1:105" ht="12" customHeight="1" x14ac:dyDescent="0.25">
      <c r="A24" s="46" t="s">
        <v>36</v>
      </c>
      <c r="B24" s="229">
        <v>0</v>
      </c>
      <c r="C24" s="229">
        <v>0</v>
      </c>
      <c r="D24" s="229">
        <v>0</v>
      </c>
      <c r="E24" s="229">
        <v>0</v>
      </c>
      <c r="F24" s="229">
        <v>0</v>
      </c>
      <c r="G24" s="229">
        <v>0</v>
      </c>
      <c r="H24" s="229">
        <v>0</v>
      </c>
      <c r="I24" s="229">
        <v>0</v>
      </c>
      <c r="J24" s="229">
        <v>0</v>
      </c>
      <c r="K24" s="229">
        <v>0</v>
      </c>
      <c r="L24" s="229">
        <v>0</v>
      </c>
      <c r="M24" s="229">
        <v>0</v>
      </c>
      <c r="N24" s="229">
        <v>0</v>
      </c>
      <c r="O24" s="229">
        <v>0</v>
      </c>
      <c r="P24" s="229">
        <v>0</v>
      </c>
      <c r="Q24" s="229">
        <v>0</v>
      </c>
      <c r="R24" s="229">
        <v>0</v>
      </c>
      <c r="S24" s="229">
        <v>0</v>
      </c>
      <c r="T24" s="229">
        <v>0</v>
      </c>
      <c r="U24" s="229">
        <v>0</v>
      </c>
      <c r="V24" s="229">
        <v>0</v>
      </c>
      <c r="W24" s="229">
        <v>0</v>
      </c>
      <c r="X24" s="229">
        <v>0</v>
      </c>
      <c r="Y24" s="229">
        <v>0</v>
      </c>
      <c r="DA24" s="73" t="s">
        <v>2957</v>
      </c>
    </row>
    <row r="25" spans="1:105" ht="12" customHeight="1" x14ac:dyDescent="0.25">
      <c r="A25" s="46" t="s">
        <v>38</v>
      </c>
      <c r="B25" s="229">
        <v>3.186976135884755</v>
      </c>
      <c r="C25" s="229">
        <v>1.6991100296697601</v>
      </c>
      <c r="D25" s="229">
        <v>1.9011622469376681</v>
      </c>
      <c r="E25" s="229">
        <v>11.654951165184549</v>
      </c>
      <c r="F25" s="229">
        <v>12.692787370151679</v>
      </c>
      <c r="G25" s="229">
        <v>14.107185954519149</v>
      </c>
      <c r="H25" s="229">
        <v>14.84192730089234</v>
      </c>
      <c r="I25" s="229">
        <v>16.706355786855941</v>
      </c>
      <c r="J25" s="229">
        <v>13.8224745086771</v>
      </c>
      <c r="K25" s="229">
        <v>10.99367734017572</v>
      </c>
      <c r="L25" s="229">
        <v>13.38160324960351</v>
      </c>
      <c r="M25" s="229">
        <v>9.854831559185607</v>
      </c>
      <c r="N25" s="229">
        <v>6.9709172173610767</v>
      </c>
      <c r="O25" s="229">
        <v>8.8720794642342984</v>
      </c>
      <c r="P25" s="229">
        <v>16.752281253843162</v>
      </c>
      <c r="Q25" s="229">
        <v>13.335677782437539</v>
      </c>
      <c r="R25" s="229">
        <v>12.904031292990849</v>
      </c>
      <c r="S25" s="229">
        <v>12.30617362796708</v>
      </c>
      <c r="T25" s="229">
        <v>11.723888961860769</v>
      </c>
      <c r="U25" s="229">
        <v>13.290248270661991</v>
      </c>
      <c r="V25" s="229">
        <v>14.299914210180591</v>
      </c>
      <c r="W25" s="229">
        <v>16.006893398419042</v>
      </c>
      <c r="X25" s="229">
        <v>14.74753046242644</v>
      </c>
      <c r="Y25" s="229">
        <v>15.78619325919818</v>
      </c>
      <c r="DA25" s="73" t="s">
        <v>2958</v>
      </c>
    </row>
    <row r="26" spans="1:105" ht="12" customHeight="1" x14ac:dyDescent="0.25">
      <c r="A26" s="46" t="s">
        <v>39</v>
      </c>
      <c r="B26" s="229">
        <v>0</v>
      </c>
      <c r="C26" s="229">
        <v>0</v>
      </c>
      <c r="D26" s="229">
        <v>0</v>
      </c>
      <c r="E26" s="229">
        <v>1.179009379907477</v>
      </c>
      <c r="F26" s="229">
        <v>1.8776903384939201</v>
      </c>
      <c r="G26" s="229">
        <v>2.0632664149095339</v>
      </c>
      <c r="H26" s="229">
        <v>1.692114262035457</v>
      </c>
      <c r="I26" s="229">
        <v>2.0632664148467041</v>
      </c>
      <c r="J26" s="229">
        <v>2.0960035752852511</v>
      </c>
      <c r="K26" s="229">
        <v>2.096003575280402</v>
      </c>
      <c r="L26" s="229">
        <v>0.54584204258558799</v>
      </c>
      <c r="M26" s="229">
        <v>0.42574028709962553</v>
      </c>
      <c r="N26" s="229">
        <v>0.34934047928228429</v>
      </c>
      <c r="O26" s="229">
        <v>0.207427050247351</v>
      </c>
      <c r="P26" s="229">
        <v>0.13098794210703649</v>
      </c>
      <c r="Q26" s="229">
        <v>0.1201017554999556</v>
      </c>
      <c r="R26" s="229">
        <v>0.1309879421058022</v>
      </c>
      <c r="S26" s="229">
        <v>0.1824320513835668</v>
      </c>
      <c r="T26" s="229">
        <v>0.1483193799977067</v>
      </c>
      <c r="U26" s="229">
        <v>9.2512936010111596E-2</v>
      </c>
      <c r="V26" s="229">
        <v>0.4128104842142587</v>
      </c>
      <c r="W26" s="229">
        <v>0.49251151830002282</v>
      </c>
      <c r="X26" s="229">
        <v>0.50198289365130222</v>
      </c>
      <c r="Y26" s="229">
        <v>0.43890589182313011</v>
      </c>
      <c r="DA26" s="73" t="s">
        <v>2959</v>
      </c>
    </row>
    <row r="27" spans="1:105" ht="12" customHeight="1" x14ac:dyDescent="0.25">
      <c r="A27" s="57" t="s">
        <v>2910</v>
      </c>
      <c r="B27" s="261">
        <v>1.392815675176905</v>
      </c>
      <c r="C27" s="261">
        <v>1.4210631915874909</v>
      </c>
      <c r="D27" s="261">
        <v>1.305094588517711</v>
      </c>
      <c r="E27" s="261">
        <v>1.3644603043732191</v>
      </c>
      <c r="F27" s="261">
        <v>1.555350270082646</v>
      </c>
      <c r="G27" s="261">
        <v>1.74633657099813</v>
      </c>
      <c r="H27" s="261">
        <v>1.6670282607097739</v>
      </c>
      <c r="I27" s="261">
        <v>1.662756411474307</v>
      </c>
      <c r="J27" s="261">
        <v>1.5077154409711959</v>
      </c>
      <c r="K27" s="261">
        <v>1.2776120637703841</v>
      </c>
      <c r="L27" s="261">
        <v>1.3644096104535179</v>
      </c>
      <c r="M27" s="261">
        <v>1.3953758125884621</v>
      </c>
      <c r="N27" s="261">
        <v>1.409920909146666</v>
      </c>
      <c r="O27" s="261">
        <v>1.219949686511584</v>
      </c>
      <c r="P27" s="261">
        <v>1.2973484238212689</v>
      </c>
      <c r="Q27" s="261">
        <v>1.349627861708345</v>
      </c>
      <c r="R27" s="261">
        <v>1.3032962161962549</v>
      </c>
      <c r="S27" s="261">
        <v>1.2394912618562539</v>
      </c>
      <c r="T27" s="261">
        <v>1.2736684443228059</v>
      </c>
      <c r="U27" s="261">
        <v>1.261124000485593</v>
      </c>
      <c r="V27" s="261">
        <v>1.2915649102953921</v>
      </c>
      <c r="W27" s="261">
        <v>1.4020546001621099</v>
      </c>
      <c r="X27" s="261">
        <v>1.2809964459783949</v>
      </c>
      <c r="Y27" s="261">
        <v>1.2232640688167979</v>
      </c>
      <c r="DA27" s="70" t="s">
        <v>2960</v>
      </c>
    </row>
    <row r="28" spans="1:105" ht="12" customHeight="1" x14ac:dyDescent="0.25">
      <c r="A28" s="57" t="s">
        <v>2912</v>
      </c>
      <c r="B28" s="261">
        <f t="shared" ref="B28:Y28" si="0">B29+B35+B46+B47</f>
        <v>1.57452766296671</v>
      </c>
      <c r="C28" s="261">
        <f t="shared" si="0"/>
        <v>1.2152369639159197</v>
      </c>
      <c r="D28" s="261">
        <f t="shared" si="0"/>
        <v>0.57690856361810916</v>
      </c>
      <c r="E28" s="261">
        <f t="shared" si="0"/>
        <v>1.5643104615262422</v>
      </c>
      <c r="F28" s="261">
        <f t="shared" si="0"/>
        <v>1.7179882443873267</v>
      </c>
      <c r="G28" s="261">
        <f t="shared" si="0"/>
        <v>1.7999024668998571</v>
      </c>
      <c r="H28" s="261">
        <f t="shared" si="0"/>
        <v>2.1261249673513176</v>
      </c>
      <c r="I28" s="261">
        <f t="shared" si="0"/>
        <v>2.4948237492149135</v>
      </c>
      <c r="J28" s="261">
        <f t="shared" si="0"/>
        <v>2.0554978262551042</v>
      </c>
      <c r="K28" s="261">
        <f t="shared" si="0"/>
        <v>1.5446394544692346</v>
      </c>
      <c r="L28" s="261">
        <f t="shared" si="0"/>
        <v>1.7474925738249614</v>
      </c>
      <c r="M28" s="261">
        <f t="shared" si="0"/>
        <v>1.3312327173456744</v>
      </c>
      <c r="N28" s="261">
        <f t="shared" si="0"/>
        <v>1.0701528406805436</v>
      </c>
      <c r="O28" s="261">
        <f t="shared" si="0"/>
        <v>1.0256840485941769</v>
      </c>
      <c r="P28" s="261">
        <f t="shared" si="0"/>
        <v>1.7064198995076358</v>
      </c>
      <c r="Q28" s="261">
        <f t="shared" si="0"/>
        <v>1.4002140552569815</v>
      </c>
      <c r="R28" s="261">
        <f t="shared" si="0"/>
        <v>1.0796798723404935</v>
      </c>
      <c r="S28" s="261">
        <f t="shared" si="0"/>
        <v>1.0924796550468123</v>
      </c>
      <c r="T28" s="261">
        <f t="shared" si="0"/>
        <v>1.335452510711721</v>
      </c>
      <c r="U28" s="261">
        <f t="shared" si="0"/>
        <v>1.3626915858210136</v>
      </c>
      <c r="V28" s="261">
        <f t="shared" si="0"/>
        <v>1.3768127382275284</v>
      </c>
      <c r="W28" s="261">
        <f t="shared" si="0"/>
        <v>1.5586971222359223</v>
      </c>
      <c r="X28" s="261">
        <f t="shared" si="0"/>
        <v>1.3187705861475441</v>
      </c>
      <c r="Y28" s="261">
        <f t="shared" si="0"/>
        <v>1.428374897154892</v>
      </c>
      <c r="DA28" s="70"/>
    </row>
    <row r="29" spans="1:105" ht="12" customHeight="1" x14ac:dyDescent="0.25">
      <c r="A29" s="60" t="s">
        <v>2913</v>
      </c>
      <c r="B29" s="329">
        <v>0.81834080247479857</v>
      </c>
      <c r="C29" s="329">
        <v>0.61507183438271684</v>
      </c>
      <c r="D29" s="329">
        <v>0.26396940516570838</v>
      </c>
      <c r="E29" s="329">
        <v>0.72830248638040995</v>
      </c>
      <c r="F29" s="329">
        <v>0.77980719024884304</v>
      </c>
      <c r="G29" s="329">
        <v>0.77725714613798802</v>
      </c>
      <c r="H29" s="329">
        <v>1.0325577321099839</v>
      </c>
      <c r="I29" s="329">
        <v>1.2482434805155771</v>
      </c>
      <c r="J29" s="329">
        <v>1.0074551616548411</v>
      </c>
      <c r="K29" s="329">
        <v>0.71340034507904537</v>
      </c>
      <c r="L29" s="329">
        <v>0.84178327484460813</v>
      </c>
      <c r="M29" s="329">
        <v>0.62965712279190411</v>
      </c>
      <c r="N29" s="329">
        <v>0.51231143778191202</v>
      </c>
      <c r="O29" s="329">
        <v>0.43287164443721338</v>
      </c>
      <c r="P29" s="329">
        <v>0.69952512564902958</v>
      </c>
      <c r="Q29" s="329">
        <v>0.56970319855769869</v>
      </c>
      <c r="R29" s="329">
        <v>0.28915975644453012</v>
      </c>
      <c r="S29" s="329">
        <v>0.33416879182335563</v>
      </c>
      <c r="T29" s="329">
        <v>0.58440952585505368</v>
      </c>
      <c r="U29" s="329">
        <v>0.54381747460618912</v>
      </c>
      <c r="V29" s="329">
        <v>0.49305401178905861</v>
      </c>
      <c r="W29" s="329">
        <v>0.57080558402228365</v>
      </c>
      <c r="X29" s="329">
        <v>0.41191620908832433</v>
      </c>
      <c r="Y29" s="329">
        <v>0.4740984265760278</v>
      </c>
      <c r="DA29" s="72" t="s">
        <v>2961</v>
      </c>
    </row>
    <row r="30" spans="1:105" ht="12" customHeight="1" x14ac:dyDescent="0.25">
      <c r="A30" s="59" t="s">
        <v>28</v>
      </c>
      <c r="B30" s="230">
        <v>0</v>
      </c>
      <c r="C30" s="230">
        <v>0</v>
      </c>
      <c r="D30" s="230">
        <v>0</v>
      </c>
      <c r="E30" s="230">
        <v>0</v>
      </c>
      <c r="F30" s="230">
        <v>0</v>
      </c>
      <c r="G30" s="230">
        <v>0</v>
      </c>
      <c r="H30" s="230">
        <v>0</v>
      </c>
      <c r="I30" s="230">
        <v>0</v>
      </c>
      <c r="J30" s="230">
        <v>0</v>
      </c>
      <c r="K30" s="230">
        <v>0</v>
      </c>
      <c r="L30" s="230">
        <v>0</v>
      </c>
      <c r="M30" s="230">
        <v>0</v>
      </c>
      <c r="N30" s="230">
        <v>0</v>
      </c>
      <c r="O30" s="230">
        <v>0</v>
      </c>
      <c r="P30" s="230">
        <v>0</v>
      </c>
      <c r="Q30" s="230">
        <v>0</v>
      </c>
      <c r="R30" s="230">
        <v>0</v>
      </c>
      <c r="S30" s="230">
        <v>0</v>
      </c>
      <c r="T30" s="230">
        <v>0</v>
      </c>
      <c r="U30" s="230">
        <v>0</v>
      </c>
      <c r="V30" s="230">
        <v>0</v>
      </c>
      <c r="W30" s="230">
        <v>0</v>
      </c>
      <c r="X30" s="230">
        <v>0</v>
      </c>
      <c r="Y30" s="230">
        <v>0</v>
      </c>
      <c r="DA30" s="71" t="s">
        <v>2962</v>
      </c>
    </row>
    <row r="31" spans="1:105" ht="12" customHeight="1" x14ac:dyDescent="0.25">
      <c r="A31" s="59" t="s">
        <v>31</v>
      </c>
      <c r="B31" s="295">
        <v>0</v>
      </c>
      <c r="C31" s="295">
        <v>0</v>
      </c>
      <c r="D31" s="295">
        <v>0</v>
      </c>
      <c r="E31" s="295">
        <v>0</v>
      </c>
      <c r="F31" s="295">
        <v>0</v>
      </c>
      <c r="G31" s="295">
        <v>0</v>
      </c>
      <c r="H31" s="295">
        <v>0</v>
      </c>
      <c r="I31" s="295">
        <v>0</v>
      </c>
      <c r="J31" s="295">
        <v>0</v>
      </c>
      <c r="K31" s="295">
        <v>0</v>
      </c>
      <c r="L31" s="295">
        <v>0</v>
      </c>
      <c r="M31" s="295">
        <v>0</v>
      </c>
      <c r="N31" s="295">
        <v>0</v>
      </c>
      <c r="O31" s="295">
        <v>0</v>
      </c>
      <c r="P31" s="295">
        <v>0</v>
      </c>
      <c r="Q31" s="295">
        <v>0</v>
      </c>
      <c r="R31" s="295">
        <v>0</v>
      </c>
      <c r="S31" s="295">
        <v>2.235236645149152E-2</v>
      </c>
      <c r="T31" s="295">
        <v>1.792698614712275E-2</v>
      </c>
      <c r="U31" s="295">
        <v>2.2856319277950281E-2</v>
      </c>
      <c r="V31" s="295">
        <v>2.6078554302183522E-2</v>
      </c>
      <c r="W31" s="295">
        <v>2.810852250879204E-2</v>
      </c>
      <c r="X31" s="295">
        <v>4.5214676119423362E-2</v>
      </c>
      <c r="Y31" s="295">
        <v>8.6690735907708871E-2</v>
      </c>
      <c r="DA31" s="122" t="s">
        <v>2963</v>
      </c>
    </row>
    <row r="32" spans="1:105" ht="12" customHeight="1" x14ac:dyDescent="0.25">
      <c r="A32" s="59" t="s">
        <v>159</v>
      </c>
      <c r="B32" s="295">
        <v>0.34156977634566782</v>
      </c>
      <c r="C32" s="295">
        <v>0.22079723336361851</v>
      </c>
      <c r="D32" s="295">
        <v>4.8739614196305417E-2</v>
      </c>
      <c r="E32" s="295">
        <v>0.30712503097572769</v>
      </c>
      <c r="F32" s="295">
        <v>0.33222659999775828</v>
      </c>
      <c r="G32" s="295">
        <v>0.39138883260733681</v>
      </c>
      <c r="H32" s="295">
        <v>0.40645540136053521</v>
      </c>
      <c r="I32" s="295">
        <v>0.24554720342320641</v>
      </c>
      <c r="J32" s="295">
        <v>0.2657509044796188</v>
      </c>
      <c r="K32" s="295">
        <v>0.1679122532349302</v>
      </c>
      <c r="L32" s="295">
        <v>0.29154283268609599</v>
      </c>
      <c r="M32" s="295">
        <v>0.14900404925737559</v>
      </c>
      <c r="N32" s="295">
        <v>0.12123499591634319</v>
      </c>
      <c r="O32" s="295">
        <v>0.2019184811412372</v>
      </c>
      <c r="P32" s="295">
        <v>0.22365932339421751</v>
      </c>
      <c r="Q32" s="295">
        <v>0.22291548847700859</v>
      </c>
      <c r="R32" s="295">
        <v>0.28915975644453012</v>
      </c>
      <c r="S32" s="295">
        <v>0.31032475965503858</v>
      </c>
      <c r="T32" s="295">
        <v>0.2633417132323187</v>
      </c>
      <c r="U32" s="295">
        <v>0.51232296831011082</v>
      </c>
      <c r="V32" s="295">
        <v>0.40231274816273432</v>
      </c>
      <c r="W32" s="295">
        <v>0.38577968091727899</v>
      </c>
      <c r="X32" s="295">
        <v>0.35933855704470508</v>
      </c>
      <c r="Y32" s="295">
        <v>0.3784461675564168</v>
      </c>
      <c r="DA32" s="122" t="s">
        <v>2964</v>
      </c>
    </row>
    <row r="33" spans="1:105" ht="12" customHeight="1" x14ac:dyDescent="0.25">
      <c r="A33" s="59" t="s">
        <v>32</v>
      </c>
      <c r="B33" s="295">
        <v>0.18414274167789449</v>
      </c>
      <c r="C33" s="295">
        <v>0.14048842174452739</v>
      </c>
      <c r="D33" s="295">
        <v>4.2897645173132049E-2</v>
      </c>
      <c r="E33" s="295">
        <v>0.13926668617908569</v>
      </c>
      <c r="F33" s="295">
        <v>0.15015870141137291</v>
      </c>
      <c r="G33" s="295">
        <v>0</v>
      </c>
      <c r="H33" s="295">
        <v>0</v>
      </c>
      <c r="I33" s="295">
        <v>0</v>
      </c>
      <c r="J33" s="295">
        <v>0</v>
      </c>
      <c r="K33" s="295">
        <v>0</v>
      </c>
      <c r="L33" s="295">
        <v>0</v>
      </c>
      <c r="M33" s="295">
        <v>0</v>
      </c>
      <c r="N33" s="295">
        <v>0</v>
      </c>
      <c r="O33" s="295">
        <v>0</v>
      </c>
      <c r="P33" s="295">
        <v>0</v>
      </c>
      <c r="Q33" s="295">
        <v>0</v>
      </c>
      <c r="R33" s="295">
        <v>0</v>
      </c>
      <c r="S33" s="295">
        <v>1.491665716825478E-3</v>
      </c>
      <c r="T33" s="295">
        <v>0</v>
      </c>
      <c r="U33" s="295">
        <v>0</v>
      </c>
      <c r="V33" s="295">
        <v>0</v>
      </c>
      <c r="W33" s="295">
        <v>0</v>
      </c>
      <c r="X33" s="295">
        <v>0</v>
      </c>
      <c r="Y33" s="295">
        <v>0</v>
      </c>
      <c r="DA33" s="122" t="s">
        <v>2965</v>
      </c>
    </row>
    <row r="34" spans="1:105" ht="12" customHeight="1" x14ac:dyDescent="0.25">
      <c r="A34" s="59" t="s">
        <v>35</v>
      </c>
      <c r="B34" s="295">
        <v>0.29262828445123618</v>
      </c>
      <c r="C34" s="295">
        <v>0.25378617927457092</v>
      </c>
      <c r="D34" s="295">
        <v>0.1723321457962709</v>
      </c>
      <c r="E34" s="295">
        <v>0.28191076922559649</v>
      </c>
      <c r="F34" s="295">
        <v>0.29742188883971188</v>
      </c>
      <c r="G34" s="295">
        <v>0.38586831353065132</v>
      </c>
      <c r="H34" s="295">
        <v>0.62610233074944877</v>
      </c>
      <c r="I34" s="295">
        <v>1.0026962770923711</v>
      </c>
      <c r="J34" s="295">
        <v>0.74170425717522248</v>
      </c>
      <c r="K34" s="295">
        <v>0.54548809184411517</v>
      </c>
      <c r="L34" s="295">
        <v>0.5502404421585122</v>
      </c>
      <c r="M34" s="295">
        <v>0.48065307353452857</v>
      </c>
      <c r="N34" s="295">
        <v>0.39107644186556889</v>
      </c>
      <c r="O34" s="295">
        <v>0.2309531632959762</v>
      </c>
      <c r="P34" s="295">
        <v>0.47586580225481212</v>
      </c>
      <c r="Q34" s="295">
        <v>0.34678771008069009</v>
      </c>
      <c r="R34" s="295">
        <v>0</v>
      </c>
      <c r="S34" s="295">
        <v>0</v>
      </c>
      <c r="T34" s="295">
        <v>0.30314082647561219</v>
      </c>
      <c r="U34" s="295">
        <v>8.6381870181280601E-3</v>
      </c>
      <c r="V34" s="295">
        <v>6.4662709324140782E-2</v>
      </c>
      <c r="W34" s="295">
        <v>0.1569173805962126</v>
      </c>
      <c r="X34" s="295">
        <v>7.3629759241958977E-3</v>
      </c>
      <c r="Y34" s="295">
        <v>8.9615231119021133E-3</v>
      </c>
      <c r="DA34" s="122" t="s">
        <v>2966</v>
      </c>
    </row>
    <row r="35" spans="1:105" ht="12" customHeight="1" x14ac:dyDescent="0.25">
      <c r="A35" s="60" t="s">
        <v>2920</v>
      </c>
      <c r="B35" s="329">
        <v>0.63789826660853299</v>
      </c>
      <c r="C35" s="329">
        <v>0.47947753981968227</v>
      </c>
      <c r="D35" s="329">
        <v>0.20210051231140411</v>
      </c>
      <c r="E35" s="329">
        <v>0.72012753691519904</v>
      </c>
      <c r="F35" s="329">
        <v>0.80608877536595935</v>
      </c>
      <c r="G35" s="329">
        <v>0.87433301992259804</v>
      </c>
      <c r="H35" s="329">
        <v>0.95199040462577678</v>
      </c>
      <c r="I35" s="329">
        <v>1.1053662362977501</v>
      </c>
      <c r="J35" s="329">
        <v>0.9199959010067329</v>
      </c>
      <c r="K35" s="329">
        <v>0.72273449011768909</v>
      </c>
      <c r="L35" s="329">
        <v>0.78983316606634391</v>
      </c>
      <c r="M35" s="329">
        <v>0.58306957415806948</v>
      </c>
      <c r="N35" s="329">
        <v>0.43810010130210059</v>
      </c>
      <c r="O35" s="329">
        <v>0.48920491639115049</v>
      </c>
      <c r="P35" s="329">
        <v>0.89671399145813258</v>
      </c>
      <c r="Q35" s="329">
        <v>0.71589010330559766</v>
      </c>
      <c r="R35" s="329">
        <v>0.67983420133099282</v>
      </c>
      <c r="S35" s="329">
        <v>0.65304375494145916</v>
      </c>
      <c r="T35" s="329">
        <v>0.64287328800612098</v>
      </c>
      <c r="U35" s="329">
        <v>0.71176978478550357</v>
      </c>
      <c r="V35" s="329">
        <v>0.77406912438215381</v>
      </c>
      <c r="W35" s="329">
        <v>0.86881830393241644</v>
      </c>
      <c r="X35" s="329">
        <v>0.7980623300820463</v>
      </c>
      <c r="Y35" s="329">
        <v>0.85038750003721575</v>
      </c>
      <c r="DA35" s="72" t="s">
        <v>2967</v>
      </c>
    </row>
    <row r="36" spans="1:105" ht="12" customHeight="1" x14ac:dyDescent="0.25">
      <c r="A36" s="64" t="s">
        <v>28</v>
      </c>
      <c r="B36" s="229">
        <v>0</v>
      </c>
      <c r="C36" s="229">
        <v>0</v>
      </c>
      <c r="D36" s="229">
        <v>0</v>
      </c>
      <c r="E36" s="229">
        <v>0</v>
      </c>
      <c r="F36" s="229">
        <v>0</v>
      </c>
      <c r="G36" s="229">
        <v>0</v>
      </c>
      <c r="H36" s="229">
        <v>0</v>
      </c>
      <c r="I36" s="229">
        <v>0</v>
      </c>
      <c r="J36" s="229">
        <v>0</v>
      </c>
      <c r="K36" s="229">
        <v>0</v>
      </c>
      <c r="L36" s="229">
        <v>0</v>
      </c>
      <c r="M36" s="229">
        <v>0</v>
      </c>
      <c r="N36" s="229">
        <v>0</v>
      </c>
      <c r="O36" s="229">
        <v>0</v>
      </c>
      <c r="P36" s="229">
        <v>0</v>
      </c>
      <c r="Q36" s="229">
        <v>0</v>
      </c>
      <c r="R36" s="229">
        <v>0</v>
      </c>
      <c r="S36" s="229">
        <v>0</v>
      </c>
      <c r="T36" s="229">
        <v>0</v>
      </c>
      <c r="U36" s="229">
        <v>0</v>
      </c>
      <c r="V36" s="229">
        <v>0</v>
      </c>
      <c r="W36" s="229">
        <v>0</v>
      </c>
      <c r="X36" s="229">
        <v>0</v>
      </c>
      <c r="Y36" s="229">
        <v>0</v>
      </c>
      <c r="DA36" s="73" t="s">
        <v>2968</v>
      </c>
    </row>
    <row r="37" spans="1:105" ht="12" customHeight="1" x14ac:dyDescent="0.25">
      <c r="A37" s="64" t="s">
        <v>30</v>
      </c>
      <c r="B37" s="229">
        <v>0</v>
      </c>
      <c r="C37" s="229">
        <v>0</v>
      </c>
      <c r="D37" s="229">
        <v>0</v>
      </c>
      <c r="E37" s="229">
        <v>0</v>
      </c>
      <c r="F37" s="229">
        <v>0</v>
      </c>
      <c r="G37" s="229">
        <v>0</v>
      </c>
      <c r="H37" s="229">
        <v>0</v>
      </c>
      <c r="I37" s="229">
        <v>0</v>
      </c>
      <c r="J37" s="229">
        <v>0</v>
      </c>
      <c r="K37" s="229">
        <v>0</v>
      </c>
      <c r="L37" s="229">
        <v>0</v>
      </c>
      <c r="M37" s="229">
        <v>0</v>
      </c>
      <c r="N37" s="229">
        <v>0</v>
      </c>
      <c r="O37" s="229">
        <v>0</v>
      </c>
      <c r="P37" s="229">
        <v>0</v>
      </c>
      <c r="Q37" s="229">
        <v>0</v>
      </c>
      <c r="R37" s="229">
        <v>0</v>
      </c>
      <c r="S37" s="229">
        <v>0</v>
      </c>
      <c r="T37" s="229">
        <v>0</v>
      </c>
      <c r="U37" s="229">
        <v>0</v>
      </c>
      <c r="V37" s="229">
        <v>0</v>
      </c>
      <c r="W37" s="229">
        <v>0</v>
      </c>
      <c r="X37" s="229">
        <v>0</v>
      </c>
      <c r="Y37" s="229">
        <v>0</v>
      </c>
      <c r="DA37" s="73" t="s">
        <v>2969</v>
      </c>
    </row>
    <row r="38" spans="1:105" ht="12" customHeight="1" x14ac:dyDescent="0.25">
      <c r="A38" s="64" t="s">
        <v>31</v>
      </c>
      <c r="B38" s="229">
        <v>0</v>
      </c>
      <c r="C38" s="229">
        <v>0</v>
      </c>
      <c r="D38" s="229">
        <v>0</v>
      </c>
      <c r="E38" s="229">
        <v>0</v>
      </c>
      <c r="F38" s="229">
        <v>0</v>
      </c>
      <c r="G38" s="229">
        <v>0</v>
      </c>
      <c r="H38" s="229">
        <v>0</v>
      </c>
      <c r="I38" s="229">
        <v>0</v>
      </c>
      <c r="J38" s="229">
        <v>0</v>
      </c>
      <c r="K38" s="229">
        <v>0</v>
      </c>
      <c r="L38" s="229">
        <v>0</v>
      </c>
      <c r="M38" s="229">
        <v>0</v>
      </c>
      <c r="N38" s="229">
        <v>0</v>
      </c>
      <c r="O38" s="229">
        <v>0</v>
      </c>
      <c r="P38" s="229">
        <v>0</v>
      </c>
      <c r="Q38" s="229">
        <v>0</v>
      </c>
      <c r="R38" s="229">
        <v>0</v>
      </c>
      <c r="S38" s="229">
        <v>2.3461299113428869E-4</v>
      </c>
      <c r="T38" s="229">
        <v>7.7106219839307008E-4</v>
      </c>
      <c r="U38" s="229">
        <v>6.5424087923367019E-4</v>
      </c>
      <c r="V38" s="229">
        <v>4.5492881840422748E-4</v>
      </c>
      <c r="W38" s="229">
        <v>5.1684995578000071E-4</v>
      </c>
      <c r="X38" s="229">
        <v>4.8502946354091973E-4</v>
      </c>
      <c r="Y38" s="229">
        <v>1.104580080009597E-3</v>
      </c>
      <c r="DA38" s="73" t="s">
        <v>2970</v>
      </c>
    </row>
    <row r="39" spans="1:105" ht="12" customHeight="1" x14ac:dyDescent="0.25">
      <c r="A39" s="64" t="s">
        <v>159</v>
      </c>
      <c r="B39" s="229">
        <v>0.19996354012247999</v>
      </c>
      <c r="C39" s="229">
        <v>0.1426383639181048</v>
      </c>
      <c r="D39" s="229">
        <v>1.9426457489927391E-2</v>
      </c>
      <c r="E39" s="229">
        <v>2.2582815504809121E-2</v>
      </c>
      <c r="F39" s="229">
        <v>2.0941672957936669E-2</v>
      </c>
      <c r="G39" s="229">
        <v>1.7058266231333261E-2</v>
      </c>
      <c r="H39" s="229">
        <v>3.6791750387009291E-2</v>
      </c>
      <c r="I39" s="229">
        <v>2.58934583653362E-2</v>
      </c>
      <c r="J39" s="229">
        <v>2.4726545339511741E-2</v>
      </c>
      <c r="K39" s="229">
        <v>1.007422364513052E-2</v>
      </c>
      <c r="L39" s="229">
        <v>2.3054504882760639E-2</v>
      </c>
      <c r="M39" s="229">
        <v>1.1667596313055729E-2</v>
      </c>
      <c r="N39" s="229">
        <v>1.382181522304738E-2</v>
      </c>
      <c r="O39" s="229">
        <v>8.0671214925792812E-3</v>
      </c>
      <c r="P39" s="229">
        <v>6.1108587381908672E-3</v>
      </c>
      <c r="Q39" s="229">
        <v>6.4342713918733203E-3</v>
      </c>
      <c r="R39" s="229">
        <v>2.0558689267040531E-3</v>
      </c>
      <c r="S39" s="229">
        <v>3.319145864172827E-3</v>
      </c>
      <c r="T39" s="229">
        <v>1.154205525423424E-2</v>
      </c>
      <c r="U39" s="229">
        <v>1.494364604692963E-2</v>
      </c>
      <c r="V39" s="229">
        <v>7.1516309361796234E-3</v>
      </c>
      <c r="W39" s="229">
        <v>7.2284832340533964E-3</v>
      </c>
      <c r="X39" s="229">
        <v>3.9280217090622857E-3</v>
      </c>
      <c r="Y39" s="229">
        <v>4.9137153227162963E-3</v>
      </c>
      <c r="DA39" s="73" t="s">
        <v>2971</v>
      </c>
    </row>
    <row r="40" spans="1:105" ht="12" customHeight="1" x14ac:dyDescent="0.25">
      <c r="A40" s="64" t="s">
        <v>32</v>
      </c>
      <c r="B40" s="229">
        <v>0.1045113304116804</v>
      </c>
      <c r="C40" s="229">
        <v>8.7987432473048563E-2</v>
      </c>
      <c r="D40" s="229">
        <v>1.6576100353907941E-2</v>
      </c>
      <c r="E40" s="229">
        <v>9.9276739351731574E-3</v>
      </c>
      <c r="F40" s="229">
        <v>9.176242137124117E-3</v>
      </c>
      <c r="G40" s="229">
        <v>0</v>
      </c>
      <c r="H40" s="229">
        <v>0</v>
      </c>
      <c r="I40" s="229">
        <v>0</v>
      </c>
      <c r="J40" s="229">
        <v>0</v>
      </c>
      <c r="K40" s="229">
        <v>0</v>
      </c>
      <c r="L40" s="229">
        <v>0</v>
      </c>
      <c r="M40" s="229">
        <v>0</v>
      </c>
      <c r="N40" s="229">
        <v>0</v>
      </c>
      <c r="O40" s="229">
        <v>0</v>
      </c>
      <c r="P40" s="229">
        <v>0</v>
      </c>
      <c r="Q40" s="229">
        <v>0</v>
      </c>
      <c r="R40" s="229">
        <v>0</v>
      </c>
      <c r="S40" s="229">
        <v>1.5467453138819141E-5</v>
      </c>
      <c r="T40" s="229">
        <v>0</v>
      </c>
      <c r="U40" s="229">
        <v>0</v>
      </c>
      <c r="V40" s="229">
        <v>0</v>
      </c>
      <c r="W40" s="229">
        <v>0</v>
      </c>
      <c r="X40" s="229">
        <v>0</v>
      </c>
      <c r="Y40" s="229">
        <v>0</v>
      </c>
      <c r="DA40" s="73" t="s">
        <v>2972</v>
      </c>
    </row>
    <row r="41" spans="1:105" ht="12" customHeight="1" x14ac:dyDescent="0.25">
      <c r="A41" s="64" t="s">
        <v>33</v>
      </c>
      <c r="B41" s="229">
        <v>0</v>
      </c>
      <c r="C41" s="229">
        <v>0</v>
      </c>
      <c r="D41" s="229">
        <v>0</v>
      </c>
      <c r="E41" s="229">
        <v>0</v>
      </c>
      <c r="F41" s="229">
        <v>0</v>
      </c>
      <c r="G41" s="229">
        <v>0</v>
      </c>
      <c r="H41" s="229">
        <v>0</v>
      </c>
      <c r="I41" s="229">
        <v>0</v>
      </c>
      <c r="J41" s="229">
        <v>0</v>
      </c>
      <c r="K41" s="229">
        <v>0</v>
      </c>
      <c r="L41" s="229">
        <v>0</v>
      </c>
      <c r="M41" s="229">
        <v>0</v>
      </c>
      <c r="N41" s="229">
        <v>0</v>
      </c>
      <c r="O41" s="229">
        <v>0</v>
      </c>
      <c r="P41" s="229">
        <v>0</v>
      </c>
      <c r="Q41" s="229">
        <v>0</v>
      </c>
      <c r="R41" s="229">
        <v>0</v>
      </c>
      <c r="S41" s="229">
        <v>1.0791253977265631E-4</v>
      </c>
      <c r="T41" s="229">
        <v>2.3705377590359431E-4</v>
      </c>
      <c r="U41" s="229">
        <v>6.5455147075525928E-5</v>
      </c>
      <c r="V41" s="229">
        <v>3.2373761931621219E-4</v>
      </c>
      <c r="W41" s="229">
        <v>2.7951116859267441E-4</v>
      </c>
      <c r="X41" s="229">
        <v>6.4570618060883075E-4</v>
      </c>
      <c r="Y41" s="229">
        <v>6.0324878790686206E-4</v>
      </c>
      <c r="DA41" s="73" t="s">
        <v>2973</v>
      </c>
    </row>
    <row r="42" spans="1:105" ht="12" customHeight="1" x14ac:dyDescent="0.25">
      <c r="A42" s="64" t="s">
        <v>35</v>
      </c>
      <c r="B42" s="229">
        <v>0.16771106900881019</v>
      </c>
      <c r="C42" s="229">
        <v>0.1605035836206595</v>
      </c>
      <c r="D42" s="229">
        <v>6.724374074382132E-2</v>
      </c>
      <c r="E42" s="229">
        <v>2.0293108821249989E-2</v>
      </c>
      <c r="F42" s="229">
        <v>1.8353713292714631E-2</v>
      </c>
      <c r="G42" s="229">
        <v>1.6464161585292479E-2</v>
      </c>
      <c r="H42" s="229">
        <v>5.548261421550052E-2</v>
      </c>
      <c r="I42" s="229">
        <v>0.1035138624690871</v>
      </c>
      <c r="J42" s="229">
        <v>6.7560601612419696E-2</v>
      </c>
      <c r="K42" s="229">
        <v>3.2039705614880738E-2</v>
      </c>
      <c r="L42" s="229">
        <v>4.2597095008709993E-2</v>
      </c>
      <c r="M42" s="229">
        <v>3.6845893464519663E-2</v>
      </c>
      <c r="N42" s="229">
        <v>4.364884741725359E-2</v>
      </c>
      <c r="O42" s="229">
        <v>9.0331762977823287E-3</v>
      </c>
      <c r="P42" s="229">
        <v>1.272839891415177E-2</v>
      </c>
      <c r="Q42" s="229">
        <v>9.7993410458454937E-3</v>
      </c>
      <c r="R42" s="229">
        <v>0</v>
      </c>
      <c r="S42" s="229">
        <v>0</v>
      </c>
      <c r="T42" s="229">
        <v>1.300714456671667E-2</v>
      </c>
      <c r="U42" s="229">
        <v>2.466660576451251E-4</v>
      </c>
      <c r="V42" s="229">
        <v>1.1253023913565549E-3</v>
      </c>
      <c r="W42" s="229">
        <v>2.8784117766670111E-3</v>
      </c>
      <c r="X42" s="229">
        <v>7.8794786788855074E-5</v>
      </c>
      <c r="Y42" s="229">
        <v>1.139099743294371E-4</v>
      </c>
      <c r="DA42" s="73" t="s">
        <v>2974</v>
      </c>
    </row>
    <row r="43" spans="1:105" ht="12" customHeight="1" x14ac:dyDescent="0.25">
      <c r="A43" s="64" t="s">
        <v>36</v>
      </c>
      <c r="B43" s="229">
        <v>0</v>
      </c>
      <c r="C43" s="229">
        <v>0</v>
      </c>
      <c r="D43" s="229">
        <v>0</v>
      </c>
      <c r="E43" s="229">
        <v>0</v>
      </c>
      <c r="F43" s="229">
        <v>0</v>
      </c>
      <c r="G43" s="229">
        <v>0</v>
      </c>
      <c r="H43" s="229">
        <v>0</v>
      </c>
      <c r="I43" s="229">
        <v>0</v>
      </c>
      <c r="J43" s="229">
        <v>0</v>
      </c>
      <c r="K43" s="229">
        <v>0</v>
      </c>
      <c r="L43" s="229">
        <v>0</v>
      </c>
      <c r="M43" s="229">
        <v>0</v>
      </c>
      <c r="N43" s="229">
        <v>0</v>
      </c>
      <c r="O43" s="229">
        <v>0</v>
      </c>
      <c r="P43" s="229">
        <v>0</v>
      </c>
      <c r="Q43" s="229">
        <v>0</v>
      </c>
      <c r="R43" s="229">
        <v>0</v>
      </c>
      <c r="S43" s="229">
        <v>0</v>
      </c>
      <c r="T43" s="229">
        <v>0</v>
      </c>
      <c r="U43" s="229">
        <v>0</v>
      </c>
      <c r="V43" s="229">
        <v>0</v>
      </c>
      <c r="W43" s="229">
        <v>0</v>
      </c>
      <c r="X43" s="229">
        <v>0</v>
      </c>
      <c r="Y43" s="229">
        <v>0</v>
      </c>
      <c r="DA43" s="73" t="s">
        <v>2975</v>
      </c>
    </row>
    <row r="44" spans="1:105" ht="12" customHeight="1" x14ac:dyDescent="0.25">
      <c r="A44" s="64" t="s">
        <v>38</v>
      </c>
      <c r="B44" s="229">
        <v>0.16571232706556241</v>
      </c>
      <c r="C44" s="229">
        <v>8.8348159807869489E-2</v>
      </c>
      <c r="D44" s="229">
        <v>9.8854213723747461E-2</v>
      </c>
      <c r="E44" s="229">
        <v>0.60601931017661725</v>
      </c>
      <c r="F44" s="229">
        <v>0.65998339566238717</v>
      </c>
      <c r="G44" s="229">
        <v>0.73352749226689551</v>
      </c>
      <c r="H44" s="229">
        <v>0.77173163723297811</v>
      </c>
      <c r="I44" s="229">
        <v>0.86867581562751717</v>
      </c>
      <c r="J44" s="229">
        <v>0.7187234290354686</v>
      </c>
      <c r="K44" s="229">
        <v>0.57163523583859699</v>
      </c>
      <c r="L44" s="229">
        <v>0.69579956667741971</v>
      </c>
      <c r="M44" s="229">
        <v>0.51241898303654132</v>
      </c>
      <c r="N44" s="229">
        <v>0.36246487724314469</v>
      </c>
      <c r="O44" s="229">
        <v>0.46131909096354118</v>
      </c>
      <c r="P44" s="229">
        <v>0.87106378958199204</v>
      </c>
      <c r="Q44" s="229">
        <v>0.69341159271365038</v>
      </c>
      <c r="R44" s="229">
        <v>0.67096738818055501</v>
      </c>
      <c r="S44" s="229">
        <v>0.63988074658021943</v>
      </c>
      <c r="T44" s="229">
        <v>0.60960384994814487</v>
      </c>
      <c r="U44" s="229">
        <v>0.69104940680676163</v>
      </c>
      <c r="V44" s="229">
        <v>0.74354873069956984</v>
      </c>
      <c r="W44" s="229">
        <v>0.83230606099471816</v>
      </c>
      <c r="X44" s="229">
        <v>0.76682331062403908</v>
      </c>
      <c r="Y44" s="229">
        <v>0.82083037617794774</v>
      </c>
      <c r="DA44" s="73" t="s">
        <v>2976</v>
      </c>
    </row>
    <row r="45" spans="1:105" ht="12" customHeight="1" x14ac:dyDescent="0.25">
      <c r="A45" s="64" t="s">
        <v>39</v>
      </c>
      <c r="B45" s="229">
        <v>0</v>
      </c>
      <c r="C45" s="229">
        <v>0</v>
      </c>
      <c r="D45" s="229">
        <v>0</v>
      </c>
      <c r="E45" s="229">
        <v>6.1304628477349507E-2</v>
      </c>
      <c r="F45" s="229">
        <v>9.7633751315796727E-2</v>
      </c>
      <c r="G45" s="229">
        <v>0.1072830998390768</v>
      </c>
      <c r="H45" s="229">
        <v>8.7984402790288824E-2</v>
      </c>
      <c r="I45" s="229">
        <v>0.1072830998358098</v>
      </c>
      <c r="J45" s="229">
        <v>0.1089853250193329</v>
      </c>
      <c r="K45" s="229">
        <v>0.1089853250190809</v>
      </c>
      <c r="L45" s="229">
        <v>2.8381999497453569E-2</v>
      </c>
      <c r="M45" s="229">
        <v>2.2137101343952699E-2</v>
      </c>
      <c r="N45" s="229">
        <v>1.816456141865494E-2</v>
      </c>
      <c r="O45" s="229">
        <v>1.07855276372477E-2</v>
      </c>
      <c r="P45" s="229">
        <v>6.8109442237979526E-3</v>
      </c>
      <c r="Q45" s="229">
        <v>6.2448981542284586E-3</v>
      </c>
      <c r="R45" s="229">
        <v>6.8109442237337739E-3</v>
      </c>
      <c r="S45" s="229">
        <v>9.4858695130211369E-3</v>
      </c>
      <c r="T45" s="229">
        <v>7.7121222627285456E-3</v>
      </c>
      <c r="U45" s="229">
        <v>4.8103698478580139E-3</v>
      </c>
      <c r="V45" s="229">
        <v>2.1464793917327321E-2</v>
      </c>
      <c r="W45" s="229">
        <v>2.5608986802605111E-2</v>
      </c>
      <c r="X45" s="229">
        <v>2.610146731800634E-2</v>
      </c>
      <c r="Y45" s="229">
        <v>2.2821669694305789E-2</v>
      </c>
      <c r="DA45" s="73" t="s">
        <v>2977</v>
      </c>
    </row>
    <row r="46" spans="1:105" ht="12" customHeight="1" x14ac:dyDescent="0.25">
      <c r="A46" s="60" t="s">
        <v>2932</v>
      </c>
      <c r="B46" s="329">
        <v>0.11828859388337851</v>
      </c>
      <c r="C46" s="329">
        <v>0.1206875897135206</v>
      </c>
      <c r="D46" s="329">
        <v>0.1108386461409967</v>
      </c>
      <c r="E46" s="329">
        <v>0.115880438230633</v>
      </c>
      <c r="F46" s="329">
        <v>0.13209227877252419</v>
      </c>
      <c r="G46" s="329">
        <v>0.14831230083927111</v>
      </c>
      <c r="H46" s="329">
        <v>0.14157683061555701</v>
      </c>
      <c r="I46" s="329">
        <v>0.14121403240158589</v>
      </c>
      <c r="J46" s="329">
        <v>0.12804676359353051</v>
      </c>
      <c r="K46" s="329">
        <v>0.10850461927250001</v>
      </c>
      <c r="L46" s="329">
        <v>0.1158761329140095</v>
      </c>
      <c r="M46" s="329">
        <v>0.1185060203957007</v>
      </c>
      <c r="N46" s="329">
        <v>0.119741301596531</v>
      </c>
      <c r="O46" s="329">
        <v>0.10360748776581299</v>
      </c>
      <c r="P46" s="329">
        <v>0.1101807824004736</v>
      </c>
      <c r="Q46" s="329">
        <v>0.1146207533936851</v>
      </c>
      <c r="R46" s="329">
        <v>0.11068591456497059</v>
      </c>
      <c r="S46" s="329">
        <v>0.10526710828199751</v>
      </c>
      <c r="T46" s="329">
        <v>0.10816969685054641</v>
      </c>
      <c r="U46" s="329">
        <v>0.1071043264293207</v>
      </c>
      <c r="V46" s="329">
        <v>0.1096896020563161</v>
      </c>
      <c r="W46" s="329">
        <v>0.1190732342812223</v>
      </c>
      <c r="X46" s="329">
        <v>0.1087920469771736</v>
      </c>
      <c r="Y46" s="329">
        <v>0.10388897054164831</v>
      </c>
      <c r="DA46" s="72" t="s">
        <v>2978</v>
      </c>
    </row>
    <row r="47" spans="1:105" ht="12" customHeight="1" x14ac:dyDescent="0.25">
      <c r="A47" s="60" t="s">
        <v>2934</v>
      </c>
      <c r="B47" s="329">
        <v>0</v>
      </c>
      <c r="C47" s="329">
        <v>0</v>
      </c>
      <c r="D47" s="329">
        <v>0</v>
      </c>
      <c r="E47" s="329">
        <v>0</v>
      </c>
      <c r="F47" s="329">
        <v>0</v>
      </c>
      <c r="G47" s="329">
        <v>0</v>
      </c>
      <c r="H47" s="329">
        <v>0</v>
      </c>
      <c r="I47" s="329">
        <v>0</v>
      </c>
      <c r="J47" s="329">
        <v>0</v>
      </c>
      <c r="K47" s="329">
        <v>0</v>
      </c>
      <c r="L47" s="329">
        <v>0</v>
      </c>
      <c r="M47" s="329">
        <v>0</v>
      </c>
      <c r="N47" s="329">
        <v>0</v>
      </c>
      <c r="O47" s="329">
        <v>0</v>
      </c>
      <c r="P47" s="329">
        <v>0</v>
      </c>
      <c r="Q47" s="329">
        <v>0</v>
      </c>
      <c r="R47" s="329">
        <v>0</v>
      </c>
      <c r="S47" s="329">
        <v>0</v>
      </c>
      <c r="T47" s="329">
        <v>0</v>
      </c>
      <c r="U47" s="329">
        <v>0</v>
      </c>
      <c r="V47" s="329">
        <v>0</v>
      </c>
      <c r="W47" s="329">
        <v>0</v>
      </c>
      <c r="X47" s="329">
        <v>0</v>
      </c>
      <c r="Y47" s="329">
        <v>0</v>
      </c>
      <c r="DA47" s="72" t="s">
        <v>2979</v>
      </c>
    </row>
    <row r="48" spans="1:105" ht="12" customHeight="1" x14ac:dyDescent="0.25">
      <c r="A48" s="132" t="s">
        <v>2936</v>
      </c>
      <c r="B48" s="316">
        <v>1.2852395129146661</v>
      </c>
      <c r="C48" s="316">
        <v>1.3113052909494951</v>
      </c>
      <c r="D48" s="316">
        <v>1.2042936930911721</v>
      </c>
      <c r="E48" s="316">
        <v>1.259074210779038</v>
      </c>
      <c r="F48" s="316">
        <v>1.435220509906177</v>
      </c>
      <c r="G48" s="316">
        <v>1.611455703648389</v>
      </c>
      <c r="H48" s="316">
        <v>1.5382728870691991</v>
      </c>
      <c r="I48" s="316">
        <v>1.534330980377246</v>
      </c>
      <c r="J48" s="316">
        <v>1.391264826712709</v>
      </c>
      <c r="K48" s="316">
        <v>1.178933821466067</v>
      </c>
      <c r="L48" s="316">
        <v>1.2590274322786039</v>
      </c>
      <c r="M48" s="316">
        <v>1.2876019143569151</v>
      </c>
      <c r="N48" s="316">
        <v>1.3010235990413499</v>
      </c>
      <c r="O48" s="316">
        <v>1.125725082519194</v>
      </c>
      <c r="P48" s="316">
        <v>1.197145814790515</v>
      </c>
      <c r="Q48" s="316">
        <v>1.2453873735860861</v>
      </c>
      <c r="R48" s="316">
        <v>1.2026342206946019</v>
      </c>
      <c r="S48" s="316">
        <v>1.1437573356200059</v>
      </c>
      <c r="T48" s="316">
        <v>1.175294793252746</v>
      </c>
      <c r="U48" s="316">
        <v>1.163719237940966</v>
      </c>
      <c r="V48" s="316">
        <v>1.1918089994175931</v>
      </c>
      <c r="W48" s="316">
        <v>1.293764855972952</v>
      </c>
      <c r="X48" s="316">
        <v>1.1820568059485539</v>
      </c>
      <c r="Y48" s="316">
        <v>1.128783473644082</v>
      </c>
      <c r="DA48" s="139" t="s">
        <v>2980</v>
      </c>
    </row>
    <row r="49" spans="1:105" ht="12" customHeight="1" x14ac:dyDescent="0.25">
      <c r="A49" s="172"/>
      <c r="B49" s="172"/>
      <c r="C49" s="172"/>
      <c r="D49" s="172"/>
      <c r="E49" s="172"/>
      <c r="F49" s="172"/>
      <c r="G49" s="172"/>
      <c r="H49" s="172"/>
      <c r="I49" s="172"/>
      <c r="J49" s="172"/>
      <c r="K49" s="172"/>
      <c r="L49" s="172"/>
      <c r="M49" s="172"/>
      <c r="N49" s="172"/>
      <c r="O49" s="172"/>
      <c r="P49" s="172"/>
      <c r="Q49" s="172"/>
      <c r="R49" s="172"/>
      <c r="S49" s="172"/>
      <c r="T49" s="172"/>
      <c r="U49" s="172"/>
      <c r="V49" s="172"/>
      <c r="W49" s="172"/>
      <c r="X49" s="172"/>
      <c r="Y49" s="172"/>
      <c r="DA49" s="176"/>
    </row>
    <row r="50" spans="1:105" ht="15" customHeight="1" x14ac:dyDescent="0.25">
      <c r="A50" s="32" t="s">
        <v>101</v>
      </c>
      <c r="B50" s="257"/>
      <c r="C50" s="257"/>
      <c r="D50" s="257"/>
      <c r="E50" s="257"/>
      <c r="F50" s="257"/>
      <c r="G50" s="257"/>
      <c r="H50" s="257"/>
      <c r="I50" s="257"/>
      <c r="J50" s="257"/>
      <c r="K50" s="257"/>
      <c r="L50" s="257"/>
      <c r="M50" s="257"/>
      <c r="N50" s="257"/>
      <c r="O50" s="257"/>
      <c r="P50" s="257"/>
      <c r="Q50" s="257"/>
      <c r="R50" s="257"/>
      <c r="S50" s="257"/>
      <c r="T50" s="257"/>
      <c r="U50" s="257"/>
      <c r="V50" s="257"/>
      <c r="W50" s="257"/>
      <c r="X50" s="257"/>
      <c r="Y50" s="257"/>
      <c r="DA50" s="88"/>
    </row>
    <row r="51" spans="1:105" ht="12" customHeight="1" x14ac:dyDescent="0.25">
      <c r="A51" s="172"/>
      <c r="B51" s="172"/>
      <c r="C51" s="172"/>
      <c r="D51" s="172"/>
      <c r="E51" s="172"/>
      <c r="F51" s="172"/>
      <c r="G51" s="172"/>
      <c r="H51" s="172"/>
      <c r="I51" s="172"/>
      <c r="J51" s="172"/>
      <c r="K51" s="172"/>
      <c r="L51" s="172"/>
      <c r="M51" s="172"/>
      <c r="N51" s="172"/>
      <c r="O51" s="172"/>
      <c r="P51" s="172"/>
      <c r="Q51" s="172"/>
      <c r="R51" s="172"/>
      <c r="S51" s="172"/>
      <c r="T51" s="172"/>
      <c r="U51" s="172"/>
      <c r="V51" s="172"/>
      <c r="W51" s="172"/>
      <c r="X51" s="172"/>
      <c r="Y51" s="172"/>
      <c r="DA51" s="176"/>
    </row>
    <row r="52" spans="1:105" ht="12" customHeight="1" x14ac:dyDescent="0.25">
      <c r="A52" s="35" t="s">
        <v>26</v>
      </c>
      <c r="B52" s="232">
        <f t="shared" ref="B52:Y52" si="1">SUM(B$53:B$57,B$58,B$59,B$61:B$64,B$65)</f>
        <v>1</v>
      </c>
      <c r="C52" s="232">
        <f t="shared" si="1"/>
        <v>1</v>
      </c>
      <c r="D52" s="232">
        <f t="shared" si="1"/>
        <v>1</v>
      </c>
      <c r="E52" s="232">
        <f t="shared" si="1"/>
        <v>1.0000000000000002</v>
      </c>
      <c r="F52" s="232">
        <f t="shared" si="1"/>
        <v>1.0000000000000004</v>
      </c>
      <c r="G52" s="232">
        <f t="shared" si="1"/>
        <v>0.99999999999999989</v>
      </c>
      <c r="H52" s="232">
        <f t="shared" si="1"/>
        <v>0.99999999999999978</v>
      </c>
      <c r="I52" s="232">
        <f t="shared" si="1"/>
        <v>1</v>
      </c>
      <c r="J52" s="232">
        <f t="shared" si="1"/>
        <v>1.0000000000000002</v>
      </c>
      <c r="K52" s="232">
        <f t="shared" si="1"/>
        <v>1.0000000000000002</v>
      </c>
      <c r="L52" s="232">
        <f t="shared" si="1"/>
        <v>1</v>
      </c>
      <c r="M52" s="232">
        <f t="shared" si="1"/>
        <v>0.99999999999999978</v>
      </c>
      <c r="N52" s="232">
        <f t="shared" si="1"/>
        <v>1</v>
      </c>
      <c r="O52" s="232">
        <f t="shared" si="1"/>
        <v>1.0000000000000002</v>
      </c>
      <c r="P52" s="232">
        <f t="shared" si="1"/>
        <v>0.99999999999999989</v>
      </c>
      <c r="Q52" s="232">
        <f t="shared" si="1"/>
        <v>1.0000000000000002</v>
      </c>
      <c r="R52" s="232">
        <f t="shared" si="1"/>
        <v>1.0000000000000002</v>
      </c>
      <c r="S52" s="232">
        <f t="shared" si="1"/>
        <v>0.99999999999999978</v>
      </c>
      <c r="T52" s="232">
        <f t="shared" si="1"/>
        <v>0.99999999999999978</v>
      </c>
      <c r="U52" s="232">
        <f t="shared" si="1"/>
        <v>1</v>
      </c>
      <c r="V52" s="232">
        <f t="shared" si="1"/>
        <v>0.99999999999999978</v>
      </c>
      <c r="W52" s="232">
        <f t="shared" si="1"/>
        <v>1</v>
      </c>
      <c r="X52" s="232">
        <f t="shared" si="1"/>
        <v>0.99999999999999944</v>
      </c>
      <c r="Y52" s="232">
        <f t="shared" si="1"/>
        <v>1.0000000000000007</v>
      </c>
      <c r="DA52" s="95"/>
    </row>
    <row r="53" spans="1:105" ht="12" customHeight="1" x14ac:dyDescent="0.25">
      <c r="A53" s="55" t="s">
        <v>91</v>
      </c>
      <c r="B53" s="299">
        <f t="shared" ref="B53:Y53" si="2">IF(B$6=0,0,B$6/B$5)</f>
        <v>1.3844412912988218E-2</v>
      </c>
      <c r="C53" s="299">
        <f t="shared" si="2"/>
        <v>1.6685687846146949E-2</v>
      </c>
      <c r="D53" s="299">
        <f t="shared" si="2"/>
        <v>2.3922722765516907E-2</v>
      </c>
      <c r="E53" s="299">
        <f t="shared" si="2"/>
        <v>1.2656091377628043E-2</v>
      </c>
      <c r="F53" s="299">
        <f t="shared" si="2"/>
        <v>1.2824981300610921E-2</v>
      </c>
      <c r="G53" s="299">
        <f t="shared" si="2"/>
        <v>1.3153113664026238E-2</v>
      </c>
      <c r="H53" s="299">
        <f t="shared" si="2"/>
        <v>1.1979308344493489E-2</v>
      </c>
      <c r="I53" s="299">
        <f t="shared" si="2"/>
        <v>1.0744096482996649E-2</v>
      </c>
      <c r="J53" s="299">
        <f t="shared" si="2"/>
        <v>1.1434983521883976E-2</v>
      </c>
      <c r="K53" s="299">
        <f t="shared" si="2"/>
        <v>1.2088791539824239E-2</v>
      </c>
      <c r="L53" s="299">
        <f t="shared" si="2"/>
        <v>1.1872633977042487E-2</v>
      </c>
      <c r="M53" s="299">
        <f t="shared" si="2"/>
        <v>1.4679968545687228E-2</v>
      </c>
      <c r="N53" s="299">
        <f t="shared" si="2"/>
        <v>1.7396840833469727E-2</v>
      </c>
      <c r="O53" s="299">
        <f t="shared" si="2"/>
        <v>1.511785847241677E-2</v>
      </c>
      <c r="P53" s="299">
        <f t="shared" si="2"/>
        <v>1.0567052003533283E-2</v>
      </c>
      <c r="Q53" s="299">
        <f t="shared" si="2"/>
        <v>1.2692341328395088E-2</v>
      </c>
      <c r="R53" s="299">
        <f t="shared" si="2"/>
        <v>1.2969925795234693E-2</v>
      </c>
      <c r="S53" s="299">
        <f t="shared" si="2"/>
        <v>1.2851961440969726E-2</v>
      </c>
      <c r="T53" s="299">
        <f t="shared" si="2"/>
        <v>1.3074582586234604E-2</v>
      </c>
      <c r="U53" s="299">
        <f t="shared" si="2"/>
        <v>1.218679432120995E-2</v>
      </c>
      <c r="V53" s="299">
        <f t="shared" si="2"/>
        <v>1.1738849768165752E-2</v>
      </c>
      <c r="W53" s="299">
        <f t="shared" si="2"/>
        <v>1.1462927719996735E-2</v>
      </c>
      <c r="X53" s="299">
        <f t="shared" si="2"/>
        <v>1.1468638356214145E-2</v>
      </c>
      <c r="Y53" s="299">
        <f t="shared" si="2"/>
        <v>1.0594198538503354E-2</v>
      </c>
      <c r="DA53" s="67"/>
    </row>
    <row r="54" spans="1:105" ht="12" customHeight="1" x14ac:dyDescent="0.25">
      <c r="A54" s="173" t="s">
        <v>92</v>
      </c>
      <c r="B54" s="233">
        <f t="shared" ref="B54:Y54" si="3">IF(B$7=0,0,B$7/B$5)</f>
        <v>3.9040139460203497E-3</v>
      </c>
      <c r="C54" s="233">
        <f t="shared" si="3"/>
        <v>4.7052308003026526E-3</v>
      </c>
      <c r="D54" s="233">
        <f t="shared" si="3"/>
        <v>6.746016887125476E-3</v>
      </c>
      <c r="E54" s="233">
        <f t="shared" si="3"/>
        <v>3.5689167573161535E-3</v>
      </c>
      <c r="F54" s="233">
        <f t="shared" si="3"/>
        <v>3.6165423676480213E-3</v>
      </c>
      <c r="G54" s="233">
        <f t="shared" si="3"/>
        <v>3.7090730752313067E-3</v>
      </c>
      <c r="H54" s="233">
        <f t="shared" si="3"/>
        <v>3.3780693435331911E-3</v>
      </c>
      <c r="I54" s="233">
        <f t="shared" si="3"/>
        <v>3.0297494571009265E-3</v>
      </c>
      <c r="J54" s="233">
        <f t="shared" si="3"/>
        <v>3.224574087938858E-3</v>
      </c>
      <c r="K54" s="233">
        <f t="shared" si="3"/>
        <v>3.40894273080591E-3</v>
      </c>
      <c r="L54" s="233">
        <f t="shared" si="3"/>
        <v>3.3479880233046582E-3</v>
      </c>
      <c r="M54" s="233">
        <f t="shared" si="3"/>
        <v>4.1396339656798705E-3</v>
      </c>
      <c r="N54" s="233">
        <f t="shared" si="3"/>
        <v>4.9057702668521891E-3</v>
      </c>
      <c r="O54" s="233">
        <f t="shared" si="3"/>
        <v>4.2631154301174231E-3</v>
      </c>
      <c r="P54" s="233">
        <f t="shared" si="3"/>
        <v>2.9798243269249501E-3</v>
      </c>
      <c r="Q54" s="233">
        <f t="shared" si="3"/>
        <v>3.5791389541132675E-3</v>
      </c>
      <c r="R54" s="233">
        <f t="shared" si="3"/>
        <v>3.6574155582965893E-3</v>
      </c>
      <c r="S54" s="233">
        <f t="shared" si="3"/>
        <v>3.6241505518944993E-3</v>
      </c>
      <c r="T54" s="233">
        <f t="shared" si="3"/>
        <v>3.686927938068654E-3</v>
      </c>
      <c r="U54" s="233">
        <f t="shared" si="3"/>
        <v>3.4365787329739507E-3</v>
      </c>
      <c r="V54" s="233">
        <f t="shared" si="3"/>
        <v>3.3102619441639485E-3</v>
      </c>
      <c r="W54" s="233">
        <f t="shared" si="3"/>
        <v>3.2324541287775867E-3</v>
      </c>
      <c r="X54" s="233">
        <f t="shared" si="3"/>
        <v>3.2340644826129952E-3</v>
      </c>
      <c r="Y54" s="233">
        <f t="shared" si="3"/>
        <v>2.987479433123775E-3</v>
      </c>
      <c r="DA54" s="177"/>
    </row>
    <row r="55" spans="1:105" ht="12" customHeight="1" x14ac:dyDescent="0.25">
      <c r="A55" s="173" t="s">
        <v>93</v>
      </c>
      <c r="B55" s="233">
        <f t="shared" ref="B55:Y55" si="4">IF(B$8=0,0,B$8/B$5)</f>
        <v>5.2961830405667903E-2</v>
      </c>
      <c r="C55" s="233">
        <f t="shared" si="4"/>
        <v>6.3831133574504706E-2</v>
      </c>
      <c r="D55" s="233">
        <f t="shared" si="4"/>
        <v>9.1516425717155653E-2</v>
      </c>
      <c r="E55" s="233">
        <f t="shared" si="4"/>
        <v>4.8415903899524437E-2</v>
      </c>
      <c r="F55" s="233">
        <f t="shared" si="4"/>
        <v>4.9061992651316409E-2</v>
      </c>
      <c r="G55" s="233">
        <f t="shared" si="4"/>
        <v>5.0317263690329468E-2</v>
      </c>
      <c r="H55" s="233">
        <f t="shared" si="4"/>
        <v>4.5826868998038728E-2</v>
      </c>
      <c r="I55" s="233">
        <f t="shared" si="4"/>
        <v>4.1101563451691442E-2</v>
      </c>
      <c r="J55" s="233">
        <f t="shared" si="4"/>
        <v>4.3744553256531551E-2</v>
      </c>
      <c r="K55" s="233">
        <f t="shared" si="4"/>
        <v>4.6245697189585801E-2</v>
      </c>
      <c r="L55" s="233">
        <f t="shared" si="4"/>
        <v>4.5418785983390143E-2</v>
      </c>
      <c r="M55" s="233">
        <f t="shared" si="4"/>
        <v>5.6158250217156584E-2</v>
      </c>
      <c r="N55" s="233">
        <f t="shared" si="4"/>
        <v>6.6551650807253462E-2</v>
      </c>
      <c r="O55" s="233">
        <f t="shared" si="4"/>
        <v>5.7833399043008459E-2</v>
      </c>
      <c r="P55" s="233">
        <f t="shared" si="4"/>
        <v>4.0424279427115586E-2</v>
      </c>
      <c r="Q55" s="233">
        <f t="shared" si="4"/>
        <v>4.8554578161611558E-2</v>
      </c>
      <c r="R55" s="233">
        <f t="shared" si="4"/>
        <v>4.9616478117095741E-2</v>
      </c>
      <c r="S55" s="233">
        <f t="shared" si="4"/>
        <v>4.9165205234398449E-2</v>
      </c>
      <c r="T55" s="233">
        <f t="shared" si="4"/>
        <v>5.0016842888832527E-2</v>
      </c>
      <c r="U55" s="233">
        <f t="shared" si="4"/>
        <v>4.6620607033698025E-2</v>
      </c>
      <c r="V55" s="233">
        <f t="shared" si="4"/>
        <v>4.4906994213958107E-2</v>
      </c>
      <c r="W55" s="233">
        <f t="shared" si="4"/>
        <v>4.3851453844557332E-2</v>
      </c>
      <c r="X55" s="233">
        <f t="shared" si="4"/>
        <v>4.3873299895289562E-2</v>
      </c>
      <c r="Y55" s="233">
        <f t="shared" si="4"/>
        <v>4.0528128553129282E-2</v>
      </c>
      <c r="DA55" s="177"/>
    </row>
    <row r="56" spans="1:105" ht="12" customHeight="1" x14ac:dyDescent="0.25">
      <c r="A56" s="173" t="s">
        <v>94</v>
      </c>
      <c r="B56" s="233">
        <f t="shared" ref="B56:Y56" si="5">IF(B$9=0,0,B$9/B$5)</f>
        <v>0.12082350672524585</v>
      </c>
      <c r="C56" s="233">
        <f t="shared" si="5"/>
        <v>0.14561999344897786</v>
      </c>
      <c r="D56" s="233">
        <f t="shared" si="5"/>
        <v>0.20877933019708994</v>
      </c>
      <c r="E56" s="233">
        <f t="shared" si="5"/>
        <v>0.1104527401263497</v>
      </c>
      <c r="F56" s="233">
        <f t="shared" si="5"/>
        <v>0.11192668292721809</v>
      </c>
      <c r="G56" s="233">
        <f t="shared" si="5"/>
        <v>0.11479037263851576</v>
      </c>
      <c r="H56" s="233">
        <f t="shared" si="5"/>
        <v>0.10454629253125161</v>
      </c>
      <c r="I56" s="233">
        <f t="shared" si="5"/>
        <v>9.3766302827632306E-2</v>
      </c>
      <c r="J56" s="233">
        <f t="shared" si="5"/>
        <v>9.9795839458331523E-2</v>
      </c>
      <c r="K56" s="233">
        <f t="shared" si="5"/>
        <v>0.10550177859414822</v>
      </c>
      <c r="L56" s="233">
        <f t="shared" si="5"/>
        <v>0.10361531978187369</v>
      </c>
      <c r="M56" s="233">
        <f t="shared" si="5"/>
        <v>0.12811560081700862</v>
      </c>
      <c r="N56" s="233">
        <f t="shared" si="5"/>
        <v>0.15182639586463126</v>
      </c>
      <c r="O56" s="233">
        <f t="shared" si="5"/>
        <v>0.13193717106629593</v>
      </c>
      <c r="P56" s="233">
        <f t="shared" si="5"/>
        <v>9.2221193259638873E-2</v>
      </c>
      <c r="Q56" s="233">
        <f t="shared" si="5"/>
        <v>0.1107691021272391</v>
      </c>
      <c r="R56" s="233">
        <f t="shared" si="5"/>
        <v>0.11319164824073689</v>
      </c>
      <c r="S56" s="233">
        <f t="shared" si="5"/>
        <v>0.11216214507289214</v>
      </c>
      <c r="T56" s="233">
        <f t="shared" si="5"/>
        <v>0.11410501311728993</v>
      </c>
      <c r="U56" s="233">
        <f t="shared" si="5"/>
        <v>0.10635707233540467</v>
      </c>
      <c r="V56" s="233">
        <f t="shared" si="5"/>
        <v>0.10244775295455194</v>
      </c>
      <c r="W56" s="233">
        <f t="shared" si="5"/>
        <v>0.10003971516688112</v>
      </c>
      <c r="X56" s="233">
        <f t="shared" si="5"/>
        <v>0.10008955325664019</v>
      </c>
      <c r="Y56" s="233">
        <f t="shared" si="5"/>
        <v>9.2458107570930995E-2</v>
      </c>
      <c r="DA56" s="177"/>
    </row>
    <row r="57" spans="1:105" ht="12" customHeight="1" x14ac:dyDescent="0.25">
      <c r="A57" s="56" t="s">
        <v>95</v>
      </c>
      <c r="B57" s="300">
        <f t="shared" ref="B57:Y57" si="6">IF(B$10=0,0,B$10/B$5)</f>
        <v>3.5662851753374809E-2</v>
      </c>
      <c r="C57" s="300">
        <f t="shared" si="6"/>
        <v>4.1475323306001025E-2</v>
      </c>
      <c r="D57" s="300">
        <f t="shared" si="6"/>
        <v>6.7508117753061564E-2</v>
      </c>
      <c r="E57" s="300">
        <f t="shared" si="6"/>
        <v>3.7548226107151444E-2</v>
      </c>
      <c r="F57" s="300">
        <f t="shared" si="6"/>
        <v>3.8268269564332928E-2</v>
      </c>
      <c r="G57" s="300">
        <f t="shared" si="6"/>
        <v>3.9189658335680055E-2</v>
      </c>
      <c r="H57" s="300">
        <f t="shared" si="6"/>
        <v>3.4804622669612269E-2</v>
      </c>
      <c r="I57" s="300">
        <f t="shared" si="6"/>
        <v>3.182560920715273E-2</v>
      </c>
      <c r="J57" s="300">
        <f t="shared" si="6"/>
        <v>3.3441370012577416E-2</v>
      </c>
      <c r="K57" s="300">
        <f t="shared" si="6"/>
        <v>3.5645512756591502E-2</v>
      </c>
      <c r="L57" s="300">
        <f t="shared" si="6"/>
        <v>3.4704614992411315E-2</v>
      </c>
      <c r="M57" s="300">
        <f t="shared" si="6"/>
        <v>4.2974127220543452E-2</v>
      </c>
      <c r="N57" s="300">
        <f t="shared" si="6"/>
        <v>5.0504285063323127E-2</v>
      </c>
      <c r="O57" s="300">
        <f t="shared" si="6"/>
        <v>4.5547240160264825E-2</v>
      </c>
      <c r="P57" s="300">
        <f t="shared" si="6"/>
        <v>3.1725610117099602E-2</v>
      </c>
      <c r="Q57" s="300">
        <f t="shared" si="6"/>
        <v>3.824515996616102E-2</v>
      </c>
      <c r="R57" s="300">
        <f t="shared" si="6"/>
        <v>4.0311869504419701E-2</v>
      </c>
      <c r="S57" s="300">
        <f t="shared" si="6"/>
        <v>3.9744258730333264E-2</v>
      </c>
      <c r="T57" s="300">
        <f t="shared" si="6"/>
        <v>3.9007205539148458E-2</v>
      </c>
      <c r="U57" s="300">
        <f t="shared" si="6"/>
        <v>3.6627719284829198E-2</v>
      </c>
      <c r="V57" s="300">
        <f t="shared" si="6"/>
        <v>3.572571024304224E-2</v>
      </c>
      <c r="W57" s="300">
        <f t="shared" si="6"/>
        <v>3.4813330638673555E-2</v>
      </c>
      <c r="X57" s="300">
        <f t="shared" si="6"/>
        <v>3.5318440181752529E-2</v>
      </c>
      <c r="Y57" s="300">
        <f t="shared" si="6"/>
        <v>3.2773923259095436E-2</v>
      </c>
      <c r="DA57" s="68"/>
    </row>
    <row r="58" spans="1:105" ht="12" customHeight="1" x14ac:dyDescent="0.25">
      <c r="A58" s="174" t="s">
        <v>2898</v>
      </c>
      <c r="B58" s="301">
        <f t="shared" ref="B58:Y58" si="7">IF(B$16=0,0,B$16/B$5)</f>
        <v>0.57387570863380322</v>
      </c>
      <c r="C58" s="301">
        <f t="shared" si="7"/>
        <v>0.50954731153629718</v>
      </c>
      <c r="D58" s="301">
        <f t="shared" si="7"/>
        <v>0.33529073664974929</v>
      </c>
      <c r="E58" s="301">
        <f t="shared" si="7"/>
        <v>0.60455196433012193</v>
      </c>
      <c r="F58" s="301">
        <f t="shared" si="7"/>
        <v>0.60158490092280614</v>
      </c>
      <c r="G58" s="301">
        <f t="shared" si="7"/>
        <v>0.59602301018094017</v>
      </c>
      <c r="H58" s="301">
        <f t="shared" si="7"/>
        <v>0.61916567828510927</v>
      </c>
      <c r="I58" s="301">
        <f t="shared" si="7"/>
        <v>0.64644709098528863</v>
      </c>
      <c r="J58" s="301">
        <f t="shared" si="7"/>
        <v>0.63152067752726004</v>
      </c>
      <c r="K58" s="301">
        <f t="shared" si="7"/>
        <v>0.61893948221002859</v>
      </c>
      <c r="L58" s="301">
        <f t="shared" si="7"/>
        <v>0.62204699690208165</v>
      </c>
      <c r="M58" s="301">
        <f t="shared" si="7"/>
        <v>0.55518770018461328</v>
      </c>
      <c r="N58" s="301">
        <f t="shared" si="7"/>
        <v>0.48925414595721051</v>
      </c>
      <c r="O58" s="301">
        <f t="shared" si="7"/>
        <v>0.54868702526049362</v>
      </c>
      <c r="P58" s="301">
        <f t="shared" si="7"/>
        <v>0.66105361481083813</v>
      </c>
      <c r="Q58" s="301">
        <f t="shared" si="7"/>
        <v>0.60933985981325223</v>
      </c>
      <c r="R58" s="301">
        <f t="shared" si="7"/>
        <v>0.61232626517335875</v>
      </c>
      <c r="S58" s="301">
        <f t="shared" si="7"/>
        <v>0.61284937454245658</v>
      </c>
      <c r="T58" s="301">
        <f t="shared" si="7"/>
        <v>0.59728601532199033</v>
      </c>
      <c r="U58" s="301">
        <f t="shared" si="7"/>
        <v>0.6225249479919629</v>
      </c>
      <c r="V58" s="301">
        <f t="shared" si="7"/>
        <v>0.63675824076795307</v>
      </c>
      <c r="W58" s="301">
        <f t="shared" si="7"/>
        <v>0.64290249510919473</v>
      </c>
      <c r="X58" s="301">
        <f t="shared" si="7"/>
        <v>0.64667529122204082</v>
      </c>
      <c r="Y58" s="301">
        <f t="shared" si="7"/>
        <v>0.6665769289042659</v>
      </c>
      <c r="DA58" s="178"/>
    </row>
    <row r="59" spans="1:105" ht="12" customHeight="1" x14ac:dyDescent="0.25">
      <c r="A59" s="174" t="s">
        <v>2910</v>
      </c>
      <c r="B59" s="301">
        <f t="shared" ref="B59:Y59" si="8">IF(B$27=0,0,B$27/B$5)</f>
        <v>6.515324792910987E-2</v>
      </c>
      <c r="C59" s="301">
        <f t="shared" si="8"/>
        <v>7.8524583450400587E-2</v>
      </c>
      <c r="D59" s="301">
        <f t="shared" si="8"/>
        <v>0.11258282292482288</v>
      </c>
      <c r="E59" s="301">
        <f t="shared" si="8"/>
        <v>5.9560883117440067E-2</v>
      </c>
      <c r="F59" s="301">
        <f t="shared" si="8"/>
        <v>6.035569667103674E-2</v>
      </c>
      <c r="G59" s="301">
        <f t="shared" si="8"/>
        <v>6.1899921721353314E-2</v>
      </c>
      <c r="H59" s="301">
        <f t="shared" si="8"/>
        <v>5.6375871732041206E-2</v>
      </c>
      <c r="I59" s="301">
        <f t="shared" si="8"/>
        <v>5.0562836165789063E-2</v>
      </c>
      <c r="J59" s="301">
        <f t="shared" si="8"/>
        <v>5.3814222470036373E-2</v>
      </c>
      <c r="K59" s="301">
        <f t="shared" si="8"/>
        <v>5.6891111042966701E-2</v>
      </c>
      <c r="L59" s="301">
        <f t="shared" si="8"/>
        <v>5.5873851057426961E-2</v>
      </c>
      <c r="M59" s="301">
        <f t="shared" si="8"/>
        <v>6.9085459691208523E-2</v>
      </c>
      <c r="N59" s="301">
        <f t="shared" si="8"/>
        <v>8.1871343417022208E-2</v>
      </c>
      <c r="O59" s="301">
        <f t="shared" si="8"/>
        <v>7.1146215256733716E-2</v>
      </c>
      <c r="P59" s="301">
        <f t="shared" si="8"/>
        <v>4.9729646420766702E-2</v>
      </c>
      <c r="Q59" s="301">
        <f t="shared" si="8"/>
        <v>5.9731479158210234E-2</v>
      </c>
      <c r="R59" s="301">
        <f t="shared" si="8"/>
        <v>6.1037820546822205E-2</v>
      </c>
      <c r="S59" s="301">
        <f t="shared" si="8"/>
        <v>6.0482668019334954E-2</v>
      </c>
      <c r="T59" s="301">
        <f t="shared" si="8"/>
        <v>6.1530346296692399E-2</v>
      </c>
      <c r="U59" s="301">
        <f t="shared" si="8"/>
        <v>5.7352322331122842E-2</v>
      </c>
      <c r="V59" s="301">
        <f t="shared" si="8"/>
        <v>5.5244248647795847E-2</v>
      </c>
      <c r="W59" s="301">
        <f t="shared" si="8"/>
        <v>5.394573077445225E-2</v>
      </c>
      <c r="X59" s="301">
        <f t="shared" si="8"/>
        <v>5.3972605622785969E-2</v>
      </c>
      <c r="Y59" s="301">
        <f t="shared" si="8"/>
        <v>4.9857400839421896E-2</v>
      </c>
      <c r="DA59" s="178"/>
    </row>
    <row r="60" spans="1:105" ht="12" customHeight="1" x14ac:dyDescent="0.25">
      <c r="A60" s="174" t="s">
        <v>2912</v>
      </c>
      <c r="B60" s="301">
        <f t="shared" ref="B60:Y60" si="9">IF(B$28=0,0,B$28/B$5)</f>
        <v>7.3653386463705867E-2</v>
      </c>
      <c r="C60" s="301">
        <f t="shared" si="9"/>
        <v>6.7151114003892606E-2</v>
      </c>
      <c r="D60" s="301">
        <f t="shared" si="9"/>
        <v>4.9766503694877659E-2</v>
      </c>
      <c r="E60" s="301">
        <f t="shared" si="9"/>
        <v>6.8284663364503492E-2</v>
      </c>
      <c r="F60" s="301">
        <f t="shared" si="9"/>
        <v>6.6666897712461051E-2</v>
      </c>
      <c r="G60" s="301">
        <f t="shared" si="9"/>
        <v>6.3798596248541367E-2</v>
      </c>
      <c r="H60" s="301">
        <f t="shared" si="9"/>
        <v>7.1901689533838034E-2</v>
      </c>
      <c r="I60" s="301">
        <f t="shared" si="9"/>
        <v>7.5865210095461114E-2</v>
      </c>
      <c r="J60" s="301">
        <f t="shared" si="9"/>
        <v>7.3365977626066906E-2</v>
      </c>
      <c r="K60" s="301">
        <f t="shared" si="9"/>
        <v>6.8781641327198745E-2</v>
      </c>
      <c r="L60" s="301">
        <f t="shared" si="9"/>
        <v>7.1561457091614281E-2</v>
      </c>
      <c r="M60" s="301">
        <f t="shared" si="9"/>
        <v>6.590971651085005E-2</v>
      </c>
      <c r="N60" s="301">
        <f t="shared" si="9"/>
        <v>6.2141677706649689E-2</v>
      </c>
      <c r="O60" s="301">
        <f t="shared" si="9"/>
        <v>5.9816842377611062E-2</v>
      </c>
      <c r="P60" s="301">
        <f t="shared" si="9"/>
        <v>6.5410075419774658E-2</v>
      </c>
      <c r="Q60" s="301">
        <f t="shared" si="9"/>
        <v>6.1970309765796296E-2</v>
      </c>
      <c r="R60" s="301">
        <f t="shared" si="9"/>
        <v>5.0565102144063387E-2</v>
      </c>
      <c r="S60" s="301">
        <f t="shared" si="9"/>
        <v>5.3309035995234698E-2</v>
      </c>
      <c r="T60" s="301">
        <f t="shared" si="9"/>
        <v>6.4515106590843391E-2</v>
      </c>
      <c r="U60" s="301">
        <f t="shared" si="9"/>
        <v>6.1971326402338607E-2</v>
      </c>
      <c r="V60" s="301">
        <f t="shared" si="9"/>
        <v>5.8890563413261529E-2</v>
      </c>
      <c r="W60" s="301">
        <f t="shared" si="9"/>
        <v>5.9972739510522892E-2</v>
      </c>
      <c r="X60" s="301">
        <f t="shared" si="9"/>
        <v>5.5564154745728428E-2</v>
      </c>
      <c r="Y60" s="301">
        <f t="shared" si="9"/>
        <v>5.8217241568537394E-2</v>
      </c>
      <c r="DA60" s="178"/>
    </row>
    <row r="61" spans="1:105" ht="12" customHeight="1" x14ac:dyDescent="0.25">
      <c r="A61" s="62" t="s">
        <v>2913</v>
      </c>
      <c r="B61" s="302">
        <f t="shared" ref="B61:Y61" si="10">IF(B$29=0,0,B$29/B$5)</f>
        <v>3.8280414375272798E-2</v>
      </c>
      <c r="C61" s="302">
        <f t="shared" si="10"/>
        <v>3.3987411589362124E-2</v>
      </c>
      <c r="D61" s="302">
        <f t="shared" si="10"/>
        <v>2.2771085759458329E-2</v>
      </c>
      <c r="E61" s="302">
        <f t="shared" si="10"/>
        <v>3.1791572921845417E-2</v>
      </c>
      <c r="F61" s="302">
        <f t="shared" si="10"/>
        <v>3.0260583189439184E-2</v>
      </c>
      <c r="G61" s="302">
        <f t="shared" si="10"/>
        <v>2.7550334398486035E-2</v>
      </c>
      <c r="H61" s="302">
        <f t="shared" si="10"/>
        <v>3.4919229405610111E-2</v>
      </c>
      <c r="I61" s="302">
        <f t="shared" si="10"/>
        <v>3.7957893390025692E-2</v>
      </c>
      <c r="J61" s="302">
        <f t="shared" si="10"/>
        <v>3.5958652889405432E-2</v>
      </c>
      <c r="K61" s="302">
        <f t="shared" si="10"/>
        <v>3.1767184578868367E-2</v>
      </c>
      <c r="L61" s="302">
        <f t="shared" si="10"/>
        <v>3.4471813274363522E-2</v>
      </c>
      <c r="M61" s="302">
        <f t="shared" si="10"/>
        <v>3.1174506096123593E-2</v>
      </c>
      <c r="N61" s="302">
        <f t="shared" si="10"/>
        <v>2.9748920940889576E-2</v>
      </c>
      <c r="O61" s="302">
        <f t="shared" si="10"/>
        <v>2.5244630605816262E-2</v>
      </c>
      <c r="P61" s="302">
        <f t="shared" si="10"/>
        <v>2.6814028153289021E-2</v>
      </c>
      <c r="Q61" s="302">
        <f t="shared" si="10"/>
        <v>2.5213776105615558E-2</v>
      </c>
      <c r="R61" s="302">
        <f t="shared" si="10"/>
        <v>1.3542340646653342E-2</v>
      </c>
      <c r="S61" s="302">
        <f t="shared" si="10"/>
        <v>1.6306222335126252E-2</v>
      </c>
      <c r="T61" s="302">
        <f t="shared" si="10"/>
        <v>2.8232559788404107E-2</v>
      </c>
      <c r="U61" s="302">
        <f t="shared" si="10"/>
        <v>2.4731267568377131E-2</v>
      </c>
      <c r="V61" s="302">
        <f t="shared" si="10"/>
        <v>2.1089453737047067E-2</v>
      </c>
      <c r="W61" s="302">
        <f t="shared" si="10"/>
        <v>2.1962428821716191E-2</v>
      </c>
      <c r="X61" s="302">
        <f t="shared" si="10"/>
        <v>1.7355388590306938E-2</v>
      </c>
      <c r="Y61" s="302">
        <f t="shared" si="10"/>
        <v>1.9323150163319553E-2</v>
      </c>
      <c r="DA61" s="72"/>
    </row>
    <row r="62" spans="1:105" ht="12" customHeight="1" x14ac:dyDescent="0.25">
      <c r="A62" s="62" t="s">
        <v>2920</v>
      </c>
      <c r="B62" s="302">
        <f t="shared" ref="B62:Y62" si="11">IF(B$35=0,0,B$35/B$5)</f>
        <v>2.9839658368733105E-2</v>
      </c>
      <c r="C62" s="302">
        <f t="shared" si="11"/>
        <v>2.6494792287247385E-2</v>
      </c>
      <c r="D62" s="302">
        <f t="shared" si="11"/>
        <v>1.7434020791100707E-2</v>
      </c>
      <c r="E62" s="302">
        <f t="shared" si="11"/>
        <v>3.1434723251666061E-2</v>
      </c>
      <c r="F62" s="302">
        <f t="shared" si="11"/>
        <v>3.1280445666640809E-2</v>
      </c>
      <c r="G62" s="302">
        <f t="shared" si="11"/>
        <v>3.0991245553925482E-2</v>
      </c>
      <c r="H62" s="302">
        <f t="shared" si="11"/>
        <v>3.2194588541927853E-2</v>
      </c>
      <c r="I62" s="302">
        <f t="shared" si="11"/>
        <v>3.3613132701477269E-2</v>
      </c>
      <c r="J62" s="302">
        <f t="shared" si="11"/>
        <v>3.2837008060623639E-2</v>
      </c>
      <c r="K62" s="302">
        <f t="shared" si="11"/>
        <v>3.2182827086436355E-2</v>
      </c>
      <c r="L62" s="302">
        <f t="shared" si="11"/>
        <v>3.2344407678525589E-2</v>
      </c>
      <c r="M62" s="302">
        <f t="shared" si="11"/>
        <v>2.8867943101252305E-2</v>
      </c>
      <c r="N62" s="302">
        <f t="shared" si="11"/>
        <v>2.5439614103208798E-2</v>
      </c>
      <c r="O62" s="302">
        <f t="shared" si="11"/>
        <v>2.852992928400308E-2</v>
      </c>
      <c r="P62" s="302">
        <f t="shared" si="11"/>
        <v>3.4372624128543902E-2</v>
      </c>
      <c r="Q62" s="302">
        <f t="shared" si="11"/>
        <v>3.1683678144463191E-2</v>
      </c>
      <c r="R62" s="302">
        <f t="shared" si="11"/>
        <v>3.1838961447721095E-2</v>
      </c>
      <c r="S62" s="302">
        <f t="shared" si="11"/>
        <v>3.1866161422608591E-2</v>
      </c>
      <c r="T62" s="302">
        <f t="shared" si="11"/>
        <v>3.1056917687037035E-2</v>
      </c>
      <c r="U62" s="302">
        <f t="shared" si="11"/>
        <v>3.2369259570711406E-2</v>
      </c>
      <c r="V62" s="302">
        <f t="shared" si="11"/>
        <v>3.3109344204906493E-2</v>
      </c>
      <c r="W62" s="302">
        <f t="shared" si="11"/>
        <v>3.3428825318525555E-2</v>
      </c>
      <c r="X62" s="302">
        <f t="shared" si="11"/>
        <v>3.3624998366815449E-2</v>
      </c>
      <c r="Y62" s="302">
        <f t="shared" si="11"/>
        <v>3.465981838181427E-2</v>
      </c>
      <c r="DA62" s="72"/>
    </row>
    <row r="63" spans="1:105" ht="12" customHeight="1" x14ac:dyDescent="0.25">
      <c r="A63" s="62" t="s">
        <v>2932</v>
      </c>
      <c r="B63" s="302">
        <f t="shared" ref="B63:Y63" si="12">IF(B$46=0,0,B$46/B$5)</f>
        <v>5.533313719699973E-3</v>
      </c>
      <c r="C63" s="302">
        <f t="shared" si="12"/>
        <v>6.6689101272830948E-3</v>
      </c>
      <c r="D63" s="302">
        <f t="shared" si="12"/>
        <v>9.5613971443186275E-3</v>
      </c>
      <c r="E63" s="302">
        <f t="shared" si="12"/>
        <v>5.0583671909920115E-3</v>
      </c>
      <c r="F63" s="302">
        <f t="shared" si="12"/>
        <v>5.1258688563810533E-3</v>
      </c>
      <c r="G63" s="302">
        <f t="shared" si="12"/>
        <v>5.2570162961298461E-3</v>
      </c>
      <c r="H63" s="302">
        <f t="shared" si="12"/>
        <v>4.7878715863000788E-3</v>
      </c>
      <c r="I63" s="302">
        <f t="shared" si="12"/>
        <v>4.2941840039581449E-3</v>
      </c>
      <c r="J63" s="302">
        <f t="shared" si="12"/>
        <v>4.5703166760378416E-3</v>
      </c>
      <c r="K63" s="302">
        <f t="shared" si="12"/>
        <v>4.8316296618940201E-3</v>
      </c>
      <c r="L63" s="302">
        <f t="shared" si="12"/>
        <v>4.7452361387251788E-3</v>
      </c>
      <c r="M63" s="302">
        <f t="shared" si="12"/>
        <v>5.8672673134741501E-3</v>
      </c>
      <c r="N63" s="302">
        <f t="shared" si="12"/>
        <v>6.953142662551314E-3</v>
      </c>
      <c r="O63" s="302">
        <f t="shared" si="12"/>
        <v>6.0422824877917154E-3</v>
      </c>
      <c r="P63" s="302">
        <f t="shared" si="12"/>
        <v>4.2234231379417349E-3</v>
      </c>
      <c r="Q63" s="302">
        <f t="shared" si="12"/>
        <v>5.072855515717547E-3</v>
      </c>
      <c r="R63" s="302">
        <f t="shared" si="12"/>
        <v>5.1838000496889514E-3</v>
      </c>
      <c r="S63" s="302">
        <f t="shared" si="12"/>
        <v>5.1366522374998507E-3</v>
      </c>
      <c r="T63" s="302">
        <f t="shared" si="12"/>
        <v>5.2256291154022605E-3</v>
      </c>
      <c r="U63" s="302">
        <f t="shared" si="12"/>
        <v>4.8707992632500644E-3</v>
      </c>
      <c r="V63" s="302">
        <f t="shared" si="12"/>
        <v>4.6917654713079767E-3</v>
      </c>
      <c r="W63" s="302">
        <f t="shared" si="12"/>
        <v>4.581485370281151E-3</v>
      </c>
      <c r="X63" s="302">
        <f t="shared" si="12"/>
        <v>4.5837677886060484E-3</v>
      </c>
      <c r="Y63" s="302">
        <f t="shared" si="12"/>
        <v>4.2342730234035675E-3</v>
      </c>
      <c r="DA63" s="72"/>
    </row>
    <row r="64" spans="1:105" ht="12" customHeight="1" x14ac:dyDescent="0.25">
      <c r="A64" s="62" t="s">
        <v>2934</v>
      </c>
      <c r="B64" s="302">
        <f t="shared" ref="B64:Y64" si="13">IF(B$47=0,0,B$47/B$5)</f>
        <v>0</v>
      </c>
      <c r="C64" s="302">
        <f t="shared" si="13"/>
        <v>0</v>
      </c>
      <c r="D64" s="302">
        <f t="shared" si="13"/>
        <v>0</v>
      </c>
      <c r="E64" s="302">
        <f t="shared" si="13"/>
        <v>0</v>
      </c>
      <c r="F64" s="302">
        <f t="shared" si="13"/>
        <v>0</v>
      </c>
      <c r="G64" s="302">
        <f t="shared" si="13"/>
        <v>0</v>
      </c>
      <c r="H64" s="302">
        <f t="shared" si="13"/>
        <v>0</v>
      </c>
      <c r="I64" s="302">
        <f t="shared" si="13"/>
        <v>0</v>
      </c>
      <c r="J64" s="302">
        <f t="shared" si="13"/>
        <v>0</v>
      </c>
      <c r="K64" s="302">
        <f t="shared" si="13"/>
        <v>0</v>
      </c>
      <c r="L64" s="302">
        <f t="shared" si="13"/>
        <v>0</v>
      </c>
      <c r="M64" s="302">
        <f t="shared" si="13"/>
        <v>0</v>
      </c>
      <c r="N64" s="302">
        <f t="shared" si="13"/>
        <v>0</v>
      </c>
      <c r="O64" s="302">
        <f t="shared" si="13"/>
        <v>0</v>
      </c>
      <c r="P64" s="302">
        <f t="shared" si="13"/>
        <v>0</v>
      </c>
      <c r="Q64" s="302">
        <f t="shared" si="13"/>
        <v>0</v>
      </c>
      <c r="R64" s="302">
        <f t="shared" si="13"/>
        <v>0</v>
      </c>
      <c r="S64" s="302">
        <f t="shared" si="13"/>
        <v>0</v>
      </c>
      <c r="T64" s="302">
        <f t="shared" si="13"/>
        <v>0</v>
      </c>
      <c r="U64" s="302">
        <f t="shared" si="13"/>
        <v>0</v>
      </c>
      <c r="V64" s="302">
        <f t="shared" si="13"/>
        <v>0</v>
      </c>
      <c r="W64" s="302">
        <f t="shared" si="13"/>
        <v>0</v>
      </c>
      <c r="X64" s="302">
        <f t="shared" si="13"/>
        <v>0</v>
      </c>
      <c r="Y64" s="302">
        <f t="shared" si="13"/>
        <v>0</v>
      </c>
      <c r="DA64" s="72"/>
    </row>
    <row r="65" spans="1:105" ht="12" customHeight="1" x14ac:dyDescent="0.25">
      <c r="A65" s="41" t="s">
        <v>2936</v>
      </c>
      <c r="B65" s="235">
        <f t="shared" ref="B65:Y65" si="14">IF(B$48=0,0,B$48/B$5)</f>
        <v>6.0121041230083758E-2</v>
      </c>
      <c r="C65" s="235">
        <f t="shared" si="14"/>
        <v>7.2459622033476528E-2</v>
      </c>
      <c r="D65" s="235">
        <f t="shared" si="14"/>
        <v>0.10388732341060081</v>
      </c>
      <c r="E65" s="235">
        <f t="shared" si="14"/>
        <v>5.4960610919964903E-2</v>
      </c>
      <c r="F65" s="235">
        <f t="shared" si="14"/>
        <v>5.5694035882570048E-2</v>
      </c>
      <c r="G65" s="235">
        <f t="shared" si="14"/>
        <v>5.7118990445382142E-2</v>
      </c>
      <c r="H65" s="235">
        <f t="shared" si="14"/>
        <v>5.2021598562082147E-2</v>
      </c>
      <c r="I65" s="235">
        <f t="shared" si="14"/>
        <v>4.6657541326887243E-2</v>
      </c>
      <c r="J65" s="235">
        <f t="shared" si="14"/>
        <v>4.9657802039373471E-2</v>
      </c>
      <c r="K65" s="235">
        <f t="shared" si="14"/>
        <v>5.249704260885036E-2</v>
      </c>
      <c r="L65" s="235">
        <f t="shared" si="14"/>
        <v>5.1558352190854757E-2</v>
      </c>
      <c r="M65" s="235">
        <f t="shared" si="14"/>
        <v>6.3749542847252247E-2</v>
      </c>
      <c r="N65" s="235">
        <f t="shared" si="14"/>
        <v>7.5547890083587838E-2</v>
      </c>
      <c r="O65" s="235">
        <f t="shared" si="14"/>
        <v>6.5651132933058395E-2</v>
      </c>
      <c r="P65" s="235">
        <f t="shared" si="14"/>
        <v>4.5888704214308053E-2</v>
      </c>
      <c r="Q65" s="235">
        <f t="shared" si="14"/>
        <v>5.5118030725221451E-2</v>
      </c>
      <c r="R65" s="235">
        <f t="shared" si="14"/>
        <v>5.6323474919972236E-2</v>
      </c>
      <c r="S65" s="235">
        <f t="shared" si="14"/>
        <v>5.5811200412485468E-2</v>
      </c>
      <c r="T65" s="235">
        <f t="shared" si="14"/>
        <v>5.6777959720899468E-2</v>
      </c>
      <c r="U65" s="235">
        <f t="shared" si="14"/>
        <v>5.2922631566459807E-2</v>
      </c>
      <c r="V65" s="235">
        <f t="shared" si="14"/>
        <v>5.097737804710719E-2</v>
      </c>
      <c r="W65" s="235">
        <f t="shared" si="14"/>
        <v>4.9779153106944023E-2</v>
      </c>
      <c r="X65" s="235">
        <f t="shared" si="14"/>
        <v>4.9803952236934901E-2</v>
      </c>
      <c r="Y65" s="235">
        <f t="shared" si="14"/>
        <v>4.6006591332992487E-2</v>
      </c>
      <c r="DA65" s="97"/>
    </row>
    <row r="66" spans="1:105" ht="12" customHeight="1" x14ac:dyDescent="0.25">
      <c r="A66" s="171"/>
      <c r="B66" s="171"/>
      <c r="C66" s="171"/>
      <c r="D66" s="171"/>
      <c r="E66" s="171"/>
      <c r="F66" s="171"/>
      <c r="G66" s="171"/>
      <c r="H66" s="171"/>
      <c r="I66" s="171"/>
      <c r="J66" s="171"/>
      <c r="K66" s="171"/>
      <c r="L66" s="171"/>
      <c r="M66" s="171"/>
      <c r="N66" s="171"/>
      <c r="O66" s="171"/>
      <c r="P66" s="171"/>
      <c r="Q66" s="171"/>
      <c r="R66" s="171"/>
      <c r="S66" s="171"/>
      <c r="T66" s="171"/>
      <c r="U66" s="171"/>
      <c r="V66" s="171"/>
      <c r="W66" s="171"/>
      <c r="X66" s="171"/>
      <c r="Y66" s="171"/>
      <c r="DA66" s="175"/>
    </row>
    <row r="67" spans="1:105" ht="15" customHeight="1" x14ac:dyDescent="0.25">
      <c r="A67" s="32" t="s">
        <v>341</v>
      </c>
      <c r="B67" s="257"/>
      <c r="C67" s="257"/>
      <c r="D67" s="257"/>
      <c r="E67" s="257"/>
      <c r="F67" s="257"/>
      <c r="G67" s="257"/>
      <c r="H67" s="257"/>
      <c r="I67" s="257"/>
      <c r="J67" s="257"/>
      <c r="K67" s="257"/>
      <c r="L67" s="257"/>
      <c r="M67" s="257"/>
      <c r="N67" s="257"/>
      <c r="O67" s="257"/>
      <c r="P67" s="257"/>
      <c r="Q67" s="257"/>
      <c r="R67" s="257"/>
      <c r="S67" s="257"/>
      <c r="T67" s="257"/>
      <c r="U67" s="257"/>
      <c r="V67" s="257"/>
      <c r="W67" s="257"/>
      <c r="X67" s="257"/>
      <c r="Y67" s="257"/>
      <c r="DA67" s="88"/>
    </row>
    <row r="68" spans="1:105" ht="12" customHeight="1" x14ac:dyDescent="0.25">
      <c r="A68" s="172"/>
      <c r="B68" s="172"/>
      <c r="C68" s="172"/>
      <c r="D68" s="172"/>
      <c r="E68" s="172"/>
      <c r="F68" s="172"/>
      <c r="G68" s="172"/>
      <c r="H68" s="172"/>
      <c r="I68" s="172"/>
      <c r="J68" s="172"/>
      <c r="K68" s="172"/>
      <c r="L68" s="172"/>
      <c r="M68" s="172"/>
      <c r="N68" s="172"/>
      <c r="O68" s="172"/>
      <c r="P68" s="172"/>
      <c r="Q68" s="172"/>
      <c r="R68" s="172"/>
      <c r="S68" s="172"/>
      <c r="T68" s="172"/>
      <c r="U68" s="172"/>
      <c r="V68" s="172"/>
      <c r="W68" s="172"/>
      <c r="X68" s="172"/>
      <c r="Y68" s="172"/>
      <c r="DA68" s="176"/>
    </row>
    <row r="69" spans="1:105" ht="12" customHeight="1" x14ac:dyDescent="0.25">
      <c r="A69" s="35" t="s">
        <v>26</v>
      </c>
      <c r="B69" s="322">
        <f>IF(B$5=0,0,B$5/WWP_fec!B$5)</f>
        <v>0.45562799036661039</v>
      </c>
      <c r="C69" s="322">
        <f>IF(C$5=0,0,C$5/WWP_fec!C$5)</f>
        <v>0.46475336478130996</v>
      </c>
      <c r="D69" s="322">
        <f>IF(D$5=0,0,D$5/WWP_fec!D$5)</f>
        <v>0.4786467818052817</v>
      </c>
      <c r="E69" s="322">
        <f>IF(E$5=0,0,E$5/WWP_fec!E$5)</f>
        <v>0.4390260227679425</v>
      </c>
      <c r="F69" s="322">
        <f>IF(F$5=0,0,F$5/WWP_fec!F$5)</f>
        <v>0.44104438751608843</v>
      </c>
      <c r="G69" s="322">
        <f>IF(G$5=0,0,G$5/WWP_fec!G$5)</f>
        <v>0.44231047237612742</v>
      </c>
      <c r="H69" s="322">
        <f>IF(H$5=0,0,H$5/WWP_fec!H$5)</f>
        <v>0.43923622639949578</v>
      </c>
      <c r="I69" s="322">
        <f>IF(I$5=0,0,I$5/WWP_fec!I$5)</f>
        <v>0.43774084220550175</v>
      </c>
      <c r="J69" s="322">
        <f>IF(J$5=0,0,J$5/WWP_fec!J$5)</f>
        <v>0.43969446599982848</v>
      </c>
      <c r="K69" s="322">
        <f>IF(K$5=0,0,K$5/WWP_fec!K$5)</f>
        <v>0.44179912869806548</v>
      </c>
      <c r="L69" s="322">
        <f>IF(L$5=0,0,L$5/WWP_fec!L$5)</f>
        <v>0.43589591002734102</v>
      </c>
      <c r="M69" s="322">
        <f>IF(M$5=0,0,M$5/WWP_fec!M$5)</f>
        <v>0.44407013794887734</v>
      </c>
      <c r="N69" s="322">
        <f>IF(N$5=0,0,N$5/WWP_fec!N$5)</f>
        <v>0.45332735108781241</v>
      </c>
      <c r="O69" s="322">
        <f>IF(O$5=0,0,O$5/WWP_fec!O$5)</f>
        <v>0.44321086919694463</v>
      </c>
      <c r="P69" s="322">
        <f>IF(P$5=0,0,P$5/WWP_fec!P$5)</f>
        <v>0.42969986429411794</v>
      </c>
      <c r="Q69" s="322">
        <f>IF(Q$5=0,0,Q$5/WWP_fec!Q$5)</f>
        <v>0.4356255143627667</v>
      </c>
      <c r="R69" s="322">
        <f>IF(R$5=0,0,R$5/WWP_fec!R$5)</f>
        <v>0.43685382662169731</v>
      </c>
      <c r="S69" s="322">
        <f>IF(S$5=0,0,S$5/WWP_fec!S$5)</f>
        <v>0.43641871558227013</v>
      </c>
      <c r="T69" s="322">
        <f>IF(T$5=0,0,T$5/WWP_fec!T$5)</f>
        <v>0.43688384271770153</v>
      </c>
      <c r="U69" s="322">
        <f>IF(U$5=0,0,U$5/WWP_fec!U$5)</f>
        <v>0.43331108736992097</v>
      </c>
      <c r="V69" s="322">
        <f>IF(V$5=0,0,V$5/WWP_fec!V$5)</f>
        <v>0.43356347578637006</v>
      </c>
      <c r="W69" s="322">
        <f>IF(W$5=0,0,W$5/WWP_fec!W$5)</f>
        <v>0.43298270058494404</v>
      </c>
      <c r="X69" s="322">
        <f>IF(X$5=0,0,X$5/WWP_fec!X$5)</f>
        <v>0.43343222089486516</v>
      </c>
      <c r="Y69" s="322">
        <f>IF(Y$5=0,0,Y$5/WWP_fec!Y$5)</f>
        <v>0.43068225589856435</v>
      </c>
      <c r="DA69" s="95"/>
    </row>
    <row r="70" spans="1:105" ht="12" customHeight="1" x14ac:dyDescent="0.25">
      <c r="A70" s="55" t="s">
        <v>91</v>
      </c>
      <c r="B70" s="334">
        <f>IF(B$6=0,0,B$6/WWP_fec!B$6)</f>
        <v>0.48105618508611786</v>
      </c>
      <c r="C70" s="334">
        <f>IF(C$6=0,0,C$6/WWP_fec!C$6)</f>
        <v>0.4810561850861178</v>
      </c>
      <c r="D70" s="334">
        <f>IF(D$6=0,0,D$6/WWP_fec!D$6)</f>
        <v>0.48105618508611792</v>
      </c>
      <c r="E70" s="334">
        <f>IF(E$6=0,0,E$6/WWP_fec!E$6)</f>
        <v>0.48105618508611786</v>
      </c>
      <c r="F70" s="334">
        <f>IF(F$6=0,0,F$6/WWP_fec!F$6)</f>
        <v>0.4810561850861178</v>
      </c>
      <c r="G70" s="334">
        <f>IF(G$6=0,0,G$6/WWP_fec!G$6)</f>
        <v>0.48105618508611797</v>
      </c>
      <c r="H70" s="334">
        <f>IF(H$6=0,0,H$6/WWP_fec!H$6)</f>
        <v>0.4810561850861178</v>
      </c>
      <c r="I70" s="334">
        <f>IF(I$6=0,0,I$6/WWP_fec!I$6)</f>
        <v>0.4810561850861178</v>
      </c>
      <c r="J70" s="334">
        <f>IF(J$6=0,0,J$6/WWP_fec!J$6)</f>
        <v>0.4810561850861178</v>
      </c>
      <c r="K70" s="334">
        <f>IF(K$6=0,0,K$6/WWP_fec!K$6)</f>
        <v>0.48105618508611775</v>
      </c>
      <c r="L70" s="334">
        <f>IF(L$6=0,0,L$6/WWP_fec!L$6)</f>
        <v>0.48105618508611786</v>
      </c>
      <c r="M70" s="334">
        <f>IF(M$6=0,0,M$6/WWP_fec!M$6)</f>
        <v>0.4810561850861178</v>
      </c>
      <c r="N70" s="334">
        <f>IF(N$6=0,0,N$6/WWP_fec!N$6)</f>
        <v>0.48105618508611792</v>
      </c>
      <c r="O70" s="334">
        <f>IF(O$6=0,0,O$6/WWP_fec!O$6)</f>
        <v>0.48105618508611786</v>
      </c>
      <c r="P70" s="334">
        <f>IF(P$6=0,0,P$6/WWP_fec!P$6)</f>
        <v>0.48105618508611792</v>
      </c>
      <c r="Q70" s="334">
        <f>IF(Q$6=0,0,Q$6/WWP_fec!Q$6)</f>
        <v>0.48105618508611786</v>
      </c>
      <c r="R70" s="334">
        <f>IF(R$6=0,0,R$6/WWP_fec!R$6)</f>
        <v>0.48105618508611792</v>
      </c>
      <c r="S70" s="334">
        <f>IF(S$6=0,0,S$6/WWP_fec!S$6)</f>
        <v>0.48105618508611786</v>
      </c>
      <c r="T70" s="334">
        <f>IF(T$6=0,0,T$6/WWP_fec!T$6)</f>
        <v>0.48105618508611792</v>
      </c>
      <c r="U70" s="334">
        <f>IF(U$6=0,0,U$6/WWP_fec!U$6)</f>
        <v>0.48105618508611775</v>
      </c>
      <c r="V70" s="334">
        <f>IF(V$6=0,0,V$6/WWP_fec!V$6)</f>
        <v>0.48105618508611786</v>
      </c>
      <c r="W70" s="334">
        <f>IF(W$6=0,0,W$6/WWP_fec!W$6)</f>
        <v>0.48105618508611792</v>
      </c>
      <c r="X70" s="334">
        <f>IF(X$6=0,0,X$6/WWP_fec!X$6)</f>
        <v>0.48105618508611792</v>
      </c>
      <c r="Y70" s="334">
        <f>IF(Y$6=0,0,Y$6/WWP_fec!Y$6)</f>
        <v>0.4810561850861178</v>
      </c>
      <c r="DA70" s="67"/>
    </row>
    <row r="71" spans="1:105" ht="12" customHeight="1" x14ac:dyDescent="0.25">
      <c r="A71" s="173" t="s">
        <v>92</v>
      </c>
      <c r="B71" s="335">
        <f>IF(B$7=0,0,B$7/WWP_fec!B$7)</f>
        <v>0.12480168439233381</v>
      </c>
      <c r="C71" s="335">
        <f>IF(C$7=0,0,C$7/WWP_fec!C$7)</f>
        <v>0.12480168439233381</v>
      </c>
      <c r="D71" s="335">
        <f>IF(D$7=0,0,D$7/WWP_fec!D$7)</f>
        <v>0.12480168439233383</v>
      </c>
      <c r="E71" s="335">
        <f>IF(E$7=0,0,E$7/WWP_fec!E$7)</f>
        <v>0.12480168439233383</v>
      </c>
      <c r="F71" s="335">
        <f>IF(F$7=0,0,F$7/WWP_fec!F$7)</f>
        <v>0.12480168439233381</v>
      </c>
      <c r="G71" s="335">
        <f>IF(G$7=0,0,G$7/WWP_fec!G$7)</f>
        <v>0.12480168439233377</v>
      </c>
      <c r="H71" s="335">
        <f>IF(H$7=0,0,H$7/WWP_fec!H$7)</f>
        <v>0.12480168439233383</v>
      </c>
      <c r="I71" s="335">
        <f>IF(I$7=0,0,I$7/WWP_fec!I$7)</f>
        <v>0.12480168439233384</v>
      </c>
      <c r="J71" s="335">
        <f>IF(J$7=0,0,J$7/WWP_fec!J$7)</f>
        <v>0.12480168439233383</v>
      </c>
      <c r="K71" s="335">
        <f>IF(K$7=0,0,K$7/WWP_fec!K$7)</f>
        <v>0.12480168439233384</v>
      </c>
      <c r="L71" s="335">
        <f>IF(L$7=0,0,L$7/WWP_fec!L$7)</f>
        <v>0.12480168439233381</v>
      </c>
      <c r="M71" s="335">
        <f>IF(M$7=0,0,M$7/WWP_fec!M$7)</f>
        <v>0.12480168439233383</v>
      </c>
      <c r="N71" s="335">
        <f>IF(N$7=0,0,N$7/WWP_fec!N$7)</f>
        <v>0.12480168439233383</v>
      </c>
      <c r="O71" s="335">
        <f>IF(O$7=0,0,O$7/WWP_fec!O$7)</f>
        <v>0.12480168439233384</v>
      </c>
      <c r="P71" s="335">
        <f>IF(P$7=0,0,P$7/WWP_fec!P$7)</f>
        <v>0.12480168439233383</v>
      </c>
      <c r="Q71" s="335">
        <f>IF(Q$7=0,0,Q$7/WWP_fec!Q$7)</f>
        <v>0.12480168439233383</v>
      </c>
      <c r="R71" s="335">
        <f>IF(R$7=0,0,R$7/WWP_fec!R$7)</f>
        <v>0.12480168439233381</v>
      </c>
      <c r="S71" s="335">
        <f>IF(S$7=0,0,S$7/WWP_fec!S$7)</f>
        <v>0.12480168439233381</v>
      </c>
      <c r="T71" s="335">
        <f>IF(T$7=0,0,T$7/WWP_fec!T$7)</f>
        <v>0.12480168439233383</v>
      </c>
      <c r="U71" s="335">
        <f>IF(U$7=0,0,U$7/WWP_fec!U$7)</f>
        <v>0.12480168439233383</v>
      </c>
      <c r="V71" s="335">
        <f>IF(V$7=0,0,V$7/WWP_fec!V$7)</f>
        <v>0.12480168439233383</v>
      </c>
      <c r="W71" s="335">
        <f>IF(W$7=0,0,W$7/WWP_fec!W$7)</f>
        <v>0.12480168439233383</v>
      </c>
      <c r="X71" s="335">
        <f>IF(X$7=0,0,X$7/WWP_fec!X$7)</f>
        <v>0.12480168439233384</v>
      </c>
      <c r="Y71" s="335">
        <f>IF(Y$7=0,0,Y$7/WWP_fec!Y$7)</f>
        <v>0.12480168439233383</v>
      </c>
      <c r="DA71" s="177"/>
    </row>
    <row r="72" spans="1:105" ht="12" customHeight="1" x14ac:dyDescent="0.25">
      <c r="A72" s="173" t="s">
        <v>93</v>
      </c>
      <c r="B72" s="335">
        <f>IF(B$8=0,0,B$8/WWP_fec!B$8)</f>
        <v>0.68268504921485573</v>
      </c>
      <c r="C72" s="335">
        <f>IF(C$8=0,0,C$8/WWP_fec!C$8)</f>
        <v>0.68268504921485518</v>
      </c>
      <c r="D72" s="335">
        <f>IF(D$8=0,0,D$8/WWP_fec!D$8)</f>
        <v>0.68268504921485573</v>
      </c>
      <c r="E72" s="335">
        <f>IF(E$8=0,0,E$8/WWP_fec!E$8)</f>
        <v>0.68268504921485607</v>
      </c>
      <c r="F72" s="335">
        <f>IF(F$8=0,0,F$8/WWP_fec!F$8)</f>
        <v>0.68268504921485584</v>
      </c>
      <c r="G72" s="335">
        <f>IF(G$8=0,0,G$8/WWP_fec!G$8)</f>
        <v>0.68268504921485551</v>
      </c>
      <c r="H72" s="335">
        <f>IF(H$8=0,0,H$8/WWP_fec!H$8)</f>
        <v>0.68268504921485573</v>
      </c>
      <c r="I72" s="335">
        <f>IF(I$8=0,0,I$8/WWP_fec!I$8)</f>
        <v>0.68268504921485551</v>
      </c>
      <c r="J72" s="335">
        <f>IF(J$8=0,0,J$8/WWP_fec!J$8)</f>
        <v>0.68268504921485562</v>
      </c>
      <c r="K72" s="335">
        <f>IF(K$8=0,0,K$8/WWP_fec!K$8)</f>
        <v>0.68268504921485595</v>
      </c>
      <c r="L72" s="335">
        <f>IF(L$8=0,0,L$8/WWP_fec!L$8)</f>
        <v>0.68268504921485562</v>
      </c>
      <c r="M72" s="335">
        <f>IF(M$8=0,0,M$8/WWP_fec!M$8)</f>
        <v>0.6826850492148554</v>
      </c>
      <c r="N72" s="335">
        <f>IF(N$8=0,0,N$8/WWP_fec!N$8)</f>
        <v>0.68268504921485618</v>
      </c>
      <c r="O72" s="335">
        <f>IF(O$8=0,0,O$8/WWP_fec!O$8)</f>
        <v>0.68268504921485573</v>
      </c>
      <c r="P72" s="335">
        <f>IF(P$8=0,0,P$8/WWP_fec!P$8)</f>
        <v>0.68268504921485562</v>
      </c>
      <c r="Q72" s="335">
        <f>IF(Q$8=0,0,Q$8/WWP_fec!Q$8)</f>
        <v>0.68268504921485618</v>
      </c>
      <c r="R72" s="335">
        <f>IF(R$8=0,0,R$8/WWP_fec!R$8)</f>
        <v>0.68268504921485618</v>
      </c>
      <c r="S72" s="335">
        <f>IF(S$8=0,0,S$8/WWP_fec!S$8)</f>
        <v>0.68268504921485584</v>
      </c>
      <c r="T72" s="335">
        <f>IF(T$8=0,0,T$8/WWP_fec!T$8)</f>
        <v>0.68268504921485595</v>
      </c>
      <c r="U72" s="335">
        <f>IF(U$8=0,0,U$8/WWP_fec!U$8)</f>
        <v>0.68268504921485584</v>
      </c>
      <c r="V72" s="335">
        <f>IF(V$8=0,0,V$8/WWP_fec!V$8)</f>
        <v>0.68268504921485584</v>
      </c>
      <c r="W72" s="335">
        <f>IF(W$8=0,0,W$8/WWP_fec!W$8)</f>
        <v>0.68268504921485573</v>
      </c>
      <c r="X72" s="335">
        <f>IF(X$8=0,0,X$8/WWP_fec!X$8)</f>
        <v>0.68268504921485595</v>
      </c>
      <c r="Y72" s="335">
        <f>IF(Y$8=0,0,Y$8/WWP_fec!Y$8)</f>
        <v>0.68268504921485573</v>
      </c>
      <c r="DA72" s="177"/>
    </row>
    <row r="73" spans="1:105" ht="12" customHeight="1" x14ac:dyDescent="0.25">
      <c r="A73" s="173" t="s">
        <v>94</v>
      </c>
      <c r="B73" s="335">
        <f>IF(B$9=0,0,B$9/WWP_fec!B$9)</f>
        <v>0.50821435801283554</v>
      </c>
      <c r="C73" s="335">
        <f>IF(C$9=0,0,C$9/WWP_fec!C$9)</f>
        <v>0.50821435801283554</v>
      </c>
      <c r="D73" s="335">
        <f>IF(D$9=0,0,D$9/WWP_fec!D$9)</f>
        <v>0.50821435801283543</v>
      </c>
      <c r="E73" s="335">
        <f>IF(E$9=0,0,E$9/WWP_fec!E$9)</f>
        <v>0.50821435801283554</v>
      </c>
      <c r="F73" s="335">
        <f>IF(F$9=0,0,F$9/WWP_fec!F$9)</f>
        <v>0.50821435801283577</v>
      </c>
      <c r="G73" s="335">
        <f>IF(G$9=0,0,G$9/WWP_fec!G$9)</f>
        <v>0.50821435801283577</v>
      </c>
      <c r="H73" s="335">
        <f>IF(H$9=0,0,H$9/WWP_fec!H$9)</f>
        <v>0.50821435801283565</v>
      </c>
      <c r="I73" s="335">
        <f>IF(I$9=0,0,I$9/WWP_fec!I$9)</f>
        <v>0.50821435801283554</v>
      </c>
      <c r="J73" s="335">
        <f>IF(J$9=0,0,J$9/WWP_fec!J$9)</f>
        <v>0.50821435801283565</v>
      </c>
      <c r="K73" s="335">
        <f>IF(K$9=0,0,K$9/WWP_fec!K$9)</f>
        <v>0.50821435801283554</v>
      </c>
      <c r="L73" s="335">
        <f>IF(L$9=0,0,L$9/WWP_fec!L$9)</f>
        <v>0.50821435801283565</v>
      </c>
      <c r="M73" s="335">
        <f>IF(M$9=0,0,M$9/WWP_fec!M$9)</f>
        <v>0.50821435801283554</v>
      </c>
      <c r="N73" s="335">
        <f>IF(N$9=0,0,N$9/WWP_fec!N$9)</f>
        <v>0.50821435801283577</v>
      </c>
      <c r="O73" s="335">
        <f>IF(O$9=0,0,O$9/WWP_fec!O$9)</f>
        <v>0.50821435801283565</v>
      </c>
      <c r="P73" s="335">
        <f>IF(P$9=0,0,P$9/WWP_fec!P$9)</f>
        <v>0.50821435801283565</v>
      </c>
      <c r="Q73" s="335">
        <f>IF(Q$9=0,0,Q$9/WWP_fec!Q$9)</f>
        <v>0.50821435801283565</v>
      </c>
      <c r="R73" s="335">
        <f>IF(R$9=0,0,R$9/WWP_fec!R$9)</f>
        <v>0.50821435801283543</v>
      </c>
      <c r="S73" s="335">
        <f>IF(S$9=0,0,S$9/WWP_fec!S$9)</f>
        <v>0.50821435801283554</v>
      </c>
      <c r="T73" s="335">
        <f>IF(T$9=0,0,T$9/WWP_fec!T$9)</f>
        <v>0.50821435801283554</v>
      </c>
      <c r="U73" s="335">
        <f>IF(U$9=0,0,U$9/WWP_fec!U$9)</f>
        <v>0.50821435801283565</v>
      </c>
      <c r="V73" s="335">
        <f>IF(V$9=0,0,V$9/WWP_fec!V$9)</f>
        <v>0.50821435801283554</v>
      </c>
      <c r="W73" s="335">
        <f>IF(W$9=0,0,W$9/WWP_fec!W$9)</f>
        <v>0.50821435801283554</v>
      </c>
      <c r="X73" s="335">
        <f>IF(X$9=0,0,X$9/WWP_fec!X$9)</f>
        <v>0.50821435801283543</v>
      </c>
      <c r="Y73" s="335">
        <f>IF(Y$9=0,0,Y$9/WWP_fec!Y$9)</f>
        <v>0.50821435801283565</v>
      </c>
      <c r="DA73" s="177"/>
    </row>
    <row r="74" spans="1:105" ht="12" customHeight="1" x14ac:dyDescent="0.25">
      <c r="A74" s="56" t="s">
        <v>95</v>
      </c>
      <c r="B74" s="336">
        <f>IF(B$10=0,0,B$10/WWP_fec!B$10)</f>
        <v>0.752806369089703</v>
      </c>
      <c r="C74" s="336">
        <f>IF(C$10=0,0,C$10/WWP_fec!C$10)</f>
        <v>0.79404889523598376</v>
      </c>
      <c r="D74" s="336">
        <f>IF(D$10=0,0,D$10/WWP_fec!D$10)</f>
        <v>0.84243053097442344</v>
      </c>
      <c r="E74" s="336">
        <f>IF(E$10=0,0,E$10/WWP_fec!E$10)</f>
        <v>0.82135962082224812</v>
      </c>
      <c r="F74" s="336">
        <f>IF(F$10=0,0,F$10/WWP_fec!F$10)</f>
        <v>0.82667556670562814</v>
      </c>
      <c r="G74" s="336">
        <f>IF(G$10=0,0,G$10/WWP_fec!G$10)</f>
        <v>0.83227939931307393</v>
      </c>
      <c r="H74" s="336">
        <f>IF(H$10=0,0,H$10/WWP_fec!H$10)</f>
        <v>0.80282090942050088</v>
      </c>
      <c r="I74" s="336">
        <f>IF(I$10=0,0,I$10/WWP_fec!I$10)</f>
        <v>0.78253159426075158</v>
      </c>
      <c r="J74" s="336">
        <f>IF(J$10=0,0,J$10/WWP_fec!J$10)</f>
        <v>0.79735428695859167</v>
      </c>
      <c r="K74" s="336">
        <f>IF(K$10=0,0,K$10/WWP_fec!K$10)</f>
        <v>0.82070749158646727</v>
      </c>
      <c r="L74" s="336">
        <f>IF(L$10=0,0,L$10/WWP_fec!L$10)</f>
        <v>0.80672318493830208</v>
      </c>
      <c r="M74" s="336">
        <f>IF(M$10=0,0,M$10/WWP_fec!M$10)</f>
        <v>0.83030857602624042</v>
      </c>
      <c r="N74" s="336">
        <f>IF(N$10=0,0,N$10/WWP_fec!N$10)</f>
        <v>0.83582799181328926</v>
      </c>
      <c r="O74" s="336">
        <f>IF(O$10=0,0,O$10/WWP_fec!O$10)</f>
        <v>0.8395589536733129</v>
      </c>
      <c r="P74" s="336">
        <f>IF(P$10=0,0,P$10/WWP_fec!P$10)</f>
        <v>0.82739510124173532</v>
      </c>
      <c r="Q74" s="336">
        <f>IF(Q$10=0,0,Q$10/WWP_fec!Q$10)</f>
        <v>0.83647388476367124</v>
      </c>
      <c r="R74" s="336">
        <f>IF(R$10=0,0,R$10/WWP_fec!R$10)</f>
        <v>0.84499564749203304</v>
      </c>
      <c r="S74" s="336">
        <f>IF(S$10=0,0,S$10/WWP_fec!S$10)</f>
        <v>0.8437929868153925</v>
      </c>
      <c r="T74" s="336">
        <f>IF(T$10=0,0,T$10/WWP_fec!T$10)</f>
        <v>0.83174184890923697</v>
      </c>
      <c r="U74" s="336">
        <f>IF(U$10=0,0,U$10/WWP_fec!U$10)</f>
        <v>0.83244965025345097</v>
      </c>
      <c r="V74" s="336">
        <f>IF(V$10=0,0,V$10/WWP_fec!V$10)</f>
        <v>0.83837841294875215</v>
      </c>
      <c r="W74" s="336">
        <f>IF(W$10=0,0,W$10/WWP_fec!W$10)</f>
        <v>0.83727143093575029</v>
      </c>
      <c r="X74" s="336">
        <f>IF(X$10=0,0,X$10/WWP_fec!X$10)</f>
        <v>0.8420749042122011</v>
      </c>
      <c r="Y74" s="336">
        <f>IF(Y$10=0,0,Y$10/WWP_fec!Y$10)</f>
        <v>0.84083592395589379</v>
      </c>
      <c r="DA74" s="68"/>
    </row>
    <row r="75" spans="1:105" ht="12" customHeight="1" x14ac:dyDescent="0.25">
      <c r="A75" s="174" t="s">
        <v>2898</v>
      </c>
      <c r="B75" s="349">
        <f>IF(B$16=0,0,B$16/WWP_fec!B$16)</f>
        <v>0.45050391743425416</v>
      </c>
      <c r="C75" s="349">
        <f>IF(C$16=0,0,C$16/WWP_fec!C$16)</f>
        <v>0.45538091194305103</v>
      </c>
      <c r="D75" s="349">
        <f>IF(D$16=0,0,D$16/WWP_fec!D$16)</f>
        <v>0.44408204839224835</v>
      </c>
      <c r="E75" s="349">
        <f>IF(E$16=0,0,E$16/WWP_fec!E$16)</f>
        <v>0.42481967822984762</v>
      </c>
      <c r="F75" s="349">
        <f>IF(F$16=0,0,F$16/WWP_fec!F$16)</f>
        <v>0.42667191992652542</v>
      </c>
      <c r="G75" s="349">
        <f>IF(G$16=0,0,G$16/WWP_fec!G$16)</f>
        <v>0.42614341676526574</v>
      </c>
      <c r="H75" s="349">
        <f>IF(H$16=0,0,H$16/WWP_fec!H$16)</f>
        <v>0.42767270846644578</v>
      </c>
      <c r="I75" s="349">
        <f>IF(I$16=0,0,I$16/WWP_fec!I$16)</f>
        <v>0.4297463924131264</v>
      </c>
      <c r="J75" s="349">
        <f>IF(J$16=0,0,J$16/WWP_fec!J$16)</f>
        <v>0.43000111787638595</v>
      </c>
      <c r="K75" s="349">
        <f>IF(K$16=0,0,K$16/WWP_fec!K$16)</f>
        <v>0.42961862915488092</v>
      </c>
      <c r="L75" s="349">
        <f>IF(L$16=0,0,L$16/WWP_fec!L$16)</f>
        <v>0.42302958029484944</v>
      </c>
      <c r="M75" s="349">
        <f>IF(M$16=0,0,M$16/WWP_fec!M$16)</f>
        <v>0.42337424439610422</v>
      </c>
      <c r="N75" s="349">
        <f>IF(N$16=0,0,N$16/WWP_fec!N$16)</f>
        <v>0.42665747559449463</v>
      </c>
      <c r="O75" s="349">
        <f>IF(O$16=0,0,O$16/WWP_fec!O$16)</f>
        <v>0.4191160391018966</v>
      </c>
      <c r="P75" s="349">
        <f>IF(P$16=0,0,P$16/WWP_fec!P$16)</f>
        <v>0.41742896892226505</v>
      </c>
      <c r="Q75" s="349">
        <f>IF(Q$16=0,0,Q$16/WWP_fec!Q$16)</f>
        <v>0.41756841186543198</v>
      </c>
      <c r="R75" s="349">
        <f>IF(R$16=0,0,R$16/WWP_fec!R$16)</f>
        <v>0.41648090804564775</v>
      </c>
      <c r="S75" s="349">
        <f>IF(S$16=0,0,S$16/WWP_fec!S$16)</f>
        <v>0.41689374800552487</v>
      </c>
      <c r="T75" s="349">
        <f>IF(T$16=0,0,T$16/WWP_fec!T$16)</f>
        <v>0.41869762585506087</v>
      </c>
      <c r="U75" s="349">
        <f>IF(U$16=0,0,U$16/WWP_fec!U$16)</f>
        <v>0.41714618371873652</v>
      </c>
      <c r="V75" s="349">
        <f>IF(V$16=0,0,V$16/WWP_fec!V$16)</f>
        <v>0.4180713849433349</v>
      </c>
      <c r="W75" s="349">
        <f>IF(W$16=0,0,W$16/WWP_fec!W$16)</f>
        <v>0.41826926508031248</v>
      </c>
      <c r="X75" s="349">
        <f>IF(X$16=0,0,X$16/WWP_fec!X$16)</f>
        <v>0.41812398053511335</v>
      </c>
      <c r="Y75" s="349">
        <f>IF(Y$16=0,0,Y$16/WWP_fec!Y$16)</f>
        <v>0.41781032404247098</v>
      </c>
      <c r="DA75" s="178"/>
    </row>
    <row r="76" spans="1:105" ht="12" customHeight="1" x14ac:dyDescent="0.25">
      <c r="A76" s="174" t="s">
        <v>2910</v>
      </c>
      <c r="B76" s="349">
        <f>IF(B$27=0,0,B$27/WWP_fec!B$27)</f>
        <v>0.44504026325040202</v>
      </c>
      <c r="C76" s="349">
        <f>IF(C$27=0,0,C$27/WWP_fec!C$27)</f>
        <v>0.44504026325040175</v>
      </c>
      <c r="D76" s="349">
        <f>IF(D$27=0,0,D$27/WWP_fec!D$27)</f>
        <v>0.44504026325040213</v>
      </c>
      <c r="E76" s="349">
        <f>IF(E$27=0,0,E$27/WWP_fec!E$27)</f>
        <v>0.44504026325040197</v>
      </c>
      <c r="F76" s="349">
        <f>IF(F$27=0,0,F$27/WWP_fec!F$27)</f>
        <v>0.44504026325040208</v>
      </c>
      <c r="G76" s="349">
        <f>IF(G$27=0,0,G$27/WWP_fec!G$27)</f>
        <v>0.44504026325040213</v>
      </c>
      <c r="H76" s="349">
        <f>IF(H$27=0,0,H$27/WWP_fec!H$27)</f>
        <v>0.44504026325040208</v>
      </c>
      <c r="I76" s="349">
        <f>IF(I$27=0,0,I$27/WWP_fec!I$27)</f>
        <v>0.44504026325040197</v>
      </c>
      <c r="J76" s="349">
        <f>IF(J$27=0,0,J$27/WWP_fec!J$27)</f>
        <v>0.44504026325040202</v>
      </c>
      <c r="K76" s="349">
        <f>IF(K$27=0,0,K$27/WWP_fec!K$27)</f>
        <v>0.44504026325040219</v>
      </c>
      <c r="L76" s="349">
        <f>IF(L$27=0,0,L$27/WWP_fec!L$27)</f>
        <v>0.44504026325040191</v>
      </c>
      <c r="M76" s="349">
        <f>IF(M$27=0,0,M$27/WWP_fec!M$27)</f>
        <v>0.44504026325040202</v>
      </c>
      <c r="N76" s="349">
        <f>IF(N$27=0,0,N$27/WWP_fec!N$27)</f>
        <v>0.44504026325040208</v>
      </c>
      <c r="O76" s="349">
        <f>IF(O$27=0,0,O$27/WWP_fec!O$27)</f>
        <v>0.44504026325040213</v>
      </c>
      <c r="P76" s="349">
        <f>IF(P$27=0,0,P$27/WWP_fec!P$27)</f>
        <v>0.44504026325040202</v>
      </c>
      <c r="Q76" s="349">
        <f>IF(Q$27=0,0,Q$27/WWP_fec!Q$27)</f>
        <v>0.44504026325040191</v>
      </c>
      <c r="R76" s="349">
        <f>IF(R$27=0,0,R$27/WWP_fec!R$27)</f>
        <v>0.44504026325040202</v>
      </c>
      <c r="S76" s="349">
        <f>IF(S$27=0,0,S$27/WWP_fec!S$27)</f>
        <v>0.44504026325040197</v>
      </c>
      <c r="T76" s="349">
        <f>IF(T$27=0,0,T$27/WWP_fec!T$27)</f>
        <v>0.4450402632504018</v>
      </c>
      <c r="U76" s="349">
        <f>IF(U$27=0,0,U$27/WWP_fec!U$27)</f>
        <v>0.44504026325040191</v>
      </c>
      <c r="V76" s="349">
        <f>IF(V$27=0,0,V$27/WWP_fec!V$27)</f>
        <v>0.44504026325040197</v>
      </c>
      <c r="W76" s="349">
        <f>IF(W$27=0,0,W$27/WWP_fec!W$27)</f>
        <v>0.44504026325040202</v>
      </c>
      <c r="X76" s="349">
        <f>IF(X$27=0,0,X$27/WWP_fec!X$27)</f>
        <v>0.44504026325040197</v>
      </c>
      <c r="Y76" s="349">
        <f>IF(Y$27=0,0,Y$27/WWP_fec!Y$27)</f>
        <v>0.44504026325040197</v>
      </c>
      <c r="DA76" s="178"/>
    </row>
    <row r="77" spans="1:105" ht="12" customHeight="1" x14ac:dyDescent="0.25">
      <c r="A77" s="174" t="s">
        <v>2912</v>
      </c>
      <c r="B77" s="349">
        <f>IF(B$28=0,0,B$28/WWP_fec!B$28)</f>
        <v>0.31212372611793876</v>
      </c>
      <c r="C77" s="349">
        <f>IF(C$28=0,0,C$28/WWP_fec!C$28)</f>
        <v>0.31663322370580299</v>
      </c>
      <c r="D77" s="349">
        <f>IF(D$28=0,0,D$28/WWP_fec!D$28)</f>
        <v>0.32662960620013648</v>
      </c>
      <c r="E77" s="349">
        <f>IF(E$28=0,0,E$28/WWP_fec!E$28)</f>
        <v>0.30197214703946657</v>
      </c>
      <c r="F77" s="349">
        <f>IF(F$28=0,0,F$28/WWP_fec!F$28)</f>
        <v>0.30236879624169799</v>
      </c>
      <c r="G77" s="349">
        <f>IF(G$28=0,0,G$28/WWP_fec!G$28)</f>
        <v>0.30469040748897308</v>
      </c>
      <c r="H77" s="349">
        <f>IF(H$28=0,0,H$28/WWP_fec!H$28)</f>
        <v>0.30741466922809518</v>
      </c>
      <c r="I77" s="349">
        <f>IF(I$28=0,0,I$28/WWP_fec!I$28)</f>
        <v>0.30998289492562736</v>
      </c>
      <c r="J77" s="349">
        <f>IF(J$28=0,0,J$28/WWP_fec!J$28)</f>
        <v>0.30942283991359298</v>
      </c>
      <c r="K77" s="349">
        <f>IF(K$28=0,0,K$28/WWP_fec!K$28)</f>
        <v>0.30892738009577347</v>
      </c>
      <c r="L77" s="349">
        <f>IF(L$28=0,0,L$28/WWP_fec!L$28)</f>
        <v>0.3059715519907133</v>
      </c>
      <c r="M77" s="349">
        <f>IF(M$28=0,0,M$28/WWP_fec!M$28)</f>
        <v>0.30980189133807035</v>
      </c>
      <c r="N77" s="349">
        <f>IF(N$28=0,0,N$28/WWP_fec!N$28)</f>
        <v>0.31447828522825061</v>
      </c>
      <c r="O77" s="349">
        <f>IF(O$28=0,0,O$28/WWP_fec!O$28)</f>
        <v>0.3041939406655334</v>
      </c>
      <c r="P77" s="349">
        <f>IF(P$28=0,0,P$28/WWP_fec!P$28)</f>
        <v>0.29923684258187655</v>
      </c>
      <c r="Q77" s="349">
        <f>IF(Q$28=0,0,Q$28/WWP_fec!Q$28)</f>
        <v>0.30074755519765461</v>
      </c>
      <c r="R77" s="349">
        <f>IF(R$28=0,0,R$28/WWP_fec!R$28)</f>
        <v>0.29085372136931781</v>
      </c>
      <c r="S77" s="349">
        <f>IF(S$28=0,0,S$28/WWP_fec!S$28)</f>
        <v>0.29231045782889986</v>
      </c>
      <c r="T77" s="349">
        <f>IF(T$28=0,0,T$28/WWP_fec!T$28)</f>
        <v>0.30233788621954211</v>
      </c>
      <c r="U77" s="349">
        <f>IF(U$28=0,0,U$28/WWP_fec!U$28)</f>
        <v>0.29477275831027844</v>
      </c>
      <c r="V77" s="349">
        <f>IF(V$28=0,0,V$28/WWP_fec!V$28)</f>
        <v>0.29421104876804011</v>
      </c>
      <c r="W77" s="349">
        <f>IF(W$28=0,0,W$28/WWP_fec!W$28)</f>
        <v>0.29538964372737975</v>
      </c>
      <c r="X77" s="349">
        <f>IF(X$28=0,0,X$28/WWP_fec!X$28)</f>
        <v>0.29175025179949571</v>
      </c>
      <c r="Y77" s="349">
        <f>IF(Y$28=0,0,Y$28/WWP_fec!Y$28)</f>
        <v>0.29163585921995677</v>
      </c>
      <c r="DA77" s="178"/>
    </row>
    <row r="78" spans="1:105" ht="12" customHeight="1" x14ac:dyDescent="0.25">
      <c r="A78" s="41" t="s">
        <v>2936</v>
      </c>
      <c r="B78" s="337">
        <f>IF(B$48=0,0,B$48/WWP_fec!B$48)</f>
        <v>0.51921364045880247</v>
      </c>
      <c r="C78" s="337">
        <f>IF(C$48=0,0,C$48/WWP_fec!C$48)</f>
        <v>0.51921364045880225</v>
      </c>
      <c r="D78" s="337">
        <f>IF(D$48=0,0,D$48/WWP_fec!D$48)</f>
        <v>0.51921364045880247</v>
      </c>
      <c r="E78" s="337">
        <f>IF(E$48=0,0,E$48/WWP_fec!E$48)</f>
        <v>0.51921364045880247</v>
      </c>
      <c r="F78" s="337">
        <f>IF(F$48=0,0,F$48/WWP_fec!F$48)</f>
        <v>0.51921364045880214</v>
      </c>
      <c r="G78" s="337">
        <f>IF(G$48=0,0,G$48/WWP_fec!G$48)</f>
        <v>0.51921364045880236</v>
      </c>
      <c r="H78" s="337">
        <f>IF(H$48=0,0,H$48/WWP_fec!H$48)</f>
        <v>0.51921364045880225</v>
      </c>
      <c r="I78" s="337">
        <f>IF(I$48=0,0,I$48/WWP_fec!I$48)</f>
        <v>0.51921364045880214</v>
      </c>
      <c r="J78" s="337">
        <f>IF(J$48=0,0,J$48/WWP_fec!J$48)</f>
        <v>0.51921364045880225</v>
      </c>
      <c r="K78" s="337">
        <f>IF(K$48=0,0,K$48/WWP_fec!K$48)</f>
        <v>0.51921364045880192</v>
      </c>
      <c r="L78" s="337">
        <f>IF(L$48=0,0,L$48/WWP_fec!L$48)</f>
        <v>0.51921364045880214</v>
      </c>
      <c r="M78" s="337">
        <f>IF(M$48=0,0,M$48/WWP_fec!M$48)</f>
        <v>0.51921364045880247</v>
      </c>
      <c r="N78" s="337">
        <f>IF(N$48=0,0,N$48/WWP_fec!N$48)</f>
        <v>0.51921364045880236</v>
      </c>
      <c r="O78" s="337">
        <f>IF(O$48=0,0,O$48/WWP_fec!O$48)</f>
        <v>0.51921364045880236</v>
      </c>
      <c r="P78" s="337">
        <f>IF(P$48=0,0,P$48/WWP_fec!P$48)</f>
        <v>0.51921364045880214</v>
      </c>
      <c r="Q78" s="337">
        <f>IF(Q$48=0,0,Q$48/WWP_fec!Q$48)</f>
        <v>0.51921364045880258</v>
      </c>
      <c r="R78" s="337">
        <f>IF(R$48=0,0,R$48/WWP_fec!R$48)</f>
        <v>0.51921364045880236</v>
      </c>
      <c r="S78" s="337">
        <f>IF(S$48=0,0,S$48/WWP_fec!S$48)</f>
        <v>0.51921364045880214</v>
      </c>
      <c r="T78" s="337">
        <f>IF(T$48=0,0,T$48/WWP_fec!T$48)</f>
        <v>0.51921364045880247</v>
      </c>
      <c r="U78" s="337">
        <f>IF(U$48=0,0,U$48/WWP_fec!U$48)</f>
        <v>0.51921364045880247</v>
      </c>
      <c r="V78" s="337">
        <f>IF(V$48=0,0,V$48/WWP_fec!V$48)</f>
        <v>0.51921364045880258</v>
      </c>
      <c r="W78" s="337">
        <f>IF(W$48=0,0,W$48/WWP_fec!W$48)</f>
        <v>0.51921364045880225</v>
      </c>
      <c r="X78" s="337">
        <f>IF(X$48=0,0,X$48/WWP_fec!X$48)</f>
        <v>0.51921364045880247</v>
      </c>
      <c r="Y78" s="337">
        <f>IF(Y$48=0,0,Y$48/WWP_fec!Y$48)</f>
        <v>0.51921364045880214</v>
      </c>
      <c r="DA78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8">
    <tabColor theme="6" tint="0.59999389629810485"/>
    <pageSetUpPr fitToPage="1"/>
  </sheetPr>
  <dimension ref="A1:DA78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Wood and wood products / CO2 emissions"</f>
        <v>SI: Wood and wood products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342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26</v>
      </c>
      <c r="B5" s="223">
        <v>69.709768561333519</v>
      </c>
      <c r="C5" s="223">
        <v>55.862789402030671</v>
      </c>
      <c r="D5" s="223">
        <v>14.18951952079416</v>
      </c>
      <c r="E5" s="223">
        <v>14.733103319817991</v>
      </c>
      <c r="F5" s="223">
        <v>13.488237720159971</v>
      </c>
      <c r="G5" s="223">
        <v>10.765259640177611</v>
      </c>
      <c r="H5" s="223">
        <v>19.668959999698149</v>
      </c>
      <c r="I5" s="223">
        <v>24.338338919804151</v>
      </c>
      <c r="J5" s="223">
        <v>18.632968919775951</v>
      </c>
      <c r="K5" s="223">
        <v>10.326151079859059</v>
      </c>
      <c r="L5" s="223">
        <v>14.64425891985691</v>
      </c>
      <c r="M5" s="223">
        <v>10.275661080190771</v>
      </c>
      <c r="N5" s="223">
        <v>10.27566108029694</v>
      </c>
      <c r="O5" s="223">
        <v>5.6813378401447174</v>
      </c>
      <c r="P5" s="223">
        <v>7.8521410799117799</v>
      </c>
      <c r="Q5" s="223">
        <v>6.5898910799297266</v>
      </c>
      <c r="R5" s="223">
        <v>3.1565710829667282</v>
      </c>
      <c r="S5" s="223">
        <v>3.7947373203143901</v>
      </c>
      <c r="T5" s="223">
        <v>8.0311932001408479</v>
      </c>
      <c r="U5" s="223">
        <v>7.6520606399211237</v>
      </c>
      <c r="V5" s="223">
        <v>5.9287957199036301</v>
      </c>
      <c r="W5" s="223">
        <v>6.6288747599373679</v>
      </c>
      <c r="X5" s="223">
        <v>4.713515279962917</v>
      </c>
      <c r="Y5" s="223">
        <v>5.4832233599298323</v>
      </c>
      <c r="DA5" s="89" t="s">
        <v>2981</v>
      </c>
    </row>
    <row r="6" spans="1:105" ht="12" customHeight="1" x14ac:dyDescent="0.25">
      <c r="A6" s="55" t="s">
        <v>91</v>
      </c>
      <c r="B6" s="259">
        <v>0</v>
      </c>
      <c r="C6" s="259">
        <v>0</v>
      </c>
      <c r="D6" s="259">
        <v>0</v>
      </c>
      <c r="E6" s="259">
        <v>0</v>
      </c>
      <c r="F6" s="259">
        <v>0</v>
      </c>
      <c r="G6" s="259">
        <v>0</v>
      </c>
      <c r="H6" s="259">
        <v>0</v>
      </c>
      <c r="I6" s="259">
        <v>0</v>
      </c>
      <c r="J6" s="259">
        <v>0</v>
      </c>
      <c r="K6" s="259">
        <v>0</v>
      </c>
      <c r="L6" s="259">
        <v>0</v>
      </c>
      <c r="M6" s="259">
        <v>0</v>
      </c>
      <c r="N6" s="259">
        <v>0</v>
      </c>
      <c r="O6" s="259">
        <v>0</v>
      </c>
      <c r="P6" s="259">
        <v>0</v>
      </c>
      <c r="Q6" s="259">
        <v>0</v>
      </c>
      <c r="R6" s="259">
        <v>0</v>
      </c>
      <c r="S6" s="259">
        <v>0</v>
      </c>
      <c r="T6" s="259">
        <v>0</v>
      </c>
      <c r="U6" s="259">
        <v>0</v>
      </c>
      <c r="V6" s="259">
        <v>0</v>
      </c>
      <c r="W6" s="259">
        <v>0</v>
      </c>
      <c r="X6" s="259">
        <v>0</v>
      </c>
      <c r="Y6" s="259">
        <v>0</v>
      </c>
      <c r="DA6" s="67" t="s">
        <v>2982</v>
      </c>
    </row>
    <row r="7" spans="1:105" ht="12" customHeight="1" x14ac:dyDescent="0.25">
      <c r="A7" s="173" t="s">
        <v>92</v>
      </c>
      <c r="B7" s="224">
        <v>0</v>
      </c>
      <c r="C7" s="224">
        <v>0</v>
      </c>
      <c r="D7" s="224">
        <v>0</v>
      </c>
      <c r="E7" s="224">
        <v>0</v>
      </c>
      <c r="F7" s="224">
        <v>0</v>
      </c>
      <c r="G7" s="224">
        <v>0</v>
      </c>
      <c r="H7" s="224">
        <v>0</v>
      </c>
      <c r="I7" s="224">
        <v>0</v>
      </c>
      <c r="J7" s="224">
        <v>0</v>
      </c>
      <c r="K7" s="224">
        <v>0</v>
      </c>
      <c r="L7" s="224">
        <v>0</v>
      </c>
      <c r="M7" s="224">
        <v>0</v>
      </c>
      <c r="N7" s="224">
        <v>0</v>
      </c>
      <c r="O7" s="224">
        <v>0</v>
      </c>
      <c r="P7" s="224">
        <v>0</v>
      </c>
      <c r="Q7" s="224">
        <v>0</v>
      </c>
      <c r="R7" s="224">
        <v>0</v>
      </c>
      <c r="S7" s="224">
        <v>0</v>
      </c>
      <c r="T7" s="224">
        <v>0</v>
      </c>
      <c r="U7" s="224">
        <v>0</v>
      </c>
      <c r="V7" s="224">
        <v>0</v>
      </c>
      <c r="W7" s="224">
        <v>0</v>
      </c>
      <c r="X7" s="224">
        <v>0</v>
      </c>
      <c r="Y7" s="224">
        <v>0</v>
      </c>
      <c r="DA7" s="177" t="s">
        <v>2983</v>
      </c>
    </row>
    <row r="8" spans="1:105" ht="12" customHeight="1" x14ac:dyDescent="0.25">
      <c r="A8" s="173" t="s">
        <v>93</v>
      </c>
      <c r="B8" s="224">
        <v>0</v>
      </c>
      <c r="C8" s="224">
        <v>0</v>
      </c>
      <c r="D8" s="224">
        <v>0</v>
      </c>
      <c r="E8" s="224">
        <v>0</v>
      </c>
      <c r="F8" s="224">
        <v>0</v>
      </c>
      <c r="G8" s="224">
        <v>0</v>
      </c>
      <c r="H8" s="224">
        <v>0</v>
      </c>
      <c r="I8" s="224">
        <v>0</v>
      </c>
      <c r="J8" s="224">
        <v>0</v>
      </c>
      <c r="K8" s="224">
        <v>0</v>
      </c>
      <c r="L8" s="224">
        <v>0</v>
      </c>
      <c r="M8" s="224">
        <v>0</v>
      </c>
      <c r="N8" s="224">
        <v>0</v>
      </c>
      <c r="O8" s="224">
        <v>0</v>
      </c>
      <c r="P8" s="224">
        <v>0</v>
      </c>
      <c r="Q8" s="224">
        <v>0</v>
      </c>
      <c r="R8" s="224">
        <v>0</v>
      </c>
      <c r="S8" s="224">
        <v>0</v>
      </c>
      <c r="T8" s="224">
        <v>0</v>
      </c>
      <c r="U8" s="224">
        <v>0</v>
      </c>
      <c r="V8" s="224">
        <v>0</v>
      </c>
      <c r="W8" s="224">
        <v>0</v>
      </c>
      <c r="X8" s="224">
        <v>0</v>
      </c>
      <c r="Y8" s="224">
        <v>0</v>
      </c>
      <c r="DA8" s="177" t="s">
        <v>2984</v>
      </c>
    </row>
    <row r="9" spans="1:105" ht="12" customHeight="1" x14ac:dyDescent="0.25">
      <c r="A9" s="173" t="s">
        <v>94</v>
      </c>
      <c r="B9" s="224">
        <v>0</v>
      </c>
      <c r="C9" s="224">
        <v>0</v>
      </c>
      <c r="D9" s="224">
        <v>0</v>
      </c>
      <c r="E9" s="224">
        <v>0</v>
      </c>
      <c r="F9" s="224">
        <v>0</v>
      </c>
      <c r="G9" s="224">
        <v>0</v>
      </c>
      <c r="H9" s="224">
        <v>0</v>
      </c>
      <c r="I9" s="224">
        <v>0</v>
      </c>
      <c r="J9" s="224">
        <v>0</v>
      </c>
      <c r="K9" s="224">
        <v>0</v>
      </c>
      <c r="L9" s="224">
        <v>0</v>
      </c>
      <c r="M9" s="224">
        <v>0</v>
      </c>
      <c r="N9" s="224">
        <v>0</v>
      </c>
      <c r="O9" s="224">
        <v>0</v>
      </c>
      <c r="P9" s="224">
        <v>0</v>
      </c>
      <c r="Q9" s="224">
        <v>0</v>
      </c>
      <c r="R9" s="224">
        <v>0</v>
      </c>
      <c r="S9" s="224">
        <v>0</v>
      </c>
      <c r="T9" s="224">
        <v>0</v>
      </c>
      <c r="U9" s="224">
        <v>0</v>
      </c>
      <c r="V9" s="224">
        <v>0</v>
      </c>
      <c r="W9" s="224">
        <v>0</v>
      </c>
      <c r="X9" s="224">
        <v>0</v>
      </c>
      <c r="Y9" s="224">
        <v>0</v>
      </c>
      <c r="DA9" s="177" t="s">
        <v>2985</v>
      </c>
    </row>
    <row r="10" spans="1:105" ht="12" customHeight="1" x14ac:dyDescent="0.25">
      <c r="A10" s="56" t="s">
        <v>95</v>
      </c>
      <c r="B10" s="260">
        <v>1.286527787921887</v>
      </c>
      <c r="C10" s="260">
        <v>0.67584614912518337</v>
      </c>
      <c r="D10" s="260">
        <v>5.4044770423837041E-2</v>
      </c>
      <c r="E10" s="260">
        <v>0.35880987013669802</v>
      </c>
      <c r="F10" s="260">
        <v>0.32267103190700919</v>
      </c>
      <c r="G10" s="260">
        <v>0.25883077794278031</v>
      </c>
      <c r="H10" s="260">
        <v>0.7669801139102812</v>
      </c>
      <c r="I10" s="260">
        <v>1.1861667916798999</v>
      </c>
      <c r="J10" s="260">
        <v>0.79742213622701552</v>
      </c>
      <c r="K10" s="260">
        <v>0.34898714111865431</v>
      </c>
      <c r="L10" s="260">
        <v>0.57424894032392082</v>
      </c>
      <c r="M10" s="260">
        <v>0.23555021654662789</v>
      </c>
      <c r="N10" s="260">
        <v>0.1552431629544532</v>
      </c>
      <c r="O10" s="260">
        <v>8.958333689833696E-2</v>
      </c>
      <c r="P10" s="260">
        <v>0.26411023722589883</v>
      </c>
      <c r="Q10" s="260">
        <v>0.14345428855368891</v>
      </c>
      <c r="R10" s="260">
        <v>2.2235296632637361E-2</v>
      </c>
      <c r="S10" s="260">
        <v>3.6450199981184803E-2</v>
      </c>
      <c r="T10" s="260">
        <v>0.1966613493755773</v>
      </c>
      <c r="U10" s="260">
        <v>0.1820539239651959</v>
      </c>
      <c r="V10" s="260">
        <v>0.1097182106914599</v>
      </c>
      <c r="W10" s="260">
        <v>0.13589412395518469</v>
      </c>
      <c r="X10" s="260">
        <v>6.0297152989341553E-2</v>
      </c>
      <c r="Y10" s="260">
        <v>9.2807622218160135E-2</v>
      </c>
      <c r="DA10" s="68" t="s">
        <v>2986</v>
      </c>
    </row>
    <row r="11" spans="1:105" ht="12" customHeight="1" x14ac:dyDescent="0.25">
      <c r="A11" s="37" t="s">
        <v>159</v>
      </c>
      <c r="B11" s="226">
        <v>0.80459293314582347</v>
      </c>
      <c r="C11" s="226">
        <v>0.37471692436577919</v>
      </c>
      <c r="D11" s="226">
        <v>1.5565609416125019E-2</v>
      </c>
      <c r="E11" s="226">
        <v>0.21855214639166501</v>
      </c>
      <c r="F11" s="226">
        <v>0.19845532077355901</v>
      </c>
      <c r="G11" s="226">
        <v>0.15321810550055809</v>
      </c>
      <c r="H11" s="226">
        <v>0.36927658295751697</v>
      </c>
      <c r="I11" s="226">
        <v>0.30769380062522622</v>
      </c>
      <c r="J11" s="226">
        <v>0.27019054502137257</v>
      </c>
      <c r="K11" s="226">
        <v>0.10668086380032139</v>
      </c>
      <c r="L11" s="226">
        <v>0.24756926259957099</v>
      </c>
      <c r="M11" s="226">
        <v>7.2358459047077023E-2</v>
      </c>
      <c r="N11" s="226">
        <v>4.7689007523178638E-2</v>
      </c>
      <c r="O11" s="226">
        <v>4.9777020081970401E-2</v>
      </c>
      <c r="P11" s="226">
        <v>0.1061726640244232</v>
      </c>
      <c r="Q11" s="226">
        <v>6.8714892712695513E-2</v>
      </c>
      <c r="R11" s="226">
        <v>2.2235296632637361E-2</v>
      </c>
      <c r="S11" s="226">
        <v>3.6450199981184803E-2</v>
      </c>
      <c r="T11" s="226">
        <v>0.10896438027603481</v>
      </c>
      <c r="U11" s="226">
        <v>0.17993280810778731</v>
      </c>
      <c r="V11" s="226">
        <v>9.8634292910838445E-2</v>
      </c>
      <c r="W11" s="226">
        <v>0.105804805509694</v>
      </c>
      <c r="X11" s="226">
        <v>5.9445536486344208E-2</v>
      </c>
      <c r="Y11" s="226">
        <v>9.1296131960133128E-2</v>
      </c>
      <c r="DA11" s="69" t="s">
        <v>2987</v>
      </c>
    </row>
    <row r="12" spans="1:105" ht="12" customHeight="1" x14ac:dyDescent="0.25">
      <c r="A12" s="37" t="s">
        <v>35</v>
      </c>
      <c r="B12" s="226">
        <v>0.4819348547760639</v>
      </c>
      <c r="C12" s="226">
        <v>0.30112922475940418</v>
      </c>
      <c r="D12" s="226">
        <v>3.8479161007712023E-2</v>
      </c>
      <c r="E12" s="226">
        <v>0.14025772374503301</v>
      </c>
      <c r="F12" s="226">
        <v>0.1242157111334502</v>
      </c>
      <c r="G12" s="226">
        <v>0.10561267244222219</v>
      </c>
      <c r="H12" s="226">
        <v>0.39770353095276417</v>
      </c>
      <c r="I12" s="226">
        <v>0.87847299105467369</v>
      </c>
      <c r="J12" s="226">
        <v>0.527231591205643</v>
      </c>
      <c r="K12" s="226">
        <v>0.24230627731833279</v>
      </c>
      <c r="L12" s="226">
        <v>0.32667967772434969</v>
      </c>
      <c r="M12" s="226">
        <v>0.16319175749955089</v>
      </c>
      <c r="N12" s="226">
        <v>0.1075541554312745</v>
      </c>
      <c r="O12" s="226">
        <v>3.9806316816366559E-2</v>
      </c>
      <c r="P12" s="226">
        <v>0.15793757320147561</v>
      </c>
      <c r="Q12" s="226">
        <v>7.4739395840993345E-2</v>
      </c>
      <c r="R12" s="226">
        <v>0</v>
      </c>
      <c r="S12" s="226">
        <v>0</v>
      </c>
      <c r="T12" s="226">
        <v>8.769696909954254E-2</v>
      </c>
      <c r="U12" s="226">
        <v>2.1211158574086881E-3</v>
      </c>
      <c r="V12" s="226">
        <v>1.108391778062149E-2</v>
      </c>
      <c r="W12" s="226">
        <v>3.0089318445490659E-2</v>
      </c>
      <c r="X12" s="226">
        <v>8.5161650299734649E-4</v>
      </c>
      <c r="Y12" s="226">
        <v>1.511490258027002E-3</v>
      </c>
      <c r="DA12" s="69" t="s">
        <v>2988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2989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 t="s">
        <v>2990</v>
      </c>
    </row>
    <row r="15" spans="1:105" ht="12" customHeight="1" x14ac:dyDescent="0.25">
      <c r="A15" s="37" t="s">
        <v>40</v>
      </c>
      <c r="B15" s="226">
        <v>0</v>
      </c>
      <c r="C15" s="226">
        <v>0</v>
      </c>
      <c r="D15" s="226">
        <v>0</v>
      </c>
      <c r="E15" s="226">
        <v>0</v>
      </c>
      <c r="F15" s="226">
        <v>0</v>
      </c>
      <c r="G15" s="226">
        <v>0</v>
      </c>
      <c r="H15" s="226">
        <v>0</v>
      </c>
      <c r="I15" s="226">
        <v>0</v>
      </c>
      <c r="J15" s="226">
        <v>0</v>
      </c>
      <c r="K15" s="226">
        <v>0</v>
      </c>
      <c r="L15" s="226">
        <v>0</v>
      </c>
      <c r="M15" s="226">
        <v>0</v>
      </c>
      <c r="N15" s="226">
        <v>0</v>
      </c>
      <c r="O15" s="226">
        <v>0</v>
      </c>
      <c r="P15" s="226">
        <v>0</v>
      </c>
      <c r="Q15" s="226">
        <v>0</v>
      </c>
      <c r="R15" s="226">
        <v>0</v>
      </c>
      <c r="S15" s="226">
        <v>0</v>
      </c>
      <c r="T15" s="226">
        <v>0</v>
      </c>
      <c r="U15" s="226">
        <v>0</v>
      </c>
      <c r="V15" s="226">
        <v>0</v>
      </c>
      <c r="W15" s="226">
        <v>0</v>
      </c>
      <c r="X15" s="226">
        <v>0</v>
      </c>
      <c r="Y15" s="226">
        <v>0</v>
      </c>
      <c r="DA15" s="69" t="s">
        <v>2991</v>
      </c>
    </row>
    <row r="16" spans="1:105" ht="12" customHeight="1" x14ac:dyDescent="0.25">
      <c r="A16" s="57" t="s">
        <v>2898</v>
      </c>
      <c r="B16" s="261">
        <v>56.435383655607843</v>
      </c>
      <c r="C16" s="261">
        <v>45.98555220788127</v>
      </c>
      <c r="D16" s="261">
        <v>11.095194817673571</v>
      </c>
      <c r="E16" s="261">
        <v>7.2777655390419937</v>
      </c>
      <c r="F16" s="261">
        <v>5.7206659434957379</v>
      </c>
      <c r="G16" s="261">
        <v>3.6916053145254928</v>
      </c>
      <c r="H16" s="261">
        <v>9.7894283073106152</v>
      </c>
      <c r="I16" s="261">
        <v>12.787675851073111</v>
      </c>
      <c r="J16" s="261">
        <v>9.3488055778747476</v>
      </c>
      <c r="K16" s="261">
        <v>4.2219106136686921</v>
      </c>
      <c r="L16" s="261">
        <v>6.8506822412954858</v>
      </c>
      <c r="M16" s="261">
        <v>4.865753880119442</v>
      </c>
      <c r="N16" s="261">
        <v>5.7641307812974176</v>
      </c>
      <c r="O16" s="261">
        <v>1.8599080919876421</v>
      </c>
      <c r="P16" s="261">
        <v>1.947373742793185</v>
      </c>
      <c r="Q16" s="261">
        <v>1.720824509715843</v>
      </c>
      <c r="R16" s="261">
        <v>0.26337222165949009</v>
      </c>
      <c r="S16" s="261">
        <v>0.46650646683050823</v>
      </c>
      <c r="T16" s="261">
        <v>2.7815147377549998</v>
      </c>
      <c r="U16" s="261">
        <v>2.015022195344994</v>
      </c>
      <c r="V16" s="261">
        <v>1.109708034408079</v>
      </c>
      <c r="W16" s="261">
        <v>1.2807565903097911</v>
      </c>
      <c r="X16" s="261">
        <v>0.64619524009177054</v>
      </c>
      <c r="Y16" s="261">
        <v>0.83598009215933022</v>
      </c>
      <c r="DA16" s="70" t="s">
        <v>2992</v>
      </c>
    </row>
    <row r="17" spans="1:105" ht="12" customHeight="1" x14ac:dyDescent="0.25">
      <c r="A17" s="46" t="s">
        <v>28</v>
      </c>
      <c r="B17" s="229">
        <v>0</v>
      </c>
      <c r="C17" s="229">
        <v>0</v>
      </c>
      <c r="D17" s="229">
        <v>0</v>
      </c>
      <c r="E17" s="229">
        <v>0</v>
      </c>
      <c r="F17" s="229">
        <v>0</v>
      </c>
      <c r="G17" s="229">
        <v>0</v>
      </c>
      <c r="H17" s="229">
        <v>0</v>
      </c>
      <c r="I17" s="229">
        <v>0</v>
      </c>
      <c r="J17" s="229">
        <v>0</v>
      </c>
      <c r="K17" s="229">
        <v>0</v>
      </c>
      <c r="L17" s="229">
        <v>0</v>
      </c>
      <c r="M17" s="229">
        <v>0</v>
      </c>
      <c r="N17" s="229">
        <v>0</v>
      </c>
      <c r="O17" s="229">
        <v>0</v>
      </c>
      <c r="P17" s="229">
        <v>0</v>
      </c>
      <c r="Q17" s="229">
        <v>0</v>
      </c>
      <c r="R17" s="229">
        <v>0</v>
      </c>
      <c r="S17" s="229">
        <v>0</v>
      </c>
      <c r="T17" s="229">
        <v>0</v>
      </c>
      <c r="U17" s="229">
        <v>0</v>
      </c>
      <c r="V17" s="229">
        <v>0</v>
      </c>
      <c r="W17" s="229">
        <v>0</v>
      </c>
      <c r="X17" s="229">
        <v>0</v>
      </c>
      <c r="Y17" s="229">
        <v>0</v>
      </c>
      <c r="DA17" s="73" t="s">
        <v>2993</v>
      </c>
    </row>
    <row r="18" spans="1:105" ht="12" customHeight="1" x14ac:dyDescent="0.25">
      <c r="A18" s="46" t="s">
        <v>30</v>
      </c>
      <c r="B18" s="229">
        <v>0</v>
      </c>
      <c r="C18" s="229">
        <v>0</v>
      </c>
      <c r="D18" s="229">
        <v>0</v>
      </c>
      <c r="E18" s="229">
        <v>0</v>
      </c>
      <c r="F18" s="229">
        <v>0</v>
      </c>
      <c r="G18" s="229">
        <v>0</v>
      </c>
      <c r="H18" s="229">
        <v>0</v>
      </c>
      <c r="I18" s="229">
        <v>0</v>
      </c>
      <c r="J18" s="229">
        <v>0</v>
      </c>
      <c r="K18" s="229">
        <v>0</v>
      </c>
      <c r="L18" s="229">
        <v>0</v>
      </c>
      <c r="M18" s="229">
        <v>0</v>
      </c>
      <c r="N18" s="229">
        <v>0</v>
      </c>
      <c r="O18" s="229">
        <v>0</v>
      </c>
      <c r="P18" s="229">
        <v>0</v>
      </c>
      <c r="Q18" s="229">
        <v>0</v>
      </c>
      <c r="R18" s="229">
        <v>0</v>
      </c>
      <c r="S18" s="229">
        <v>0</v>
      </c>
      <c r="T18" s="229">
        <v>0</v>
      </c>
      <c r="U18" s="229">
        <v>0</v>
      </c>
      <c r="V18" s="229">
        <v>0</v>
      </c>
      <c r="W18" s="229">
        <v>0</v>
      </c>
      <c r="X18" s="229">
        <v>0</v>
      </c>
      <c r="Y18" s="229">
        <v>0</v>
      </c>
      <c r="DA18" s="73" t="s">
        <v>2994</v>
      </c>
    </row>
    <row r="19" spans="1:105" ht="12" customHeight="1" x14ac:dyDescent="0.25">
      <c r="A19" s="46" t="s">
        <v>31</v>
      </c>
      <c r="B19" s="229">
        <v>0</v>
      </c>
      <c r="C19" s="229">
        <v>0</v>
      </c>
      <c r="D19" s="229">
        <v>0</v>
      </c>
      <c r="E19" s="229">
        <v>0</v>
      </c>
      <c r="F19" s="229">
        <v>0</v>
      </c>
      <c r="G19" s="229">
        <v>0</v>
      </c>
      <c r="H19" s="229">
        <v>0</v>
      </c>
      <c r="I19" s="229">
        <v>0</v>
      </c>
      <c r="J19" s="229">
        <v>0</v>
      </c>
      <c r="K19" s="229">
        <v>0</v>
      </c>
      <c r="L19" s="229">
        <v>0</v>
      </c>
      <c r="M19" s="229">
        <v>0</v>
      </c>
      <c r="N19" s="229">
        <v>0</v>
      </c>
      <c r="O19" s="229">
        <v>0</v>
      </c>
      <c r="P19" s="229">
        <v>0</v>
      </c>
      <c r="Q19" s="229">
        <v>0</v>
      </c>
      <c r="R19" s="229">
        <v>0</v>
      </c>
      <c r="S19" s="229">
        <v>2.4931019300607659E-2</v>
      </c>
      <c r="T19" s="229">
        <v>8.1936496598789987E-2</v>
      </c>
      <c r="U19" s="229">
        <v>6.9522543950198634E-2</v>
      </c>
      <c r="V19" s="229">
        <v>4.8342758417612701E-2</v>
      </c>
      <c r="W19" s="229">
        <v>5.4922773716711629E-2</v>
      </c>
      <c r="X19" s="229">
        <v>5.154138676822298E-2</v>
      </c>
      <c r="Y19" s="229">
        <v>0.1173775891976226</v>
      </c>
      <c r="DA19" s="73" t="s">
        <v>2995</v>
      </c>
    </row>
    <row r="20" spans="1:105" ht="12" customHeight="1" x14ac:dyDescent="0.25">
      <c r="A20" s="46" t="s">
        <v>159</v>
      </c>
      <c r="B20" s="229">
        <v>25.616828548202172</v>
      </c>
      <c r="C20" s="229">
        <v>18.273043729112199</v>
      </c>
      <c r="D20" s="229">
        <v>2.4886748379909411</v>
      </c>
      <c r="E20" s="229">
        <v>2.893027961837638</v>
      </c>
      <c r="F20" s="229">
        <v>2.6827852984969072</v>
      </c>
      <c r="G20" s="229">
        <v>2.1852917842422501</v>
      </c>
      <c r="H20" s="229">
        <v>4.7132990397898711</v>
      </c>
      <c r="I20" s="229">
        <v>3.3171461310324122</v>
      </c>
      <c r="J20" s="229">
        <v>3.167655824475029</v>
      </c>
      <c r="K20" s="229">
        <v>1.2905835719625789</v>
      </c>
      <c r="L20" s="229">
        <v>2.9534549072477412</v>
      </c>
      <c r="M20" s="229">
        <v>1.4947065556956669</v>
      </c>
      <c r="N20" s="229">
        <v>1.7706781475106059</v>
      </c>
      <c r="O20" s="229">
        <v>1.0334587396599511</v>
      </c>
      <c r="P20" s="229">
        <v>0.78284681538762235</v>
      </c>
      <c r="Q20" s="229">
        <v>0.82427840083879</v>
      </c>
      <c r="R20" s="229">
        <v>0.26337222165949009</v>
      </c>
      <c r="S20" s="229">
        <v>0.42520746770591411</v>
      </c>
      <c r="T20" s="229">
        <v>1.4786238049221001</v>
      </c>
      <c r="U20" s="229">
        <v>1.914393086033287</v>
      </c>
      <c r="V20" s="229">
        <v>0.91617753626445408</v>
      </c>
      <c r="W20" s="229">
        <v>0.92602289175757024</v>
      </c>
      <c r="X20" s="229">
        <v>0.50320902797095712</v>
      </c>
      <c r="Y20" s="229">
        <v>0.62948376928913197</v>
      </c>
      <c r="DA20" s="73" t="s">
        <v>2996</v>
      </c>
    </row>
    <row r="21" spans="1:105" ht="12" customHeight="1" x14ac:dyDescent="0.25">
      <c r="A21" s="46" t="s">
        <v>32</v>
      </c>
      <c r="B21" s="229">
        <v>15.47459415819406</v>
      </c>
      <c r="C21" s="229">
        <v>13.027963601444689</v>
      </c>
      <c r="D21" s="229">
        <v>2.4543599693144311</v>
      </c>
      <c r="E21" s="229">
        <v>1.469952822115413</v>
      </c>
      <c r="F21" s="229">
        <v>1.3586911812333511</v>
      </c>
      <c r="G21" s="229">
        <v>0</v>
      </c>
      <c r="H21" s="229">
        <v>0</v>
      </c>
      <c r="I21" s="229">
        <v>0</v>
      </c>
      <c r="J21" s="229">
        <v>0</v>
      </c>
      <c r="K21" s="229">
        <v>0</v>
      </c>
      <c r="L21" s="229">
        <v>0</v>
      </c>
      <c r="M21" s="229">
        <v>0</v>
      </c>
      <c r="N21" s="229">
        <v>0</v>
      </c>
      <c r="O21" s="229">
        <v>0</v>
      </c>
      <c r="P21" s="229">
        <v>0</v>
      </c>
      <c r="Q21" s="229">
        <v>0</v>
      </c>
      <c r="R21" s="229">
        <v>0</v>
      </c>
      <c r="S21" s="229">
        <v>2.2902068038104378E-3</v>
      </c>
      <c r="T21" s="229">
        <v>0</v>
      </c>
      <c r="U21" s="229">
        <v>0</v>
      </c>
      <c r="V21" s="229">
        <v>0</v>
      </c>
      <c r="W21" s="229">
        <v>0</v>
      </c>
      <c r="X21" s="229">
        <v>0</v>
      </c>
      <c r="Y21" s="229">
        <v>0</v>
      </c>
      <c r="DA21" s="73" t="s">
        <v>2997</v>
      </c>
    </row>
    <row r="22" spans="1:105" ht="12" customHeight="1" x14ac:dyDescent="0.25">
      <c r="A22" s="46" t="s">
        <v>33</v>
      </c>
      <c r="B22" s="229">
        <v>0</v>
      </c>
      <c r="C22" s="229">
        <v>0</v>
      </c>
      <c r="D22" s="229">
        <v>0</v>
      </c>
      <c r="E22" s="229">
        <v>0</v>
      </c>
      <c r="F22" s="229">
        <v>0</v>
      </c>
      <c r="G22" s="229">
        <v>0</v>
      </c>
      <c r="H22" s="229">
        <v>0</v>
      </c>
      <c r="I22" s="229">
        <v>0</v>
      </c>
      <c r="J22" s="229">
        <v>0</v>
      </c>
      <c r="K22" s="229">
        <v>0</v>
      </c>
      <c r="L22" s="229">
        <v>0</v>
      </c>
      <c r="M22" s="229">
        <v>0</v>
      </c>
      <c r="N22" s="229">
        <v>0</v>
      </c>
      <c r="O22" s="229">
        <v>0</v>
      </c>
      <c r="P22" s="229">
        <v>0</v>
      </c>
      <c r="Q22" s="229">
        <v>0</v>
      </c>
      <c r="R22" s="229">
        <v>0</v>
      </c>
      <c r="S22" s="229">
        <v>1.407777302017605E-2</v>
      </c>
      <c r="T22" s="229">
        <v>3.092494401278174E-2</v>
      </c>
      <c r="U22" s="229">
        <v>8.5389770778519034E-3</v>
      </c>
      <c r="V22" s="229">
        <v>4.2233319060299007E-2</v>
      </c>
      <c r="W22" s="229">
        <v>3.6463739954055677E-2</v>
      </c>
      <c r="X22" s="229">
        <v>8.4235854957045886E-2</v>
      </c>
      <c r="Y22" s="229">
        <v>7.8697059014090562E-2</v>
      </c>
      <c r="DA22" s="73" t="s">
        <v>2998</v>
      </c>
    </row>
    <row r="23" spans="1:105" ht="12" customHeight="1" x14ac:dyDescent="0.25">
      <c r="A23" s="46" t="s">
        <v>35</v>
      </c>
      <c r="B23" s="229">
        <v>15.34396094921161</v>
      </c>
      <c r="C23" s="229">
        <v>14.684544877324379</v>
      </c>
      <c r="D23" s="229">
        <v>6.152160010368199</v>
      </c>
      <c r="E23" s="229">
        <v>1.856625630804394</v>
      </c>
      <c r="F23" s="229">
        <v>1.679189463765479</v>
      </c>
      <c r="G23" s="229">
        <v>1.5063135302832431</v>
      </c>
      <c r="H23" s="229">
        <v>5.076129267520745</v>
      </c>
      <c r="I23" s="229">
        <v>9.4705297200406964</v>
      </c>
      <c r="J23" s="229">
        <v>6.1811497533997191</v>
      </c>
      <c r="K23" s="229">
        <v>2.9313270417061128</v>
      </c>
      <c r="L23" s="229">
        <v>3.897227334047745</v>
      </c>
      <c r="M23" s="229">
        <v>3.3710473244237749</v>
      </c>
      <c r="N23" s="229">
        <v>3.993452633786811</v>
      </c>
      <c r="O23" s="229">
        <v>0.82644935232769101</v>
      </c>
      <c r="P23" s="229">
        <v>1.164526927405563</v>
      </c>
      <c r="Q23" s="229">
        <v>0.89654610887705288</v>
      </c>
      <c r="R23" s="229">
        <v>0</v>
      </c>
      <c r="S23" s="229">
        <v>0</v>
      </c>
      <c r="T23" s="229">
        <v>1.1900294922213279</v>
      </c>
      <c r="U23" s="229">
        <v>2.2567588283656771E-2</v>
      </c>
      <c r="V23" s="229">
        <v>0.1029544206657127</v>
      </c>
      <c r="W23" s="229">
        <v>0.26334718488145392</v>
      </c>
      <c r="X23" s="229">
        <v>7.2089703955445783E-3</v>
      </c>
      <c r="Y23" s="229">
        <v>1.0421674658485199E-2</v>
      </c>
      <c r="DA23" s="73" t="s">
        <v>2999</v>
      </c>
    </row>
    <row r="24" spans="1:105" ht="12" customHeight="1" x14ac:dyDescent="0.25">
      <c r="A24" s="46" t="s">
        <v>36</v>
      </c>
      <c r="B24" s="229">
        <v>0</v>
      </c>
      <c r="C24" s="229">
        <v>0</v>
      </c>
      <c r="D24" s="229">
        <v>0</v>
      </c>
      <c r="E24" s="229">
        <v>0</v>
      </c>
      <c r="F24" s="229">
        <v>0</v>
      </c>
      <c r="G24" s="229">
        <v>0</v>
      </c>
      <c r="H24" s="229">
        <v>0</v>
      </c>
      <c r="I24" s="229">
        <v>0</v>
      </c>
      <c r="J24" s="229">
        <v>0</v>
      </c>
      <c r="K24" s="229">
        <v>0</v>
      </c>
      <c r="L24" s="229">
        <v>0</v>
      </c>
      <c r="M24" s="229">
        <v>0</v>
      </c>
      <c r="N24" s="229">
        <v>0</v>
      </c>
      <c r="O24" s="229">
        <v>0</v>
      </c>
      <c r="P24" s="229">
        <v>0</v>
      </c>
      <c r="Q24" s="229">
        <v>0</v>
      </c>
      <c r="R24" s="229">
        <v>0</v>
      </c>
      <c r="S24" s="229">
        <v>0</v>
      </c>
      <c r="T24" s="229">
        <v>0</v>
      </c>
      <c r="U24" s="229">
        <v>0</v>
      </c>
      <c r="V24" s="229">
        <v>0</v>
      </c>
      <c r="W24" s="229">
        <v>0</v>
      </c>
      <c r="X24" s="229">
        <v>0</v>
      </c>
      <c r="Y24" s="229">
        <v>0</v>
      </c>
      <c r="DA24" s="73" t="s">
        <v>3000</v>
      </c>
    </row>
    <row r="25" spans="1:105" ht="12" customHeight="1" x14ac:dyDescent="0.25">
      <c r="A25" s="46" t="s">
        <v>38</v>
      </c>
      <c r="B25" s="229">
        <v>0</v>
      </c>
      <c r="C25" s="229">
        <v>0</v>
      </c>
      <c r="D25" s="229">
        <v>0</v>
      </c>
      <c r="E25" s="229">
        <v>1.0581591242845489</v>
      </c>
      <c r="F25" s="229">
        <v>0</v>
      </c>
      <c r="G25" s="229">
        <v>0</v>
      </c>
      <c r="H25" s="229">
        <v>0</v>
      </c>
      <c r="I25" s="229">
        <v>0</v>
      </c>
      <c r="J25" s="229">
        <v>0</v>
      </c>
      <c r="K25" s="229">
        <v>0</v>
      </c>
      <c r="L25" s="229">
        <v>0</v>
      </c>
      <c r="M25" s="229">
        <v>0</v>
      </c>
      <c r="N25" s="229">
        <v>0</v>
      </c>
      <c r="O25" s="229">
        <v>0</v>
      </c>
      <c r="P25" s="229">
        <v>0</v>
      </c>
      <c r="Q25" s="229">
        <v>0</v>
      </c>
      <c r="R25" s="229">
        <v>0</v>
      </c>
      <c r="S25" s="229">
        <v>0</v>
      </c>
      <c r="T25" s="229">
        <v>0</v>
      </c>
      <c r="U25" s="229">
        <v>0</v>
      </c>
      <c r="V25" s="229">
        <v>0</v>
      </c>
      <c r="W25" s="229">
        <v>0</v>
      </c>
      <c r="X25" s="229">
        <v>0</v>
      </c>
      <c r="Y25" s="229">
        <v>0</v>
      </c>
      <c r="DA25" s="73" t="s">
        <v>3001</v>
      </c>
    </row>
    <row r="26" spans="1:105" ht="12" customHeight="1" x14ac:dyDescent="0.25">
      <c r="A26" s="46" t="s">
        <v>39</v>
      </c>
      <c r="B26" s="229">
        <v>0</v>
      </c>
      <c r="C26" s="229">
        <v>0</v>
      </c>
      <c r="D26" s="229">
        <v>0</v>
      </c>
      <c r="E26" s="229">
        <v>0</v>
      </c>
      <c r="F26" s="229">
        <v>0</v>
      </c>
      <c r="G26" s="229">
        <v>0</v>
      </c>
      <c r="H26" s="229">
        <v>0</v>
      </c>
      <c r="I26" s="229">
        <v>0</v>
      </c>
      <c r="J26" s="229">
        <v>0</v>
      </c>
      <c r="K26" s="229">
        <v>0</v>
      </c>
      <c r="L26" s="229">
        <v>0</v>
      </c>
      <c r="M26" s="229">
        <v>0</v>
      </c>
      <c r="N26" s="229">
        <v>0</v>
      </c>
      <c r="O26" s="229">
        <v>0</v>
      </c>
      <c r="P26" s="229">
        <v>0</v>
      </c>
      <c r="Q26" s="229">
        <v>0</v>
      </c>
      <c r="R26" s="229">
        <v>0</v>
      </c>
      <c r="S26" s="229">
        <v>0</v>
      </c>
      <c r="T26" s="229">
        <v>0</v>
      </c>
      <c r="U26" s="229">
        <v>0</v>
      </c>
      <c r="V26" s="229">
        <v>0</v>
      </c>
      <c r="W26" s="229">
        <v>0</v>
      </c>
      <c r="X26" s="229">
        <v>0</v>
      </c>
      <c r="Y26" s="229">
        <v>0</v>
      </c>
      <c r="DA26" s="73" t="s">
        <v>3002</v>
      </c>
    </row>
    <row r="27" spans="1:105" ht="12" customHeight="1" x14ac:dyDescent="0.25">
      <c r="A27" s="57" t="s">
        <v>2910</v>
      </c>
      <c r="B27" s="261">
        <v>0</v>
      </c>
      <c r="C27" s="261">
        <v>0</v>
      </c>
      <c r="D27" s="261">
        <v>0</v>
      </c>
      <c r="E27" s="261">
        <v>0</v>
      </c>
      <c r="F27" s="261">
        <v>0</v>
      </c>
      <c r="G27" s="261">
        <v>0</v>
      </c>
      <c r="H27" s="261">
        <v>0</v>
      </c>
      <c r="I27" s="261">
        <v>0</v>
      </c>
      <c r="J27" s="261">
        <v>0</v>
      </c>
      <c r="K27" s="261">
        <v>0</v>
      </c>
      <c r="L27" s="261">
        <v>0</v>
      </c>
      <c r="M27" s="261">
        <v>0</v>
      </c>
      <c r="N27" s="261">
        <v>0</v>
      </c>
      <c r="O27" s="261">
        <v>0</v>
      </c>
      <c r="P27" s="261">
        <v>0</v>
      </c>
      <c r="Q27" s="261">
        <v>0</v>
      </c>
      <c r="R27" s="261">
        <v>0</v>
      </c>
      <c r="S27" s="261">
        <v>0</v>
      </c>
      <c r="T27" s="261">
        <v>0</v>
      </c>
      <c r="U27" s="261">
        <v>0</v>
      </c>
      <c r="V27" s="261">
        <v>0</v>
      </c>
      <c r="W27" s="261">
        <v>0</v>
      </c>
      <c r="X27" s="261">
        <v>0</v>
      </c>
      <c r="Y27" s="261">
        <v>0</v>
      </c>
      <c r="DA27" s="70" t="s">
        <v>3003</v>
      </c>
    </row>
    <row r="28" spans="1:105" ht="12" customHeight="1" x14ac:dyDescent="0.25">
      <c r="A28" s="57" t="s">
        <v>2912</v>
      </c>
      <c r="B28" s="261">
        <f t="shared" ref="B28:Y28" si="0">B29+B35+B46+B47</f>
        <v>11.987857117803792</v>
      </c>
      <c r="C28" s="261">
        <f t="shared" si="0"/>
        <v>9.2013910450242236</v>
      </c>
      <c r="D28" s="261">
        <f t="shared" si="0"/>
        <v>3.0402799326967558</v>
      </c>
      <c r="E28" s="261">
        <f t="shared" si="0"/>
        <v>7.0965279106392956</v>
      </c>
      <c r="F28" s="261">
        <f t="shared" si="0"/>
        <v>7.4449007447572209</v>
      </c>
      <c r="G28" s="261">
        <f t="shared" si="0"/>
        <v>6.8148235477093362</v>
      </c>
      <c r="H28" s="261">
        <f t="shared" si="0"/>
        <v>9.1125515784772535</v>
      </c>
      <c r="I28" s="261">
        <f t="shared" si="0"/>
        <v>10.364496277051144</v>
      </c>
      <c r="J28" s="261">
        <f t="shared" si="0"/>
        <v>8.4867412056741962</v>
      </c>
      <c r="K28" s="261">
        <f t="shared" si="0"/>
        <v>5.7552533250717186</v>
      </c>
      <c r="L28" s="261">
        <f t="shared" si="0"/>
        <v>7.219327738237503</v>
      </c>
      <c r="M28" s="261">
        <f t="shared" si="0"/>
        <v>5.174356983524695</v>
      </c>
      <c r="N28" s="261">
        <f t="shared" si="0"/>
        <v>4.3562871360450703</v>
      </c>
      <c r="O28" s="261">
        <f t="shared" si="0"/>
        <v>3.7318464112587364</v>
      </c>
      <c r="P28" s="261">
        <f t="shared" si="0"/>
        <v>5.640657099892695</v>
      </c>
      <c r="Q28" s="261">
        <f t="shared" si="0"/>
        <v>4.7256122816601955</v>
      </c>
      <c r="R28" s="261">
        <f t="shared" si="0"/>
        <v>2.8709635646746015</v>
      </c>
      <c r="S28" s="261">
        <f t="shared" si="0"/>
        <v>3.2917806535026974</v>
      </c>
      <c r="T28" s="261">
        <f t="shared" si="0"/>
        <v>5.053017113010271</v>
      </c>
      <c r="U28" s="261">
        <f t="shared" si="0"/>
        <v>5.4549845206109326</v>
      </c>
      <c r="V28" s="261">
        <f t="shared" si="0"/>
        <v>4.7093694748040917</v>
      </c>
      <c r="W28" s="261">
        <f t="shared" si="0"/>
        <v>5.2122240456723903</v>
      </c>
      <c r="X28" s="261">
        <f t="shared" si="0"/>
        <v>4.0070228868818054</v>
      </c>
      <c r="Y28" s="261">
        <f t="shared" si="0"/>
        <v>4.554435645552342</v>
      </c>
      <c r="DA28" s="70"/>
    </row>
    <row r="29" spans="1:105" ht="12" customHeight="1" x14ac:dyDescent="0.25">
      <c r="A29" s="60" t="s">
        <v>2913</v>
      </c>
      <c r="B29" s="329">
        <v>7.4157597512692766</v>
      </c>
      <c r="C29" s="329">
        <v>5.4758839512597008</v>
      </c>
      <c r="D29" s="329">
        <v>2.1414057207903041</v>
      </c>
      <c r="E29" s="329">
        <v>6.5069217008478413</v>
      </c>
      <c r="F29" s="329">
        <v>6.9814425382056022</v>
      </c>
      <c r="G29" s="329">
        <v>6.5157491400677454</v>
      </c>
      <c r="H29" s="329">
        <v>8.3194636877867865</v>
      </c>
      <c r="I29" s="329">
        <v>9.3285061712768087</v>
      </c>
      <c r="J29" s="329">
        <v>7.7293502464192034</v>
      </c>
      <c r="K29" s="329">
        <v>5.41321637682851</v>
      </c>
      <c r="L29" s="329">
        <v>6.6643215664795221</v>
      </c>
      <c r="M29" s="329">
        <v>4.7801592469192737</v>
      </c>
      <c r="N29" s="329">
        <v>3.8893076373965889</v>
      </c>
      <c r="O29" s="329">
        <v>3.5811664594528638</v>
      </c>
      <c r="P29" s="329">
        <v>5.4828911420068316</v>
      </c>
      <c r="Q29" s="329">
        <v>4.5862001487126767</v>
      </c>
      <c r="R29" s="329">
        <v>2.8496265352602892</v>
      </c>
      <c r="S29" s="329">
        <v>3.2539867580720752</v>
      </c>
      <c r="T29" s="329">
        <v>4.8276734476766006</v>
      </c>
      <c r="U29" s="329">
        <v>5.291738041609988</v>
      </c>
      <c r="V29" s="329">
        <v>4.6194667780721774</v>
      </c>
      <c r="W29" s="329">
        <v>5.108463896375607</v>
      </c>
      <c r="X29" s="329">
        <v>3.9546715540102131</v>
      </c>
      <c r="Y29" s="329">
        <v>4.4867089441417249</v>
      </c>
      <c r="DA29" s="72" t="s">
        <v>3004</v>
      </c>
    </row>
    <row r="30" spans="1:105" ht="12" customHeight="1" x14ac:dyDescent="0.25">
      <c r="A30" s="59" t="s">
        <v>28</v>
      </c>
      <c r="B30" s="230">
        <v>0</v>
      </c>
      <c r="C30" s="230">
        <v>0</v>
      </c>
      <c r="D30" s="230">
        <v>0</v>
      </c>
      <c r="E30" s="230">
        <v>0</v>
      </c>
      <c r="F30" s="230">
        <v>0</v>
      </c>
      <c r="G30" s="230">
        <v>0</v>
      </c>
      <c r="H30" s="230">
        <v>0</v>
      </c>
      <c r="I30" s="230">
        <v>0</v>
      </c>
      <c r="J30" s="230">
        <v>0</v>
      </c>
      <c r="K30" s="230">
        <v>0</v>
      </c>
      <c r="L30" s="230">
        <v>0</v>
      </c>
      <c r="M30" s="230">
        <v>0</v>
      </c>
      <c r="N30" s="230">
        <v>0</v>
      </c>
      <c r="O30" s="230">
        <v>0</v>
      </c>
      <c r="P30" s="230">
        <v>0</v>
      </c>
      <c r="Q30" s="230">
        <v>0</v>
      </c>
      <c r="R30" s="230">
        <v>0</v>
      </c>
      <c r="S30" s="230">
        <v>0</v>
      </c>
      <c r="T30" s="230">
        <v>0</v>
      </c>
      <c r="U30" s="230">
        <v>0</v>
      </c>
      <c r="V30" s="230">
        <v>0</v>
      </c>
      <c r="W30" s="230">
        <v>0</v>
      </c>
      <c r="X30" s="230">
        <v>0</v>
      </c>
      <c r="Y30" s="230">
        <v>0</v>
      </c>
      <c r="DA30" s="71" t="s">
        <v>3005</v>
      </c>
    </row>
    <row r="31" spans="1:105" ht="12" customHeight="1" x14ac:dyDescent="0.25">
      <c r="A31" s="59" t="s">
        <v>31</v>
      </c>
      <c r="B31" s="295">
        <v>0</v>
      </c>
      <c r="C31" s="295">
        <v>0</v>
      </c>
      <c r="D31" s="295">
        <v>0</v>
      </c>
      <c r="E31" s="295">
        <v>0</v>
      </c>
      <c r="F31" s="295">
        <v>0</v>
      </c>
      <c r="G31" s="295">
        <v>0</v>
      </c>
      <c r="H31" s="295">
        <v>0</v>
      </c>
      <c r="I31" s="295">
        <v>0</v>
      </c>
      <c r="J31" s="295">
        <v>0</v>
      </c>
      <c r="K31" s="295">
        <v>0</v>
      </c>
      <c r="L31" s="295">
        <v>0</v>
      </c>
      <c r="M31" s="295">
        <v>0</v>
      </c>
      <c r="N31" s="295">
        <v>0</v>
      </c>
      <c r="O31" s="295">
        <v>0</v>
      </c>
      <c r="P31" s="295">
        <v>0</v>
      </c>
      <c r="Q31" s="295">
        <v>0</v>
      </c>
      <c r="R31" s="295">
        <v>0</v>
      </c>
      <c r="S31" s="295">
        <v>0.1793104809206158</v>
      </c>
      <c r="T31" s="295">
        <v>0.14381012026059109</v>
      </c>
      <c r="U31" s="295">
        <v>0.18335318592322611</v>
      </c>
      <c r="V31" s="295">
        <v>0.20920192605946161</v>
      </c>
      <c r="W31" s="295">
        <v>0.2254863125994937</v>
      </c>
      <c r="X31" s="295">
        <v>0.36271172169793647</v>
      </c>
      <c r="Y31" s="295">
        <v>0.69543229709962617</v>
      </c>
      <c r="DA31" s="122" t="s">
        <v>3006</v>
      </c>
    </row>
    <row r="32" spans="1:105" ht="12" customHeight="1" x14ac:dyDescent="0.25">
      <c r="A32" s="59" t="s">
        <v>159</v>
      </c>
      <c r="B32" s="295">
        <v>3.36611951222284</v>
      </c>
      <c r="C32" s="295">
        <v>2.1759240042302488</v>
      </c>
      <c r="D32" s="295">
        <v>0.48032167283549487</v>
      </c>
      <c r="E32" s="295">
        <v>3.026671652626602</v>
      </c>
      <c r="F32" s="295">
        <v>3.2740438943291492</v>
      </c>
      <c r="G32" s="295">
        <v>3.8570789265980241</v>
      </c>
      <c r="H32" s="295">
        <v>4.0055577282208672</v>
      </c>
      <c r="I32" s="295">
        <v>2.419831290278295</v>
      </c>
      <c r="J32" s="295">
        <v>2.618935769230446</v>
      </c>
      <c r="K32" s="295">
        <v>1.6547503646324</v>
      </c>
      <c r="L32" s="295">
        <v>2.8731113983581631</v>
      </c>
      <c r="M32" s="295">
        <v>1.468412817350333</v>
      </c>
      <c r="N32" s="295">
        <v>1.1947529131068999</v>
      </c>
      <c r="O32" s="295">
        <v>1.9898766996295409</v>
      </c>
      <c r="P32" s="295">
        <v>2.2041294772109379</v>
      </c>
      <c r="Q32" s="295">
        <v>2.1967990943665381</v>
      </c>
      <c r="R32" s="295">
        <v>2.8496265352602892</v>
      </c>
      <c r="S32" s="295">
        <v>3.0582045044394262</v>
      </c>
      <c r="T32" s="295">
        <v>2.5951935466223</v>
      </c>
      <c r="U32" s="295">
        <v>5.0488669068991534</v>
      </c>
      <c r="V32" s="295">
        <v>3.964732495055689</v>
      </c>
      <c r="W32" s="295">
        <v>3.8018015681826411</v>
      </c>
      <c r="X32" s="295">
        <v>3.5412282120010912</v>
      </c>
      <c r="Y32" s="295">
        <v>3.729530881117626</v>
      </c>
      <c r="DA32" s="122" t="s">
        <v>3007</v>
      </c>
    </row>
    <row r="33" spans="1:105" ht="12" customHeight="1" x14ac:dyDescent="0.25">
      <c r="A33" s="59" t="s">
        <v>32</v>
      </c>
      <c r="B33" s="295">
        <v>2.0334028953510832</v>
      </c>
      <c r="C33" s="295">
        <v>1.551348486156048</v>
      </c>
      <c r="D33" s="295">
        <v>0.47369880074540799</v>
      </c>
      <c r="E33" s="295">
        <v>1.5378574269186001</v>
      </c>
      <c r="F33" s="295">
        <v>1.6581328996726801</v>
      </c>
      <c r="G33" s="295">
        <v>0</v>
      </c>
      <c r="H33" s="295">
        <v>0</v>
      </c>
      <c r="I33" s="295">
        <v>0</v>
      </c>
      <c r="J33" s="295">
        <v>0</v>
      </c>
      <c r="K33" s="295">
        <v>0</v>
      </c>
      <c r="L33" s="295">
        <v>0</v>
      </c>
      <c r="M33" s="295">
        <v>0</v>
      </c>
      <c r="N33" s="295">
        <v>0</v>
      </c>
      <c r="O33" s="295">
        <v>0</v>
      </c>
      <c r="P33" s="295">
        <v>0</v>
      </c>
      <c r="Q33" s="295">
        <v>0</v>
      </c>
      <c r="R33" s="295">
        <v>0</v>
      </c>
      <c r="S33" s="295">
        <v>1.6471772712032939E-2</v>
      </c>
      <c r="T33" s="295">
        <v>0</v>
      </c>
      <c r="U33" s="295">
        <v>0</v>
      </c>
      <c r="V33" s="295">
        <v>0</v>
      </c>
      <c r="W33" s="295">
        <v>0</v>
      </c>
      <c r="X33" s="295">
        <v>0</v>
      </c>
      <c r="Y33" s="295">
        <v>0</v>
      </c>
      <c r="DA33" s="122" t="s">
        <v>3008</v>
      </c>
    </row>
    <row r="34" spans="1:105" ht="12" customHeight="1" x14ac:dyDescent="0.25">
      <c r="A34" s="59" t="s">
        <v>35</v>
      </c>
      <c r="B34" s="295">
        <v>2.0162373436953551</v>
      </c>
      <c r="C34" s="295">
        <v>1.7486114608734029</v>
      </c>
      <c r="D34" s="295">
        <v>1.1873852472094011</v>
      </c>
      <c r="E34" s="295">
        <v>1.942392621302639</v>
      </c>
      <c r="F34" s="295">
        <v>2.0492657442037729</v>
      </c>
      <c r="G34" s="295">
        <v>2.6586702134697222</v>
      </c>
      <c r="H34" s="295">
        <v>4.3139059595659202</v>
      </c>
      <c r="I34" s="295">
        <v>6.9086748809985128</v>
      </c>
      <c r="J34" s="295">
        <v>5.1104144771887574</v>
      </c>
      <c r="K34" s="295">
        <v>3.7584660121961102</v>
      </c>
      <c r="L34" s="295">
        <v>3.791210168121359</v>
      </c>
      <c r="M34" s="295">
        <v>3.3117464295689421</v>
      </c>
      <c r="N34" s="295">
        <v>2.6945547242896888</v>
      </c>
      <c r="O34" s="295">
        <v>1.5912897598233231</v>
      </c>
      <c r="P34" s="295">
        <v>3.2787616647958941</v>
      </c>
      <c r="Q34" s="295">
        <v>2.389401054346139</v>
      </c>
      <c r="R34" s="295">
        <v>0</v>
      </c>
      <c r="S34" s="295">
        <v>0</v>
      </c>
      <c r="T34" s="295">
        <v>2.08866978079371</v>
      </c>
      <c r="U34" s="295">
        <v>5.9517948787607848E-2</v>
      </c>
      <c r="V34" s="295">
        <v>0.44553235695702648</v>
      </c>
      <c r="W34" s="295">
        <v>1.081176015593472</v>
      </c>
      <c r="X34" s="295">
        <v>5.0731620311185111E-2</v>
      </c>
      <c r="Y34" s="295">
        <v>6.1745765924472722E-2</v>
      </c>
      <c r="DA34" s="122" t="s">
        <v>3009</v>
      </c>
    </row>
    <row r="35" spans="1:105" ht="12" customHeight="1" x14ac:dyDescent="0.25">
      <c r="A35" s="60" t="s">
        <v>2920</v>
      </c>
      <c r="B35" s="329">
        <v>4.5720973665345142</v>
      </c>
      <c r="C35" s="329">
        <v>3.7255070937645218</v>
      </c>
      <c r="D35" s="329">
        <v>0.89887421190645167</v>
      </c>
      <c r="E35" s="329">
        <v>0.58960620979145451</v>
      </c>
      <c r="F35" s="329">
        <v>0.46345820655161862</v>
      </c>
      <c r="G35" s="329">
        <v>0.29907440764159082</v>
      </c>
      <c r="H35" s="329">
        <v>0.79308789069046703</v>
      </c>
      <c r="I35" s="329">
        <v>1.035990105774335</v>
      </c>
      <c r="J35" s="329">
        <v>0.75739095925499189</v>
      </c>
      <c r="K35" s="329">
        <v>0.34203694824320852</v>
      </c>
      <c r="L35" s="329">
        <v>0.55500617175798128</v>
      </c>
      <c r="M35" s="329">
        <v>0.39419773660542129</v>
      </c>
      <c r="N35" s="329">
        <v>0.46697949864848137</v>
      </c>
      <c r="O35" s="329">
        <v>0.15067995180587279</v>
      </c>
      <c r="P35" s="329">
        <v>0.1577659578858637</v>
      </c>
      <c r="Q35" s="329">
        <v>0.1394121329475192</v>
      </c>
      <c r="R35" s="329">
        <v>2.133702941431221E-2</v>
      </c>
      <c r="S35" s="329">
        <v>3.7793895430622178E-2</v>
      </c>
      <c r="T35" s="329">
        <v>0.22534366533367031</v>
      </c>
      <c r="U35" s="329">
        <v>0.16324647900094469</v>
      </c>
      <c r="V35" s="329">
        <v>8.99026967319147E-2</v>
      </c>
      <c r="W35" s="329">
        <v>0.1037601492967834</v>
      </c>
      <c r="X35" s="329">
        <v>5.2351332871591903E-2</v>
      </c>
      <c r="Y35" s="329">
        <v>6.7726701410616791E-2</v>
      </c>
      <c r="DA35" s="72" t="s">
        <v>3010</v>
      </c>
    </row>
    <row r="36" spans="1:105" ht="12" customHeight="1" x14ac:dyDescent="0.25">
      <c r="A36" s="64" t="s">
        <v>28</v>
      </c>
      <c r="B36" s="229">
        <v>0</v>
      </c>
      <c r="C36" s="229">
        <v>0</v>
      </c>
      <c r="D36" s="229">
        <v>0</v>
      </c>
      <c r="E36" s="229">
        <v>0</v>
      </c>
      <c r="F36" s="229">
        <v>0</v>
      </c>
      <c r="G36" s="229">
        <v>0</v>
      </c>
      <c r="H36" s="229">
        <v>0</v>
      </c>
      <c r="I36" s="229">
        <v>0</v>
      </c>
      <c r="J36" s="229">
        <v>0</v>
      </c>
      <c r="K36" s="229">
        <v>0</v>
      </c>
      <c r="L36" s="229">
        <v>0</v>
      </c>
      <c r="M36" s="229">
        <v>0</v>
      </c>
      <c r="N36" s="229">
        <v>0</v>
      </c>
      <c r="O36" s="229">
        <v>0</v>
      </c>
      <c r="P36" s="229">
        <v>0</v>
      </c>
      <c r="Q36" s="229">
        <v>0</v>
      </c>
      <c r="R36" s="229">
        <v>0</v>
      </c>
      <c r="S36" s="229">
        <v>0</v>
      </c>
      <c r="T36" s="229">
        <v>0</v>
      </c>
      <c r="U36" s="229">
        <v>0</v>
      </c>
      <c r="V36" s="229">
        <v>0</v>
      </c>
      <c r="W36" s="229">
        <v>0</v>
      </c>
      <c r="X36" s="229">
        <v>0</v>
      </c>
      <c r="Y36" s="229">
        <v>0</v>
      </c>
      <c r="DA36" s="73" t="s">
        <v>3011</v>
      </c>
    </row>
    <row r="37" spans="1:105" ht="12" customHeight="1" x14ac:dyDescent="0.25">
      <c r="A37" s="64" t="s">
        <v>30</v>
      </c>
      <c r="B37" s="229">
        <v>0</v>
      </c>
      <c r="C37" s="229">
        <v>0</v>
      </c>
      <c r="D37" s="229">
        <v>0</v>
      </c>
      <c r="E37" s="229">
        <v>0</v>
      </c>
      <c r="F37" s="229">
        <v>0</v>
      </c>
      <c r="G37" s="229">
        <v>0</v>
      </c>
      <c r="H37" s="229">
        <v>0</v>
      </c>
      <c r="I37" s="229">
        <v>0</v>
      </c>
      <c r="J37" s="229">
        <v>0</v>
      </c>
      <c r="K37" s="229">
        <v>0</v>
      </c>
      <c r="L37" s="229">
        <v>0</v>
      </c>
      <c r="M37" s="229">
        <v>0</v>
      </c>
      <c r="N37" s="229">
        <v>0</v>
      </c>
      <c r="O37" s="229">
        <v>0</v>
      </c>
      <c r="P37" s="229">
        <v>0</v>
      </c>
      <c r="Q37" s="229">
        <v>0</v>
      </c>
      <c r="R37" s="229">
        <v>0</v>
      </c>
      <c r="S37" s="229">
        <v>0</v>
      </c>
      <c r="T37" s="229">
        <v>0</v>
      </c>
      <c r="U37" s="229">
        <v>0</v>
      </c>
      <c r="V37" s="229">
        <v>0</v>
      </c>
      <c r="W37" s="229">
        <v>0</v>
      </c>
      <c r="X37" s="229">
        <v>0</v>
      </c>
      <c r="Y37" s="229">
        <v>0</v>
      </c>
      <c r="DA37" s="73" t="s">
        <v>3012</v>
      </c>
    </row>
    <row r="38" spans="1:105" ht="12" customHeight="1" x14ac:dyDescent="0.25">
      <c r="A38" s="64" t="s">
        <v>31</v>
      </c>
      <c r="B38" s="229">
        <v>0</v>
      </c>
      <c r="C38" s="229">
        <v>0</v>
      </c>
      <c r="D38" s="229">
        <v>0</v>
      </c>
      <c r="E38" s="229">
        <v>0</v>
      </c>
      <c r="F38" s="229">
        <v>0</v>
      </c>
      <c r="G38" s="229">
        <v>0</v>
      </c>
      <c r="H38" s="229">
        <v>0</v>
      </c>
      <c r="I38" s="229">
        <v>0</v>
      </c>
      <c r="J38" s="229">
        <v>0</v>
      </c>
      <c r="K38" s="229">
        <v>0</v>
      </c>
      <c r="L38" s="229">
        <v>0</v>
      </c>
      <c r="M38" s="229">
        <v>0</v>
      </c>
      <c r="N38" s="229">
        <v>0</v>
      </c>
      <c r="O38" s="229">
        <v>0</v>
      </c>
      <c r="P38" s="229">
        <v>0</v>
      </c>
      <c r="Q38" s="229">
        <v>0</v>
      </c>
      <c r="R38" s="229">
        <v>0</v>
      </c>
      <c r="S38" s="229">
        <v>2.0197797960394091E-3</v>
      </c>
      <c r="T38" s="229">
        <v>6.6380631450738223E-3</v>
      </c>
      <c r="U38" s="229">
        <v>5.6323501236249318E-3</v>
      </c>
      <c r="V38" s="229">
        <v>3.9164755182844986E-3</v>
      </c>
      <c r="W38" s="229">
        <v>4.4495536808137892E-3</v>
      </c>
      <c r="X38" s="229">
        <v>4.1756115303224848E-3</v>
      </c>
      <c r="Y38" s="229">
        <v>9.5093136911330919E-3</v>
      </c>
      <c r="DA38" s="73" t="s">
        <v>3013</v>
      </c>
    </row>
    <row r="39" spans="1:105" ht="12" customHeight="1" x14ac:dyDescent="0.25">
      <c r="A39" s="64" t="s">
        <v>159</v>
      </c>
      <c r="B39" s="229">
        <v>2.0753404470311092</v>
      </c>
      <c r="C39" s="229">
        <v>1.480385703095014</v>
      </c>
      <c r="D39" s="229">
        <v>0.2016193199354363</v>
      </c>
      <c r="E39" s="229">
        <v>0.23437787906867941</v>
      </c>
      <c r="F39" s="229">
        <v>0.21734512647397189</v>
      </c>
      <c r="G39" s="229">
        <v>0.17704082376430669</v>
      </c>
      <c r="H39" s="229">
        <v>0.3818466488864134</v>
      </c>
      <c r="I39" s="229">
        <v>0.26873769801326403</v>
      </c>
      <c r="J39" s="229">
        <v>0.25662678119724042</v>
      </c>
      <c r="K39" s="229">
        <v>0.10455627956161651</v>
      </c>
      <c r="L39" s="229">
        <v>0.2392733517328367</v>
      </c>
      <c r="M39" s="229">
        <v>0.12109324796552461</v>
      </c>
      <c r="N39" s="229">
        <v>0.14345101195053189</v>
      </c>
      <c r="O39" s="229">
        <v>8.3725380708948596E-2</v>
      </c>
      <c r="P39" s="229">
        <v>6.3422123341550424E-2</v>
      </c>
      <c r="Q39" s="229">
        <v>6.6778692048314409E-2</v>
      </c>
      <c r="R39" s="229">
        <v>2.133702941431221E-2</v>
      </c>
      <c r="S39" s="229">
        <v>3.4448068169300718E-2</v>
      </c>
      <c r="T39" s="229">
        <v>0.11979030825473649</v>
      </c>
      <c r="U39" s="229">
        <v>0.1550940388848572</v>
      </c>
      <c r="V39" s="229">
        <v>7.4223875687545779E-2</v>
      </c>
      <c r="W39" s="229">
        <v>7.5021494504091207E-2</v>
      </c>
      <c r="X39" s="229">
        <v>4.0767343509922067E-2</v>
      </c>
      <c r="Y39" s="229">
        <v>5.0997457577433777E-2</v>
      </c>
      <c r="DA39" s="73" t="s">
        <v>3014</v>
      </c>
    </row>
    <row r="40" spans="1:105" ht="12" customHeight="1" x14ac:dyDescent="0.25">
      <c r="A40" s="64" t="s">
        <v>32</v>
      </c>
      <c r="B40" s="229">
        <v>1.2536700668258689</v>
      </c>
      <c r="C40" s="229">
        <v>1.0554569529811979</v>
      </c>
      <c r="D40" s="229">
        <v>0.19883931011630829</v>
      </c>
      <c r="E40" s="229">
        <v>0.1190878309242438</v>
      </c>
      <c r="F40" s="229">
        <v>0.1100739991342895</v>
      </c>
      <c r="G40" s="229">
        <v>0</v>
      </c>
      <c r="H40" s="229">
        <v>0</v>
      </c>
      <c r="I40" s="229">
        <v>0</v>
      </c>
      <c r="J40" s="229">
        <v>0</v>
      </c>
      <c r="K40" s="229">
        <v>0</v>
      </c>
      <c r="L40" s="229">
        <v>0</v>
      </c>
      <c r="M40" s="229">
        <v>0</v>
      </c>
      <c r="N40" s="229">
        <v>0</v>
      </c>
      <c r="O40" s="229">
        <v>0</v>
      </c>
      <c r="P40" s="229">
        <v>0</v>
      </c>
      <c r="Q40" s="229">
        <v>0</v>
      </c>
      <c r="R40" s="229">
        <v>0</v>
      </c>
      <c r="S40" s="229">
        <v>1.8554048574241679E-4</v>
      </c>
      <c r="T40" s="229">
        <v>0</v>
      </c>
      <c r="U40" s="229">
        <v>0</v>
      </c>
      <c r="V40" s="229">
        <v>0</v>
      </c>
      <c r="W40" s="229">
        <v>0</v>
      </c>
      <c r="X40" s="229">
        <v>0</v>
      </c>
      <c r="Y40" s="229">
        <v>0</v>
      </c>
      <c r="DA40" s="73" t="s">
        <v>3015</v>
      </c>
    </row>
    <row r="41" spans="1:105" ht="12" customHeight="1" x14ac:dyDescent="0.25">
      <c r="A41" s="64" t="s">
        <v>33</v>
      </c>
      <c r="B41" s="229">
        <v>0</v>
      </c>
      <c r="C41" s="229">
        <v>0</v>
      </c>
      <c r="D41" s="229">
        <v>0</v>
      </c>
      <c r="E41" s="229">
        <v>0</v>
      </c>
      <c r="F41" s="229">
        <v>0</v>
      </c>
      <c r="G41" s="229">
        <v>0</v>
      </c>
      <c r="H41" s="229">
        <v>0</v>
      </c>
      <c r="I41" s="229">
        <v>0</v>
      </c>
      <c r="J41" s="229">
        <v>0</v>
      </c>
      <c r="K41" s="229">
        <v>0</v>
      </c>
      <c r="L41" s="229">
        <v>0</v>
      </c>
      <c r="M41" s="229">
        <v>0</v>
      </c>
      <c r="N41" s="229">
        <v>0</v>
      </c>
      <c r="O41" s="229">
        <v>0</v>
      </c>
      <c r="P41" s="229">
        <v>0</v>
      </c>
      <c r="Q41" s="229">
        <v>0</v>
      </c>
      <c r="R41" s="229">
        <v>0</v>
      </c>
      <c r="S41" s="229">
        <v>1.1405069795396309E-3</v>
      </c>
      <c r="T41" s="229">
        <v>2.50537598794222E-3</v>
      </c>
      <c r="U41" s="229">
        <v>6.9178292201909871E-4</v>
      </c>
      <c r="V41" s="229">
        <v>3.421520938600328E-3</v>
      </c>
      <c r="W41" s="229">
        <v>2.9541000453776698E-3</v>
      </c>
      <c r="X41" s="229">
        <v>6.8243450415282677E-3</v>
      </c>
      <c r="Y41" s="229">
        <v>6.3756209839565996E-3</v>
      </c>
      <c r="DA41" s="73" t="s">
        <v>3016</v>
      </c>
    </row>
    <row r="42" spans="1:105" ht="12" customHeight="1" x14ac:dyDescent="0.25">
      <c r="A42" s="64" t="s">
        <v>35</v>
      </c>
      <c r="B42" s="229">
        <v>1.243086852677536</v>
      </c>
      <c r="C42" s="229">
        <v>1.189664437688309</v>
      </c>
      <c r="D42" s="229">
        <v>0.49841558185470702</v>
      </c>
      <c r="E42" s="229">
        <v>0.15041402409953761</v>
      </c>
      <c r="F42" s="229">
        <v>0.13603908094335709</v>
      </c>
      <c r="G42" s="229">
        <v>0.12203358387728409</v>
      </c>
      <c r="H42" s="229">
        <v>0.41124124180405358</v>
      </c>
      <c r="I42" s="229">
        <v>0.76725240776107106</v>
      </c>
      <c r="J42" s="229">
        <v>0.50076417805775142</v>
      </c>
      <c r="K42" s="229">
        <v>0.23748066868159201</v>
      </c>
      <c r="L42" s="229">
        <v>0.31573282002514458</v>
      </c>
      <c r="M42" s="229">
        <v>0.27310448863989673</v>
      </c>
      <c r="N42" s="229">
        <v>0.32352848669794948</v>
      </c>
      <c r="O42" s="229">
        <v>6.6954571096924251E-2</v>
      </c>
      <c r="P42" s="229">
        <v>9.4343834544313249E-2</v>
      </c>
      <c r="Q42" s="229">
        <v>7.2633440899204774E-2</v>
      </c>
      <c r="R42" s="229">
        <v>0</v>
      </c>
      <c r="S42" s="229">
        <v>0</v>
      </c>
      <c r="T42" s="229">
        <v>9.6409917945917759E-2</v>
      </c>
      <c r="U42" s="229">
        <v>1.828307070443552E-3</v>
      </c>
      <c r="V42" s="229">
        <v>8.3408245874840858E-3</v>
      </c>
      <c r="W42" s="229">
        <v>2.1335001066500769E-2</v>
      </c>
      <c r="X42" s="229">
        <v>5.8403278981907815E-4</v>
      </c>
      <c r="Y42" s="229">
        <v>8.4430915809331785E-4</v>
      </c>
      <c r="DA42" s="73" t="s">
        <v>3017</v>
      </c>
    </row>
    <row r="43" spans="1:105" ht="12" customHeight="1" x14ac:dyDescent="0.25">
      <c r="A43" s="64" t="s">
        <v>36</v>
      </c>
      <c r="B43" s="229">
        <v>0</v>
      </c>
      <c r="C43" s="229">
        <v>0</v>
      </c>
      <c r="D43" s="229">
        <v>0</v>
      </c>
      <c r="E43" s="229">
        <v>0</v>
      </c>
      <c r="F43" s="229">
        <v>0</v>
      </c>
      <c r="G43" s="229">
        <v>0</v>
      </c>
      <c r="H43" s="229">
        <v>0</v>
      </c>
      <c r="I43" s="229">
        <v>0</v>
      </c>
      <c r="J43" s="229">
        <v>0</v>
      </c>
      <c r="K43" s="229">
        <v>0</v>
      </c>
      <c r="L43" s="229">
        <v>0</v>
      </c>
      <c r="M43" s="229">
        <v>0</v>
      </c>
      <c r="N43" s="229">
        <v>0</v>
      </c>
      <c r="O43" s="229">
        <v>0</v>
      </c>
      <c r="P43" s="229">
        <v>0</v>
      </c>
      <c r="Q43" s="229">
        <v>0</v>
      </c>
      <c r="R43" s="229">
        <v>0</v>
      </c>
      <c r="S43" s="229">
        <v>0</v>
      </c>
      <c r="T43" s="229">
        <v>0</v>
      </c>
      <c r="U43" s="229">
        <v>0</v>
      </c>
      <c r="V43" s="229">
        <v>0</v>
      </c>
      <c r="W43" s="229">
        <v>0</v>
      </c>
      <c r="X43" s="229">
        <v>0</v>
      </c>
      <c r="Y43" s="229">
        <v>0</v>
      </c>
      <c r="DA43" s="73" t="s">
        <v>3018</v>
      </c>
    </row>
    <row r="44" spans="1:105" ht="12" customHeight="1" x14ac:dyDescent="0.25">
      <c r="A44" s="64" t="s">
        <v>38</v>
      </c>
      <c r="B44" s="229">
        <v>0</v>
      </c>
      <c r="C44" s="229">
        <v>0</v>
      </c>
      <c r="D44" s="229">
        <v>0</v>
      </c>
      <c r="E44" s="229">
        <v>8.5726475698993734E-2</v>
      </c>
      <c r="F44" s="229">
        <v>0</v>
      </c>
      <c r="G44" s="229">
        <v>0</v>
      </c>
      <c r="H44" s="229">
        <v>0</v>
      </c>
      <c r="I44" s="229">
        <v>0</v>
      </c>
      <c r="J44" s="229">
        <v>0</v>
      </c>
      <c r="K44" s="229">
        <v>0</v>
      </c>
      <c r="L44" s="229">
        <v>0</v>
      </c>
      <c r="M44" s="229">
        <v>0</v>
      </c>
      <c r="N44" s="229">
        <v>0</v>
      </c>
      <c r="O44" s="229">
        <v>0</v>
      </c>
      <c r="P44" s="229">
        <v>0</v>
      </c>
      <c r="Q44" s="229">
        <v>0</v>
      </c>
      <c r="R44" s="229">
        <v>0</v>
      </c>
      <c r="S44" s="229">
        <v>0</v>
      </c>
      <c r="T44" s="229">
        <v>0</v>
      </c>
      <c r="U44" s="229">
        <v>0</v>
      </c>
      <c r="V44" s="229">
        <v>0</v>
      </c>
      <c r="W44" s="229">
        <v>0</v>
      </c>
      <c r="X44" s="229">
        <v>0</v>
      </c>
      <c r="Y44" s="229">
        <v>0</v>
      </c>
      <c r="DA44" s="73" t="s">
        <v>3019</v>
      </c>
    </row>
    <row r="45" spans="1:105" ht="12" customHeight="1" x14ac:dyDescent="0.25">
      <c r="A45" s="64" t="s">
        <v>39</v>
      </c>
      <c r="B45" s="229">
        <v>0</v>
      </c>
      <c r="C45" s="229">
        <v>0</v>
      </c>
      <c r="D45" s="229">
        <v>0</v>
      </c>
      <c r="E45" s="229">
        <v>0</v>
      </c>
      <c r="F45" s="229">
        <v>0</v>
      </c>
      <c r="G45" s="229">
        <v>0</v>
      </c>
      <c r="H45" s="229">
        <v>0</v>
      </c>
      <c r="I45" s="229">
        <v>0</v>
      </c>
      <c r="J45" s="229">
        <v>0</v>
      </c>
      <c r="K45" s="229">
        <v>0</v>
      </c>
      <c r="L45" s="229">
        <v>0</v>
      </c>
      <c r="M45" s="229">
        <v>0</v>
      </c>
      <c r="N45" s="229">
        <v>0</v>
      </c>
      <c r="O45" s="229">
        <v>0</v>
      </c>
      <c r="P45" s="229">
        <v>0</v>
      </c>
      <c r="Q45" s="229">
        <v>0</v>
      </c>
      <c r="R45" s="229">
        <v>0</v>
      </c>
      <c r="S45" s="229">
        <v>0</v>
      </c>
      <c r="T45" s="229">
        <v>0</v>
      </c>
      <c r="U45" s="229">
        <v>0</v>
      </c>
      <c r="V45" s="229">
        <v>0</v>
      </c>
      <c r="W45" s="229">
        <v>0</v>
      </c>
      <c r="X45" s="229">
        <v>0</v>
      </c>
      <c r="Y45" s="229">
        <v>0</v>
      </c>
      <c r="DA45" s="73" t="s">
        <v>3020</v>
      </c>
    </row>
    <row r="46" spans="1:105" ht="12" customHeight="1" x14ac:dyDescent="0.25">
      <c r="A46" s="60" t="s">
        <v>2932</v>
      </c>
      <c r="B46" s="329">
        <v>0</v>
      </c>
      <c r="C46" s="329">
        <v>0</v>
      </c>
      <c r="D46" s="329">
        <v>0</v>
      </c>
      <c r="E46" s="329">
        <v>0</v>
      </c>
      <c r="F46" s="329">
        <v>0</v>
      </c>
      <c r="G46" s="329">
        <v>0</v>
      </c>
      <c r="H46" s="329">
        <v>0</v>
      </c>
      <c r="I46" s="329">
        <v>0</v>
      </c>
      <c r="J46" s="329">
        <v>0</v>
      </c>
      <c r="K46" s="329">
        <v>0</v>
      </c>
      <c r="L46" s="329">
        <v>0</v>
      </c>
      <c r="M46" s="329">
        <v>0</v>
      </c>
      <c r="N46" s="329">
        <v>0</v>
      </c>
      <c r="O46" s="329">
        <v>0</v>
      </c>
      <c r="P46" s="329">
        <v>0</v>
      </c>
      <c r="Q46" s="329">
        <v>0</v>
      </c>
      <c r="R46" s="329">
        <v>0</v>
      </c>
      <c r="S46" s="329">
        <v>0</v>
      </c>
      <c r="T46" s="329">
        <v>0</v>
      </c>
      <c r="U46" s="329">
        <v>0</v>
      </c>
      <c r="V46" s="329">
        <v>0</v>
      </c>
      <c r="W46" s="329">
        <v>0</v>
      </c>
      <c r="X46" s="329">
        <v>0</v>
      </c>
      <c r="Y46" s="329">
        <v>0</v>
      </c>
      <c r="DA46" s="72" t="s">
        <v>3021</v>
      </c>
    </row>
    <row r="47" spans="1:105" ht="12" customHeight="1" x14ac:dyDescent="0.25">
      <c r="A47" s="60" t="s">
        <v>2934</v>
      </c>
      <c r="B47" s="329">
        <v>0</v>
      </c>
      <c r="C47" s="329">
        <v>0</v>
      </c>
      <c r="D47" s="329">
        <v>0</v>
      </c>
      <c r="E47" s="329">
        <v>0</v>
      </c>
      <c r="F47" s="329">
        <v>0</v>
      </c>
      <c r="G47" s="329">
        <v>0</v>
      </c>
      <c r="H47" s="329">
        <v>0</v>
      </c>
      <c r="I47" s="329">
        <v>0</v>
      </c>
      <c r="J47" s="329">
        <v>0</v>
      </c>
      <c r="K47" s="329">
        <v>0</v>
      </c>
      <c r="L47" s="329">
        <v>0</v>
      </c>
      <c r="M47" s="329">
        <v>0</v>
      </c>
      <c r="N47" s="329">
        <v>0</v>
      </c>
      <c r="O47" s="329">
        <v>0</v>
      </c>
      <c r="P47" s="329">
        <v>0</v>
      </c>
      <c r="Q47" s="329">
        <v>0</v>
      </c>
      <c r="R47" s="329">
        <v>0</v>
      </c>
      <c r="S47" s="329">
        <v>0</v>
      </c>
      <c r="T47" s="329">
        <v>0</v>
      </c>
      <c r="U47" s="329">
        <v>0</v>
      </c>
      <c r="V47" s="329">
        <v>0</v>
      </c>
      <c r="W47" s="329">
        <v>0</v>
      </c>
      <c r="X47" s="329">
        <v>0</v>
      </c>
      <c r="Y47" s="329">
        <v>0</v>
      </c>
      <c r="DA47" s="72" t="s">
        <v>3022</v>
      </c>
    </row>
    <row r="48" spans="1:105" ht="12" customHeight="1" x14ac:dyDescent="0.25">
      <c r="A48" s="132" t="s">
        <v>2936</v>
      </c>
      <c r="B48" s="316">
        <v>0</v>
      </c>
      <c r="C48" s="316">
        <v>0</v>
      </c>
      <c r="D48" s="316">
        <v>0</v>
      </c>
      <c r="E48" s="316">
        <v>0</v>
      </c>
      <c r="F48" s="316">
        <v>0</v>
      </c>
      <c r="G48" s="316">
        <v>0</v>
      </c>
      <c r="H48" s="316">
        <v>0</v>
      </c>
      <c r="I48" s="316">
        <v>0</v>
      </c>
      <c r="J48" s="316">
        <v>0</v>
      </c>
      <c r="K48" s="316">
        <v>0</v>
      </c>
      <c r="L48" s="316">
        <v>0</v>
      </c>
      <c r="M48" s="316">
        <v>0</v>
      </c>
      <c r="N48" s="316">
        <v>0</v>
      </c>
      <c r="O48" s="316">
        <v>0</v>
      </c>
      <c r="P48" s="316">
        <v>0</v>
      </c>
      <c r="Q48" s="316">
        <v>0</v>
      </c>
      <c r="R48" s="316">
        <v>0</v>
      </c>
      <c r="S48" s="316">
        <v>0</v>
      </c>
      <c r="T48" s="316">
        <v>0</v>
      </c>
      <c r="U48" s="316">
        <v>0</v>
      </c>
      <c r="V48" s="316">
        <v>0</v>
      </c>
      <c r="W48" s="316">
        <v>0</v>
      </c>
      <c r="X48" s="316">
        <v>0</v>
      </c>
      <c r="Y48" s="316">
        <v>0</v>
      </c>
      <c r="DA48" s="139" t="s">
        <v>3023</v>
      </c>
    </row>
    <row r="49" spans="1:105" ht="12" customHeight="1" x14ac:dyDescent="0.25">
      <c r="A49" s="172"/>
      <c r="B49" s="172"/>
      <c r="C49" s="172"/>
      <c r="D49" s="172"/>
      <c r="E49" s="172"/>
      <c r="F49" s="172"/>
      <c r="G49" s="172"/>
      <c r="H49" s="172"/>
      <c r="I49" s="172"/>
      <c r="J49" s="172"/>
      <c r="K49" s="172"/>
      <c r="L49" s="172"/>
      <c r="M49" s="172"/>
      <c r="N49" s="172"/>
      <c r="O49" s="172"/>
      <c r="P49" s="172"/>
      <c r="Q49" s="172"/>
      <c r="R49" s="172"/>
      <c r="S49" s="172"/>
      <c r="T49" s="172"/>
      <c r="U49" s="172"/>
      <c r="V49" s="172"/>
      <c r="W49" s="172"/>
      <c r="X49" s="172"/>
      <c r="Y49" s="172"/>
      <c r="DA49" s="176"/>
    </row>
    <row r="50" spans="1:105" ht="15" customHeight="1" x14ac:dyDescent="0.25">
      <c r="A50" s="32" t="s">
        <v>429</v>
      </c>
      <c r="B50" s="257"/>
      <c r="C50" s="257"/>
      <c r="D50" s="257"/>
      <c r="E50" s="257"/>
      <c r="F50" s="257"/>
      <c r="G50" s="257"/>
      <c r="H50" s="257"/>
      <c r="I50" s="257"/>
      <c r="J50" s="257"/>
      <c r="K50" s="257"/>
      <c r="L50" s="257"/>
      <c r="M50" s="257"/>
      <c r="N50" s="257"/>
      <c r="O50" s="257"/>
      <c r="P50" s="257"/>
      <c r="Q50" s="257"/>
      <c r="R50" s="257"/>
      <c r="S50" s="257"/>
      <c r="T50" s="257"/>
      <c r="U50" s="257"/>
      <c r="V50" s="257"/>
      <c r="W50" s="257"/>
      <c r="X50" s="257"/>
      <c r="Y50" s="257"/>
      <c r="DA50" s="88"/>
    </row>
    <row r="51" spans="1:105" ht="12" customHeight="1" x14ac:dyDescent="0.25">
      <c r="A51" s="172"/>
      <c r="B51" s="172"/>
      <c r="C51" s="172"/>
      <c r="D51" s="172"/>
      <c r="E51" s="172"/>
      <c r="F51" s="172"/>
      <c r="G51" s="172"/>
      <c r="H51" s="172"/>
      <c r="I51" s="172"/>
      <c r="J51" s="172"/>
      <c r="K51" s="172"/>
      <c r="L51" s="172"/>
      <c r="M51" s="172"/>
      <c r="N51" s="172"/>
      <c r="O51" s="172"/>
      <c r="P51" s="172"/>
      <c r="Q51" s="172"/>
      <c r="R51" s="172"/>
      <c r="S51" s="172"/>
      <c r="T51" s="172"/>
      <c r="U51" s="172"/>
      <c r="V51" s="172"/>
      <c r="W51" s="172"/>
      <c r="X51" s="172"/>
      <c r="Y51" s="172"/>
      <c r="DA51" s="176"/>
    </row>
    <row r="52" spans="1:105" ht="12" customHeight="1" x14ac:dyDescent="0.25">
      <c r="A52" s="35" t="s">
        <v>26</v>
      </c>
      <c r="B52" s="232">
        <f t="shared" ref="B52:Y52" si="1">SUM(B$53:B$57,B$58,B$59,B$61:B$64,B$65)</f>
        <v>1</v>
      </c>
      <c r="C52" s="232">
        <f t="shared" si="1"/>
        <v>1.0000000000000002</v>
      </c>
      <c r="D52" s="232">
        <f t="shared" si="1"/>
        <v>1.0000000000000002</v>
      </c>
      <c r="E52" s="232">
        <f t="shared" si="1"/>
        <v>0.99999999999999978</v>
      </c>
      <c r="F52" s="232">
        <f t="shared" si="1"/>
        <v>0.99999999999999978</v>
      </c>
      <c r="G52" s="232">
        <f t="shared" si="1"/>
        <v>0.99999999999999989</v>
      </c>
      <c r="H52" s="232">
        <f t="shared" si="1"/>
        <v>1</v>
      </c>
      <c r="I52" s="232">
        <f t="shared" si="1"/>
        <v>1</v>
      </c>
      <c r="J52" s="232">
        <f t="shared" si="1"/>
        <v>1.0000000000000004</v>
      </c>
      <c r="K52" s="232">
        <f t="shared" si="1"/>
        <v>1.0000000000000004</v>
      </c>
      <c r="L52" s="232">
        <f t="shared" si="1"/>
        <v>1</v>
      </c>
      <c r="M52" s="232">
        <f t="shared" si="1"/>
        <v>0.99999999999999944</v>
      </c>
      <c r="N52" s="232">
        <f t="shared" si="1"/>
        <v>1</v>
      </c>
      <c r="O52" s="232">
        <f t="shared" si="1"/>
        <v>0.99999999999999978</v>
      </c>
      <c r="P52" s="232">
        <f t="shared" si="1"/>
        <v>0.99999999999999989</v>
      </c>
      <c r="Q52" s="232">
        <f t="shared" si="1"/>
        <v>1.0000000000000002</v>
      </c>
      <c r="R52" s="232">
        <f t="shared" si="1"/>
        <v>1.0000000000000002</v>
      </c>
      <c r="S52" s="232">
        <f t="shared" si="1"/>
        <v>1.0000000000000002</v>
      </c>
      <c r="T52" s="232">
        <f t="shared" si="1"/>
        <v>1</v>
      </c>
      <c r="U52" s="232">
        <f t="shared" si="1"/>
        <v>0.99999999999999989</v>
      </c>
      <c r="V52" s="232">
        <f t="shared" si="1"/>
        <v>1.0000000000000002</v>
      </c>
      <c r="W52" s="232">
        <f t="shared" si="1"/>
        <v>0.99999999999999978</v>
      </c>
      <c r="X52" s="232">
        <f t="shared" si="1"/>
        <v>1</v>
      </c>
      <c r="Y52" s="232">
        <f t="shared" si="1"/>
        <v>0.99999999999999989</v>
      </c>
      <c r="DA52" s="95"/>
    </row>
    <row r="53" spans="1:105" ht="12" customHeight="1" x14ac:dyDescent="0.25">
      <c r="A53" s="55" t="s">
        <v>91</v>
      </c>
      <c r="B53" s="299">
        <f t="shared" ref="B53:Y53" si="2">IF(B$6=0,0,B$6/B$5)</f>
        <v>0</v>
      </c>
      <c r="C53" s="299">
        <f t="shared" si="2"/>
        <v>0</v>
      </c>
      <c r="D53" s="299">
        <f t="shared" si="2"/>
        <v>0</v>
      </c>
      <c r="E53" s="299">
        <f t="shared" si="2"/>
        <v>0</v>
      </c>
      <c r="F53" s="299">
        <f t="shared" si="2"/>
        <v>0</v>
      </c>
      <c r="G53" s="299">
        <f t="shared" si="2"/>
        <v>0</v>
      </c>
      <c r="H53" s="299">
        <f t="shared" si="2"/>
        <v>0</v>
      </c>
      <c r="I53" s="299">
        <f t="shared" si="2"/>
        <v>0</v>
      </c>
      <c r="J53" s="299">
        <f t="shared" si="2"/>
        <v>0</v>
      </c>
      <c r="K53" s="299">
        <f t="shared" si="2"/>
        <v>0</v>
      </c>
      <c r="L53" s="299">
        <f t="shared" si="2"/>
        <v>0</v>
      </c>
      <c r="M53" s="299">
        <f t="shared" si="2"/>
        <v>0</v>
      </c>
      <c r="N53" s="299">
        <f t="shared" si="2"/>
        <v>0</v>
      </c>
      <c r="O53" s="299">
        <f t="shared" si="2"/>
        <v>0</v>
      </c>
      <c r="P53" s="299">
        <f t="shared" si="2"/>
        <v>0</v>
      </c>
      <c r="Q53" s="299">
        <f t="shared" si="2"/>
        <v>0</v>
      </c>
      <c r="R53" s="299">
        <f t="shared" si="2"/>
        <v>0</v>
      </c>
      <c r="S53" s="299">
        <f t="shared" si="2"/>
        <v>0</v>
      </c>
      <c r="T53" s="299">
        <f t="shared" si="2"/>
        <v>0</v>
      </c>
      <c r="U53" s="299">
        <f t="shared" si="2"/>
        <v>0</v>
      </c>
      <c r="V53" s="299">
        <f t="shared" si="2"/>
        <v>0</v>
      </c>
      <c r="W53" s="299">
        <f t="shared" si="2"/>
        <v>0</v>
      </c>
      <c r="X53" s="299">
        <f t="shared" si="2"/>
        <v>0</v>
      </c>
      <c r="Y53" s="299">
        <f t="shared" si="2"/>
        <v>0</v>
      </c>
      <c r="DA53" s="67"/>
    </row>
    <row r="54" spans="1:105" ht="12" customHeight="1" x14ac:dyDescent="0.25">
      <c r="A54" s="173" t="s">
        <v>92</v>
      </c>
      <c r="B54" s="233">
        <f t="shared" ref="B54:Y54" si="3">IF(B$7=0,0,B$7/B$5)</f>
        <v>0</v>
      </c>
      <c r="C54" s="233">
        <f t="shared" si="3"/>
        <v>0</v>
      </c>
      <c r="D54" s="233">
        <f t="shared" si="3"/>
        <v>0</v>
      </c>
      <c r="E54" s="233">
        <f t="shared" si="3"/>
        <v>0</v>
      </c>
      <c r="F54" s="233">
        <f t="shared" si="3"/>
        <v>0</v>
      </c>
      <c r="G54" s="233">
        <f t="shared" si="3"/>
        <v>0</v>
      </c>
      <c r="H54" s="233">
        <f t="shared" si="3"/>
        <v>0</v>
      </c>
      <c r="I54" s="233">
        <f t="shared" si="3"/>
        <v>0</v>
      </c>
      <c r="J54" s="233">
        <f t="shared" si="3"/>
        <v>0</v>
      </c>
      <c r="K54" s="233">
        <f t="shared" si="3"/>
        <v>0</v>
      </c>
      <c r="L54" s="233">
        <f t="shared" si="3"/>
        <v>0</v>
      </c>
      <c r="M54" s="233">
        <f t="shared" si="3"/>
        <v>0</v>
      </c>
      <c r="N54" s="233">
        <f t="shared" si="3"/>
        <v>0</v>
      </c>
      <c r="O54" s="233">
        <f t="shared" si="3"/>
        <v>0</v>
      </c>
      <c r="P54" s="233">
        <f t="shared" si="3"/>
        <v>0</v>
      </c>
      <c r="Q54" s="233">
        <f t="shared" si="3"/>
        <v>0</v>
      </c>
      <c r="R54" s="233">
        <f t="shared" si="3"/>
        <v>0</v>
      </c>
      <c r="S54" s="233">
        <f t="shared" si="3"/>
        <v>0</v>
      </c>
      <c r="T54" s="233">
        <f t="shared" si="3"/>
        <v>0</v>
      </c>
      <c r="U54" s="233">
        <f t="shared" si="3"/>
        <v>0</v>
      </c>
      <c r="V54" s="233">
        <f t="shared" si="3"/>
        <v>0</v>
      </c>
      <c r="W54" s="233">
        <f t="shared" si="3"/>
        <v>0</v>
      </c>
      <c r="X54" s="233">
        <f t="shared" si="3"/>
        <v>0</v>
      </c>
      <c r="Y54" s="233">
        <f t="shared" si="3"/>
        <v>0</v>
      </c>
      <c r="DA54" s="177"/>
    </row>
    <row r="55" spans="1:105" ht="12" customHeight="1" x14ac:dyDescent="0.25">
      <c r="A55" s="173" t="s">
        <v>93</v>
      </c>
      <c r="B55" s="233">
        <f t="shared" ref="B55:Y55" si="4">IF(B$8=0,0,B$8/B$5)</f>
        <v>0</v>
      </c>
      <c r="C55" s="233">
        <f t="shared" si="4"/>
        <v>0</v>
      </c>
      <c r="D55" s="233">
        <f t="shared" si="4"/>
        <v>0</v>
      </c>
      <c r="E55" s="233">
        <f t="shared" si="4"/>
        <v>0</v>
      </c>
      <c r="F55" s="233">
        <f t="shared" si="4"/>
        <v>0</v>
      </c>
      <c r="G55" s="233">
        <f t="shared" si="4"/>
        <v>0</v>
      </c>
      <c r="H55" s="233">
        <f t="shared" si="4"/>
        <v>0</v>
      </c>
      <c r="I55" s="233">
        <f t="shared" si="4"/>
        <v>0</v>
      </c>
      <c r="J55" s="233">
        <f t="shared" si="4"/>
        <v>0</v>
      </c>
      <c r="K55" s="233">
        <f t="shared" si="4"/>
        <v>0</v>
      </c>
      <c r="L55" s="233">
        <f t="shared" si="4"/>
        <v>0</v>
      </c>
      <c r="M55" s="233">
        <f t="shared" si="4"/>
        <v>0</v>
      </c>
      <c r="N55" s="233">
        <f t="shared" si="4"/>
        <v>0</v>
      </c>
      <c r="O55" s="233">
        <f t="shared" si="4"/>
        <v>0</v>
      </c>
      <c r="P55" s="233">
        <f t="shared" si="4"/>
        <v>0</v>
      </c>
      <c r="Q55" s="233">
        <f t="shared" si="4"/>
        <v>0</v>
      </c>
      <c r="R55" s="233">
        <f t="shared" si="4"/>
        <v>0</v>
      </c>
      <c r="S55" s="233">
        <f t="shared" si="4"/>
        <v>0</v>
      </c>
      <c r="T55" s="233">
        <f t="shared" si="4"/>
        <v>0</v>
      </c>
      <c r="U55" s="233">
        <f t="shared" si="4"/>
        <v>0</v>
      </c>
      <c r="V55" s="233">
        <f t="shared" si="4"/>
        <v>0</v>
      </c>
      <c r="W55" s="233">
        <f t="shared" si="4"/>
        <v>0</v>
      </c>
      <c r="X55" s="233">
        <f t="shared" si="4"/>
        <v>0</v>
      </c>
      <c r="Y55" s="233">
        <f t="shared" si="4"/>
        <v>0</v>
      </c>
      <c r="DA55" s="177"/>
    </row>
    <row r="56" spans="1:105" ht="12" customHeight="1" x14ac:dyDescent="0.25">
      <c r="A56" s="173" t="s">
        <v>94</v>
      </c>
      <c r="B56" s="233">
        <f t="shared" ref="B56:Y56" si="5">IF(B$9=0,0,B$9/B$5)</f>
        <v>0</v>
      </c>
      <c r="C56" s="233">
        <f t="shared" si="5"/>
        <v>0</v>
      </c>
      <c r="D56" s="233">
        <f t="shared" si="5"/>
        <v>0</v>
      </c>
      <c r="E56" s="233">
        <f t="shared" si="5"/>
        <v>0</v>
      </c>
      <c r="F56" s="233">
        <f t="shared" si="5"/>
        <v>0</v>
      </c>
      <c r="G56" s="233">
        <f t="shared" si="5"/>
        <v>0</v>
      </c>
      <c r="H56" s="233">
        <f t="shared" si="5"/>
        <v>0</v>
      </c>
      <c r="I56" s="233">
        <f t="shared" si="5"/>
        <v>0</v>
      </c>
      <c r="J56" s="233">
        <f t="shared" si="5"/>
        <v>0</v>
      </c>
      <c r="K56" s="233">
        <f t="shared" si="5"/>
        <v>0</v>
      </c>
      <c r="L56" s="233">
        <f t="shared" si="5"/>
        <v>0</v>
      </c>
      <c r="M56" s="233">
        <f t="shared" si="5"/>
        <v>0</v>
      </c>
      <c r="N56" s="233">
        <f t="shared" si="5"/>
        <v>0</v>
      </c>
      <c r="O56" s="233">
        <f t="shared" si="5"/>
        <v>0</v>
      </c>
      <c r="P56" s="233">
        <f t="shared" si="5"/>
        <v>0</v>
      </c>
      <c r="Q56" s="233">
        <f t="shared" si="5"/>
        <v>0</v>
      </c>
      <c r="R56" s="233">
        <f t="shared" si="5"/>
        <v>0</v>
      </c>
      <c r="S56" s="233">
        <f t="shared" si="5"/>
        <v>0</v>
      </c>
      <c r="T56" s="233">
        <f t="shared" si="5"/>
        <v>0</v>
      </c>
      <c r="U56" s="233">
        <f t="shared" si="5"/>
        <v>0</v>
      </c>
      <c r="V56" s="233">
        <f t="shared" si="5"/>
        <v>0</v>
      </c>
      <c r="W56" s="233">
        <f t="shared" si="5"/>
        <v>0</v>
      </c>
      <c r="X56" s="233">
        <f t="shared" si="5"/>
        <v>0</v>
      </c>
      <c r="Y56" s="233">
        <f t="shared" si="5"/>
        <v>0</v>
      </c>
      <c r="DA56" s="177"/>
    </row>
    <row r="57" spans="1:105" ht="12" customHeight="1" x14ac:dyDescent="0.25">
      <c r="A57" s="56" t="s">
        <v>95</v>
      </c>
      <c r="B57" s="300">
        <f t="shared" ref="B57:Y57" si="6">IF(B$10=0,0,B$10/B$5)</f>
        <v>1.8455487867384712E-2</v>
      </c>
      <c r="C57" s="300">
        <f t="shared" si="6"/>
        <v>1.2098324418805618E-2</v>
      </c>
      <c r="D57" s="300">
        <f t="shared" si="6"/>
        <v>3.8087808642594725E-3</v>
      </c>
      <c r="E57" s="300">
        <f t="shared" si="6"/>
        <v>2.4353991304333748E-2</v>
      </c>
      <c r="F57" s="300">
        <f t="shared" si="6"/>
        <v>2.3922401028322202E-2</v>
      </c>
      <c r="G57" s="300">
        <f t="shared" si="6"/>
        <v>2.4043152380346117E-2</v>
      </c>
      <c r="H57" s="300">
        <f t="shared" si="6"/>
        <v>3.8994441695038871E-2</v>
      </c>
      <c r="I57" s="300">
        <f t="shared" si="6"/>
        <v>4.8736554930407093E-2</v>
      </c>
      <c r="J57" s="300">
        <f t="shared" si="6"/>
        <v>4.2796300453261528E-2</v>
      </c>
      <c r="K57" s="300">
        <f t="shared" si="6"/>
        <v>3.3796439585253253E-2</v>
      </c>
      <c r="L57" s="300">
        <f t="shared" si="6"/>
        <v>3.9213246874873736E-2</v>
      </c>
      <c r="M57" s="300">
        <f t="shared" si="6"/>
        <v>2.2923120440466575E-2</v>
      </c>
      <c r="N57" s="300">
        <f t="shared" si="6"/>
        <v>1.5107851625441803E-2</v>
      </c>
      <c r="O57" s="300">
        <f t="shared" si="6"/>
        <v>1.5768000322975873E-2</v>
      </c>
      <c r="P57" s="300">
        <f t="shared" si="6"/>
        <v>3.3635442172782019E-2</v>
      </c>
      <c r="Q57" s="300">
        <f t="shared" si="6"/>
        <v>2.176884060961121E-2</v>
      </c>
      <c r="R57" s="300">
        <f t="shared" si="6"/>
        <v>7.0441298637695634E-3</v>
      </c>
      <c r="S57" s="300">
        <f t="shared" si="6"/>
        <v>9.6054606431005725E-3</v>
      </c>
      <c r="T57" s="300">
        <f t="shared" si="6"/>
        <v>2.4487189446784612E-2</v>
      </c>
      <c r="U57" s="300">
        <f t="shared" si="6"/>
        <v>2.3791489970088956E-2</v>
      </c>
      <c r="V57" s="300">
        <f t="shared" si="6"/>
        <v>1.8505986017214864E-2</v>
      </c>
      <c r="W57" s="300">
        <f t="shared" si="6"/>
        <v>2.0500330580460184E-2</v>
      </c>
      <c r="X57" s="300">
        <f t="shared" si="6"/>
        <v>1.2792395782753447E-2</v>
      </c>
      <c r="Y57" s="300">
        <f t="shared" si="6"/>
        <v>1.6925741689893109E-2</v>
      </c>
      <c r="DA57" s="68"/>
    </row>
    <row r="58" spans="1:105" ht="12" customHeight="1" x14ac:dyDescent="0.25">
      <c r="A58" s="174" t="s">
        <v>2898</v>
      </c>
      <c r="B58" s="301">
        <f t="shared" ref="B58:Y58" si="7">IF(B$16=0,0,B$16/B$5)</f>
        <v>0.80957640256621533</v>
      </c>
      <c r="C58" s="301">
        <f t="shared" si="7"/>
        <v>0.8231875404025143</v>
      </c>
      <c r="D58" s="301">
        <f t="shared" si="7"/>
        <v>0.78192885963573444</v>
      </c>
      <c r="E58" s="301">
        <f t="shared" si="7"/>
        <v>0.49397369862006107</v>
      </c>
      <c r="F58" s="301">
        <f t="shared" si="7"/>
        <v>0.42412256235263701</v>
      </c>
      <c r="G58" s="301">
        <f t="shared" si="7"/>
        <v>0.34291837242344364</v>
      </c>
      <c r="H58" s="301">
        <f t="shared" si="7"/>
        <v>0.49770950306782102</v>
      </c>
      <c r="I58" s="301">
        <f t="shared" si="7"/>
        <v>0.52541284321863702</v>
      </c>
      <c r="J58" s="301">
        <f t="shared" si="7"/>
        <v>0.50173461986256351</v>
      </c>
      <c r="K58" s="301">
        <f t="shared" si="7"/>
        <v>0.40885617312954486</v>
      </c>
      <c r="L58" s="301">
        <f t="shared" si="7"/>
        <v>0.46780668648287083</v>
      </c>
      <c r="M58" s="301">
        <f t="shared" si="7"/>
        <v>0.47352222325622945</v>
      </c>
      <c r="N58" s="301">
        <f t="shared" si="7"/>
        <v>0.5609498733224908</v>
      </c>
      <c r="O58" s="301">
        <f t="shared" si="7"/>
        <v>0.32737150022049483</v>
      </c>
      <c r="P58" s="301">
        <f t="shared" si="7"/>
        <v>0.24800544500851787</v>
      </c>
      <c r="Q58" s="301">
        <f t="shared" si="7"/>
        <v>0.26113094872794068</v>
      </c>
      <c r="R58" s="301">
        <f t="shared" si="7"/>
        <v>8.3436176387942332E-2</v>
      </c>
      <c r="S58" s="301">
        <f t="shared" si="7"/>
        <v>0.12293511446316886</v>
      </c>
      <c r="T58" s="301">
        <f t="shared" si="7"/>
        <v>0.34633891483350426</v>
      </c>
      <c r="U58" s="301">
        <f t="shared" si="7"/>
        <v>0.26333066217909173</v>
      </c>
      <c r="V58" s="301">
        <f t="shared" si="7"/>
        <v>0.18717258728997274</v>
      </c>
      <c r="W58" s="301">
        <f t="shared" si="7"/>
        <v>0.19320874759170922</v>
      </c>
      <c r="X58" s="301">
        <f t="shared" si="7"/>
        <v>0.13709412226554921</v>
      </c>
      <c r="Y58" s="301">
        <f t="shared" si="7"/>
        <v>0.15246143322712064</v>
      </c>
      <c r="DA58" s="178"/>
    </row>
    <row r="59" spans="1:105" ht="12" customHeight="1" x14ac:dyDescent="0.25">
      <c r="A59" s="174" t="s">
        <v>2910</v>
      </c>
      <c r="B59" s="301">
        <f t="shared" ref="B59:Y59" si="8">IF(B$27=0,0,B$27/B$5)</f>
        <v>0</v>
      </c>
      <c r="C59" s="301">
        <f t="shared" si="8"/>
        <v>0</v>
      </c>
      <c r="D59" s="301">
        <f t="shared" si="8"/>
        <v>0</v>
      </c>
      <c r="E59" s="301">
        <f t="shared" si="8"/>
        <v>0</v>
      </c>
      <c r="F59" s="301">
        <f t="shared" si="8"/>
        <v>0</v>
      </c>
      <c r="G59" s="301">
        <f t="shared" si="8"/>
        <v>0</v>
      </c>
      <c r="H59" s="301">
        <f t="shared" si="8"/>
        <v>0</v>
      </c>
      <c r="I59" s="301">
        <f t="shared" si="8"/>
        <v>0</v>
      </c>
      <c r="J59" s="301">
        <f t="shared" si="8"/>
        <v>0</v>
      </c>
      <c r="K59" s="301">
        <f t="shared" si="8"/>
        <v>0</v>
      </c>
      <c r="L59" s="301">
        <f t="shared" si="8"/>
        <v>0</v>
      </c>
      <c r="M59" s="301">
        <f t="shared" si="8"/>
        <v>0</v>
      </c>
      <c r="N59" s="301">
        <f t="shared" si="8"/>
        <v>0</v>
      </c>
      <c r="O59" s="301">
        <f t="shared" si="8"/>
        <v>0</v>
      </c>
      <c r="P59" s="301">
        <f t="shared" si="8"/>
        <v>0</v>
      </c>
      <c r="Q59" s="301">
        <f t="shared" si="8"/>
        <v>0</v>
      </c>
      <c r="R59" s="301">
        <f t="shared" si="8"/>
        <v>0</v>
      </c>
      <c r="S59" s="301">
        <f t="shared" si="8"/>
        <v>0</v>
      </c>
      <c r="T59" s="301">
        <f t="shared" si="8"/>
        <v>0</v>
      </c>
      <c r="U59" s="301">
        <f t="shared" si="8"/>
        <v>0</v>
      </c>
      <c r="V59" s="301">
        <f t="shared" si="8"/>
        <v>0</v>
      </c>
      <c r="W59" s="301">
        <f t="shared" si="8"/>
        <v>0</v>
      </c>
      <c r="X59" s="301">
        <f t="shared" si="8"/>
        <v>0</v>
      </c>
      <c r="Y59" s="301">
        <f t="shared" si="8"/>
        <v>0</v>
      </c>
      <c r="DA59" s="178"/>
    </row>
    <row r="60" spans="1:105" ht="12" customHeight="1" x14ac:dyDescent="0.25">
      <c r="A60" s="174" t="s">
        <v>2912</v>
      </c>
      <c r="B60" s="301">
        <f t="shared" ref="B60:Y60" si="9">IF(B$28=0,0,B$28/B$5)</f>
        <v>0.17196810956640005</v>
      </c>
      <c r="C60" s="301">
        <f t="shared" si="9"/>
        <v>0.16471413517868019</v>
      </c>
      <c r="D60" s="301">
        <f t="shared" si="9"/>
        <v>0.21426235950000633</v>
      </c>
      <c r="E60" s="301">
        <f t="shared" si="9"/>
        <v>0.4816723100756049</v>
      </c>
      <c r="F60" s="301">
        <f t="shared" si="9"/>
        <v>0.55195503661904055</v>
      </c>
      <c r="G60" s="301">
        <f t="shared" si="9"/>
        <v>0.63303847519621015</v>
      </c>
      <c r="H60" s="301">
        <f t="shared" si="9"/>
        <v>0.46329605523714013</v>
      </c>
      <c r="I60" s="301">
        <f t="shared" si="9"/>
        <v>0.42585060185095597</v>
      </c>
      <c r="J60" s="301">
        <f t="shared" si="9"/>
        <v>0.45546907968417538</v>
      </c>
      <c r="K60" s="301">
        <f t="shared" si="9"/>
        <v>0.5573473872852025</v>
      </c>
      <c r="L60" s="301">
        <f t="shared" si="9"/>
        <v>0.49298006664225547</v>
      </c>
      <c r="M60" s="301">
        <f t="shared" si="9"/>
        <v>0.50355465630330343</v>
      </c>
      <c r="N60" s="301">
        <f t="shared" si="9"/>
        <v>0.4239422750520675</v>
      </c>
      <c r="O60" s="301">
        <f t="shared" si="9"/>
        <v>0.65686049945652891</v>
      </c>
      <c r="P60" s="301">
        <f t="shared" si="9"/>
        <v>0.71835911281870002</v>
      </c>
      <c r="Q60" s="301">
        <f t="shared" si="9"/>
        <v>0.71710021066244822</v>
      </c>
      <c r="R60" s="301">
        <f t="shared" si="9"/>
        <v>0.90951969374828834</v>
      </c>
      <c r="S60" s="301">
        <f t="shared" si="9"/>
        <v>0.86745942489373062</v>
      </c>
      <c r="T60" s="301">
        <f t="shared" si="9"/>
        <v>0.62917389571971116</v>
      </c>
      <c r="U60" s="301">
        <f t="shared" si="9"/>
        <v>0.7128778478508192</v>
      </c>
      <c r="V60" s="301">
        <f t="shared" si="9"/>
        <v>0.79432142669281247</v>
      </c>
      <c r="W60" s="301">
        <f t="shared" si="9"/>
        <v>0.78629092182783034</v>
      </c>
      <c r="X60" s="301">
        <f t="shared" si="9"/>
        <v>0.85011348195169745</v>
      </c>
      <c r="Y60" s="301">
        <f t="shared" si="9"/>
        <v>0.83061282508298628</v>
      </c>
      <c r="DA60" s="178"/>
    </row>
    <row r="61" spans="1:105" ht="12" customHeight="1" x14ac:dyDescent="0.25">
      <c r="A61" s="62" t="s">
        <v>2913</v>
      </c>
      <c r="B61" s="302">
        <f t="shared" ref="B61:Y61" si="10">IF(B$29=0,0,B$29/B$5)</f>
        <v>0.10638049593787686</v>
      </c>
      <c r="C61" s="302">
        <f t="shared" si="10"/>
        <v>9.802381889402477E-2</v>
      </c>
      <c r="D61" s="302">
        <f t="shared" si="10"/>
        <v>0.15091460409580196</v>
      </c>
      <c r="E61" s="302">
        <f t="shared" si="10"/>
        <v>0.44165316427905332</v>
      </c>
      <c r="F61" s="302">
        <f t="shared" si="10"/>
        <v>0.51759486176395786</v>
      </c>
      <c r="G61" s="302">
        <f t="shared" si="10"/>
        <v>0.60525703585912261</v>
      </c>
      <c r="H61" s="302">
        <f t="shared" si="10"/>
        <v>0.42297425425210389</v>
      </c>
      <c r="I61" s="302">
        <f t="shared" si="10"/>
        <v>0.38328442224486348</v>
      </c>
      <c r="J61" s="302">
        <f t="shared" si="10"/>
        <v>0.41482118494899223</v>
      </c>
      <c r="K61" s="302">
        <f t="shared" si="10"/>
        <v>0.52422401483035386</v>
      </c>
      <c r="L61" s="302">
        <f t="shared" si="10"/>
        <v>0.45508083426762025</v>
      </c>
      <c r="M61" s="302">
        <f t="shared" si="10"/>
        <v>0.46519238126045009</v>
      </c>
      <c r="N61" s="302">
        <f t="shared" si="10"/>
        <v>0.37849707254885423</v>
      </c>
      <c r="O61" s="302">
        <f t="shared" si="10"/>
        <v>0.63033858577254454</v>
      </c>
      <c r="P61" s="302">
        <f t="shared" si="10"/>
        <v>0.69826701866498209</v>
      </c>
      <c r="Q61" s="302">
        <f t="shared" si="10"/>
        <v>0.69594475736943184</v>
      </c>
      <c r="R61" s="302">
        <f t="shared" si="10"/>
        <v>0.90276013445008352</v>
      </c>
      <c r="S61" s="302">
        <f t="shared" si="10"/>
        <v>0.85749986979401405</v>
      </c>
      <c r="T61" s="302">
        <f t="shared" si="10"/>
        <v>0.60111534206298689</v>
      </c>
      <c r="U61" s="302">
        <f t="shared" si="10"/>
        <v>0.69154418536658835</v>
      </c>
      <c r="V61" s="302">
        <f t="shared" si="10"/>
        <v>0.77915769007930413</v>
      </c>
      <c r="W61" s="302">
        <f t="shared" si="10"/>
        <v>0.77063816731753643</v>
      </c>
      <c r="X61" s="302">
        <f t="shared" si="10"/>
        <v>0.83900683865849823</v>
      </c>
      <c r="Y61" s="302">
        <f t="shared" si="10"/>
        <v>0.81826120324216378</v>
      </c>
      <c r="DA61" s="72"/>
    </row>
    <row r="62" spans="1:105" ht="12" customHeight="1" x14ac:dyDescent="0.25">
      <c r="A62" s="62" t="s">
        <v>2920</v>
      </c>
      <c r="B62" s="302">
        <f t="shared" ref="B62:Y62" si="11">IF(B$35=0,0,B$35/B$5)</f>
        <v>6.5587613628523167E-2</v>
      </c>
      <c r="C62" s="302">
        <f t="shared" si="11"/>
        <v>6.669031628465541E-2</v>
      </c>
      <c r="D62" s="302">
        <f t="shared" si="11"/>
        <v>6.334775540420437E-2</v>
      </c>
      <c r="E62" s="302">
        <f t="shared" si="11"/>
        <v>4.0019145796551595E-2</v>
      </c>
      <c r="F62" s="302">
        <f t="shared" si="11"/>
        <v>3.4360174855082699E-2</v>
      </c>
      <c r="G62" s="302">
        <f t="shared" si="11"/>
        <v>2.7781439337087512E-2</v>
      </c>
      <c r="H62" s="302">
        <f t="shared" si="11"/>
        <v>4.0321800985036231E-2</v>
      </c>
      <c r="I62" s="302">
        <f t="shared" si="11"/>
        <v>4.2566179606092505E-2</v>
      </c>
      <c r="J62" s="302">
        <f t="shared" si="11"/>
        <v>4.0647894735183134E-2</v>
      </c>
      <c r="K62" s="302">
        <f t="shared" si="11"/>
        <v>3.3123372454848581E-2</v>
      </c>
      <c r="L62" s="302">
        <f t="shared" si="11"/>
        <v>3.7899232374635203E-2</v>
      </c>
      <c r="M62" s="302">
        <f t="shared" si="11"/>
        <v>3.8362275042853292E-2</v>
      </c>
      <c r="N62" s="302">
        <f t="shared" si="11"/>
        <v>4.5445202503213239E-2</v>
      </c>
      <c r="O62" s="302">
        <f t="shared" si="11"/>
        <v>2.652191368398444E-2</v>
      </c>
      <c r="P62" s="302">
        <f t="shared" si="11"/>
        <v>2.0092094153717908E-2</v>
      </c>
      <c r="Q62" s="302">
        <f t="shared" si="11"/>
        <v>2.115545329301647E-2</v>
      </c>
      <c r="R62" s="302">
        <f t="shared" si="11"/>
        <v>6.7595592982048211E-3</v>
      </c>
      <c r="S62" s="302">
        <f t="shared" si="11"/>
        <v>9.959555099716624E-3</v>
      </c>
      <c r="T62" s="302">
        <f t="shared" si="11"/>
        <v>2.8058553656724175E-2</v>
      </c>
      <c r="U62" s="302">
        <f t="shared" si="11"/>
        <v>2.1333662484230836E-2</v>
      </c>
      <c r="V62" s="302">
        <f t="shared" si="11"/>
        <v>1.5163736613508422E-2</v>
      </c>
      <c r="W62" s="302">
        <f t="shared" si="11"/>
        <v>1.5652754510293954E-2</v>
      </c>
      <c r="X62" s="302">
        <f t="shared" si="11"/>
        <v>1.1106643293199162E-2</v>
      </c>
      <c r="Y62" s="302">
        <f t="shared" si="11"/>
        <v>1.2351621840822381E-2</v>
      </c>
      <c r="DA62" s="72"/>
    </row>
    <row r="63" spans="1:105" ht="12" customHeight="1" x14ac:dyDescent="0.25">
      <c r="A63" s="62" t="s">
        <v>2932</v>
      </c>
      <c r="B63" s="302">
        <f t="shared" ref="B63:Y63" si="12">IF(B$46=0,0,B$46/B$5)</f>
        <v>0</v>
      </c>
      <c r="C63" s="302">
        <f t="shared" si="12"/>
        <v>0</v>
      </c>
      <c r="D63" s="302">
        <f t="shared" si="12"/>
        <v>0</v>
      </c>
      <c r="E63" s="302">
        <f t="shared" si="12"/>
        <v>0</v>
      </c>
      <c r="F63" s="302">
        <f t="shared" si="12"/>
        <v>0</v>
      </c>
      <c r="G63" s="302">
        <f t="shared" si="12"/>
        <v>0</v>
      </c>
      <c r="H63" s="302">
        <f t="shared" si="12"/>
        <v>0</v>
      </c>
      <c r="I63" s="302">
        <f t="shared" si="12"/>
        <v>0</v>
      </c>
      <c r="J63" s="302">
        <f t="shared" si="12"/>
        <v>0</v>
      </c>
      <c r="K63" s="302">
        <f t="shared" si="12"/>
        <v>0</v>
      </c>
      <c r="L63" s="302">
        <f t="shared" si="12"/>
        <v>0</v>
      </c>
      <c r="M63" s="302">
        <f t="shared" si="12"/>
        <v>0</v>
      </c>
      <c r="N63" s="302">
        <f t="shared" si="12"/>
        <v>0</v>
      </c>
      <c r="O63" s="302">
        <f t="shared" si="12"/>
        <v>0</v>
      </c>
      <c r="P63" s="302">
        <f t="shared" si="12"/>
        <v>0</v>
      </c>
      <c r="Q63" s="302">
        <f t="shared" si="12"/>
        <v>0</v>
      </c>
      <c r="R63" s="302">
        <f t="shared" si="12"/>
        <v>0</v>
      </c>
      <c r="S63" s="302">
        <f t="shared" si="12"/>
        <v>0</v>
      </c>
      <c r="T63" s="302">
        <f t="shared" si="12"/>
        <v>0</v>
      </c>
      <c r="U63" s="302">
        <f t="shared" si="12"/>
        <v>0</v>
      </c>
      <c r="V63" s="302">
        <f t="shared" si="12"/>
        <v>0</v>
      </c>
      <c r="W63" s="302">
        <f t="shared" si="12"/>
        <v>0</v>
      </c>
      <c r="X63" s="302">
        <f t="shared" si="12"/>
        <v>0</v>
      </c>
      <c r="Y63" s="302">
        <f t="shared" si="12"/>
        <v>0</v>
      </c>
      <c r="DA63" s="72"/>
    </row>
    <row r="64" spans="1:105" ht="12" customHeight="1" x14ac:dyDescent="0.25">
      <c r="A64" s="62" t="s">
        <v>2934</v>
      </c>
      <c r="B64" s="302">
        <f t="shared" ref="B64:Y64" si="13">IF(B$47=0,0,B$47/B$5)</f>
        <v>0</v>
      </c>
      <c r="C64" s="302">
        <f t="shared" si="13"/>
        <v>0</v>
      </c>
      <c r="D64" s="302">
        <f t="shared" si="13"/>
        <v>0</v>
      </c>
      <c r="E64" s="302">
        <f t="shared" si="13"/>
        <v>0</v>
      </c>
      <c r="F64" s="302">
        <f t="shared" si="13"/>
        <v>0</v>
      </c>
      <c r="G64" s="302">
        <f t="shared" si="13"/>
        <v>0</v>
      </c>
      <c r="H64" s="302">
        <f t="shared" si="13"/>
        <v>0</v>
      </c>
      <c r="I64" s="302">
        <f t="shared" si="13"/>
        <v>0</v>
      </c>
      <c r="J64" s="302">
        <f t="shared" si="13"/>
        <v>0</v>
      </c>
      <c r="K64" s="302">
        <f t="shared" si="13"/>
        <v>0</v>
      </c>
      <c r="L64" s="302">
        <f t="shared" si="13"/>
        <v>0</v>
      </c>
      <c r="M64" s="302">
        <f t="shared" si="13"/>
        <v>0</v>
      </c>
      <c r="N64" s="302">
        <f t="shared" si="13"/>
        <v>0</v>
      </c>
      <c r="O64" s="302">
        <f t="shared" si="13"/>
        <v>0</v>
      </c>
      <c r="P64" s="302">
        <f t="shared" si="13"/>
        <v>0</v>
      </c>
      <c r="Q64" s="302">
        <f t="shared" si="13"/>
        <v>0</v>
      </c>
      <c r="R64" s="302">
        <f t="shared" si="13"/>
        <v>0</v>
      </c>
      <c r="S64" s="302">
        <f t="shared" si="13"/>
        <v>0</v>
      </c>
      <c r="T64" s="302">
        <f t="shared" si="13"/>
        <v>0</v>
      </c>
      <c r="U64" s="302">
        <f t="shared" si="13"/>
        <v>0</v>
      </c>
      <c r="V64" s="302">
        <f t="shared" si="13"/>
        <v>0</v>
      </c>
      <c r="W64" s="302">
        <f t="shared" si="13"/>
        <v>0</v>
      </c>
      <c r="X64" s="302">
        <f t="shared" si="13"/>
        <v>0</v>
      </c>
      <c r="Y64" s="302">
        <f t="shared" si="13"/>
        <v>0</v>
      </c>
      <c r="DA64" s="72"/>
    </row>
    <row r="65" spans="1:105" ht="12" customHeight="1" x14ac:dyDescent="0.25">
      <c r="A65" s="41" t="s">
        <v>2936</v>
      </c>
      <c r="B65" s="235">
        <f t="shared" ref="B65:Y65" si="14">IF(B$48=0,0,B$48/B$5)</f>
        <v>0</v>
      </c>
      <c r="C65" s="235">
        <f t="shared" si="14"/>
        <v>0</v>
      </c>
      <c r="D65" s="235">
        <f t="shared" si="14"/>
        <v>0</v>
      </c>
      <c r="E65" s="235">
        <f t="shared" si="14"/>
        <v>0</v>
      </c>
      <c r="F65" s="235">
        <f t="shared" si="14"/>
        <v>0</v>
      </c>
      <c r="G65" s="235">
        <f t="shared" si="14"/>
        <v>0</v>
      </c>
      <c r="H65" s="235">
        <f t="shared" si="14"/>
        <v>0</v>
      </c>
      <c r="I65" s="235">
        <f t="shared" si="14"/>
        <v>0</v>
      </c>
      <c r="J65" s="235">
        <f t="shared" si="14"/>
        <v>0</v>
      </c>
      <c r="K65" s="235">
        <f t="shared" si="14"/>
        <v>0</v>
      </c>
      <c r="L65" s="235">
        <f t="shared" si="14"/>
        <v>0</v>
      </c>
      <c r="M65" s="235">
        <f t="shared" si="14"/>
        <v>0</v>
      </c>
      <c r="N65" s="235">
        <f t="shared" si="14"/>
        <v>0</v>
      </c>
      <c r="O65" s="235">
        <f t="shared" si="14"/>
        <v>0</v>
      </c>
      <c r="P65" s="235">
        <f t="shared" si="14"/>
        <v>0</v>
      </c>
      <c r="Q65" s="235">
        <f t="shared" si="14"/>
        <v>0</v>
      </c>
      <c r="R65" s="235">
        <f t="shared" si="14"/>
        <v>0</v>
      </c>
      <c r="S65" s="235">
        <f t="shared" si="14"/>
        <v>0</v>
      </c>
      <c r="T65" s="235">
        <f t="shared" si="14"/>
        <v>0</v>
      </c>
      <c r="U65" s="235">
        <f t="shared" si="14"/>
        <v>0</v>
      </c>
      <c r="V65" s="235">
        <f t="shared" si="14"/>
        <v>0</v>
      </c>
      <c r="W65" s="235">
        <f t="shared" si="14"/>
        <v>0</v>
      </c>
      <c r="X65" s="235">
        <f t="shared" si="14"/>
        <v>0</v>
      </c>
      <c r="Y65" s="235">
        <f t="shared" si="14"/>
        <v>0</v>
      </c>
      <c r="DA65" s="97"/>
    </row>
    <row r="66" spans="1:105" ht="12" customHeight="1" x14ac:dyDescent="0.25">
      <c r="A66" s="171"/>
      <c r="B66" s="171"/>
      <c r="C66" s="171"/>
      <c r="D66" s="171"/>
      <c r="E66" s="171"/>
      <c r="F66" s="171"/>
      <c r="G66" s="171"/>
      <c r="H66" s="171"/>
      <c r="I66" s="171"/>
      <c r="J66" s="171"/>
      <c r="K66" s="171"/>
      <c r="L66" s="171"/>
      <c r="M66" s="171"/>
      <c r="N66" s="171"/>
      <c r="O66" s="171"/>
      <c r="P66" s="171"/>
      <c r="Q66" s="171"/>
      <c r="R66" s="171"/>
      <c r="S66" s="171"/>
      <c r="T66" s="171"/>
      <c r="U66" s="171"/>
      <c r="V66" s="171"/>
      <c r="W66" s="171"/>
      <c r="X66" s="171"/>
      <c r="Y66" s="171"/>
      <c r="DA66" s="175"/>
    </row>
    <row r="67" spans="1:105" ht="15" customHeight="1" x14ac:dyDescent="0.25">
      <c r="A67" s="32" t="s">
        <v>430</v>
      </c>
      <c r="B67" s="257"/>
      <c r="C67" s="257"/>
      <c r="D67" s="257"/>
      <c r="E67" s="257"/>
      <c r="F67" s="257"/>
      <c r="G67" s="257"/>
      <c r="H67" s="257"/>
      <c r="I67" s="257"/>
      <c r="J67" s="257"/>
      <c r="K67" s="257"/>
      <c r="L67" s="257"/>
      <c r="M67" s="257"/>
      <c r="N67" s="257"/>
      <c r="O67" s="257"/>
      <c r="P67" s="257"/>
      <c r="Q67" s="257"/>
      <c r="R67" s="257"/>
      <c r="S67" s="257"/>
      <c r="T67" s="257"/>
      <c r="U67" s="257"/>
      <c r="V67" s="257"/>
      <c r="W67" s="257"/>
      <c r="X67" s="257"/>
      <c r="Y67" s="257"/>
      <c r="DA67" s="88"/>
    </row>
    <row r="68" spans="1:105" ht="12" customHeight="1" x14ac:dyDescent="0.25">
      <c r="A68" s="172"/>
      <c r="B68" s="172"/>
      <c r="C68" s="172"/>
      <c r="D68" s="172"/>
      <c r="E68" s="172"/>
      <c r="F68" s="172"/>
      <c r="G68" s="172"/>
      <c r="H68" s="172"/>
      <c r="I68" s="172"/>
      <c r="J68" s="172"/>
      <c r="K68" s="172"/>
      <c r="L68" s="172"/>
      <c r="M68" s="172"/>
      <c r="N68" s="172"/>
      <c r="O68" s="172"/>
      <c r="P68" s="172"/>
      <c r="Q68" s="172"/>
      <c r="R68" s="172"/>
      <c r="S68" s="172"/>
      <c r="T68" s="172"/>
      <c r="U68" s="172"/>
      <c r="V68" s="172"/>
      <c r="W68" s="172"/>
      <c r="X68" s="172"/>
      <c r="Y68" s="172"/>
      <c r="DA68" s="176"/>
    </row>
    <row r="69" spans="1:105" ht="12" customHeight="1" x14ac:dyDescent="0.25">
      <c r="A69" s="35" t="s">
        <v>26</v>
      </c>
      <c r="B69" s="322">
        <f>IF(B$5=0,0,B$5/WWP_fec!B$5)</f>
        <v>1.4857524719669346</v>
      </c>
      <c r="C69" s="322">
        <f>IF(C$5=0,0,C$5/WWP_fec!C$5)</f>
        <v>1.4346217509249344</v>
      </c>
      <c r="D69" s="322">
        <f>IF(D$5=0,0,D$5/WWP_fec!D$5)</f>
        <v>0.58588580810902324</v>
      </c>
      <c r="E69" s="322">
        <f>IF(E$5=0,0,E$5/WWP_fec!E$5)</f>
        <v>0.28234800326513526</v>
      </c>
      <c r="F69" s="322">
        <f>IF(F$5=0,0,F$5/WWP_fec!F$5)</f>
        <v>0.23084877250894806</v>
      </c>
      <c r="G69" s="322">
        <f>IF(G$5=0,0,G$5/WWP_fec!G$5)</f>
        <v>0.16877724043114462</v>
      </c>
      <c r="H69" s="322">
        <f>IF(H$5=0,0,H$5/WWP_fec!H$5)</f>
        <v>0.29216612252008689</v>
      </c>
      <c r="I69" s="322">
        <f>IF(I$5=0,0,I$5/WWP_fec!I$5)</f>
        <v>0.32397447809283825</v>
      </c>
      <c r="J69" s="322">
        <f>IF(J$5=0,0,J$5/WWP_fec!J$5)</f>
        <v>0.29242247352021222</v>
      </c>
      <c r="K69" s="322">
        <f>IF(K$5=0,0,K$5/WWP_fec!K$5)</f>
        <v>0.2031462179130073</v>
      </c>
      <c r="L69" s="322">
        <f>IF(L$5=0,0,L$5/WWP_fec!L$5)</f>
        <v>0.26140508349285962</v>
      </c>
      <c r="M69" s="322">
        <f>IF(M$5=0,0,M$5/WWP_fec!M$5)</f>
        <v>0.22592110425999617</v>
      </c>
      <c r="N69" s="322">
        <f>IF(N$5=0,0,N$5/WWP_fec!N$5)</f>
        <v>0.2704947620870144</v>
      </c>
      <c r="O69" s="322">
        <f>IF(O$5=0,0,O$5/WWP_fec!O$5)</f>
        <v>0.14684896838698747</v>
      </c>
      <c r="P69" s="322">
        <f>IF(P$5=0,0,P$5/WWP_fec!P$5)</f>
        <v>0.12933380460848656</v>
      </c>
      <c r="Q69" s="322">
        <f>IF(Q$5=0,0,Q$5/WWP_fec!Q$5)</f>
        <v>0.12705178733465078</v>
      </c>
      <c r="R69" s="322">
        <f>IF(R$5=0,0,R$5/WWP_fec!R$5)</f>
        <v>6.4581421731785466E-2</v>
      </c>
      <c r="S69" s="322">
        <f>IF(S$5=0,0,S$5/WWP_fec!S$5)</f>
        <v>8.0811386185948464E-2</v>
      </c>
      <c r="T69" s="322">
        <f>IF(T$5=0,0,T$5/WWP_fec!T$5)</f>
        <v>0.16950363935205451</v>
      </c>
      <c r="U69" s="322">
        <f>IF(U$5=0,0,U$5/WWP_fec!U$5)</f>
        <v>0.15078961142947633</v>
      </c>
      <c r="V69" s="322">
        <f>IF(V$5=0,0,V$5/WWP_fec!V$5)</f>
        <v>0.10994867749881881</v>
      </c>
      <c r="W69" s="322">
        <f>IF(W$5=0,0,W$5/WWP_fec!W$5)</f>
        <v>0.11043392621687123</v>
      </c>
      <c r="X69" s="322">
        <f>IF(X$5=0,0,X$5/WWP_fec!X$5)</f>
        <v>8.6077882033855607E-2</v>
      </c>
      <c r="Y69" s="322">
        <f>IF(Y$5=0,0,Y$5/WWP_fec!Y$5)</f>
        <v>9.625035308821267E-2</v>
      </c>
      <c r="DA69" s="95"/>
    </row>
    <row r="70" spans="1:105" ht="12" customHeight="1" x14ac:dyDescent="0.25">
      <c r="A70" s="55" t="s">
        <v>91</v>
      </c>
      <c r="B70" s="334">
        <f>IF(B$6=0,0,B$6/WWP_fec!B$6)</f>
        <v>0</v>
      </c>
      <c r="C70" s="334">
        <f>IF(C$6=0,0,C$6/WWP_fec!C$6)</f>
        <v>0</v>
      </c>
      <c r="D70" s="334">
        <f>IF(D$6=0,0,D$6/WWP_fec!D$6)</f>
        <v>0</v>
      </c>
      <c r="E70" s="334">
        <f>IF(E$6=0,0,E$6/WWP_fec!E$6)</f>
        <v>0</v>
      </c>
      <c r="F70" s="334">
        <f>IF(F$6=0,0,F$6/WWP_fec!F$6)</f>
        <v>0</v>
      </c>
      <c r="G70" s="334">
        <f>IF(G$6=0,0,G$6/WWP_fec!G$6)</f>
        <v>0</v>
      </c>
      <c r="H70" s="334">
        <f>IF(H$6=0,0,H$6/WWP_fec!H$6)</f>
        <v>0</v>
      </c>
      <c r="I70" s="334">
        <f>IF(I$6=0,0,I$6/WWP_fec!I$6)</f>
        <v>0</v>
      </c>
      <c r="J70" s="334">
        <f>IF(J$6=0,0,J$6/WWP_fec!J$6)</f>
        <v>0</v>
      </c>
      <c r="K70" s="334">
        <f>IF(K$6=0,0,K$6/WWP_fec!K$6)</f>
        <v>0</v>
      </c>
      <c r="L70" s="334">
        <f>IF(L$6=0,0,L$6/WWP_fec!L$6)</f>
        <v>0</v>
      </c>
      <c r="M70" s="334">
        <f>IF(M$6=0,0,M$6/WWP_fec!M$6)</f>
        <v>0</v>
      </c>
      <c r="N70" s="334">
        <f>IF(N$6=0,0,N$6/WWP_fec!N$6)</f>
        <v>0</v>
      </c>
      <c r="O70" s="334">
        <f>IF(O$6=0,0,O$6/WWP_fec!O$6)</f>
        <v>0</v>
      </c>
      <c r="P70" s="334">
        <f>IF(P$6=0,0,P$6/WWP_fec!P$6)</f>
        <v>0</v>
      </c>
      <c r="Q70" s="334">
        <f>IF(Q$6=0,0,Q$6/WWP_fec!Q$6)</f>
        <v>0</v>
      </c>
      <c r="R70" s="334">
        <f>IF(R$6=0,0,R$6/WWP_fec!R$6)</f>
        <v>0</v>
      </c>
      <c r="S70" s="334">
        <f>IF(S$6=0,0,S$6/WWP_fec!S$6)</f>
        <v>0</v>
      </c>
      <c r="T70" s="334">
        <f>IF(T$6=0,0,T$6/WWP_fec!T$6)</f>
        <v>0</v>
      </c>
      <c r="U70" s="334">
        <f>IF(U$6=0,0,U$6/WWP_fec!U$6)</f>
        <v>0</v>
      </c>
      <c r="V70" s="334">
        <f>IF(V$6=0,0,V$6/WWP_fec!V$6)</f>
        <v>0</v>
      </c>
      <c r="W70" s="334">
        <f>IF(W$6=0,0,W$6/WWP_fec!W$6)</f>
        <v>0</v>
      </c>
      <c r="X70" s="334">
        <f>IF(X$6=0,0,X$6/WWP_fec!X$6)</f>
        <v>0</v>
      </c>
      <c r="Y70" s="334">
        <f>IF(Y$6=0,0,Y$6/WWP_fec!Y$6)</f>
        <v>0</v>
      </c>
      <c r="DA70" s="67"/>
    </row>
    <row r="71" spans="1:105" ht="12" customHeight="1" x14ac:dyDescent="0.25">
      <c r="A71" s="173" t="s">
        <v>92</v>
      </c>
      <c r="B71" s="335">
        <f>IF(B$7=0,0,B$7/WWP_fec!B$7)</f>
        <v>0</v>
      </c>
      <c r="C71" s="335">
        <f>IF(C$7=0,0,C$7/WWP_fec!C$7)</f>
        <v>0</v>
      </c>
      <c r="D71" s="335">
        <f>IF(D$7=0,0,D$7/WWP_fec!D$7)</f>
        <v>0</v>
      </c>
      <c r="E71" s="335">
        <f>IF(E$7=0,0,E$7/WWP_fec!E$7)</f>
        <v>0</v>
      </c>
      <c r="F71" s="335">
        <f>IF(F$7=0,0,F$7/WWP_fec!F$7)</f>
        <v>0</v>
      </c>
      <c r="G71" s="335">
        <f>IF(G$7=0,0,G$7/WWP_fec!G$7)</f>
        <v>0</v>
      </c>
      <c r="H71" s="335">
        <f>IF(H$7=0,0,H$7/WWP_fec!H$7)</f>
        <v>0</v>
      </c>
      <c r="I71" s="335">
        <f>IF(I$7=0,0,I$7/WWP_fec!I$7)</f>
        <v>0</v>
      </c>
      <c r="J71" s="335">
        <f>IF(J$7=0,0,J$7/WWP_fec!J$7)</f>
        <v>0</v>
      </c>
      <c r="K71" s="335">
        <f>IF(K$7=0,0,K$7/WWP_fec!K$7)</f>
        <v>0</v>
      </c>
      <c r="L71" s="335">
        <f>IF(L$7=0,0,L$7/WWP_fec!L$7)</f>
        <v>0</v>
      </c>
      <c r="M71" s="335">
        <f>IF(M$7=0,0,M$7/WWP_fec!M$7)</f>
        <v>0</v>
      </c>
      <c r="N71" s="335">
        <f>IF(N$7=0,0,N$7/WWP_fec!N$7)</f>
        <v>0</v>
      </c>
      <c r="O71" s="335">
        <f>IF(O$7=0,0,O$7/WWP_fec!O$7)</f>
        <v>0</v>
      </c>
      <c r="P71" s="335">
        <f>IF(P$7=0,0,P$7/WWP_fec!P$7)</f>
        <v>0</v>
      </c>
      <c r="Q71" s="335">
        <f>IF(Q$7=0,0,Q$7/WWP_fec!Q$7)</f>
        <v>0</v>
      </c>
      <c r="R71" s="335">
        <f>IF(R$7=0,0,R$7/WWP_fec!R$7)</f>
        <v>0</v>
      </c>
      <c r="S71" s="335">
        <f>IF(S$7=0,0,S$7/WWP_fec!S$7)</f>
        <v>0</v>
      </c>
      <c r="T71" s="335">
        <f>IF(T$7=0,0,T$7/WWP_fec!T$7)</f>
        <v>0</v>
      </c>
      <c r="U71" s="335">
        <f>IF(U$7=0,0,U$7/WWP_fec!U$7)</f>
        <v>0</v>
      </c>
      <c r="V71" s="335">
        <f>IF(V$7=0,0,V$7/WWP_fec!V$7)</f>
        <v>0</v>
      </c>
      <c r="W71" s="335">
        <f>IF(W$7=0,0,W$7/WWP_fec!W$7)</f>
        <v>0</v>
      </c>
      <c r="X71" s="335">
        <f>IF(X$7=0,0,X$7/WWP_fec!X$7)</f>
        <v>0</v>
      </c>
      <c r="Y71" s="335">
        <f>IF(Y$7=0,0,Y$7/WWP_fec!Y$7)</f>
        <v>0</v>
      </c>
      <c r="DA71" s="177"/>
    </row>
    <row r="72" spans="1:105" ht="12" customHeight="1" x14ac:dyDescent="0.25">
      <c r="A72" s="173" t="s">
        <v>93</v>
      </c>
      <c r="B72" s="335">
        <f>IF(B$8=0,0,B$8/WWP_fec!B$8)</f>
        <v>0</v>
      </c>
      <c r="C72" s="335">
        <f>IF(C$8=0,0,C$8/WWP_fec!C$8)</f>
        <v>0</v>
      </c>
      <c r="D72" s="335">
        <f>IF(D$8=0,0,D$8/WWP_fec!D$8)</f>
        <v>0</v>
      </c>
      <c r="E72" s="335">
        <f>IF(E$8=0,0,E$8/WWP_fec!E$8)</f>
        <v>0</v>
      </c>
      <c r="F72" s="335">
        <f>IF(F$8=0,0,F$8/WWP_fec!F$8)</f>
        <v>0</v>
      </c>
      <c r="G72" s="335">
        <f>IF(G$8=0,0,G$8/WWP_fec!G$8)</f>
        <v>0</v>
      </c>
      <c r="H72" s="335">
        <f>IF(H$8=0,0,H$8/WWP_fec!H$8)</f>
        <v>0</v>
      </c>
      <c r="I72" s="335">
        <f>IF(I$8=0,0,I$8/WWP_fec!I$8)</f>
        <v>0</v>
      </c>
      <c r="J72" s="335">
        <f>IF(J$8=0,0,J$8/WWP_fec!J$8)</f>
        <v>0</v>
      </c>
      <c r="K72" s="335">
        <f>IF(K$8=0,0,K$8/WWP_fec!K$8)</f>
        <v>0</v>
      </c>
      <c r="L72" s="335">
        <f>IF(L$8=0,0,L$8/WWP_fec!L$8)</f>
        <v>0</v>
      </c>
      <c r="M72" s="335">
        <f>IF(M$8=0,0,M$8/WWP_fec!M$8)</f>
        <v>0</v>
      </c>
      <c r="N72" s="335">
        <f>IF(N$8=0,0,N$8/WWP_fec!N$8)</f>
        <v>0</v>
      </c>
      <c r="O72" s="335">
        <f>IF(O$8=0,0,O$8/WWP_fec!O$8)</f>
        <v>0</v>
      </c>
      <c r="P72" s="335">
        <f>IF(P$8=0,0,P$8/WWP_fec!P$8)</f>
        <v>0</v>
      </c>
      <c r="Q72" s="335">
        <f>IF(Q$8=0,0,Q$8/WWP_fec!Q$8)</f>
        <v>0</v>
      </c>
      <c r="R72" s="335">
        <f>IF(R$8=0,0,R$8/WWP_fec!R$8)</f>
        <v>0</v>
      </c>
      <c r="S72" s="335">
        <f>IF(S$8=0,0,S$8/WWP_fec!S$8)</f>
        <v>0</v>
      </c>
      <c r="T72" s="335">
        <f>IF(T$8=0,0,T$8/WWP_fec!T$8)</f>
        <v>0</v>
      </c>
      <c r="U72" s="335">
        <f>IF(U$8=0,0,U$8/WWP_fec!U$8)</f>
        <v>0</v>
      </c>
      <c r="V72" s="335">
        <f>IF(V$8=0,0,V$8/WWP_fec!V$8)</f>
        <v>0</v>
      </c>
      <c r="W72" s="335">
        <f>IF(W$8=0,0,W$8/WWP_fec!W$8)</f>
        <v>0</v>
      </c>
      <c r="X72" s="335">
        <f>IF(X$8=0,0,X$8/WWP_fec!X$8)</f>
        <v>0</v>
      </c>
      <c r="Y72" s="335">
        <f>IF(Y$8=0,0,Y$8/WWP_fec!Y$8)</f>
        <v>0</v>
      </c>
      <c r="DA72" s="177"/>
    </row>
    <row r="73" spans="1:105" ht="12" customHeight="1" x14ac:dyDescent="0.25">
      <c r="A73" s="173" t="s">
        <v>94</v>
      </c>
      <c r="B73" s="335">
        <f>IF(B$9=0,0,B$9/WWP_fec!B$9)</f>
        <v>0</v>
      </c>
      <c r="C73" s="335">
        <f>IF(C$9=0,0,C$9/WWP_fec!C$9)</f>
        <v>0</v>
      </c>
      <c r="D73" s="335">
        <f>IF(D$9=0,0,D$9/WWP_fec!D$9)</f>
        <v>0</v>
      </c>
      <c r="E73" s="335">
        <f>IF(E$9=0,0,E$9/WWP_fec!E$9)</f>
        <v>0</v>
      </c>
      <c r="F73" s="335">
        <f>IF(F$9=0,0,F$9/WWP_fec!F$9)</f>
        <v>0</v>
      </c>
      <c r="G73" s="335">
        <f>IF(G$9=0,0,G$9/WWP_fec!G$9)</f>
        <v>0</v>
      </c>
      <c r="H73" s="335">
        <f>IF(H$9=0,0,H$9/WWP_fec!H$9)</f>
        <v>0</v>
      </c>
      <c r="I73" s="335">
        <f>IF(I$9=0,0,I$9/WWP_fec!I$9)</f>
        <v>0</v>
      </c>
      <c r="J73" s="335">
        <f>IF(J$9=0,0,J$9/WWP_fec!J$9)</f>
        <v>0</v>
      </c>
      <c r="K73" s="335">
        <f>IF(K$9=0,0,K$9/WWP_fec!K$9)</f>
        <v>0</v>
      </c>
      <c r="L73" s="335">
        <f>IF(L$9=0,0,L$9/WWP_fec!L$9)</f>
        <v>0</v>
      </c>
      <c r="M73" s="335">
        <f>IF(M$9=0,0,M$9/WWP_fec!M$9)</f>
        <v>0</v>
      </c>
      <c r="N73" s="335">
        <f>IF(N$9=0,0,N$9/WWP_fec!N$9)</f>
        <v>0</v>
      </c>
      <c r="O73" s="335">
        <f>IF(O$9=0,0,O$9/WWP_fec!O$9)</f>
        <v>0</v>
      </c>
      <c r="P73" s="335">
        <f>IF(P$9=0,0,P$9/WWP_fec!P$9)</f>
        <v>0</v>
      </c>
      <c r="Q73" s="335">
        <f>IF(Q$9=0,0,Q$9/WWP_fec!Q$9)</f>
        <v>0</v>
      </c>
      <c r="R73" s="335">
        <f>IF(R$9=0,0,R$9/WWP_fec!R$9)</f>
        <v>0</v>
      </c>
      <c r="S73" s="335">
        <f>IF(S$9=0,0,S$9/WWP_fec!S$9)</f>
        <v>0</v>
      </c>
      <c r="T73" s="335">
        <f>IF(T$9=0,0,T$9/WWP_fec!T$9)</f>
        <v>0</v>
      </c>
      <c r="U73" s="335">
        <f>IF(U$9=0,0,U$9/WWP_fec!U$9)</f>
        <v>0</v>
      </c>
      <c r="V73" s="335">
        <f>IF(V$9=0,0,V$9/WWP_fec!V$9)</f>
        <v>0</v>
      </c>
      <c r="W73" s="335">
        <f>IF(W$9=0,0,W$9/WWP_fec!W$9)</f>
        <v>0</v>
      </c>
      <c r="X73" s="335">
        <f>IF(X$9=0,0,X$9/WWP_fec!X$9)</f>
        <v>0</v>
      </c>
      <c r="Y73" s="335">
        <f>IF(Y$9=0,0,Y$9/WWP_fec!Y$9)</f>
        <v>0</v>
      </c>
      <c r="DA73" s="177"/>
    </row>
    <row r="74" spans="1:105" ht="12" customHeight="1" x14ac:dyDescent="0.25">
      <c r="A74" s="56" t="s">
        <v>95</v>
      </c>
      <c r="B74" s="336">
        <f>IF(B$10=0,0,B$10/WWP_fec!B$10)</f>
        <v>1.2703658547783574</v>
      </c>
      <c r="C74" s="336">
        <f>IF(C$10=0,0,C$10/WWP_fec!C$10)</f>
        <v>0.71498603634783331</v>
      </c>
      <c r="D74" s="336">
        <f>IF(D$10=0,0,D$10/WWP_fec!D$10)</f>
        <v>5.8178419682697519E-2</v>
      </c>
      <c r="E74" s="336">
        <f>IF(E$10=0,0,E$10/WWP_fec!E$10)</f>
        <v>0.34261670036532121</v>
      </c>
      <c r="F74" s="336">
        <f>IF(F$10=0,0,F$10/WWP_fec!F$10)</f>
        <v>0.27048694793853556</v>
      </c>
      <c r="G74" s="336">
        <f>IF(G$10=0,0,G$10/WWP_fec!G$10)</f>
        <v>0.19483893023165133</v>
      </c>
      <c r="H74" s="336">
        <f>IF(H$10=0,0,H$10/WWP_fec!H$10)</f>
        <v>0.59829607970810705</v>
      </c>
      <c r="I74" s="336">
        <f>IF(I$10=0,0,I$10/WWP_fec!I$10)</f>
        <v>0.88689807390122732</v>
      </c>
      <c r="J74" s="336">
        <f>IF(J$10=0,0,J$10/WWP_fec!J$10)</f>
        <v>0.6786303008596466</v>
      </c>
      <c r="K74" s="336">
        <f>IF(K$10=0,0,K$10/WWP_fec!K$10)</f>
        <v>0.35779837834768008</v>
      </c>
      <c r="L74" s="336">
        <f>IF(L$10=0,0,L$10/WWP_fec!L$10)</f>
        <v>0.54663992265924521</v>
      </c>
      <c r="M74" s="336">
        <f>IF(M$10=0,0,M$10/WWP_fec!M$10)</f>
        <v>0.22532606236780414</v>
      </c>
      <c r="N74" s="336">
        <f>IF(N$10=0,0,N$10/WWP_fec!N$10)</f>
        <v>0.14918952527679011</v>
      </c>
      <c r="O74" s="336">
        <f>IF(O$10=0,0,O$10/WWP_fec!O$10)</f>
        <v>9.6299991417254927E-2</v>
      </c>
      <c r="P74" s="336">
        <f>IF(P$10=0,0,P$10/WWP_fec!P$10)</f>
        <v>0.26402614859882723</v>
      </c>
      <c r="Q74" s="336">
        <f>IF(Q$10=0,0,Q$10/WWP_fec!Q$10)</f>
        <v>0.13886048412169044</v>
      </c>
      <c r="R74" s="336">
        <f>IF(R$10=0,0,R$10/WWP_fec!R$10)</f>
        <v>2.182832160059172E-2</v>
      </c>
      <c r="S74" s="336">
        <f>IF(S$10=0,0,S$10/WWP_fec!S$10)</f>
        <v>3.7761470360946833E-2</v>
      </c>
      <c r="T74" s="336">
        <f>IF(T$10=0,0,T$10/WWP_fec!T$10)</f>
        <v>0.20257959551539656</v>
      </c>
      <c r="U74" s="336">
        <f>IF(U$10=0,0,U$10/WWP_fec!U$10)</f>
        <v>0.18816608955417891</v>
      </c>
      <c r="V74" s="336">
        <f>IF(V$10=0,0,V$10/WWP_fec!V$10)</f>
        <v>0.11013079292630028</v>
      </c>
      <c r="W74" s="336">
        <f>IF(W$10=0,0,W$10/WWP_fec!W$10)</f>
        <v>0.12575160305802008</v>
      </c>
      <c r="X74" s="336">
        <f>IF(X$10=0,0,X$10/WWP_fec!X$10)</f>
        <v>6.0571939025726579E-2</v>
      </c>
      <c r="Y74" s="336">
        <f>IF(Y$10=0,0,Y$10/WWP_fec!Y$10)</f>
        <v>9.704560829830923E-2</v>
      </c>
      <c r="DA74" s="68"/>
    </row>
    <row r="75" spans="1:105" ht="12" customHeight="1" x14ac:dyDescent="0.25">
      <c r="A75" s="174" t="s">
        <v>2898</v>
      </c>
      <c r="B75" s="349">
        <f>IF(B$16=0,0,B$16/WWP_fec!B$16)</f>
        <v>2.0724050226245683</v>
      </c>
      <c r="C75" s="349">
        <f>IF(C$16=0,0,C$16/WWP_fec!C$16)</f>
        <v>2.2709311355542341</v>
      </c>
      <c r="D75" s="349">
        <f>IF(D$16=0,0,D$16/WWP_fec!D$16)</f>
        <v>1.267671539337172</v>
      </c>
      <c r="E75" s="349">
        <f>IF(E$16=0,0,E$16/WWP_fec!E$16)</f>
        <v>0.22323859074843977</v>
      </c>
      <c r="F75" s="349">
        <f>IF(F$16=0,0,F$16/WWP_fec!F$16)</f>
        <v>0.15744677919957353</v>
      </c>
      <c r="G75" s="349">
        <f>IF(G$16=0,0,G$16/WWP_fec!G$16)</f>
        <v>9.3555682338819612E-2</v>
      </c>
      <c r="H75" s="349">
        <f>IF(H$16=0,0,H$16/WWP_fec!H$16)</f>
        <v>0.22867163700437199</v>
      </c>
      <c r="I75" s="349">
        <f>IF(I$16=0,0,I$16/WWP_fec!I$16)</f>
        <v>0.25850780995323769</v>
      </c>
      <c r="J75" s="349">
        <f>IF(J$16=0,0,J$16/WWP_fec!J$16)</f>
        <v>0.22720392252703409</v>
      </c>
      <c r="K75" s="349">
        <f>IF(K$16=0,0,K$16/WWP_fec!K$16)</f>
        <v>0.13049364533358485</v>
      </c>
      <c r="L75" s="349">
        <f>IF(L$16=0,0,L$16/WWP_fec!L$16)</f>
        <v>0.1907854270758246</v>
      </c>
      <c r="M75" s="349">
        <f>IF(M$16=0,0,M$16/WWP_fec!M$16)</f>
        <v>0.18370890019738487</v>
      </c>
      <c r="N75" s="349">
        <f>IF(N$16=0,0,N$16/WWP_fec!N$16)</f>
        <v>0.29188772814837444</v>
      </c>
      <c r="O75" s="349">
        <f>IF(O$16=0,0,O$16/WWP_fec!O$16)</f>
        <v>8.2853518609531079E-2</v>
      </c>
      <c r="P75" s="349">
        <f>IF(P$16=0,0,P$16/WWP_fec!P$16)</f>
        <v>4.713613332234267E-2</v>
      </c>
      <c r="Q75" s="349">
        <f>IF(Q$16=0,0,Q$16/WWP_fec!Q$16)</f>
        <v>5.2190789534330241E-2</v>
      </c>
      <c r="R75" s="349">
        <f>IF(R$16=0,0,R$16/WWP_fec!R$16)</f>
        <v>8.3895382805480902E-3</v>
      </c>
      <c r="S75" s="349">
        <f>IF(S$16=0,0,S$16/WWP_fec!S$16)</f>
        <v>1.5485198420467876E-2</v>
      </c>
      <c r="T75" s="349">
        <f>IF(T$16=0,0,T$16/WWP_fec!T$16)</f>
        <v>9.4196005739873689E-2</v>
      </c>
      <c r="U75" s="349">
        <f>IF(U$16=0,0,U$16/WWP_fec!U$16)</f>
        <v>6.1405117352334976E-2</v>
      </c>
      <c r="V75" s="349">
        <f>IF(V$16=0,0,V$16/WWP_fec!V$16)</f>
        <v>3.1164160557805232E-2</v>
      </c>
      <c r="W75" s="349">
        <f>IF(W$16=0,0,W$16/WWP_fec!W$16)</f>
        <v>3.2060448629797463E-2</v>
      </c>
      <c r="X75" s="349">
        <f>IF(X$16=0,0,X$16/WWP_fec!X$16)</f>
        <v>1.7603864765735867E-2</v>
      </c>
      <c r="Y75" s="349">
        <f>IF(Y$16=0,0,Y$16/WWP_fec!Y$16)</f>
        <v>2.1356704532709145E-2</v>
      </c>
      <c r="DA75" s="178"/>
    </row>
    <row r="76" spans="1:105" ht="12" customHeight="1" x14ac:dyDescent="0.25">
      <c r="A76" s="174" t="s">
        <v>2910</v>
      </c>
      <c r="B76" s="349">
        <f>IF(B$27=0,0,B$27/WWP_fec!B$27)</f>
        <v>0</v>
      </c>
      <c r="C76" s="349">
        <f>IF(C$27=0,0,C$27/WWP_fec!C$27)</f>
        <v>0</v>
      </c>
      <c r="D76" s="349">
        <f>IF(D$27=0,0,D$27/WWP_fec!D$27)</f>
        <v>0</v>
      </c>
      <c r="E76" s="349">
        <f>IF(E$27=0,0,E$27/WWP_fec!E$27)</f>
        <v>0</v>
      </c>
      <c r="F76" s="349">
        <f>IF(F$27=0,0,F$27/WWP_fec!F$27)</f>
        <v>0</v>
      </c>
      <c r="G76" s="349">
        <f>IF(G$27=0,0,G$27/WWP_fec!G$27)</f>
        <v>0</v>
      </c>
      <c r="H76" s="349">
        <f>IF(H$27=0,0,H$27/WWP_fec!H$27)</f>
        <v>0</v>
      </c>
      <c r="I76" s="349">
        <f>IF(I$27=0,0,I$27/WWP_fec!I$27)</f>
        <v>0</v>
      </c>
      <c r="J76" s="349">
        <f>IF(J$27=0,0,J$27/WWP_fec!J$27)</f>
        <v>0</v>
      </c>
      <c r="K76" s="349">
        <f>IF(K$27=0,0,K$27/WWP_fec!K$27)</f>
        <v>0</v>
      </c>
      <c r="L76" s="349">
        <f>IF(L$27=0,0,L$27/WWP_fec!L$27)</f>
        <v>0</v>
      </c>
      <c r="M76" s="349">
        <f>IF(M$27=0,0,M$27/WWP_fec!M$27)</f>
        <v>0</v>
      </c>
      <c r="N76" s="349">
        <f>IF(N$27=0,0,N$27/WWP_fec!N$27)</f>
        <v>0</v>
      </c>
      <c r="O76" s="349">
        <f>IF(O$27=0,0,O$27/WWP_fec!O$27)</f>
        <v>0</v>
      </c>
      <c r="P76" s="349">
        <f>IF(P$27=0,0,P$27/WWP_fec!P$27)</f>
        <v>0</v>
      </c>
      <c r="Q76" s="349">
        <f>IF(Q$27=0,0,Q$27/WWP_fec!Q$27)</f>
        <v>0</v>
      </c>
      <c r="R76" s="349">
        <f>IF(R$27=0,0,R$27/WWP_fec!R$27)</f>
        <v>0</v>
      </c>
      <c r="S76" s="349">
        <f>IF(S$27=0,0,S$27/WWP_fec!S$27)</f>
        <v>0</v>
      </c>
      <c r="T76" s="349">
        <f>IF(T$27=0,0,T$27/WWP_fec!T$27)</f>
        <v>0</v>
      </c>
      <c r="U76" s="349">
        <f>IF(U$27=0,0,U$27/WWP_fec!U$27)</f>
        <v>0</v>
      </c>
      <c r="V76" s="349">
        <f>IF(V$27=0,0,V$27/WWP_fec!V$27)</f>
        <v>0</v>
      </c>
      <c r="W76" s="349">
        <f>IF(W$27=0,0,W$27/WWP_fec!W$27)</f>
        <v>0</v>
      </c>
      <c r="X76" s="349">
        <f>IF(X$27=0,0,X$27/WWP_fec!X$27)</f>
        <v>0</v>
      </c>
      <c r="Y76" s="349">
        <f>IF(Y$27=0,0,Y$27/WWP_fec!Y$27)</f>
        <v>0</v>
      </c>
      <c r="DA76" s="178"/>
    </row>
    <row r="77" spans="1:105" ht="12" customHeight="1" x14ac:dyDescent="0.25">
      <c r="A77" s="174" t="s">
        <v>2912</v>
      </c>
      <c r="B77" s="349">
        <f>IF(B$28=0,0,B$28/WWP_fec!B$28)</f>
        <v>2.3763918029412761</v>
      </c>
      <c r="C77" s="349">
        <f>IF(C$28=0,0,C$28/WWP_fec!C$28)</f>
        <v>2.3974469142014225</v>
      </c>
      <c r="D77" s="349">
        <f>IF(D$28=0,0,D$28/WWP_fec!D$28)</f>
        <v>1.7213220599933334</v>
      </c>
      <c r="E77" s="349">
        <f>IF(E$28=0,0,E$28/WWP_fec!E$28)</f>
        <v>1.3699031122060283</v>
      </c>
      <c r="F77" s="349">
        <f>IF(F$28=0,0,F$28/WWP_fec!F$28)</f>
        <v>1.310314947547244</v>
      </c>
      <c r="G77" s="349">
        <f>IF(G$28=0,0,G$28/WWP_fec!G$28)</f>
        <v>1.1536243779327706</v>
      </c>
      <c r="H77" s="349">
        <f>IF(H$28=0,0,H$28/WWP_fec!H$28)</f>
        <v>1.3175763759603383</v>
      </c>
      <c r="I77" s="349">
        <f>IF(I$28=0,0,I$28/WWP_fec!I$28)</f>
        <v>1.2877929999733366</v>
      </c>
      <c r="J77" s="349">
        <f>IF(J$28=0,0,J$28/WWP_fec!J$28)</f>
        <v>1.2775452894813777</v>
      </c>
      <c r="K77" s="349">
        <f>IF(K$28=0,0,K$28/WWP_fec!K$28)</f>
        <v>1.1510487618049559</v>
      </c>
      <c r="L77" s="349">
        <f>IF(L$28=0,0,L$28/WWP_fec!L$28)</f>
        <v>1.2640448065328325</v>
      </c>
      <c r="M77" s="349">
        <f>IF(M$28=0,0,M$28/WWP_fec!M$28)</f>
        <v>1.2041663032069647</v>
      </c>
      <c r="N77" s="349">
        <f>IF(N$28=0,0,N$28/WWP_fec!N$28)</f>
        <v>1.2801514479316261</v>
      </c>
      <c r="O77" s="349">
        <f>IF(O$28=0,0,O$28/WWP_fec!O$28)</f>
        <v>1.1067785126962426</v>
      </c>
      <c r="P77" s="349">
        <f>IF(P$28=0,0,P$28/WWP_fec!P$28)</f>
        <v>0.98914248547262784</v>
      </c>
      <c r="Q77" s="349">
        <f>IF(Q$28=0,0,Q$28/WWP_fec!Q$28)</f>
        <v>1.0149993389835514</v>
      </c>
      <c r="R77" s="349">
        <f>IF(R$28=0,0,R$28/WWP_fec!R$28)</f>
        <v>0.77340557890662465</v>
      </c>
      <c r="S77" s="349">
        <f>IF(S$28=0,0,S$28/WWP_fec!S$28)</f>
        <v>0.88076872228477143</v>
      </c>
      <c r="T77" s="349">
        <f>IF(T$28=0,0,T$28/WWP_fec!T$28)</f>
        <v>1.1439706771486098</v>
      </c>
      <c r="U77" s="349">
        <f>IF(U$28=0,0,U$28/WWP_fec!U$28)</f>
        <v>1.1800034948565106</v>
      </c>
      <c r="V77" s="349">
        <f>IF(V$28=0,0,V$28/WWP_fec!V$28)</f>
        <v>1.0063449398369337</v>
      </c>
      <c r="W77" s="349">
        <f>IF(W$28=0,0,W$28/WWP_fec!W$28)</f>
        <v>0.98777176265640909</v>
      </c>
      <c r="X77" s="349">
        <f>IF(X$28=0,0,X$28/WWP_fec!X$28)</f>
        <v>0.88646952585528449</v>
      </c>
      <c r="Y77" s="349">
        <f>IF(Y$28=0,0,Y$28/WWP_fec!Y$28)</f>
        <v>0.92989365424882764</v>
      </c>
      <c r="DA77" s="178"/>
    </row>
    <row r="78" spans="1:105" ht="12" customHeight="1" x14ac:dyDescent="0.25">
      <c r="A78" s="41" t="s">
        <v>2936</v>
      </c>
      <c r="B78" s="337">
        <f>IF(B$48=0,0,B$48/WWP_fec!B$48)</f>
        <v>0</v>
      </c>
      <c r="C78" s="337">
        <f>IF(C$48=0,0,C$48/WWP_fec!C$48)</f>
        <v>0</v>
      </c>
      <c r="D78" s="337">
        <f>IF(D$48=0,0,D$48/WWP_fec!D$48)</f>
        <v>0</v>
      </c>
      <c r="E78" s="337">
        <f>IF(E$48=0,0,E$48/WWP_fec!E$48)</f>
        <v>0</v>
      </c>
      <c r="F78" s="337">
        <f>IF(F$48=0,0,F$48/WWP_fec!F$48)</f>
        <v>0</v>
      </c>
      <c r="G78" s="337">
        <f>IF(G$48=0,0,G$48/WWP_fec!G$48)</f>
        <v>0</v>
      </c>
      <c r="H78" s="337">
        <f>IF(H$48=0,0,H$48/WWP_fec!H$48)</f>
        <v>0</v>
      </c>
      <c r="I78" s="337">
        <f>IF(I$48=0,0,I$48/WWP_fec!I$48)</f>
        <v>0</v>
      </c>
      <c r="J78" s="337">
        <f>IF(J$48=0,0,J$48/WWP_fec!J$48)</f>
        <v>0</v>
      </c>
      <c r="K78" s="337">
        <f>IF(K$48=0,0,K$48/WWP_fec!K$48)</f>
        <v>0</v>
      </c>
      <c r="L78" s="337">
        <f>IF(L$48=0,0,L$48/WWP_fec!L$48)</f>
        <v>0</v>
      </c>
      <c r="M78" s="337">
        <f>IF(M$48=0,0,M$48/WWP_fec!M$48)</f>
        <v>0</v>
      </c>
      <c r="N78" s="337">
        <f>IF(N$48=0,0,N$48/WWP_fec!N$48)</f>
        <v>0</v>
      </c>
      <c r="O78" s="337">
        <f>IF(O$48=0,0,O$48/WWP_fec!O$48)</f>
        <v>0</v>
      </c>
      <c r="P78" s="337">
        <f>IF(P$48=0,0,P$48/WWP_fec!P$48)</f>
        <v>0</v>
      </c>
      <c r="Q78" s="337">
        <f>IF(Q$48=0,0,Q$48/WWP_fec!Q$48)</f>
        <v>0</v>
      </c>
      <c r="R78" s="337">
        <f>IF(R$48=0,0,R$48/WWP_fec!R$48)</f>
        <v>0</v>
      </c>
      <c r="S78" s="337">
        <f>IF(S$48=0,0,S$48/WWP_fec!S$48)</f>
        <v>0</v>
      </c>
      <c r="T78" s="337">
        <f>IF(T$48=0,0,T$48/WWP_fec!T$48)</f>
        <v>0</v>
      </c>
      <c r="U78" s="337">
        <f>IF(U$48=0,0,U$48/WWP_fec!U$48)</f>
        <v>0</v>
      </c>
      <c r="V78" s="337">
        <f>IF(V$48=0,0,V$48/WWP_fec!V$48)</f>
        <v>0</v>
      </c>
      <c r="W78" s="337">
        <f>IF(W$48=0,0,W$48/WWP_fec!W$48)</f>
        <v>0</v>
      </c>
      <c r="X78" s="337">
        <f>IF(X$48=0,0,X$48/WWP_fec!X$48)</f>
        <v>0</v>
      </c>
      <c r="Y78" s="337">
        <f>IF(Y$48=0,0,Y$48/WWP_fec!Y$48)</f>
        <v>0</v>
      </c>
      <c r="DA78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>
    <tabColor theme="6" tint="-0.249977111117893"/>
    <pageSetUpPr fitToPage="1"/>
  </sheetPr>
  <dimension ref="A1:DA40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Other industrial sectors"</f>
        <v>SI: Other industrial sectors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2" customHeight="1" x14ac:dyDescent="0.25">
      <c r="A3" s="30" t="s">
        <v>57</v>
      </c>
      <c r="B3" s="203">
        <v>3087.82246831672</v>
      </c>
      <c r="C3" s="203">
        <v>3082.5400044613202</v>
      </c>
      <c r="D3" s="203">
        <v>3178.4670885358928</v>
      </c>
      <c r="E3" s="203">
        <v>3343.8308196876028</v>
      </c>
      <c r="F3" s="203">
        <v>3505.7553264369849</v>
      </c>
      <c r="G3" s="203">
        <v>3725.270740732255</v>
      </c>
      <c r="H3" s="203">
        <v>4119.0603723764907</v>
      </c>
      <c r="I3" s="203">
        <v>4785.4299707141217</v>
      </c>
      <c r="J3" s="203">
        <v>4997.6792549300171</v>
      </c>
      <c r="K3" s="203">
        <v>4397.3218766021546</v>
      </c>
      <c r="L3" s="203">
        <v>3822.2503357174178</v>
      </c>
      <c r="M3" s="203">
        <v>3647.0429127347052</v>
      </c>
      <c r="N3" s="203">
        <v>3474.5460081027149</v>
      </c>
      <c r="O3" s="203">
        <v>3289.707093052637</v>
      </c>
      <c r="P3" s="203">
        <v>3622.520515732188</v>
      </c>
      <c r="Q3" s="203">
        <v>3602.6365759999999</v>
      </c>
      <c r="R3" s="203">
        <v>3736.594667577684</v>
      </c>
      <c r="S3" s="203">
        <v>4050.7286175205322</v>
      </c>
      <c r="T3" s="203">
        <v>4370.9855584921143</v>
      </c>
      <c r="U3" s="203">
        <v>4640.8901410309591</v>
      </c>
      <c r="V3" s="203">
        <v>4429.5362194831159</v>
      </c>
      <c r="W3" s="203">
        <v>4834.7263839205871</v>
      </c>
      <c r="X3" s="203">
        <v>5342.5880892407349</v>
      </c>
      <c r="Y3" s="203">
        <v>5444</v>
      </c>
      <c r="DA3" s="112" t="s">
        <v>3024</v>
      </c>
    </row>
    <row r="4" spans="1:105" ht="12" customHeight="1" x14ac:dyDescent="0.25">
      <c r="A4" s="172"/>
      <c r="B4" s="172"/>
      <c r="C4" s="172"/>
      <c r="D4" s="172"/>
      <c r="E4" s="172"/>
      <c r="F4" s="172"/>
      <c r="G4" s="172"/>
      <c r="H4" s="172"/>
      <c r="I4" s="172"/>
      <c r="J4" s="172"/>
      <c r="K4" s="172"/>
      <c r="L4" s="172"/>
      <c r="M4" s="172"/>
      <c r="N4" s="172"/>
      <c r="O4" s="172"/>
      <c r="P4" s="172"/>
      <c r="Q4" s="172"/>
      <c r="R4" s="172"/>
      <c r="S4" s="172"/>
      <c r="T4" s="172"/>
      <c r="U4" s="172"/>
      <c r="V4" s="172"/>
      <c r="W4" s="172"/>
      <c r="X4" s="172"/>
      <c r="Y4" s="172"/>
      <c r="DA4" s="176"/>
    </row>
    <row r="5" spans="1:105" ht="12" customHeight="1" x14ac:dyDescent="0.25">
      <c r="A5" s="30" t="s">
        <v>2110</v>
      </c>
      <c r="B5" s="203">
        <v>11557.78658468793</v>
      </c>
      <c r="C5" s="203">
        <v>7947.3754390540007</v>
      </c>
      <c r="D5" s="203">
        <v>6370.4546848658429</v>
      </c>
      <c r="E5" s="203">
        <v>5462.36611243475</v>
      </c>
      <c r="F5" s="203">
        <v>6458.6176166541691</v>
      </c>
      <c r="G5" s="203">
        <v>8942.03514397863</v>
      </c>
      <c r="H5" s="203">
        <v>11011.758863586711</v>
      </c>
      <c r="I5" s="203">
        <v>7804.7133197308094</v>
      </c>
      <c r="J5" s="203">
        <v>8524.6066153453776</v>
      </c>
      <c r="K5" s="203">
        <v>7341.184732088198</v>
      </c>
      <c r="L5" s="203">
        <v>5588.1331078858893</v>
      </c>
      <c r="M5" s="203">
        <v>5129.67783641601</v>
      </c>
      <c r="N5" s="203">
        <v>4905.6356967981346</v>
      </c>
      <c r="O5" s="203">
        <v>4324.8881070006446</v>
      </c>
      <c r="P5" s="203">
        <v>4295.8229057716644</v>
      </c>
      <c r="Q5" s="203">
        <v>4543.1393638400632</v>
      </c>
      <c r="R5" s="203">
        <v>4787.2273717414637</v>
      </c>
      <c r="S5" s="203">
        <v>5246.4696555329947</v>
      </c>
      <c r="T5" s="203">
        <v>4995.6533852199009</v>
      </c>
      <c r="U5" s="203">
        <v>5647.4171341849542</v>
      </c>
      <c r="V5" s="203">
        <v>6090.9568740597742</v>
      </c>
      <c r="W5" s="203">
        <v>6092.9091013177622</v>
      </c>
      <c r="X5" s="203">
        <v>6230.8870327007453</v>
      </c>
      <c r="Y5" s="203">
        <v>6697.3781067048913</v>
      </c>
      <c r="DA5" s="112" t="s">
        <v>3025</v>
      </c>
    </row>
    <row r="6" spans="1:105" ht="12" customHeight="1" x14ac:dyDescent="0.25">
      <c r="A6" s="154" t="s">
        <v>2112</v>
      </c>
      <c r="B6" s="338">
        <v>14447.233230859911</v>
      </c>
      <c r="C6" s="338">
        <v>13724.87156931692</v>
      </c>
      <c r="D6" s="338">
        <v>13002.50990777392</v>
      </c>
      <c r="E6" s="338">
        <v>13833.16849369868</v>
      </c>
      <c r="F6" s="338">
        <v>13238.6004607595</v>
      </c>
      <c r="G6" s="338">
        <v>12580.1356135184</v>
      </c>
      <c r="H6" s="338">
        <v>12844.44620742127</v>
      </c>
      <c r="I6" s="338">
        <v>12122.08454587827</v>
      </c>
      <c r="J6" s="338">
        <v>11463.61969863718</v>
      </c>
      <c r="K6" s="338">
        <v>11399.72288433528</v>
      </c>
      <c r="L6" s="338">
        <v>10677.36122279228</v>
      </c>
      <c r="M6" s="338">
        <v>10338.38044706071</v>
      </c>
      <c r="N6" s="338">
        <v>10274.483632758809</v>
      </c>
      <c r="O6" s="338">
        <v>9616.0187855177173</v>
      </c>
      <c r="P6" s="338">
        <v>9085.3475668804367</v>
      </c>
      <c r="Q6" s="338">
        <v>9085.3475668804367</v>
      </c>
      <c r="R6" s="338">
        <v>8554.6763482431543</v>
      </c>
      <c r="S6" s="338">
        <v>8151.7987582096812</v>
      </c>
      <c r="T6" s="338">
        <v>8087.9019439077774</v>
      </c>
      <c r="U6" s="338">
        <v>7365.5402823647801</v>
      </c>
      <c r="V6" s="338">
        <v>6707.0754351236892</v>
      </c>
      <c r="W6" s="338">
        <v>6962.662692331307</v>
      </c>
      <c r="X6" s="338">
        <v>7539.6100190103016</v>
      </c>
      <c r="Y6" s="338">
        <v>7458.0924984482062</v>
      </c>
      <c r="DA6" s="160" t="s">
        <v>3026</v>
      </c>
    </row>
    <row r="7" spans="1:105" ht="12" customHeight="1" x14ac:dyDescent="0.25">
      <c r="A7" s="156" t="s">
        <v>2114</v>
      </c>
      <c r="B7" s="339">
        <v>0</v>
      </c>
      <c r="C7" s="340">
        <v>0</v>
      </c>
      <c r="D7" s="340">
        <v>0</v>
      </c>
      <c r="E7" s="340">
        <v>830.65858592475865</v>
      </c>
      <c r="F7" s="340">
        <v>127.793628603809</v>
      </c>
      <c r="G7" s="340">
        <v>0</v>
      </c>
      <c r="H7" s="340">
        <v>328.20740820477027</v>
      </c>
      <c r="I7" s="340">
        <v>0</v>
      </c>
      <c r="J7" s="340">
        <v>0</v>
      </c>
      <c r="K7" s="340">
        <v>0</v>
      </c>
      <c r="L7" s="340">
        <v>0</v>
      </c>
      <c r="M7" s="340">
        <v>319.48407150952261</v>
      </c>
      <c r="N7" s="340">
        <v>0</v>
      </c>
      <c r="O7" s="340">
        <v>63.896814301904513</v>
      </c>
      <c r="P7" s="340">
        <v>127.793628603809</v>
      </c>
      <c r="Q7" s="340">
        <v>63.896814301904513</v>
      </c>
      <c r="R7" s="340">
        <v>191.69044290571361</v>
      </c>
      <c r="S7" s="340">
        <v>255.58725720761811</v>
      </c>
      <c r="T7" s="340">
        <v>0</v>
      </c>
      <c r="U7" s="340">
        <v>0</v>
      </c>
      <c r="V7" s="340">
        <v>0</v>
      </c>
      <c r="W7" s="340">
        <v>319.48407150952261</v>
      </c>
      <c r="X7" s="340">
        <v>1299.308988221992</v>
      </c>
      <c r="Y7" s="340">
        <v>640.84414098090019</v>
      </c>
      <c r="DA7" s="161" t="s">
        <v>3027</v>
      </c>
    </row>
    <row r="8" spans="1:105" ht="12" customHeight="1" x14ac:dyDescent="0.25">
      <c r="A8" s="157" t="s">
        <v>2116</v>
      </c>
      <c r="B8" s="341"/>
      <c r="C8" s="342">
        <f t="shared" ref="C8:Y8" si="0">B6+C7-C6</f>
        <v>722.36166154299099</v>
      </c>
      <c r="D8" s="342">
        <f t="shared" si="0"/>
        <v>722.36166154300008</v>
      </c>
      <c r="E8" s="342">
        <f t="shared" si="0"/>
        <v>0</v>
      </c>
      <c r="F8" s="342">
        <f t="shared" si="0"/>
        <v>722.36166154298917</v>
      </c>
      <c r="G8" s="342">
        <f t="shared" si="0"/>
        <v>658.46484724110087</v>
      </c>
      <c r="H8" s="342">
        <f t="shared" si="0"/>
        <v>63.896814301901031</v>
      </c>
      <c r="I8" s="342">
        <f t="shared" si="0"/>
        <v>722.36166154300008</v>
      </c>
      <c r="J8" s="342">
        <f t="shared" si="0"/>
        <v>658.46484724108996</v>
      </c>
      <c r="K8" s="342">
        <f t="shared" si="0"/>
        <v>63.896814301899212</v>
      </c>
      <c r="L8" s="342">
        <f t="shared" si="0"/>
        <v>722.36166154300008</v>
      </c>
      <c r="M8" s="342">
        <f t="shared" si="0"/>
        <v>658.46484724109359</v>
      </c>
      <c r="N8" s="342">
        <f t="shared" si="0"/>
        <v>63.896814301901031</v>
      </c>
      <c r="O8" s="342">
        <f t="shared" si="0"/>
        <v>722.36166154299644</v>
      </c>
      <c r="P8" s="342">
        <f t="shared" si="0"/>
        <v>658.46484724108996</v>
      </c>
      <c r="Q8" s="342">
        <f t="shared" si="0"/>
        <v>63.896814301904669</v>
      </c>
      <c r="R8" s="342">
        <f t="shared" si="0"/>
        <v>722.36166154299644</v>
      </c>
      <c r="S8" s="342">
        <f t="shared" si="0"/>
        <v>658.46484724109177</v>
      </c>
      <c r="T8" s="342">
        <f t="shared" si="0"/>
        <v>63.89681430190376</v>
      </c>
      <c r="U8" s="342">
        <f t="shared" si="0"/>
        <v>722.36166154299735</v>
      </c>
      <c r="V8" s="342">
        <f t="shared" si="0"/>
        <v>658.46484724109087</v>
      </c>
      <c r="W8" s="342">
        <f t="shared" si="0"/>
        <v>63.896814301904669</v>
      </c>
      <c r="X8" s="342">
        <f t="shared" si="0"/>
        <v>722.36166154299735</v>
      </c>
      <c r="Y8" s="342">
        <f t="shared" si="0"/>
        <v>722.36166154299553</v>
      </c>
      <c r="DA8" s="162"/>
    </row>
    <row r="9" spans="1:105" ht="12" customHeight="1" x14ac:dyDescent="0.25">
      <c r="A9" s="155" t="s">
        <v>2117</v>
      </c>
      <c r="B9" s="343">
        <f t="shared" ref="B9:Y9" si="1">B6-B5</f>
        <v>2889.4466461719803</v>
      </c>
      <c r="C9" s="343">
        <f t="shared" si="1"/>
        <v>5777.496130262919</v>
      </c>
      <c r="D9" s="343">
        <f t="shared" si="1"/>
        <v>6632.0552229080768</v>
      </c>
      <c r="E9" s="343">
        <f t="shared" si="1"/>
        <v>8370.8023812639294</v>
      </c>
      <c r="F9" s="343">
        <f t="shared" si="1"/>
        <v>6779.9828441053314</v>
      </c>
      <c r="G9" s="343">
        <f t="shared" si="1"/>
        <v>3638.1004695397696</v>
      </c>
      <c r="H9" s="343">
        <f t="shared" si="1"/>
        <v>1832.6873438345592</v>
      </c>
      <c r="I9" s="343">
        <f t="shared" si="1"/>
        <v>4317.3712261474602</v>
      </c>
      <c r="J9" s="343">
        <f t="shared" si="1"/>
        <v>2939.0130832918021</v>
      </c>
      <c r="K9" s="343">
        <f t="shared" si="1"/>
        <v>4058.5381522470825</v>
      </c>
      <c r="L9" s="343">
        <f t="shared" si="1"/>
        <v>5089.2281149063911</v>
      </c>
      <c r="M9" s="343">
        <f t="shared" si="1"/>
        <v>5208.7026106447001</v>
      </c>
      <c r="N9" s="343">
        <f t="shared" si="1"/>
        <v>5368.8479359606745</v>
      </c>
      <c r="O9" s="343">
        <f t="shared" si="1"/>
        <v>5291.1306785170727</v>
      </c>
      <c r="P9" s="343">
        <f t="shared" si="1"/>
        <v>4789.5246611087723</v>
      </c>
      <c r="Q9" s="343">
        <f t="shared" si="1"/>
        <v>4542.2082030403735</v>
      </c>
      <c r="R9" s="343">
        <f t="shared" si="1"/>
        <v>3767.4489765016906</v>
      </c>
      <c r="S9" s="343">
        <f t="shared" si="1"/>
        <v>2905.3291026766865</v>
      </c>
      <c r="T9" s="343">
        <f t="shared" si="1"/>
        <v>3092.2485586878765</v>
      </c>
      <c r="U9" s="343">
        <f t="shared" si="1"/>
        <v>1718.1231481798259</v>
      </c>
      <c r="V9" s="343">
        <f t="shared" si="1"/>
        <v>616.11856106391497</v>
      </c>
      <c r="W9" s="343">
        <f t="shared" si="1"/>
        <v>869.75359101354479</v>
      </c>
      <c r="X9" s="343">
        <f t="shared" si="1"/>
        <v>1308.7229863095563</v>
      </c>
      <c r="Y9" s="343">
        <f t="shared" si="1"/>
        <v>760.71439174331499</v>
      </c>
      <c r="DA9" s="163"/>
    </row>
    <row r="10" spans="1:105" ht="12" customHeight="1" x14ac:dyDescent="0.25">
      <c r="A10" s="172"/>
      <c r="B10" s="172"/>
      <c r="C10" s="172"/>
      <c r="D10" s="172"/>
      <c r="E10" s="172"/>
      <c r="F10" s="172"/>
      <c r="G10" s="172"/>
      <c r="H10" s="172"/>
      <c r="I10" s="172"/>
      <c r="J10" s="172"/>
      <c r="K10" s="172"/>
      <c r="L10" s="172"/>
      <c r="M10" s="172"/>
      <c r="N10" s="172"/>
      <c r="O10" s="172"/>
      <c r="P10" s="172"/>
      <c r="Q10" s="172"/>
      <c r="R10" s="172"/>
      <c r="S10" s="172"/>
      <c r="T10" s="172"/>
      <c r="U10" s="172"/>
      <c r="V10" s="172"/>
      <c r="W10" s="172"/>
      <c r="X10" s="172"/>
      <c r="Y10" s="172"/>
      <c r="DA10" s="176"/>
    </row>
    <row r="11" spans="1:105" ht="12" customHeight="1" x14ac:dyDescent="0.25">
      <c r="A11" s="30" t="s">
        <v>3028</v>
      </c>
      <c r="B11" s="113"/>
      <c r="C11" s="113"/>
      <c r="D11" s="113"/>
      <c r="E11" s="113"/>
      <c r="F11" s="113"/>
      <c r="G11" s="113"/>
      <c r="H11" s="113"/>
      <c r="I11" s="113"/>
      <c r="J11" s="113"/>
      <c r="K11" s="113"/>
      <c r="L11" s="113"/>
      <c r="M11" s="113"/>
      <c r="N11" s="113"/>
      <c r="O11" s="113"/>
      <c r="P11" s="113"/>
      <c r="Q11" s="113"/>
      <c r="R11" s="113"/>
      <c r="S11" s="113"/>
      <c r="T11" s="113"/>
      <c r="U11" s="113"/>
      <c r="V11" s="113"/>
      <c r="W11" s="113"/>
      <c r="X11" s="113"/>
      <c r="Y11" s="113"/>
      <c r="DA11" s="112"/>
    </row>
    <row r="12" spans="1:105" ht="12" customHeight="1" x14ac:dyDescent="0.25">
      <c r="A12" s="31" t="s">
        <v>70</v>
      </c>
      <c r="B12" s="210">
        <v>217.37996560619069</v>
      </c>
      <c r="C12" s="210">
        <v>190.44170249355099</v>
      </c>
      <c r="D12" s="210">
        <v>159.26251074806541</v>
      </c>
      <c r="E12" s="210">
        <v>147.38314703353399</v>
      </c>
      <c r="F12" s="210">
        <v>156.96474634565811</v>
      </c>
      <c r="G12" s="210">
        <v>194.03319002579531</v>
      </c>
      <c r="H12" s="210">
        <v>220.54720550300951</v>
      </c>
      <c r="I12" s="210">
        <v>174.56423043852061</v>
      </c>
      <c r="J12" s="210">
        <v>172.71435941530541</v>
      </c>
      <c r="K12" s="210">
        <v>146.39776440240729</v>
      </c>
      <c r="L12" s="210">
        <v>137.94178847807399</v>
      </c>
      <c r="M12" s="210">
        <v>122.8146173688737</v>
      </c>
      <c r="N12" s="210">
        <v>117.8896818572657</v>
      </c>
      <c r="O12" s="210">
        <v>112.46104901117791</v>
      </c>
      <c r="P12" s="210">
        <v>112.4537403267411</v>
      </c>
      <c r="Q12" s="210">
        <v>112.9772141014617</v>
      </c>
      <c r="R12" s="210">
        <v>117.9417024935513</v>
      </c>
      <c r="S12" s="210">
        <v>127.8145313843505</v>
      </c>
      <c r="T12" s="210">
        <v>119.7595012897679</v>
      </c>
      <c r="U12" s="210">
        <v>130.483662940671</v>
      </c>
      <c r="V12" s="210">
        <v>135.37386070507301</v>
      </c>
      <c r="W12" s="210">
        <v>138.50713671539131</v>
      </c>
      <c r="X12" s="210">
        <v>122.479449699054</v>
      </c>
      <c r="Y12" s="210">
        <v>126.575857240343</v>
      </c>
      <c r="DA12" s="109" t="s">
        <v>3029</v>
      </c>
    </row>
    <row r="13" spans="1:105" ht="12" customHeight="1" x14ac:dyDescent="0.25">
      <c r="A13" s="24" t="s">
        <v>28</v>
      </c>
      <c r="B13" s="213">
        <v>5.1773860705073096</v>
      </c>
      <c r="C13" s="213">
        <v>7.0104901117798786</v>
      </c>
      <c r="D13" s="213">
        <v>1.292261392949269</v>
      </c>
      <c r="E13" s="213">
        <v>1.0016337059329321</v>
      </c>
      <c r="F13" s="213">
        <v>0</v>
      </c>
      <c r="G13" s="213">
        <v>0.48675838349097161</v>
      </c>
      <c r="H13" s="213">
        <v>0.48048151332760097</v>
      </c>
      <c r="I13" s="213">
        <v>0</v>
      </c>
      <c r="J13" s="213">
        <v>0</v>
      </c>
      <c r="K13" s="213">
        <v>0</v>
      </c>
      <c r="L13" s="213">
        <v>0</v>
      </c>
      <c r="M13" s="213">
        <v>0</v>
      </c>
      <c r="N13" s="213">
        <v>0</v>
      </c>
      <c r="O13" s="213">
        <v>0</v>
      </c>
      <c r="P13" s="213">
        <v>0</v>
      </c>
      <c r="Q13" s="213">
        <v>0</v>
      </c>
      <c r="R13" s="213">
        <v>0</v>
      </c>
      <c r="S13" s="213">
        <v>0</v>
      </c>
      <c r="T13" s="213">
        <v>0</v>
      </c>
      <c r="U13" s="213">
        <v>0</v>
      </c>
      <c r="V13" s="213">
        <v>0</v>
      </c>
      <c r="W13" s="213">
        <v>0</v>
      </c>
      <c r="X13" s="213">
        <v>0</v>
      </c>
      <c r="Y13" s="213">
        <v>0</v>
      </c>
      <c r="DA13" s="85" t="s">
        <v>3030</v>
      </c>
    </row>
    <row r="14" spans="1:105" ht="12" customHeight="1" x14ac:dyDescent="0.25">
      <c r="A14" s="14" t="s">
        <v>29</v>
      </c>
      <c r="B14" s="204">
        <f t="shared" ref="B14:Y14" si="2">B15+B16+B17+B18+B19</f>
        <v>102.6749785038693</v>
      </c>
      <c r="C14" s="204">
        <f t="shared" si="2"/>
        <v>67.762940670679271</v>
      </c>
      <c r="D14" s="204">
        <f t="shared" si="2"/>
        <v>47.222184006878756</v>
      </c>
      <c r="E14" s="204">
        <f t="shared" si="2"/>
        <v>46.360017196904558</v>
      </c>
      <c r="F14" s="204">
        <f t="shared" si="2"/>
        <v>52.624935511607902</v>
      </c>
      <c r="G14" s="204">
        <f t="shared" si="2"/>
        <v>65.052106620808232</v>
      </c>
      <c r="H14" s="204">
        <f t="shared" si="2"/>
        <v>81.032158211521917</v>
      </c>
      <c r="I14" s="204">
        <f t="shared" si="2"/>
        <v>55.191401547721398</v>
      </c>
      <c r="J14" s="204">
        <f t="shared" si="2"/>
        <v>61.213929492691321</v>
      </c>
      <c r="K14" s="204">
        <f t="shared" si="2"/>
        <v>49.987704213241607</v>
      </c>
      <c r="L14" s="204">
        <f t="shared" si="2"/>
        <v>35.859071367153902</v>
      </c>
      <c r="M14" s="204">
        <f t="shared" si="2"/>
        <v>27.63688736027515</v>
      </c>
      <c r="N14" s="204">
        <f t="shared" si="2"/>
        <v>26.619432502149621</v>
      </c>
      <c r="O14" s="204">
        <f t="shared" si="2"/>
        <v>24.584866723989691</v>
      </c>
      <c r="P14" s="204">
        <f t="shared" si="2"/>
        <v>23.648409286328466</v>
      </c>
      <c r="Q14" s="204">
        <f t="shared" si="2"/>
        <v>21.449097162510743</v>
      </c>
      <c r="R14" s="204">
        <f t="shared" si="2"/>
        <v>24.583920894239039</v>
      </c>
      <c r="S14" s="204">
        <f t="shared" si="2"/>
        <v>26.325021496130699</v>
      </c>
      <c r="T14" s="204">
        <f t="shared" si="2"/>
        <v>24.184264832330179</v>
      </c>
      <c r="U14" s="204">
        <f t="shared" si="2"/>
        <v>28.357523645743768</v>
      </c>
      <c r="V14" s="204">
        <f t="shared" si="2"/>
        <v>31.826311263972485</v>
      </c>
      <c r="W14" s="204">
        <f t="shared" si="2"/>
        <v>30.362940670679272</v>
      </c>
      <c r="X14" s="204">
        <f t="shared" si="2"/>
        <v>34.06973344797936</v>
      </c>
      <c r="Y14" s="204">
        <f t="shared" si="2"/>
        <v>33.059587274290635</v>
      </c>
      <c r="DA14" s="71"/>
    </row>
    <row r="15" spans="1:105" ht="12" customHeight="1" x14ac:dyDescent="0.25">
      <c r="A15" s="18" t="s">
        <v>30</v>
      </c>
      <c r="B15" s="204">
        <v>0</v>
      </c>
      <c r="C15" s="204">
        <v>0</v>
      </c>
      <c r="D15" s="204">
        <v>0</v>
      </c>
      <c r="E15" s="204">
        <v>0</v>
      </c>
      <c r="F15" s="204">
        <v>0</v>
      </c>
      <c r="G15" s="204">
        <v>0</v>
      </c>
      <c r="H15" s="204">
        <v>0</v>
      </c>
      <c r="I15" s="204">
        <v>0</v>
      </c>
      <c r="J15" s="204">
        <v>0</v>
      </c>
      <c r="K15" s="204">
        <v>0</v>
      </c>
      <c r="L15" s="204">
        <v>0</v>
      </c>
      <c r="M15" s="204">
        <v>0</v>
      </c>
      <c r="N15" s="204">
        <v>0</v>
      </c>
      <c r="O15" s="204">
        <v>0</v>
      </c>
      <c r="P15" s="204">
        <v>0</v>
      </c>
      <c r="Q15" s="204">
        <v>0</v>
      </c>
      <c r="R15" s="204">
        <v>0</v>
      </c>
      <c r="S15" s="204">
        <v>0</v>
      </c>
      <c r="T15" s="204">
        <v>0</v>
      </c>
      <c r="U15" s="204">
        <v>0</v>
      </c>
      <c r="V15" s="204">
        <v>0</v>
      </c>
      <c r="W15" s="204">
        <v>0</v>
      </c>
      <c r="X15" s="204">
        <v>0</v>
      </c>
      <c r="Y15" s="204">
        <v>0</v>
      </c>
      <c r="DA15" s="71" t="s">
        <v>3031</v>
      </c>
    </row>
    <row r="16" spans="1:105" ht="12" customHeight="1" x14ac:dyDescent="0.25">
      <c r="A16" s="18" t="s">
        <v>31</v>
      </c>
      <c r="B16" s="204">
        <v>0</v>
      </c>
      <c r="C16" s="204">
        <v>1.129750644883921</v>
      </c>
      <c r="D16" s="204">
        <v>1.129750644883921</v>
      </c>
      <c r="E16" s="204">
        <v>2.2595012897678419</v>
      </c>
      <c r="F16" s="204">
        <v>3.3892519346517629</v>
      </c>
      <c r="G16" s="204">
        <v>4.519002579535683</v>
      </c>
      <c r="H16" s="204">
        <v>6.778503869303524</v>
      </c>
      <c r="I16" s="204">
        <v>3.2997420464316418</v>
      </c>
      <c r="J16" s="204">
        <v>2.199828030954428</v>
      </c>
      <c r="K16" s="204">
        <v>2.199828030954428</v>
      </c>
      <c r="L16" s="204">
        <v>3.299656061908856</v>
      </c>
      <c r="M16" s="204">
        <v>2.1997420464316422</v>
      </c>
      <c r="N16" s="204">
        <v>2.1997420464316422</v>
      </c>
      <c r="O16" s="204">
        <v>2.1997420464316422</v>
      </c>
      <c r="P16" s="204">
        <v>3.299656061908856</v>
      </c>
      <c r="Q16" s="204">
        <v>1.099914015477214</v>
      </c>
      <c r="R16" s="204">
        <v>2.199828030954428</v>
      </c>
      <c r="S16" s="204">
        <v>2.785984522785899</v>
      </c>
      <c r="T16" s="204">
        <v>2.855288048151333</v>
      </c>
      <c r="U16" s="204">
        <v>5.1871023215821159</v>
      </c>
      <c r="V16" s="204">
        <v>7.6310404127257092</v>
      </c>
      <c r="W16" s="204">
        <v>5.1903697334479784</v>
      </c>
      <c r="X16" s="204">
        <v>4.8933791917454847</v>
      </c>
      <c r="Y16" s="204">
        <v>6.9215821152192607</v>
      </c>
      <c r="DA16" s="71" t="s">
        <v>3032</v>
      </c>
    </row>
    <row r="17" spans="1:105" ht="12" customHeight="1" x14ac:dyDescent="0.25">
      <c r="A17" s="18" t="s">
        <v>71</v>
      </c>
      <c r="B17" s="204">
        <v>86.271109200343929</v>
      </c>
      <c r="C17" s="204">
        <v>64.703353396388636</v>
      </c>
      <c r="D17" s="204">
        <v>44.162596732588128</v>
      </c>
      <c r="E17" s="204">
        <v>43.135597592433363</v>
      </c>
      <c r="F17" s="204">
        <v>48.270765262252787</v>
      </c>
      <c r="G17" s="204">
        <v>59.568185726569197</v>
      </c>
      <c r="H17" s="204">
        <v>72.24135855546001</v>
      </c>
      <c r="I17" s="204">
        <v>51.891659501289759</v>
      </c>
      <c r="J17" s="204">
        <v>59.014101461736892</v>
      </c>
      <c r="K17" s="204">
        <v>46.804213241616502</v>
      </c>
      <c r="L17" s="204">
        <v>32.559415305245047</v>
      </c>
      <c r="M17" s="204">
        <v>25.437145313843509</v>
      </c>
      <c r="N17" s="204">
        <v>24.41969045571798</v>
      </c>
      <c r="O17" s="204">
        <v>22.38512467755805</v>
      </c>
      <c r="P17" s="204">
        <v>20.34875322441961</v>
      </c>
      <c r="Q17" s="204">
        <v>20.349183147033528</v>
      </c>
      <c r="R17" s="204">
        <v>22.384092863284611</v>
      </c>
      <c r="S17" s="204">
        <v>23.375666380051591</v>
      </c>
      <c r="T17" s="204">
        <v>21.13619948409286</v>
      </c>
      <c r="U17" s="204">
        <v>22.949441100601891</v>
      </c>
      <c r="V17" s="204">
        <v>24.032932072226998</v>
      </c>
      <c r="W17" s="204">
        <v>25.0280309544282</v>
      </c>
      <c r="X17" s="204">
        <v>29.000429922613929</v>
      </c>
      <c r="Y17" s="204">
        <v>25.924419604471201</v>
      </c>
      <c r="DA17" s="71" t="s">
        <v>3033</v>
      </c>
    </row>
    <row r="18" spans="1:105" ht="12" customHeight="1" x14ac:dyDescent="0.25">
      <c r="A18" s="18" t="s">
        <v>32</v>
      </c>
      <c r="B18" s="204">
        <v>16.403869303525369</v>
      </c>
      <c r="C18" s="204">
        <v>1.9298366294067071</v>
      </c>
      <c r="D18" s="204">
        <v>1.9298366294067071</v>
      </c>
      <c r="E18" s="204">
        <v>0.96491831470335332</v>
      </c>
      <c r="F18" s="204">
        <v>0.96491831470335332</v>
      </c>
      <c r="G18" s="204">
        <v>0.96491831470335332</v>
      </c>
      <c r="H18" s="204">
        <v>0.96491831470335332</v>
      </c>
      <c r="I18" s="204">
        <v>0</v>
      </c>
      <c r="J18" s="204">
        <v>0</v>
      </c>
      <c r="K18" s="204">
        <v>0.98366294067067916</v>
      </c>
      <c r="L18" s="204">
        <v>0</v>
      </c>
      <c r="M18" s="204">
        <v>0</v>
      </c>
      <c r="N18" s="204">
        <v>0</v>
      </c>
      <c r="O18" s="204">
        <v>0</v>
      </c>
      <c r="P18" s="204">
        <v>0</v>
      </c>
      <c r="Q18" s="204">
        <v>0</v>
      </c>
      <c r="R18" s="204">
        <v>0</v>
      </c>
      <c r="S18" s="204">
        <v>0</v>
      </c>
      <c r="T18" s="204">
        <v>0</v>
      </c>
      <c r="U18" s="204">
        <v>0</v>
      </c>
      <c r="V18" s="204">
        <v>0</v>
      </c>
      <c r="W18" s="204">
        <v>0</v>
      </c>
      <c r="X18" s="204">
        <v>0</v>
      </c>
      <c r="Y18" s="204">
        <v>0</v>
      </c>
      <c r="DA18" s="71" t="s">
        <v>3034</v>
      </c>
    </row>
    <row r="19" spans="1:105" ht="12" customHeight="1" x14ac:dyDescent="0.25">
      <c r="A19" s="18" t="s">
        <v>33</v>
      </c>
      <c r="B19" s="204">
        <v>0</v>
      </c>
      <c r="C19" s="204">
        <v>0</v>
      </c>
      <c r="D19" s="204">
        <v>0</v>
      </c>
      <c r="E19" s="204">
        <v>0</v>
      </c>
      <c r="F19" s="204">
        <v>0</v>
      </c>
      <c r="G19" s="204">
        <v>0</v>
      </c>
      <c r="H19" s="204">
        <v>1.04737747205503</v>
      </c>
      <c r="I19" s="204">
        <v>0</v>
      </c>
      <c r="J19" s="204">
        <v>0</v>
      </c>
      <c r="K19" s="204">
        <v>0</v>
      </c>
      <c r="L19" s="204">
        <v>0</v>
      </c>
      <c r="M19" s="204">
        <v>0</v>
      </c>
      <c r="N19" s="204">
        <v>0</v>
      </c>
      <c r="O19" s="204">
        <v>0</v>
      </c>
      <c r="P19" s="204">
        <v>0</v>
      </c>
      <c r="Q19" s="204">
        <v>0</v>
      </c>
      <c r="R19" s="204">
        <v>0</v>
      </c>
      <c r="S19" s="204">
        <v>0.16337059329320719</v>
      </c>
      <c r="T19" s="204">
        <v>0.19277730008598451</v>
      </c>
      <c r="U19" s="204">
        <v>0.22098022355975919</v>
      </c>
      <c r="V19" s="204">
        <v>0.1623387790197765</v>
      </c>
      <c r="W19" s="204">
        <v>0.14453998280309549</v>
      </c>
      <c r="X19" s="204">
        <v>0.17592433361994839</v>
      </c>
      <c r="Y19" s="204">
        <v>0.21358555460017201</v>
      </c>
      <c r="DA19" s="71" t="s">
        <v>3035</v>
      </c>
    </row>
    <row r="20" spans="1:105" ht="12" customHeight="1" x14ac:dyDescent="0.25">
      <c r="A20" s="14" t="s">
        <v>34</v>
      </c>
      <c r="B20" s="204">
        <f t="shared" ref="B20:Y20" si="3">B21+B22</f>
        <v>31.74978503869303</v>
      </c>
      <c r="C20" s="204">
        <f t="shared" si="3"/>
        <v>36.11349957007738</v>
      </c>
      <c r="D20" s="204">
        <f t="shared" si="3"/>
        <v>33.190025795356831</v>
      </c>
      <c r="E20" s="204">
        <f t="shared" si="3"/>
        <v>33.168529664660369</v>
      </c>
      <c r="F20" s="204">
        <f t="shared" si="3"/>
        <v>33.899398108340499</v>
      </c>
      <c r="G20" s="204">
        <f t="shared" si="3"/>
        <v>43.29320722269992</v>
      </c>
      <c r="H20" s="204">
        <f t="shared" si="3"/>
        <v>46.797076526225268</v>
      </c>
      <c r="I20" s="204">
        <f t="shared" si="3"/>
        <v>32.222699914015479</v>
      </c>
      <c r="J20" s="204">
        <f t="shared" si="3"/>
        <v>31.79277730008598</v>
      </c>
      <c r="K20" s="204">
        <f t="shared" si="3"/>
        <v>30.760963026655201</v>
      </c>
      <c r="L20" s="204">
        <f t="shared" si="3"/>
        <v>33.147033533963892</v>
      </c>
      <c r="M20" s="204">
        <f t="shared" si="3"/>
        <v>30.28804815133276</v>
      </c>
      <c r="N20" s="204">
        <f t="shared" si="3"/>
        <v>32.050730868443679</v>
      </c>
      <c r="O20" s="204">
        <f t="shared" si="3"/>
        <v>27.60103181427343</v>
      </c>
      <c r="P20" s="204">
        <f t="shared" si="3"/>
        <v>27.235597592433361</v>
      </c>
      <c r="Q20" s="204">
        <f t="shared" si="3"/>
        <v>29.686156491831461</v>
      </c>
      <c r="R20" s="204">
        <f t="shared" si="3"/>
        <v>29.21324161650902</v>
      </c>
      <c r="S20" s="204">
        <f t="shared" si="3"/>
        <v>32.065434221840057</v>
      </c>
      <c r="T20" s="204">
        <f t="shared" si="3"/>
        <v>29.532330180567499</v>
      </c>
      <c r="U20" s="204">
        <f t="shared" si="3"/>
        <v>32.758039552880483</v>
      </c>
      <c r="V20" s="204">
        <f t="shared" si="3"/>
        <v>38.375838349097151</v>
      </c>
      <c r="W20" s="204">
        <f t="shared" si="3"/>
        <v>36.922184006878759</v>
      </c>
      <c r="X20" s="204">
        <f t="shared" si="3"/>
        <v>19.23267411865864</v>
      </c>
      <c r="Y20" s="204">
        <f t="shared" si="3"/>
        <v>31.820378331900262</v>
      </c>
      <c r="DA20" s="71"/>
    </row>
    <row r="21" spans="1:105" ht="12" customHeight="1" x14ac:dyDescent="0.25">
      <c r="A21" s="18" t="s">
        <v>73</v>
      </c>
      <c r="B21" s="204">
        <v>31.74978503869303</v>
      </c>
      <c r="C21" s="204">
        <v>36.11349957007738</v>
      </c>
      <c r="D21" s="204">
        <v>33.190025795356831</v>
      </c>
      <c r="E21" s="204">
        <v>33.168529664660369</v>
      </c>
      <c r="F21" s="204">
        <v>33.899398108340499</v>
      </c>
      <c r="G21" s="204">
        <v>43.29320722269992</v>
      </c>
      <c r="H21" s="204">
        <v>46.797076526225268</v>
      </c>
      <c r="I21" s="204">
        <v>32.222699914015479</v>
      </c>
      <c r="J21" s="204">
        <v>31.79277730008598</v>
      </c>
      <c r="K21" s="204">
        <v>30.760963026655201</v>
      </c>
      <c r="L21" s="204">
        <v>33.147033533963892</v>
      </c>
      <c r="M21" s="204">
        <v>30.28804815133276</v>
      </c>
      <c r="N21" s="204">
        <v>32.050730868443679</v>
      </c>
      <c r="O21" s="204">
        <v>27.60103181427343</v>
      </c>
      <c r="P21" s="204">
        <v>27.235597592433361</v>
      </c>
      <c r="Q21" s="204">
        <v>29.686156491831461</v>
      </c>
      <c r="R21" s="204">
        <v>29.21324161650902</v>
      </c>
      <c r="S21" s="204">
        <v>32.065434221840057</v>
      </c>
      <c r="T21" s="204">
        <v>29.532330180567499</v>
      </c>
      <c r="U21" s="204">
        <v>32.758039552880483</v>
      </c>
      <c r="V21" s="204">
        <v>38.375838349097151</v>
      </c>
      <c r="W21" s="204">
        <v>36.922184006878759</v>
      </c>
      <c r="X21" s="204">
        <v>19.23267411865864</v>
      </c>
      <c r="Y21" s="204">
        <v>31.820378331900262</v>
      </c>
      <c r="DA21" s="71" t="s">
        <v>3036</v>
      </c>
    </row>
    <row r="22" spans="1:105" ht="12" customHeight="1" x14ac:dyDescent="0.25">
      <c r="A22" s="18" t="s">
        <v>36</v>
      </c>
      <c r="B22" s="204">
        <v>0</v>
      </c>
      <c r="C22" s="204">
        <v>0</v>
      </c>
      <c r="D22" s="204">
        <v>0</v>
      </c>
      <c r="E22" s="204">
        <v>0</v>
      </c>
      <c r="F22" s="204">
        <v>0</v>
      </c>
      <c r="G22" s="204">
        <v>0</v>
      </c>
      <c r="H22" s="204">
        <v>0</v>
      </c>
      <c r="I22" s="204">
        <v>0</v>
      </c>
      <c r="J22" s="204">
        <v>0</v>
      </c>
      <c r="K22" s="204">
        <v>0</v>
      </c>
      <c r="L22" s="204">
        <v>0</v>
      </c>
      <c r="M22" s="204">
        <v>0</v>
      </c>
      <c r="N22" s="204">
        <v>0</v>
      </c>
      <c r="O22" s="204">
        <v>0</v>
      </c>
      <c r="P22" s="204">
        <v>0</v>
      </c>
      <c r="Q22" s="204">
        <v>0</v>
      </c>
      <c r="R22" s="204">
        <v>0</v>
      </c>
      <c r="S22" s="204">
        <v>0</v>
      </c>
      <c r="T22" s="204">
        <v>0</v>
      </c>
      <c r="U22" s="204">
        <v>0</v>
      </c>
      <c r="V22" s="204">
        <v>0</v>
      </c>
      <c r="W22" s="204">
        <v>0</v>
      </c>
      <c r="X22" s="204">
        <v>0</v>
      </c>
      <c r="Y22" s="204">
        <v>0</v>
      </c>
      <c r="DA22" s="71" t="s">
        <v>3037</v>
      </c>
    </row>
    <row r="23" spans="1:105" ht="12" customHeight="1" x14ac:dyDescent="0.25">
      <c r="A23" s="14" t="s">
        <v>37</v>
      </c>
      <c r="B23" s="204">
        <f t="shared" ref="B23:Y23" si="4">B24+B25+B26+B27+B28+B29</f>
        <v>12.89767841788478</v>
      </c>
      <c r="C23" s="204">
        <f t="shared" si="4"/>
        <v>10.628632846087701</v>
      </c>
      <c r="D23" s="204">
        <f t="shared" si="4"/>
        <v>11.70343938091143</v>
      </c>
      <c r="E23" s="204">
        <f t="shared" si="4"/>
        <v>14.18744625967326</v>
      </c>
      <c r="F23" s="204">
        <f t="shared" si="4"/>
        <v>14.61736887360275</v>
      </c>
      <c r="G23" s="204">
        <f t="shared" si="4"/>
        <v>16.456491831470331</v>
      </c>
      <c r="H23" s="204">
        <f t="shared" si="4"/>
        <v>16.217626827171109</v>
      </c>
      <c r="I23" s="204">
        <f t="shared" si="4"/>
        <v>17.0774720550301</v>
      </c>
      <c r="J23" s="204">
        <f t="shared" si="4"/>
        <v>16.313155631986241</v>
      </c>
      <c r="K23" s="204">
        <f t="shared" si="4"/>
        <v>11.44067067927773</v>
      </c>
      <c r="L23" s="204">
        <f t="shared" si="4"/>
        <v>10.46147893379192</v>
      </c>
      <c r="M23" s="204">
        <f t="shared" si="4"/>
        <v>8.3118658641444529</v>
      </c>
      <c r="N23" s="204">
        <f t="shared" si="4"/>
        <v>5.0635425623387791</v>
      </c>
      <c r="O23" s="204">
        <f t="shared" si="4"/>
        <v>4.9441100601891659</v>
      </c>
      <c r="P23" s="204">
        <f t="shared" si="4"/>
        <v>4.7769561478933804</v>
      </c>
      <c r="Q23" s="204">
        <f t="shared" si="4"/>
        <v>4.6335339638865003</v>
      </c>
      <c r="R23" s="204">
        <f t="shared" si="4"/>
        <v>3.0333619948409281</v>
      </c>
      <c r="S23" s="204">
        <f t="shared" si="4"/>
        <v>3.5253654342218401</v>
      </c>
      <c r="T23" s="204">
        <f t="shared" si="4"/>
        <v>3.706964746345657</v>
      </c>
      <c r="U23" s="204">
        <f t="shared" si="4"/>
        <v>3.2523645743766121</v>
      </c>
      <c r="V23" s="204">
        <f t="shared" si="4"/>
        <v>3.3407566638005148</v>
      </c>
      <c r="W23" s="204">
        <f t="shared" si="4"/>
        <v>3.9914875322441961</v>
      </c>
      <c r="X23" s="204">
        <f t="shared" si="4"/>
        <v>5.0361134995700771</v>
      </c>
      <c r="Y23" s="204">
        <f t="shared" si="4"/>
        <v>3.519537377918315</v>
      </c>
      <c r="DA23" s="71"/>
    </row>
    <row r="24" spans="1:105" ht="12" customHeight="1" x14ac:dyDescent="0.25">
      <c r="A24" s="18" t="s">
        <v>38</v>
      </c>
      <c r="B24" s="204">
        <v>12.89767841788478</v>
      </c>
      <c r="C24" s="204">
        <v>10.628632846087701</v>
      </c>
      <c r="D24" s="204">
        <v>11.70343938091143</v>
      </c>
      <c r="E24" s="204">
        <v>14.18744625967326</v>
      </c>
      <c r="F24" s="204">
        <v>14.61736887360275</v>
      </c>
      <c r="G24" s="204">
        <v>16.456491831470331</v>
      </c>
      <c r="H24" s="204">
        <v>16.217626827171109</v>
      </c>
      <c r="I24" s="204">
        <v>17.0774720550301</v>
      </c>
      <c r="J24" s="204">
        <v>16.313155631986241</v>
      </c>
      <c r="K24" s="204">
        <v>11.44067067927773</v>
      </c>
      <c r="L24" s="204">
        <v>10.46147893379192</v>
      </c>
      <c r="M24" s="204">
        <v>8.3118658641444529</v>
      </c>
      <c r="N24" s="204">
        <v>5.0635425623387791</v>
      </c>
      <c r="O24" s="204">
        <v>4.9441100601891659</v>
      </c>
      <c r="P24" s="204">
        <v>4.7769561478933804</v>
      </c>
      <c r="Q24" s="204">
        <v>4.6335339638865003</v>
      </c>
      <c r="R24" s="204">
        <v>3.0333619948409281</v>
      </c>
      <c r="S24" s="204">
        <v>3.5253654342218401</v>
      </c>
      <c r="T24" s="204">
        <v>3.706964746345657</v>
      </c>
      <c r="U24" s="204">
        <v>3.2523645743766121</v>
      </c>
      <c r="V24" s="204">
        <v>3.3407566638005148</v>
      </c>
      <c r="W24" s="204">
        <v>3.9914875322441961</v>
      </c>
      <c r="X24" s="204">
        <v>5.0361134995700771</v>
      </c>
      <c r="Y24" s="204">
        <v>3.4920034393809121</v>
      </c>
      <c r="DA24" s="71" t="s">
        <v>3038</v>
      </c>
    </row>
    <row r="25" spans="1:105" ht="12" customHeight="1" x14ac:dyDescent="0.25">
      <c r="A25" s="18" t="s">
        <v>74</v>
      </c>
      <c r="B25" s="204">
        <v>0</v>
      </c>
      <c r="C25" s="204">
        <v>0</v>
      </c>
      <c r="D25" s="204">
        <v>0</v>
      </c>
      <c r="E25" s="204">
        <v>0</v>
      </c>
      <c r="F25" s="204">
        <v>0</v>
      </c>
      <c r="G25" s="204">
        <v>0</v>
      </c>
      <c r="H25" s="204">
        <v>0</v>
      </c>
      <c r="I25" s="204">
        <v>0</v>
      </c>
      <c r="J25" s="204">
        <v>0</v>
      </c>
      <c r="K25" s="204">
        <v>0</v>
      </c>
      <c r="L25" s="204">
        <v>0</v>
      </c>
      <c r="M25" s="204">
        <v>0</v>
      </c>
      <c r="N25" s="204">
        <v>0</v>
      </c>
      <c r="O25" s="204">
        <v>0</v>
      </c>
      <c r="P25" s="204">
        <v>0</v>
      </c>
      <c r="Q25" s="204">
        <v>0</v>
      </c>
      <c r="R25" s="204">
        <v>0</v>
      </c>
      <c r="S25" s="204">
        <v>0</v>
      </c>
      <c r="T25" s="204">
        <v>0</v>
      </c>
      <c r="U25" s="204">
        <v>0</v>
      </c>
      <c r="V25" s="204">
        <v>0</v>
      </c>
      <c r="W25" s="204">
        <v>0</v>
      </c>
      <c r="X25" s="204">
        <v>0</v>
      </c>
      <c r="Y25" s="204">
        <v>0</v>
      </c>
      <c r="DA25" s="71" t="s">
        <v>3039</v>
      </c>
    </row>
    <row r="26" spans="1:105" ht="12" customHeight="1" x14ac:dyDescent="0.25">
      <c r="A26" s="18" t="s">
        <v>75</v>
      </c>
      <c r="B26" s="204">
        <v>0</v>
      </c>
      <c r="C26" s="204">
        <v>0</v>
      </c>
      <c r="D26" s="204">
        <v>0</v>
      </c>
      <c r="E26" s="204">
        <v>0</v>
      </c>
      <c r="F26" s="204">
        <v>0</v>
      </c>
      <c r="G26" s="204">
        <v>0</v>
      </c>
      <c r="H26" s="204">
        <v>0</v>
      </c>
      <c r="I26" s="204">
        <v>0</v>
      </c>
      <c r="J26" s="204">
        <v>0</v>
      </c>
      <c r="K26" s="204">
        <v>0</v>
      </c>
      <c r="L26" s="204">
        <v>0</v>
      </c>
      <c r="M26" s="204">
        <v>0</v>
      </c>
      <c r="N26" s="204">
        <v>0</v>
      </c>
      <c r="O26" s="204">
        <v>0</v>
      </c>
      <c r="P26" s="204">
        <v>0</v>
      </c>
      <c r="Q26" s="204">
        <v>0</v>
      </c>
      <c r="R26" s="204">
        <v>0</v>
      </c>
      <c r="S26" s="204">
        <v>0</v>
      </c>
      <c r="T26" s="204">
        <v>0</v>
      </c>
      <c r="U26" s="204">
        <v>0</v>
      </c>
      <c r="V26" s="204">
        <v>0</v>
      </c>
      <c r="W26" s="204">
        <v>0</v>
      </c>
      <c r="X26" s="204">
        <v>0</v>
      </c>
      <c r="Y26" s="204">
        <v>0</v>
      </c>
      <c r="DA26" s="71" t="s">
        <v>3040</v>
      </c>
    </row>
    <row r="27" spans="1:105" ht="12" customHeight="1" x14ac:dyDescent="0.25">
      <c r="A27" s="18" t="s">
        <v>76</v>
      </c>
      <c r="B27" s="204">
        <v>0</v>
      </c>
      <c r="C27" s="204">
        <v>0</v>
      </c>
      <c r="D27" s="204">
        <v>0</v>
      </c>
      <c r="E27" s="204">
        <v>0</v>
      </c>
      <c r="F27" s="204">
        <v>0</v>
      </c>
      <c r="G27" s="204">
        <v>0</v>
      </c>
      <c r="H27" s="204">
        <v>0</v>
      </c>
      <c r="I27" s="204">
        <v>0</v>
      </c>
      <c r="J27" s="204">
        <v>0</v>
      </c>
      <c r="K27" s="204">
        <v>0</v>
      </c>
      <c r="L27" s="204">
        <v>0</v>
      </c>
      <c r="M27" s="204">
        <v>0</v>
      </c>
      <c r="N27" s="204">
        <v>0</v>
      </c>
      <c r="O27" s="204">
        <v>0</v>
      </c>
      <c r="P27" s="204">
        <v>0</v>
      </c>
      <c r="Q27" s="204">
        <v>0</v>
      </c>
      <c r="R27" s="204">
        <v>0</v>
      </c>
      <c r="S27" s="204">
        <v>0</v>
      </c>
      <c r="T27" s="204">
        <v>0</v>
      </c>
      <c r="U27" s="204">
        <v>0</v>
      </c>
      <c r="V27" s="204">
        <v>0</v>
      </c>
      <c r="W27" s="204">
        <v>0</v>
      </c>
      <c r="X27" s="204">
        <v>0</v>
      </c>
      <c r="Y27" s="204">
        <v>0</v>
      </c>
      <c r="DA27" s="71" t="s">
        <v>3041</v>
      </c>
    </row>
    <row r="28" spans="1:105" ht="12" customHeight="1" x14ac:dyDescent="0.25">
      <c r="A28" s="18" t="s">
        <v>77</v>
      </c>
      <c r="B28" s="204">
        <v>0</v>
      </c>
      <c r="C28" s="204">
        <v>0</v>
      </c>
      <c r="D28" s="204">
        <v>0</v>
      </c>
      <c r="E28" s="204">
        <v>0</v>
      </c>
      <c r="F28" s="204">
        <v>0</v>
      </c>
      <c r="G28" s="204">
        <v>0</v>
      </c>
      <c r="H28" s="204">
        <v>0</v>
      </c>
      <c r="I28" s="204">
        <v>0</v>
      </c>
      <c r="J28" s="204">
        <v>0</v>
      </c>
      <c r="K28" s="204">
        <v>0</v>
      </c>
      <c r="L28" s="204">
        <v>0</v>
      </c>
      <c r="M28" s="204">
        <v>0</v>
      </c>
      <c r="N28" s="204">
        <v>0</v>
      </c>
      <c r="O28" s="204">
        <v>0</v>
      </c>
      <c r="P28" s="204">
        <v>0</v>
      </c>
      <c r="Q28" s="204">
        <v>0</v>
      </c>
      <c r="R28" s="204">
        <v>0</v>
      </c>
      <c r="S28" s="204">
        <v>0</v>
      </c>
      <c r="T28" s="204">
        <v>0</v>
      </c>
      <c r="U28" s="204">
        <v>0</v>
      </c>
      <c r="V28" s="204">
        <v>0</v>
      </c>
      <c r="W28" s="204">
        <v>0</v>
      </c>
      <c r="X28" s="204">
        <v>0</v>
      </c>
      <c r="Y28" s="204">
        <v>0</v>
      </c>
      <c r="DA28" s="71" t="s">
        <v>3042</v>
      </c>
    </row>
    <row r="29" spans="1:105" ht="12" customHeight="1" x14ac:dyDescent="0.25">
      <c r="A29" s="18" t="s">
        <v>78</v>
      </c>
      <c r="B29" s="204">
        <v>0</v>
      </c>
      <c r="C29" s="204">
        <v>0</v>
      </c>
      <c r="D29" s="204">
        <v>0</v>
      </c>
      <c r="E29" s="204">
        <v>0</v>
      </c>
      <c r="F29" s="204">
        <v>0</v>
      </c>
      <c r="G29" s="204">
        <v>0</v>
      </c>
      <c r="H29" s="204">
        <v>0</v>
      </c>
      <c r="I29" s="204">
        <v>0</v>
      </c>
      <c r="J29" s="204">
        <v>0</v>
      </c>
      <c r="K29" s="204">
        <v>0</v>
      </c>
      <c r="L29" s="204">
        <v>0</v>
      </c>
      <c r="M29" s="204">
        <v>0</v>
      </c>
      <c r="N29" s="204">
        <v>0</v>
      </c>
      <c r="O29" s="204">
        <v>0</v>
      </c>
      <c r="P29" s="204">
        <v>0</v>
      </c>
      <c r="Q29" s="204">
        <v>0</v>
      </c>
      <c r="R29" s="204">
        <v>0</v>
      </c>
      <c r="S29" s="204">
        <v>0</v>
      </c>
      <c r="T29" s="204">
        <v>0</v>
      </c>
      <c r="U29" s="204">
        <v>0</v>
      </c>
      <c r="V29" s="204">
        <v>0</v>
      </c>
      <c r="W29" s="204">
        <v>0</v>
      </c>
      <c r="X29" s="204">
        <v>0</v>
      </c>
      <c r="Y29" s="204">
        <v>2.753393853740304E-2</v>
      </c>
      <c r="DA29" s="71" t="s">
        <v>3043</v>
      </c>
    </row>
    <row r="30" spans="1:105" ht="12" customHeight="1" x14ac:dyDescent="0.25">
      <c r="A30" s="14" t="s">
        <v>39</v>
      </c>
      <c r="B30" s="204">
        <v>26.273086844368009</v>
      </c>
      <c r="C30" s="204">
        <v>26.535769561478929</v>
      </c>
      <c r="D30" s="204">
        <v>24.839982803095442</v>
      </c>
      <c r="E30" s="204">
        <v>9.2433361994840926</v>
      </c>
      <c r="F30" s="204">
        <v>9.6493551160791053</v>
      </c>
      <c r="G30" s="204">
        <v>13.112639724849529</v>
      </c>
      <c r="H30" s="204">
        <v>11.703439380911441</v>
      </c>
      <c r="I30" s="204">
        <v>11.775150472914881</v>
      </c>
      <c r="J30" s="204">
        <v>11.201891659501291</v>
      </c>
      <c r="K30" s="204">
        <v>6.8309544282029231</v>
      </c>
      <c r="L30" s="204">
        <v>8.0012897678417882</v>
      </c>
      <c r="M30" s="204">
        <v>8.1685296646603618</v>
      </c>
      <c r="N30" s="204">
        <v>8.2402407566638001</v>
      </c>
      <c r="O30" s="204">
        <v>6.2338779019776434</v>
      </c>
      <c r="P30" s="204">
        <v>5.8039552880481518</v>
      </c>
      <c r="Q30" s="204">
        <v>5.4457437661220984</v>
      </c>
      <c r="R30" s="204">
        <v>5.9950988822012032</v>
      </c>
      <c r="S30" s="204">
        <v>6.5582115219260526</v>
      </c>
      <c r="T30" s="204">
        <v>4.4530524505588991</v>
      </c>
      <c r="U30" s="204">
        <v>5.0925193465176273</v>
      </c>
      <c r="V30" s="204">
        <v>5.3206362854686153</v>
      </c>
      <c r="W30" s="204">
        <v>5.0071367153912298</v>
      </c>
      <c r="X30" s="204">
        <v>4.0908856405846938</v>
      </c>
      <c r="Y30" s="204">
        <v>3.020636285468616</v>
      </c>
      <c r="DA30" s="71" t="s">
        <v>3044</v>
      </c>
    </row>
    <row r="31" spans="1:105" ht="12" customHeight="1" x14ac:dyDescent="0.25">
      <c r="A31" s="21" t="s">
        <v>40</v>
      </c>
      <c r="B31" s="207">
        <v>38.607050730868437</v>
      </c>
      <c r="C31" s="207">
        <v>42.390369733447983</v>
      </c>
      <c r="D31" s="207">
        <v>41.014617368873601</v>
      </c>
      <c r="E31" s="207">
        <v>43.422184006878759</v>
      </c>
      <c r="F31" s="207">
        <v>46.173688736027508</v>
      </c>
      <c r="G31" s="207">
        <v>55.631986242476337</v>
      </c>
      <c r="H31" s="207">
        <v>64.316423043852112</v>
      </c>
      <c r="I31" s="207">
        <v>58.297506448839208</v>
      </c>
      <c r="J31" s="207">
        <v>52.192605331040419</v>
      </c>
      <c r="K31" s="207">
        <v>47.377472055030083</v>
      </c>
      <c r="L31" s="207">
        <v>50.472914875322438</v>
      </c>
      <c r="M31" s="207">
        <v>48.409286328460873</v>
      </c>
      <c r="N31" s="207">
        <v>45.915735167669823</v>
      </c>
      <c r="O31" s="207">
        <v>49.097162510748063</v>
      </c>
      <c r="P31" s="207">
        <v>50.988822012037829</v>
      </c>
      <c r="Q31" s="207">
        <v>51.762682717110913</v>
      </c>
      <c r="R31" s="207">
        <v>55.11607910576096</v>
      </c>
      <c r="S31" s="207">
        <v>59.340498710232147</v>
      </c>
      <c r="T31" s="207">
        <v>57.882889079965601</v>
      </c>
      <c r="U31" s="207">
        <v>61.023215821152192</v>
      </c>
      <c r="V31" s="207">
        <v>56.510318142734292</v>
      </c>
      <c r="W31" s="207">
        <v>62.223387790197762</v>
      </c>
      <c r="X31" s="207">
        <v>60.050042992261389</v>
      </c>
      <c r="Y31" s="207">
        <v>55.155717970765259</v>
      </c>
      <c r="DA31" s="86" t="s">
        <v>3045</v>
      </c>
    </row>
    <row r="32" spans="1:105" ht="12" customHeight="1" x14ac:dyDescent="0.25">
      <c r="A32" s="172"/>
      <c r="B32" s="172"/>
      <c r="C32" s="172"/>
      <c r="D32" s="172"/>
      <c r="E32" s="172"/>
      <c r="F32" s="172"/>
      <c r="G32" s="172"/>
      <c r="H32" s="172"/>
      <c r="I32" s="172"/>
      <c r="J32" s="172"/>
      <c r="K32" s="172"/>
      <c r="L32" s="172"/>
      <c r="M32" s="172"/>
      <c r="N32" s="172"/>
      <c r="O32" s="172"/>
      <c r="P32" s="172"/>
      <c r="Q32" s="172"/>
      <c r="R32" s="172"/>
      <c r="S32" s="172"/>
      <c r="T32" s="172"/>
      <c r="U32" s="172"/>
      <c r="V32" s="172"/>
      <c r="W32" s="172"/>
      <c r="X32" s="172"/>
      <c r="Y32" s="172"/>
      <c r="DA32" s="176"/>
    </row>
    <row r="33" spans="1:105" ht="12" customHeight="1" x14ac:dyDescent="0.25">
      <c r="A33" s="30" t="s">
        <v>84</v>
      </c>
      <c r="B33" s="203">
        <f>OIS_emi!B5</f>
        <v>418.23877491104122</v>
      </c>
      <c r="C33" s="203">
        <f>OIS_emi!C5</f>
        <v>322.67856945119718</v>
      </c>
      <c r="D33" s="203">
        <f>OIS_emi!D5</f>
        <v>229.32415800389239</v>
      </c>
      <c r="E33" s="203">
        <f>OIS_emi!E5</f>
        <v>224.8556576381641</v>
      </c>
      <c r="F33" s="203">
        <f>OIS_emi!F5</f>
        <v>241.45972344193791</v>
      </c>
      <c r="G33" s="203">
        <f>OIS_emi!G5</f>
        <v>303.51563856234372</v>
      </c>
      <c r="H33" s="203">
        <f>OIS_emi!H5</f>
        <v>360.04597824416771</v>
      </c>
      <c r="I33" s="203">
        <f>OIS_emi!I5</f>
        <v>245.39166216424169</v>
      </c>
      <c r="J33" s="203">
        <f>OIS_emi!J5</f>
        <v>263.57282928024853</v>
      </c>
      <c r="K33" s="203">
        <f>OIS_emi!K5</f>
        <v>226.45676412262509</v>
      </c>
      <c r="L33" s="203">
        <f>OIS_emi!L5</f>
        <v>187.58578716292271</v>
      </c>
      <c r="M33" s="203">
        <f>OIS_emi!M5</f>
        <v>155.8685221222278</v>
      </c>
      <c r="N33" s="203">
        <f>OIS_emi!N5</f>
        <v>156.8521310429434</v>
      </c>
      <c r="O33" s="203">
        <f>OIS_emi!O5</f>
        <v>140.08862592313329</v>
      </c>
      <c r="P33" s="203">
        <f>OIS_emi!P5</f>
        <v>135.81844956259619</v>
      </c>
      <c r="Q33" s="203">
        <f>OIS_emi!Q5</f>
        <v>135.76420908379339</v>
      </c>
      <c r="R33" s="203">
        <f>OIS_emi!R5</f>
        <v>143.8724019652189</v>
      </c>
      <c r="S33" s="203">
        <f>OIS_emi!S5</f>
        <v>155.6704551657615</v>
      </c>
      <c r="T33" s="203">
        <f>OIS_emi!T5</f>
        <v>143.0413624863948</v>
      </c>
      <c r="U33" s="203">
        <f>OIS_emi!U5</f>
        <v>162.4855082460505</v>
      </c>
      <c r="V33" s="203">
        <f>OIS_emi!V5</f>
        <v>185.32843091884629</v>
      </c>
      <c r="W33" s="203">
        <f>OIS_emi!W5</f>
        <v>178.5017296822935</v>
      </c>
      <c r="X33" s="203">
        <f>OIS_emi!X5</f>
        <v>148.58319564496909</v>
      </c>
      <c r="Y33" s="203">
        <f>OIS_emi!Y5</f>
        <v>174.07357992509091</v>
      </c>
      <c r="DA33" s="112"/>
    </row>
    <row r="34" spans="1:105" ht="12" customHeight="1" x14ac:dyDescent="0.25">
      <c r="A34" s="172"/>
      <c r="B34" s="172"/>
      <c r="C34" s="172"/>
      <c r="D34" s="172"/>
      <c r="E34" s="172"/>
      <c r="F34" s="172"/>
      <c r="G34" s="172"/>
      <c r="H34" s="172"/>
      <c r="I34" s="172"/>
      <c r="J34" s="172"/>
      <c r="K34" s="172"/>
      <c r="L34" s="172"/>
      <c r="M34" s="172"/>
      <c r="N34" s="172"/>
      <c r="O34" s="172"/>
      <c r="P34" s="172"/>
      <c r="Q34" s="172"/>
      <c r="R34" s="172"/>
      <c r="S34" s="172"/>
      <c r="T34" s="172"/>
      <c r="U34" s="172"/>
      <c r="V34" s="172"/>
      <c r="W34" s="172"/>
      <c r="X34" s="172"/>
      <c r="Y34" s="172"/>
      <c r="DA34" s="176"/>
    </row>
    <row r="35" spans="1:105" ht="12" customHeight="1" x14ac:dyDescent="0.25">
      <c r="A35" s="115" t="s">
        <v>86</v>
      </c>
      <c r="B35" s="284">
        <f t="shared" ref="B35:Y35" si="5">IF(B$12=0,"",B$12/B$3*1000)</f>
        <v>70.399113885809669</v>
      </c>
      <c r="C35" s="284">
        <f t="shared" si="5"/>
        <v>61.780772420772216</v>
      </c>
      <c r="D35" s="284">
        <f t="shared" si="5"/>
        <v>50.106704367804859</v>
      </c>
      <c r="E35" s="284">
        <f t="shared" si="5"/>
        <v>44.076137514428211</v>
      </c>
      <c r="F35" s="284">
        <f t="shared" si="5"/>
        <v>44.773445871131742</v>
      </c>
      <c r="G35" s="284">
        <f t="shared" si="5"/>
        <v>52.08566129280991</v>
      </c>
      <c r="H35" s="284">
        <f t="shared" si="5"/>
        <v>53.543086423801277</v>
      </c>
      <c r="I35" s="284">
        <f t="shared" si="5"/>
        <v>36.478274994476763</v>
      </c>
      <c r="J35" s="284">
        <f t="shared" si="5"/>
        <v>34.558912368161558</v>
      </c>
      <c r="K35" s="284">
        <f t="shared" si="5"/>
        <v>33.292483131921649</v>
      </c>
      <c r="L35" s="284">
        <f t="shared" si="5"/>
        <v>36.089155958484071</v>
      </c>
      <c r="M35" s="284">
        <f t="shared" si="5"/>
        <v>33.67512264251976</v>
      </c>
      <c r="N35" s="284">
        <f t="shared" si="5"/>
        <v>33.929521031623835</v>
      </c>
      <c r="O35" s="284">
        <f t="shared" si="5"/>
        <v>34.185733206667123</v>
      </c>
      <c r="P35" s="284">
        <f t="shared" si="5"/>
        <v>31.042954715747641</v>
      </c>
      <c r="Q35" s="284">
        <f t="shared" si="5"/>
        <v>31.359592264757403</v>
      </c>
      <c r="R35" s="284">
        <f t="shared" si="5"/>
        <v>31.56395407747268</v>
      </c>
      <c r="S35" s="284">
        <f t="shared" si="5"/>
        <v>31.55346690753781</v>
      </c>
      <c r="T35" s="284">
        <f t="shared" si="5"/>
        <v>27.398741013246923</v>
      </c>
      <c r="U35" s="284">
        <f t="shared" si="5"/>
        <v>28.116085271452786</v>
      </c>
      <c r="V35" s="284">
        <f t="shared" si="5"/>
        <v>30.561633091436789</v>
      </c>
      <c r="W35" s="284">
        <f t="shared" si="5"/>
        <v>28.648392011601864</v>
      </c>
      <c r="X35" s="284">
        <f t="shared" si="5"/>
        <v>22.92511562808134</v>
      </c>
      <c r="Y35" s="284">
        <f t="shared" si="5"/>
        <v>23.250524842090925</v>
      </c>
      <c r="DA35" s="118"/>
    </row>
    <row r="36" spans="1:105" ht="12" customHeight="1" x14ac:dyDescent="0.25">
      <c r="A36" s="158" t="s">
        <v>2135</v>
      </c>
      <c r="B36" s="344">
        <f t="shared" ref="B36:Y36" si="6">IF(B$12=0,"",B$12/B$5*1000)</f>
        <v>18.808096516869551</v>
      </c>
      <c r="C36" s="344">
        <f t="shared" si="6"/>
        <v>23.962842067043436</v>
      </c>
      <c r="D36" s="344">
        <f t="shared" si="6"/>
        <v>25.000179520375848</v>
      </c>
      <c r="E36" s="344">
        <f t="shared" si="6"/>
        <v>26.981557808442215</v>
      </c>
      <c r="F36" s="344">
        <f t="shared" si="6"/>
        <v>24.303149011471024</v>
      </c>
      <c r="G36" s="344">
        <f t="shared" si="6"/>
        <v>21.698996582053585</v>
      </c>
      <c r="H36" s="344">
        <f t="shared" si="6"/>
        <v>20.02833591210457</v>
      </c>
      <c r="I36" s="344">
        <f t="shared" si="6"/>
        <v>22.366514090557459</v>
      </c>
      <c r="J36" s="344">
        <f t="shared" si="6"/>
        <v>20.260683830782003</v>
      </c>
      <c r="K36" s="344">
        <f t="shared" si="6"/>
        <v>19.941980721790728</v>
      </c>
      <c r="L36" s="344">
        <f t="shared" si="6"/>
        <v>24.684771428120172</v>
      </c>
      <c r="M36" s="344">
        <f t="shared" si="6"/>
        <v>23.941974776077068</v>
      </c>
      <c r="N36" s="344">
        <f t="shared" si="6"/>
        <v>24.031479128018265</v>
      </c>
      <c r="O36" s="344">
        <f t="shared" si="6"/>
        <v>26.003227419719497</v>
      </c>
      <c r="P36" s="344">
        <f t="shared" si="6"/>
        <v>26.177461872474673</v>
      </c>
      <c r="Q36" s="344">
        <f t="shared" si="6"/>
        <v>24.867653191683807</v>
      </c>
      <c r="R36" s="344">
        <f t="shared" si="6"/>
        <v>24.636745517823048</v>
      </c>
      <c r="S36" s="344">
        <f t="shared" si="6"/>
        <v>24.362007173634495</v>
      </c>
      <c r="T36" s="344">
        <f t="shared" si="6"/>
        <v>23.972740311425003</v>
      </c>
      <c r="U36" s="344">
        <f t="shared" si="6"/>
        <v>23.105015946285796</v>
      </c>
      <c r="V36" s="344">
        <f t="shared" si="6"/>
        <v>22.225384862205232</v>
      </c>
      <c r="W36" s="344">
        <f t="shared" si="6"/>
        <v>22.732513223516705</v>
      </c>
      <c r="X36" s="344">
        <f t="shared" si="6"/>
        <v>19.656823989307011</v>
      </c>
      <c r="Y36" s="344">
        <f t="shared" si="6"/>
        <v>18.899314810018737</v>
      </c>
      <c r="DA36" s="119"/>
    </row>
    <row r="37" spans="1:105" ht="12" customHeight="1" x14ac:dyDescent="0.25">
      <c r="A37" s="158" t="s">
        <v>2136</v>
      </c>
      <c r="B37" s="344">
        <f>IF(OIS_ued!B$5=0,"",OIS_ued!B$5/B$5*1000)</f>
        <v>6.6029732361413922</v>
      </c>
      <c r="C37" s="344">
        <f>IF(OIS_ued!C$5=0,"",OIS_ued!C$5/C$5*1000)</f>
        <v>8.6845305606715328</v>
      </c>
      <c r="D37" s="344">
        <f>IF(OIS_ued!D$5=0,"",OIS_ued!D$5/D$5*1000)</f>
        <v>9.3300819821760932</v>
      </c>
      <c r="E37" s="344">
        <f>IF(OIS_ued!E$5=0,"",OIS_ued!E$5/E$5*1000)</f>
        <v>9.99879016934395</v>
      </c>
      <c r="F37" s="344">
        <f>IF(OIS_ued!F$5=0,"",OIS_ued!F$5/F$5*1000)</f>
        <v>9.0156734973600763</v>
      </c>
      <c r="G37" s="344">
        <f>IF(OIS_ued!G$5=0,"",OIS_ued!G$5/G$5*1000)</f>
        <v>8.0642192216926425</v>
      </c>
      <c r="H37" s="344">
        <f>IF(OIS_ued!H$5=0,"",OIS_ued!H$5/H$5*1000)</f>
        <v>7.3933483718727864</v>
      </c>
      <c r="I37" s="344">
        <f>IF(OIS_ued!I$5=0,"",OIS_ued!I$5/I$5*1000)</f>
        <v>8.4356978386028914</v>
      </c>
      <c r="J37" s="344">
        <f>IF(OIS_ued!J$5=0,"",OIS_ued!J$5/J$5*1000)</f>
        <v>7.5199571465523141</v>
      </c>
      <c r="K37" s="344">
        <f>IF(OIS_ued!K$5=0,"",OIS_ued!K$5/K$5*1000)</f>
        <v>7.4433161563555039</v>
      </c>
      <c r="L37" s="344">
        <f>IF(OIS_ued!L$5=0,"",OIS_ued!L$5/L$5*1000)</f>
        <v>9.437129581476448</v>
      </c>
      <c r="M37" s="344">
        <f>IF(OIS_ued!M$5=0,"",OIS_ued!M$5/M$5*1000)</f>
        <v>9.3047588097653993</v>
      </c>
      <c r="N37" s="344">
        <f>IF(OIS_ued!N$5=0,"",OIS_ued!N$5/N$5*1000)</f>
        <v>9.3365298154898024</v>
      </c>
      <c r="O37" s="344">
        <f>IF(OIS_ued!O$5=0,"",OIS_ued!O$5/O$5*1000)</f>
        <v>10.264660675365329</v>
      </c>
      <c r="P37" s="344">
        <f>IF(OIS_ued!P$5=0,"",OIS_ued!P$5/P$5*1000)</f>
        <v>10.398844771679327</v>
      </c>
      <c r="Q37" s="344">
        <f>IF(OIS_ued!Q$5=0,"",OIS_ued!Q$5/Q$5*1000)</f>
        <v>9.8940763053673813</v>
      </c>
      <c r="R37" s="344">
        <f>IF(OIS_ued!R$5=0,"",OIS_ued!R$5/R$5*1000)</f>
        <v>9.8596213797673844</v>
      </c>
      <c r="S37" s="344">
        <f>IF(OIS_ued!S$5=0,"",OIS_ued!S$5/S$5*1000)</f>
        <v>9.7346794224812037</v>
      </c>
      <c r="T37" s="344">
        <f>IF(OIS_ued!T$5=0,"",OIS_ued!T$5/T$5*1000)</f>
        <v>9.627599169668299</v>
      </c>
      <c r="U37" s="344">
        <f>IF(OIS_ued!U$5=0,"",OIS_ued!U$5/U$5*1000)</f>
        <v>9.2430827521122403</v>
      </c>
      <c r="V37" s="344">
        <f>IF(OIS_ued!V$5=0,"",OIS_ued!V$5/V$5*1000)</f>
        <v>8.6885831629291204</v>
      </c>
      <c r="W37" s="344">
        <f>IF(OIS_ued!W$5=0,"",OIS_ued!W$5/W$5*1000)</f>
        <v>9.0410314226180297</v>
      </c>
      <c r="X37" s="344">
        <f>IF(OIS_ued!X$5=0,"",OIS_ued!X$5/X$5*1000)</f>
        <v>7.9315913668904798</v>
      </c>
      <c r="Y37" s="344">
        <f>IF(OIS_ued!Y$5=0,"",OIS_ued!Y$5/Y$5*1000)</f>
        <v>7.4532149070870641</v>
      </c>
      <c r="DA37" s="119"/>
    </row>
    <row r="38" spans="1:105" ht="12" customHeight="1" x14ac:dyDescent="0.25">
      <c r="A38" s="159" t="s">
        <v>87</v>
      </c>
      <c r="B38" s="345">
        <f t="shared" ref="B38:Y38" si="7">IF(B$12=0,"",B$33/B$12)</f>
        <v>1.9239987169228365</v>
      </c>
      <c r="C38" s="345">
        <f t="shared" si="7"/>
        <v>1.69436927535409</v>
      </c>
      <c r="D38" s="345">
        <f t="shared" si="7"/>
        <v>1.4399129897346419</v>
      </c>
      <c r="E38" s="345">
        <f t="shared" si="7"/>
        <v>1.5256537953216784</v>
      </c>
      <c r="F38" s="345">
        <f t="shared" si="7"/>
        <v>1.538305441593937</v>
      </c>
      <c r="G38" s="345">
        <f t="shared" si="7"/>
        <v>1.5642459855553243</v>
      </c>
      <c r="H38" s="345">
        <f t="shared" si="7"/>
        <v>1.6325120847620744</v>
      </c>
      <c r="I38" s="345">
        <f t="shared" si="7"/>
        <v>1.4057385155469502</v>
      </c>
      <c r="J38" s="345">
        <f t="shared" si="7"/>
        <v>1.5260620493427921</v>
      </c>
      <c r="K38" s="345">
        <f t="shared" si="7"/>
        <v>1.5468594417887256</v>
      </c>
      <c r="L38" s="345">
        <f t="shared" si="7"/>
        <v>1.3598909310411014</v>
      </c>
      <c r="M38" s="345">
        <f t="shared" si="7"/>
        <v>1.2691365690948391</v>
      </c>
      <c r="N38" s="345">
        <f t="shared" si="7"/>
        <v>1.3304992309068344</v>
      </c>
      <c r="O38" s="345">
        <f t="shared" si="7"/>
        <v>1.2456635177679107</v>
      </c>
      <c r="P38" s="345">
        <f t="shared" si="7"/>
        <v>1.2077717394545306</v>
      </c>
      <c r="Q38" s="345">
        <f t="shared" si="7"/>
        <v>1.2016954937644977</v>
      </c>
      <c r="R38" s="345">
        <f t="shared" si="7"/>
        <v>1.2198603116915783</v>
      </c>
      <c r="S38" s="345">
        <f t="shared" si="7"/>
        <v>1.2179401941211643</v>
      </c>
      <c r="T38" s="345">
        <f t="shared" si="7"/>
        <v>1.1944051281600994</v>
      </c>
      <c r="U38" s="345">
        <f t="shared" si="7"/>
        <v>1.2452555713425233</v>
      </c>
      <c r="V38" s="345">
        <f t="shared" si="7"/>
        <v>1.3690119344576044</v>
      </c>
      <c r="W38" s="345">
        <f t="shared" si="7"/>
        <v>1.2887547451730541</v>
      </c>
      <c r="X38" s="345">
        <f t="shared" si="7"/>
        <v>1.2131275573988534</v>
      </c>
      <c r="Y38" s="345">
        <f t="shared" si="7"/>
        <v>1.3752510448699466</v>
      </c>
      <c r="DA38" s="164"/>
    </row>
    <row r="39" spans="1:105" ht="10.15" customHeight="1" x14ac:dyDescent="0.25"/>
    <row r="40" spans="1:105" ht="12" customHeight="1" x14ac:dyDescent="0.25">
      <c r="A40" s="8" t="s">
        <v>3046</v>
      </c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7">
    <tabColor theme="6" tint="-0.249977111117893"/>
    <pageSetUpPr fitToPage="1"/>
  </sheetPr>
  <dimension ref="A1:DA107"/>
  <sheetViews>
    <sheetView zoomScaleNormal="100"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Other industrial sectors / final energy consumption"</f>
        <v>SI: Other industrial sectors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89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27</v>
      </c>
      <c r="B5" s="223">
        <v>217.37996560619069</v>
      </c>
      <c r="C5" s="223">
        <v>190.44170249355099</v>
      </c>
      <c r="D5" s="223">
        <v>159.26251074806541</v>
      </c>
      <c r="E5" s="223">
        <v>147.38314703353399</v>
      </c>
      <c r="F5" s="223">
        <v>156.96474634565811</v>
      </c>
      <c r="G5" s="223">
        <v>194.03319002579531</v>
      </c>
      <c r="H5" s="223">
        <v>220.54720550300951</v>
      </c>
      <c r="I5" s="223">
        <v>174.56423043852061</v>
      </c>
      <c r="J5" s="223">
        <v>172.71435941530541</v>
      </c>
      <c r="K5" s="223">
        <v>146.39776440240729</v>
      </c>
      <c r="L5" s="223">
        <v>137.94178847807399</v>
      </c>
      <c r="M5" s="223">
        <v>122.8146173688737</v>
      </c>
      <c r="N5" s="223">
        <v>117.8896818572657</v>
      </c>
      <c r="O5" s="223">
        <v>112.46104901117791</v>
      </c>
      <c r="P5" s="223">
        <v>112.4537403267411</v>
      </c>
      <c r="Q5" s="223">
        <v>112.9772141014617</v>
      </c>
      <c r="R5" s="223">
        <v>117.9417024935513</v>
      </c>
      <c r="S5" s="223">
        <v>127.8145313843505</v>
      </c>
      <c r="T5" s="223">
        <v>119.7595012897679</v>
      </c>
      <c r="U5" s="223">
        <v>130.483662940671</v>
      </c>
      <c r="V5" s="223">
        <v>135.37386070507301</v>
      </c>
      <c r="W5" s="223">
        <v>138.50713671539131</v>
      </c>
      <c r="X5" s="223">
        <v>122.479449699054</v>
      </c>
      <c r="Y5" s="223">
        <v>126.575857240343</v>
      </c>
      <c r="DA5" s="89" t="s">
        <v>3029</v>
      </c>
    </row>
    <row r="6" spans="1:105" ht="12" customHeight="1" x14ac:dyDescent="0.25">
      <c r="A6" s="55" t="s">
        <v>91</v>
      </c>
      <c r="B6" s="259">
        <v>2.2730804451627642</v>
      </c>
      <c r="C6" s="259">
        <v>2.472165713443236</v>
      </c>
      <c r="D6" s="259">
        <v>2.2597430385143689</v>
      </c>
      <c r="E6" s="259">
        <v>2.011305987676554</v>
      </c>
      <c r="F6" s="259">
        <v>2.1965846946513339</v>
      </c>
      <c r="G6" s="259">
        <v>3.058339293854484</v>
      </c>
      <c r="H6" s="259">
        <v>3.407658720837778</v>
      </c>
      <c r="I6" s="259">
        <v>2.8201261950598289</v>
      </c>
      <c r="J6" s="259">
        <v>2.675609734480263</v>
      </c>
      <c r="K6" s="259">
        <v>2.5080864741581528</v>
      </c>
      <c r="L6" s="259">
        <v>2.6074859951513489</v>
      </c>
      <c r="M6" s="259">
        <v>2.4793894605404239</v>
      </c>
      <c r="N6" s="259">
        <v>2.370588061892783</v>
      </c>
      <c r="O6" s="259">
        <v>2.5954821890001929</v>
      </c>
      <c r="P6" s="259">
        <v>2.700701892208611</v>
      </c>
      <c r="Q6" s="259">
        <v>2.7568630943484842</v>
      </c>
      <c r="R6" s="259">
        <v>2.8729862116237732</v>
      </c>
      <c r="S6" s="259">
        <v>3.133751734338758</v>
      </c>
      <c r="T6" s="259">
        <v>3.1612210803796472</v>
      </c>
      <c r="U6" s="259">
        <v>3.3886903828180501</v>
      </c>
      <c r="V6" s="259">
        <v>3.0378616917396908</v>
      </c>
      <c r="W6" s="259">
        <v>3.4565235060058628</v>
      </c>
      <c r="X6" s="259">
        <v>3.3809590882646572</v>
      </c>
      <c r="Y6" s="259">
        <v>3.118158994067024</v>
      </c>
      <c r="DA6" s="67" t="s">
        <v>3047</v>
      </c>
    </row>
    <row r="7" spans="1:105" ht="12" customHeight="1" x14ac:dyDescent="0.25">
      <c r="A7" s="173" t="s">
        <v>92</v>
      </c>
      <c r="B7" s="224">
        <v>1.154654838313951</v>
      </c>
      <c r="C7" s="224">
        <v>1.2584118633891741</v>
      </c>
      <c r="D7" s="224">
        <v>1.1727463929773541</v>
      </c>
      <c r="E7" s="224">
        <v>1.1190570684781631</v>
      </c>
      <c r="F7" s="224">
        <v>1.2085133510492521</v>
      </c>
      <c r="G7" s="224">
        <v>1.588018688125008</v>
      </c>
      <c r="H7" s="224">
        <v>1.79444117430243</v>
      </c>
      <c r="I7" s="224">
        <v>1.5375070748851769</v>
      </c>
      <c r="J7" s="224">
        <v>1.425332278714436</v>
      </c>
      <c r="K7" s="224">
        <v>1.318223016089701</v>
      </c>
      <c r="L7" s="224">
        <v>1.382054136940337</v>
      </c>
      <c r="M7" s="224">
        <v>1.31735580224201</v>
      </c>
      <c r="N7" s="224">
        <v>1.2547507622395091</v>
      </c>
      <c r="O7" s="224">
        <v>1.359537929108255</v>
      </c>
      <c r="P7" s="224">
        <v>1.412752082192086</v>
      </c>
      <c r="Q7" s="224">
        <v>1.439982769206265</v>
      </c>
      <c r="R7" s="224">
        <v>1.512954218068669</v>
      </c>
      <c r="S7" s="224">
        <v>1.6417760761700011</v>
      </c>
      <c r="T7" s="224">
        <v>1.6335971128339439</v>
      </c>
      <c r="U7" s="224">
        <v>1.7408681246031401</v>
      </c>
      <c r="V7" s="224">
        <v>1.58134361456076</v>
      </c>
      <c r="W7" s="224">
        <v>1.7770054287722661</v>
      </c>
      <c r="X7" s="224">
        <v>1.7266218433199481</v>
      </c>
      <c r="Y7" s="224">
        <v>1.5930459159959669</v>
      </c>
      <c r="DA7" s="177" t="s">
        <v>3048</v>
      </c>
    </row>
    <row r="8" spans="1:105" ht="12" customHeight="1" x14ac:dyDescent="0.25">
      <c r="A8" s="173" t="s">
        <v>93</v>
      </c>
      <c r="B8" s="224">
        <v>1.992052323227455</v>
      </c>
      <c r="C8" s="224">
        <v>2.1740908739747731</v>
      </c>
      <c r="D8" s="224">
        <v>2.051966630983121</v>
      </c>
      <c r="E8" s="224">
        <v>2.0430331125588022</v>
      </c>
      <c r="F8" s="224">
        <v>2.1919880149242759</v>
      </c>
      <c r="G8" s="224">
        <v>2.779501727393662</v>
      </c>
      <c r="H8" s="224">
        <v>3.1690781327638251</v>
      </c>
      <c r="I8" s="224">
        <v>2.7737238507276261</v>
      </c>
      <c r="J8" s="224">
        <v>2.535451630678021</v>
      </c>
      <c r="K8" s="224">
        <v>2.325254897544681</v>
      </c>
      <c r="L8" s="224">
        <v>2.450775401780465</v>
      </c>
      <c r="M8" s="224">
        <v>2.3395834392573231</v>
      </c>
      <c r="N8" s="224">
        <v>2.2231059330025489</v>
      </c>
      <c r="O8" s="224">
        <v>2.3929784765596409</v>
      </c>
      <c r="P8" s="224">
        <v>2.4845151185293108</v>
      </c>
      <c r="Q8" s="224">
        <v>2.529996882340678</v>
      </c>
      <c r="R8" s="224">
        <v>2.672031395610226</v>
      </c>
      <c r="S8" s="224">
        <v>2.890079235426759</v>
      </c>
      <c r="T8" s="224">
        <v>2.850422198346076</v>
      </c>
      <c r="U8" s="224">
        <v>3.0259370482289629</v>
      </c>
      <c r="V8" s="224">
        <v>2.7722874270806388</v>
      </c>
      <c r="W8" s="224">
        <v>3.0902217593282142</v>
      </c>
      <c r="X8" s="224">
        <v>2.9894481620865498</v>
      </c>
      <c r="Y8" s="224">
        <v>2.7589039787224272</v>
      </c>
      <c r="DA8" s="177" t="s">
        <v>3049</v>
      </c>
    </row>
    <row r="9" spans="1:105" ht="12" customHeight="1" x14ac:dyDescent="0.25">
      <c r="A9" s="173" t="s">
        <v>94</v>
      </c>
      <c r="B9" s="224">
        <v>0.80823324838643329</v>
      </c>
      <c r="C9" s="224">
        <v>0.87865330535686592</v>
      </c>
      <c r="D9" s="224">
        <v>0.80000701612374026</v>
      </c>
      <c r="E9" s="224">
        <v>0.70151214855923816</v>
      </c>
      <c r="F9" s="224">
        <v>0.76804403652263997</v>
      </c>
      <c r="G9" s="224">
        <v>1.082615397907523</v>
      </c>
      <c r="H9" s="224">
        <v>1.2027619387820581</v>
      </c>
      <c r="I9" s="224">
        <v>0.98803824619271419</v>
      </c>
      <c r="J9" s="224">
        <v>0.94208399667439702</v>
      </c>
      <c r="K9" s="224">
        <v>0.88560222991943083</v>
      </c>
      <c r="L9" s="224">
        <v>0.91907658688692506</v>
      </c>
      <c r="M9" s="224">
        <v>0.87347769375062723</v>
      </c>
      <c r="N9" s="224">
        <v>0.8358194434203825</v>
      </c>
      <c r="O9" s="224">
        <v>0.91710873150979622</v>
      </c>
      <c r="P9" s="224">
        <v>0.95455423948092444</v>
      </c>
      <c r="Q9" s="224">
        <v>0.9747051110729823</v>
      </c>
      <c r="R9" s="224">
        <v>1.0140354307323689</v>
      </c>
      <c r="S9" s="224">
        <v>1.1072649783997841</v>
      </c>
      <c r="T9" s="224">
        <v>1.1201330245921379</v>
      </c>
      <c r="U9" s="224">
        <v>1.2021732366208731</v>
      </c>
      <c r="V9" s="224">
        <v>1.0748120771750329</v>
      </c>
      <c r="W9" s="224">
        <v>1.226057085193887</v>
      </c>
      <c r="X9" s="224">
        <v>1.200869969675884</v>
      </c>
      <c r="Y9" s="224">
        <v>1.107438258900221</v>
      </c>
      <c r="DA9" s="177" t="s">
        <v>3050</v>
      </c>
    </row>
    <row r="10" spans="1:105" ht="12" customHeight="1" x14ac:dyDescent="0.25">
      <c r="A10" s="56" t="s">
        <v>95</v>
      </c>
      <c r="B10" s="260">
        <v>3.159311610968139</v>
      </c>
      <c r="C10" s="260">
        <v>3.0285276969609649</v>
      </c>
      <c r="D10" s="260">
        <v>2.4944481225558022</v>
      </c>
      <c r="E10" s="260">
        <v>2.450715702254457</v>
      </c>
      <c r="F10" s="260">
        <v>2.5339715302617338</v>
      </c>
      <c r="G10" s="260">
        <v>3.048374395487544</v>
      </c>
      <c r="H10" s="260">
        <v>3.3387610776198251</v>
      </c>
      <c r="I10" s="260">
        <v>2.728608455069423</v>
      </c>
      <c r="J10" s="260">
        <v>2.75935263943874</v>
      </c>
      <c r="K10" s="260">
        <v>2.504120923078379</v>
      </c>
      <c r="L10" s="260">
        <v>2.5780924141006332</v>
      </c>
      <c r="M10" s="260">
        <v>2.4164595714170098</v>
      </c>
      <c r="N10" s="260">
        <v>2.4034622956895131</v>
      </c>
      <c r="O10" s="260">
        <v>2.5266051918660848</v>
      </c>
      <c r="P10" s="260">
        <v>2.6291301470531439</v>
      </c>
      <c r="Q10" s="260">
        <v>2.522881328388884</v>
      </c>
      <c r="R10" s="260">
        <v>2.641929607545928</v>
      </c>
      <c r="S10" s="260">
        <v>2.8927268792632601</v>
      </c>
      <c r="T10" s="260">
        <v>2.8713492560620582</v>
      </c>
      <c r="U10" s="260">
        <v>3.0197347714974661</v>
      </c>
      <c r="V10" s="260">
        <v>2.9694478456772671</v>
      </c>
      <c r="W10" s="260">
        <v>3.0611464872991601</v>
      </c>
      <c r="X10" s="260">
        <v>2.880721571104103</v>
      </c>
      <c r="Y10" s="260">
        <v>2.6539877926907112</v>
      </c>
      <c r="DA10" s="68" t="s">
        <v>3051</v>
      </c>
    </row>
    <row r="11" spans="1:105" ht="12" customHeight="1" x14ac:dyDescent="0.25">
      <c r="A11" s="37" t="s">
        <v>159</v>
      </c>
      <c r="B11" s="226">
        <v>1.378277220592125</v>
      </c>
      <c r="C11" s="226">
        <v>0.93780024057901445</v>
      </c>
      <c r="D11" s="226">
        <v>0.52342910651288721</v>
      </c>
      <c r="E11" s="226">
        <v>0.67645538070236133</v>
      </c>
      <c r="F11" s="226">
        <v>0.71406497785261314</v>
      </c>
      <c r="G11" s="226">
        <v>0.71466925867237296</v>
      </c>
      <c r="H11" s="226">
        <v>0.91442960228641657</v>
      </c>
      <c r="I11" s="226">
        <v>0.6488068914826628</v>
      </c>
      <c r="J11" s="226">
        <v>0.76547358869581017</v>
      </c>
      <c r="K11" s="226">
        <v>0.5668425460752069</v>
      </c>
      <c r="L11" s="226">
        <v>0.36695443338203038</v>
      </c>
      <c r="M11" s="226">
        <v>0.28185524532071032</v>
      </c>
      <c r="N11" s="226">
        <v>0.25537980356232309</v>
      </c>
      <c r="O11" s="226">
        <v>0.24205186988819111</v>
      </c>
      <c r="P11" s="226">
        <v>0.21408563667692901</v>
      </c>
      <c r="Q11" s="226">
        <v>0.19572995858534689</v>
      </c>
      <c r="R11" s="226">
        <v>0.2336614602773964</v>
      </c>
      <c r="S11" s="226">
        <v>0.2428113792994864</v>
      </c>
      <c r="T11" s="226">
        <v>0.1987121624702943</v>
      </c>
      <c r="U11" s="226">
        <v>0.1940179637680246</v>
      </c>
      <c r="V11" s="226">
        <v>0.24731201185763421</v>
      </c>
      <c r="W11" s="226">
        <v>0.20239085822476249</v>
      </c>
      <c r="X11" s="226">
        <v>0.2380552344977474</v>
      </c>
      <c r="Y11" s="226">
        <v>0.1924694772544111</v>
      </c>
      <c r="DA11" s="69" t="s">
        <v>3052</v>
      </c>
    </row>
    <row r="12" spans="1:105" ht="12" customHeight="1" x14ac:dyDescent="0.25">
      <c r="A12" s="37" t="s">
        <v>35</v>
      </c>
      <c r="B12" s="226">
        <v>1.322138036621515</v>
      </c>
      <c r="C12" s="226">
        <v>1.4307247117247039</v>
      </c>
      <c r="D12" s="226">
        <v>1.1616924220256739</v>
      </c>
      <c r="E12" s="226">
        <v>1.039102571418288</v>
      </c>
      <c r="F12" s="226">
        <v>1.0152810731899919</v>
      </c>
      <c r="G12" s="226">
        <v>1.191026673925103</v>
      </c>
      <c r="H12" s="226">
        <v>1.1178974417665239</v>
      </c>
      <c r="I12" s="226">
        <v>0.74002161538623623</v>
      </c>
      <c r="J12" s="226">
        <v>0.77779395278242458</v>
      </c>
      <c r="K12" s="226">
        <v>0.70566926587315248</v>
      </c>
      <c r="L12" s="226">
        <v>0.77585449341086576</v>
      </c>
      <c r="M12" s="226">
        <v>0.6471681963314625</v>
      </c>
      <c r="N12" s="226">
        <v>0.65519109239309892</v>
      </c>
      <c r="O12" s="226">
        <v>0.51750878035021053</v>
      </c>
      <c r="P12" s="226">
        <v>0.50071438451951344</v>
      </c>
      <c r="Q12" s="226">
        <v>0.46247503141265928</v>
      </c>
      <c r="R12" s="226">
        <v>0.42181738972752247</v>
      </c>
      <c r="S12" s="226">
        <v>0.48156370806985749</v>
      </c>
      <c r="T12" s="226">
        <v>0.39271495893364272</v>
      </c>
      <c r="U12" s="226">
        <v>0.46380871251393141</v>
      </c>
      <c r="V12" s="226">
        <v>0.69932324508069355</v>
      </c>
      <c r="W12" s="226">
        <v>0.58920971047992221</v>
      </c>
      <c r="X12" s="226">
        <v>0.17763098708698591</v>
      </c>
      <c r="Y12" s="226">
        <v>0.4453276293702268</v>
      </c>
      <c r="DA12" s="69" t="s">
        <v>3053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3054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2.7533938536709889E-2</v>
      </c>
      <c r="DA14" s="69" t="s">
        <v>3055</v>
      </c>
    </row>
    <row r="15" spans="1:105" ht="12" customHeight="1" x14ac:dyDescent="0.25">
      <c r="A15" s="37" t="s">
        <v>40</v>
      </c>
      <c r="B15" s="226">
        <v>0.45889635375449911</v>
      </c>
      <c r="C15" s="226">
        <v>0.66000274465724629</v>
      </c>
      <c r="D15" s="226">
        <v>0.8093265940172405</v>
      </c>
      <c r="E15" s="226">
        <v>0.73515775013380724</v>
      </c>
      <c r="F15" s="226">
        <v>0.80462547921912864</v>
      </c>
      <c r="G15" s="226">
        <v>1.1426784628900679</v>
      </c>
      <c r="H15" s="226">
        <v>1.3064340335668849</v>
      </c>
      <c r="I15" s="226">
        <v>1.3397799482005239</v>
      </c>
      <c r="J15" s="226">
        <v>1.216085097960506</v>
      </c>
      <c r="K15" s="226">
        <v>1.2316091111300189</v>
      </c>
      <c r="L15" s="226">
        <v>1.4352834873077369</v>
      </c>
      <c r="M15" s="226">
        <v>1.4874361297648371</v>
      </c>
      <c r="N15" s="226">
        <v>1.4928913997340909</v>
      </c>
      <c r="O15" s="226">
        <v>1.767044541627683</v>
      </c>
      <c r="P15" s="226">
        <v>1.9143301258567009</v>
      </c>
      <c r="Q15" s="226">
        <v>1.8646763383908771</v>
      </c>
      <c r="R15" s="226">
        <v>1.9864507575410091</v>
      </c>
      <c r="S15" s="226">
        <v>2.1683517918939161</v>
      </c>
      <c r="T15" s="226">
        <v>2.2799221346581211</v>
      </c>
      <c r="U15" s="226">
        <v>2.3619080952155111</v>
      </c>
      <c r="V15" s="226">
        <v>2.022812588738939</v>
      </c>
      <c r="W15" s="226">
        <v>2.2695459185944751</v>
      </c>
      <c r="X15" s="226">
        <v>2.4650353495193702</v>
      </c>
      <c r="Y15" s="226">
        <v>1.9886567475293631</v>
      </c>
      <c r="DA15" s="69" t="s">
        <v>3056</v>
      </c>
    </row>
    <row r="16" spans="1:105" ht="12" customHeight="1" x14ac:dyDescent="0.25">
      <c r="A16" s="57" t="s">
        <v>3057</v>
      </c>
      <c r="B16" s="261">
        <v>51.985865214628276</v>
      </c>
      <c r="C16" s="261">
        <v>49.176543309568537</v>
      </c>
      <c r="D16" s="261">
        <v>42.340474593993207</v>
      </c>
      <c r="E16" s="261">
        <v>35.62175501253396</v>
      </c>
      <c r="F16" s="261">
        <v>36.368369796153281</v>
      </c>
      <c r="G16" s="261">
        <v>42.206583938985503</v>
      </c>
      <c r="H16" s="261">
        <v>44.247076071730369</v>
      </c>
      <c r="I16" s="261">
        <v>37.543072732640567</v>
      </c>
      <c r="J16" s="261">
        <v>36.583373702388428</v>
      </c>
      <c r="K16" s="261">
        <v>28.58542854536341</v>
      </c>
      <c r="L16" s="261">
        <v>28.194468485605992</v>
      </c>
      <c r="M16" s="261">
        <v>24.686584026774391</v>
      </c>
      <c r="N16" s="261">
        <v>21.934349334229811</v>
      </c>
      <c r="O16" s="261">
        <v>20.069294916643312</v>
      </c>
      <c r="P16" s="261">
        <v>19.691031635924912</v>
      </c>
      <c r="Q16" s="261">
        <v>19.039239687006411</v>
      </c>
      <c r="R16" s="261">
        <v>18.823920946752452</v>
      </c>
      <c r="S16" s="261">
        <v>20.751939701639461</v>
      </c>
      <c r="T16" s="261">
        <v>17.88086612213603</v>
      </c>
      <c r="U16" s="261">
        <v>19.39880020946655</v>
      </c>
      <c r="V16" s="261">
        <v>21.823457003397081</v>
      </c>
      <c r="W16" s="261">
        <v>22.306436184318599</v>
      </c>
      <c r="X16" s="261">
        <v>15.817358400890759</v>
      </c>
      <c r="Y16" s="261">
        <v>18.57846079677822</v>
      </c>
      <c r="DA16" s="70" t="s">
        <v>3058</v>
      </c>
    </row>
    <row r="17" spans="1:105" ht="12" customHeight="1" x14ac:dyDescent="0.25">
      <c r="A17" s="46" t="s">
        <v>28</v>
      </c>
      <c r="B17" s="229">
        <v>1.113416985102256</v>
      </c>
      <c r="C17" s="229">
        <v>1.7580086570389399</v>
      </c>
      <c r="D17" s="229">
        <v>0.26420271577621979</v>
      </c>
      <c r="E17" s="229">
        <v>0.30799990974072172</v>
      </c>
      <c r="F17" s="229">
        <v>0</v>
      </c>
      <c r="G17" s="229">
        <v>0.13354985337306499</v>
      </c>
      <c r="H17" s="229">
        <v>0.13573573792652491</v>
      </c>
      <c r="I17" s="229">
        <v>0</v>
      </c>
      <c r="J17" s="229">
        <v>0</v>
      </c>
      <c r="K17" s="229">
        <v>0</v>
      </c>
      <c r="L17" s="229">
        <v>0</v>
      </c>
      <c r="M17" s="229">
        <v>0</v>
      </c>
      <c r="N17" s="229">
        <v>0</v>
      </c>
      <c r="O17" s="229">
        <v>0</v>
      </c>
      <c r="P17" s="229">
        <v>0</v>
      </c>
      <c r="Q17" s="229">
        <v>0</v>
      </c>
      <c r="R17" s="229">
        <v>0</v>
      </c>
      <c r="S17" s="229">
        <v>0</v>
      </c>
      <c r="T17" s="229">
        <v>0</v>
      </c>
      <c r="U17" s="229">
        <v>0</v>
      </c>
      <c r="V17" s="229">
        <v>0</v>
      </c>
      <c r="W17" s="229">
        <v>0</v>
      </c>
      <c r="X17" s="229">
        <v>0</v>
      </c>
      <c r="Y17" s="229">
        <v>0</v>
      </c>
      <c r="DA17" s="73" t="s">
        <v>3059</v>
      </c>
    </row>
    <row r="18" spans="1:105" ht="12" customHeight="1" x14ac:dyDescent="0.25">
      <c r="A18" s="46" t="s">
        <v>30</v>
      </c>
      <c r="B18" s="229">
        <v>0</v>
      </c>
      <c r="C18" s="229">
        <v>0</v>
      </c>
      <c r="D18" s="229">
        <v>0</v>
      </c>
      <c r="E18" s="229">
        <v>0</v>
      </c>
      <c r="F18" s="229">
        <v>0</v>
      </c>
      <c r="G18" s="229">
        <v>0</v>
      </c>
      <c r="H18" s="229">
        <v>0</v>
      </c>
      <c r="I18" s="229">
        <v>0</v>
      </c>
      <c r="J18" s="229">
        <v>0</v>
      </c>
      <c r="K18" s="229">
        <v>0</v>
      </c>
      <c r="L18" s="229">
        <v>0</v>
      </c>
      <c r="M18" s="229">
        <v>0</v>
      </c>
      <c r="N18" s="229">
        <v>0</v>
      </c>
      <c r="O18" s="229">
        <v>0</v>
      </c>
      <c r="P18" s="229">
        <v>0</v>
      </c>
      <c r="Q18" s="229">
        <v>0</v>
      </c>
      <c r="R18" s="229">
        <v>0</v>
      </c>
      <c r="S18" s="229">
        <v>0</v>
      </c>
      <c r="T18" s="229">
        <v>0</v>
      </c>
      <c r="U18" s="229">
        <v>0</v>
      </c>
      <c r="V18" s="229">
        <v>0</v>
      </c>
      <c r="W18" s="229">
        <v>0</v>
      </c>
      <c r="X18" s="229">
        <v>0</v>
      </c>
      <c r="Y18" s="229">
        <v>0</v>
      </c>
      <c r="DA18" s="73" t="s">
        <v>3060</v>
      </c>
    </row>
    <row r="19" spans="1:105" ht="12" customHeight="1" x14ac:dyDescent="0.25">
      <c r="A19" s="46" t="s">
        <v>31</v>
      </c>
      <c r="B19" s="229">
        <v>0</v>
      </c>
      <c r="C19" s="229">
        <v>0.28330564373294698</v>
      </c>
      <c r="D19" s="229">
        <v>0.23097740918116649</v>
      </c>
      <c r="E19" s="229">
        <v>0.55780295764843923</v>
      </c>
      <c r="F19" s="229">
        <v>0.7222313734335063</v>
      </c>
      <c r="G19" s="229">
        <v>0.87693149390071823</v>
      </c>
      <c r="H19" s="229">
        <v>1.2696598182204391</v>
      </c>
      <c r="I19" s="229">
        <v>0.6623678802777544</v>
      </c>
      <c r="J19" s="229">
        <v>0.39682962287385959</v>
      </c>
      <c r="K19" s="229">
        <v>0.51929058627337543</v>
      </c>
      <c r="L19" s="229">
        <v>0.73198619832487766</v>
      </c>
      <c r="M19" s="229">
        <v>0.40332192703291497</v>
      </c>
      <c r="N19" s="229">
        <v>0.40300299404661472</v>
      </c>
      <c r="O19" s="229">
        <v>0.40323009100982932</v>
      </c>
      <c r="P19" s="229">
        <v>0.77434180454332002</v>
      </c>
      <c r="Q19" s="229">
        <v>0.36368095878706558</v>
      </c>
      <c r="R19" s="229">
        <v>0.57225399285447498</v>
      </c>
      <c r="S19" s="229">
        <v>0.69169295852877788</v>
      </c>
      <c r="T19" s="229">
        <v>0.65436852300026893</v>
      </c>
      <c r="U19" s="229">
        <v>1.1133452232923491</v>
      </c>
      <c r="V19" s="229">
        <v>1.7423330618863879</v>
      </c>
      <c r="W19" s="229">
        <v>1.334302331806462</v>
      </c>
      <c r="X19" s="229">
        <v>0.97971613408158065</v>
      </c>
      <c r="Y19" s="229">
        <v>1.515156807048744</v>
      </c>
      <c r="DA19" s="73" t="s">
        <v>3061</v>
      </c>
    </row>
    <row r="20" spans="1:105" ht="12" customHeight="1" x14ac:dyDescent="0.25">
      <c r="A20" s="46" t="s">
        <v>159</v>
      </c>
      <c r="B20" s="229">
        <v>8.9968724907645168</v>
      </c>
      <c r="C20" s="229">
        <v>7.8101993701757957</v>
      </c>
      <c r="D20" s="229">
        <v>4.7765577818505252</v>
      </c>
      <c r="E20" s="229">
        <v>5.2619638199867724</v>
      </c>
      <c r="F20" s="229">
        <v>5.4819886251427938</v>
      </c>
      <c r="G20" s="229">
        <v>5.9489577261928446</v>
      </c>
      <c r="H20" s="229">
        <v>6.9626995538502614</v>
      </c>
      <c r="I20" s="229">
        <v>5.5836780943046227</v>
      </c>
      <c r="J20" s="229">
        <v>6.1927717884267217</v>
      </c>
      <c r="K20" s="229">
        <v>4.6410973021470872</v>
      </c>
      <c r="L20" s="229">
        <v>3.34812430644461</v>
      </c>
      <c r="M20" s="229">
        <v>2.7448218715097088</v>
      </c>
      <c r="N20" s="229">
        <v>2.3138976368973472</v>
      </c>
      <c r="O20" s="229">
        <v>2.436711733353274</v>
      </c>
      <c r="P20" s="229">
        <v>2.2239593898306498</v>
      </c>
      <c r="Q20" s="229">
        <v>1.9936960541466311</v>
      </c>
      <c r="R20" s="229">
        <v>2.2129592643369969</v>
      </c>
      <c r="S20" s="229">
        <v>2.2303389898980308</v>
      </c>
      <c r="T20" s="229">
        <v>1.7239429917249709</v>
      </c>
      <c r="U20" s="229">
        <v>1.8854266617393789</v>
      </c>
      <c r="V20" s="229">
        <v>1.8741041856203959</v>
      </c>
      <c r="W20" s="229">
        <v>2.0186709301458778</v>
      </c>
      <c r="X20" s="229">
        <v>2.11477456125083</v>
      </c>
      <c r="Y20" s="229">
        <v>2.06794722710432</v>
      </c>
      <c r="DA20" s="73" t="s">
        <v>3062</v>
      </c>
    </row>
    <row r="21" spans="1:105" ht="12" customHeight="1" x14ac:dyDescent="0.25">
      <c r="A21" s="46" t="s">
        <v>32</v>
      </c>
      <c r="B21" s="229">
        <v>3.110696570455084</v>
      </c>
      <c r="C21" s="229">
        <v>0.48394184244936939</v>
      </c>
      <c r="D21" s="229">
        <v>0.39455491069808218</v>
      </c>
      <c r="E21" s="229">
        <v>0.29671001692079813</v>
      </c>
      <c r="F21" s="229">
        <v>0.28901460850219551</v>
      </c>
      <c r="G21" s="229">
        <v>0.26474058550654223</v>
      </c>
      <c r="H21" s="229">
        <v>0.27258884234278141</v>
      </c>
      <c r="I21" s="229">
        <v>0</v>
      </c>
      <c r="J21" s="229">
        <v>0</v>
      </c>
      <c r="K21" s="229">
        <v>0.28120652800582269</v>
      </c>
      <c r="L21" s="229">
        <v>0</v>
      </c>
      <c r="M21" s="229">
        <v>0</v>
      </c>
      <c r="N21" s="229">
        <v>0</v>
      </c>
      <c r="O21" s="229">
        <v>0</v>
      </c>
      <c r="P21" s="229">
        <v>0</v>
      </c>
      <c r="Q21" s="229">
        <v>0</v>
      </c>
      <c r="R21" s="229">
        <v>0</v>
      </c>
      <c r="S21" s="229">
        <v>0</v>
      </c>
      <c r="T21" s="229">
        <v>0</v>
      </c>
      <c r="U21" s="229">
        <v>0</v>
      </c>
      <c r="V21" s="229">
        <v>0</v>
      </c>
      <c r="W21" s="229">
        <v>0</v>
      </c>
      <c r="X21" s="229">
        <v>0</v>
      </c>
      <c r="Y21" s="229">
        <v>0</v>
      </c>
      <c r="DA21" s="73" t="s">
        <v>3063</v>
      </c>
    </row>
    <row r="22" spans="1:105" ht="12" customHeight="1" x14ac:dyDescent="0.25">
      <c r="A22" s="46" t="s">
        <v>33</v>
      </c>
      <c r="B22" s="229">
        <v>0</v>
      </c>
      <c r="C22" s="229">
        <v>0</v>
      </c>
      <c r="D22" s="229">
        <v>0</v>
      </c>
      <c r="E22" s="229">
        <v>0</v>
      </c>
      <c r="F22" s="229">
        <v>0</v>
      </c>
      <c r="G22" s="229">
        <v>0</v>
      </c>
      <c r="H22" s="229">
        <v>1.047377472068</v>
      </c>
      <c r="I22" s="229">
        <v>0</v>
      </c>
      <c r="J22" s="229">
        <v>0</v>
      </c>
      <c r="K22" s="229">
        <v>0</v>
      </c>
      <c r="L22" s="229">
        <v>0</v>
      </c>
      <c r="M22" s="229">
        <v>0</v>
      </c>
      <c r="N22" s="229">
        <v>0</v>
      </c>
      <c r="O22" s="229">
        <v>0</v>
      </c>
      <c r="P22" s="229">
        <v>0</v>
      </c>
      <c r="Q22" s="229">
        <v>0</v>
      </c>
      <c r="R22" s="229">
        <v>0</v>
      </c>
      <c r="S22" s="229">
        <v>0.16337059329821249</v>
      </c>
      <c r="T22" s="229">
        <v>0.19225018329822849</v>
      </c>
      <c r="U22" s="229">
        <v>0.21264607965388529</v>
      </c>
      <c r="V22" s="229">
        <v>0.16199686542070049</v>
      </c>
      <c r="W22" s="229">
        <v>0.14436902600779411</v>
      </c>
      <c r="X22" s="229">
        <v>0.17575337682504649</v>
      </c>
      <c r="Y22" s="229">
        <v>0.21324364100848059</v>
      </c>
      <c r="DA22" s="73" t="s">
        <v>3064</v>
      </c>
    </row>
    <row r="23" spans="1:105" ht="12" customHeight="1" x14ac:dyDescent="0.25">
      <c r="A23" s="46" t="s">
        <v>35</v>
      </c>
      <c r="B23" s="229">
        <v>6.0841468359042539</v>
      </c>
      <c r="C23" s="229">
        <v>7.8342928243666643</v>
      </c>
      <c r="D23" s="229">
        <v>6.1854795284928006</v>
      </c>
      <c r="E23" s="229">
        <v>9.3637118112046327</v>
      </c>
      <c r="F23" s="229">
        <v>9.3203819122285179</v>
      </c>
      <c r="G23" s="229">
        <v>9.8850609261112989</v>
      </c>
      <c r="H23" s="229">
        <v>10.91186839407915</v>
      </c>
      <c r="I23" s="229">
        <v>7.0942724305768419</v>
      </c>
      <c r="J23" s="229">
        <v>6.8951089529910448</v>
      </c>
      <c r="K23" s="229">
        <v>7.7491839927899164</v>
      </c>
      <c r="L23" s="229">
        <v>8.5285642505074506</v>
      </c>
      <c r="M23" s="229">
        <v>7.6817614205695834</v>
      </c>
      <c r="N23" s="229">
        <v>8.0031421111253778</v>
      </c>
      <c r="O23" s="229">
        <v>7.8400718632570801</v>
      </c>
      <c r="P23" s="229">
        <v>7.8095197365906106</v>
      </c>
      <c r="Q23" s="229">
        <v>8.221132677427569</v>
      </c>
      <c r="R23" s="229">
        <v>8.4586355458085389</v>
      </c>
      <c r="S23" s="229">
        <v>9.1679149259787636</v>
      </c>
      <c r="T23" s="229">
        <v>8.2827905365819348</v>
      </c>
      <c r="U23" s="229">
        <v>9.0766639426255527</v>
      </c>
      <c r="V23" s="229">
        <v>10.695438439472451</v>
      </c>
      <c r="W23" s="229">
        <v>11.06262847075971</v>
      </c>
      <c r="X23" s="229">
        <v>4.4601736093281454</v>
      </c>
      <c r="Y23" s="229">
        <v>9.105209950976878</v>
      </c>
      <c r="DA23" s="73" t="s">
        <v>3065</v>
      </c>
    </row>
    <row r="24" spans="1:105" ht="12" customHeight="1" x14ac:dyDescent="0.25">
      <c r="A24" s="46" t="s">
        <v>36</v>
      </c>
      <c r="B24" s="229">
        <v>0</v>
      </c>
      <c r="C24" s="229">
        <v>0</v>
      </c>
      <c r="D24" s="229">
        <v>0</v>
      </c>
      <c r="E24" s="229">
        <v>0</v>
      </c>
      <c r="F24" s="229">
        <v>0</v>
      </c>
      <c r="G24" s="229">
        <v>0</v>
      </c>
      <c r="H24" s="229">
        <v>0</v>
      </c>
      <c r="I24" s="229">
        <v>0</v>
      </c>
      <c r="J24" s="229">
        <v>0</v>
      </c>
      <c r="K24" s="229">
        <v>0</v>
      </c>
      <c r="L24" s="229">
        <v>0</v>
      </c>
      <c r="M24" s="229">
        <v>0</v>
      </c>
      <c r="N24" s="229">
        <v>0</v>
      </c>
      <c r="O24" s="229">
        <v>0</v>
      </c>
      <c r="P24" s="229">
        <v>0</v>
      </c>
      <c r="Q24" s="229">
        <v>0</v>
      </c>
      <c r="R24" s="229">
        <v>0</v>
      </c>
      <c r="S24" s="229">
        <v>0</v>
      </c>
      <c r="T24" s="229">
        <v>0</v>
      </c>
      <c r="U24" s="229">
        <v>0</v>
      </c>
      <c r="V24" s="229">
        <v>0</v>
      </c>
      <c r="W24" s="229">
        <v>0</v>
      </c>
      <c r="X24" s="229">
        <v>0</v>
      </c>
      <c r="Y24" s="229">
        <v>0</v>
      </c>
      <c r="DA24" s="73" t="s">
        <v>3066</v>
      </c>
    </row>
    <row r="25" spans="1:105" ht="12" customHeight="1" x14ac:dyDescent="0.25">
      <c r="A25" s="46" t="s">
        <v>38</v>
      </c>
      <c r="B25" s="229">
        <v>10.7607184404559</v>
      </c>
      <c r="C25" s="229">
        <v>8.8676211142879495</v>
      </c>
      <c r="D25" s="229">
        <v>9.7643476510041562</v>
      </c>
      <c r="E25" s="229">
        <v>11.83679028444417</v>
      </c>
      <c r="F25" s="229">
        <v>12.215269148529989</v>
      </c>
      <c r="G25" s="229">
        <v>13.78133136047984</v>
      </c>
      <c r="H25" s="229">
        <v>13.55829410645681</v>
      </c>
      <c r="I25" s="229">
        <v>14.3350400840114</v>
      </c>
      <c r="J25" s="229">
        <v>13.713187659424481</v>
      </c>
      <c r="K25" s="229">
        <v>9.5728109485201518</v>
      </c>
      <c r="L25" s="229">
        <v>8.8429312004369649</v>
      </c>
      <c r="M25" s="229">
        <v>6.9742856286412156</v>
      </c>
      <c r="N25" s="229">
        <v>4.2443745709418801</v>
      </c>
      <c r="O25" s="229">
        <v>4.1486908173723416</v>
      </c>
      <c r="P25" s="229">
        <v>4.0092319063510509</v>
      </c>
      <c r="Q25" s="229">
        <v>3.8935189700768849</v>
      </c>
      <c r="R25" s="229">
        <v>2.554526249570106</v>
      </c>
      <c r="S25" s="229">
        <v>2.9700977537730591</v>
      </c>
      <c r="T25" s="229">
        <v>3.270768475874223</v>
      </c>
      <c r="U25" s="229">
        <v>2.8500035035147739</v>
      </c>
      <c r="V25" s="229">
        <v>2.8753837662661801</v>
      </c>
      <c r="W25" s="229">
        <v>3.5477121769256321</v>
      </c>
      <c r="X25" s="229">
        <v>4.6568885821039991</v>
      </c>
      <c r="Y25" s="229">
        <v>3.14611509751892</v>
      </c>
      <c r="DA25" s="73" t="s">
        <v>3067</v>
      </c>
    </row>
    <row r="26" spans="1:105" ht="12" customHeight="1" x14ac:dyDescent="0.25">
      <c r="A26" s="46" t="s">
        <v>39</v>
      </c>
      <c r="B26" s="229">
        <v>21.920013891946269</v>
      </c>
      <c r="C26" s="229">
        <v>22.13917385751687</v>
      </c>
      <c r="D26" s="229">
        <v>20.72435459699026</v>
      </c>
      <c r="E26" s="229">
        <v>7.9967762125884274</v>
      </c>
      <c r="F26" s="229">
        <v>8.3394841283162791</v>
      </c>
      <c r="G26" s="229">
        <v>11.31601199342119</v>
      </c>
      <c r="H26" s="229">
        <v>10.08885214678639</v>
      </c>
      <c r="I26" s="229">
        <v>9.8677142434699494</v>
      </c>
      <c r="J26" s="229">
        <v>9.3854756786723215</v>
      </c>
      <c r="K26" s="229">
        <v>5.8218391876270577</v>
      </c>
      <c r="L26" s="229">
        <v>6.7428625298920908</v>
      </c>
      <c r="M26" s="229">
        <v>6.8823931790209638</v>
      </c>
      <c r="N26" s="229">
        <v>6.9699320212185896</v>
      </c>
      <c r="O26" s="229">
        <v>5.2405904116507891</v>
      </c>
      <c r="P26" s="229">
        <v>4.8739787986092802</v>
      </c>
      <c r="Q26" s="229">
        <v>4.5672110265682564</v>
      </c>
      <c r="R26" s="229">
        <v>5.025545894182339</v>
      </c>
      <c r="S26" s="229">
        <v>5.5285244801626163</v>
      </c>
      <c r="T26" s="229">
        <v>3.756745411656401</v>
      </c>
      <c r="U26" s="229">
        <v>4.2607147986406151</v>
      </c>
      <c r="V26" s="229">
        <v>4.4742006847309748</v>
      </c>
      <c r="W26" s="229">
        <v>4.1987532486731283</v>
      </c>
      <c r="X26" s="229">
        <v>3.4300521373011601</v>
      </c>
      <c r="Y26" s="229">
        <v>2.5307880731208718</v>
      </c>
      <c r="DA26" s="73" t="s">
        <v>3068</v>
      </c>
    </row>
    <row r="27" spans="1:105" ht="12" customHeight="1" x14ac:dyDescent="0.25">
      <c r="A27" s="57" t="s">
        <v>3069</v>
      </c>
      <c r="B27" s="261">
        <f t="shared" ref="B27:Y27" si="0">B28+B34</f>
        <v>75.507567834915861</v>
      </c>
      <c r="C27" s="261">
        <f t="shared" si="0"/>
        <v>60.068896841193677</v>
      </c>
      <c r="D27" s="261">
        <f t="shared" si="0"/>
        <v>46.266476071669651</v>
      </c>
      <c r="E27" s="261">
        <f t="shared" si="0"/>
        <v>43.290527733523447</v>
      </c>
      <c r="F27" s="261">
        <f t="shared" si="0"/>
        <v>46.712157936170321</v>
      </c>
      <c r="G27" s="261">
        <f t="shared" si="0"/>
        <v>59.841976283874004</v>
      </c>
      <c r="H27" s="261">
        <f t="shared" si="0"/>
        <v>70.113947323033202</v>
      </c>
      <c r="I27" s="261">
        <f t="shared" si="0"/>
        <v>49.294158359613462</v>
      </c>
      <c r="J27" s="261">
        <f t="shared" si="0"/>
        <v>51.424902792517749</v>
      </c>
      <c r="K27" s="261">
        <f t="shared" si="0"/>
        <v>43.883895688957843</v>
      </c>
      <c r="L27" s="261">
        <f t="shared" si="0"/>
        <v>38.279619933881918</v>
      </c>
      <c r="M27" s="261">
        <f t="shared" si="0"/>
        <v>32.787658972901781</v>
      </c>
      <c r="N27" s="261">
        <f t="shared" si="0"/>
        <v>32.986722541538889</v>
      </c>
      <c r="O27" s="261">
        <f t="shared" si="0"/>
        <v>28.905545024419808</v>
      </c>
      <c r="P27" s="261">
        <f t="shared" si="0"/>
        <v>28.236832218632344</v>
      </c>
      <c r="Q27" s="261">
        <f t="shared" si="0"/>
        <v>28.524047933814582</v>
      </c>
      <c r="R27" s="261">
        <f t="shared" si="0"/>
        <v>29.722771218602158</v>
      </c>
      <c r="S27" s="261">
        <f t="shared" si="0"/>
        <v>32.324533455930982</v>
      </c>
      <c r="T27" s="261">
        <f t="shared" si="0"/>
        <v>29.999429805880482</v>
      </c>
      <c r="U27" s="261">
        <f t="shared" si="0"/>
        <v>34.065685875519009</v>
      </c>
      <c r="V27" s="261">
        <f t="shared" si="0"/>
        <v>38.686994445234177</v>
      </c>
      <c r="W27" s="261">
        <f t="shared" si="0"/>
        <v>36.401664875567221</v>
      </c>
      <c r="X27" s="261">
        <f t="shared" si="0"/>
        <v>30.682052147199535</v>
      </c>
      <c r="Y27" s="261">
        <f t="shared" si="0"/>
        <v>35.48048190204991</v>
      </c>
      <c r="DA27" s="70"/>
    </row>
    <row r="28" spans="1:105" ht="12" customHeight="1" x14ac:dyDescent="0.25">
      <c r="A28" s="60" t="s">
        <v>3070</v>
      </c>
      <c r="B28" s="262">
        <v>73.92828437881434</v>
      </c>
      <c r="C28" s="262">
        <v>58.330798142047087</v>
      </c>
      <c r="D28" s="262">
        <v>44.502516558652879</v>
      </c>
      <c r="E28" s="262">
        <v>41.13365403597976</v>
      </c>
      <c r="F28" s="262">
        <v>44.462898633177197</v>
      </c>
      <c r="G28" s="262">
        <v>57.448219025259817</v>
      </c>
      <c r="H28" s="262">
        <v>67.251474221573858</v>
      </c>
      <c r="I28" s="262">
        <v>46.51610499892962</v>
      </c>
      <c r="J28" s="262">
        <v>49.049596525205871</v>
      </c>
      <c r="K28" s="262">
        <v>41.796664433620663</v>
      </c>
      <c r="L28" s="262">
        <v>36.019291078522123</v>
      </c>
      <c r="M28" s="262">
        <v>30.613436941266912</v>
      </c>
      <c r="N28" s="262">
        <v>30.945319123397631</v>
      </c>
      <c r="O28" s="262">
        <v>26.781610674414651</v>
      </c>
      <c r="P28" s="262">
        <v>26.04162038321634</v>
      </c>
      <c r="Q28" s="262">
        <v>26.29993603370049</v>
      </c>
      <c r="R28" s="262">
        <v>27.308909981023749</v>
      </c>
      <c r="S28" s="262">
        <v>29.75788013478277</v>
      </c>
      <c r="T28" s="262">
        <v>27.586310599487671</v>
      </c>
      <c r="U28" s="262">
        <v>31.559076610416369</v>
      </c>
      <c r="V28" s="262">
        <v>36.27839706312681</v>
      </c>
      <c r="W28" s="262">
        <v>33.834822541677113</v>
      </c>
      <c r="X28" s="262">
        <v>28.26129593545636</v>
      </c>
      <c r="Y28" s="262">
        <v>33.24294932321272</v>
      </c>
      <c r="DA28" s="72" t="s">
        <v>3071</v>
      </c>
    </row>
    <row r="29" spans="1:105" ht="12" customHeight="1" x14ac:dyDescent="0.25">
      <c r="A29" s="59" t="s">
        <v>28</v>
      </c>
      <c r="B29" s="230">
        <v>3.3562067725536302</v>
      </c>
      <c r="C29" s="230">
        <v>4.2824107672867866</v>
      </c>
      <c r="D29" s="230">
        <v>0.85204448237028652</v>
      </c>
      <c r="E29" s="230">
        <v>0.55237415873305196</v>
      </c>
      <c r="F29" s="230">
        <v>0</v>
      </c>
      <c r="G29" s="230">
        <v>0.28531615935627108</v>
      </c>
      <c r="H29" s="230">
        <v>0.27754598706432898</v>
      </c>
      <c r="I29" s="230">
        <v>0</v>
      </c>
      <c r="J29" s="230">
        <v>0</v>
      </c>
      <c r="K29" s="230">
        <v>0</v>
      </c>
      <c r="L29" s="230">
        <v>0</v>
      </c>
      <c r="M29" s="230">
        <v>0</v>
      </c>
      <c r="N29" s="230">
        <v>0</v>
      </c>
      <c r="O29" s="230">
        <v>0</v>
      </c>
      <c r="P29" s="230">
        <v>0</v>
      </c>
      <c r="Q29" s="230">
        <v>0</v>
      </c>
      <c r="R29" s="230">
        <v>0</v>
      </c>
      <c r="S29" s="230">
        <v>0</v>
      </c>
      <c r="T29" s="230">
        <v>0</v>
      </c>
      <c r="U29" s="230">
        <v>0</v>
      </c>
      <c r="V29" s="230">
        <v>0</v>
      </c>
      <c r="W29" s="230">
        <v>0</v>
      </c>
      <c r="X29" s="230">
        <v>0</v>
      </c>
      <c r="Y29" s="230">
        <v>0</v>
      </c>
      <c r="DA29" s="71" t="s">
        <v>3072</v>
      </c>
    </row>
    <row r="30" spans="1:105" ht="12" customHeight="1" x14ac:dyDescent="0.25">
      <c r="A30" s="59" t="s">
        <v>31</v>
      </c>
      <c r="B30" s="230">
        <v>0</v>
      </c>
      <c r="C30" s="230">
        <v>0.69011670351985843</v>
      </c>
      <c r="D30" s="230">
        <v>0.74489403512297536</v>
      </c>
      <c r="E30" s="230">
        <v>1.542370460594402</v>
      </c>
      <c r="F30" s="230">
        <v>2.5081143800291632</v>
      </c>
      <c r="G30" s="230">
        <v>3.484495063947008</v>
      </c>
      <c r="H30" s="230">
        <v>5.3508379634258176</v>
      </c>
      <c r="I30" s="230">
        <v>2.4856108223229239</v>
      </c>
      <c r="J30" s="230">
        <v>1.802998408188174</v>
      </c>
      <c r="K30" s="230">
        <v>1.526530415044403</v>
      </c>
      <c r="L30" s="230">
        <v>2.4130706422327788</v>
      </c>
      <c r="M30" s="230">
        <v>1.796420119651577</v>
      </c>
      <c r="N30" s="230">
        <v>1.796739052662532</v>
      </c>
      <c r="O30" s="230">
        <v>1.7965119557418301</v>
      </c>
      <c r="P30" s="230">
        <v>2.3689569575196372</v>
      </c>
      <c r="Q30" s="230">
        <v>0.57992142369994448</v>
      </c>
      <c r="R30" s="230">
        <v>1.4706530605525989</v>
      </c>
      <c r="S30" s="230">
        <v>1.9117901859616471</v>
      </c>
      <c r="T30" s="230">
        <v>2.0426759972548432</v>
      </c>
      <c r="U30" s="230">
        <v>3.8748098629567829</v>
      </c>
      <c r="V30" s="230">
        <v>5.5532112914124783</v>
      </c>
      <c r="W30" s="230">
        <v>3.4995480861625872</v>
      </c>
      <c r="X30" s="230">
        <v>3.6579120942174872</v>
      </c>
      <c r="Y30" s="230">
        <v>5.1515286162760408</v>
      </c>
      <c r="DA30" s="71" t="s">
        <v>3073</v>
      </c>
    </row>
    <row r="31" spans="1:105" ht="12" customHeight="1" x14ac:dyDescent="0.25">
      <c r="A31" s="59" t="s">
        <v>159</v>
      </c>
      <c r="B31" s="230">
        <v>37.601415946054601</v>
      </c>
      <c r="C31" s="230">
        <v>30.33424995466002</v>
      </c>
      <c r="D31" s="230">
        <v>20.179859798324099</v>
      </c>
      <c r="E31" s="230">
        <v>21.174391715342711</v>
      </c>
      <c r="F31" s="230">
        <v>23.314746380300399</v>
      </c>
      <c r="G31" s="230">
        <v>26.19383453515654</v>
      </c>
      <c r="H31" s="230">
        <v>31.72537480913401</v>
      </c>
      <c r="I31" s="230">
        <v>24.30270757808</v>
      </c>
      <c r="J31" s="230">
        <v>27.657849906967652</v>
      </c>
      <c r="K31" s="230">
        <v>21.548645265057811</v>
      </c>
      <c r="L31" s="230">
        <v>14.224074192534641</v>
      </c>
      <c r="M31" s="230">
        <v>10.849164043853611</v>
      </c>
      <c r="N31" s="230">
        <v>9.3629965288433254</v>
      </c>
      <c r="O31" s="230">
        <v>9.487390055150863</v>
      </c>
      <c r="P31" s="230">
        <v>8.3971154400415706</v>
      </c>
      <c r="Q31" s="230">
        <v>8.2852225880584722</v>
      </c>
      <c r="R31" s="230">
        <v>9.1388760936002882</v>
      </c>
      <c r="S31" s="230">
        <v>9.3563961436593459</v>
      </c>
      <c r="T31" s="230">
        <v>7.9809697087198161</v>
      </c>
      <c r="U31" s="230">
        <v>7.9747805930311682</v>
      </c>
      <c r="V31" s="230">
        <v>7.7389836707689632</v>
      </c>
      <c r="W31" s="230">
        <v>9.4869629530359152</v>
      </c>
      <c r="X31" s="230">
        <v>11.78610521457116</v>
      </c>
      <c r="Y31" s="230">
        <v>9.1408201919271637</v>
      </c>
      <c r="DA31" s="71" t="s">
        <v>3074</v>
      </c>
    </row>
    <row r="32" spans="1:105" ht="12" customHeight="1" x14ac:dyDescent="0.25">
      <c r="A32" s="59" t="s">
        <v>32</v>
      </c>
      <c r="B32" s="230">
        <v>13.029358982577991</v>
      </c>
      <c r="C32" s="230">
        <v>1.1788552624857069</v>
      </c>
      <c r="D32" s="230">
        <v>1.2724257344014049</v>
      </c>
      <c r="E32" s="230">
        <v>0.53212660394045053</v>
      </c>
      <c r="F32" s="230">
        <v>0.54018217742603081</v>
      </c>
      <c r="G32" s="230">
        <v>0.56559228763400016</v>
      </c>
      <c r="H32" s="230">
        <v>0.55737671203219386</v>
      </c>
      <c r="I32" s="230">
        <v>0</v>
      </c>
      <c r="J32" s="230">
        <v>0</v>
      </c>
      <c r="K32" s="230">
        <v>0.56472654870211192</v>
      </c>
      <c r="L32" s="230">
        <v>0</v>
      </c>
      <c r="M32" s="230">
        <v>0</v>
      </c>
      <c r="N32" s="230">
        <v>0</v>
      </c>
      <c r="O32" s="230">
        <v>0</v>
      </c>
      <c r="P32" s="230">
        <v>0</v>
      </c>
      <c r="Q32" s="230">
        <v>0</v>
      </c>
      <c r="R32" s="230">
        <v>0</v>
      </c>
      <c r="S32" s="230">
        <v>0</v>
      </c>
      <c r="T32" s="230">
        <v>0</v>
      </c>
      <c r="U32" s="230">
        <v>0</v>
      </c>
      <c r="V32" s="230">
        <v>0</v>
      </c>
      <c r="W32" s="230">
        <v>0</v>
      </c>
      <c r="X32" s="230">
        <v>0</v>
      </c>
      <c r="Y32" s="230">
        <v>0</v>
      </c>
      <c r="DA32" s="71" t="s">
        <v>3075</v>
      </c>
    </row>
    <row r="33" spans="1:105" ht="12" customHeight="1" x14ac:dyDescent="0.25">
      <c r="A33" s="59" t="s">
        <v>35</v>
      </c>
      <c r="B33" s="230">
        <v>19.941302677628109</v>
      </c>
      <c r="C33" s="230">
        <v>21.84516545409473</v>
      </c>
      <c r="D33" s="230">
        <v>21.45329250843411</v>
      </c>
      <c r="E33" s="230">
        <v>17.33239109736915</v>
      </c>
      <c r="F33" s="230">
        <v>18.099855695421599</v>
      </c>
      <c r="G33" s="230">
        <v>26.91898097916599</v>
      </c>
      <c r="H33" s="230">
        <v>29.3403387499175</v>
      </c>
      <c r="I33" s="230">
        <v>19.727786598526698</v>
      </c>
      <c r="J33" s="230">
        <v>19.588748210050031</v>
      </c>
      <c r="K33" s="230">
        <v>18.156762204816332</v>
      </c>
      <c r="L33" s="230">
        <v>19.382146243754701</v>
      </c>
      <c r="M33" s="230">
        <v>17.967852777761721</v>
      </c>
      <c r="N33" s="230">
        <v>19.785583541891771</v>
      </c>
      <c r="O33" s="230">
        <v>15.49770866352196</v>
      </c>
      <c r="P33" s="230">
        <v>15.27554798565513</v>
      </c>
      <c r="Q33" s="230">
        <v>17.434792021942069</v>
      </c>
      <c r="R33" s="230">
        <v>16.699380826870861</v>
      </c>
      <c r="S33" s="230">
        <v>18.489693805161782</v>
      </c>
      <c r="T33" s="230">
        <v>17.562664893513009</v>
      </c>
      <c r="U33" s="230">
        <v>19.709486154428419</v>
      </c>
      <c r="V33" s="230">
        <v>22.98620210094537</v>
      </c>
      <c r="W33" s="230">
        <v>20.848311502478609</v>
      </c>
      <c r="X33" s="230">
        <v>12.81727862666771</v>
      </c>
      <c r="Y33" s="230">
        <v>18.950600515009519</v>
      </c>
      <c r="DA33" s="71" t="s">
        <v>3076</v>
      </c>
    </row>
    <row r="34" spans="1:105" ht="12" customHeight="1" x14ac:dyDescent="0.25">
      <c r="A34" s="60" t="s">
        <v>3077</v>
      </c>
      <c r="B34" s="262">
        <v>1.579283456101525</v>
      </c>
      <c r="C34" s="262">
        <v>1.738098699146589</v>
      </c>
      <c r="D34" s="262">
        <v>1.7639595130167749</v>
      </c>
      <c r="E34" s="262">
        <v>2.1568736975436851</v>
      </c>
      <c r="F34" s="262">
        <v>2.249259302993122</v>
      </c>
      <c r="G34" s="262">
        <v>2.39375725861419</v>
      </c>
      <c r="H34" s="262">
        <v>2.8624731014593459</v>
      </c>
      <c r="I34" s="262">
        <v>2.7780533606838449</v>
      </c>
      <c r="J34" s="262">
        <v>2.3753062673118772</v>
      </c>
      <c r="K34" s="262">
        <v>2.087231255337179</v>
      </c>
      <c r="L34" s="262">
        <v>2.2603288553597931</v>
      </c>
      <c r="M34" s="262">
        <v>2.1742220316348719</v>
      </c>
      <c r="N34" s="262">
        <v>2.0414034181412561</v>
      </c>
      <c r="O34" s="262">
        <v>2.1239343500051562</v>
      </c>
      <c r="P34" s="262">
        <v>2.195211835416004</v>
      </c>
      <c r="Q34" s="262">
        <v>2.2241119001140919</v>
      </c>
      <c r="R34" s="262">
        <v>2.4138612375784092</v>
      </c>
      <c r="S34" s="262">
        <v>2.5666533211482112</v>
      </c>
      <c r="T34" s="262">
        <v>2.4131192063928091</v>
      </c>
      <c r="U34" s="262">
        <v>2.506609265102643</v>
      </c>
      <c r="V34" s="262">
        <v>2.4085973821073661</v>
      </c>
      <c r="W34" s="262">
        <v>2.566842333890111</v>
      </c>
      <c r="X34" s="262">
        <v>2.4207562117431758</v>
      </c>
      <c r="Y34" s="262">
        <v>2.23753257883719</v>
      </c>
      <c r="DA34" s="72" t="s">
        <v>3078</v>
      </c>
    </row>
    <row r="35" spans="1:105" ht="12" customHeight="1" x14ac:dyDescent="0.25">
      <c r="A35" s="57" t="s">
        <v>3079</v>
      </c>
      <c r="B35" s="261">
        <f t="shared" ref="B35:Y35" si="1">B36+B42+B53</f>
        <v>10.98204844937648</v>
      </c>
      <c r="C35" s="261">
        <f t="shared" si="1"/>
        <v>11.76578300411053</v>
      </c>
      <c r="D35" s="261">
        <f t="shared" si="1"/>
        <v>9.9645995761628239</v>
      </c>
      <c r="E35" s="261">
        <f t="shared" si="1"/>
        <v>9.0197347420621004</v>
      </c>
      <c r="F35" s="261">
        <f t="shared" si="1"/>
        <v>8.9209053731877503</v>
      </c>
      <c r="G35" s="261">
        <f t="shared" si="1"/>
        <v>9.5177694296460764</v>
      </c>
      <c r="H35" s="261">
        <f t="shared" si="1"/>
        <v>9.4952690180672832</v>
      </c>
      <c r="I35" s="261">
        <f t="shared" si="1"/>
        <v>8.7894131053884088</v>
      </c>
      <c r="J35" s="261">
        <f t="shared" si="1"/>
        <v>8.1972494994419431</v>
      </c>
      <c r="K35" s="261">
        <f t="shared" si="1"/>
        <v>6.5097296303158227</v>
      </c>
      <c r="L35" s="261">
        <f t="shared" si="1"/>
        <v>6.8999067499608993</v>
      </c>
      <c r="M35" s="261">
        <f t="shared" si="1"/>
        <v>6.1552826027791721</v>
      </c>
      <c r="N35" s="261">
        <f t="shared" si="1"/>
        <v>5.2424915098324778</v>
      </c>
      <c r="O35" s="261">
        <f t="shared" si="1"/>
        <v>5.1038748115770973</v>
      </c>
      <c r="P35" s="261">
        <f t="shared" si="1"/>
        <v>5.0828968263658103</v>
      </c>
      <c r="Q35" s="261">
        <f t="shared" si="1"/>
        <v>4.8318144126306084</v>
      </c>
      <c r="R35" s="261">
        <f t="shared" si="1"/>
        <v>4.7584381066024708</v>
      </c>
      <c r="S35" s="261">
        <f t="shared" si="1"/>
        <v>5.200986537163482</v>
      </c>
      <c r="T35" s="261">
        <f t="shared" si="1"/>
        <v>4.2258789305190341</v>
      </c>
      <c r="U35" s="261">
        <f t="shared" si="1"/>
        <v>4.5450265803084431</v>
      </c>
      <c r="V35" s="261">
        <f t="shared" si="1"/>
        <v>5.0979196629541992</v>
      </c>
      <c r="W35" s="261">
        <f t="shared" si="1"/>
        <v>5.4216741938622803</v>
      </c>
      <c r="X35" s="261">
        <f t="shared" si="1"/>
        <v>2.9756889409112088</v>
      </c>
      <c r="Y35" s="261">
        <f t="shared" si="1"/>
        <v>4.0646810895228862</v>
      </c>
      <c r="DA35" s="70"/>
    </row>
    <row r="36" spans="1:105" ht="12" customHeight="1" x14ac:dyDescent="0.25">
      <c r="A36" s="60" t="s">
        <v>3080</v>
      </c>
      <c r="B36" s="262">
        <v>3.3619288299879968</v>
      </c>
      <c r="C36" s="262">
        <v>3.8472793575910722</v>
      </c>
      <c r="D36" s="262">
        <v>2.9755854056855529</v>
      </c>
      <c r="E36" s="262">
        <v>3.18718453441004</v>
      </c>
      <c r="F36" s="262">
        <v>3.1137188613554181</v>
      </c>
      <c r="G36" s="262">
        <v>3.2019249987727192</v>
      </c>
      <c r="H36" s="262">
        <v>3.2188149766060499</v>
      </c>
      <c r="I36" s="262">
        <v>2.788518836575169</v>
      </c>
      <c r="J36" s="262">
        <v>2.5870674238747888</v>
      </c>
      <c r="K36" s="262">
        <v>2.2137664914708202</v>
      </c>
      <c r="L36" s="262">
        <v>2.383699498485679</v>
      </c>
      <c r="M36" s="262">
        <v>2.1063819998627151</v>
      </c>
      <c r="N36" s="262">
        <v>1.8175624080453501</v>
      </c>
      <c r="O36" s="262">
        <v>1.813144258554372</v>
      </c>
      <c r="P36" s="262">
        <v>1.8179725811656979</v>
      </c>
      <c r="Q36" s="262">
        <v>1.7212434798760909</v>
      </c>
      <c r="R36" s="262">
        <v>1.711352613741435</v>
      </c>
      <c r="S36" s="262">
        <v>1.873350318239505</v>
      </c>
      <c r="T36" s="262">
        <v>1.5335680758527379</v>
      </c>
      <c r="U36" s="262">
        <v>1.649432734457398</v>
      </c>
      <c r="V36" s="262">
        <v>1.8807121347016871</v>
      </c>
      <c r="W36" s="262">
        <v>2.0216755815153178</v>
      </c>
      <c r="X36" s="262">
        <v>1.0045337492706801</v>
      </c>
      <c r="Y36" s="262">
        <v>1.516885524972956</v>
      </c>
      <c r="DA36" s="72" t="s">
        <v>3081</v>
      </c>
    </row>
    <row r="37" spans="1:105" ht="12" customHeight="1" x14ac:dyDescent="0.25">
      <c r="A37" s="59" t="s">
        <v>28</v>
      </c>
      <c r="B37" s="230">
        <v>0.48664998202027637</v>
      </c>
      <c r="C37" s="230">
        <v>0.62094956125658418</v>
      </c>
      <c r="D37" s="230">
        <v>0.1235464499436915</v>
      </c>
      <c r="E37" s="230">
        <v>8.0094253016292541E-2</v>
      </c>
      <c r="F37" s="230">
        <v>0</v>
      </c>
      <c r="G37" s="230">
        <v>4.1370843106659318E-2</v>
      </c>
      <c r="H37" s="230">
        <v>4.0244168124327677E-2</v>
      </c>
      <c r="I37" s="230">
        <v>0</v>
      </c>
      <c r="J37" s="230">
        <v>0</v>
      </c>
      <c r="K37" s="230">
        <v>0</v>
      </c>
      <c r="L37" s="230">
        <v>0</v>
      </c>
      <c r="M37" s="230">
        <v>0</v>
      </c>
      <c r="N37" s="230">
        <v>0</v>
      </c>
      <c r="O37" s="230">
        <v>0</v>
      </c>
      <c r="P37" s="230">
        <v>0</v>
      </c>
      <c r="Q37" s="230">
        <v>0</v>
      </c>
      <c r="R37" s="230">
        <v>0</v>
      </c>
      <c r="S37" s="230">
        <v>0</v>
      </c>
      <c r="T37" s="230">
        <v>0</v>
      </c>
      <c r="U37" s="230">
        <v>0</v>
      </c>
      <c r="V37" s="230">
        <v>0</v>
      </c>
      <c r="W37" s="230">
        <v>0</v>
      </c>
      <c r="X37" s="230">
        <v>0</v>
      </c>
      <c r="Y37" s="230">
        <v>0</v>
      </c>
      <c r="DA37" s="71" t="s">
        <v>3082</v>
      </c>
    </row>
    <row r="38" spans="1:105" ht="12" customHeight="1" x14ac:dyDescent="0.25">
      <c r="A38" s="59" t="s">
        <v>31</v>
      </c>
      <c r="B38" s="230">
        <v>0</v>
      </c>
      <c r="C38" s="230">
        <v>0.10006692201037951</v>
      </c>
      <c r="D38" s="230">
        <v>0.1080096350928314</v>
      </c>
      <c r="E38" s="230">
        <v>9.0338946723415567E-2</v>
      </c>
      <c r="F38" s="230">
        <v>9.1706538605782387E-2</v>
      </c>
      <c r="G38" s="230">
        <v>9.6020404094399742E-2</v>
      </c>
      <c r="H38" s="230">
        <v>9.4625648708937277E-2</v>
      </c>
      <c r="I38" s="230">
        <v>9.8839248844934252E-2</v>
      </c>
      <c r="J38" s="230">
        <v>0</v>
      </c>
      <c r="K38" s="230">
        <v>9.1562709055474284E-2</v>
      </c>
      <c r="L38" s="230">
        <v>8.9642160472893265E-2</v>
      </c>
      <c r="M38" s="230">
        <v>0</v>
      </c>
      <c r="N38" s="230">
        <v>0</v>
      </c>
      <c r="O38" s="230">
        <v>0</v>
      </c>
      <c r="P38" s="230">
        <v>8.3940502295627092E-2</v>
      </c>
      <c r="Q38" s="230">
        <v>8.408860643649195E-2</v>
      </c>
      <c r="R38" s="230">
        <v>8.2112429331409928E-2</v>
      </c>
      <c r="S38" s="230">
        <v>9.5484920933772463E-2</v>
      </c>
      <c r="T38" s="230">
        <v>8.0179582313929507E-2</v>
      </c>
      <c r="U38" s="230">
        <v>0.1012423921045091</v>
      </c>
      <c r="V38" s="230">
        <v>0.16783004870515419</v>
      </c>
      <c r="W38" s="230">
        <v>0.17412799231227771</v>
      </c>
      <c r="X38" s="230">
        <v>0.14161280692866179</v>
      </c>
      <c r="Y38" s="230">
        <v>0.1219287647125812</v>
      </c>
      <c r="DA38" s="71" t="s">
        <v>3083</v>
      </c>
    </row>
    <row r="39" spans="1:105" ht="12" customHeight="1" x14ac:dyDescent="0.25">
      <c r="A39" s="59" t="s">
        <v>159</v>
      </c>
      <c r="B39" s="230">
        <v>0.5512767310976997</v>
      </c>
      <c r="C39" s="230">
        <v>0.69261673699222426</v>
      </c>
      <c r="D39" s="230">
        <v>0.28218805535881392</v>
      </c>
      <c r="E39" s="230">
        <v>0.5556672555629234</v>
      </c>
      <c r="F39" s="230">
        <v>0.48421417293476698</v>
      </c>
      <c r="G39" s="230">
        <v>0.50675158040883395</v>
      </c>
      <c r="H39" s="230">
        <v>0.49695872643116468</v>
      </c>
      <c r="I39" s="230">
        <v>0.35631518952404639</v>
      </c>
      <c r="J39" s="230">
        <v>0.26865821217307928</v>
      </c>
      <c r="K39" s="230">
        <v>8.243473465189452E-2</v>
      </c>
      <c r="L39" s="230">
        <v>0.24235897304264309</v>
      </c>
      <c r="M39" s="230">
        <v>0.24515652491356499</v>
      </c>
      <c r="N39" s="230">
        <v>0.1602223114967051</v>
      </c>
      <c r="O39" s="230">
        <v>0.1542212376757221</v>
      </c>
      <c r="P39" s="230">
        <v>0.15228174867966909</v>
      </c>
      <c r="Q39" s="230">
        <v>7.6395249054244052E-2</v>
      </c>
      <c r="R39" s="230">
        <v>7.476007857224079E-2</v>
      </c>
      <c r="S39" s="230">
        <v>0.10309142530151599</v>
      </c>
      <c r="T39" s="230">
        <v>8.5131584247973929E-2</v>
      </c>
      <c r="U39" s="230">
        <v>8.7876517484476363E-2</v>
      </c>
      <c r="V39" s="230">
        <v>7.842842769483889E-2</v>
      </c>
      <c r="W39" s="230">
        <v>6.9853234722645458E-2</v>
      </c>
      <c r="X39" s="230">
        <v>9.3366111920976005E-2</v>
      </c>
      <c r="Y39" s="230">
        <v>8.7955796669859004E-2</v>
      </c>
      <c r="DA39" s="71" t="s">
        <v>3084</v>
      </c>
    </row>
    <row r="40" spans="1:105" ht="12" customHeight="1" x14ac:dyDescent="0.25">
      <c r="A40" s="59" t="s">
        <v>32</v>
      </c>
      <c r="B40" s="230">
        <v>0.1813955822905865</v>
      </c>
      <c r="C40" s="230">
        <v>0.17093401306042749</v>
      </c>
      <c r="D40" s="230">
        <v>0.1845017314882037</v>
      </c>
      <c r="E40" s="230">
        <v>7.7158357571365341E-2</v>
      </c>
      <c r="F40" s="230">
        <v>7.8326415726774484E-2</v>
      </c>
      <c r="G40" s="230">
        <v>8.2010881706930022E-2</v>
      </c>
      <c r="H40" s="230">
        <v>8.0819623244668071E-2</v>
      </c>
      <c r="I40" s="230">
        <v>0</v>
      </c>
      <c r="J40" s="230">
        <v>0</v>
      </c>
      <c r="K40" s="230">
        <v>8.188534956180625E-2</v>
      </c>
      <c r="L40" s="230">
        <v>0</v>
      </c>
      <c r="M40" s="230">
        <v>0</v>
      </c>
      <c r="N40" s="230">
        <v>0</v>
      </c>
      <c r="O40" s="230">
        <v>0</v>
      </c>
      <c r="P40" s="230">
        <v>0</v>
      </c>
      <c r="Q40" s="230">
        <v>0</v>
      </c>
      <c r="R40" s="230">
        <v>0</v>
      </c>
      <c r="S40" s="230">
        <v>0</v>
      </c>
      <c r="T40" s="230">
        <v>0</v>
      </c>
      <c r="U40" s="230">
        <v>0</v>
      </c>
      <c r="V40" s="230">
        <v>0</v>
      </c>
      <c r="W40" s="230">
        <v>0</v>
      </c>
      <c r="X40" s="230">
        <v>0</v>
      </c>
      <c r="Y40" s="230">
        <v>0</v>
      </c>
      <c r="DA40" s="71" t="s">
        <v>3085</v>
      </c>
    </row>
    <row r="41" spans="1:105" ht="12" customHeight="1" x14ac:dyDescent="0.25">
      <c r="A41" s="59" t="s">
        <v>35</v>
      </c>
      <c r="B41" s="230">
        <v>2.1426065345794338</v>
      </c>
      <c r="C41" s="230">
        <v>2.2627121242714572</v>
      </c>
      <c r="D41" s="230">
        <v>2.2773395338020119</v>
      </c>
      <c r="E41" s="230">
        <v>2.383925721536043</v>
      </c>
      <c r="F41" s="230">
        <v>2.4594717340880941</v>
      </c>
      <c r="G41" s="230">
        <v>2.4757712894558961</v>
      </c>
      <c r="H41" s="230">
        <v>2.506166810096953</v>
      </c>
      <c r="I41" s="230">
        <v>2.333364398206188</v>
      </c>
      <c r="J41" s="230">
        <v>2.318409211701709</v>
      </c>
      <c r="K41" s="230">
        <v>1.957883698201645</v>
      </c>
      <c r="L41" s="230">
        <v>2.051698364970143</v>
      </c>
      <c r="M41" s="230">
        <v>1.8612254749491499</v>
      </c>
      <c r="N41" s="230">
        <v>1.6573400965486449</v>
      </c>
      <c r="O41" s="230">
        <v>1.6589230208786501</v>
      </c>
      <c r="P41" s="230">
        <v>1.5817503301904019</v>
      </c>
      <c r="Q41" s="230">
        <v>1.560759624385355</v>
      </c>
      <c r="R41" s="230">
        <v>1.554480105837784</v>
      </c>
      <c r="S41" s="230">
        <v>1.674773972004217</v>
      </c>
      <c r="T41" s="230">
        <v>1.368256909290835</v>
      </c>
      <c r="U41" s="230">
        <v>1.460313824868412</v>
      </c>
      <c r="V41" s="230">
        <v>1.634453658301694</v>
      </c>
      <c r="W41" s="230">
        <v>1.7776943544803949</v>
      </c>
      <c r="X41" s="230">
        <v>0.76955483042104256</v>
      </c>
      <c r="Y41" s="230">
        <v>1.3070009635905151</v>
      </c>
      <c r="DA41" s="71" t="s">
        <v>3086</v>
      </c>
    </row>
    <row r="42" spans="1:105" ht="12" customHeight="1" x14ac:dyDescent="0.25">
      <c r="A42" s="60" t="s">
        <v>3087</v>
      </c>
      <c r="B42" s="262">
        <v>7.4565509757208259</v>
      </c>
      <c r="C42" s="262">
        <v>7.7384862812507036</v>
      </c>
      <c r="D42" s="262">
        <v>6.8063183637719611</v>
      </c>
      <c r="E42" s="262">
        <v>5.6091597175493213</v>
      </c>
      <c r="F42" s="262">
        <v>5.5742275125937599</v>
      </c>
      <c r="G42" s="262">
        <v>6.0679195719454579</v>
      </c>
      <c r="H42" s="262">
        <v>5.9799836130957997</v>
      </c>
      <c r="I42" s="262">
        <v>5.7131673135995564</v>
      </c>
      <c r="J42" s="262">
        <v>5.3641682121669954</v>
      </c>
      <c r="K42" s="262">
        <v>4.0797856159707946</v>
      </c>
      <c r="L42" s="262">
        <v>4.282101762884384</v>
      </c>
      <c r="M42" s="262">
        <v>3.823713321068559</v>
      </c>
      <c r="N42" s="262">
        <v>3.2134980334796408</v>
      </c>
      <c r="O42" s="262">
        <v>3.0707516382007629</v>
      </c>
      <c r="P42" s="262">
        <v>3.037563019389169</v>
      </c>
      <c r="Q42" s="262">
        <v>2.880216485956987</v>
      </c>
      <c r="R42" s="262">
        <v>2.7970784361118439</v>
      </c>
      <c r="S42" s="262">
        <v>3.061804267805055</v>
      </c>
      <c r="T42" s="262">
        <v>2.4423806511470412</v>
      </c>
      <c r="U42" s="262">
        <v>2.6359807433939859</v>
      </c>
      <c r="V42" s="262">
        <v>2.967745656534249</v>
      </c>
      <c r="W42" s="262">
        <v>3.1341470849083439</v>
      </c>
      <c r="X42" s="262">
        <v>1.720434012567128</v>
      </c>
      <c r="Y42" s="262">
        <v>2.31605111888465</v>
      </c>
      <c r="DA42" s="72" t="s">
        <v>3088</v>
      </c>
    </row>
    <row r="43" spans="1:105" ht="12" customHeight="1" x14ac:dyDescent="0.25">
      <c r="A43" s="64" t="s">
        <v>28</v>
      </c>
      <c r="B43" s="229">
        <v>0.2056409140456017</v>
      </c>
      <c r="C43" s="229">
        <v>0.32469282575239933</v>
      </c>
      <c r="D43" s="229">
        <v>4.8796532379611957E-2</v>
      </c>
      <c r="E43" s="229">
        <v>5.6885590764746537E-2</v>
      </c>
      <c r="F43" s="229">
        <v>0</v>
      </c>
      <c r="G43" s="229">
        <v>2.4665793935028709E-2</v>
      </c>
      <c r="H43" s="229">
        <v>2.5069512670763999E-2</v>
      </c>
      <c r="I43" s="229">
        <v>0</v>
      </c>
      <c r="J43" s="229">
        <v>0</v>
      </c>
      <c r="K43" s="229">
        <v>0</v>
      </c>
      <c r="L43" s="229">
        <v>0</v>
      </c>
      <c r="M43" s="229">
        <v>0</v>
      </c>
      <c r="N43" s="229">
        <v>0</v>
      </c>
      <c r="O43" s="229">
        <v>0</v>
      </c>
      <c r="P43" s="229">
        <v>0</v>
      </c>
      <c r="Q43" s="229">
        <v>0</v>
      </c>
      <c r="R43" s="229">
        <v>0</v>
      </c>
      <c r="S43" s="229">
        <v>0</v>
      </c>
      <c r="T43" s="229">
        <v>0</v>
      </c>
      <c r="U43" s="229">
        <v>0</v>
      </c>
      <c r="V43" s="229">
        <v>0</v>
      </c>
      <c r="W43" s="229">
        <v>0</v>
      </c>
      <c r="X43" s="229">
        <v>0</v>
      </c>
      <c r="Y43" s="229">
        <v>0</v>
      </c>
      <c r="DA43" s="73" t="s">
        <v>3089</v>
      </c>
    </row>
    <row r="44" spans="1:105" ht="12" customHeight="1" x14ac:dyDescent="0.25">
      <c r="A44" s="64" t="s">
        <v>30</v>
      </c>
      <c r="B44" s="229">
        <v>0</v>
      </c>
      <c r="C44" s="229">
        <v>0</v>
      </c>
      <c r="D44" s="229">
        <v>0</v>
      </c>
      <c r="E44" s="229">
        <v>0</v>
      </c>
      <c r="F44" s="229">
        <v>0</v>
      </c>
      <c r="G44" s="229">
        <v>0</v>
      </c>
      <c r="H44" s="229">
        <v>0</v>
      </c>
      <c r="I44" s="229">
        <v>0</v>
      </c>
      <c r="J44" s="229">
        <v>0</v>
      </c>
      <c r="K44" s="229">
        <v>0</v>
      </c>
      <c r="L44" s="229">
        <v>0</v>
      </c>
      <c r="M44" s="229">
        <v>0</v>
      </c>
      <c r="N44" s="229">
        <v>0</v>
      </c>
      <c r="O44" s="229">
        <v>0</v>
      </c>
      <c r="P44" s="229">
        <v>0</v>
      </c>
      <c r="Q44" s="229">
        <v>0</v>
      </c>
      <c r="R44" s="229">
        <v>0</v>
      </c>
      <c r="S44" s="229">
        <v>0</v>
      </c>
      <c r="T44" s="229">
        <v>0</v>
      </c>
      <c r="U44" s="229">
        <v>0</v>
      </c>
      <c r="V44" s="229">
        <v>0</v>
      </c>
      <c r="W44" s="229">
        <v>0</v>
      </c>
      <c r="X44" s="229">
        <v>0</v>
      </c>
      <c r="Y44" s="229">
        <v>0</v>
      </c>
      <c r="DA44" s="73" t="s">
        <v>3090</v>
      </c>
    </row>
    <row r="45" spans="1:105" ht="12" customHeight="1" x14ac:dyDescent="0.25">
      <c r="A45" s="64" t="s">
        <v>31</v>
      </c>
      <c r="B45" s="229">
        <v>0</v>
      </c>
      <c r="C45" s="229">
        <v>5.2324719589373181E-2</v>
      </c>
      <c r="D45" s="229">
        <v>4.2660033198198263E-2</v>
      </c>
      <c r="E45" s="229">
        <v>6.4161711482359426E-2</v>
      </c>
      <c r="F45" s="229">
        <v>6.2497626865947217E-2</v>
      </c>
      <c r="G45" s="229">
        <v>5.724851908008164E-2</v>
      </c>
      <c r="H45" s="229">
        <v>5.8945656224260533E-2</v>
      </c>
      <c r="I45" s="229">
        <v>4.9220951412093858E-2</v>
      </c>
      <c r="J45" s="229">
        <v>0</v>
      </c>
      <c r="K45" s="229">
        <v>5.8075038716602752E-2</v>
      </c>
      <c r="L45" s="229">
        <v>6.0411960566685893E-2</v>
      </c>
      <c r="M45" s="229">
        <v>0</v>
      </c>
      <c r="N45" s="229">
        <v>0</v>
      </c>
      <c r="O45" s="229">
        <v>0</v>
      </c>
      <c r="P45" s="229">
        <v>6.7349733291745734E-2</v>
      </c>
      <c r="Q45" s="229">
        <v>6.7169520302480828E-2</v>
      </c>
      <c r="R45" s="229">
        <v>6.9574130896539146E-2</v>
      </c>
      <c r="S45" s="229">
        <v>8.0927842336125766E-2</v>
      </c>
      <c r="T45" s="229">
        <v>7.2601745400692808E-2</v>
      </c>
      <c r="U45" s="229">
        <v>9.086835286584255E-2</v>
      </c>
      <c r="V45" s="229">
        <v>0.15593427805546331</v>
      </c>
      <c r="W45" s="229">
        <v>0.16962924807241739</v>
      </c>
      <c r="X45" s="229">
        <v>0.10615181330723809</v>
      </c>
      <c r="Y45" s="229">
        <v>0.12366404914233931</v>
      </c>
      <c r="DA45" s="73" t="s">
        <v>3091</v>
      </c>
    </row>
    <row r="46" spans="1:105" ht="12" customHeight="1" x14ac:dyDescent="0.25">
      <c r="A46" s="64" t="s">
        <v>159</v>
      </c>
      <c r="B46" s="229">
        <v>0.23294987170117459</v>
      </c>
      <c r="C46" s="229">
        <v>0.36216739575806739</v>
      </c>
      <c r="D46" s="229">
        <v>0.1114544253334023</v>
      </c>
      <c r="E46" s="229">
        <v>0.39465328548469492</v>
      </c>
      <c r="F46" s="229">
        <v>0.32998995669619768</v>
      </c>
      <c r="G46" s="229">
        <v>0.30213138336072332</v>
      </c>
      <c r="H46" s="229">
        <v>0.30957312996567121</v>
      </c>
      <c r="I46" s="229">
        <v>0.17744137916779579</v>
      </c>
      <c r="J46" s="229">
        <v>0.130514681173759</v>
      </c>
      <c r="K46" s="229">
        <v>5.228548233103443E-2</v>
      </c>
      <c r="L46" s="229">
        <v>0.16333141286640479</v>
      </c>
      <c r="M46" s="229">
        <v>0.161031442908352</v>
      </c>
      <c r="N46" s="229">
        <v>0.11197314934432399</v>
      </c>
      <c r="O46" s="229">
        <v>0.1196928860919934</v>
      </c>
      <c r="P46" s="229">
        <v>0.1221833903573229</v>
      </c>
      <c r="Q46" s="229">
        <v>6.102410837593851E-2</v>
      </c>
      <c r="R46" s="229">
        <v>6.334445996510038E-2</v>
      </c>
      <c r="S46" s="229">
        <v>8.7374703056979919E-2</v>
      </c>
      <c r="T46" s="229">
        <v>7.7085729642860326E-2</v>
      </c>
      <c r="U46" s="229">
        <v>7.8872043947341111E-2</v>
      </c>
      <c r="V46" s="229">
        <v>7.2869431582571129E-2</v>
      </c>
      <c r="W46" s="229">
        <v>6.8048517208987233E-2</v>
      </c>
      <c r="X46" s="229">
        <v>6.9986481426435196E-2</v>
      </c>
      <c r="Y46" s="229">
        <v>8.9207579420450822E-2</v>
      </c>
      <c r="DA46" s="73" t="s">
        <v>3092</v>
      </c>
    </row>
    <row r="47" spans="1:105" ht="12" customHeight="1" x14ac:dyDescent="0.25">
      <c r="A47" s="64" t="s">
        <v>32</v>
      </c>
      <c r="B47" s="229">
        <v>7.6651299135394105E-2</v>
      </c>
      <c r="C47" s="229">
        <v>8.9380927503150326E-2</v>
      </c>
      <c r="D47" s="229">
        <v>7.2871739485528705E-2</v>
      </c>
      <c r="E47" s="229">
        <v>5.4800420599363527E-2</v>
      </c>
      <c r="F47" s="229">
        <v>5.3379128448866713E-2</v>
      </c>
      <c r="G47" s="229">
        <v>4.8895873439125971E-2</v>
      </c>
      <c r="H47" s="229">
        <v>5.0345395703527807E-2</v>
      </c>
      <c r="I47" s="229">
        <v>0</v>
      </c>
      <c r="J47" s="229">
        <v>0</v>
      </c>
      <c r="K47" s="229">
        <v>5.193702649452276E-2</v>
      </c>
      <c r="L47" s="229">
        <v>0</v>
      </c>
      <c r="M47" s="229">
        <v>0</v>
      </c>
      <c r="N47" s="229">
        <v>0</v>
      </c>
      <c r="O47" s="229">
        <v>0</v>
      </c>
      <c r="P47" s="229">
        <v>0</v>
      </c>
      <c r="Q47" s="229">
        <v>0</v>
      </c>
      <c r="R47" s="229">
        <v>0</v>
      </c>
      <c r="S47" s="229">
        <v>0</v>
      </c>
      <c r="T47" s="229">
        <v>0</v>
      </c>
      <c r="U47" s="229">
        <v>0</v>
      </c>
      <c r="V47" s="229">
        <v>0</v>
      </c>
      <c r="W47" s="229">
        <v>0</v>
      </c>
      <c r="X47" s="229">
        <v>0</v>
      </c>
      <c r="Y47" s="229">
        <v>0</v>
      </c>
      <c r="DA47" s="73" t="s">
        <v>3093</v>
      </c>
    </row>
    <row r="48" spans="1:105" ht="12" customHeight="1" x14ac:dyDescent="0.25">
      <c r="A48" s="64" t="s">
        <v>33</v>
      </c>
      <c r="B48" s="229">
        <v>0</v>
      </c>
      <c r="C48" s="229">
        <v>0</v>
      </c>
      <c r="D48" s="229">
        <v>0</v>
      </c>
      <c r="E48" s="229">
        <v>0</v>
      </c>
      <c r="F48" s="229">
        <v>0</v>
      </c>
      <c r="G48" s="229">
        <v>0</v>
      </c>
      <c r="H48" s="229">
        <v>0</v>
      </c>
      <c r="I48" s="229">
        <v>0</v>
      </c>
      <c r="J48" s="229">
        <v>0</v>
      </c>
      <c r="K48" s="229">
        <v>0</v>
      </c>
      <c r="L48" s="229">
        <v>0</v>
      </c>
      <c r="M48" s="229">
        <v>0</v>
      </c>
      <c r="N48" s="229">
        <v>0</v>
      </c>
      <c r="O48" s="229">
        <v>0</v>
      </c>
      <c r="P48" s="229">
        <v>0</v>
      </c>
      <c r="Q48" s="229">
        <v>0</v>
      </c>
      <c r="R48" s="229">
        <v>0</v>
      </c>
      <c r="S48" s="229">
        <v>0</v>
      </c>
      <c r="T48" s="229">
        <v>4.902339866453279E-4</v>
      </c>
      <c r="U48" s="229">
        <v>7.7509968158323596E-3</v>
      </c>
      <c r="V48" s="229">
        <v>3.1798961294140642E-4</v>
      </c>
      <c r="W48" s="229">
        <v>1.5899480647117199E-4</v>
      </c>
      <c r="X48" s="229">
        <v>1.589948064799128E-4</v>
      </c>
      <c r="Y48" s="229">
        <v>3.1798961295687977E-4</v>
      </c>
      <c r="DA48" s="73" t="s">
        <v>3094</v>
      </c>
    </row>
    <row r="49" spans="1:105" ht="12" customHeight="1" x14ac:dyDescent="0.25">
      <c r="A49" s="64" t="s">
        <v>35</v>
      </c>
      <c r="B49" s="229">
        <v>0.90538905268599346</v>
      </c>
      <c r="C49" s="229">
        <v>1.183165975682736</v>
      </c>
      <c r="D49" s="229">
        <v>0.89946957076620193</v>
      </c>
      <c r="E49" s="229">
        <v>1.6931429896882471</v>
      </c>
      <c r="F49" s="229">
        <v>1.6761198172045051</v>
      </c>
      <c r="G49" s="229">
        <v>1.476084601383183</v>
      </c>
      <c r="H49" s="229">
        <v>1.5611797566960719</v>
      </c>
      <c r="I49" s="229">
        <v>1.1619919921791551</v>
      </c>
      <c r="J49" s="229">
        <v>1.126287697100498</v>
      </c>
      <c r="K49" s="229">
        <v>1.2418174685807619</v>
      </c>
      <c r="L49" s="229">
        <v>1.382687789600858</v>
      </c>
      <c r="M49" s="229">
        <v>1.2225488345232309</v>
      </c>
      <c r="N49" s="229">
        <v>1.1582506107396551</v>
      </c>
      <c r="O49" s="229">
        <v>1.2875093415533641</v>
      </c>
      <c r="P49" s="229">
        <v>1.2691187205107299</v>
      </c>
      <c r="Q49" s="229">
        <v>1.2467262774371419</v>
      </c>
      <c r="R49" s="229">
        <v>1.3171160960677299</v>
      </c>
      <c r="S49" s="229">
        <v>1.4194476219864169</v>
      </c>
      <c r="T49" s="229">
        <v>1.2389418465929589</v>
      </c>
      <c r="U49" s="229">
        <v>1.3106793426614529</v>
      </c>
      <c r="V49" s="229">
        <v>1.518603808964744</v>
      </c>
      <c r="W49" s="229">
        <v>1.731766114389574</v>
      </c>
      <c r="X49" s="229">
        <v>0.5768520691048048</v>
      </c>
      <c r="Y49" s="229">
        <v>1.325602139671842</v>
      </c>
      <c r="DA49" s="73" t="s">
        <v>3095</v>
      </c>
    </row>
    <row r="50" spans="1:105" ht="12" customHeight="1" x14ac:dyDescent="0.25">
      <c r="A50" s="64" t="s">
        <v>36</v>
      </c>
      <c r="B50" s="229">
        <v>0</v>
      </c>
      <c r="C50" s="229">
        <v>0</v>
      </c>
      <c r="D50" s="229">
        <v>0</v>
      </c>
      <c r="E50" s="229">
        <v>0</v>
      </c>
      <c r="F50" s="229">
        <v>0</v>
      </c>
      <c r="G50" s="229">
        <v>0</v>
      </c>
      <c r="H50" s="229">
        <v>0</v>
      </c>
      <c r="I50" s="229">
        <v>0</v>
      </c>
      <c r="J50" s="229">
        <v>0</v>
      </c>
      <c r="K50" s="229">
        <v>0</v>
      </c>
      <c r="L50" s="229">
        <v>0</v>
      </c>
      <c r="M50" s="229">
        <v>0</v>
      </c>
      <c r="N50" s="229">
        <v>0</v>
      </c>
      <c r="O50" s="229">
        <v>0</v>
      </c>
      <c r="P50" s="229">
        <v>0</v>
      </c>
      <c r="Q50" s="229">
        <v>0</v>
      </c>
      <c r="R50" s="229">
        <v>0</v>
      </c>
      <c r="S50" s="229">
        <v>0</v>
      </c>
      <c r="T50" s="229">
        <v>0</v>
      </c>
      <c r="U50" s="229">
        <v>0</v>
      </c>
      <c r="V50" s="229">
        <v>0</v>
      </c>
      <c r="W50" s="229">
        <v>0</v>
      </c>
      <c r="X50" s="229">
        <v>0</v>
      </c>
      <c r="Y50" s="229">
        <v>0</v>
      </c>
      <c r="DA50" s="73" t="s">
        <v>3096</v>
      </c>
    </row>
    <row r="51" spans="1:105" ht="12" customHeight="1" x14ac:dyDescent="0.25">
      <c r="A51" s="64" t="s">
        <v>38</v>
      </c>
      <c r="B51" s="229">
        <v>1.9874350809184811</v>
      </c>
      <c r="C51" s="229">
        <v>1.637792251916093</v>
      </c>
      <c r="D51" s="229">
        <v>1.8034118419947669</v>
      </c>
      <c r="E51" s="229">
        <v>2.1861785889997432</v>
      </c>
      <c r="F51" s="229">
        <v>2.2340227761831049</v>
      </c>
      <c r="G51" s="229">
        <v>2.487977230822136</v>
      </c>
      <c r="H51" s="229">
        <v>2.4732569616644939</v>
      </c>
      <c r="I51" s="229">
        <v>2.550541687179404</v>
      </c>
      <c r="J51" s="229">
        <v>2.4180460151142729</v>
      </c>
      <c r="K51" s="229">
        <v>1.737164005945482</v>
      </c>
      <c r="L51" s="229">
        <v>1.5052965798419751</v>
      </c>
      <c r="M51" s="229">
        <v>1.243988615409015</v>
      </c>
      <c r="N51" s="229">
        <v>0.76185011434235772</v>
      </c>
      <c r="O51" s="229">
        <v>0.73976308581530015</v>
      </c>
      <c r="P51" s="229">
        <v>0.71400592716050171</v>
      </c>
      <c r="Q51" s="229">
        <v>0.68823551894872004</v>
      </c>
      <c r="R51" s="229">
        <v>0.44533120337741999</v>
      </c>
      <c r="S51" s="229">
        <v>0.51641513144081963</v>
      </c>
      <c r="T51" s="229">
        <v>0.40567524873261213</v>
      </c>
      <c r="U51" s="229">
        <v>0.37420752661462098</v>
      </c>
      <c r="V51" s="229">
        <v>0.4328103623476659</v>
      </c>
      <c r="W51" s="229">
        <v>0.41272401846475082</v>
      </c>
      <c r="X51" s="229">
        <v>0.3526902294740667</v>
      </c>
      <c r="Y51" s="229">
        <v>0.32168624220750358</v>
      </c>
      <c r="DA51" s="73" t="s">
        <v>3097</v>
      </c>
    </row>
    <row r="52" spans="1:105" ht="12" customHeight="1" x14ac:dyDescent="0.25">
      <c r="A52" s="64" t="s">
        <v>39</v>
      </c>
      <c r="B52" s="229">
        <v>4.0484847572341813</v>
      </c>
      <c r="C52" s="229">
        <v>4.0889621850488842</v>
      </c>
      <c r="D52" s="229">
        <v>3.8276542206142521</v>
      </c>
      <c r="E52" s="229">
        <v>1.159337130530167</v>
      </c>
      <c r="F52" s="229">
        <v>1.218218207195138</v>
      </c>
      <c r="G52" s="229">
        <v>1.67091616992518</v>
      </c>
      <c r="H52" s="229">
        <v>1.501613200171011</v>
      </c>
      <c r="I52" s="229">
        <v>1.773971303661108</v>
      </c>
      <c r="J52" s="229">
        <v>1.689319818778465</v>
      </c>
      <c r="K52" s="229">
        <v>0.93850659390239066</v>
      </c>
      <c r="L52" s="229">
        <v>1.1703740200084609</v>
      </c>
      <c r="M52" s="229">
        <v>1.196144428227961</v>
      </c>
      <c r="N52" s="229">
        <v>1.181424159053305</v>
      </c>
      <c r="O52" s="229">
        <v>0.92378632474010614</v>
      </c>
      <c r="P52" s="229">
        <v>0.86490524806886815</v>
      </c>
      <c r="Q52" s="229">
        <v>0.81706106089270591</v>
      </c>
      <c r="R52" s="229">
        <v>0.90171254580505489</v>
      </c>
      <c r="S52" s="229">
        <v>0.95763896898471168</v>
      </c>
      <c r="T52" s="229">
        <v>0.64758584679127151</v>
      </c>
      <c r="U52" s="229">
        <v>0.77360248048889579</v>
      </c>
      <c r="V52" s="229">
        <v>0.78720978597086344</v>
      </c>
      <c r="W52" s="229">
        <v>0.75182019196614336</v>
      </c>
      <c r="X52" s="229">
        <v>0.61459442444810297</v>
      </c>
      <c r="Y52" s="229">
        <v>0.45557311882955642</v>
      </c>
      <c r="DA52" s="73" t="s">
        <v>3098</v>
      </c>
    </row>
    <row r="53" spans="1:105" ht="12" customHeight="1" x14ac:dyDescent="0.25">
      <c r="A53" s="60" t="s">
        <v>3099</v>
      </c>
      <c r="B53" s="262">
        <v>0.163568643667658</v>
      </c>
      <c r="C53" s="262">
        <v>0.18001736526875389</v>
      </c>
      <c r="D53" s="262">
        <v>0.18269580670530891</v>
      </c>
      <c r="E53" s="262">
        <v>0.2233904901027387</v>
      </c>
      <c r="F53" s="262">
        <v>0.23295899923857319</v>
      </c>
      <c r="G53" s="262">
        <v>0.2479248589278982</v>
      </c>
      <c r="H53" s="262">
        <v>0.2964704283654323</v>
      </c>
      <c r="I53" s="262">
        <v>0.28772695521368391</v>
      </c>
      <c r="J53" s="262">
        <v>0.24601386340015871</v>
      </c>
      <c r="K53" s="262">
        <v>0.21617752287420769</v>
      </c>
      <c r="L53" s="262">
        <v>0.23410548859083569</v>
      </c>
      <c r="M53" s="262">
        <v>0.22518728184789749</v>
      </c>
      <c r="N53" s="262">
        <v>0.2114310683074872</v>
      </c>
      <c r="O53" s="262">
        <v>0.21997891482196261</v>
      </c>
      <c r="P53" s="262">
        <v>0.2273612258109432</v>
      </c>
      <c r="Q53" s="262">
        <v>0.230354446797531</v>
      </c>
      <c r="R53" s="262">
        <v>0.25000705674919232</v>
      </c>
      <c r="S53" s="262">
        <v>0.26583195111892188</v>
      </c>
      <c r="T53" s="262">
        <v>0.2499302035192551</v>
      </c>
      <c r="U53" s="262">
        <v>0.25961310245705949</v>
      </c>
      <c r="V53" s="262">
        <v>0.24946187171826281</v>
      </c>
      <c r="W53" s="262">
        <v>0.26585152743861862</v>
      </c>
      <c r="X53" s="262">
        <v>0.25072117907340041</v>
      </c>
      <c r="Y53" s="262">
        <v>0.23174444566528041</v>
      </c>
      <c r="DA53" s="72" t="s">
        <v>3100</v>
      </c>
    </row>
    <row r="54" spans="1:105" ht="12" customHeight="1" x14ac:dyDescent="0.25">
      <c r="A54" s="57" t="s">
        <v>3101</v>
      </c>
      <c r="B54" s="261">
        <f t="shared" ref="B54:Y54" si="2">B55+B56+B67</f>
        <v>2.8961747257671675</v>
      </c>
      <c r="C54" s="261">
        <f t="shared" si="2"/>
        <v>3.205222858084178</v>
      </c>
      <c r="D54" s="261">
        <f t="shared" si="2"/>
        <v>2.8289277540515148</v>
      </c>
      <c r="E54" s="261">
        <f t="shared" si="2"/>
        <v>3.0836578060092359</v>
      </c>
      <c r="F54" s="261">
        <f t="shared" si="2"/>
        <v>3.1157132586946008</v>
      </c>
      <c r="G54" s="261">
        <f t="shared" si="2"/>
        <v>3.2818887106411703</v>
      </c>
      <c r="H54" s="261">
        <f t="shared" si="2"/>
        <v>3.5935745556510925</v>
      </c>
      <c r="I54" s="261">
        <f t="shared" si="2"/>
        <v>3.3530922147976407</v>
      </c>
      <c r="J54" s="261">
        <f t="shared" si="2"/>
        <v>2.9831487013502822</v>
      </c>
      <c r="K54" s="261">
        <f t="shared" si="2"/>
        <v>2.5496791464376809</v>
      </c>
      <c r="L54" s="261">
        <f t="shared" si="2"/>
        <v>2.7457242880663744</v>
      </c>
      <c r="M54" s="261">
        <f t="shared" si="2"/>
        <v>2.5474949778923888</v>
      </c>
      <c r="N54" s="261">
        <f t="shared" si="2"/>
        <v>2.3019253087393192</v>
      </c>
      <c r="O54" s="261">
        <f t="shared" si="2"/>
        <v>2.3443718212442999</v>
      </c>
      <c r="P54" s="261">
        <f t="shared" si="2"/>
        <v>2.3902433976711119</v>
      </c>
      <c r="Q54" s="261">
        <f t="shared" si="2"/>
        <v>2.3606124368013677</v>
      </c>
      <c r="R54" s="261">
        <f t="shared" si="2"/>
        <v>2.4766503185955195</v>
      </c>
      <c r="S54" s="261">
        <f t="shared" si="2"/>
        <v>2.6605942069585056</v>
      </c>
      <c r="T54" s="261">
        <f t="shared" si="2"/>
        <v>2.3805025031313285</v>
      </c>
      <c r="U54" s="261">
        <f t="shared" si="2"/>
        <v>2.5019014993842954</v>
      </c>
      <c r="V54" s="261">
        <f t="shared" si="2"/>
        <v>2.5508402743844609</v>
      </c>
      <c r="W54" s="261">
        <f t="shared" si="2"/>
        <v>2.7231988336885973</v>
      </c>
      <c r="X54" s="261">
        <f t="shared" si="2"/>
        <v>2.1252952791178679</v>
      </c>
      <c r="Y54" s="261">
        <f t="shared" si="2"/>
        <v>2.2475145991451768</v>
      </c>
      <c r="DA54" s="70"/>
    </row>
    <row r="55" spans="1:105" ht="12" customHeight="1" x14ac:dyDescent="0.25">
      <c r="A55" s="60" t="s">
        <v>3102</v>
      </c>
      <c r="B55" s="262">
        <v>1.28608485629592</v>
      </c>
      <c r="C55" s="262">
        <v>1.4684228578023999</v>
      </c>
      <c r="D55" s="262">
        <v>1.14508054010296</v>
      </c>
      <c r="E55" s="262">
        <v>1.228871674437489</v>
      </c>
      <c r="F55" s="262">
        <v>1.2021848174896761</v>
      </c>
      <c r="G55" s="262">
        <v>1.235229365521513</v>
      </c>
      <c r="H55" s="262">
        <v>1.2421698435822099</v>
      </c>
      <c r="I55" s="262">
        <v>1.077840284096742</v>
      </c>
      <c r="J55" s="262">
        <v>1.0016928969341929</v>
      </c>
      <c r="K55" s="262">
        <v>0.85621812266361264</v>
      </c>
      <c r="L55" s="262">
        <v>0.9220557239094006</v>
      </c>
      <c r="M55" s="262">
        <v>0.81551285135181306</v>
      </c>
      <c r="N55" s="262">
        <v>0.70408230384706127</v>
      </c>
      <c r="O55" s="262">
        <v>0.70244423803880274</v>
      </c>
      <c r="P55" s="262">
        <v>0.70346414853465522</v>
      </c>
      <c r="Q55" s="262">
        <v>0.66647327125053346</v>
      </c>
      <c r="R55" s="262">
        <v>0.66271827917379023</v>
      </c>
      <c r="S55" s="262">
        <v>0.72524789217281482</v>
      </c>
      <c r="T55" s="262">
        <v>0.59374911119425922</v>
      </c>
      <c r="U55" s="262">
        <v>0.6384784728369618</v>
      </c>
      <c r="V55" s="262">
        <v>0.72756477190048718</v>
      </c>
      <c r="W55" s="262">
        <v>0.78228424065657975</v>
      </c>
      <c r="X55" s="262">
        <v>0.38778446819063289</v>
      </c>
      <c r="Y55" s="262">
        <v>0.58690531173327942</v>
      </c>
      <c r="DA55" s="72" t="s">
        <v>3103</v>
      </c>
    </row>
    <row r="56" spans="1:105" ht="12" customHeight="1" x14ac:dyDescent="0.25">
      <c r="A56" s="60" t="s">
        <v>3104</v>
      </c>
      <c r="B56" s="262">
        <v>0.56099443077523448</v>
      </c>
      <c r="C56" s="262">
        <v>0.58220586442011579</v>
      </c>
      <c r="D56" s="262">
        <v>0.51207410887312577</v>
      </c>
      <c r="E56" s="262">
        <v>0.42200574677487052</v>
      </c>
      <c r="F56" s="262">
        <v>0.41937761850235172</v>
      </c>
      <c r="G56" s="262">
        <v>0.45652059475451728</v>
      </c>
      <c r="H56" s="262">
        <v>0.4499047232423169</v>
      </c>
      <c r="I56" s="262">
        <v>0.42983076967520167</v>
      </c>
      <c r="J56" s="262">
        <v>0.40357378398748539</v>
      </c>
      <c r="K56" s="262">
        <v>0.30694311844294359</v>
      </c>
      <c r="L56" s="262">
        <v>0.32216439595368412</v>
      </c>
      <c r="M56" s="262">
        <v>0.2876774912402677</v>
      </c>
      <c r="N56" s="262">
        <v>0.24176787712699491</v>
      </c>
      <c r="O56" s="262">
        <v>0.23102833641635831</v>
      </c>
      <c r="P56" s="262">
        <v>0.2285313870386835</v>
      </c>
      <c r="Q56" s="262">
        <v>0.21669340333218709</v>
      </c>
      <c r="R56" s="262">
        <v>0.2104385030303583</v>
      </c>
      <c r="S56" s="262">
        <v>0.2303551800229508</v>
      </c>
      <c r="T56" s="262">
        <v>0.1837527762618463</v>
      </c>
      <c r="U56" s="262">
        <v>0.19831830044343471</v>
      </c>
      <c r="V56" s="262">
        <v>0.22327867008408139</v>
      </c>
      <c r="W56" s="262">
        <v>0.2357978998050165</v>
      </c>
      <c r="X56" s="262">
        <v>0.12943704169784029</v>
      </c>
      <c r="Y56" s="262">
        <v>0.17424836004147831</v>
      </c>
      <c r="DA56" s="72" t="s">
        <v>3105</v>
      </c>
    </row>
    <row r="57" spans="1:105" ht="12" customHeight="1" x14ac:dyDescent="0.25">
      <c r="A57" s="64" t="s">
        <v>28</v>
      </c>
      <c r="B57" s="229">
        <v>1.5471416730703571E-2</v>
      </c>
      <c r="C57" s="229">
        <v>2.4428300370086468E-2</v>
      </c>
      <c r="D57" s="229">
        <v>3.6712124674316208E-3</v>
      </c>
      <c r="E57" s="229">
        <v>4.2797936625514638E-3</v>
      </c>
      <c r="F57" s="229">
        <v>0</v>
      </c>
      <c r="G57" s="229">
        <v>1.8557337129802159E-3</v>
      </c>
      <c r="H57" s="229">
        <v>1.8861075363584179E-3</v>
      </c>
      <c r="I57" s="229">
        <v>0</v>
      </c>
      <c r="J57" s="229">
        <v>0</v>
      </c>
      <c r="K57" s="229">
        <v>0</v>
      </c>
      <c r="L57" s="229">
        <v>0</v>
      </c>
      <c r="M57" s="229">
        <v>0</v>
      </c>
      <c r="N57" s="229">
        <v>0</v>
      </c>
      <c r="O57" s="229">
        <v>0</v>
      </c>
      <c r="P57" s="229">
        <v>0</v>
      </c>
      <c r="Q57" s="229">
        <v>0</v>
      </c>
      <c r="R57" s="229">
        <v>0</v>
      </c>
      <c r="S57" s="229">
        <v>0</v>
      </c>
      <c r="T57" s="229">
        <v>0</v>
      </c>
      <c r="U57" s="229">
        <v>0</v>
      </c>
      <c r="V57" s="229">
        <v>0</v>
      </c>
      <c r="W57" s="229">
        <v>0</v>
      </c>
      <c r="X57" s="229">
        <v>0</v>
      </c>
      <c r="Y57" s="229">
        <v>0</v>
      </c>
      <c r="DA57" s="73" t="s">
        <v>3106</v>
      </c>
    </row>
    <row r="58" spans="1:105" ht="12" customHeight="1" x14ac:dyDescent="0.25">
      <c r="A58" s="64" t="s">
        <v>30</v>
      </c>
      <c r="B58" s="229">
        <v>0</v>
      </c>
      <c r="C58" s="229">
        <v>0</v>
      </c>
      <c r="D58" s="229">
        <v>0</v>
      </c>
      <c r="E58" s="229">
        <v>0</v>
      </c>
      <c r="F58" s="229">
        <v>0</v>
      </c>
      <c r="G58" s="229">
        <v>0</v>
      </c>
      <c r="H58" s="229">
        <v>0</v>
      </c>
      <c r="I58" s="229">
        <v>0</v>
      </c>
      <c r="J58" s="229">
        <v>0</v>
      </c>
      <c r="K58" s="229">
        <v>0</v>
      </c>
      <c r="L58" s="229">
        <v>0</v>
      </c>
      <c r="M58" s="229">
        <v>0</v>
      </c>
      <c r="N58" s="229">
        <v>0</v>
      </c>
      <c r="O58" s="229">
        <v>0</v>
      </c>
      <c r="P58" s="229">
        <v>0</v>
      </c>
      <c r="Q58" s="229">
        <v>0</v>
      </c>
      <c r="R58" s="229">
        <v>0</v>
      </c>
      <c r="S58" s="229">
        <v>0</v>
      </c>
      <c r="T58" s="229">
        <v>0</v>
      </c>
      <c r="U58" s="229">
        <v>0</v>
      </c>
      <c r="V58" s="229">
        <v>0</v>
      </c>
      <c r="W58" s="229">
        <v>0</v>
      </c>
      <c r="X58" s="229">
        <v>0</v>
      </c>
      <c r="Y58" s="229">
        <v>0</v>
      </c>
      <c r="DA58" s="73" t="s">
        <v>3107</v>
      </c>
    </row>
    <row r="59" spans="1:105" ht="12" customHeight="1" x14ac:dyDescent="0.25">
      <c r="A59" s="64" t="s">
        <v>31</v>
      </c>
      <c r="B59" s="229">
        <v>0</v>
      </c>
      <c r="C59" s="229">
        <v>3.9366560192631858E-3</v>
      </c>
      <c r="D59" s="229">
        <v>3.209532278234352E-3</v>
      </c>
      <c r="E59" s="229">
        <v>4.8272134030615246E-3</v>
      </c>
      <c r="F59" s="229">
        <v>4.7020158143659344E-3</v>
      </c>
      <c r="G59" s="229">
        <v>4.3070986141754211E-3</v>
      </c>
      <c r="H59" s="229">
        <v>4.4347829134239866E-3</v>
      </c>
      <c r="I59" s="229">
        <v>3.7031436799067471E-3</v>
      </c>
      <c r="J59" s="229">
        <v>0</v>
      </c>
      <c r="K59" s="229">
        <v>4.3692819097130584E-3</v>
      </c>
      <c r="L59" s="229">
        <v>4.5451004815061473E-3</v>
      </c>
      <c r="M59" s="229">
        <v>0</v>
      </c>
      <c r="N59" s="229">
        <v>0</v>
      </c>
      <c r="O59" s="229">
        <v>0</v>
      </c>
      <c r="P59" s="229">
        <v>5.0670645736736594E-3</v>
      </c>
      <c r="Q59" s="229">
        <v>5.0535062296537293E-3</v>
      </c>
      <c r="R59" s="229">
        <v>5.2344173715264579E-3</v>
      </c>
      <c r="S59" s="229">
        <v>6.0886150973887719E-3</v>
      </c>
      <c r="T59" s="229">
        <v>5.4622002809298648E-3</v>
      </c>
      <c r="U59" s="229">
        <v>6.8364904977436377E-3</v>
      </c>
      <c r="V59" s="229">
        <v>1.1731732518279371E-2</v>
      </c>
      <c r="W59" s="229">
        <v>1.2762075090087831E-2</v>
      </c>
      <c r="X59" s="229">
        <v>7.9863433209207343E-3</v>
      </c>
      <c r="Y59" s="229">
        <v>9.3038783053797525E-3</v>
      </c>
      <c r="DA59" s="73" t="s">
        <v>3108</v>
      </c>
    </row>
    <row r="60" spans="1:105" ht="12" customHeight="1" x14ac:dyDescent="0.25">
      <c r="A60" s="64" t="s">
        <v>159</v>
      </c>
      <c r="B60" s="229">
        <v>1.7526009156201221E-2</v>
      </c>
      <c r="C60" s="229">
        <v>2.724770375609285E-2</v>
      </c>
      <c r="D60" s="229">
        <v>8.385285918500485E-3</v>
      </c>
      <c r="E60" s="229">
        <v>2.9691783233958231E-2</v>
      </c>
      <c r="F60" s="229">
        <v>2.4826830597833052E-2</v>
      </c>
      <c r="G60" s="229">
        <v>2.273088777635536E-2</v>
      </c>
      <c r="H60" s="229">
        <v>2.3290768398671169E-2</v>
      </c>
      <c r="I60" s="229">
        <v>1.334982163017899E-2</v>
      </c>
      <c r="J60" s="229">
        <v>9.8192863579003586E-3</v>
      </c>
      <c r="K60" s="229">
        <v>3.9337039998270399E-3</v>
      </c>
      <c r="L60" s="229">
        <v>1.228825676737842E-2</v>
      </c>
      <c r="M60" s="229">
        <v>1.2115218275236509E-2</v>
      </c>
      <c r="N60" s="229">
        <v>8.4243121763754748E-3</v>
      </c>
      <c r="O60" s="229">
        <v>9.0051074175794416E-3</v>
      </c>
      <c r="P60" s="229">
        <v>9.1924807792343258E-3</v>
      </c>
      <c r="Q60" s="229">
        <v>4.5911554890988217E-3</v>
      </c>
      <c r="R60" s="229">
        <v>4.765727395493447E-3</v>
      </c>
      <c r="S60" s="229">
        <v>6.5736453710580518E-3</v>
      </c>
      <c r="T60" s="229">
        <v>5.799553327362531E-3</v>
      </c>
      <c r="U60" s="229">
        <v>5.9339468800507396E-3</v>
      </c>
      <c r="V60" s="229">
        <v>5.4823396801934382E-3</v>
      </c>
      <c r="W60" s="229">
        <v>5.1196376583564056E-3</v>
      </c>
      <c r="X60" s="229">
        <v>5.2654406088854062E-3</v>
      </c>
      <c r="Y60" s="229">
        <v>6.7115420253630693E-3</v>
      </c>
      <c r="DA60" s="73" t="s">
        <v>3109</v>
      </c>
    </row>
    <row r="61" spans="1:105" ht="12" customHeight="1" x14ac:dyDescent="0.25">
      <c r="A61" s="64" t="s">
        <v>32</v>
      </c>
      <c r="B61" s="229">
        <v>5.7668689004685206E-3</v>
      </c>
      <c r="C61" s="229">
        <v>6.724583887384351E-3</v>
      </c>
      <c r="D61" s="229">
        <v>5.4825133155256721E-3</v>
      </c>
      <c r="E61" s="229">
        <v>4.1229156563784468E-3</v>
      </c>
      <c r="F61" s="229">
        <v>4.0159845854946729E-3</v>
      </c>
      <c r="G61" s="229">
        <v>3.6786864029436481E-3</v>
      </c>
      <c r="H61" s="229">
        <v>3.7877413695444088E-3</v>
      </c>
      <c r="I61" s="229">
        <v>0</v>
      </c>
      <c r="J61" s="229">
        <v>0</v>
      </c>
      <c r="K61" s="229">
        <v>3.9074878867352532E-3</v>
      </c>
      <c r="L61" s="229">
        <v>0</v>
      </c>
      <c r="M61" s="229">
        <v>0</v>
      </c>
      <c r="N61" s="229">
        <v>0</v>
      </c>
      <c r="O61" s="229">
        <v>0</v>
      </c>
      <c r="P61" s="229">
        <v>0</v>
      </c>
      <c r="Q61" s="229">
        <v>0</v>
      </c>
      <c r="R61" s="229">
        <v>0</v>
      </c>
      <c r="S61" s="229">
        <v>0</v>
      </c>
      <c r="T61" s="229">
        <v>0</v>
      </c>
      <c r="U61" s="229">
        <v>0</v>
      </c>
      <c r="V61" s="229">
        <v>0</v>
      </c>
      <c r="W61" s="229">
        <v>0</v>
      </c>
      <c r="X61" s="229">
        <v>0</v>
      </c>
      <c r="Y61" s="229">
        <v>0</v>
      </c>
      <c r="DA61" s="73" t="s">
        <v>3110</v>
      </c>
    </row>
    <row r="62" spans="1:105" ht="12" customHeight="1" x14ac:dyDescent="0.25">
      <c r="A62" s="64" t="s">
        <v>33</v>
      </c>
      <c r="B62" s="229">
        <v>0</v>
      </c>
      <c r="C62" s="229">
        <v>0</v>
      </c>
      <c r="D62" s="229">
        <v>0</v>
      </c>
      <c r="E62" s="229">
        <v>0</v>
      </c>
      <c r="F62" s="229">
        <v>0</v>
      </c>
      <c r="G62" s="229">
        <v>0</v>
      </c>
      <c r="H62" s="229">
        <v>0</v>
      </c>
      <c r="I62" s="229">
        <v>0</v>
      </c>
      <c r="J62" s="229">
        <v>0</v>
      </c>
      <c r="K62" s="229">
        <v>0</v>
      </c>
      <c r="L62" s="229">
        <v>0</v>
      </c>
      <c r="M62" s="229">
        <v>0</v>
      </c>
      <c r="N62" s="229">
        <v>0</v>
      </c>
      <c r="O62" s="229">
        <v>0</v>
      </c>
      <c r="P62" s="229">
        <v>0</v>
      </c>
      <c r="Q62" s="229">
        <v>0</v>
      </c>
      <c r="R62" s="229">
        <v>0</v>
      </c>
      <c r="S62" s="229">
        <v>0</v>
      </c>
      <c r="T62" s="229">
        <v>3.6882807772689243E-5</v>
      </c>
      <c r="U62" s="229">
        <v>5.8314709586199565E-4</v>
      </c>
      <c r="V62" s="229">
        <v>2.392398341878919E-5</v>
      </c>
      <c r="W62" s="229">
        <v>1.196199170942987E-5</v>
      </c>
      <c r="X62" s="229">
        <v>1.196199171008748E-5</v>
      </c>
      <c r="Y62" s="229">
        <v>2.3923983419953331E-5</v>
      </c>
      <c r="DA62" s="73" t="s">
        <v>3111</v>
      </c>
    </row>
    <row r="63" spans="1:105" ht="12" customHeight="1" x14ac:dyDescent="0.25">
      <c r="A63" s="64" t="s">
        <v>35</v>
      </c>
      <c r="B63" s="229">
        <v>6.8117044716187597E-2</v>
      </c>
      <c r="C63" s="229">
        <v>8.9015621994939398E-2</v>
      </c>
      <c r="D63" s="229">
        <v>6.7671691844479145E-2</v>
      </c>
      <c r="E63" s="229">
        <v>0.12738379859723489</v>
      </c>
      <c r="F63" s="229">
        <v>0.12610305834767441</v>
      </c>
      <c r="G63" s="229">
        <v>0.1110533869379198</v>
      </c>
      <c r="H63" s="229">
        <v>0.1174555302843439</v>
      </c>
      <c r="I63" s="229">
        <v>8.7422595022883159E-2</v>
      </c>
      <c r="J63" s="229">
        <v>8.4736378465241208E-2</v>
      </c>
      <c r="K63" s="229">
        <v>9.3428273498239095E-2</v>
      </c>
      <c r="L63" s="229">
        <v>0.1040266675561774</v>
      </c>
      <c r="M63" s="229">
        <v>9.1978595700807353E-2</v>
      </c>
      <c r="N63" s="229">
        <v>8.7141111779785924E-2</v>
      </c>
      <c r="O63" s="229">
        <v>9.686590657454773E-2</v>
      </c>
      <c r="P63" s="229">
        <v>9.548228618262547E-2</v>
      </c>
      <c r="Q63" s="229">
        <v>9.3797588271132937E-2</v>
      </c>
      <c r="R63" s="229">
        <v>9.9093373998826104E-2</v>
      </c>
      <c r="S63" s="229">
        <v>0.1067922975789154</v>
      </c>
      <c r="T63" s="229">
        <v>9.3211925762479692E-2</v>
      </c>
      <c r="U63" s="229">
        <v>9.8609104150077981E-2</v>
      </c>
      <c r="V63" s="229">
        <v>0.11425232418543529</v>
      </c>
      <c r="W63" s="229">
        <v>0.1302896136217862</v>
      </c>
      <c r="X63" s="229">
        <v>4.3399528710079342E-2</v>
      </c>
      <c r="Y63" s="229">
        <v>9.9731822420452074E-2</v>
      </c>
      <c r="DA63" s="73" t="s">
        <v>3112</v>
      </c>
    </row>
    <row r="64" spans="1:105" ht="12" customHeight="1" x14ac:dyDescent="0.25">
      <c r="A64" s="64" t="s">
        <v>36</v>
      </c>
      <c r="B64" s="229">
        <v>0</v>
      </c>
      <c r="C64" s="229">
        <v>0</v>
      </c>
      <c r="D64" s="229">
        <v>0</v>
      </c>
      <c r="E64" s="229">
        <v>0</v>
      </c>
      <c r="F64" s="229">
        <v>0</v>
      </c>
      <c r="G64" s="229">
        <v>0</v>
      </c>
      <c r="H64" s="229">
        <v>0</v>
      </c>
      <c r="I64" s="229">
        <v>0</v>
      </c>
      <c r="J64" s="229">
        <v>0</v>
      </c>
      <c r="K64" s="229">
        <v>0</v>
      </c>
      <c r="L64" s="229">
        <v>0</v>
      </c>
      <c r="M64" s="229">
        <v>0</v>
      </c>
      <c r="N64" s="229">
        <v>0</v>
      </c>
      <c r="O64" s="229">
        <v>0</v>
      </c>
      <c r="P64" s="229">
        <v>0</v>
      </c>
      <c r="Q64" s="229">
        <v>0</v>
      </c>
      <c r="R64" s="229">
        <v>0</v>
      </c>
      <c r="S64" s="229">
        <v>0</v>
      </c>
      <c r="T64" s="229">
        <v>0</v>
      </c>
      <c r="U64" s="229">
        <v>0</v>
      </c>
      <c r="V64" s="229">
        <v>0</v>
      </c>
      <c r="W64" s="229">
        <v>0</v>
      </c>
      <c r="X64" s="229">
        <v>0</v>
      </c>
      <c r="Y64" s="229">
        <v>0</v>
      </c>
      <c r="DA64" s="73" t="s">
        <v>3113</v>
      </c>
    </row>
    <row r="65" spans="1:105" ht="12" customHeight="1" x14ac:dyDescent="0.25">
      <c r="A65" s="64" t="s">
        <v>38</v>
      </c>
      <c r="B65" s="229">
        <v>0.1495248963700424</v>
      </c>
      <c r="C65" s="229">
        <v>0.123219479767982</v>
      </c>
      <c r="D65" s="229">
        <v>0.13567988779897941</v>
      </c>
      <c r="E65" s="229">
        <v>0.1644773860062502</v>
      </c>
      <c r="F65" s="229">
        <v>0.16807694867835271</v>
      </c>
      <c r="G65" s="229">
        <v>0.18718323993646169</v>
      </c>
      <c r="H65" s="229">
        <v>0.1860757588713097</v>
      </c>
      <c r="I65" s="229">
        <v>0.19189028367493949</v>
      </c>
      <c r="J65" s="229">
        <v>0.1819219572499767</v>
      </c>
      <c r="K65" s="229">
        <v>0.13069572458524001</v>
      </c>
      <c r="L65" s="229">
        <v>0.11325115334234299</v>
      </c>
      <c r="M65" s="229">
        <v>9.3591619968076301E-2</v>
      </c>
      <c r="N65" s="229">
        <v>5.7317876941117812E-2</v>
      </c>
      <c r="O65" s="229">
        <v>5.5656156926542938E-2</v>
      </c>
      <c r="P65" s="229">
        <v>5.3718314269128632E-2</v>
      </c>
      <c r="Q65" s="229">
        <v>5.1779474779841003E-2</v>
      </c>
      <c r="R65" s="229">
        <v>3.3504541946890537E-2</v>
      </c>
      <c r="S65" s="229">
        <v>3.8852549073917469E-2</v>
      </c>
      <c r="T65" s="229">
        <v>3.0521021848221589E-2</v>
      </c>
      <c r="U65" s="229">
        <v>2.8153544322103149E-2</v>
      </c>
      <c r="V65" s="229">
        <v>3.2562535098257003E-2</v>
      </c>
      <c r="W65" s="229">
        <v>3.1051336812395039E-2</v>
      </c>
      <c r="X65" s="229">
        <v>2.6534688110901559E-2</v>
      </c>
      <c r="Y65" s="229">
        <v>2.42020997272103E-2</v>
      </c>
      <c r="DA65" s="73" t="s">
        <v>3114</v>
      </c>
    </row>
    <row r="66" spans="1:105" ht="12" customHeight="1" x14ac:dyDescent="0.25">
      <c r="A66" s="64" t="s">
        <v>39</v>
      </c>
      <c r="B66" s="229">
        <v>0.30458819490163108</v>
      </c>
      <c r="C66" s="229">
        <v>0.3076335186243675</v>
      </c>
      <c r="D66" s="229">
        <v>0.28797398524997508</v>
      </c>
      <c r="E66" s="229">
        <v>8.7222856215435726E-2</v>
      </c>
      <c r="F66" s="229">
        <v>9.1652780478631068E-2</v>
      </c>
      <c r="G66" s="229">
        <v>0.12571156137368131</v>
      </c>
      <c r="H66" s="229">
        <v>0.11297403386866529</v>
      </c>
      <c r="I66" s="229">
        <v>0.13346492566729329</v>
      </c>
      <c r="J66" s="229">
        <v>0.12709616191436729</v>
      </c>
      <c r="K66" s="229">
        <v>7.0608646563189256E-2</v>
      </c>
      <c r="L66" s="229">
        <v>8.8053217806279144E-2</v>
      </c>
      <c r="M66" s="229">
        <v>8.9992057296147523E-2</v>
      </c>
      <c r="N66" s="229">
        <v>8.888457622971567E-2</v>
      </c>
      <c r="O66" s="229">
        <v>6.9501165497688214E-2</v>
      </c>
      <c r="P66" s="229">
        <v>6.5071241234021401E-2</v>
      </c>
      <c r="Q66" s="229">
        <v>6.1471678562460629E-2</v>
      </c>
      <c r="R66" s="229">
        <v>6.7840442317621708E-2</v>
      </c>
      <c r="S66" s="229">
        <v>7.2048072901671104E-2</v>
      </c>
      <c r="T66" s="229">
        <v>4.8721192235079973E-2</v>
      </c>
      <c r="U66" s="229">
        <v>5.8202067497597168E-2</v>
      </c>
      <c r="V66" s="229">
        <v>5.922581461849756E-2</v>
      </c>
      <c r="W66" s="229">
        <v>5.6563274630681629E-2</v>
      </c>
      <c r="X66" s="229">
        <v>4.6239078955343162E-2</v>
      </c>
      <c r="Y66" s="229">
        <v>3.4275093579653138E-2</v>
      </c>
      <c r="DA66" s="73" t="s">
        <v>3115</v>
      </c>
    </row>
    <row r="67" spans="1:105" ht="12" customHeight="1" x14ac:dyDescent="0.25">
      <c r="A67" s="60" t="s">
        <v>3116</v>
      </c>
      <c r="B67" s="262">
        <v>1.049095438696013</v>
      </c>
      <c r="C67" s="262">
        <v>1.154594135861662</v>
      </c>
      <c r="D67" s="262">
        <v>1.171773105075429</v>
      </c>
      <c r="E67" s="262">
        <v>1.4327803847968761</v>
      </c>
      <c r="F67" s="262">
        <v>1.494150822702573</v>
      </c>
      <c r="G67" s="262">
        <v>1.5901387503651401</v>
      </c>
      <c r="H67" s="262">
        <v>1.901499988826566</v>
      </c>
      <c r="I67" s="262">
        <v>1.845421161025697</v>
      </c>
      <c r="J67" s="262">
        <v>1.5778820204286039</v>
      </c>
      <c r="K67" s="262">
        <v>1.386517905331125</v>
      </c>
      <c r="L67" s="262">
        <v>1.5015041682032899</v>
      </c>
      <c r="M67" s="262">
        <v>1.4443046353003079</v>
      </c>
      <c r="N67" s="262">
        <v>1.356075127765263</v>
      </c>
      <c r="O67" s="262">
        <v>1.410899246789139</v>
      </c>
      <c r="P67" s="262">
        <v>1.458247862097773</v>
      </c>
      <c r="Q67" s="262">
        <v>1.477445762218647</v>
      </c>
      <c r="R67" s="262">
        <v>1.6034935363913709</v>
      </c>
      <c r="S67" s="262">
        <v>1.70499113476274</v>
      </c>
      <c r="T67" s="262">
        <v>1.603000615675223</v>
      </c>
      <c r="U67" s="262">
        <v>1.6651047261038989</v>
      </c>
      <c r="V67" s="262">
        <v>1.5999968323998921</v>
      </c>
      <c r="W67" s="262">
        <v>1.705116693227001</v>
      </c>
      <c r="X67" s="262">
        <v>1.6080737692293949</v>
      </c>
      <c r="Y67" s="262">
        <v>1.486360927370419</v>
      </c>
      <c r="DA67" s="72" t="s">
        <v>3117</v>
      </c>
    </row>
    <row r="68" spans="1:105" ht="12" customHeight="1" x14ac:dyDescent="0.25">
      <c r="A68" s="57" t="s">
        <v>3118</v>
      </c>
      <c r="B68" s="261">
        <v>37.492790930931847</v>
      </c>
      <c r="C68" s="261">
        <v>24.539071995742681</v>
      </c>
      <c r="D68" s="261">
        <v>18.28072228050328</v>
      </c>
      <c r="E68" s="261">
        <v>15.042774351802491</v>
      </c>
      <c r="F68" s="261">
        <v>17.920934319565291</v>
      </c>
      <c r="G68" s="261">
        <v>25.879110355845359</v>
      </c>
      <c r="H68" s="261">
        <v>31.80903196643229</v>
      </c>
      <c r="I68" s="261">
        <v>20.80936054839313</v>
      </c>
      <c r="J68" s="261">
        <v>23.989013997976478</v>
      </c>
      <c r="K68" s="261">
        <v>19.90897420835719</v>
      </c>
      <c r="L68" s="261">
        <v>14.202283731197261</v>
      </c>
      <c r="M68" s="261">
        <v>11.143000967674849</v>
      </c>
      <c r="N68" s="261">
        <v>12.20679671419955</v>
      </c>
      <c r="O68" s="261">
        <v>9.9360517887926818</v>
      </c>
      <c r="P68" s="261">
        <v>9.2299351388117454</v>
      </c>
      <c r="Q68" s="261">
        <v>9.7325240343415658</v>
      </c>
      <c r="R68" s="261">
        <v>10.655725780035979</v>
      </c>
      <c r="S68" s="261">
        <v>11.349080094414029</v>
      </c>
      <c r="T68" s="261">
        <v>11.06455775494454</v>
      </c>
      <c r="U68" s="261">
        <v>12.72253337466943</v>
      </c>
      <c r="V68" s="261">
        <v>14.01575200496551</v>
      </c>
      <c r="W68" s="261">
        <v>13.17698482418098</v>
      </c>
      <c r="X68" s="261">
        <v>14.692876879198399</v>
      </c>
      <c r="Y68" s="261">
        <v>14.339307790819291</v>
      </c>
      <c r="DA68" s="70" t="s">
        <v>3119</v>
      </c>
    </row>
    <row r="69" spans="1:105" ht="12" customHeight="1" x14ac:dyDescent="0.25">
      <c r="A69" s="41" t="s">
        <v>3120</v>
      </c>
      <c r="B69" s="350">
        <v>29.128185984512289</v>
      </c>
      <c r="C69" s="350">
        <v>31.87433503172641</v>
      </c>
      <c r="D69" s="350">
        <v>30.802399270530589</v>
      </c>
      <c r="E69" s="350">
        <v>32.9990733680755</v>
      </c>
      <c r="F69" s="350">
        <v>35.02756403447767</v>
      </c>
      <c r="G69" s="350">
        <v>41.749011804034957</v>
      </c>
      <c r="H69" s="350">
        <v>48.375605523789318</v>
      </c>
      <c r="I69" s="350">
        <v>43.927129655752587</v>
      </c>
      <c r="J69" s="350">
        <v>39.198840441644641</v>
      </c>
      <c r="K69" s="350">
        <v>35.418769642184976</v>
      </c>
      <c r="L69" s="350">
        <v>37.68230075450186</v>
      </c>
      <c r="M69" s="350">
        <v>36.068329853643711</v>
      </c>
      <c r="N69" s="350">
        <v>34.129669952480953</v>
      </c>
      <c r="O69" s="350">
        <v>36.310198130456769</v>
      </c>
      <c r="P69" s="350">
        <v>37.641147629871057</v>
      </c>
      <c r="Q69" s="350">
        <v>38.264546411509869</v>
      </c>
      <c r="R69" s="350">
        <v>40.790259259381749</v>
      </c>
      <c r="S69" s="350">
        <v>43.861798484645533</v>
      </c>
      <c r="T69" s="350">
        <v>42.57154350094261</v>
      </c>
      <c r="U69" s="350">
        <v>44.872311837554747</v>
      </c>
      <c r="V69" s="350">
        <v>41.763144657904178</v>
      </c>
      <c r="W69" s="350">
        <v>45.866223537174193</v>
      </c>
      <c r="X69" s="350">
        <v>44.00755741728512</v>
      </c>
      <c r="Y69" s="350">
        <v>40.633876121651213</v>
      </c>
      <c r="DA69" s="97" t="s">
        <v>3121</v>
      </c>
    </row>
    <row r="70" spans="1:105" ht="12" customHeight="1" x14ac:dyDescent="0.25">
      <c r="A70" s="172"/>
      <c r="B70" s="172"/>
      <c r="C70" s="172"/>
      <c r="D70" s="172"/>
      <c r="E70" s="172"/>
      <c r="F70" s="172"/>
      <c r="G70" s="172"/>
      <c r="H70" s="172"/>
      <c r="I70" s="172"/>
      <c r="J70" s="172"/>
      <c r="K70" s="172"/>
      <c r="L70" s="172"/>
      <c r="M70" s="172"/>
      <c r="N70" s="172"/>
      <c r="O70" s="172"/>
      <c r="P70" s="172"/>
      <c r="Q70" s="172"/>
      <c r="R70" s="172"/>
      <c r="S70" s="172"/>
      <c r="T70" s="172"/>
      <c r="U70" s="172"/>
      <c r="V70" s="172"/>
      <c r="W70" s="172"/>
      <c r="X70" s="172"/>
      <c r="Y70" s="172"/>
      <c r="DA70" s="176"/>
    </row>
    <row r="71" spans="1:105" ht="15" customHeight="1" x14ac:dyDescent="0.25">
      <c r="A71" s="32" t="s">
        <v>99</v>
      </c>
      <c r="B71" s="257"/>
      <c r="C71" s="257"/>
      <c r="D71" s="257"/>
      <c r="E71" s="257"/>
      <c r="F71" s="257"/>
      <c r="G71" s="257"/>
      <c r="H71" s="257"/>
      <c r="I71" s="257"/>
      <c r="J71" s="257"/>
      <c r="K71" s="257"/>
      <c r="L71" s="257"/>
      <c r="M71" s="257"/>
      <c r="N71" s="257"/>
      <c r="O71" s="257"/>
      <c r="P71" s="257"/>
      <c r="Q71" s="257"/>
      <c r="R71" s="257"/>
      <c r="S71" s="257"/>
      <c r="T71" s="257"/>
      <c r="U71" s="257"/>
      <c r="V71" s="257"/>
      <c r="W71" s="257"/>
      <c r="X71" s="257"/>
      <c r="Y71" s="257"/>
      <c r="DA71" s="88"/>
    </row>
    <row r="72" spans="1:105" ht="12" customHeight="1" x14ac:dyDescent="0.25">
      <c r="A72" s="172"/>
      <c r="B72" s="172"/>
      <c r="C72" s="172"/>
      <c r="D72" s="172"/>
      <c r="E72" s="172"/>
      <c r="F72" s="172"/>
      <c r="G72" s="172"/>
      <c r="H72" s="172"/>
      <c r="I72" s="172"/>
      <c r="J72" s="172"/>
      <c r="K72" s="172"/>
      <c r="L72" s="172"/>
      <c r="M72" s="172"/>
      <c r="N72" s="172"/>
      <c r="O72" s="172"/>
      <c r="P72" s="172"/>
      <c r="Q72" s="172"/>
      <c r="R72" s="172"/>
      <c r="S72" s="172"/>
      <c r="T72" s="172"/>
      <c r="U72" s="172"/>
      <c r="V72" s="172"/>
      <c r="W72" s="172"/>
      <c r="X72" s="172"/>
      <c r="Y72" s="172"/>
      <c r="DA72" s="176"/>
    </row>
    <row r="73" spans="1:105" ht="12" customHeight="1" x14ac:dyDescent="0.25">
      <c r="A73" s="35" t="s">
        <v>27</v>
      </c>
      <c r="B73" s="232">
        <f t="shared" ref="B73:Y73" si="3">SUM(B$74:B$78,B$79,B$81:B$82,B$84:B$86,B$88:B$90,B$91:B$92)</f>
        <v>0.99999999999999978</v>
      </c>
      <c r="C73" s="232">
        <f t="shared" si="3"/>
        <v>1.0000000000000004</v>
      </c>
      <c r="D73" s="232">
        <f t="shared" si="3"/>
        <v>1.0000000000000002</v>
      </c>
      <c r="E73" s="232">
        <f t="shared" si="3"/>
        <v>0.99999999999999978</v>
      </c>
      <c r="F73" s="232">
        <f t="shared" si="3"/>
        <v>1.0000000000000002</v>
      </c>
      <c r="G73" s="232">
        <f t="shared" si="3"/>
        <v>1</v>
      </c>
      <c r="H73" s="232">
        <f t="shared" si="3"/>
        <v>0.99999999999999978</v>
      </c>
      <c r="I73" s="232">
        <f t="shared" si="3"/>
        <v>0.99999999999999989</v>
      </c>
      <c r="J73" s="232">
        <f t="shared" si="3"/>
        <v>0.99999999999999978</v>
      </c>
      <c r="K73" s="232">
        <f t="shared" si="3"/>
        <v>0.99999999999999989</v>
      </c>
      <c r="L73" s="232">
        <f t="shared" si="3"/>
        <v>1.0000000000000002</v>
      </c>
      <c r="M73" s="232">
        <f t="shared" si="3"/>
        <v>1</v>
      </c>
      <c r="N73" s="232">
        <f t="shared" si="3"/>
        <v>1.0000000000000004</v>
      </c>
      <c r="O73" s="232">
        <f t="shared" si="3"/>
        <v>1</v>
      </c>
      <c r="P73" s="232">
        <f t="shared" si="3"/>
        <v>0.99999999999999956</v>
      </c>
      <c r="Q73" s="232">
        <f t="shared" si="3"/>
        <v>1.0000000000000002</v>
      </c>
      <c r="R73" s="232">
        <f t="shared" si="3"/>
        <v>1</v>
      </c>
      <c r="S73" s="232">
        <f t="shared" si="3"/>
        <v>1.0000000000000004</v>
      </c>
      <c r="T73" s="232">
        <f t="shared" si="3"/>
        <v>1</v>
      </c>
      <c r="U73" s="232">
        <f t="shared" si="3"/>
        <v>0.99999999999999978</v>
      </c>
      <c r="V73" s="232">
        <f t="shared" si="3"/>
        <v>0.99999999999999989</v>
      </c>
      <c r="W73" s="232">
        <f t="shared" si="3"/>
        <v>0.99999999999999944</v>
      </c>
      <c r="X73" s="232">
        <f t="shared" si="3"/>
        <v>1.0000000000000002</v>
      </c>
      <c r="Y73" s="232">
        <f t="shared" si="3"/>
        <v>1.0000000000000002</v>
      </c>
      <c r="DA73" s="95"/>
    </row>
    <row r="74" spans="1:105" ht="12" customHeight="1" x14ac:dyDescent="0.25">
      <c r="A74" s="55" t="s">
        <v>91</v>
      </c>
      <c r="B74" s="299">
        <f t="shared" ref="B74:Y74" si="4">IF(B$6=0,0,B$6/B$5)</f>
        <v>1.0456715451325059E-2</v>
      </c>
      <c r="C74" s="299">
        <f t="shared" si="4"/>
        <v>1.2981220400121932E-2</v>
      </c>
      <c r="D74" s="299">
        <f t="shared" si="4"/>
        <v>1.4188794512281782E-2</v>
      </c>
      <c r="E74" s="299">
        <f t="shared" si="4"/>
        <v>1.3646784100891284E-2</v>
      </c>
      <c r="F74" s="299">
        <f t="shared" si="4"/>
        <v>1.3994127635603922E-2</v>
      </c>
      <c r="G74" s="299">
        <f t="shared" si="4"/>
        <v>1.5761938941723837E-2</v>
      </c>
      <c r="H74" s="299">
        <f t="shared" si="4"/>
        <v>1.545092676674735E-2</v>
      </c>
      <c r="I74" s="299">
        <f t="shared" si="4"/>
        <v>1.6155235170317684E-2</v>
      </c>
      <c r="J74" s="299">
        <f t="shared" si="4"/>
        <v>1.5491530313623471E-2</v>
      </c>
      <c r="K74" s="299">
        <f t="shared" si="4"/>
        <v>1.7131999825243993E-2</v>
      </c>
      <c r="L74" s="299">
        <f t="shared" si="4"/>
        <v>1.8902799680358007E-2</v>
      </c>
      <c r="M74" s="299">
        <f t="shared" si="4"/>
        <v>2.0188064854638414E-2</v>
      </c>
      <c r="N74" s="299">
        <f t="shared" si="4"/>
        <v>2.0108528791883244E-2</v>
      </c>
      <c r="O74" s="299">
        <f t="shared" si="4"/>
        <v>2.30789434370492E-2</v>
      </c>
      <c r="P74" s="299">
        <f t="shared" si="4"/>
        <v>2.4016114398343349E-2</v>
      </c>
      <c r="Q74" s="299">
        <f t="shared" si="4"/>
        <v>2.4401939065983889E-2</v>
      </c>
      <c r="R74" s="299">
        <f t="shared" si="4"/>
        <v>2.4359375444668176E-2</v>
      </c>
      <c r="S74" s="299">
        <f t="shared" si="4"/>
        <v>2.4517961302187675E-2</v>
      </c>
      <c r="T74" s="299">
        <f t="shared" si="4"/>
        <v>2.6396411527556504E-2</v>
      </c>
      <c r="U74" s="299">
        <f t="shared" si="4"/>
        <v>2.5970227279401542E-2</v>
      </c>
      <c r="V74" s="299">
        <f t="shared" si="4"/>
        <v>2.2440533762703347E-2</v>
      </c>
      <c r="W74" s="299">
        <f t="shared" si="4"/>
        <v>2.4955562492844197E-2</v>
      </c>
      <c r="X74" s="299">
        <f t="shared" si="4"/>
        <v>2.7604296856101655E-2</v>
      </c>
      <c r="Y74" s="299">
        <f t="shared" si="4"/>
        <v>2.4634705717585977E-2</v>
      </c>
      <c r="DA74" s="67"/>
    </row>
    <row r="75" spans="1:105" ht="12" customHeight="1" x14ac:dyDescent="0.25">
      <c r="A75" s="173" t="s">
        <v>92</v>
      </c>
      <c r="B75" s="233">
        <f t="shared" ref="B75:Y75" si="5">IF(B$7=0,0,B$7/B$5)</f>
        <v>5.3116893044584598E-3</v>
      </c>
      <c r="C75" s="233">
        <f t="shared" si="5"/>
        <v>6.6078587143054354E-3</v>
      </c>
      <c r="D75" s="233">
        <f t="shared" si="5"/>
        <v>7.363606083245172E-3</v>
      </c>
      <c r="E75" s="233">
        <f t="shared" si="5"/>
        <v>7.5928428114209337E-3</v>
      </c>
      <c r="F75" s="233">
        <f t="shared" si="5"/>
        <v>7.6992661039182531E-3</v>
      </c>
      <c r="G75" s="233">
        <f t="shared" si="5"/>
        <v>8.1842631557719186E-3</v>
      </c>
      <c r="H75" s="233">
        <f t="shared" si="5"/>
        <v>8.1363133584476267E-3</v>
      </c>
      <c r="I75" s="233">
        <f t="shared" si="5"/>
        <v>8.8076868383793437E-3</v>
      </c>
      <c r="J75" s="233">
        <f t="shared" si="5"/>
        <v>8.2525406893766782E-3</v>
      </c>
      <c r="K75" s="233">
        <f t="shared" si="5"/>
        <v>9.0043930757457997E-3</v>
      </c>
      <c r="L75" s="233">
        <f t="shared" si="5"/>
        <v>1.0019111338113585E-2</v>
      </c>
      <c r="M75" s="233">
        <f t="shared" si="5"/>
        <v>1.0726376309794883E-2</v>
      </c>
      <c r="N75" s="233">
        <f t="shared" si="5"/>
        <v>1.0643431574942172E-2</v>
      </c>
      <c r="O75" s="233">
        <f t="shared" si="5"/>
        <v>1.2088967167406785E-2</v>
      </c>
      <c r="P75" s="233">
        <f t="shared" si="5"/>
        <v>1.2562962139696288E-2</v>
      </c>
      <c r="Q75" s="233">
        <f t="shared" si="5"/>
        <v>1.2745780471388296E-2</v>
      </c>
      <c r="R75" s="233">
        <f t="shared" si="5"/>
        <v>1.2827983538319643E-2</v>
      </c>
      <c r="S75" s="233">
        <f t="shared" si="5"/>
        <v>1.2844987642547651E-2</v>
      </c>
      <c r="T75" s="233">
        <f t="shared" si="5"/>
        <v>1.3640647257550967E-2</v>
      </c>
      <c r="U75" s="233">
        <f t="shared" si="5"/>
        <v>1.3341655846944512E-2</v>
      </c>
      <c r="V75" s="233">
        <f t="shared" si="5"/>
        <v>1.1681306910540822E-2</v>
      </c>
      <c r="W75" s="233">
        <f t="shared" si="5"/>
        <v>1.2829703009626941E-2</v>
      </c>
      <c r="X75" s="233">
        <f t="shared" si="5"/>
        <v>1.4097237108449255E-2</v>
      </c>
      <c r="Y75" s="233">
        <f t="shared" si="5"/>
        <v>1.2585701181316763E-2</v>
      </c>
      <c r="DA75" s="177"/>
    </row>
    <row r="76" spans="1:105" ht="12" customHeight="1" x14ac:dyDescent="0.25">
      <c r="A76" s="173" t="s">
        <v>93</v>
      </c>
      <c r="B76" s="233">
        <f t="shared" ref="B76:Y76" si="6">IF(B$8=0,0,B$8/B$5)</f>
        <v>9.1639186604541619E-3</v>
      </c>
      <c r="C76" s="233">
        <f t="shared" si="6"/>
        <v>1.1416044099103741E-2</v>
      </c>
      <c r="D76" s="233">
        <f t="shared" si="6"/>
        <v>1.2884178588827419E-2</v>
      </c>
      <c r="E76" s="233">
        <f t="shared" si="6"/>
        <v>1.3862053794345647E-2</v>
      </c>
      <c r="F76" s="233">
        <f t="shared" si="6"/>
        <v>1.3964842845011928E-2</v>
      </c>
      <c r="G76" s="233">
        <f t="shared" si="6"/>
        <v>1.4324877754285993E-2</v>
      </c>
      <c r="H76" s="233">
        <f t="shared" si="6"/>
        <v>1.4369160223708122E-2</v>
      </c>
      <c r="I76" s="233">
        <f t="shared" si="6"/>
        <v>1.5889417000033681E-2</v>
      </c>
      <c r="J76" s="233">
        <f t="shared" si="6"/>
        <v>1.468002799107934E-2</v>
      </c>
      <c r="K76" s="233">
        <f t="shared" si="6"/>
        <v>1.5883131187394317E-2</v>
      </c>
      <c r="L76" s="233">
        <f t="shared" si="6"/>
        <v>1.776673645325411E-2</v>
      </c>
      <c r="M76" s="233">
        <f t="shared" si="6"/>
        <v>1.9049714841600528E-2</v>
      </c>
      <c r="N76" s="233">
        <f t="shared" si="6"/>
        <v>1.8857510665726985E-2</v>
      </c>
      <c r="O76" s="233">
        <f t="shared" si="6"/>
        <v>2.1278286994475697E-2</v>
      </c>
      <c r="P76" s="233">
        <f t="shared" si="6"/>
        <v>2.2093663681709501E-2</v>
      </c>
      <c r="Q76" s="233">
        <f t="shared" si="6"/>
        <v>2.239386855537576E-2</v>
      </c>
      <c r="R76" s="233">
        <f t="shared" si="6"/>
        <v>2.2655526748533449E-2</v>
      </c>
      <c r="S76" s="233">
        <f t="shared" si="6"/>
        <v>2.2611507503290176E-2</v>
      </c>
      <c r="T76" s="233">
        <f t="shared" si="6"/>
        <v>2.3801219674831866E-2</v>
      </c>
      <c r="U76" s="233">
        <f t="shared" si="6"/>
        <v>2.3190160208828688E-2</v>
      </c>
      <c r="V76" s="233">
        <f t="shared" si="6"/>
        <v>2.0478749831330988E-2</v>
      </c>
      <c r="W76" s="233">
        <f t="shared" si="6"/>
        <v>2.2310920813258136E-2</v>
      </c>
      <c r="X76" s="233">
        <f t="shared" si="6"/>
        <v>2.4407753051078899E-2</v>
      </c>
      <c r="Y76" s="233">
        <f t="shared" si="6"/>
        <v>2.17964471177454E-2</v>
      </c>
      <c r="DA76" s="177"/>
    </row>
    <row r="77" spans="1:105" ht="12" customHeight="1" x14ac:dyDescent="0.25">
      <c r="A77" s="173" t="s">
        <v>94</v>
      </c>
      <c r="B77" s="233">
        <f t="shared" ref="B77:Y77" si="7">IF(B$9=0,0,B$9/B$5)</f>
        <v>3.71806687029587E-3</v>
      </c>
      <c r="C77" s="233">
        <f t="shared" si="7"/>
        <v>4.6137652302631572E-3</v>
      </c>
      <c r="D77" s="233">
        <f t="shared" si="7"/>
        <v>5.0231973134547492E-3</v>
      </c>
      <c r="E77" s="233">
        <f t="shared" si="7"/>
        <v>4.7597853803435447E-3</v>
      </c>
      <c r="F77" s="233">
        <f t="shared" si="7"/>
        <v>4.8930989563178767E-3</v>
      </c>
      <c r="G77" s="233">
        <f t="shared" si="7"/>
        <v>5.5795371800236712E-3</v>
      </c>
      <c r="H77" s="233">
        <f t="shared" si="7"/>
        <v>5.4535351560627485E-3</v>
      </c>
      <c r="I77" s="233">
        <f t="shared" si="7"/>
        <v>5.6600269351325628E-3</v>
      </c>
      <c r="J77" s="233">
        <f t="shared" si="7"/>
        <v>5.4545782983167089E-3</v>
      </c>
      <c r="K77" s="233">
        <f t="shared" si="7"/>
        <v>6.0492879350613118E-3</v>
      </c>
      <c r="L77" s="233">
        <f t="shared" si="7"/>
        <v>6.6627857810688989E-3</v>
      </c>
      <c r="M77" s="233">
        <f t="shared" si="7"/>
        <v>7.1121639464717546E-3</v>
      </c>
      <c r="N77" s="233">
        <f t="shared" si="7"/>
        <v>7.0898439138409623E-3</v>
      </c>
      <c r="O77" s="233">
        <f t="shared" si="7"/>
        <v>8.1549010930766046E-3</v>
      </c>
      <c r="P77" s="233">
        <f t="shared" si="7"/>
        <v>8.4884169855747767E-3</v>
      </c>
      <c r="Q77" s="233">
        <f t="shared" si="7"/>
        <v>8.6274486304612433E-3</v>
      </c>
      <c r="R77" s="233">
        <f t="shared" si="7"/>
        <v>8.5977682981794607E-3</v>
      </c>
      <c r="S77" s="233">
        <f t="shared" si="7"/>
        <v>8.6630601889086667E-3</v>
      </c>
      <c r="T77" s="233">
        <f t="shared" si="7"/>
        <v>9.3531871169193048E-3</v>
      </c>
      <c r="U77" s="233">
        <f t="shared" si="7"/>
        <v>9.2132088380097333E-3</v>
      </c>
      <c r="V77" s="233">
        <f t="shared" si="7"/>
        <v>7.9395835472006702E-3</v>
      </c>
      <c r="W77" s="233">
        <f t="shared" si="7"/>
        <v>8.851941598599547E-3</v>
      </c>
      <c r="X77" s="233">
        <f t="shared" si="7"/>
        <v>9.8046649672786628E-3</v>
      </c>
      <c r="Y77" s="233">
        <f t="shared" si="7"/>
        <v>8.7492060732988798E-3</v>
      </c>
      <c r="DA77" s="177"/>
    </row>
    <row r="78" spans="1:105" ht="12" customHeight="1" x14ac:dyDescent="0.25">
      <c r="A78" s="56" t="s">
        <v>95</v>
      </c>
      <c r="B78" s="300">
        <f t="shared" ref="B78:Y78" si="8">IF(B$10=0,0,B$10/B$5)</f>
        <v>1.4533591456590817E-2</v>
      </c>
      <c r="C78" s="300">
        <f t="shared" si="8"/>
        <v>1.5902649773168884E-2</v>
      </c>
      <c r="D78" s="300">
        <f t="shared" si="8"/>
        <v>1.5662494022223007E-2</v>
      </c>
      <c r="E78" s="300">
        <f t="shared" si="8"/>
        <v>1.6628194957031602E-2</v>
      </c>
      <c r="F78" s="300">
        <f t="shared" si="8"/>
        <v>1.6143571019963793E-2</v>
      </c>
      <c r="G78" s="300">
        <f t="shared" si="8"/>
        <v>1.5710582272457019E-2</v>
      </c>
      <c r="H78" s="300">
        <f t="shared" si="8"/>
        <v>1.5138532678321628E-2</v>
      </c>
      <c r="I78" s="300">
        <f t="shared" si="8"/>
        <v>1.5630971180149104E-2</v>
      </c>
      <c r="J78" s="300">
        <f t="shared" si="8"/>
        <v>1.59763939071427E-2</v>
      </c>
      <c r="K78" s="300">
        <f t="shared" si="8"/>
        <v>1.7104912314065381E-2</v>
      </c>
      <c r="L78" s="300">
        <f t="shared" si="8"/>
        <v>1.8689712831368895E-2</v>
      </c>
      <c r="M78" s="300">
        <f t="shared" si="8"/>
        <v>1.967566746683885E-2</v>
      </c>
      <c r="N78" s="300">
        <f t="shared" si="8"/>
        <v>2.038738469579969E-2</v>
      </c>
      <c r="O78" s="300">
        <f t="shared" si="8"/>
        <v>2.2466491412639737E-2</v>
      </c>
      <c r="P78" s="300">
        <f t="shared" si="8"/>
        <v>2.3379659399625555E-2</v>
      </c>
      <c r="Q78" s="300">
        <f t="shared" si="8"/>
        <v>2.2330886351323503E-2</v>
      </c>
      <c r="R78" s="300">
        <f t="shared" si="8"/>
        <v>2.2400300756133147E-2</v>
      </c>
      <c r="S78" s="300">
        <f t="shared" si="8"/>
        <v>2.2632222235862635E-2</v>
      </c>
      <c r="T78" s="300">
        <f t="shared" si="8"/>
        <v>2.3975962033397202E-2</v>
      </c>
      <c r="U78" s="300">
        <f t="shared" si="8"/>
        <v>2.3142627233498917E-2</v>
      </c>
      <c r="V78" s="300">
        <f t="shared" si="8"/>
        <v>2.1935164072379814E-2</v>
      </c>
      <c r="W78" s="300">
        <f t="shared" si="8"/>
        <v>2.2101001868151365E-2</v>
      </c>
      <c r="X78" s="300">
        <f t="shared" si="8"/>
        <v>2.3520040122505161E-2</v>
      </c>
      <c r="Y78" s="300">
        <f t="shared" si="8"/>
        <v>2.0967567200839123E-2</v>
      </c>
      <c r="DA78" s="68"/>
    </row>
    <row r="79" spans="1:105" ht="12" customHeight="1" x14ac:dyDescent="0.25">
      <c r="A79" s="174" t="s">
        <v>3057</v>
      </c>
      <c r="B79" s="301">
        <f t="shared" ref="B79:Y79" si="9">IF(B$16=0,0,B$16/B$5)</f>
        <v>0.23914745349075439</v>
      </c>
      <c r="C79" s="301">
        <f t="shared" si="9"/>
        <v>0.25822360683440027</v>
      </c>
      <c r="D79" s="301">
        <f t="shared" si="9"/>
        <v>0.2658533662135395</v>
      </c>
      <c r="E79" s="301">
        <f t="shared" si="9"/>
        <v>0.2416949001939073</v>
      </c>
      <c r="F79" s="301">
        <f t="shared" si="9"/>
        <v>0.23169769418201139</v>
      </c>
      <c r="G79" s="301">
        <f t="shared" si="9"/>
        <v>0.21752249670983836</v>
      </c>
      <c r="H79" s="301">
        <f t="shared" si="9"/>
        <v>0.20062406127892013</v>
      </c>
      <c r="I79" s="301">
        <f t="shared" si="9"/>
        <v>0.2150673860179092</v>
      </c>
      <c r="J79" s="301">
        <f t="shared" si="9"/>
        <v>0.2118143148388768</v>
      </c>
      <c r="K79" s="301">
        <f t="shared" si="9"/>
        <v>0.19525864115513342</v>
      </c>
      <c r="L79" s="301">
        <f t="shared" si="9"/>
        <v>0.20439396064585269</v>
      </c>
      <c r="M79" s="301">
        <f t="shared" si="9"/>
        <v>0.20100688790674026</v>
      </c>
      <c r="N79" s="301">
        <f t="shared" si="9"/>
        <v>0.18605826217078697</v>
      </c>
      <c r="O79" s="301">
        <f t="shared" si="9"/>
        <v>0.17845551942742907</v>
      </c>
      <c r="P79" s="301">
        <f t="shared" si="9"/>
        <v>0.17510339432651539</v>
      </c>
      <c r="Q79" s="301">
        <f t="shared" si="9"/>
        <v>0.16852282859362949</v>
      </c>
      <c r="R79" s="301">
        <f t="shared" si="9"/>
        <v>0.15960360541498617</v>
      </c>
      <c r="S79" s="301">
        <f t="shared" si="9"/>
        <v>0.16235978395317507</v>
      </c>
      <c r="T79" s="301">
        <f t="shared" si="9"/>
        <v>0.14930645109210847</v>
      </c>
      <c r="U79" s="301">
        <f t="shared" si="9"/>
        <v>0.14866842156544072</v>
      </c>
      <c r="V79" s="301">
        <f t="shared" si="9"/>
        <v>0.16120879532971219</v>
      </c>
      <c r="W79" s="301">
        <f t="shared" si="9"/>
        <v>0.16104900233519767</v>
      </c>
      <c r="X79" s="301">
        <f t="shared" si="9"/>
        <v>0.1291429577758213</v>
      </c>
      <c r="Y79" s="301">
        <f t="shared" si="9"/>
        <v>0.14677728598354525</v>
      </c>
      <c r="DA79" s="178"/>
    </row>
    <row r="80" spans="1:105" ht="12" customHeight="1" x14ac:dyDescent="0.25">
      <c r="A80" s="174" t="s">
        <v>3069</v>
      </c>
      <c r="B80" s="301">
        <f t="shared" ref="B80:Y80" si="10">IF(B$27=0,0,B$27/B$5)</f>
        <v>0.34735292934817497</v>
      </c>
      <c r="C80" s="301">
        <f t="shared" si="10"/>
        <v>0.31541881874967914</v>
      </c>
      <c r="D80" s="301">
        <f t="shared" si="10"/>
        <v>0.29050450011338691</v>
      </c>
      <c r="E80" s="301">
        <f t="shared" si="10"/>
        <v>0.2937278013453844</v>
      </c>
      <c r="F80" s="301">
        <f t="shared" si="10"/>
        <v>0.29759649235697599</v>
      </c>
      <c r="G80" s="301">
        <f t="shared" si="10"/>
        <v>0.30841103151434274</v>
      </c>
      <c r="H80" s="301">
        <f t="shared" si="10"/>
        <v>0.31790902615665401</v>
      </c>
      <c r="I80" s="301">
        <f t="shared" si="10"/>
        <v>0.28238407281825278</v>
      </c>
      <c r="J80" s="301">
        <f t="shared" si="10"/>
        <v>0.29774538125612637</v>
      </c>
      <c r="K80" s="301">
        <f t="shared" si="10"/>
        <v>0.29975796330012972</v>
      </c>
      <c r="L80" s="301">
        <f t="shared" si="10"/>
        <v>0.27750560838905253</v>
      </c>
      <c r="M80" s="301">
        <f t="shared" si="10"/>
        <v>0.2669687018966484</v>
      </c>
      <c r="N80" s="301">
        <f t="shared" si="10"/>
        <v>0.27981009043248911</v>
      </c>
      <c r="O80" s="301">
        <f t="shared" si="10"/>
        <v>0.25702716877153425</v>
      </c>
      <c r="P80" s="301">
        <f t="shared" si="10"/>
        <v>0.25109731465212748</v>
      </c>
      <c r="Q80" s="301">
        <f t="shared" si="10"/>
        <v>0.25247611353027283</v>
      </c>
      <c r="R80" s="301">
        <f t="shared" si="10"/>
        <v>0.25201239756758054</v>
      </c>
      <c r="S80" s="301">
        <f t="shared" si="10"/>
        <v>0.2529018657411341</v>
      </c>
      <c r="T80" s="301">
        <f t="shared" si="10"/>
        <v>0.25049728399665266</v>
      </c>
      <c r="U80" s="301">
        <f t="shared" si="10"/>
        <v>0.26107242169472339</v>
      </c>
      <c r="V80" s="301">
        <f t="shared" si="10"/>
        <v>0.28577891066812439</v>
      </c>
      <c r="W80" s="301">
        <f t="shared" si="10"/>
        <v>0.26281436277443576</v>
      </c>
      <c r="X80" s="301">
        <f t="shared" si="10"/>
        <v>0.25050775638353079</v>
      </c>
      <c r="Y80" s="301">
        <f t="shared" si="10"/>
        <v>0.28031002653752018</v>
      </c>
      <c r="DA80" s="178"/>
    </row>
    <row r="81" spans="1:105" ht="12" customHeight="1" x14ac:dyDescent="0.25">
      <c r="A81" s="62" t="s">
        <v>3070</v>
      </c>
      <c r="B81" s="302">
        <f t="shared" ref="B81:Y81" si="11">IF(B$28=0,0,B$28/B$5)</f>
        <v>0.34008784651638091</v>
      </c>
      <c r="C81" s="302">
        <f t="shared" si="11"/>
        <v>0.30629214808674782</v>
      </c>
      <c r="D81" s="302">
        <f t="shared" si="11"/>
        <v>0.27942870139131887</v>
      </c>
      <c r="E81" s="302">
        <f t="shared" si="11"/>
        <v>0.27909333505153505</v>
      </c>
      <c r="F81" s="302">
        <f t="shared" si="11"/>
        <v>0.2832667823083263</v>
      </c>
      <c r="G81" s="302">
        <f t="shared" si="11"/>
        <v>0.2960741871925236</v>
      </c>
      <c r="H81" s="302">
        <f t="shared" si="11"/>
        <v>0.30493006732137518</v>
      </c>
      <c r="I81" s="302">
        <f t="shared" si="11"/>
        <v>0.26646985400203177</v>
      </c>
      <c r="J81" s="302">
        <f t="shared" si="11"/>
        <v>0.2839925799525575</v>
      </c>
      <c r="K81" s="302">
        <f t="shared" si="11"/>
        <v>0.28550070149113138</v>
      </c>
      <c r="L81" s="302">
        <f t="shared" si="11"/>
        <v>0.26111950175452042</v>
      </c>
      <c r="M81" s="302">
        <f t="shared" si="11"/>
        <v>0.24926541805133387</v>
      </c>
      <c r="N81" s="302">
        <f t="shared" si="11"/>
        <v>0.26249387254148765</v>
      </c>
      <c r="O81" s="302">
        <f t="shared" si="11"/>
        <v>0.23814121342361594</v>
      </c>
      <c r="P81" s="302">
        <f t="shared" si="11"/>
        <v>0.23157629357236895</v>
      </c>
      <c r="Q81" s="302">
        <f t="shared" si="11"/>
        <v>0.23278973767295455</v>
      </c>
      <c r="R81" s="302">
        <f t="shared" si="11"/>
        <v>0.23154583496466755</v>
      </c>
      <c r="S81" s="302">
        <f t="shared" si="11"/>
        <v>0.23282078972145961</v>
      </c>
      <c r="T81" s="302">
        <f t="shared" si="11"/>
        <v>0.230347574116398</v>
      </c>
      <c r="U81" s="302">
        <f t="shared" si="11"/>
        <v>0.2418622829799453</v>
      </c>
      <c r="V81" s="302">
        <f t="shared" si="11"/>
        <v>0.26798672117480143</v>
      </c>
      <c r="W81" s="302">
        <f t="shared" si="11"/>
        <v>0.24428216006805439</v>
      </c>
      <c r="X81" s="302">
        <f t="shared" si="11"/>
        <v>0.23074316552611554</v>
      </c>
      <c r="Y81" s="302">
        <f t="shared" si="11"/>
        <v>0.26263262242886343</v>
      </c>
      <c r="DA81" s="72"/>
    </row>
    <row r="82" spans="1:105" ht="12" customHeight="1" x14ac:dyDescent="0.25">
      <c r="A82" s="62" t="s">
        <v>3077</v>
      </c>
      <c r="B82" s="302">
        <f t="shared" ref="B82:Y82" si="12">IF(B$34=0,0,B$34/B$5)</f>
        <v>7.2650828317940867E-3</v>
      </c>
      <c r="C82" s="302">
        <f t="shared" si="12"/>
        <v>9.1266706629313347E-3</v>
      </c>
      <c r="D82" s="302">
        <f t="shared" si="12"/>
        <v>1.1075798722068068E-2</v>
      </c>
      <c r="E82" s="302">
        <f t="shared" si="12"/>
        <v>1.4634466293849277E-2</v>
      </c>
      <c r="F82" s="302">
        <f t="shared" si="12"/>
        <v>1.432971004864966E-2</v>
      </c>
      <c r="G82" s="302">
        <f t="shared" si="12"/>
        <v>1.2336844321819156E-2</v>
      </c>
      <c r="H82" s="302">
        <f t="shared" si="12"/>
        <v>1.2978958835278852E-2</v>
      </c>
      <c r="I82" s="302">
        <f t="shared" si="12"/>
        <v>1.5914218816221008E-2</v>
      </c>
      <c r="J82" s="302">
        <f t="shared" si="12"/>
        <v>1.3752801303568886E-2</v>
      </c>
      <c r="K82" s="302">
        <f t="shared" si="12"/>
        <v>1.4257261808998346E-2</v>
      </c>
      <c r="L82" s="302">
        <f t="shared" si="12"/>
        <v>1.6386106634532108E-2</v>
      </c>
      <c r="M82" s="302">
        <f t="shared" si="12"/>
        <v>1.7703283845314569E-2</v>
      </c>
      <c r="N82" s="302">
        <f t="shared" si="12"/>
        <v>1.7316217891001472E-2</v>
      </c>
      <c r="O82" s="302">
        <f t="shared" si="12"/>
        <v>1.8885955347918287E-2</v>
      </c>
      <c r="P82" s="302">
        <f t="shared" si="12"/>
        <v>1.9521021079758522E-2</v>
      </c>
      <c r="Q82" s="302">
        <f t="shared" si="12"/>
        <v>1.9686375857318261E-2</v>
      </c>
      <c r="R82" s="302">
        <f t="shared" si="12"/>
        <v>2.0466562602913008E-2</v>
      </c>
      <c r="S82" s="302">
        <f t="shared" si="12"/>
        <v>2.0081076019674474E-2</v>
      </c>
      <c r="T82" s="302">
        <f t="shared" si="12"/>
        <v>2.014970988025468E-2</v>
      </c>
      <c r="U82" s="302">
        <f t="shared" si="12"/>
        <v>1.921013871477812E-2</v>
      </c>
      <c r="V82" s="302">
        <f t="shared" si="12"/>
        <v>1.7792189493322962E-2</v>
      </c>
      <c r="W82" s="302">
        <f t="shared" si="12"/>
        <v>1.8532202706381382E-2</v>
      </c>
      <c r="X82" s="302">
        <f t="shared" si="12"/>
        <v>1.9764590857415266E-2</v>
      </c>
      <c r="Y82" s="302">
        <f t="shared" si="12"/>
        <v>1.7677404108656754E-2</v>
      </c>
      <c r="DA82" s="72"/>
    </row>
    <row r="83" spans="1:105" ht="12" customHeight="1" x14ac:dyDescent="0.25">
      <c r="A83" s="174" t="s">
        <v>3079</v>
      </c>
      <c r="B83" s="301">
        <f t="shared" ref="B83:Y83" si="13">IF(B$35=0,0,B$35/B$5)</f>
        <v>5.0520057902998058E-2</v>
      </c>
      <c r="C83" s="301">
        <f t="shared" si="13"/>
        <v>6.178154705642247E-2</v>
      </c>
      <c r="D83" s="301">
        <f t="shared" si="13"/>
        <v>6.2567138552309096E-2</v>
      </c>
      <c r="E83" s="301">
        <f t="shared" si="13"/>
        <v>6.119922748026168E-2</v>
      </c>
      <c r="F83" s="301">
        <f t="shared" si="13"/>
        <v>5.6833815113762433E-2</v>
      </c>
      <c r="G83" s="301">
        <f t="shared" si="13"/>
        <v>4.9052275171998963E-2</v>
      </c>
      <c r="H83" s="301">
        <f t="shared" si="13"/>
        <v>4.3053227522929165E-2</v>
      </c>
      <c r="I83" s="301">
        <f t="shared" si="13"/>
        <v>5.0350596358192251E-2</v>
      </c>
      <c r="J83" s="301">
        <f t="shared" si="13"/>
        <v>4.7461308528094097E-2</v>
      </c>
      <c r="K83" s="301">
        <f t="shared" si="13"/>
        <v>4.4466045344943667E-2</v>
      </c>
      <c r="L83" s="301">
        <f t="shared" si="13"/>
        <v>5.0020424021525921E-2</v>
      </c>
      <c r="M83" s="301">
        <f t="shared" si="13"/>
        <v>5.0118485361492278E-2</v>
      </c>
      <c r="N83" s="301">
        <f t="shared" si="13"/>
        <v>4.446946863576913E-2</v>
      </c>
      <c r="O83" s="301">
        <f t="shared" si="13"/>
        <v>4.5383489274315812E-2</v>
      </c>
      <c r="P83" s="301">
        <f t="shared" si="13"/>
        <v>4.5199891187230841E-2</v>
      </c>
      <c r="Q83" s="301">
        <f t="shared" si="13"/>
        <v>4.2768043548067049E-2</v>
      </c>
      <c r="R83" s="301">
        <f t="shared" si="13"/>
        <v>4.0345679314427806E-2</v>
      </c>
      <c r="S83" s="301">
        <f t="shared" si="13"/>
        <v>4.0691668473310121E-2</v>
      </c>
      <c r="T83" s="301">
        <f t="shared" si="13"/>
        <v>3.5286377155948359E-2</v>
      </c>
      <c r="U83" s="301">
        <f t="shared" si="13"/>
        <v>3.4832150461433627E-2</v>
      </c>
      <c r="V83" s="301">
        <f t="shared" si="13"/>
        <v>3.7658079901116089E-2</v>
      </c>
      <c r="W83" s="301">
        <f t="shared" si="13"/>
        <v>3.9143645031106969E-2</v>
      </c>
      <c r="X83" s="301">
        <f t="shared" si="13"/>
        <v>2.4295414032499463E-2</v>
      </c>
      <c r="Y83" s="301">
        <f t="shared" si="13"/>
        <v>3.2112609609309978E-2</v>
      </c>
      <c r="DA83" s="178"/>
    </row>
    <row r="84" spans="1:105" ht="12" customHeight="1" x14ac:dyDescent="0.25">
      <c r="A84" s="62" t="s">
        <v>3080</v>
      </c>
      <c r="B84" s="302">
        <f t="shared" ref="B84:Y84" si="14">IF(B$36=0,0,B$36/B$5)</f>
        <v>1.5465679280116022E-2</v>
      </c>
      <c r="C84" s="302">
        <f t="shared" si="14"/>
        <v>2.0201874417297622E-2</v>
      </c>
      <c r="D84" s="302">
        <f t="shared" si="14"/>
        <v>1.8683526912322633E-2</v>
      </c>
      <c r="E84" s="302">
        <f t="shared" si="14"/>
        <v>2.1625162703879989E-2</v>
      </c>
      <c r="F84" s="302">
        <f t="shared" si="14"/>
        <v>1.983705853605228E-2</v>
      </c>
      <c r="G84" s="302">
        <f t="shared" si="14"/>
        <v>1.6501944839164097E-2</v>
      </c>
      <c r="H84" s="302">
        <f t="shared" si="14"/>
        <v>1.4594675862089429E-2</v>
      </c>
      <c r="I84" s="302">
        <f t="shared" si="14"/>
        <v>1.5974170822797808E-2</v>
      </c>
      <c r="J84" s="302">
        <f t="shared" si="14"/>
        <v>1.4978878609936418E-2</v>
      </c>
      <c r="K84" s="302">
        <f t="shared" si="14"/>
        <v>1.5121586729875078E-2</v>
      </c>
      <c r="L84" s="302">
        <f t="shared" si="14"/>
        <v>1.7280474066526771E-2</v>
      </c>
      <c r="M84" s="302">
        <f t="shared" si="14"/>
        <v>1.7150906341516312E-2</v>
      </c>
      <c r="N84" s="302">
        <f t="shared" si="14"/>
        <v>1.5417485053916373E-2</v>
      </c>
      <c r="O84" s="302">
        <f t="shared" si="14"/>
        <v>1.6122419935582825E-2</v>
      </c>
      <c r="P84" s="302">
        <f t="shared" si="14"/>
        <v>1.61664038553406E-2</v>
      </c>
      <c r="Q84" s="302">
        <f t="shared" si="14"/>
        <v>1.5235315311725513E-2</v>
      </c>
      <c r="R84" s="302">
        <f t="shared" si="14"/>
        <v>1.4510156946691579E-2</v>
      </c>
      <c r="S84" s="302">
        <f t="shared" si="14"/>
        <v>1.4656786657584041E-2</v>
      </c>
      <c r="T84" s="302">
        <f t="shared" si="14"/>
        <v>1.2805397979590318E-2</v>
      </c>
      <c r="U84" s="302">
        <f t="shared" si="14"/>
        <v>1.2640913791693378E-2</v>
      </c>
      <c r="V84" s="302">
        <f t="shared" si="14"/>
        <v>1.3892727332339493E-2</v>
      </c>
      <c r="W84" s="302">
        <f t="shared" si="14"/>
        <v>1.4596183485256204E-2</v>
      </c>
      <c r="X84" s="302">
        <f t="shared" si="14"/>
        <v>8.2016513932658443E-3</v>
      </c>
      <c r="Y84" s="302">
        <f t="shared" si="14"/>
        <v>1.1984003569438085E-2</v>
      </c>
      <c r="DA84" s="72"/>
    </row>
    <row r="85" spans="1:105" ht="12" customHeight="1" x14ac:dyDescent="0.25">
      <c r="A85" s="62" t="s">
        <v>3087</v>
      </c>
      <c r="B85" s="302">
        <f t="shared" ref="B85:Y85" si="15">IF(B$42=0,0,B$42/B$5)</f>
        <v>3.4301923615303369E-2</v>
      </c>
      <c r="C85" s="302">
        <f t="shared" si="15"/>
        <v>4.0634410320464109E-2</v>
      </c>
      <c r="D85" s="302">
        <f t="shared" si="15"/>
        <v>4.2736475343772257E-2</v>
      </c>
      <c r="E85" s="302">
        <f t="shared" si="15"/>
        <v>3.8058352195947297E-2</v>
      </c>
      <c r="F85" s="302">
        <f t="shared" si="15"/>
        <v>3.5512608036957161E-2</v>
      </c>
      <c r="G85" s="302">
        <f t="shared" si="15"/>
        <v>3.1272585742360734E-2</v>
      </c>
      <c r="H85" s="302">
        <f t="shared" si="15"/>
        <v>2.7114302352900133E-2</v>
      </c>
      <c r="I85" s="302">
        <f t="shared" si="15"/>
        <v>3.2728167158000129E-2</v>
      </c>
      <c r="J85" s="302">
        <f t="shared" si="15"/>
        <v>3.1058032640288041E-2</v>
      </c>
      <c r="K85" s="302">
        <f t="shared" si="15"/>
        <v>2.7867813641993762E-2</v>
      </c>
      <c r="L85" s="302">
        <f t="shared" si="15"/>
        <v>3.104281748213689E-2</v>
      </c>
      <c r="M85" s="302">
        <f t="shared" si="15"/>
        <v>3.1134024621711245E-2</v>
      </c>
      <c r="N85" s="302">
        <f t="shared" si="15"/>
        <v>2.7258518157427605E-2</v>
      </c>
      <c r="O85" s="302">
        <f t="shared" si="15"/>
        <v>2.7305023963412878E-2</v>
      </c>
      <c r="P85" s="302">
        <f t="shared" si="15"/>
        <v>2.7011667291486678E-2</v>
      </c>
      <c r="Q85" s="302">
        <f t="shared" si="15"/>
        <v>2.5493782165405005E-2</v>
      </c>
      <c r="R85" s="302">
        <f t="shared" si="15"/>
        <v>2.3715771241005951E-2</v>
      </c>
      <c r="S85" s="302">
        <f t="shared" si="15"/>
        <v>2.3955056085116937E-2</v>
      </c>
      <c r="T85" s="302">
        <f t="shared" si="15"/>
        <v>2.0394044938760236E-2</v>
      </c>
      <c r="U85" s="302">
        <f t="shared" si="15"/>
        <v>2.0201615159995374E-2</v>
      </c>
      <c r="V85" s="302">
        <f t="shared" si="15"/>
        <v>2.1922590085539574E-2</v>
      </c>
      <c r="W85" s="302">
        <f t="shared" si="15"/>
        <v>2.262805483697555E-2</v>
      </c>
      <c r="X85" s="302">
        <f t="shared" si="15"/>
        <v>1.4046715729001322E-2</v>
      </c>
      <c r="Y85" s="302">
        <f t="shared" si="15"/>
        <v>1.8297732042903872E-2</v>
      </c>
      <c r="DA85" s="72"/>
    </row>
    <row r="86" spans="1:105" ht="12" customHeight="1" x14ac:dyDescent="0.25">
      <c r="A86" s="62" t="s">
        <v>3099</v>
      </c>
      <c r="B86" s="302">
        <f t="shared" ref="B86:Y86" si="16">IF(B$53=0,0,B$53/B$5)</f>
        <v>7.5245500757867344E-4</v>
      </c>
      <c r="C86" s="302">
        <f t="shared" si="16"/>
        <v>9.4526231866074557E-4</v>
      </c>
      <c r="D86" s="302">
        <f t="shared" si="16"/>
        <v>1.1471362962141934E-3</v>
      </c>
      <c r="E86" s="302">
        <f t="shared" si="16"/>
        <v>1.5157125804343885E-3</v>
      </c>
      <c r="F86" s="302">
        <f t="shared" si="16"/>
        <v>1.4841485407529995E-3</v>
      </c>
      <c r="G86" s="302">
        <f t="shared" si="16"/>
        <v>1.2777445904741266E-3</v>
      </c>
      <c r="H86" s="302">
        <f t="shared" si="16"/>
        <v>1.3442493079395955E-3</v>
      </c>
      <c r="I86" s="302">
        <f t="shared" si="16"/>
        <v>1.6482583773943186E-3</v>
      </c>
      <c r="J86" s="302">
        <f t="shared" si="16"/>
        <v>1.4243972778696346E-3</v>
      </c>
      <c r="K86" s="302">
        <f t="shared" si="16"/>
        <v>1.4766449730748278E-3</v>
      </c>
      <c r="L86" s="302">
        <f t="shared" si="16"/>
        <v>1.697132472862254E-3</v>
      </c>
      <c r="M86" s="302">
        <f t="shared" si="16"/>
        <v>1.8335543982647238E-3</v>
      </c>
      <c r="N86" s="302">
        <f t="shared" si="16"/>
        <v>1.7934654244251523E-3</v>
      </c>
      <c r="O86" s="302">
        <f t="shared" si="16"/>
        <v>1.9560453753201083E-3</v>
      </c>
      <c r="P86" s="302">
        <f t="shared" si="16"/>
        <v>2.0218200404035608E-3</v>
      </c>
      <c r="Q86" s="302">
        <f t="shared" si="16"/>
        <v>2.0389460709365347E-3</v>
      </c>
      <c r="R86" s="302">
        <f t="shared" si="16"/>
        <v>2.1197511267302756E-3</v>
      </c>
      <c r="S86" s="302">
        <f t="shared" si="16"/>
        <v>2.0798257306091418E-3</v>
      </c>
      <c r="T86" s="302">
        <f t="shared" si="16"/>
        <v>2.0869342375978051E-3</v>
      </c>
      <c r="U86" s="302">
        <f t="shared" si="16"/>
        <v>1.989621509744877E-3</v>
      </c>
      <c r="V86" s="302">
        <f t="shared" si="16"/>
        <v>1.8427624832370202E-3</v>
      </c>
      <c r="W86" s="302">
        <f t="shared" si="16"/>
        <v>1.9194067088752144E-3</v>
      </c>
      <c r="X86" s="302">
        <f t="shared" si="16"/>
        <v>2.0470469102322961E-3</v>
      </c>
      <c r="Y86" s="302">
        <f t="shared" si="16"/>
        <v>1.8308739969680209E-3</v>
      </c>
      <c r="DA86" s="72"/>
    </row>
    <row r="87" spans="1:105" ht="12" customHeight="1" x14ac:dyDescent="0.25">
      <c r="A87" s="174" t="s">
        <v>3101</v>
      </c>
      <c r="B87" s="301">
        <f t="shared" ref="B87:Y87" si="17">IF(B$54=0,0,B$54/B$5)</f>
        <v>1.3323098647526368E-2</v>
      </c>
      <c r="C87" s="301">
        <f t="shared" si="17"/>
        <v>1.6830467361489364E-2</v>
      </c>
      <c r="D87" s="301">
        <f t="shared" si="17"/>
        <v>1.7762672086254788E-2</v>
      </c>
      <c r="E87" s="301">
        <f t="shared" si="17"/>
        <v>2.092273009550823E-2</v>
      </c>
      <c r="F87" s="301">
        <f t="shared" si="17"/>
        <v>1.9849764556898457E-2</v>
      </c>
      <c r="G87" s="301">
        <f t="shared" si="17"/>
        <v>1.6914058415495137E-2</v>
      </c>
      <c r="H87" s="301">
        <f t="shared" si="17"/>
        <v>1.6293902012746456E-2</v>
      </c>
      <c r="I87" s="301">
        <f t="shared" si="17"/>
        <v>1.9208357899979739E-2</v>
      </c>
      <c r="J87" s="301">
        <f t="shared" si="17"/>
        <v>1.7272152190757135E-2</v>
      </c>
      <c r="K87" s="301">
        <f t="shared" si="17"/>
        <v>1.74161071164264E-2</v>
      </c>
      <c r="L87" s="301">
        <f t="shared" si="17"/>
        <v>1.9904949169937798E-2</v>
      </c>
      <c r="M87" s="301">
        <f t="shared" si="17"/>
        <v>2.0742604035812674E-2</v>
      </c>
      <c r="N87" s="301">
        <f t="shared" si="17"/>
        <v>1.9526096537662754E-2</v>
      </c>
      <c r="O87" s="301">
        <f t="shared" si="17"/>
        <v>2.0846078192026152E-2</v>
      </c>
      <c r="P87" s="301">
        <f t="shared" si="17"/>
        <v>2.1255348116711068E-2</v>
      </c>
      <c r="Q87" s="301">
        <f t="shared" si="17"/>
        <v>2.0894588838784492E-2</v>
      </c>
      <c r="R87" s="301">
        <f t="shared" si="17"/>
        <v>2.0998936476526911E-2</v>
      </c>
      <c r="S87" s="301">
        <f t="shared" si="17"/>
        <v>2.0816054153950967E-2</v>
      </c>
      <c r="T87" s="301">
        <f t="shared" si="17"/>
        <v>1.9877358184479312E-2</v>
      </c>
      <c r="U87" s="301">
        <f t="shared" si="17"/>
        <v>1.917405936497869E-2</v>
      </c>
      <c r="V87" s="301">
        <f t="shared" si="17"/>
        <v>1.8842930689121365E-2</v>
      </c>
      <c r="W87" s="301">
        <f t="shared" si="17"/>
        <v>1.9661072333653891E-2</v>
      </c>
      <c r="X87" s="301">
        <f t="shared" si="17"/>
        <v>1.7352260190096877E-2</v>
      </c>
      <c r="Y87" s="301">
        <f t="shared" si="17"/>
        <v>1.7756266069583734E-2</v>
      </c>
      <c r="DA87" s="178"/>
    </row>
    <row r="88" spans="1:105" ht="12" customHeight="1" x14ac:dyDescent="0.25">
      <c r="A88" s="62" t="s">
        <v>3102</v>
      </c>
      <c r="B88" s="302">
        <f t="shared" ref="B88:Y88" si="18">IF(B$55=0,0,B$55/B$5)</f>
        <v>5.9162989225318655E-3</v>
      </c>
      <c r="C88" s="302">
        <f t="shared" si="18"/>
        <v>7.7106161023325539E-3</v>
      </c>
      <c r="D88" s="302">
        <f t="shared" si="18"/>
        <v>7.1898938094373194E-3</v>
      </c>
      <c r="E88" s="302">
        <f t="shared" si="18"/>
        <v>8.3379388971649843E-3</v>
      </c>
      <c r="F88" s="302">
        <f t="shared" si="18"/>
        <v>7.6589479196959211E-3</v>
      </c>
      <c r="G88" s="302">
        <f t="shared" si="18"/>
        <v>6.366072553655888E-3</v>
      </c>
      <c r="H88" s="302">
        <f t="shared" si="18"/>
        <v>5.6322175597244631E-3</v>
      </c>
      <c r="I88" s="302">
        <f t="shared" si="18"/>
        <v>6.1744624393503351E-3</v>
      </c>
      <c r="J88" s="302">
        <f t="shared" si="18"/>
        <v>5.7997082600731694E-3</v>
      </c>
      <c r="K88" s="302">
        <f t="shared" si="18"/>
        <v>5.8485737549249994E-3</v>
      </c>
      <c r="L88" s="302">
        <f t="shared" si="18"/>
        <v>6.6843828406354354E-3</v>
      </c>
      <c r="M88" s="302">
        <f t="shared" si="18"/>
        <v>6.6401937230518761E-3</v>
      </c>
      <c r="N88" s="302">
        <f t="shared" si="18"/>
        <v>5.9723827628912016E-3</v>
      </c>
      <c r="O88" s="302">
        <f t="shared" si="18"/>
        <v>6.2461113800297589E-3</v>
      </c>
      <c r="P88" s="302">
        <f t="shared" si="18"/>
        <v>6.2555869328196458E-3</v>
      </c>
      <c r="Q88" s="302">
        <f t="shared" si="18"/>
        <v>5.899183092371107E-3</v>
      </c>
      <c r="R88" s="302">
        <f t="shared" si="18"/>
        <v>5.6190326675166118E-3</v>
      </c>
      <c r="S88" s="302">
        <f t="shared" si="18"/>
        <v>5.6742209537343231E-3</v>
      </c>
      <c r="T88" s="302">
        <f t="shared" si="18"/>
        <v>4.9578455554656559E-3</v>
      </c>
      <c r="U88" s="302">
        <f t="shared" si="18"/>
        <v>4.8931679142642445E-3</v>
      </c>
      <c r="V88" s="302">
        <f t="shared" si="18"/>
        <v>5.3744849124571234E-3</v>
      </c>
      <c r="W88" s="302">
        <f t="shared" si="18"/>
        <v>5.6479706331958998E-3</v>
      </c>
      <c r="X88" s="302">
        <f t="shared" si="18"/>
        <v>3.1661186357667642E-3</v>
      </c>
      <c r="Y88" s="302">
        <f t="shared" si="18"/>
        <v>4.6367871767114335E-3</v>
      </c>
      <c r="DA88" s="72"/>
    </row>
    <row r="89" spans="1:105" ht="12" customHeight="1" x14ac:dyDescent="0.25">
      <c r="A89" s="62" t="s">
        <v>3104</v>
      </c>
      <c r="B89" s="302">
        <f t="shared" ref="B89:Y89" si="19">IF(B$56=0,0,B$56/B$5)</f>
        <v>2.5807089867312875E-3</v>
      </c>
      <c r="C89" s="302">
        <f t="shared" si="19"/>
        <v>3.0571343187809994E-3</v>
      </c>
      <c r="D89" s="302">
        <f t="shared" si="19"/>
        <v>3.2152834114436818E-3</v>
      </c>
      <c r="E89" s="302">
        <f t="shared" si="19"/>
        <v>2.8633243031433698E-3</v>
      </c>
      <c r="F89" s="302">
        <f t="shared" si="19"/>
        <v>2.6717949620281237E-3</v>
      </c>
      <c r="G89" s="302">
        <f t="shared" si="19"/>
        <v>2.3527964194879555E-3</v>
      </c>
      <c r="H89" s="302">
        <f t="shared" si="19"/>
        <v>2.0399475124438958E-3</v>
      </c>
      <c r="I89" s="302">
        <f t="shared" si="19"/>
        <v>2.4623072469968743E-3</v>
      </c>
      <c r="J89" s="302">
        <f t="shared" si="19"/>
        <v>2.3366544933132059E-3</v>
      </c>
      <c r="K89" s="302">
        <f t="shared" si="19"/>
        <v>2.0966380169525072E-3</v>
      </c>
      <c r="L89" s="302">
        <f t="shared" si="19"/>
        <v>2.3355097792203306E-3</v>
      </c>
      <c r="M89" s="302">
        <f t="shared" si="19"/>
        <v>2.3423717583732594E-3</v>
      </c>
      <c r="N89" s="302">
        <f t="shared" si="19"/>
        <v>2.0507976043205719E-3</v>
      </c>
      <c r="O89" s="302">
        <f t="shared" si="19"/>
        <v>2.0542964737363919E-3</v>
      </c>
      <c r="P89" s="302">
        <f t="shared" si="19"/>
        <v>2.0322257523375555E-3</v>
      </c>
      <c r="Q89" s="302">
        <f t="shared" si="19"/>
        <v>1.9180274983376805E-3</v>
      </c>
      <c r="R89" s="302">
        <f t="shared" si="19"/>
        <v>1.7842586513609504E-3</v>
      </c>
      <c r="S89" s="302">
        <f t="shared" si="19"/>
        <v>1.8022612728614618E-3</v>
      </c>
      <c r="T89" s="302">
        <f t="shared" si="19"/>
        <v>1.5343482085587634E-3</v>
      </c>
      <c r="U89" s="302">
        <f t="shared" si="19"/>
        <v>1.5198707330404046E-3</v>
      </c>
      <c r="V89" s="302">
        <f t="shared" si="19"/>
        <v>1.6493484703854222E-3</v>
      </c>
      <c r="W89" s="302">
        <f t="shared" si="19"/>
        <v>1.702424188361797E-3</v>
      </c>
      <c r="X89" s="302">
        <f t="shared" si="19"/>
        <v>1.0568061990471208E-3</v>
      </c>
      <c r="Y89" s="302">
        <f t="shared" si="19"/>
        <v>1.3766318778360275E-3</v>
      </c>
      <c r="DA89" s="72"/>
    </row>
    <row r="90" spans="1:105" ht="12" customHeight="1" x14ac:dyDescent="0.25">
      <c r="A90" s="62" t="s">
        <v>3116</v>
      </c>
      <c r="B90" s="302">
        <f t="shared" ref="B90:Y90" si="20">IF(B$67=0,0,B$67/B$5)</f>
        <v>4.8260907382632143E-3</v>
      </c>
      <c r="C90" s="302">
        <f t="shared" si="20"/>
        <v>6.0627169403758112E-3</v>
      </c>
      <c r="D90" s="302">
        <f t="shared" si="20"/>
        <v>7.3574948653737883E-3</v>
      </c>
      <c r="E90" s="302">
        <f t="shared" si="20"/>
        <v>9.7214668951998741E-3</v>
      </c>
      <c r="F90" s="302">
        <f t="shared" si="20"/>
        <v>9.5190216751744119E-3</v>
      </c>
      <c r="G90" s="302">
        <f t="shared" si="20"/>
        <v>8.195189442351293E-3</v>
      </c>
      <c r="H90" s="302">
        <f t="shared" si="20"/>
        <v>8.6217369405780977E-3</v>
      </c>
      <c r="I90" s="302">
        <f t="shared" si="20"/>
        <v>1.0571588213632528E-2</v>
      </c>
      <c r="J90" s="302">
        <f t="shared" si="20"/>
        <v>9.1357894373707577E-3</v>
      </c>
      <c r="K90" s="302">
        <f t="shared" si="20"/>
        <v>9.4708953445488929E-3</v>
      </c>
      <c r="L90" s="302">
        <f t="shared" si="20"/>
        <v>1.0885056550082036E-2</v>
      </c>
      <c r="M90" s="302">
        <f t="shared" si="20"/>
        <v>1.1760038554387536E-2</v>
      </c>
      <c r="N90" s="302">
        <f t="shared" si="20"/>
        <v>1.1502916170450978E-2</v>
      </c>
      <c r="O90" s="302">
        <f t="shared" si="20"/>
        <v>1.2545670338260002E-2</v>
      </c>
      <c r="P90" s="302">
        <f t="shared" si="20"/>
        <v>1.2967535431553866E-2</v>
      </c>
      <c r="Q90" s="302">
        <f t="shared" si="20"/>
        <v>1.3077378248075705E-2</v>
      </c>
      <c r="R90" s="302">
        <f t="shared" si="20"/>
        <v>1.3595645157649348E-2</v>
      </c>
      <c r="S90" s="302">
        <f t="shared" si="20"/>
        <v>1.3339571927355184E-2</v>
      </c>
      <c r="T90" s="302">
        <f t="shared" si="20"/>
        <v>1.3385164420454893E-2</v>
      </c>
      <c r="U90" s="302">
        <f t="shared" si="20"/>
        <v>1.276102071767404E-2</v>
      </c>
      <c r="V90" s="302">
        <f t="shared" si="20"/>
        <v>1.1819097306278815E-2</v>
      </c>
      <c r="W90" s="302">
        <f t="shared" si="20"/>
        <v>1.2310677512096194E-2</v>
      </c>
      <c r="X90" s="302">
        <f t="shared" si="20"/>
        <v>1.3129335355282995E-2</v>
      </c>
      <c r="Y90" s="302">
        <f t="shared" si="20"/>
        <v>1.1742847015036272E-2</v>
      </c>
      <c r="DA90" s="72"/>
    </row>
    <row r="91" spans="1:105" ht="12" customHeight="1" x14ac:dyDescent="0.25">
      <c r="A91" s="174" t="s">
        <v>3122</v>
      </c>
      <c r="B91" s="301">
        <f t="shared" ref="B91:Y91" si="21">IF(B$68=0,0,B$68/B$5)</f>
        <v>0.17247583431333519</v>
      </c>
      <c r="C91" s="301">
        <f t="shared" si="21"/>
        <v>0.12885345843079543</v>
      </c>
      <c r="D91" s="301">
        <f t="shared" si="21"/>
        <v>0.11478358713948215</v>
      </c>
      <c r="E91" s="301">
        <f t="shared" si="21"/>
        <v>0.10206576976117777</v>
      </c>
      <c r="F91" s="301">
        <f t="shared" si="21"/>
        <v>0.11417171522133328</v>
      </c>
      <c r="G91" s="301">
        <f t="shared" si="21"/>
        <v>0.13337465797683851</v>
      </c>
      <c r="H91" s="301">
        <f t="shared" si="21"/>
        <v>0.14422777152802435</v>
      </c>
      <c r="I91" s="301">
        <f t="shared" si="21"/>
        <v>0.11920747163447057</v>
      </c>
      <c r="J91" s="301">
        <f t="shared" si="21"/>
        <v>0.13889414915579187</v>
      </c>
      <c r="K91" s="301">
        <f t="shared" si="21"/>
        <v>0.13599233765368768</v>
      </c>
      <c r="L91" s="301">
        <f t="shared" si="21"/>
        <v>0.10295852973846813</v>
      </c>
      <c r="M91" s="301">
        <f t="shared" si="21"/>
        <v>9.0730250245431673E-2</v>
      </c>
      <c r="N91" s="301">
        <f t="shared" si="21"/>
        <v>0.10354423323475301</v>
      </c>
      <c r="O91" s="301">
        <f t="shared" si="21"/>
        <v>8.8351050218330285E-2</v>
      </c>
      <c r="P91" s="301">
        <f t="shared" si="21"/>
        <v>8.2077617978678297E-2</v>
      </c>
      <c r="Q91" s="301">
        <f t="shared" si="21"/>
        <v>8.6145902178124664E-2</v>
      </c>
      <c r="R91" s="301">
        <f t="shared" si="21"/>
        <v>9.0347396677766312E-2</v>
      </c>
      <c r="S91" s="301">
        <f t="shared" si="21"/>
        <v>8.8793347450347893E-2</v>
      </c>
      <c r="T91" s="301">
        <f t="shared" si="21"/>
        <v>9.2389811545498496E-2</v>
      </c>
      <c r="U91" s="301">
        <f t="shared" si="21"/>
        <v>9.7502883410424943E-2</v>
      </c>
      <c r="V91" s="301">
        <f t="shared" si="21"/>
        <v>0.10353366545038101</v>
      </c>
      <c r="W91" s="301">
        <f t="shared" si="21"/>
        <v>9.5135782434499758E-2</v>
      </c>
      <c r="X91" s="301">
        <f t="shared" si="21"/>
        <v>0.11996197660342593</v>
      </c>
      <c r="Y91" s="301">
        <f t="shared" si="21"/>
        <v>0.11328627831128749</v>
      </c>
      <c r="DA91" s="178"/>
    </row>
    <row r="92" spans="1:105" ht="12" customHeight="1" x14ac:dyDescent="0.25">
      <c r="A92" s="41" t="s">
        <v>3120</v>
      </c>
      <c r="B92" s="235">
        <f t="shared" ref="B92:Y92" si="22">IF(B$69=0,0,B$69/B$5)</f>
        <v>0.13399664455408652</v>
      </c>
      <c r="C92" s="235">
        <f t="shared" si="22"/>
        <v>0.16737056335025038</v>
      </c>
      <c r="D92" s="235">
        <f t="shared" si="22"/>
        <v>0.19340646537499567</v>
      </c>
      <c r="E92" s="235">
        <f t="shared" si="22"/>
        <v>0.2238999100797274</v>
      </c>
      <c r="F92" s="235">
        <f t="shared" si="22"/>
        <v>0.22315561200820294</v>
      </c>
      <c r="G92" s="235">
        <f t="shared" si="22"/>
        <v>0.21516428090722381</v>
      </c>
      <c r="H92" s="235">
        <f t="shared" si="22"/>
        <v>0.21934354331743824</v>
      </c>
      <c r="I92" s="235">
        <f t="shared" si="22"/>
        <v>0.25163877814718283</v>
      </c>
      <c r="J92" s="235">
        <f t="shared" si="22"/>
        <v>0.22695762283081461</v>
      </c>
      <c r="K92" s="235">
        <f t="shared" si="22"/>
        <v>0.24193518109216816</v>
      </c>
      <c r="L92" s="235">
        <f t="shared" si="22"/>
        <v>0.27317538195099961</v>
      </c>
      <c r="M92" s="235">
        <f t="shared" si="22"/>
        <v>0.29368108313453017</v>
      </c>
      <c r="N92" s="235">
        <f t="shared" si="22"/>
        <v>0.28950514934634625</v>
      </c>
      <c r="O92" s="235">
        <f t="shared" si="22"/>
        <v>0.3228691040117167</v>
      </c>
      <c r="P92" s="235">
        <f t="shared" si="22"/>
        <v>0.33472561713378712</v>
      </c>
      <c r="Q92" s="235">
        <f t="shared" si="22"/>
        <v>0.33869260023658881</v>
      </c>
      <c r="R92" s="235">
        <f t="shared" si="22"/>
        <v>0.34585102976287829</v>
      </c>
      <c r="S92" s="235">
        <f t="shared" si="22"/>
        <v>0.34316754135528549</v>
      </c>
      <c r="T92" s="235">
        <f t="shared" si="22"/>
        <v>0.35547529041505677</v>
      </c>
      <c r="U92" s="235">
        <f t="shared" si="22"/>
        <v>0.343892184096315</v>
      </c>
      <c r="V92" s="235">
        <f t="shared" si="22"/>
        <v>0.3085022798373892</v>
      </c>
      <c r="W92" s="235">
        <f t="shared" si="22"/>
        <v>0.3311470053086254</v>
      </c>
      <c r="X92" s="235">
        <f t="shared" si="22"/>
        <v>0.35930564290921224</v>
      </c>
      <c r="Y92" s="235">
        <f t="shared" si="22"/>
        <v>0.32102390619796761</v>
      </c>
      <c r="DA92" s="97"/>
    </row>
    <row r="93" spans="1:105" ht="12" customHeight="1" x14ac:dyDescent="0.25">
      <c r="A93" s="172"/>
      <c r="B93" s="172"/>
      <c r="C93" s="172"/>
      <c r="D93" s="172"/>
      <c r="E93" s="172"/>
      <c r="F93" s="172"/>
      <c r="G93" s="172"/>
      <c r="H93" s="172"/>
      <c r="I93" s="172"/>
      <c r="J93" s="172"/>
      <c r="K93" s="172"/>
      <c r="L93" s="172"/>
      <c r="M93" s="172"/>
      <c r="N93" s="172"/>
      <c r="O93" s="172"/>
      <c r="P93" s="172"/>
      <c r="Q93" s="172"/>
      <c r="R93" s="172"/>
      <c r="S93" s="172"/>
      <c r="T93" s="172"/>
      <c r="U93" s="172"/>
      <c r="V93" s="172"/>
      <c r="W93" s="172"/>
      <c r="X93" s="172"/>
      <c r="Y93" s="172"/>
      <c r="DA93" s="176"/>
    </row>
    <row r="94" spans="1:105" ht="15" customHeight="1" x14ac:dyDescent="0.25">
      <c r="A94" s="32" t="s">
        <v>56</v>
      </c>
      <c r="B94" s="257"/>
      <c r="C94" s="257"/>
      <c r="D94" s="257"/>
      <c r="E94" s="257"/>
      <c r="F94" s="257"/>
      <c r="G94" s="257"/>
      <c r="H94" s="257"/>
      <c r="I94" s="257"/>
      <c r="J94" s="257"/>
      <c r="K94" s="257"/>
      <c r="L94" s="257"/>
      <c r="M94" s="257"/>
      <c r="N94" s="257"/>
      <c r="O94" s="257"/>
      <c r="P94" s="257"/>
      <c r="Q94" s="257"/>
      <c r="R94" s="257"/>
      <c r="S94" s="257"/>
      <c r="T94" s="257"/>
      <c r="U94" s="257"/>
      <c r="V94" s="257"/>
      <c r="W94" s="257"/>
      <c r="X94" s="257"/>
      <c r="Y94" s="257"/>
      <c r="DA94" s="88"/>
    </row>
    <row r="95" spans="1:105" ht="12" customHeight="1" x14ac:dyDescent="0.25">
      <c r="A95" s="172"/>
      <c r="B95" s="172"/>
      <c r="C95" s="172"/>
      <c r="D95" s="172"/>
      <c r="E95" s="172"/>
      <c r="F95" s="172"/>
      <c r="G95" s="172"/>
      <c r="H95" s="172"/>
      <c r="I95" s="172"/>
      <c r="J95" s="172"/>
      <c r="K95" s="172"/>
      <c r="L95" s="172"/>
      <c r="M95" s="172"/>
      <c r="N95" s="172"/>
      <c r="O95" s="172"/>
      <c r="P95" s="172"/>
      <c r="Q95" s="172"/>
      <c r="R95" s="172"/>
      <c r="S95" s="172"/>
      <c r="T95" s="172"/>
      <c r="U95" s="172"/>
      <c r="V95" s="172"/>
      <c r="W95" s="172"/>
      <c r="X95" s="172"/>
      <c r="Y95" s="172"/>
      <c r="DA95" s="176"/>
    </row>
    <row r="96" spans="1:105" ht="12" customHeight="1" x14ac:dyDescent="0.25">
      <c r="A96" s="35" t="s">
        <v>27</v>
      </c>
      <c r="B96" s="320">
        <f t="shared" ref="B96:Y96" si="23">SUM(B$97:B$107)</f>
        <v>18.808096516869547</v>
      </c>
      <c r="C96" s="320">
        <f t="shared" si="23"/>
        <v>23.962842067043432</v>
      </c>
      <c r="D96" s="320">
        <f t="shared" si="23"/>
        <v>25.000179520375855</v>
      </c>
      <c r="E96" s="320">
        <f t="shared" si="23"/>
        <v>26.981557808442211</v>
      </c>
      <c r="F96" s="320">
        <f t="shared" si="23"/>
        <v>24.303149011471032</v>
      </c>
      <c r="G96" s="320">
        <f t="shared" si="23"/>
        <v>21.698996582053582</v>
      </c>
      <c r="H96" s="320">
        <f t="shared" si="23"/>
        <v>20.028335912104566</v>
      </c>
      <c r="I96" s="320">
        <f t="shared" si="23"/>
        <v>22.366514090557452</v>
      </c>
      <c r="J96" s="320">
        <f t="shared" si="23"/>
        <v>20.260683830782</v>
      </c>
      <c r="K96" s="320">
        <f t="shared" si="23"/>
        <v>19.941980721790728</v>
      </c>
      <c r="L96" s="320">
        <f t="shared" si="23"/>
        <v>24.684771428120179</v>
      </c>
      <c r="M96" s="320">
        <f t="shared" si="23"/>
        <v>23.941974776077068</v>
      </c>
      <c r="N96" s="320">
        <f t="shared" si="23"/>
        <v>24.031479128018269</v>
      </c>
      <c r="O96" s="320">
        <f t="shared" si="23"/>
        <v>26.003227419719504</v>
      </c>
      <c r="P96" s="320">
        <f t="shared" si="23"/>
        <v>26.177461872474662</v>
      </c>
      <c r="Q96" s="320">
        <f t="shared" si="23"/>
        <v>24.867653191683807</v>
      </c>
      <c r="R96" s="320">
        <f t="shared" si="23"/>
        <v>24.636745517823044</v>
      </c>
      <c r="S96" s="320">
        <f t="shared" si="23"/>
        <v>24.362007173634503</v>
      </c>
      <c r="T96" s="320">
        <f t="shared" si="23"/>
        <v>23.972740311425</v>
      </c>
      <c r="U96" s="320">
        <f t="shared" si="23"/>
        <v>23.105015946285789</v>
      </c>
      <c r="V96" s="320">
        <f t="shared" si="23"/>
        <v>22.225384862205232</v>
      </c>
      <c r="W96" s="320">
        <f t="shared" si="23"/>
        <v>22.732513223516698</v>
      </c>
      <c r="X96" s="320">
        <f t="shared" si="23"/>
        <v>19.656823989307018</v>
      </c>
      <c r="Y96" s="320">
        <f t="shared" si="23"/>
        <v>18.899314810018744</v>
      </c>
      <c r="DA96" s="95"/>
    </row>
    <row r="97" spans="1:105" ht="12" customHeight="1" x14ac:dyDescent="0.25">
      <c r="A97" s="55" t="s">
        <v>91</v>
      </c>
      <c r="B97" s="330">
        <f>IF(B$6=0,0,B$6/OIS!B$5*1000)</f>
        <v>0.19667091345796286</v>
      </c>
      <c r="C97" s="330">
        <f>IF(C$6=0,0,C$6/OIS!C$5*1000)</f>
        <v>0.31106693428560428</v>
      </c>
      <c r="D97" s="330">
        <f>IF(D$6=0,0,D$6/OIS!D$5*1000)</f>
        <v>0.35472240998476823</v>
      </c>
      <c r="E97" s="330">
        <f>IF(E$6=0,0,E$6/OIS!E$5*1000)</f>
        <v>0.36821149411752835</v>
      </c>
      <c r="F97" s="330">
        <f>IF(F$6=0,0,F$6/OIS!F$5*1000)</f>
        <v>0.34010136921362677</v>
      </c>
      <c r="G97" s="330">
        <f>IF(G$6=0,0,G$6/OIS!G$5*1000)</f>
        <v>0.34201825922300277</v>
      </c>
      <c r="H97" s="330">
        <f>IF(H$6=0,0,H$6/OIS!H$5*1000)</f>
        <v>0.30945635143774364</v>
      </c>
      <c r="I97" s="330">
        <f>IF(I$6=0,0,I$6/OIS!I$5*1000)</f>
        <v>0.36133629507317983</v>
      </c>
      <c r="J97" s="330">
        <f>IF(J$6=0,0,J$6/OIS!J$5*1000)</f>
        <v>0.31386899773930033</v>
      </c>
      <c r="K97" s="330">
        <f>IF(K$6=0,0,K$6/OIS!K$5*1000)</f>
        <v>0.34164601024073787</v>
      </c>
      <c r="L97" s="330">
        <f>IF(L$6=0,0,L$6/OIS!L$5*1000)</f>
        <v>0.46661128946118052</v>
      </c>
      <c r="M97" s="330">
        <f>IF(M$6=0,0,M$6/OIS!M$5*1000)</f>
        <v>0.48334213952756089</v>
      </c>
      <c r="N97" s="330">
        <f>IF(N$6=0,0,N$6/OIS!N$5*1000)</f>
        <v>0.48323768995729643</v>
      </c>
      <c r="O97" s="330">
        <f>IF(O$6=0,0,O$6/OIS!O$5*1000)</f>
        <v>0.60012701480043307</v>
      </c>
      <c r="P97" s="330">
        <f>IF(P$6=0,0,P$6/OIS!P$5*1000)</f>
        <v>0.62868091898762302</v>
      </c>
      <c r="Q97" s="330">
        <f>IF(Q$6=0,0,Q$6/OIS!Q$5*1000)</f>
        <v>0.60681895789748808</v>
      </c>
      <c r="R97" s="330">
        <f>IF(R$6=0,0,R$6/OIS!R$5*1000)</f>
        <v>0.60013573380339746</v>
      </c>
      <c r="S97" s="330">
        <f>IF(S$6=0,0,S$6/OIS!S$5*1000)</f>
        <v>0.59730674912678905</v>
      </c>
      <c r="T97" s="330">
        <f>IF(T$6=0,0,T$6/OIS!T$5*1000)</f>
        <v>0.63279431870361746</v>
      </c>
      <c r="U97" s="330">
        <f>IF(U$6=0,0,U$6/OIS!U$5*1000)</f>
        <v>0.60004251541923903</v>
      </c>
      <c r="V97" s="330">
        <f>IF(V$6=0,0,V$6/OIS!V$5*1000)</f>
        <v>0.49874949938939239</v>
      </c>
      <c r="W97" s="330">
        <f>IF(W$6=0,0,W$6/OIS!W$5*1000)</f>
        <v>0.56730265436887817</v>
      </c>
      <c r="X97" s="330">
        <f>IF(X$6=0,0,X$6/OIS!X$5*1000)</f>
        <v>0.54261280464897121</v>
      </c>
      <c r="Y97" s="330">
        <f>IF(Y$6=0,0,Y$6/OIS!Y$5*1000)</f>
        <v>0.46557905860882587</v>
      </c>
      <c r="DA97" s="67"/>
    </row>
    <row r="98" spans="1:105" ht="12" customHeight="1" x14ac:dyDescent="0.25">
      <c r="A98" s="173" t="s">
        <v>92</v>
      </c>
      <c r="B98" s="331">
        <f>IF(B$7=0,0,B$7/OIS!B$5*1000)</f>
        <v>9.9902765105878408E-2</v>
      </c>
      <c r="C98" s="331">
        <f>IF(C$7=0,0,C$7/OIS!C$5*1000)</f>
        <v>0.15834307477223783</v>
      </c>
      <c r="D98" s="331">
        <f>IF(D$7=0,0,D$7/OIS!D$5*1000)</f>
        <v>0.18409147399846096</v>
      </c>
      <c r="E98" s="331">
        <f>IF(E$7=0,0,E$7/OIS!E$5*1000)</f>
        <v>0.20486672724676885</v>
      </c>
      <c r="F98" s="331">
        <f>IF(F$7=0,0,F$7/OIS!F$5*1000)</f>
        <v>0.18711641140249327</v>
      </c>
      <c r="G98" s="331">
        <f>IF(G$7=0,0,G$7/OIS!G$5*1000)</f>
        <v>0.17759029824372194</v>
      </c>
      <c r="H98" s="331">
        <f>IF(H$7=0,0,H$7/OIS!H$5*1000)</f>
        <v>0.1629568170291327</v>
      </c>
      <c r="I98" s="331">
        <f>IF(I$7=0,0,I$7/OIS!I$5*1000)</f>
        <v>0.19699725177582905</v>
      </c>
      <c r="J98" s="331">
        <f>IF(J$7=0,0,J$7/OIS!J$5*1000)</f>
        <v>0.16720211770812465</v>
      </c>
      <c r="K98" s="331">
        <f>IF(K$7=0,0,K$7/OIS!K$5*1000)</f>
        <v>0.17956543312794868</v>
      </c>
      <c r="L98" s="331">
        <f>IF(L$7=0,0,L$7/OIS!L$5*1000)</f>
        <v>0.2473194732942211</v>
      </c>
      <c r="M98" s="331">
        <f>IF(M$7=0,0,M$7/OIS!M$5*1000)</f>
        <v>0.2568106310478197</v>
      </c>
      <c r="N98" s="331">
        <f>IF(N$7=0,0,N$7/OIS!N$5*1000)</f>
        <v>0.25577740374371338</v>
      </c>
      <c r="O98" s="331">
        <f>IF(O$7=0,0,O$7/OIS!O$5*1000)</f>
        <v>0.31435216252360088</v>
      </c>
      <c r="P98" s="331">
        <f>IF(P$7=0,0,P$7/OIS!P$5*1000)</f>
        <v>0.32886646241724238</v>
      </c>
      <c r="Q98" s="331">
        <f>IF(Q$7=0,0,Q$7/OIS!Q$5*1000)</f>
        <v>0.31695764841982038</v>
      </c>
      <c r="R98" s="331">
        <f>IF(R$7=0,0,R$7/OIS!R$5*1000)</f>
        <v>0.31603976594040428</v>
      </c>
      <c r="S98" s="331">
        <f>IF(S$7=0,0,S$7/OIS!S$5*1000)</f>
        <v>0.31292968109299224</v>
      </c>
      <c r="T98" s="331">
        <f>IF(T$7=0,0,T$7/OIS!T$5*1000)</f>
        <v>0.32700369438502097</v>
      </c>
      <c r="U98" s="331">
        <f>IF(U$7=0,0,U$7/OIS!U$5*1000)</f>
        <v>0.30825917109351009</v>
      </c>
      <c r="V98" s="331">
        <f>IF(V$7=0,0,V$7/OIS!V$5*1000)</f>
        <v>0.25962154178030739</v>
      </c>
      <c r="W98" s="331">
        <f>IF(W$7=0,0,W$7/OIS!W$5*1000)</f>
        <v>0.29165139332013651</v>
      </c>
      <c r="X98" s="331">
        <f>IF(X$7=0,0,X$7/OIS!X$5*1000)</f>
        <v>0.27710690857631431</v>
      </c>
      <c r="Y98" s="331">
        <f>IF(Y$7=0,0,Y$7/OIS!Y$5*1000)</f>
        <v>0.23786112873053022</v>
      </c>
      <c r="DA98" s="177"/>
    </row>
    <row r="99" spans="1:105" ht="12" customHeight="1" x14ac:dyDescent="0.25">
      <c r="A99" s="173" t="s">
        <v>93</v>
      </c>
      <c r="B99" s="331">
        <f>IF(B$8=0,0,B$8/OIS!B$5*1000)</f>
        <v>0.17235586663856381</v>
      </c>
      <c r="C99" s="331">
        <f>IF(C$8=0,0,C$8/OIS!C$5*1000)</f>
        <v>0.27356086177722611</v>
      </c>
      <c r="D99" s="331">
        <f>IF(D$8=0,0,D$8/OIS!D$5*1000)</f>
        <v>0.32210677769326818</v>
      </c>
      <c r="E99" s="331">
        <f>IF(E$8=0,0,E$8/OIS!E$5*1000)</f>
        <v>0.37401980579587285</v>
      </c>
      <c r="F99" s="331">
        <f>IF(F$8=0,0,F$8/OIS!F$5*1000)</f>
        <v>0.33938965658409986</v>
      </c>
      <c r="G99" s="331">
        <f>IF(G$8=0,0,G$8/OIS!G$5*1000)</f>
        <v>0.31083547342858714</v>
      </c>
      <c r="H99" s="331">
        <f>IF(H$8=0,0,H$8/OIS!H$5*1000)</f>
        <v>0.28779036773527789</v>
      </c>
      <c r="I99" s="331">
        <f>IF(I$8=0,0,I$8/OIS!I$5*1000)</f>
        <v>0.35539086922199647</v>
      </c>
      <c r="J99" s="331">
        <f>IF(J$8=0,0,J$8/OIS!J$5*1000)</f>
        <v>0.29742740575428839</v>
      </c>
      <c r="K99" s="331">
        <f>IF(K$8=0,0,K$8/OIS!K$5*1000)</f>
        <v>0.31674109594069061</v>
      </c>
      <c r="L99" s="331">
        <f>IF(L$8=0,0,L$8/OIS!L$5*1000)</f>
        <v>0.43856782837222824</v>
      </c>
      <c r="M99" s="331">
        <f>IF(M$8=0,0,M$8/OIS!M$5*1000)</f>
        <v>0.45608779222906076</v>
      </c>
      <c r="N99" s="331">
        <f>IF(N$8=0,0,N$8/OIS!N$5*1000)</f>
        <v>0.4531738739697998</v>
      </c>
      <c r="O99" s="331">
        <f>IF(O$8=0,0,O$8/OIS!O$5*1000)</f>
        <v>0.55330413581941118</v>
      </c>
      <c r="P99" s="331">
        <f>IF(P$8=0,0,P$8/OIS!P$5*1000)</f>
        <v>0.57835603865122887</v>
      </c>
      <c r="Q99" s="331">
        <f>IF(Q$8=0,0,Q$8/OIS!Q$5*1000)</f>
        <v>0.5568829568552377</v>
      </c>
      <c r="R99" s="331">
        <f>IF(R$8=0,0,R$8/OIS!R$5*1000)</f>
        <v>0.5581584470758516</v>
      </c>
      <c r="S99" s="331">
        <f>IF(S$8=0,0,S$8/OIS!S$5*1000)</f>
        <v>0.55086170800184542</v>
      </c>
      <c r="T99" s="331">
        <f>IF(T$8=0,0,T$8/OIS!T$5*1000)</f>
        <v>0.57058045835992377</v>
      </c>
      <c r="U99" s="331">
        <f>IF(U$8=0,0,U$8/OIS!U$5*1000)</f>
        <v>0.53580902142190912</v>
      </c>
      <c r="V99" s="331">
        <f>IF(V$8=0,0,V$8/OIS!V$5*1000)</f>
        <v>0.45514809649815174</v>
      </c>
      <c r="W99" s="331">
        <f>IF(W$8=0,0,W$8/OIS!W$5*1000)</f>
        <v>0.50718330241622467</v>
      </c>
      <c r="X99" s="331">
        <f>IF(X$8=0,0,X$8/OIS!X$5*1000)</f>
        <v>0.47977890569952913</v>
      </c>
      <c r="Y99" s="331">
        <f>IF(Y$8=0,0,Y$8/OIS!Y$5*1000)</f>
        <v>0.41193791581819583</v>
      </c>
      <c r="DA99" s="177"/>
    </row>
    <row r="100" spans="1:105" ht="12" customHeight="1" x14ac:dyDescent="0.25">
      <c r="A100" s="173" t="s">
        <v>94</v>
      </c>
      <c r="B100" s="331">
        <f>IF(B$9=0,0,B$9/OIS!B$5*1000)</f>
        <v>6.9929760552699824E-2</v>
      </c>
      <c r="C100" s="331">
        <f>IF(C$9=0,0,C$9/OIS!C$5*1000)</f>
        <v>0.11055892754721232</v>
      </c>
      <c r="D100" s="331">
        <f>IF(D$9=0,0,D$9/OIS!D$5*1000)</f>
        <v>0.12558083460263839</v>
      </c>
      <c r="E100" s="331">
        <f>IF(E$9=0,0,E$9/OIS!E$5*1000)</f>
        <v>0.12842642439551749</v>
      </c>
      <c r="F100" s="331">
        <f>IF(F$9=0,0,F$9/OIS!F$5*1000)</f>
        <v>0.11891771306326671</v>
      </c>
      <c r="G100" s="331">
        <f>IF(G$9=0,0,G$9/OIS!G$5*1000)</f>
        <v>0.12107035819877451</v>
      </c>
      <c r="H100" s="331">
        <f>IF(H$9=0,0,H$9/OIS!H$5*1000)</f>
        <v>0.10922523401409635</v>
      </c>
      <c r="I100" s="331">
        <f>IF(I$9=0,0,I$9/OIS!I$5*1000)</f>
        <v>0.12659507219757721</v>
      </c>
      <c r="J100" s="331">
        <f>IF(J$9=0,0,J$9/OIS!J$5*1000)</f>
        <v>0.11051348633243976</v>
      </c>
      <c r="K100" s="331">
        <f>IF(K$9=0,0,K$9/OIS!K$5*1000)</f>
        <v>0.12063478338155394</v>
      </c>
      <c r="L100" s="331">
        <f>IF(L$9=0,0,L$9/OIS!L$5*1000)</f>
        <v>0.16446934408021491</v>
      </c>
      <c r="M100" s="331">
        <f>IF(M$9=0,0,M$9/OIS!M$5*1000)</f>
        <v>0.17027924980975148</v>
      </c>
      <c r="N100" s="331">
        <f>IF(N$9=0,0,N$9/OIS!N$5*1000)</f>
        <v>0.1703794360363764</v>
      </c>
      <c r="O100" s="331">
        <f>IF(O$9=0,0,O$9/OIS!O$5*1000)</f>
        <v>0.21205374770859003</v>
      </c>
      <c r="P100" s="331">
        <f>IF(P$9=0,0,P$9/OIS!P$5*1000)</f>
        <v>0.22220521199755011</v>
      </c>
      <c r="Q100" s="331">
        <f>IF(Q$9=0,0,Q$9/OIS!Q$5*1000)</f>
        <v>0.21454440047137763</v>
      </c>
      <c r="R100" s="331">
        <f>IF(R$9=0,0,R$9/OIS!R$5*1000)</f>
        <v>0.21182102958345392</v>
      </c>
      <c r="S100" s="331">
        <f>IF(S$9=0,0,S$9/OIS!S$5*1000)</f>
        <v>0.21104953446782032</v>
      </c>
      <c r="T100" s="331">
        <f>IF(T$9=0,0,T$9/OIS!T$5*1000)</f>
        <v>0.22422152583807242</v>
      </c>
      <c r="U100" s="331">
        <f>IF(U$9=0,0,U$9/OIS!U$5*1000)</f>
        <v>0.21287133711867609</v>
      </c>
      <c r="V100" s="331">
        <f>IF(V$9=0,0,V$9/OIS!V$5*1000)</f>
        <v>0.1764602999821675</v>
      </c>
      <c r="W100" s="331">
        <f>IF(W$9=0,0,W$9/OIS!W$5*1000)</f>
        <v>0.20122687944396181</v>
      </c>
      <c r="X100" s="331">
        <f>IF(X$9=0,0,X$9/OIS!X$5*1000)</f>
        <v>0.19272857353592129</v>
      </c>
      <c r="Y100" s="331">
        <f>IF(Y$9=0,0,Y$9/OIS!Y$5*1000)</f>
        <v>0.16535399991700339</v>
      </c>
      <c r="DA100" s="177"/>
    </row>
    <row r="101" spans="1:105" ht="12" customHeight="1" x14ac:dyDescent="0.25">
      <c r="A101" s="56" t="s">
        <v>95</v>
      </c>
      <c r="B101" s="332">
        <f>IF(B$10=0,0,B$10/OIS!B$5*1000)</f>
        <v>0.27334919085231085</v>
      </c>
      <c r="C101" s="332">
        <f>IF(C$10=0,0,C$10/OIS!C$5*1000)</f>
        <v>0.38107268496195013</v>
      </c>
      <c r="D101" s="332">
        <f>IF(D$10=0,0,D$10/OIS!D$5*1000)</f>
        <v>0.39156516229238875</v>
      </c>
      <c r="E101" s="332">
        <f>IF(E$10=0,0,E$10/OIS!E$5*1000)</f>
        <v>0.44865460348319552</v>
      </c>
      <c r="F101" s="332">
        <f>IF(F$10=0,0,F$10/OIS!F$5*1000)</f>
        <v>0.39233961207544532</v>
      </c>
      <c r="G101" s="332">
        <f>IF(G$10=0,0,G$10/OIS!G$5*1000)</f>
        <v>0.3409038710321165</v>
      </c>
      <c r="H101" s="332">
        <f>IF(H$10=0,0,H$10/OIS!H$5*1000)</f>
        <v>0.30319961769779763</v>
      </c>
      <c r="I101" s="332">
        <f>IF(I$10=0,0,I$10/OIS!I$5*1000)</f>
        <v>0.34961033714990247</v>
      </c>
      <c r="J101" s="332">
        <f>IF(J$10=0,0,J$10/OIS!J$5*1000)</f>
        <v>0.32369266570865024</v>
      </c>
      <c r="K101" s="332">
        <f>IF(K$10=0,0,K$10/OIS!K$5*1000)</f>
        <v>0.34110583161501273</v>
      </c>
      <c r="L101" s="332">
        <f>IF(L$10=0,0,L$10/OIS!L$5*1000)</f>
        <v>0.46135128929954583</v>
      </c>
      <c r="M101" s="332">
        <f>IF(M$10=0,0,M$10/OIS!M$5*1000)</f>
        <v>0.47107433419353595</v>
      </c>
      <c r="N101" s="332">
        <f>IF(N$10=0,0,N$10/OIS!N$5*1000)</f>
        <v>0.48993900979198918</v>
      </c>
      <c r="O101" s="332">
        <f>IF(O$10=0,0,O$10/OIS!O$5*1000)</f>
        <v>0.58420128552604622</v>
      </c>
      <c r="P101" s="332">
        <f>IF(P$10=0,0,P$10/OIS!P$5*1000)</f>
        <v>0.61202014252514203</v>
      </c>
      <c r="Q101" s="332">
        <f>IF(Q$10=0,0,Q$10/OIS!Q$5*1000)</f>
        <v>0.55531673724761821</v>
      </c>
      <c r="R101" s="332">
        <f>IF(R$10=0,0,R$10/OIS!R$5*1000)</f>
        <v>0.55187050925155146</v>
      </c>
      <c r="S101" s="332">
        <f>IF(S$10=0,0,S$10/OIS!S$5*1000)</f>
        <v>0.55136636046537557</v>
      </c>
      <c r="T101" s="332">
        <f>IF(T$10=0,0,T$10/OIS!T$5*1000)</f>
        <v>0.57476951154321643</v>
      </c>
      <c r="U101" s="332">
        <f>IF(U$10=0,0,U$10/OIS!U$5*1000)</f>
        <v>0.5347107712689404</v>
      </c>
      <c r="V101" s="332">
        <f>IF(V$10=0,0,V$10/OIS!V$5*1000)</f>
        <v>0.4875174635242584</v>
      </c>
      <c r="W101" s="332">
        <f>IF(W$10=0,0,W$10/OIS!W$5*1000)</f>
        <v>0.50241131722071841</v>
      </c>
      <c r="X101" s="332">
        <f>IF(X$10=0,0,X$10/OIS!X$5*1000)</f>
        <v>0.46232928890952291</v>
      </c>
      <c r="Y101" s="332">
        <f>IF(Y$10=0,0,Y$10/OIS!Y$5*1000)</f>
        <v>0.39627265332888195</v>
      </c>
      <c r="DA101" s="68"/>
    </row>
    <row r="102" spans="1:105" ht="12" customHeight="1" x14ac:dyDescent="0.25">
      <c r="A102" s="174" t="s">
        <v>3057</v>
      </c>
      <c r="B102" s="348">
        <f>IF(B$16=0,0,B$16/OIS!B$5*1000)</f>
        <v>4.4979083870176808</v>
      </c>
      <c r="C102" s="348">
        <f>IF(C$16=0,0,C$16/OIS!C$5*1000)</f>
        <v>6.1877715085550511</v>
      </c>
      <c r="D102" s="348">
        <f>IF(D$16=0,0,D$16/OIS!D$5*1000)</f>
        <v>6.6463818814347109</v>
      </c>
      <c r="E102" s="348">
        <f>IF(E$16=0,0,E$16/OIS!E$5*1000)</f>
        <v>6.521304921587582</v>
      </c>
      <c r="F102" s="348">
        <f>IF(F$16=0,0,F$16/OIS!F$5*1000)</f>
        <v>5.6309835873196663</v>
      </c>
      <c r="G102" s="348">
        <f>IF(G$16=0,0,G$16/OIS!G$5*1000)</f>
        <v>4.7200199126265447</v>
      </c>
      <c r="H102" s="348">
        <f>IF(H$16=0,0,H$16/OIS!H$5*1000)</f>
        <v>4.0181660913448631</v>
      </c>
      <c r="I102" s="348">
        <f>IF(I$16=0,0,I$16/OIS!I$5*1000)</f>
        <v>4.8103077197889261</v>
      </c>
      <c r="J102" s="348">
        <f>IF(J$16=0,0,J$16/OIS!J$5*1000)</f>
        <v>4.2915028637842001</v>
      </c>
      <c r="K102" s="348">
        <f>IF(K$16=0,0,K$16/OIS!K$5*1000)</f>
        <v>3.8938440576787245</v>
      </c>
      <c r="L102" s="348">
        <f>IF(L$16=0,0,L$16/OIS!L$5*1000)</f>
        <v>5.0454181998310634</v>
      </c>
      <c r="M102" s="348">
        <f>IF(M$16=0,0,M$16/OIS!M$5*1000)</f>
        <v>4.8125018400809259</v>
      </c>
      <c r="N102" s="348">
        <f>IF(N$16=0,0,N$16/OIS!N$5*1000)</f>
        <v>4.4712552439526174</v>
      </c>
      <c r="O102" s="348">
        <f>IF(O$16=0,0,O$16/OIS!O$5*1000)</f>
        <v>4.6404194559756089</v>
      </c>
      <c r="P102" s="348">
        <f>IF(P$16=0,0,P$16/OIS!P$5*1000)</f>
        <v>4.5837624287232535</v>
      </c>
      <c r="Q102" s="348">
        <f>IF(Q$16=0,0,Q$16/OIS!Q$5*1000)</f>
        <v>4.1907672563479537</v>
      </c>
      <c r="R102" s="348">
        <f>IF(R$16=0,0,R$16/OIS!R$5*1000)</f>
        <v>3.9321134103360587</v>
      </c>
      <c r="S102" s="348">
        <f>IF(S$16=0,0,S$16/OIS!S$5*1000)</f>
        <v>3.9554102213769968</v>
      </c>
      <c r="T102" s="348">
        <f>IF(T$16=0,0,T$16/OIS!T$5*1000)</f>
        <v>3.5792847788515942</v>
      </c>
      <c r="U102" s="348">
        <f>IF(U$16=0,0,U$16/OIS!U$5*1000)</f>
        <v>3.4349862509786466</v>
      </c>
      <c r="V102" s="348">
        <f>IF(V$16=0,0,V$16/OIS!V$5*1000)</f>
        <v>3.5829275193753265</v>
      </c>
      <c r="W102" s="348">
        <f>IF(W$16=0,0,W$16/OIS!W$5*1000)</f>
        <v>3.6610485752190538</v>
      </c>
      <c r="X102" s="348">
        <f>IF(X$16=0,0,X$16/OIS!X$5*1000)</f>
        <v>2.5385403904578268</v>
      </c>
      <c r="Y102" s="348">
        <f>IF(Y$16=0,0,Y$16/OIS!Y$5*1000)</f>
        <v>2.7739901347631721</v>
      </c>
      <c r="DA102" s="178"/>
    </row>
    <row r="103" spans="1:105" ht="12" customHeight="1" x14ac:dyDescent="0.25">
      <c r="A103" s="174" t="s">
        <v>3069</v>
      </c>
      <c r="B103" s="348">
        <f>IF(B$27=0,0,B$27/OIS!B$5*1000)</f>
        <v>6.5330474205978453</v>
      </c>
      <c r="C103" s="348">
        <f>IF(C$27=0,0,C$27/OIS!C$5*1000)</f>
        <v>7.5583313386719588</v>
      </c>
      <c r="D103" s="348">
        <f>IF(D$27=0,0,D$27/OIS!D$5*1000)</f>
        <v>7.2626646543117177</v>
      </c>
      <c r="E103" s="348">
        <f>IF(E$27=0,0,E$27/OIS!E$5*1000)</f>
        <v>7.9252336519471198</v>
      </c>
      <c r="F103" s="348">
        <f>IF(F$27=0,0,F$27/OIS!F$5*1000)</f>
        <v>7.2325318990426855</v>
      </c>
      <c r="G103" s="348">
        <f>IF(G$27=0,0,G$27/OIS!G$5*1000)</f>
        <v>6.6922099186973423</v>
      </c>
      <c r="H103" s="348">
        <f>IF(H$27=0,0,H$27/OIS!H$5*1000)</f>
        <v>6.3671887653555048</v>
      </c>
      <c r="I103" s="348">
        <f>IF(I$27=0,0,I$27/OIS!I$5*1000)</f>
        <v>6.3159473436384532</v>
      </c>
      <c r="J103" s="348">
        <f>IF(J$27=0,0,J$27/OIS!J$5*1000)</f>
        <v>6.0325250317060224</v>
      </c>
      <c r="K103" s="348">
        <f>IF(K$27=0,0,K$27/OIS!K$5*1000)</f>
        <v>5.97776752533444</v>
      </c>
      <c r="L103" s="348">
        <f>IF(L$27=0,0,L$27/OIS!L$5*1000)</f>
        <v>6.8501625131051895</v>
      </c>
      <c r="M103" s="348">
        <f>IF(M$27=0,0,M$27/OIS!M$5*1000)</f>
        <v>6.3917579268115938</v>
      </c>
      <c r="N103" s="348">
        <f>IF(N$27=0,0,N$27/OIS!N$5*1000)</f>
        <v>6.7242503480372653</v>
      </c>
      <c r="O103" s="348">
        <f>IF(O$27=0,0,O$27/OIS!O$5*1000)</f>
        <v>6.6835359226128297</v>
      </c>
      <c r="P103" s="348">
        <f>IF(P$27=0,0,P$27/OIS!P$5*1000)</f>
        <v>6.5730903805868426</v>
      </c>
      <c r="Q103" s="348">
        <f>IF(Q$27=0,0,Q$27/OIS!Q$5*1000)</f>
        <v>6.2784884304550124</v>
      </c>
      <c r="R103" s="348">
        <f>IF(R$27=0,0,R$27/OIS!R$5*1000)</f>
        <v>6.2087653062089299</v>
      </c>
      <c r="S103" s="348">
        <f>IF(S$27=0,0,S$27/OIS!S$5*1000)</f>
        <v>6.1611970674110559</v>
      </c>
      <c r="T103" s="348">
        <f>IF(T$27=0,0,T$27/OIS!T$5*1000)</f>
        <v>6.0051063379690328</v>
      </c>
      <c r="U103" s="348">
        <f>IF(U$27=0,0,U$27/OIS!U$5*1000)</f>
        <v>6.0320824663920334</v>
      </c>
      <c r="V103" s="348">
        <f>IF(V$27=0,0,V$27/OIS!V$5*1000)</f>
        <v>6.3515462751008345</v>
      </c>
      <c r="W103" s="348">
        <f>IF(W$27=0,0,W$27/OIS!W$5*1000)</f>
        <v>5.9744309770999768</v>
      </c>
      <c r="X103" s="348">
        <f>IF(X$27=0,0,X$27/OIS!X$5*1000)</f>
        <v>4.9241868751872655</v>
      </c>
      <c r="Y103" s="348">
        <f>IF(Y$27=0,0,Y$27/OIS!Y$5*1000)</f>
        <v>5.2976674359373002</v>
      </c>
      <c r="DA103" s="178"/>
    </row>
    <row r="104" spans="1:105" ht="12" customHeight="1" x14ac:dyDescent="0.25">
      <c r="A104" s="174" t="s">
        <v>3079</v>
      </c>
      <c r="B104" s="348">
        <f>IF(B$35=0,0,B$35/OIS!B$5*1000)</f>
        <v>0.95018612507742584</v>
      </c>
      <c r="C104" s="348">
        <f>IF(C$35=0,0,C$35/OIS!C$5*1000)</f>
        <v>1.4804614547706638</v>
      </c>
      <c r="D104" s="348">
        <f>IF(D$35=0,0,D$35/OIS!D$5*1000)</f>
        <v>1.5641896958839558</v>
      </c>
      <c r="E104" s="348">
        <f>IF(E$35=0,0,E$35/OIS!E$5*1000)</f>
        <v>1.651250494090686</v>
      </c>
      <c r="F104" s="348">
        <f>IF(F$35=0,0,F$35/OIS!F$5*1000)</f>
        <v>1.3812406776001622</v>
      </c>
      <c r="G104" s="348">
        <f>IF(G$35=0,0,G$35/OIS!G$5*1000)</f>
        <v>1.0643851512991573</v>
      </c>
      <c r="H104" s="348">
        <f>IF(H$35=0,0,H$35/OIS!H$5*1000)</f>
        <v>0.86228450292949099</v>
      </c>
      <c r="I104" s="348">
        <f>IF(I$35=0,0,I$35/OIS!I$5*1000)</f>
        <v>1.1261673229134781</v>
      </c>
      <c r="J104" s="348">
        <f>IF(J$35=0,0,J$35/OIS!J$5*1000)</f>
        <v>0.96159856628291207</v>
      </c>
      <c r="K104" s="348">
        <f>IF(K$35=0,0,K$35/OIS!K$5*1000)</f>
        <v>0.88674101904313907</v>
      </c>
      <c r="L104" s="348">
        <f>IF(L$35=0,0,L$35/OIS!L$5*1000)</f>
        <v>1.2347427337090189</v>
      </c>
      <c r="M104" s="348">
        <f>IF(M$35=0,0,M$35/OIS!M$5*1000)</f>
        <v>1.1999355123400359</v>
      </c>
      <c r="N104" s="348">
        <f>IF(N$35=0,0,N$35/OIS!N$5*1000)</f>
        <v>1.0686671073545486</v>
      </c>
      <c r="O104" s="348">
        <f>IF(O$35=0,0,O$35/OIS!O$5*1000)</f>
        <v>1.1801171927004346</v>
      </c>
      <c r="P104" s="348">
        <f>IF(P$35=0,0,P$35/OIS!P$5*1000)</f>
        <v>1.1832184281937392</v>
      </c>
      <c r="Q104" s="348">
        <f>IF(Q$35=0,0,Q$35/OIS!Q$5*1000)</f>
        <v>1.0635408746401618</v>
      </c>
      <c r="R104" s="348">
        <f>IF(R$35=0,0,R$35/OIS!R$5*1000)</f>
        <v>0.99398623401325503</v>
      </c>
      <c r="S104" s="348">
        <f>IF(S$35=0,0,S$35/OIS!S$5*1000)</f>
        <v>0.99133071925393756</v>
      </c>
      <c r="T104" s="348">
        <f>IF(T$35=0,0,T$35/OIS!T$5*1000)</f>
        <v>0.84591115609054968</v>
      </c>
      <c r="U104" s="348">
        <f>IF(U$35=0,0,U$35/OIS!U$5*1000)</f>
        <v>0.80479739185485011</v>
      </c>
      <c r="V104" s="348">
        <f>IF(V$35=0,0,V$35/OIS!V$5*1000)</f>
        <v>0.83696531897398063</v>
      </c>
      <c r="W104" s="348">
        <f>IF(W$35=0,0,W$35/OIS!W$5*1000)</f>
        <v>0.88983342828628309</v>
      </c>
      <c r="X104" s="348">
        <f>IF(X$35=0,0,X$35/OIS!X$5*1000)</f>
        <v>0.47757067738418169</v>
      </c>
      <c r="Y104" s="348">
        <f>IF(Y$35=0,0,Y$35/OIS!Y$5*1000)</f>
        <v>0.60690631837758202</v>
      </c>
      <c r="DA104" s="178"/>
    </row>
    <row r="105" spans="1:105" ht="12" customHeight="1" x14ac:dyDescent="0.25">
      <c r="A105" s="174" t="s">
        <v>3101</v>
      </c>
      <c r="B105" s="348">
        <f>IF(B$54=0,0,B$54/OIS!B$5*1000)</f>
        <v>0.25058212526645013</v>
      </c>
      <c r="C105" s="348">
        <f>IF(C$54=0,0,C$54/OIS!C$5*1000)</f>
        <v>0.40330583129789893</v>
      </c>
      <c r="D105" s="348">
        <f>IF(D$54=0,0,D$54/OIS!D$5*1000)</f>
        <v>0.4440699909179387</v>
      </c>
      <c r="E105" s="348">
        <f>IF(E$54=0,0,E$54/OIS!E$5*1000)</f>
        <v>0.56452785158238905</v>
      </c>
      <c r="F105" s="348">
        <f>IF(F$54=0,0,F$54/OIS!F$5*1000)</f>
        <v>0.48241178586891931</v>
      </c>
      <c r="G105" s="348">
        <f>IF(G$54=0,0,G$54/OIS!G$5*1000)</f>
        <v>0.36701809574648364</v>
      </c>
      <c r="H105" s="348">
        <f>IF(H$54=0,0,H$54/OIS!H$5*1000)</f>
        <v>0.32633974283020273</v>
      </c>
      <c r="I105" s="348">
        <f>IF(I$54=0,0,I$54/OIS!I$5*1000)</f>
        <v>0.42962400762636743</v>
      </c>
      <c r="J105" s="348">
        <f>IF(J$54=0,0,J$54/OIS!J$5*1000)</f>
        <v>0.34994561461407903</v>
      </c>
      <c r="K105" s="348">
        <f>IF(K$54=0,0,K$54/OIS!K$5*1000)</f>
        <v>0.34731167236441762</v>
      </c>
      <c r="L105" s="348">
        <f>IF(L$54=0,0,L$54/OIS!L$5*1000)</f>
        <v>0.49134912054826491</v>
      </c>
      <c r="M105" s="348">
        <f>IF(M$54=0,0,M$54/OIS!M$5*1000)</f>
        <v>0.49661890261558145</v>
      </c>
      <c r="N105" s="348">
        <f>IF(N$54=0,0,N$54/OIS!N$5*1000)</f>
        <v>0.4692409813965121</v>
      </c>
      <c r="O105" s="348">
        <f>IF(O$54=0,0,O$54/OIS!O$5*1000)</f>
        <v>0.54206531203651098</v>
      </c>
      <c r="P105" s="348">
        <f>IF(P$54=0,0,P$54/OIS!P$5*1000)</f>
        <v>0.55641106491138037</v>
      </c>
      <c r="Q105" s="348">
        <f>IF(Q$54=0,0,Q$54/OIS!Q$5*1000)</f>
        <v>0.5195993888257201</v>
      </c>
      <c r="R105" s="348">
        <f>IF(R$54=0,0,R$54/OIS!R$5*1000)</f>
        <v>0.51734545411712529</v>
      </c>
      <c r="S105" s="348">
        <f>IF(S$54=0,0,S$54/OIS!S$5*1000)</f>
        <v>0.50712086062531758</v>
      </c>
      <c r="T105" s="348">
        <f>IF(T$54=0,0,T$54/OIS!T$5*1000)</f>
        <v>0.4765147458337009</v>
      </c>
      <c r="U105" s="348">
        <f>IF(U$54=0,0,U$54/OIS!U$5*1000)</f>
        <v>0.44301694738286307</v>
      </c>
      <c r="V105" s="348">
        <f>IF(V$54=0,0,V$54/OIS!V$5*1000)</f>
        <v>0.41879138649758035</v>
      </c>
      <c r="W105" s="348">
        <f>IF(W$54=0,0,W$54/OIS!W$5*1000)</f>
        <v>0.44694558681330554</v>
      </c>
      <c r="X105" s="348">
        <f>IF(X$54=0,0,X$54/OIS!X$5*1000)</f>
        <v>0.34109032437339337</v>
      </c>
      <c r="Y105" s="348">
        <f>IF(Y$54=0,0,Y$54/OIS!Y$5*1000)</f>
        <v>0.33558126229951701</v>
      </c>
      <c r="DA105" s="178"/>
    </row>
    <row r="106" spans="1:105" ht="12" customHeight="1" x14ac:dyDescent="0.25">
      <c r="A106" s="174" t="s">
        <v>3122</v>
      </c>
      <c r="B106" s="348">
        <f>IF(B$68=0,0,B$68/OIS!B$5*1000)</f>
        <v>3.2439421385928093</v>
      </c>
      <c r="C106" s="348">
        <f>IF(C$68=0,0,C$68/OIS!C$5*1000)</f>
        <v>3.0876950741694968</v>
      </c>
      <c r="D106" s="348">
        <f>IF(D$68=0,0,D$68/OIS!D$5*1000)</f>
        <v>2.8696102844797582</v>
      </c>
      <c r="E106" s="348">
        <f>IF(E$68=0,0,E$68/OIS!E$5*1000)</f>
        <v>2.7538934670743718</v>
      </c>
      <c r="F106" s="348">
        <f>IF(F$68=0,0,F$68/OIS!F$5*1000)</f>
        <v>2.7747322079192971</v>
      </c>
      <c r="G106" s="348">
        <f>IF(G$68=0,0,G$68/OIS!G$5*1000)</f>
        <v>2.8940962475719845</v>
      </c>
      <c r="H106" s="348">
        <f>IF(H$68=0,0,H$68/OIS!H$5*1000)</f>
        <v>2.8886422560175431</v>
      </c>
      <c r="I106" s="348">
        <f>IF(I$68=0,0,I$68/OIS!I$5*1000)</f>
        <v>2.6662555940121142</v>
      </c>
      <c r="J106" s="348">
        <f>IF(J$68=0,0,J$68/OIS!J$5*1000)</f>
        <v>2.8140904419909769</v>
      </c>
      <c r="K106" s="348">
        <f>IF(K$68=0,0,K$68/OIS!K$5*1000)</f>
        <v>2.7119565758010955</v>
      </c>
      <c r="L106" s="348">
        <f>IF(L$68=0,0,L$68/OIS!L$5*1000)</f>
        <v>2.5415077731693994</v>
      </c>
      <c r="M106" s="348">
        <f>IF(M$68=0,0,M$68/OIS!M$5*1000)</f>
        <v>2.1722613628032854</v>
      </c>
      <c r="N106" s="348">
        <f>IF(N$68=0,0,N$68/OIS!N$5*1000)</f>
        <v>2.4883210798076218</v>
      </c>
      <c r="O106" s="348">
        <f>IF(O$68=0,0,O$68/OIS!O$5*1000)</f>
        <v>2.2974124515983001</v>
      </c>
      <c r="P106" s="348">
        <f>IF(P$68=0,0,P$68/OIS!P$5*1000)</f>
        <v>2.1485837152203926</v>
      </c>
      <c r="Q106" s="348">
        <f>IF(Q$68=0,0,Q$68/OIS!Q$5*1000)</f>
        <v>2.142246419250323</v>
      </c>
      <c r="R106" s="348">
        <f>IF(R$68=0,0,R$68/OIS!R$5*1000)</f>
        <v>2.2258658201479395</v>
      </c>
      <c r="S106" s="348">
        <f>IF(S$68=0,0,S$68/OIS!S$5*1000)</f>
        <v>2.1631841675563952</v>
      </c>
      <c r="T106" s="348">
        <f>IF(T$68=0,0,T$68/OIS!T$5*1000)</f>
        <v>2.214836959601731</v>
      </c>
      <c r="U106" s="348">
        <f>IF(U$68=0,0,U$68/OIS!U$5*1000)</f>
        <v>2.2528056760067128</v>
      </c>
      <c r="V106" s="348">
        <f>IF(V$68=0,0,V$68/OIS!V$5*1000)</f>
        <v>2.3010755608295193</v>
      </c>
      <c r="W106" s="348">
        <f>IF(W$68=0,0,W$68/OIS!W$5*1000)</f>
        <v>2.162675432221874</v>
      </c>
      <c r="X106" s="348">
        <f>IF(X$68=0,0,X$68/OIS!X$5*1000)</f>
        <v>2.3580714595029093</v>
      </c>
      <c r="Y106" s="348">
        <f>IF(Y$68=0,0,Y$68/OIS!Y$5*1000)</f>
        <v>2.1410330374604203</v>
      </c>
      <c r="DA106" s="178"/>
    </row>
    <row r="107" spans="1:105" ht="12" customHeight="1" x14ac:dyDescent="0.25">
      <c r="A107" s="41" t="s">
        <v>3120</v>
      </c>
      <c r="B107" s="333">
        <f>IF(B$69=0,0,B$69/OIS!B$5*1000)</f>
        <v>2.5202218237099223</v>
      </c>
      <c r="C107" s="333">
        <f>IF(C$69=0,0,C$69/OIS!C$5*1000)</f>
        <v>4.010674376234137</v>
      </c>
      <c r="D107" s="333">
        <f>IF(D$69=0,0,D$69/OIS!D$5*1000)</f>
        <v>4.8351963547762473</v>
      </c>
      <c r="E107" s="333">
        <f>IF(E$69=0,0,E$69/OIS!E$5*1000)</f>
        <v>6.0411683671211787</v>
      </c>
      <c r="F107" s="333">
        <f>IF(F$69=0,0,F$69/OIS!F$5*1000)</f>
        <v>5.4233840913813687</v>
      </c>
      <c r="G107" s="333">
        <f>IF(G$69=0,0,G$69/OIS!G$5*1000)</f>
        <v>4.6688489959858668</v>
      </c>
      <c r="H107" s="333">
        <f>IF(H$69=0,0,H$69/OIS!H$5*1000)</f>
        <v>4.3930861657129121</v>
      </c>
      <c r="I107" s="333">
        <f>IF(I$69=0,0,I$69/OIS!I$5*1000)</f>
        <v>5.6282822771596264</v>
      </c>
      <c r="J107" s="333">
        <f>IF(J$69=0,0,J$69/OIS!J$5*1000)</f>
        <v>4.5983166391610073</v>
      </c>
      <c r="K107" s="333">
        <f>IF(K$69=0,0,K$69/OIS!K$5*1000)</f>
        <v>4.8246667172629669</v>
      </c>
      <c r="L107" s="333">
        <f>IF(L$69=0,0,L$69/OIS!L$5*1000)</f>
        <v>6.7432718632498503</v>
      </c>
      <c r="M107" s="333">
        <f>IF(M$69=0,0,M$69/OIS!M$5*1000)</f>
        <v>7.0313050846179141</v>
      </c>
      <c r="N107" s="333">
        <f>IF(N$69=0,0,N$69/OIS!N$5*1000)</f>
        <v>6.9572369539705292</v>
      </c>
      <c r="O107" s="333">
        <f>IF(O$69=0,0,O$69/OIS!O$5*1000)</f>
        <v>8.3956387384177376</v>
      </c>
      <c r="P107" s="333">
        <f>IF(P$69=0,0,P$69/OIS!P$5*1000)</f>
        <v>8.7622670802602656</v>
      </c>
      <c r="Q107" s="333">
        <f>IF(Q$69=0,0,Q$69/OIS!Q$5*1000)</f>
        <v>8.4224901212730945</v>
      </c>
      <c r="R107" s="333">
        <f>IF(R$69=0,0,R$69/OIS!R$5*1000)</f>
        <v>8.5206438073450759</v>
      </c>
      <c r="S107" s="333">
        <f>IF(S$69=0,0,S$69/OIS!S$5*1000)</f>
        <v>8.3602501042559769</v>
      </c>
      <c r="T107" s="333">
        <f>IF(T$69=0,0,T$69/OIS!T$5*1000)</f>
        <v>8.521716824248541</v>
      </c>
      <c r="U107" s="333">
        <f>IF(U$69=0,0,U$69/OIS!U$5*1000)</f>
        <v>7.9456343973484094</v>
      </c>
      <c r="V107" s="333">
        <f>IF(V$69=0,0,V$69/OIS!V$5*1000)</f>
        <v>6.8565819002537127</v>
      </c>
      <c r="W107" s="333">
        <f>IF(W$69=0,0,W$69/OIS!W$5*1000)</f>
        <v>7.5278036771062835</v>
      </c>
      <c r="X107" s="333">
        <f>IF(X$69=0,0,X$69/OIS!X$5*1000)</f>
        <v>7.0628077810311822</v>
      </c>
      <c r="Y107" s="333">
        <f>IF(Y$69=0,0,Y$69/OIS!Y$5*1000)</f>
        <v>6.0671318647773154</v>
      </c>
      <c r="DA107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">
    <tabColor theme="6" tint="-0.249977111117893"/>
    <pageSetUpPr fitToPage="1"/>
  </sheetPr>
  <dimension ref="A1:DA107"/>
  <sheetViews>
    <sheetView zoomScaleNormal="100"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Other industrial sectors / useful energy demand"</f>
        <v>SI: Other industrial sectors / useful energy demand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100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27</v>
      </c>
      <c r="B5" s="223">
        <v>76.315755487728424</v>
      </c>
      <c r="C5" s="223">
        <v>69.019224877594809</v>
      </c>
      <c r="D5" s="223">
        <v>59.436864473536083</v>
      </c>
      <c r="E5" s="223">
        <v>54.617052586370107</v>
      </c>
      <c r="F5" s="223">
        <v>58.228787676051901</v>
      </c>
      <c r="G5" s="223">
        <v>72.110531689123604</v>
      </c>
      <c r="H5" s="223">
        <v>81.413769465554523</v>
      </c>
      <c r="I5" s="223">
        <v>65.838203282168379</v>
      </c>
      <c r="J5" s="223">
        <v>64.104676438613609</v>
      </c>
      <c r="K5" s="223">
        <v>54.642758923142438</v>
      </c>
      <c r="L5" s="223">
        <v>52.735936257657848</v>
      </c>
      <c r="M5" s="223">
        <v>47.730415039650183</v>
      </c>
      <c r="N5" s="223">
        <v>45.801613947086871</v>
      </c>
      <c r="O5" s="223">
        <v>44.393508877284717</v>
      </c>
      <c r="P5" s="223">
        <v>44.671595563743971</v>
      </c>
      <c r="Q5" s="223">
        <v>44.950167531751802</v>
      </c>
      <c r="R5" s="223">
        <v>47.200249344229761</v>
      </c>
      <c r="S5" s="223">
        <v>51.072700196389093</v>
      </c>
      <c r="T5" s="223">
        <v>48.096148383493741</v>
      </c>
      <c r="U5" s="223">
        <v>52.199543906968088</v>
      </c>
      <c r="V5" s="223">
        <v>52.921785342083133</v>
      </c>
      <c r="W5" s="223">
        <v>55.086182640169262</v>
      </c>
      <c r="X5" s="223">
        <v>49.420849796639068</v>
      </c>
      <c r="Y5" s="223">
        <v>49.916998343291432</v>
      </c>
      <c r="DA5" s="89" t="s">
        <v>3123</v>
      </c>
    </row>
    <row r="6" spans="1:105" ht="12" customHeight="1" x14ac:dyDescent="0.25">
      <c r="A6" s="55" t="s">
        <v>91</v>
      </c>
      <c r="B6" s="259">
        <v>1.075433676223879</v>
      </c>
      <c r="C6" s="259">
        <v>1.1724676033909771</v>
      </c>
      <c r="D6" s="259">
        <v>1.068107727487555</v>
      </c>
      <c r="E6" s="259">
        <v>0.92862754271202119</v>
      </c>
      <c r="F6" s="259">
        <v>1.019935027275793</v>
      </c>
      <c r="G6" s="259">
        <v>1.4456473561307139</v>
      </c>
      <c r="H6" s="259">
        <v>1.596139848194069</v>
      </c>
      <c r="I6" s="259">
        <v>1.3065099452763971</v>
      </c>
      <c r="J6" s="259">
        <v>1.2338945026849719</v>
      </c>
      <c r="K6" s="259">
        <v>1.1492171647489859</v>
      </c>
      <c r="L6" s="259">
        <v>1.188429199373904</v>
      </c>
      <c r="M6" s="259">
        <v>1.1302542628476511</v>
      </c>
      <c r="N6" s="259">
        <v>1.0743006785705469</v>
      </c>
      <c r="O6" s="259">
        <v>1.1687183507863941</v>
      </c>
      <c r="P6" s="259">
        <v>1.2121765128448221</v>
      </c>
      <c r="Q6" s="259">
        <v>1.2416277857679681</v>
      </c>
      <c r="R6" s="259">
        <v>1.2947936870990571</v>
      </c>
      <c r="S6" s="259">
        <v>1.4104892045583111</v>
      </c>
      <c r="T6" s="259">
        <v>1.420181294011285</v>
      </c>
      <c r="U6" s="259">
        <v>1.534997918876422</v>
      </c>
      <c r="V6" s="259">
        <v>1.3656433862516939</v>
      </c>
      <c r="W6" s="259">
        <v>1.575256440114521</v>
      </c>
      <c r="X6" s="259">
        <v>1.5455267541752651</v>
      </c>
      <c r="Y6" s="259">
        <v>1.435068979371845</v>
      </c>
      <c r="DA6" s="67" t="s">
        <v>3124</v>
      </c>
    </row>
    <row r="7" spans="1:105" ht="12" customHeight="1" x14ac:dyDescent="0.25">
      <c r="A7" s="173" t="s">
        <v>92</v>
      </c>
      <c r="B7" s="224">
        <v>0.14023236200893041</v>
      </c>
      <c r="C7" s="224">
        <v>0.15313521844308101</v>
      </c>
      <c r="D7" s="224">
        <v>0.14227097707749969</v>
      </c>
      <c r="E7" s="224">
        <v>0.1332402139643902</v>
      </c>
      <c r="F7" s="224">
        <v>0.1445075418138366</v>
      </c>
      <c r="G7" s="224">
        <v>0.19265539604813581</v>
      </c>
      <c r="H7" s="224">
        <v>0.21607383875913519</v>
      </c>
      <c r="I7" s="224">
        <v>0.18352959632279109</v>
      </c>
      <c r="J7" s="224">
        <v>0.16952465626854521</v>
      </c>
      <c r="K7" s="224">
        <v>0.15597492111784331</v>
      </c>
      <c r="L7" s="224">
        <v>0.16285760196719321</v>
      </c>
      <c r="M7" s="224">
        <v>0.15526145441385369</v>
      </c>
      <c r="N7" s="224">
        <v>0.1471894045784938</v>
      </c>
      <c r="O7" s="224">
        <v>0.15864135559834541</v>
      </c>
      <c r="P7" s="224">
        <v>0.16442239334084341</v>
      </c>
      <c r="Q7" s="224">
        <v>0.16804290407418129</v>
      </c>
      <c r="R7" s="224">
        <v>0.17668629479208869</v>
      </c>
      <c r="S7" s="224">
        <v>0.19151046289927359</v>
      </c>
      <c r="T7" s="224">
        <v>0.19020422249516969</v>
      </c>
      <c r="U7" s="224">
        <v>0.20402510067768351</v>
      </c>
      <c r="V7" s="224">
        <v>0.18425032375204439</v>
      </c>
      <c r="W7" s="224">
        <v>0.2092917066245325</v>
      </c>
      <c r="X7" s="224">
        <v>0.20384596243150321</v>
      </c>
      <c r="Y7" s="224">
        <v>0.1891207596170191</v>
      </c>
      <c r="DA7" s="177" t="s">
        <v>3125</v>
      </c>
    </row>
    <row r="8" spans="1:105" ht="12" customHeight="1" x14ac:dyDescent="0.25">
      <c r="A8" s="173" t="s">
        <v>93</v>
      </c>
      <c r="B8" s="224">
        <v>1.31884788317515</v>
      </c>
      <c r="C8" s="224">
        <v>1.4417779701401681</v>
      </c>
      <c r="D8" s="224">
        <v>1.3569671142786739</v>
      </c>
      <c r="E8" s="224">
        <v>1.329983990477509</v>
      </c>
      <c r="F8" s="224">
        <v>1.431907522525111</v>
      </c>
      <c r="G8" s="224">
        <v>1.8381266768080919</v>
      </c>
      <c r="H8" s="224">
        <v>2.0823860180436902</v>
      </c>
      <c r="I8" s="224">
        <v>1.809365469685188</v>
      </c>
      <c r="J8" s="224">
        <v>1.6489459581152339</v>
      </c>
      <c r="K8" s="224">
        <v>1.505641751025796</v>
      </c>
      <c r="L8" s="224">
        <v>1.581570201143766</v>
      </c>
      <c r="M8" s="224">
        <v>1.510064885745253</v>
      </c>
      <c r="N8" s="224">
        <v>1.4292390626398841</v>
      </c>
      <c r="O8" s="224">
        <v>1.5315007678114121</v>
      </c>
      <c r="P8" s="224">
        <v>1.5865929852270879</v>
      </c>
      <c r="Q8" s="224">
        <v>1.619251803886365</v>
      </c>
      <c r="R8" s="224">
        <v>1.7113670219716619</v>
      </c>
      <c r="S8" s="224">
        <v>1.8491258289613881</v>
      </c>
      <c r="T8" s="224">
        <v>1.820576618769425</v>
      </c>
      <c r="U8" s="224">
        <v>1.943275773590162</v>
      </c>
      <c r="V8" s="224">
        <v>1.771907776262404</v>
      </c>
      <c r="W8" s="224">
        <v>1.9929147046092739</v>
      </c>
      <c r="X8" s="224">
        <v>1.931768952168192</v>
      </c>
      <c r="Y8" s="224">
        <v>1.7912449878715579</v>
      </c>
      <c r="DA8" s="177" t="s">
        <v>3126</v>
      </c>
    </row>
    <row r="9" spans="1:105" ht="12" customHeight="1" x14ac:dyDescent="0.25">
      <c r="A9" s="173" t="s">
        <v>94</v>
      </c>
      <c r="B9" s="224">
        <v>0.37940132002968241</v>
      </c>
      <c r="C9" s="224">
        <v>0.41349900825794328</v>
      </c>
      <c r="D9" s="224">
        <v>0.37520223866322638</v>
      </c>
      <c r="E9" s="224">
        <v>0.32105694171483951</v>
      </c>
      <c r="F9" s="224">
        <v>0.35361373379991862</v>
      </c>
      <c r="G9" s="224">
        <v>0.50777139228655255</v>
      </c>
      <c r="H9" s="224">
        <v>0.5588170181067561</v>
      </c>
      <c r="I9" s="224">
        <v>0.45382237844916451</v>
      </c>
      <c r="J9" s="224">
        <v>0.43065073631576301</v>
      </c>
      <c r="K9" s="224">
        <v>0.40213009871228289</v>
      </c>
      <c r="L9" s="224">
        <v>0.41500936474170469</v>
      </c>
      <c r="M9" s="224">
        <v>0.39449146734477492</v>
      </c>
      <c r="N9" s="224">
        <v>0.37517009438507709</v>
      </c>
      <c r="O9" s="224">
        <v>0.40894327329593277</v>
      </c>
      <c r="P9" s="224">
        <v>0.42421322044951332</v>
      </c>
      <c r="Q9" s="224">
        <v>0.43472185601147811</v>
      </c>
      <c r="R9" s="224">
        <v>0.45255561551326018</v>
      </c>
      <c r="S9" s="224">
        <v>0.49351307198917288</v>
      </c>
      <c r="T9" s="224">
        <v>0.49831833114706592</v>
      </c>
      <c r="U9" s="224">
        <v>0.53944498057635848</v>
      </c>
      <c r="V9" s="224">
        <v>0.47845365373168269</v>
      </c>
      <c r="W9" s="224">
        <v>0.55363855388699956</v>
      </c>
      <c r="X9" s="224">
        <v>0.54399644373392164</v>
      </c>
      <c r="Y9" s="224">
        <v>0.50520175821043678</v>
      </c>
      <c r="DA9" s="177" t="s">
        <v>3127</v>
      </c>
    </row>
    <row r="10" spans="1:105" ht="12" customHeight="1" x14ac:dyDescent="0.25">
      <c r="A10" s="56" t="s">
        <v>95</v>
      </c>
      <c r="B10" s="260">
        <v>2.0778469562152009</v>
      </c>
      <c r="C10" s="260">
        <v>2.0410117195065398</v>
      </c>
      <c r="D10" s="260">
        <v>1.7334113617148339</v>
      </c>
      <c r="E10" s="260">
        <v>1.661867635977919</v>
      </c>
      <c r="F10" s="260">
        <v>1.7308392564171979</v>
      </c>
      <c r="G10" s="260">
        <v>2.144162316587618</v>
      </c>
      <c r="H10" s="260">
        <v>2.3393370007674901</v>
      </c>
      <c r="I10" s="260">
        <v>1.941979093424864</v>
      </c>
      <c r="J10" s="260">
        <v>1.9310408299849491</v>
      </c>
      <c r="K10" s="260">
        <v>1.7684297353584799</v>
      </c>
      <c r="L10" s="260">
        <v>1.8437396805050339</v>
      </c>
      <c r="M10" s="260">
        <v>1.748797878668527</v>
      </c>
      <c r="N10" s="260">
        <v>1.7393652596864799</v>
      </c>
      <c r="O10" s="260">
        <v>1.8423135793292971</v>
      </c>
      <c r="P10" s="260">
        <v>1.9249484294523389</v>
      </c>
      <c r="Q10" s="260">
        <v>1.860447165333492</v>
      </c>
      <c r="R10" s="260">
        <v>1.953556562060645</v>
      </c>
      <c r="S10" s="260">
        <v>2.1359354002627211</v>
      </c>
      <c r="T10" s="260">
        <v>2.136730151819763</v>
      </c>
      <c r="U10" s="260">
        <v>2.2568603055523191</v>
      </c>
      <c r="V10" s="260">
        <v>2.1694258665848221</v>
      </c>
      <c r="W10" s="260">
        <v>2.279709292900169</v>
      </c>
      <c r="X10" s="260">
        <v>2.199644001028529</v>
      </c>
      <c r="Y10" s="260">
        <v>2.005886594942631</v>
      </c>
      <c r="DA10" s="68" t="s">
        <v>3128</v>
      </c>
    </row>
    <row r="11" spans="1:105" ht="12" customHeight="1" x14ac:dyDescent="0.25">
      <c r="A11" s="37" t="s">
        <v>159</v>
      </c>
      <c r="B11" s="226">
        <v>0.84539318788443452</v>
      </c>
      <c r="C11" s="226">
        <v>0.5641573591250536</v>
      </c>
      <c r="D11" s="226">
        <v>0.32309893879194251</v>
      </c>
      <c r="E11" s="226">
        <v>0.41376300029480928</v>
      </c>
      <c r="F11" s="226">
        <v>0.43919967051463271</v>
      </c>
      <c r="G11" s="226">
        <v>0.43943485081020411</v>
      </c>
      <c r="H11" s="226">
        <v>0.56580290393428512</v>
      </c>
      <c r="I11" s="226">
        <v>0.40208908675643817</v>
      </c>
      <c r="J11" s="226">
        <v>0.47650949114102348</v>
      </c>
      <c r="K11" s="226">
        <v>0.35451469669070829</v>
      </c>
      <c r="L11" s="226">
        <v>0.2268296526673583</v>
      </c>
      <c r="M11" s="226">
        <v>0.17393709217663059</v>
      </c>
      <c r="N11" s="226">
        <v>0.15853250626179011</v>
      </c>
      <c r="O11" s="226">
        <v>0.1502953099168132</v>
      </c>
      <c r="P11" s="226">
        <v>0.13277166114934461</v>
      </c>
      <c r="Q11" s="226">
        <v>0.1221526727825398</v>
      </c>
      <c r="R11" s="226">
        <v>0.1460790123720673</v>
      </c>
      <c r="S11" s="226">
        <v>0.1515257921173353</v>
      </c>
      <c r="T11" s="226">
        <v>0.12412538985278999</v>
      </c>
      <c r="U11" s="226">
        <v>0.12111526817760709</v>
      </c>
      <c r="V11" s="226">
        <v>0.15448598420010379</v>
      </c>
      <c r="W11" s="226">
        <v>0.12633135674145851</v>
      </c>
      <c r="X11" s="226">
        <v>0.1491441450096298</v>
      </c>
      <c r="Y11" s="226">
        <v>0.1200095675208341</v>
      </c>
      <c r="DA11" s="69" t="s">
        <v>3129</v>
      </c>
    </row>
    <row r="12" spans="1:105" ht="12" customHeight="1" x14ac:dyDescent="0.25">
      <c r="A12" s="37" t="s">
        <v>35</v>
      </c>
      <c r="B12" s="226">
        <v>0.86533671634582132</v>
      </c>
      <c r="C12" s="226">
        <v>0.93422963446124585</v>
      </c>
      <c r="D12" s="226">
        <v>0.75978324444444034</v>
      </c>
      <c r="E12" s="226">
        <v>0.67468361659677534</v>
      </c>
      <c r="F12" s="226">
        <v>0.65940481343454616</v>
      </c>
      <c r="G12" s="226">
        <v>0.78275352181506519</v>
      </c>
      <c r="H12" s="226">
        <v>0.73045195410074071</v>
      </c>
      <c r="I12" s="226">
        <v>0.48173560635013019</v>
      </c>
      <c r="J12" s="226">
        <v>0.50652801846656059</v>
      </c>
      <c r="K12" s="226">
        <v>0.45978278296877118</v>
      </c>
      <c r="L12" s="226">
        <v>0.50876015988576839</v>
      </c>
      <c r="M12" s="226">
        <v>0.4250582061710822</v>
      </c>
      <c r="N12" s="226">
        <v>0.43532345677091949</v>
      </c>
      <c r="O12" s="226">
        <v>0.33991314009217738</v>
      </c>
      <c r="P12" s="226">
        <v>0.32939489959458251</v>
      </c>
      <c r="Q12" s="226">
        <v>0.30432902165630582</v>
      </c>
      <c r="R12" s="226">
        <v>0.27787672060587643</v>
      </c>
      <c r="S12" s="226">
        <v>0.3175505936337556</v>
      </c>
      <c r="T12" s="226">
        <v>0.26129931947782309</v>
      </c>
      <c r="U12" s="226">
        <v>0.30936730420813108</v>
      </c>
      <c r="V12" s="226">
        <v>0.4673201079351878</v>
      </c>
      <c r="W12" s="226">
        <v>0.38842286926987429</v>
      </c>
      <c r="X12" s="226">
        <v>0.120312435665794</v>
      </c>
      <c r="Y12" s="226">
        <v>0.29659664492357618</v>
      </c>
      <c r="DA12" s="69" t="s">
        <v>3130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3131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2.5696482560806009E-2</v>
      </c>
      <c r="DA14" s="69" t="s">
        <v>3132</v>
      </c>
    </row>
    <row r="15" spans="1:105" ht="12" customHeight="1" x14ac:dyDescent="0.25">
      <c r="A15" s="37" t="s">
        <v>40</v>
      </c>
      <c r="B15" s="226">
        <v>0.36711705198494549</v>
      </c>
      <c r="C15" s="226">
        <v>0.54262472592024036</v>
      </c>
      <c r="D15" s="226">
        <v>0.65052917847845115</v>
      </c>
      <c r="E15" s="226">
        <v>0.5734210190863348</v>
      </c>
      <c r="F15" s="226">
        <v>0.63223477246801929</v>
      </c>
      <c r="G15" s="226">
        <v>0.92197394396234922</v>
      </c>
      <c r="H15" s="226">
        <v>1.0430821427324639</v>
      </c>
      <c r="I15" s="226">
        <v>1.058154400318295</v>
      </c>
      <c r="J15" s="226">
        <v>0.94800332037736479</v>
      </c>
      <c r="K15" s="226">
        <v>0.95413225569900018</v>
      </c>
      <c r="L15" s="226">
        <v>1.1081498679519071</v>
      </c>
      <c r="M15" s="226">
        <v>1.1498025803208141</v>
      </c>
      <c r="N15" s="226">
        <v>1.145509296653771</v>
      </c>
      <c r="O15" s="226">
        <v>1.352105129320307</v>
      </c>
      <c r="P15" s="226">
        <v>1.462781868708412</v>
      </c>
      <c r="Q15" s="226">
        <v>1.433965470894647</v>
      </c>
      <c r="R15" s="226">
        <v>1.529600829082701</v>
      </c>
      <c r="S15" s="226">
        <v>1.66685901451163</v>
      </c>
      <c r="T15" s="226">
        <v>1.751305442489149</v>
      </c>
      <c r="U15" s="226">
        <v>1.82637773316658</v>
      </c>
      <c r="V15" s="226">
        <v>1.5476197744495299</v>
      </c>
      <c r="W15" s="226">
        <v>1.764955066888837</v>
      </c>
      <c r="X15" s="226">
        <v>1.9301874203531051</v>
      </c>
      <c r="Y15" s="226">
        <v>1.563583899937415</v>
      </c>
      <c r="DA15" s="69" t="s">
        <v>3133</v>
      </c>
    </row>
    <row r="16" spans="1:105" ht="12" customHeight="1" x14ac:dyDescent="0.25">
      <c r="A16" s="57" t="s">
        <v>3057</v>
      </c>
      <c r="B16" s="261">
        <v>20.983819625531819</v>
      </c>
      <c r="C16" s="261">
        <v>19.981496938123541</v>
      </c>
      <c r="D16" s="261">
        <v>17.273817858771281</v>
      </c>
      <c r="E16" s="261">
        <v>13.996766279796899</v>
      </c>
      <c r="F16" s="261">
        <v>14.328578823455601</v>
      </c>
      <c r="G16" s="261">
        <v>16.771242528333051</v>
      </c>
      <c r="H16" s="261">
        <v>17.500498012212191</v>
      </c>
      <c r="I16" s="261">
        <v>14.71433718316365</v>
      </c>
      <c r="J16" s="261">
        <v>14.36341133067436</v>
      </c>
      <c r="K16" s="261">
        <v>11.24236997984522</v>
      </c>
      <c r="L16" s="261">
        <v>11.166162290167581</v>
      </c>
      <c r="M16" s="261">
        <v>9.8578352871189896</v>
      </c>
      <c r="N16" s="261">
        <v>8.9386205717988396</v>
      </c>
      <c r="O16" s="261">
        <v>8.094625769148962</v>
      </c>
      <c r="P16" s="261">
        <v>7.9340292803737293</v>
      </c>
      <c r="Q16" s="261">
        <v>7.6758984714975806</v>
      </c>
      <c r="R16" s="261">
        <v>7.689613936400935</v>
      </c>
      <c r="S16" s="261">
        <v>8.4653920596283374</v>
      </c>
      <c r="T16" s="261">
        <v>7.2404995420066864</v>
      </c>
      <c r="U16" s="261">
        <v>7.910503632603584</v>
      </c>
      <c r="V16" s="261">
        <v>8.918522475330656</v>
      </c>
      <c r="W16" s="261">
        <v>9.0580111120975726</v>
      </c>
      <c r="X16" s="261">
        <v>6.3334046865304003</v>
      </c>
      <c r="Y16" s="261">
        <v>7.5103564139830334</v>
      </c>
      <c r="DA16" s="70" t="s">
        <v>3134</v>
      </c>
    </row>
    <row r="17" spans="1:105" ht="12" customHeight="1" x14ac:dyDescent="0.25">
      <c r="A17" s="46" t="s">
        <v>28</v>
      </c>
      <c r="B17" s="229">
        <v>0.37725884698187501</v>
      </c>
      <c r="C17" s="229">
        <v>0.59566570998353785</v>
      </c>
      <c r="D17" s="229">
        <v>8.9519751590697014E-2</v>
      </c>
      <c r="E17" s="229">
        <v>0.1043595457712861</v>
      </c>
      <c r="F17" s="229">
        <v>0</v>
      </c>
      <c r="G17" s="229">
        <v>4.5250669221193751E-2</v>
      </c>
      <c r="H17" s="229">
        <v>4.5991312032743863E-2</v>
      </c>
      <c r="I17" s="229">
        <v>0</v>
      </c>
      <c r="J17" s="229">
        <v>0</v>
      </c>
      <c r="K17" s="229">
        <v>0</v>
      </c>
      <c r="L17" s="229">
        <v>0</v>
      </c>
      <c r="M17" s="229">
        <v>0</v>
      </c>
      <c r="N17" s="229">
        <v>0</v>
      </c>
      <c r="O17" s="229">
        <v>0</v>
      </c>
      <c r="P17" s="229">
        <v>0</v>
      </c>
      <c r="Q17" s="229">
        <v>0</v>
      </c>
      <c r="R17" s="229">
        <v>0</v>
      </c>
      <c r="S17" s="229">
        <v>0</v>
      </c>
      <c r="T17" s="229">
        <v>0</v>
      </c>
      <c r="U17" s="229">
        <v>0</v>
      </c>
      <c r="V17" s="229">
        <v>0</v>
      </c>
      <c r="W17" s="229">
        <v>0</v>
      </c>
      <c r="X17" s="229">
        <v>0</v>
      </c>
      <c r="Y17" s="229">
        <v>0</v>
      </c>
      <c r="DA17" s="73" t="s">
        <v>3135</v>
      </c>
    </row>
    <row r="18" spans="1:105" ht="12" customHeight="1" x14ac:dyDescent="0.25">
      <c r="A18" s="46" t="s">
        <v>30</v>
      </c>
      <c r="B18" s="229">
        <v>0</v>
      </c>
      <c r="C18" s="229">
        <v>0</v>
      </c>
      <c r="D18" s="229">
        <v>0</v>
      </c>
      <c r="E18" s="229">
        <v>0</v>
      </c>
      <c r="F18" s="229">
        <v>0</v>
      </c>
      <c r="G18" s="229">
        <v>0</v>
      </c>
      <c r="H18" s="229">
        <v>0</v>
      </c>
      <c r="I18" s="229">
        <v>0</v>
      </c>
      <c r="J18" s="229">
        <v>0</v>
      </c>
      <c r="K18" s="229">
        <v>0</v>
      </c>
      <c r="L18" s="229">
        <v>0</v>
      </c>
      <c r="M18" s="229">
        <v>0</v>
      </c>
      <c r="N18" s="229">
        <v>0</v>
      </c>
      <c r="O18" s="229">
        <v>0</v>
      </c>
      <c r="P18" s="229">
        <v>0</v>
      </c>
      <c r="Q18" s="229">
        <v>0</v>
      </c>
      <c r="R18" s="229">
        <v>0</v>
      </c>
      <c r="S18" s="229">
        <v>0</v>
      </c>
      <c r="T18" s="229">
        <v>0</v>
      </c>
      <c r="U18" s="229">
        <v>0</v>
      </c>
      <c r="V18" s="229">
        <v>0</v>
      </c>
      <c r="W18" s="229">
        <v>0</v>
      </c>
      <c r="X18" s="229">
        <v>0</v>
      </c>
      <c r="Y18" s="229">
        <v>0</v>
      </c>
      <c r="DA18" s="73" t="s">
        <v>3136</v>
      </c>
    </row>
    <row r="19" spans="1:105" ht="12" customHeight="1" x14ac:dyDescent="0.25">
      <c r="A19" s="46" t="s">
        <v>31</v>
      </c>
      <c r="B19" s="229">
        <v>0</v>
      </c>
      <c r="C19" s="229">
        <v>0.1125242345840817</v>
      </c>
      <c r="D19" s="229">
        <v>9.1740340333016923E-2</v>
      </c>
      <c r="E19" s="229">
        <v>0.21352258259712639</v>
      </c>
      <c r="F19" s="229">
        <v>0.28388376139571808</v>
      </c>
      <c r="G19" s="229">
        <v>0.35066311235504449</v>
      </c>
      <c r="H19" s="229">
        <v>0.50366488013529565</v>
      </c>
      <c r="I19" s="229">
        <v>0.26083111852567681</v>
      </c>
      <c r="J19" s="229">
        <v>0.1553918301663931</v>
      </c>
      <c r="K19" s="229">
        <v>0.19843811886036661</v>
      </c>
      <c r="L19" s="229">
        <v>0.27528530242885718</v>
      </c>
      <c r="M19" s="229">
        <v>0.1448053307257493</v>
      </c>
      <c r="N19" s="229">
        <v>0.14469082369435551</v>
      </c>
      <c r="O19" s="229">
        <v>0.14477235868826721</v>
      </c>
      <c r="P19" s="229">
        <v>0.291925417989088</v>
      </c>
      <c r="Q19" s="229">
        <v>0.14444795727011631</v>
      </c>
      <c r="R19" s="229">
        <v>0.2329869423670512</v>
      </c>
      <c r="S19" s="229">
        <v>0.28181209085526743</v>
      </c>
      <c r="T19" s="229">
        <v>0.26655183137721677</v>
      </c>
      <c r="U19" s="229">
        <v>0.460235524566873</v>
      </c>
      <c r="V19" s="229">
        <v>0.71776141552576112</v>
      </c>
      <c r="W19" s="229">
        <v>0.54167857733577907</v>
      </c>
      <c r="X19" s="229">
        <v>0.40081532314597618</v>
      </c>
      <c r="Y19" s="229">
        <v>0.60721288435894383</v>
      </c>
      <c r="DA19" s="73" t="s">
        <v>3137</v>
      </c>
    </row>
    <row r="20" spans="1:105" ht="12" customHeight="1" x14ac:dyDescent="0.25">
      <c r="A20" s="46" t="s">
        <v>159</v>
      </c>
      <c r="B20" s="229">
        <v>3.6283580639650741</v>
      </c>
      <c r="C20" s="229">
        <v>3.1158820598827912</v>
      </c>
      <c r="D20" s="229">
        <v>1.9540723587438009</v>
      </c>
      <c r="E20" s="229">
        <v>2.101354399055432</v>
      </c>
      <c r="F20" s="229">
        <v>2.2029195395191401</v>
      </c>
      <c r="G20" s="229">
        <v>2.402358397410898</v>
      </c>
      <c r="H20" s="229">
        <v>2.8284759599490492</v>
      </c>
      <c r="I20" s="229">
        <v>2.2659453132322529</v>
      </c>
      <c r="J20" s="229">
        <v>2.5260299563014348</v>
      </c>
      <c r="K20" s="229">
        <v>1.902905919370141</v>
      </c>
      <c r="L20" s="229">
        <v>1.346383856826336</v>
      </c>
      <c r="M20" s="229">
        <v>1.1087408552654781</v>
      </c>
      <c r="N20" s="229">
        <v>0.93698622546663146</v>
      </c>
      <c r="O20" s="229">
        <v>0.98704163252311028</v>
      </c>
      <c r="P20" s="229">
        <v>0.89817962929367934</v>
      </c>
      <c r="Q20" s="229">
        <v>0.8127197389970261</v>
      </c>
      <c r="R20" s="229">
        <v>0.90291215924111246</v>
      </c>
      <c r="S20" s="229">
        <v>0.9060684275142884</v>
      </c>
      <c r="T20" s="229">
        <v>0.69677170990594417</v>
      </c>
      <c r="U20" s="229">
        <v>0.7630224695629606</v>
      </c>
      <c r="V20" s="229">
        <v>0.76092618959305303</v>
      </c>
      <c r="W20" s="229">
        <v>0.81981308271468956</v>
      </c>
      <c r="X20" s="229">
        <v>0.85683298596860558</v>
      </c>
      <c r="Y20" s="229">
        <v>0.83715576240996914</v>
      </c>
      <c r="DA20" s="73" t="s">
        <v>3138</v>
      </c>
    </row>
    <row r="21" spans="1:105" ht="12" customHeight="1" x14ac:dyDescent="0.25">
      <c r="A21" s="46" t="s">
        <v>32</v>
      </c>
      <c r="B21" s="229">
        <v>1.1567950878680029</v>
      </c>
      <c r="C21" s="229">
        <v>0.1692106536498213</v>
      </c>
      <c r="D21" s="229">
        <v>0.13795644121628969</v>
      </c>
      <c r="E21" s="229">
        <v>0.10374489557155921</v>
      </c>
      <c r="F21" s="229">
        <v>0.1010541898412517</v>
      </c>
      <c r="G21" s="229">
        <v>9.2566758217202783E-2</v>
      </c>
      <c r="H21" s="229">
        <v>9.5310907519421159E-2</v>
      </c>
      <c r="I21" s="229">
        <v>0</v>
      </c>
      <c r="J21" s="229">
        <v>0</v>
      </c>
      <c r="K21" s="229">
        <v>9.832408822851528E-2</v>
      </c>
      <c r="L21" s="229">
        <v>0</v>
      </c>
      <c r="M21" s="229">
        <v>0</v>
      </c>
      <c r="N21" s="229">
        <v>0</v>
      </c>
      <c r="O21" s="229">
        <v>0</v>
      </c>
      <c r="P21" s="229">
        <v>0</v>
      </c>
      <c r="Q21" s="229">
        <v>0</v>
      </c>
      <c r="R21" s="229">
        <v>0</v>
      </c>
      <c r="S21" s="229">
        <v>0</v>
      </c>
      <c r="T21" s="229">
        <v>0</v>
      </c>
      <c r="U21" s="229">
        <v>0</v>
      </c>
      <c r="V21" s="229">
        <v>0</v>
      </c>
      <c r="W21" s="229">
        <v>0</v>
      </c>
      <c r="X21" s="229">
        <v>0</v>
      </c>
      <c r="Y21" s="229">
        <v>0</v>
      </c>
      <c r="DA21" s="73" t="s">
        <v>3139</v>
      </c>
    </row>
    <row r="22" spans="1:105" ht="12" customHeight="1" x14ac:dyDescent="0.25">
      <c r="A22" s="46" t="s">
        <v>33</v>
      </c>
      <c r="B22" s="229">
        <v>0</v>
      </c>
      <c r="C22" s="229">
        <v>0</v>
      </c>
      <c r="D22" s="229">
        <v>0</v>
      </c>
      <c r="E22" s="229">
        <v>0</v>
      </c>
      <c r="F22" s="229">
        <v>0</v>
      </c>
      <c r="G22" s="229">
        <v>0</v>
      </c>
      <c r="H22" s="229">
        <v>0.3994532971082333</v>
      </c>
      <c r="I22" s="229">
        <v>0</v>
      </c>
      <c r="J22" s="229">
        <v>0</v>
      </c>
      <c r="K22" s="229">
        <v>0</v>
      </c>
      <c r="L22" s="229">
        <v>0</v>
      </c>
      <c r="M22" s="229">
        <v>0</v>
      </c>
      <c r="N22" s="229">
        <v>0</v>
      </c>
      <c r="O22" s="229">
        <v>0</v>
      </c>
      <c r="P22" s="229">
        <v>0</v>
      </c>
      <c r="Q22" s="229">
        <v>0</v>
      </c>
      <c r="R22" s="229">
        <v>0</v>
      </c>
      <c r="S22" s="229">
        <v>6.2306975167843177E-2</v>
      </c>
      <c r="T22" s="229">
        <v>7.3252016129035341E-2</v>
      </c>
      <c r="U22" s="229">
        <v>8.0006070766726292E-2</v>
      </c>
      <c r="V22" s="229">
        <v>6.1738183111791453E-2</v>
      </c>
      <c r="W22" s="229">
        <v>5.503763929292909E-2</v>
      </c>
      <c r="X22" s="229">
        <v>6.7007137153904425E-2</v>
      </c>
      <c r="Y22" s="229">
        <v>8.1220788507627345E-2</v>
      </c>
      <c r="DA22" s="73" t="s">
        <v>3140</v>
      </c>
    </row>
    <row r="23" spans="1:105" ht="12" customHeight="1" x14ac:dyDescent="0.25">
      <c r="A23" s="46" t="s">
        <v>35</v>
      </c>
      <c r="B23" s="229">
        <v>2.520507090200621</v>
      </c>
      <c r="C23" s="229">
        <v>3.2451804213195818</v>
      </c>
      <c r="D23" s="229">
        <v>2.566518423664204</v>
      </c>
      <c r="E23" s="229">
        <v>3.8344778778645652</v>
      </c>
      <c r="F23" s="229">
        <v>3.8170722702417841</v>
      </c>
      <c r="G23" s="229">
        <v>4.0927175814911214</v>
      </c>
      <c r="H23" s="229">
        <v>4.4671319207481801</v>
      </c>
      <c r="I23" s="229">
        <v>2.900891034482119</v>
      </c>
      <c r="J23" s="229">
        <v>2.8192695752462642</v>
      </c>
      <c r="K23" s="229">
        <v>3.1633930117599718</v>
      </c>
      <c r="L23" s="229">
        <v>3.513658908596736</v>
      </c>
      <c r="M23" s="229">
        <v>3.1691932970731909</v>
      </c>
      <c r="N23" s="229">
        <v>3.3238882879317182</v>
      </c>
      <c r="O23" s="229">
        <v>3.229120558721756</v>
      </c>
      <c r="P23" s="229">
        <v>3.2184631749622179</v>
      </c>
      <c r="Q23" s="229">
        <v>3.368296512719795</v>
      </c>
      <c r="R23" s="229">
        <v>3.4658281203922039</v>
      </c>
      <c r="S23" s="229">
        <v>3.7566782839931232</v>
      </c>
      <c r="T23" s="229">
        <v>3.3965157913383059</v>
      </c>
      <c r="U23" s="229">
        <v>3.7368118765943592</v>
      </c>
      <c r="V23" s="229">
        <v>4.4084617808377002</v>
      </c>
      <c r="W23" s="229">
        <v>4.5430390727995782</v>
      </c>
      <c r="X23" s="229">
        <v>1.8279331966140979</v>
      </c>
      <c r="Y23" s="229">
        <v>3.754102530771716</v>
      </c>
      <c r="DA23" s="73" t="s">
        <v>3141</v>
      </c>
    </row>
    <row r="24" spans="1:105" ht="12" customHeight="1" x14ac:dyDescent="0.25">
      <c r="A24" s="46" t="s">
        <v>36</v>
      </c>
      <c r="B24" s="229">
        <v>0</v>
      </c>
      <c r="C24" s="229">
        <v>0</v>
      </c>
      <c r="D24" s="229">
        <v>0</v>
      </c>
      <c r="E24" s="229">
        <v>0</v>
      </c>
      <c r="F24" s="229">
        <v>0</v>
      </c>
      <c r="G24" s="229">
        <v>0</v>
      </c>
      <c r="H24" s="229">
        <v>0</v>
      </c>
      <c r="I24" s="229">
        <v>0</v>
      </c>
      <c r="J24" s="229">
        <v>0</v>
      </c>
      <c r="K24" s="229">
        <v>0</v>
      </c>
      <c r="L24" s="229">
        <v>0</v>
      </c>
      <c r="M24" s="229">
        <v>0</v>
      </c>
      <c r="N24" s="229">
        <v>0</v>
      </c>
      <c r="O24" s="229">
        <v>0</v>
      </c>
      <c r="P24" s="229">
        <v>0</v>
      </c>
      <c r="Q24" s="229">
        <v>0</v>
      </c>
      <c r="R24" s="229">
        <v>0</v>
      </c>
      <c r="S24" s="229">
        <v>0</v>
      </c>
      <c r="T24" s="229">
        <v>0</v>
      </c>
      <c r="U24" s="229">
        <v>0</v>
      </c>
      <c r="V24" s="229">
        <v>0</v>
      </c>
      <c r="W24" s="229">
        <v>0</v>
      </c>
      <c r="X24" s="229">
        <v>0</v>
      </c>
      <c r="Y24" s="229">
        <v>0</v>
      </c>
      <c r="DA24" s="73" t="s">
        <v>3142</v>
      </c>
    </row>
    <row r="25" spans="1:105" ht="12" customHeight="1" x14ac:dyDescent="0.25">
      <c r="A25" s="46" t="s">
        <v>38</v>
      </c>
      <c r="B25" s="229">
        <v>3.7157559409479122</v>
      </c>
      <c r="C25" s="229">
        <v>3.0620553841100802</v>
      </c>
      <c r="D25" s="229">
        <v>3.3717017125263928</v>
      </c>
      <c r="E25" s="229">
        <v>4.0873315350229129</v>
      </c>
      <c r="F25" s="229">
        <v>4.2210481964963193</v>
      </c>
      <c r="G25" s="229">
        <v>4.7666603912205936</v>
      </c>
      <c r="H25" s="229">
        <v>4.6860134156272473</v>
      </c>
      <c r="I25" s="229">
        <v>4.9633048686753742</v>
      </c>
      <c r="J25" s="229">
        <v>4.7509942562271146</v>
      </c>
      <c r="K25" s="229">
        <v>3.3097965018964102</v>
      </c>
      <c r="L25" s="229">
        <v>3.0710749222442049</v>
      </c>
      <c r="M25" s="229">
        <v>2.4143227904880402</v>
      </c>
      <c r="N25" s="229">
        <v>1.468639140796943</v>
      </c>
      <c r="O25" s="229">
        <v>1.436204286272432</v>
      </c>
      <c r="P25" s="229">
        <v>1.388048089266358</v>
      </c>
      <c r="Q25" s="229">
        <v>1.348694831403936</v>
      </c>
      <c r="R25" s="229">
        <v>0.88572742950515615</v>
      </c>
      <c r="S25" s="229">
        <v>1.0300048638677339</v>
      </c>
      <c r="T25" s="229">
        <v>1.156631290818148</v>
      </c>
      <c r="U25" s="229">
        <v>1.0049959832236739</v>
      </c>
      <c r="V25" s="229">
        <v>1.006366011620579</v>
      </c>
      <c r="W25" s="229">
        <v>1.258310029753285</v>
      </c>
      <c r="X25" s="229">
        <v>1.6776442179889139</v>
      </c>
      <c r="Y25" s="229">
        <v>1.121948505662123</v>
      </c>
      <c r="DA25" s="73" t="s">
        <v>3143</v>
      </c>
    </row>
    <row r="26" spans="1:105" ht="12" customHeight="1" x14ac:dyDescent="0.25">
      <c r="A26" s="46" t="s">
        <v>39</v>
      </c>
      <c r="B26" s="229">
        <v>9.5851445955683356</v>
      </c>
      <c r="C26" s="229">
        <v>9.6809784745936494</v>
      </c>
      <c r="D26" s="229">
        <v>9.06230883069688</v>
      </c>
      <c r="E26" s="229">
        <v>3.5519754439140212</v>
      </c>
      <c r="F26" s="229">
        <v>3.70260086596139</v>
      </c>
      <c r="G26" s="229">
        <v>5.0210256184169992</v>
      </c>
      <c r="H26" s="229">
        <v>4.4744563190920186</v>
      </c>
      <c r="I26" s="229">
        <v>4.3233648482482323</v>
      </c>
      <c r="J26" s="229">
        <v>4.1117257127331506</v>
      </c>
      <c r="K26" s="229">
        <v>2.5695123397298172</v>
      </c>
      <c r="L26" s="229">
        <v>2.9597593000714508</v>
      </c>
      <c r="M26" s="229">
        <v>3.0207730135665312</v>
      </c>
      <c r="N26" s="229">
        <v>3.0644160939091911</v>
      </c>
      <c r="O26" s="229">
        <v>2.2974869329433969</v>
      </c>
      <c r="P26" s="229">
        <v>2.137412968862388</v>
      </c>
      <c r="Q26" s="229">
        <v>2.001739431106706</v>
      </c>
      <c r="R26" s="229">
        <v>2.2021592848954121</v>
      </c>
      <c r="S26" s="229">
        <v>2.4285214182300789</v>
      </c>
      <c r="T26" s="229">
        <v>1.650776902438035</v>
      </c>
      <c r="U26" s="229">
        <v>1.8654317078889919</v>
      </c>
      <c r="V26" s="229">
        <v>1.96326889464177</v>
      </c>
      <c r="W26" s="229">
        <v>1.8401327102013101</v>
      </c>
      <c r="X26" s="229">
        <v>1.503171825658902</v>
      </c>
      <c r="Y26" s="229">
        <v>1.1087159422726569</v>
      </c>
      <c r="DA26" s="73" t="s">
        <v>3144</v>
      </c>
    </row>
    <row r="27" spans="1:105" ht="12" customHeight="1" x14ac:dyDescent="0.25">
      <c r="A27" s="57" t="s">
        <v>3069</v>
      </c>
      <c r="B27" s="261">
        <f t="shared" ref="B27:Y27" si="0">B28+B34</f>
        <v>18.374780133003561</v>
      </c>
      <c r="C27" s="261">
        <f t="shared" si="0"/>
        <v>14.708844029214276</v>
      </c>
      <c r="D27" s="261">
        <f t="shared" si="0"/>
        <v>11.605458422960924</v>
      </c>
      <c r="E27" s="261">
        <f t="shared" si="0"/>
        <v>10.73533631394751</v>
      </c>
      <c r="F27" s="261">
        <f t="shared" si="0"/>
        <v>11.637687060641248</v>
      </c>
      <c r="G27" s="261">
        <f t="shared" si="0"/>
        <v>15.078382327138435</v>
      </c>
      <c r="H27" s="261">
        <f t="shared" si="0"/>
        <v>17.541692996458746</v>
      </c>
      <c r="I27" s="261">
        <f t="shared" si="0"/>
        <v>12.335372316352522</v>
      </c>
      <c r="J27" s="261">
        <f t="shared" si="0"/>
        <v>12.854422319886755</v>
      </c>
      <c r="K27" s="261">
        <f t="shared" si="0"/>
        <v>10.954106893017244</v>
      </c>
      <c r="L27" s="261">
        <f t="shared" si="0"/>
        <v>9.6293761915937566</v>
      </c>
      <c r="M27" s="261">
        <f t="shared" si="0"/>
        <v>8.2948915836087505</v>
      </c>
      <c r="N27" s="261">
        <f t="shared" si="0"/>
        <v>8.4159341956280134</v>
      </c>
      <c r="O27" s="261">
        <f t="shared" si="0"/>
        <v>7.3129723403813909</v>
      </c>
      <c r="P27" s="261">
        <f t="shared" si="0"/>
        <v>7.1531277593351721</v>
      </c>
      <c r="Q27" s="261">
        <f t="shared" si="0"/>
        <v>7.2438541088735846</v>
      </c>
      <c r="R27" s="261">
        <f t="shared" si="0"/>
        <v>7.5609404508561067</v>
      </c>
      <c r="S27" s="261">
        <f t="shared" si="0"/>
        <v>8.2253475813051864</v>
      </c>
      <c r="T27" s="261">
        <f t="shared" si="0"/>
        <v>7.6593191056803578</v>
      </c>
      <c r="U27" s="261">
        <f t="shared" si="0"/>
        <v>8.7355006916430611</v>
      </c>
      <c r="V27" s="261">
        <f t="shared" si="0"/>
        <v>9.9215038831587012</v>
      </c>
      <c r="W27" s="261">
        <f t="shared" si="0"/>
        <v>9.2926865597241726</v>
      </c>
      <c r="X27" s="261">
        <f t="shared" si="0"/>
        <v>7.8285711555045507</v>
      </c>
      <c r="Y27" s="261">
        <f t="shared" si="0"/>
        <v>9.0543657632334043</v>
      </c>
      <c r="DA27" s="70"/>
    </row>
    <row r="28" spans="1:105" ht="12" customHeight="1" x14ac:dyDescent="0.25">
      <c r="A28" s="60" t="s">
        <v>3070</v>
      </c>
      <c r="B28" s="262">
        <v>17.88256191956328</v>
      </c>
      <c r="C28" s="262">
        <v>14.167127573456121</v>
      </c>
      <c r="D28" s="262">
        <v>11.05568187922292</v>
      </c>
      <c r="E28" s="262">
        <v>10.06309947519661</v>
      </c>
      <c r="F28" s="262">
        <v>10.93665622833192</v>
      </c>
      <c r="G28" s="262">
        <v>14.332315548123789</v>
      </c>
      <c r="H28" s="262">
        <v>16.649540678533999</v>
      </c>
      <c r="I28" s="262">
        <v>11.469531256120669</v>
      </c>
      <c r="J28" s="262">
        <v>12.114106195664281</v>
      </c>
      <c r="K28" s="262">
        <v>10.30357564381714</v>
      </c>
      <c r="L28" s="262">
        <v>8.9248952913004587</v>
      </c>
      <c r="M28" s="262">
        <v>7.6172477572904587</v>
      </c>
      <c r="N28" s="262">
        <v>7.7796861937216502</v>
      </c>
      <c r="O28" s="262">
        <v>6.6510017693702448</v>
      </c>
      <c r="P28" s="262">
        <v>6.4689420018152992</v>
      </c>
      <c r="Q28" s="262">
        <v>6.5506610144129978</v>
      </c>
      <c r="R28" s="262">
        <v>6.8086078273088813</v>
      </c>
      <c r="S28" s="262">
        <v>7.4253939647614313</v>
      </c>
      <c r="T28" s="262">
        <v>6.9072177523734943</v>
      </c>
      <c r="U28" s="262">
        <v>7.9542611177749709</v>
      </c>
      <c r="V28" s="262">
        <v>9.1708118552409399</v>
      </c>
      <c r="W28" s="262">
        <v>8.4926740332274413</v>
      </c>
      <c r="X28" s="262">
        <v>7.0740895625294584</v>
      </c>
      <c r="Y28" s="262">
        <v>8.3569898208624451</v>
      </c>
      <c r="DA28" s="72" t="s">
        <v>3145</v>
      </c>
    </row>
    <row r="29" spans="1:105" ht="12" customHeight="1" x14ac:dyDescent="0.25">
      <c r="A29" s="59" t="s">
        <v>28</v>
      </c>
      <c r="B29" s="230">
        <v>0.70137403031188128</v>
      </c>
      <c r="C29" s="230">
        <v>0.89493046848767543</v>
      </c>
      <c r="D29" s="230">
        <v>0.1780587172078055</v>
      </c>
      <c r="E29" s="230">
        <v>0.1154341541525343</v>
      </c>
      <c r="F29" s="230">
        <v>0</v>
      </c>
      <c r="G29" s="230">
        <v>5.9624855726202783E-2</v>
      </c>
      <c r="H29" s="230">
        <v>5.8001059152885399E-2</v>
      </c>
      <c r="I29" s="230">
        <v>0</v>
      </c>
      <c r="J29" s="230">
        <v>0</v>
      </c>
      <c r="K29" s="230">
        <v>0</v>
      </c>
      <c r="L29" s="230">
        <v>0</v>
      </c>
      <c r="M29" s="230">
        <v>0</v>
      </c>
      <c r="N29" s="230">
        <v>0</v>
      </c>
      <c r="O29" s="230">
        <v>0</v>
      </c>
      <c r="P29" s="230">
        <v>0</v>
      </c>
      <c r="Q29" s="230">
        <v>0</v>
      </c>
      <c r="R29" s="230">
        <v>0</v>
      </c>
      <c r="S29" s="230">
        <v>0</v>
      </c>
      <c r="T29" s="230">
        <v>0</v>
      </c>
      <c r="U29" s="230">
        <v>0</v>
      </c>
      <c r="V29" s="230">
        <v>0</v>
      </c>
      <c r="W29" s="230">
        <v>0</v>
      </c>
      <c r="X29" s="230">
        <v>0</v>
      </c>
      <c r="Y29" s="230">
        <v>0</v>
      </c>
      <c r="DA29" s="71" t="s">
        <v>3146</v>
      </c>
    </row>
    <row r="30" spans="1:105" ht="12" customHeight="1" x14ac:dyDescent="0.25">
      <c r="A30" s="59" t="s">
        <v>31</v>
      </c>
      <c r="B30" s="230">
        <v>0</v>
      </c>
      <c r="C30" s="230">
        <v>0.16738838321018079</v>
      </c>
      <c r="D30" s="230">
        <v>0.18067467077117999</v>
      </c>
      <c r="E30" s="230">
        <v>0.3526841214934322</v>
      </c>
      <c r="F30" s="230">
        <v>0.60394040863371723</v>
      </c>
      <c r="G30" s="230">
        <v>0.85760438747585432</v>
      </c>
      <c r="H30" s="230">
        <v>1.305888038633096</v>
      </c>
      <c r="I30" s="230">
        <v>0.59820424441760334</v>
      </c>
      <c r="J30" s="230">
        <v>0.43261890987260399</v>
      </c>
      <c r="K30" s="230">
        <v>0.34940778262598682</v>
      </c>
      <c r="L30" s="230">
        <v>0.54347539734083594</v>
      </c>
      <c r="M30" s="230">
        <v>0.39386968972967529</v>
      </c>
      <c r="N30" s="230">
        <v>0.39393961660518451</v>
      </c>
      <c r="O30" s="230">
        <v>0.39388982502652381</v>
      </c>
      <c r="P30" s="230">
        <v>0.53288722940450084</v>
      </c>
      <c r="Q30" s="230">
        <v>0.140660425993133</v>
      </c>
      <c r="R30" s="230">
        <v>0.37279811731108359</v>
      </c>
      <c r="S30" s="230">
        <v>0.4851961076396511</v>
      </c>
      <c r="T30" s="230">
        <v>0.51938390684359192</v>
      </c>
      <c r="U30" s="230">
        <v>0.99617081274728458</v>
      </c>
      <c r="V30" s="230">
        <v>1.4240021340380169</v>
      </c>
      <c r="W30" s="230">
        <v>0.88864851471859985</v>
      </c>
      <c r="X30" s="230">
        <v>0.93464040547102867</v>
      </c>
      <c r="Y30" s="230">
        <v>1.2748918536044751</v>
      </c>
      <c r="DA30" s="71" t="s">
        <v>3147</v>
      </c>
    </row>
    <row r="31" spans="1:105" ht="12" customHeight="1" x14ac:dyDescent="0.25">
      <c r="A31" s="59" t="s">
        <v>159</v>
      </c>
      <c r="B31" s="230">
        <v>9.1044795293198497</v>
      </c>
      <c r="C31" s="230">
        <v>7.2798062437710387</v>
      </c>
      <c r="D31" s="230">
        <v>4.9565573330325332</v>
      </c>
      <c r="E31" s="230">
        <v>5.1437609263165758</v>
      </c>
      <c r="F31" s="230">
        <v>5.6854803853463887</v>
      </c>
      <c r="G31" s="230">
        <v>6.4025857393035519</v>
      </c>
      <c r="H31" s="230">
        <v>7.7967912451283707</v>
      </c>
      <c r="I31" s="230">
        <v>5.9394301719799536</v>
      </c>
      <c r="J31" s="230">
        <v>6.7845173708263351</v>
      </c>
      <c r="K31" s="230">
        <v>5.3101444203773669</v>
      </c>
      <c r="L31" s="230">
        <v>3.4612292625654861</v>
      </c>
      <c r="M31" s="230">
        <v>2.654231792525978</v>
      </c>
      <c r="N31" s="230">
        <v>2.2934096573876288</v>
      </c>
      <c r="O31" s="230">
        <v>2.325724132049162</v>
      </c>
      <c r="P31" s="230">
        <v>2.054615503012208</v>
      </c>
      <c r="Q31" s="230">
        <v>2.0376732373181188</v>
      </c>
      <c r="R31" s="230">
        <v>2.2489869603532289</v>
      </c>
      <c r="S31" s="230">
        <v>2.2988319585234751</v>
      </c>
      <c r="T31" s="230">
        <v>1.9571113130924389</v>
      </c>
      <c r="U31" s="230">
        <v>1.953848713081531</v>
      </c>
      <c r="V31" s="230">
        <v>1.9006827192664071</v>
      </c>
      <c r="W31" s="230">
        <v>2.3317557414065382</v>
      </c>
      <c r="X31" s="230">
        <v>2.894390269943599</v>
      </c>
      <c r="Y31" s="230">
        <v>2.2438189268113899</v>
      </c>
      <c r="DA31" s="71" t="s">
        <v>3148</v>
      </c>
    </row>
    <row r="32" spans="1:105" ht="12" customHeight="1" x14ac:dyDescent="0.25">
      <c r="A32" s="59" t="s">
        <v>32</v>
      </c>
      <c r="B32" s="230">
        <v>3.002851578922817</v>
      </c>
      <c r="C32" s="230">
        <v>0.25479341364396668</v>
      </c>
      <c r="D32" s="230">
        <v>0.2750173891517036</v>
      </c>
      <c r="E32" s="230">
        <v>0.11501187484447641</v>
      </c>
      <c r="F32" s="230">
        <v>0.11675297668502201</v>
      </c>
      <c r="G32" s="230">
        <v>0.12224502386586621</v>
      </c>
      <c r="H32" s="230">
        <v>0.12046933976006639</v>
      </c>
      <c r="I32" s="230">
        <v>0</v>
      </c>
      <c r="J32" s="230">
        <v>0</v>
      </c>
      <c r="K32" s="230">
        <v>0.1220579062571148</v>
      </c>
      <c r="L32" s="230">
        <v>0</v>
      </c>
      <c r="M32" s="230">
        <v>0</v>
      </c>
      <c r="N32" s="230">
        <v>0</v>
      </c>
      <c r="O32" s="230">
        <v>0</v>
      </c>
      <c r="P32" s="230">
        <v>0</v>
      </c>
      <c r="Q32" s="230">
        <v>0</v>
      </c>
      <c r="R32" s="230">
        <v>0</v>
      </c>
      <c r="S32" s="230">
        <v>0</v>
      </c>
      <c r="T32" s="230">
        <v>0</v>
      </c>
      <c r="U32" s="230">
        <v>0</v>
      </c>
      <c r="V32" s="230">
        <v>0</v>
      </c>
      <c r="W32" s="230">
        <v>0</v>
      </c>
      <c r="X32" s="230">
        <v>0</v>
      </c>
      <c r="Y32" s="230">
        <v>0</v>
      </c>
      <c r="DA32" s="71" t="s">
        <v>3149</v>
      </c>
    </row>
    <row r="33" spans="1:105" ht="12" customHeight="1" x14ac:dyDescent="0.25">
      <c r="A33" s="59" t="s">
        <v>35</v>
      </c>
      <c r="B33" s="230">
        <v>5.0738567810087307</v>
      </c>
      <c r="C33" s="230">
        <v>5.5702090643432616</v>
      </c>
      <c r="D33" s="230">
        <v>5.4653737690596946</v>
      </c>
      <c r="E33" s="230">
        <v>4.3362083983895872</v>
      </c>
      <c r="F33" s="230">
        <v>4.5304824576667864</v>
      </c>
      <c r="G33" s="230">
        <v>6.8902555417523121</v>
      </c>
      <c r="H33" s="230">
        <v>7.3683909958595777</v>
      </c>
      <c r="I33" s="230">
        <v>4.9318968397231098</v>
      </c>
      <c r="J33" s="230">
        <v>4.8969699149653447</v>
      </c>
      <c r="K33" s="230">
        <v>4.5219655345566681</v>
      </c>
      <c r="L33" s="230">
        <v>4.9201906313941377</v>
      </c>
      <c r="M33" s="230">
        <v>4.5691462750348064</v>
      </c>
      <c r="N33" s="230">
        <v>5.0923369197288366</v>
      </c>
      <c r="O33" s="230">
        <v>3.9313878122945591</v>
      </c>
      <c r="P33" s="230">
        <v>3.8814392693985909</v>
      </c>
      <c r="Q33" s="230">
        <v>4.3723273511017462</v>
      </c>
      <c r="R33" s="230">
        <v>4.186822749644568</v>
      </c>
      <c r="S33" s="230">
        <v>4.6413658985983037</v>
      </c>
      <c r="T33" s="230">
        <v>4.4307225324374642</v>
      </c>
      <c r="U33" s="230">
        <v>5.0042415919461556</v>
      </c>
      <c r="V33" s="230">
        <v>5.8461270019365177</v>
      </c>
      <c r="W33" s="230">
        <v>5.2722697771023048</v>
      </c>
      <c r="X33" s="230">
        <v>3.2450588871148289</v>
      </c>
      <c r="Y33" s="230">
        <v>4.8382790404465803</v>
      </c>
      <c r="DA33" s="71" t="s">
        <v>3150</v>
      </c>
    </row>
    <row r="34" spans="1:105" ht="12" customHeight="1" x14ac:dyDescent="0.25">
      <c r="A34" s="60" t="s">
        <v>3077</v>
      </c>
      <c r="B34" s="262">
        <v>0.49221821344028099</v>
      </c>
      <c r="C34" s="262">
        <v>0.54171645575815641</v>
      </c>
      <c r="D34" s="262">
        <v>0.54977654373800322</v>
      </c>
      <c r="E34" s="262">
        <v>0.67223683875090023</v>
      </c>
      <c r="F34" s="262">
        <v>0.70103083230932917</v>
      </c>
      <c r="G34" s="262">
        <v>0.74606677901464491</v>
      </c>
      <c r="H34" s="262">
        <v>0.89215231792474603</v>
      </c>
      <c r="I34" s="262">
        <v>0.8658410602318537</v>
      </c>
      <c r="J34" s="262">
        <v>0.74031612422247395</v>
      </c>
      <c r="K34" s="262">
        <v>0.65053124920010286</v>
      </c>
      <c r="L34" s="262">
        <v>0.70448090029329724</v>
      </c>
      <c r="M34" s="262">
        <v>0.67764382631829256</v>
      </c>
      <c r="N34" s="262">
        <v>0.63624800190636388</v>
      </c>
      <c r="O34" s="262">
        <v>0.66197057101114565</v>
      </c>
      <c r="P34" s="262">
        <v>0.68418575751987309</v>
      </c>
      <c r="Q34" s="262">
        <v>0.69319309446058708</v>
      </c>
      <c r="R34" s="262">
        <v>0.75233262354722552</v>
      </c>
      <c r="S34" s="262">
        <v>0.79995361654375541</v>
      </c>
      <c r="T34" s="262">
        <v>0.75210135330686312</v>
      </c>
      <c r="U34" s="262">
        <v>0.78123957386808929</v>
      </c>
      <c r="V34" s="262">
        <v>0.75069202791776168</v>
      </c>
      <c r="W34" s="262">
        <v>0.8000125264967316</v>
      </c>
      <c r="X34" s="262">
        <v>0.75448159297509265</v>
      </c>
      <c r="Y34" s="262">
        <v>0.69737594237095901</v>
      </c>
      <c r="DA34" s="72" t="s">
        <v>3151</v>
      </c>
    </row>
    <row r="35" spans="1:105" ht="12" customHeight="1" x14ac:dyDescent="0.25">
      <c r="A35" s="57" t="s">
        <v>3079</v>
      </c>
      <c r="B35" s="261">
        <f t="shared" ref="B35:Y35" si="1">B36+B42+B53</f>
        <v>2.72503776907707</v>
      </c>
      <c r="C35" s="261">
        <f t="shared" si="1"/>
        <v>2.9371899615747914</v>
      </c>
      <c r="D35" s="261">
        <f t="shared" si="1"/>
        <v>2.5002590602744195</v>
      </c>
      <c r="E35" s="261">
        <f t="shared" si="1"/>
        <v>2.2433739985077819</v>
      </c>
      <c r="F35" s="261">
        <f t="shared" si="1"/>
        <v>2.2248471891505881</v>
      </c>
      <c r="G35" s="261">
        <f t="shared" si="1"/>
        <v>2.3656547244723041</v>
      </c>
      <c r="H35" s="261">
        <f t="shared" si="1"/>
        <v>2.3666470088947529</v>
      </c>
      <c r="I35" s="261">
        <f t="shared" si="1"/>
        <v>2.18735372956515</v>
      </c>
      <c r="J35" s="261">
        <f t="shared" si="1"/>
        <v>2.0381521733381347</v>
      </c>
      <c r="K35" s="261">
        <f t="shared" si="1"/>
        <v>1.6299104832199904</v>
      </c>
      <c r="L35" s="261">
        <f t="shared" si="1"/>
        <v>1.7464312124257584</v>
      </c>
      <c r="M35" s="261">
        <f t="shared" si="1"/>
        <v>1.5652516145040387</v>
      </c>
      <c r="N35" s="261">
        <f t="shared" si="1"/>
        <v>1.3523717750537929</v>
      </c>
      <c r="O35" s="261">
        <f t="shared" si="1"/>
        <v>1.3180711336784754</v>
      </c>
      <c r="P35" s="261">
        <f t="shared" si="1"/>
        <v>1.3133002660921362</v>
      </c>
      <c r="Q35" s="261">
        <f t="shared" si="1"/>
        <v>1.2517956632030998</v>
      </c>
      <c r="R35" s="261">
        <f t="shared" si="1"/>
        <v>1.2471508501852735</v>
      </c>
      <c r="S35" s="261">
        <f t="shared" si="1"/>
        <v>1.3599287204090769</v>
      </c>
      <c r="T35" s="261">
        <f t="shared" si="1"/>
        <v>1.1089030880740107</v>
      </c>
      <c r="U35" s="261">
        <f t="shared" si="1"/>
        <v>1.1944600657096469</v>
      </c>
      <c r="V35" s="261">
        <f t="shared" si="1"/>
        <v>1.3341014170476329</v>
      </c>
      <c r="W35" s="261">
        <f t="shared" si="1"/>
        <v>1.4212399792425432</v>
      </c>
      <c r="X35" s="261">
        <f t="shared" si="1"/>
        <v>0.7842455941593176</v>
      </c>
      <c r="Y35" s="261">
        <f t="shared" si="1"/>
        <v>1.0669347039921036</v>
      </c>
      <c r="DA35" s="70"/>
    </row>
    <row r="36" spans="1:105" ht="12" customHeight="1" x14ac:dyDescent="0.25">
      <c r="A36" s="60" t="s">
        <v>3080</v>
      </c>
      <c r="B36" s="262">
        <v>0.96031651906000159</v>
      </c>
      <c r="C36" s="262">
        <v>1.0948422297132041</v>
      </c>
      <c r="D36" s="262">
        <v>0.86796550037265341</v>
      </c>
      <c r="E36" s="262">
        <v>0.93177700202971536</v>
      </c>
      <c r="F36" s="262">
        <v>0.91540372761006772</v>
      </c>
      <c r="G36" s="262">
        <v>0.93898241003610294</v>
      </c>
      <c r="H36" s="262">
        <v>0.9443747781373546</v>
      </c>
      <c r="I36" s="262">
        <v>0.8243140945606231</v>
      </c>
      <c r="J36" s="262">
        <v>0.76710888873787275</v>
      </c>
      <c r="K36" s="262">
        <v>0.65545729966698518</v>
      </c>
      <c r="L36" s="262">
        <v>0.70601632214279908</v>
      </c>
      <c r="M36" s="262">
        <v>0.62397348692698895</v>
      </c>
      <c r="N36" s="262">
        <v>0.53959009682096348</v>
      </c>
      <c r="O36" s="262">
        <v>0.5384067886026197</v>
      </c>
      <c r="P36" s="262">
        <v>0.53904307560536868</v>
      </c>
      <c r="Q36" s="262">
        <v>0.51186551614635234</v>
      </c>
      <c r="R36" s="262">
        <v>0.50896665351933068</v>
      </c>
      <c r="S36" s="262">
        <v>0.55660289555034326</v>
      </c>
      <c r="T36" s="262">
        <v>0.45561074908684063</v>
      </c>
      <c r="U36" s="262">
        <v>0.48996536438158328</v>
      </c>
      <c r="V36" s="262">
        <v>0.55863367640134187</v>
      </c>
      <c r="W36" s="262">
        <v>0.6008987183343405</v>
      </c>
      <c r="X36" s="262">
        <v>0.29667550689034278</v>
      </c>
      <c r="Y36" s="262">
        <v>0.45013652145197158</v>
      </c>
      <c r="DA36" s="72" t="s">
        <v>3152</v>
      </c>
    </row>
    <row r="37" spans="1:105" ht="12" customHeight="1" x14ac:dyDescent="0.25">
      <c r="A37" s="59" t="s">
        <v>28</v>
      </c>
      <c r="B37" s="230">
        <v>0.12107051713717</v>
      </c>
      <c r="C37" s="230">
        <v>0.1544820451556107</v>
      </c>
      <c r="D37" s="230">
        <v>3.073632618468071E-2</v>
      </c>
      <c r="E37" s="230">
        <v>1.9926133752520819E-2</v>
      </c>
      <c r="F37" s="230">
        <v>0</v>
      </c>
      <c r="G37" s="230">
        <v>1.0292385809880251E-2</v>
      </c>
      <c r="H37" s="230">
        <v>1.0012087591867121E-2</v>
      </c>
      <c r="I37" s="230">
        <v>0</v>
      </c>
      <c r="J37" s="230">
        <v>0</v>
      </c>
      <c r="K37" s="230">
        <v>0</v>
      </c>
      <c r="L37" s="230">
        <v>0</v>
      </c>
      <c r="M37" s="230">
        <v>0</v>
      </c>
      <c r="N37" s="230">
        <v>0</v>
      </c>
      <c r="O37" s="230">
        <v>0</v>
      </c>
      <c r="P37" s="230">
        <v>0</v>
      </c>
      <c r="Q37" s="230">
        <v>0</v>
      </c>
      <c r="R37" s="230">
        <v>0</v>
      </c>
      <c r="S37" s="230">
        <v>0</v>
      </c>
      <c r="T37" s="230">
        <v>0</v>
      </c>
      <c r="U37" s="230">
        <v>0</v>
      </c>
      <c r="V37" s="230">
        <v>0</v>
      </c>
      <c r="W37" s="230">
        <v>0</v>
      </c>
      <c r="X37" s="230">
        <v>0</v>
      </c>
      <c r="Y37" s="230">
        <v>0</v>
      </c>
      <c r="DA37" s="71" t="s">
        <v>3153</v>
      </c>
    </row>
    <row r="38" spans="1:105" ht="12" customHeight="1" x14ac:dyDescent="0.25">
      <c r="A38" s="59" t="s">
        <v>31</v>
      </c>
      <c r="B38" s="230">
        <v>0</v>
      </c>
      <c r="C38" s="230">
        <v>2.889442329223359E-2</v>
      </c>
      <c r="D38" s="230">
        <v>3.1187889597406069E-2</v>
      </c>
      <c r="E38" s="230">
        <v>2.608546074925892E-2</v>
      </c>
      <c r="F38" s="230">
        <v>2.6480354265979968E-2</v>
      </c>
      <c r="G38" s="230">
        <v>2.7725987217905271E-2</v>
      </c>
      <c r="H38" s="230">
        <v>2.732325021263899E-2</v>
      </c>
      <c r="I38" s="230">
        <v>2.8539931444235989E-2</v>
      </c>
      <c r="J38" s="230">
        <v>0</v>
      </c>
      <c r="K38" s="230">
        <v>2.6438823340225081E-2</v>
      </c>
      <c r="L38" s="230">
        <v>2.5884263026152071E-2</v>
      </c>
      <c r="M38" s="230">
        <v>0</v>
      </c>
      <c r="N38" s="230">
        <v>0</v>
      </c>
      <c r="O38" s="230">
        <v>0</v>
      </c>
      <c r="P38" s="230">
        <v>2.423790355459297E-2</v>
      </c>
      <c r="Q38" s="230">
        <v>2.428066877262414E-2</v>
      </c>
      <c r="R38" s="230">
        <v>2.371004566733129E-2</v>
      </c>
      <c r="S38" s="230">
        <v>2.7571365922494359E-2</v>
      </c>
      <c r="T38" s="230">
        <v>2.315193416794473E-2</v>
      </c>
      <c r="U38" s="230">
        <v>2.923384145144927E-2</v>
      </c>
      <c r="V38" s="230">
        <v>4.8461093546375941E-2</v>
      </c>
      <c r="W38" s="230">
        <v>5.0279631029081423E-2</v>
      </c>
      <c r="X38" s="230">
        <v>4.0890838898529097E-2</v>
      </c>
      <c r="Y38" s="230">
        <v>3.5207052123968033E-2</v>
      </c>
      <c r="DA38" s="71" t="s">
        <v>3154</v>
      </c>
    </row>
    <row r="39" spans="1:105" ht="12" customHeight="1" x14ac:dyDescent="0.25">
      <c r="A39" s="59" t="s">
        <v>159</v>
      </c>
      <c r="B39" s="230">
        <v>0.15216475476036531</v>
      </c>
      <c r="C39" s="230">
        <v>0.19117776967928701</v>
      </c>
      <c r="D39" s="230">
        <v>7.7890238817949417E-2</v>
      </c>
      <c r="E39" s="230">
        <v>0.15337663808653049</v>
      </c>
      <c r="F39" s="230">
        <v>0.13365398305384671</v>
      </c>
      <c r="G39" s="230">
        <v>0.13987481351479719</v>
      </c>
      <c r="H39" s="230">
        <v>0.13717176595291489</v>
      </c>
      <c r="I39" s="230">
        <v>9.8350992111275501E-2</v>
      </c>
      <c r="J39" s="230">
        <v>7.4155698333710024E-2</v>
      </c>
      <c r="K39" s="230">
        <v>2.2753837545554371E-2</v>
      </c>
      <c r="L39" s="230">
        <v>6.6896517876920886E-2</v>
      </c>
      <c r="M39" s="230">
        <v>6.7668705002469617E-2</v>
      </c>
      <c r="N39" s="230">
        <v>4.4224955200792289E-2</v>
      </c>
      <c r="O39" s="230">
        <v>4.2568524093224133E-2</v>
      </c>
      <c r="P39" s="230">
        <v>4.2033181585918983E-2</v>
      </c>
      <c r="Q39" s="230">
        <v>2.1086803925224811E-2</v>
      </c>
      <c r="R39" s="230">
        <v>2.0635460160197811E-2</v>
      </c>
      <c r="S39" s="230">
        <v>2.8455547938085569E-2</v>
      </c>
      <c r="T39" s="230">
        <v>2.3498228582331662E-2</v>
      </c>
      <c r="U39" s="230">
        <v>2.4255891783414502E-2</v>
      </c>
      <c r="V39" s="230">
        <v>2.1648006877894501E-2</v>
      </c>
      <c r="W39" s="230">
        <v>1.928106109181275E-2</v>
      </c>
      <c r="X39" s="230">
        <v>2.5771143097397121E-2</v>
      </c>
      <c r="Y39" s="230">
        <v>2.4277774618515002E-2</v>
      </c>
      <c r="DA39" s="71" t="s">
        <v>3155</v>
      </c>
    </row>
    <row r="40" spans="1:105" ht="12" customHeight="1" x14ac:dyDescent="0.25">
      <c r="A40" s="59" t="s">
        <v>32</v>
      </c>
      <c r="B40" s="230">
        <v>4.6674011708187378E-2</v>
      </c>
      <c r="C40" s="230">
        <v>4.3982196402827578E-2</v>
      </c>
      <c r="D40" s="230">
        <v>4.7473239794044067E-2</v>
      </c>
      <c r="E40" s="230">
        <v>1.9853240300534619E-2</v>
      </c>
      <c r="F40" s="230">
        <v>2.0153787642057379E-2</v>
      </c>
      <c r="G40" s="230">
        <v>2.1101819595893571E-2</v>
      </c>
      <c r="H40" s="230">
        <v>2.079530269667812E-2</v>
      </c>
      <c r="I40" s="230">
        <v>0</v>
      </c>
      <c r="J40" s="230">
        <v>0</v>
      </c>
      <c r="K40" s="230">
        <v>2.1069519532478161E-2</v>
      </c>
      <c r="L40" s="230">
        <v>0</v>
      </c>
      <c r="M40" s="230">
        <v>0</v>
      </c>
      <c r="N40" s="230">
        <v>0</v>
      </c>
      <c r="O40" s="230">
        <v>0</v>
      </c>
      <c r="P40" s="230">
        <v>0</v>
      </c>
      <c r="Q40" s="230">
        <v>0</v>
      </c>
      <c r="R40" s="230">
        <v>0</v>
      </c>
      <c r="S40" s="230">
        <v>0</v>
      </c>
      <c r="T40" s="230">
        <v>0</v>
      </c>
      <c r="U40" s="230">
        <v>0</v>
      </c>
      <c r="V40" s="230">
        <v>0</v>
      </c>
      <c r="W40" s="230">
        <v>0</v>
      </c>
      <c r="X40" s="230">
        <v>0</v>
      </c>
      <c r="Y40" s="230">
        <v>0</v>
      </c>
      <c r="DA40" s="71" t="s">
        <v>3156</v>
      </c>
    </row>
    <row r="41" spans="1:105" ht="12" customHeight="1" x14ac:dyDescent="0.25">
      <c r="A41" s="59" t="s">
        <v>35</v>
      </c>
      <c r="B41" s="230">
        <v>0.64040723545427891</v>
      </c>
      <c r="C41" s="230">
        <v>0.67630579518324541</v>
      </c>
      <c r="D41" s="230">
        <v>0.68067780597857308</v>
      </c>
      <c r="E41" s="230">
        <v>0.71253552914087048</v>
      </c>
      <c r="F41" s="230">
        <v>0.73511560264818376</v>
      </c>
      <c r="G41" s="230">
        <v>0.73998740389762663</v>
      </c>
      <c r="H41" s="230">
        <v>0.74907237168325558</v>
      </c>
      <c r="I41" s="230">
        <v>0.69742317100511164</v>
      </c>
      <c r="J41" s="230">
        <v>0.6929531904041627</v>
      </c>
      <c r="K41" s="230">
        <v>0.58519511924872758</v>
      </c>
      <c r="L41" s="230">
        <v>0.61323554123972612</v>
      </c>
      <c r="M41" s="230">
        <v>0.55630478192451938</v>
      </c>
      <c r="N41" s="230">
        <v>0.49536514162017109</v>
      </c>
      <c r="O41" s="230">
        <v>0.49583826450939561</v>
      </c>
      <c r="P41" s="230">
        <v>0.47277199046485668</v>
      </c>
      <c r="Q41" s="230">
        <v>0.46649804344850337</v>
      </c>
      <c r="R41" s="230">
        <v>0.46462114769180157</v>
      </c>
      <c r="S41" s="230">
        <v>0.50057598168976336</v>
      </c>
      <c r="T41" s="230">
        <v>0.40896058633656418</v>
      </c>
      <c r="U41" s="230">
        <v>0.4364756311467195</v>
      </c>
      <c r="V41" s="230">
        <v>0.48852457597707138</v>
      </c>
      <c r="W41" s="230">
        <v>0.53133802621344628</v>
      </c>
      <c r="X41" s="230">
        <v>0.23001352489441659</v>
      </c>
      <c r="Y41" s="230">
        <v>0.39065169470948857</v>
      </c>
      <c r="DA41" s="71" t="s">
        <v>3157</v>
      </c>
    </row>
    <row r="42" spans="1:105" ht="12" customHeight="1" x14ac:dyDescent="0.25">
      <c r="A42" s="60" t="s">
        <v>3087</v>
      </c>
      <c r="B42" s="262">
        <v>1.703359142491701</v>
      </c>
      <c r="C42" s="262">
        <v>1.7748149537180049</v>
      </c>
      <c r="D42" s="262">
        <v>1.563755975410555</v>
      </c>
      <c r="E42" s="262">
        <v>1.2277929679890831</v>
      </c>
      <c r="F42" s="262">
        <v>1.2220498459932529</v>
      </c>
      <c r="G42" s="262">
        <v>1.3336643178506471</v>
      </c>
      <c r="H42" s="262">
        <v>1.311052562393489</v>
      </c>
      <c r="I42" s="262">
        <v>1.2551000448246299</v>
      </c>
      <c r="J42" s="262">
        <v>1.178752190169206</v>
      </c>
      <c r="K42" s="262">
        <v>0.89335507021211935</v>
      </c>
      <c r="L42" s="262">
        <v>0.95259117394538895</v>
      </c>
      <c r="M42" s="262">
        <v>0.85680004001540477</v>
      </c>
      <c r="N42" s="262">
        <v>0.73346417790527352</v>
      </c>
      <c r="O42" s="262">
        <v>0.69714015509696747</v>
      </c>
      <c r="P42" s="262">
        <v>0.68896355674082099</v>
      </c>
      <c r="Q42" s="262">
        <v>0.65351361870271629</v>
      </c>
      <c r="R42" s="262">
        <v>0.64439507208583913</v>
      </c>
      <c r="S42" s="262">
        <v>0.70360005589423369</v>
      </c>
      <c r="T42" s="262">
        <v>0.55953204558187686</v>
      </c>
      <c r="U42" s="262">
        <v>0.60710190799823671</v>
      </c>
      <c r="V42" s="262">
        <v>0.68188314000023109</v>
      </c>
      <c r="W42" s="262">
        <v>0.72060814796745376</v>
      </c>
      <c r="X42" s="262">
        <v>0.39351306262036317</v>
      </c>
      <c r="Y42" s="262">
        <v>0.52986020179724136</v>
      </c>
      <c r="DA42" s="72" t="s">
        <v>3158</v>
      </c>
    </row>
    <row r="43" spans="1:105" ht="12" customHeight="1" x14ac:dyDescent="0.25">
      <c r="A43" s="64" t="s">
        <v>28</v>
      </c>
      <c r="B43" s="229">
        <v>3.9371039044294627E-2</v>
      </c>
      <c r="C43" s="229">
        <v>6.2164156288788297E-2</v>
      </c>
      <c r="D43" s="229">
        <v>9.3423538329432971E-3</v>
      </c>
      <c r="E43" s="229">
        <v>1.0891046781478279E-2</v>
      </c>
      <c r="F43" s="229">
        <v>0</v>
      </c>
      <c r="G43" s="229">
        <v>4.7223965161873951E-3</v>
      </c>
      <c r="H43" s="229">
        <v>4.7996906003015252E-3</v>
      </c>
      <c r="I43" s="229">
        <v>0</v>
      </c>
      <c r="J43" s="229">
        <v>0</v>
      </c>
      <c r="K43" s="229">
        <v>0</v>
      </c>
      <c r="L43" s="229">
        <v>0</v>
      </c>
      <c r="M43" s="229">
        <v>0</v>
      </c>
      <c r="N43" s="229">
        <v>0</v>
      </c>
      <c r="O43" s="229">
        <v>0</v>
      </c>
      <c r="P43" s="229">
        <v>0</v>
      </c>
      <c r="Q43" s="229">
        <v>0</v>
      </c>
      <c r="R43" s="229">
        <v>0</v>
      </c>
      <c r="S43" s="229">
        <v>0</v>
      </c>
      <c r="T43" s="229">
        <v>0</v>
      </c>
      <c r="U43" s="229">
        <v>0</v>
      </c>
      <c r="V43" s="229">
        <v>0</v>
      </c>
      <c r="W43" s="229">
        <v>0</v>
      </c>
      <c r="X43" s="229">
        <v>0</v>
      </c>
      <c r="Y43" s="229">
        <v>0</v>
      </c>
      <c r="DA43" s="73" t="s">
        <v>3159</v>
      </c>
    </row>
    <row r="44" spans="1:105" ht="12" customHeight="1" x14ac:dyDescent="0.25">
      <c r="A44" s="64" t="s">
        <v>30</v>
      </c>
      <c r="B44" s="229">
        <v>0</v>
      </c>
      <c r="C44" s="229">
        <v>0</v>
      </c>
      <c r="D44" s="229">
        <v>0</v>
      </c>
      <c r="E44" s="229">
        <v>0</v>
      </c>
      <c r="F44" s="229">
        <v>0</v>
      </c>
      <c r="G44" s="229">
        <v>0</v>
      </c>
      <c r="H44" s="229">
        <v>0</v>
      </c>
      <c r="I44" s="229">
        <v>0</v>
      </c>
      <c r="J44" s="229">
        <v>0</v>
      </c>
      <c r="K44" s="229">
        <v>0</v>
      </c>
      <c r="L44" s="229">
        <v>0</v>
      </c>
      <c r="M44" s="229">
        <v>0</v>
      </c>
      <c r="N44" s="229">
        <v>0</v>
      </c>
      <c r="O44" s="229">
        <v>0</v>
      </c>
      <c r="P44" s="229">
        <v>0</v>
      </c>
      <c r="Q44" s="229">
        <v>0</v>
      </c>
      <c r="R44" s="229">
        <v>0</v>
      </c>
      <c r="S44" s="229">
        <v>0</v>
      </c>
      <c r="T44" s="229">
        <v>0</v>
      </c>
      <c r="U44" s="229">
        <v>0</v>
      </c>
      <c r="V44" s="229">
        <v>0</v>
      </c>
      <c r="W44" s="229">
        <v>0</v>
      </c>
      <c r="X44" s="229">
        <v>0</v>
      </c>
      <c r="Y44" s="229">
        <v>0</v>
      </c>
      <c r="DA44" s="73" t="s">
        <v>3160</v>
      </c>
    </row>
    <row r="45" spans="1:105" ht="12" customHeight="1" x14ac:dyDescent="0.25">
      <c r="A45" s="64" t="s">
        <v>31</v>
      </c>
      <c r="B45" s="229">
        <v>0</v>
      </c>
      <c r="C45" s="229">
        <v>1.174312032356949E-2</v>
      </c>
      <c r="D45" s="229">
        <v>9.5740962739082353E-3</v>
      </c>
      <c r="E45" s="229">
        <v>1.439967006065943E-2</v>
      </c>
      <c r="F45" s="229">
        <v>1.402620325505617E-2</v>
      </c>
      <c r="G45" s="229">
        <v>1.284815768109912E-2</v>
      </c>
      <c r="H45" s="229">
        <v>1.322904239192209E-2</v>
      </c>
      <c r="I45" s="229">
        <v>1.104654854166052E-2</v>
      </c>
      <c r="J45" s="229">
        <v>0</v>
      </c>
      <c r="K45" s="229">
        <v>1.303365164298996E-2</v>
      </c>
      <c r="L45" s="229">
        <v>1.3558121810965371E-2</v>
      </c>
      <c r="M45" s="229">
        <v>0</v>
      </c>
      <c r="N45" s="229">
        <v>0</v>
      </c>
      <c r="O45" s="229">
        <v>0</v>
      </c>
      <c r="P45" s="229">
        <v>1.511515069764291E-2</v>
      </c>
      <c r="Q45" s="229">
        <v>1.507470589768191E-2</v>
      </c>
      <c r="R45" s="229">
        <v>1.561436729976789E-2</v>
      </c>
      <c r="S45" s="229">
        <v>1.8162455480659569E-2</v>
      </c>
      <c r="T45" s="229">
        <v>1.6293848082363071E-2</v>
      </c>
      <c r="U45" s="229">
        <v>2.0393382127648831E-2</v>
      </c>
      <c r="V45" s="229">
        <v>3.499598285752005E-2</v>
      </c>
      <c r="W45" s="229">
        <v>3.8069514488436422E-2</v>
      </c>
      <c r="X45" s="229">
        <v>2.3823415127964671E-2</v>
      </c>
      <c r="Y45" s="229">
        <v>2.7753647227824491E-2</v>
      </c>
      <c r="DA45" s="73" t="s">
        <v>3161</v>
      </c>
    </row>
    <row r="46" spans="1:105" ht="12" customHeight="1" x14ac:dyDescent="0.25">
      <c r="A46" s="64" t="s">
        <v>159</v>
      </c>
      <c r="B46" s="229">
        <v>5.0926210312687223E-2</v>
      </c>
      <c r="C46" s="229">
        <v>7.9175029503485081E-2</v>
      </c>
      <c r="D46" s="229">
        <v>2.4365548962781071E-2</v>
      </c>
      <c r="E46" s="229">
        <v>8.6276914730257045E-2</v>
      </c>
      <c r="F46" s="229">
        <v>7.2140576052098213E-2</v>
      </c>
      <c r="G46" s="229">
        <v>6.6050289097513745E-2</v>
      </c>
      <c r="H46" s="229">
        <v>6.7677162509933816E-2</v>
      </c>
      <c r="I46" s="229">
        <v>3.8791251215043621E-2</v>
      </c>
      <c r="J46" s="229">
        <v>2.8532396492900299E-2</v>
      </c>
      <c r="K46" s="229">
        <v>1.1430362464016439E-2</v>
      </c>
      <c r="L46" s="229">
        <v>3.5706608557281881E-2</v>
      </c>
      <c r="M46" s="229">
        <v>3.520380186783708E-2</v>
      </c>
      <c r="N46" s="229">
        <v>2.447894953210325E-2</v>
      </c>
      <c r="O46" s="229">
        <v>2.6166595609344721E-2</v>
      </c>
      <c r="P46" s="229">
        <v>2.6711055853407498E-2</v>
      </c>
      <c r="Q46" s="229">
        <v>1.33407524743513E-2</v>
      </c>
      <c r="R46" s="229">
        <v>1.3848014883066501E-2</v>
      </c>
      <c r="S46" s="229">
        <v>1.910137349032898E-2</v>
      </c>
      <c r="T46" s="229">
        <v>1.6852055127701791E-2</v>
      </c>
      <c r="U46" s="229">
        <v>1.724256926402741E-2</v>
      </c>
      <c r="V46" s="229">
        <v>1.5930311405796229E-2</v>
      </c>
      <c r="W46" s="229">
        <v>1.487638981530259E-2</v>
      </c>
      <c r="X46" s="229">
        <v>1.530005681539787E-2</v>
      </c>
      <c r="Y46" s="229">
        <v>1.9502066766017959E-2</v>
      </c>
      <c r="DA46" s="73" t="s">
        <v>3162</v>
      </c>
    </row>
    <row r="47" spans="1:105" ht="12" customHeight="1" x14ac:dyDescent="0.25">
      <c r="A47" s="64" t="s">
        <v>32</v>
      </c>
      <c r="B47" s="229">
        <v>1.5143972399462569E-2</v>
      </c>
      <c r="C47" s="229">
        <v>1.765896096235962E-2</v>
      </c>
      <c r="D47" s="229">
        <v>1.4397246020845279E-2</v>
      </c>
      <c r="E47" s="229">
        <v>1.08269013884527E-2</v>
      </c>
      <c r="F47" s="229">
        <v>1.054609715758536E-2</v>
      </c>
      <c r="G47" s="229">
        <v>9.6603419141244509E-3</v>
      </c>
      <c r="H47" s="229">
        <v>9.9467235594731303E-3</v>
      </c>
      <c r="I47" s="229">
        <v>0</v>
      </c>
      <c r="J47" s="229">
        <v>0</v>
      </c>
      <c r="K47" s="229">
        <v>1.026118154049686E-2</v>
      </c>
      <c r="L47" s="229">
        <v>0</v>
      </c>
      <c r="M47" s="229">
        <v>0</v>
      </c>
      <c r="N47" s="229">
        <v>0</v>
      </c>
      <c r="O47" s="229">
        <v>0</v>
      </c>
      <c r="P47" s="229">
        <v>0</v>
      </c>
      <c r="Q47" s="229">
        <v>0</v>
      </c>
      <c r="R47" s="229">
        <v>0</v>
      </c>
      <c r="S47" s="229">
        <v>0</v>
      </c>
      <c r="T47" s="229">
        <v>0</v>
      </c>
      <c r="U47" s="229">
        <v>0</v>
      </c>
      <c r="V47" s="229">
        <v>0</v>
      </c>
      <c r="W47" s="229">
        <v>0</v>
      </c>
      <c r="X47" s="229">
        <v>0</v>
      </c>
      <c r="Y47" s="229">
        <v>0</v>
      </c>
      <c r="DA47" s="73" t="s">
        <v>3163</v>
      </c>
    </row>
    <row r="48" spans="1:105" ht="12" customHeight="1" x14ac:dyDescent="0.25">
      <c r="A48" s="64" t="s">
        <v>33</v>
      </c>
      <c r="B48" s="229">
        <v>0</v>
      </c>
      <c r="C48" s="229">
        <v>0</v>
      </c>
      <c r="D48" s="229">
        <v>0</v>
      </c>
      <c r="E48" s="229">
        <v>0</v>
      </c>
      <c r="F48" s="229">
        <v>0</v>
      </c>
      <c r="G48" s="229">
        <v>0</v>
      </c>
      <c r="H48" s="229">
        <v>0</v>
      </c>
      <c r="I48" s="229">
        <v>0</v>
      </c>
      <c r="J48" s="229">
        <v>0</v>
      </c>
      <c r="K48" s="229">
        <v>0</v>
      </c>
      <c r="L48" s="229">
        <v>0</v>
      </c>
      <c r="M48" s="229">
        <v>0</v>
      </c>
      <c r="N48" s="229">
        <v>0</v>
      </c>
      <c r="O48" s="229">
        <v>0</v>
      </c>
      <c r="P48" s="229">
        <v>0</v>
      </c>
      <c r="Q48" s="229">
        <v>0</v>
      </c>
      <c r="R48" s="229">
        <v>0</v>
      </c>
      <c r="S48" s="229">
        <v>0</v>
      </c>
      <c r="T48" s="229">
        <v>9.8425997943730494E-5</v>
      </c>
      <c r="U48" s="229">
        <v>1.5561948323442459E-3</v>
      </c>
      <c r="V48" s="229">
        <v>6.3843890554536709E-5</v>
      </c>
      <c r="W48" s="229">
        <v>3.1921945277362477E-5</v>
      </c>
      <c r="X48" s="229">
        <v>3.1921945279117393E-5</v>
      </c>
      <c r="Y48" s="229">
        <v>6.3843890557643368E-5</v>
      </c>
      <c r="DA48" s="73" t="s">
        <v>3164</v>
      </c>
    </row>
    <row r="49" spans="1:105" ht="12" customHeight="1" x14ac:dyDescent="0.25">
      <c r="A49" s="64" t="s">
        <v>35</v>
      </c>
      <c r="B49" s="229">
        <v>0.2098251601892866</v>
      </c>
      <c r="C49" s="229">
        <v>0.27420034474863958</v>
      </c>
      <c r="D49" s="229">
        <v>0.20845331209992321</v>
      </c>
      <c r="E49" s="229">
        <v>0.3923882202692332</v>
      </c>
      <c r="F49" s="229">
        <v>0.38844307659565508</v>
      </c>
      <c r="G49" s="229">
        <v>0.34208463976820641</v>
      </c>
      <c r="H49" s="229">
        <v>0.36180555923579749</v>
      </c>
      <c r="I49" s="229">
        <v>0.26929324490321538</v>
      </c>
      <c r="J49" s="229">
        <v>0.26101872533386622</v>
      </c>
      <c r="K49" s="229">
        <v>0.287792909023809</v>
      </c>
      <c r="L49" s="229">
        <v>0.32043979997777888</v>
      </c>
      <c r="M49" s="229">
        <v>0.28332737653724338</v>
      </c>
      <c r="N49" s="229">
        <v>0.26842617460062729</v>
      </c>
      <c r="O49" s="229">
        <v>0.29838206352858487</v>
      </c>
      <c r="P49" s="229">
        <v>0.29412001176773889</v>
      </c>
      <c r="Q49" s="229">
        <v>0.28893053223846232</v>
      </c>
      <c r="R49" s="229">
        <v>0.30524346967242122</v>
      </c>
      <c r="S49" s="229">
        <v>0.32895894177207052</v>
      </c>
      <c r="T49" s="229">
        <v>0.28712647966678889</v>
      </c>
      <c r="U49" s="229">
        <v>0.30375174320349152</v>
      </c>
      <c r="V49" s="229">
        <v>0.35193852469806608</v>
      </c>
      <c r="W49" s="229">
        <v>0.40133918262450419</v>
      </c>
      <c r="X49" s="229">
        <v>0.13368626166437139</v>
      </c>
      <c r="Y49" s="229">
        <v>0.30721012196772318</v>
      </c>
      <c r="DA49" s="73" t="s">
        <v>3165</v>
      </c>
    </row>
    <row r="50" spans="1:105" ht="12" customHeight="1" x14ac:dyDescent="0.25">
      <c r="A50" s="64" t="s">
        <v>36</v>
      </c>
      <c r="B50" s="229">
        <v>0</v>
      </c>
      <c r="C50" s="229">
        <v>0</v>
      </c>
      <c r="D50" s="229">
        <v>0</v>
      </c>
      <c r="E50" s="229">
        <v>0</v>
      </c>
      <c r="F50" s="229">
        <v>0</v>
      </c>
      <c r="G50" s="229">
        <v>0</v>
      </c>
      <c r="H50" s="229">
        <v>0</v>
      </c>
      <c r="I50" s="229">
        <v>0</v>
      </c>
      <c r="J50" s="229">
        <v>0</v>
      </c>
      <c r="K50" s="229">
        <v>0</v>
      </c>
      <c r="L50" s="229">
        <v>0</v>
      </c>
      <c r="M50" s="229">
        <v>0</v>
      </c>
      <c r="N50" s="229">
        <v>0</v>
      </c>
      <c r="O50" s="229">
        <v>0</v>
      </c>
      <c r="P50" s="229">
        <v>0</v>
      </c>
      <c r="Q50" s="229">
        <v>0</v>
      </c>
      <c r="R50" s="229">
        <v>0</v>
      </c>
      <c r="S50" s="229">
        <v>0</v>
      </c>
      <c r="T50" s="229">
        <v>0</v>
      </c>
      <c r="U50" s="229">
        <v>0</v>
      </c>
      <c r="V50" s="229">
        <v>0</v>
      </c>
      <c r="W50" s="229">
        <v>0</v>
      </c>
      <c r="X50" s="229">
        <v>0</v>
      </c>
      <c r="Y50" s="229">
        <v>0</v>
      </c>
      <c r="DA50" s="73" t="s">
        <v>3166</v>
      </c>
    </row>
    <row r="51" spans="1:105" ht="12" customHeight="1" x14ac:dyDescent="0.25">
      <c r="A51" s="64" t="s">
        <v>38</v>
      </c>
      <c r="B51" s="229">
        <v>0.38777930166647218</v>
      </c>
      <c r="C51" s="229">
        <v>0.31955858172196161</v>
      </c>
      <c r="D51" s="229">
        <v>0.35187352352791718</v>
      </c>
      <c r="E51" s="229">
        <v>0.42655723183105387</v>
      </c>
      <c r="F51" s="229">
        <v>0.43589237222023841</v>
      </c>
      <c r="G51" s="229">
        <v>0.48544281138703732</v>
      </c>
      <c r="H51" s="229">
        <v>0.4825706593609923</v>
      </c>
      <c r="I51" s="229">
        <v>0.49765010380543989</v>
      </c>
      <c r="J51" s="229">
        <v>0.47179815036024791</v>
      </c>
      <c r="K51" s="229">
        <v>0.3389475468020588</v>
      </c>
      <c r="L51" s="229">
        <v>0.29370662827501581</v>
      </c>
      <c r="M51" s="229">
        <v>0.24272140569311801</v>
      </c>
      <c r="N51" s="229">
        <v>0.14864873230358319</v>
      </c>
      <c r="O51" s="229">
        <v>0.14433921166547931</v>
      </c>
      <c r="P51" s="229">
        <v>0.13931359191469261</v>
      </c>
      <c r="Q51" s="229">
        <v>0.1342853869705562</v>
      </c>
      <c r="R51" s="229">
        <v>8.6891000724500622E-2</v>
      </c>
      <c r="S51" s="229">
        <v>0.1007605737479354</v>
      </c>
      <c r="T51" s="229">
        <v>7.9153511059190815E-2</v>
      </c>
      <c r="U51" s="229">
        <v>7.3013672115465486E-2</v>
      </c>
      <c r="V51" s="229">
        <v>8.4447991120105842E-2</v>
      </c>
      <c r="W51" s="229">
        <v>8.0528834978235903E-2</v>
      </c>
      <c r="X51" s="229">
        <v>6.8815314876517056E-2</v>
      </c>
      <c r="Y51" s="229">
        <v>6.2765957769693834E-2</v>
      </c>
      <c r="DA51" s="73" t="s">
        <v>3167</v>
      </c>
    </row>
    <row r="52" spans="1:105" ht="12" customHeight="1" x14ac:dyDescent="0.25">
      <c r="A52" s="64" t="s">
        <v>39</v>
      </c>
      <c r="B52" s="229">
        <v>1.000313458879498</v>
      </c>
      <c r="C52" s="229">
        <v>1.010314760169202</v>
      </c>
      <c r="D52" s="229">
        <v>0.94574989469223636</v>
      </c>
      <c r="E52" s="229">
        <v>0.28645298292794852</v>
      </c>
      <c r="F52" s="229">
        <v>0.30100152071261971</v>
      </c>
      <c r="G52" s="229">
        <v>0.41285568148647878</v>
      </c>
      <c r="H52" s="229">
        <v>0.37102372473506851</v>
      </c>
      <c r="I52" s="229">
        <v>0.4383188963592704</v>
      </c>
      <c r="J52" s="229">
        <v>0.41740291798219192</v>
      </c>
      <c r="K52" s="229">
        <v>0.2318894187387483</v>
      </c>
      <c r="L52" s="229">
        <v>0.28918001532434712</v>
      </c>
      <c r="M52" s="229">
        <v>0.29554745591720638</v>
      </c>
      <c r="N52" s="229">
        <v>0.29191032146895968</v>
      </c>
      <c r="O52" s="229">
        <v>0.22825228429355859</v>
      </c>
      <c r="P52" s="229">
        <v>0.21370374650733909</v>
      </c>
      <c r="Q52" s="229">
        <v>0.20188224112166461</v>
      </c>
      <c r="R52" s="229">
        <v>0.222798219506083</v>
      </c>
      <c r="S52" s="229">
        <v>0.2366167114032392</v>
      </c>
      <c r="T52" s="229">
        <v>0.16000772564788851</v>
      </c>
      <c r="U52" s="229">
        <v>0.1911443464552593</v>
      </c>
      <c r="V52" s="229">
        <v>0.19450648602818829</v>
      </c>
      <c r="W52" s="229">
        <v>0.1857623041156973</v>
      </c>
      <c r="X52" s="229">
        <v>0.1518560921908331</v>
      </c>
      <c r="Y52" s="229">
        <v>0.11256456417542431</v>
      </c>
      <c r="DA52" s="73" t="s">
        <v>3168</v>
      </c>
    </row>
    <row r="53" spans="1:105" ht="12" customHeight="1" x14ac:dyDescent="0.25">
      <c r="A53" s="60" t="s">
        <v>3099</v>
      </c>
      <c r="B53" s="262">
        <v>6.1362107525367367E-2</v>
      </c>
      <c r="C53" s="262">
        <v>6.7532778143582245E-2</v>
      </c>
      <c r="D53" s="262">
        <v>6.8537584491210987E-2</v>
      </c>
      <c r="E53" s="262">
        <v>8.3804028488983273E-2</v>
      </c>
      <c r="F53" s="262">
        <v>8.7393615547267545E-2</v>
      </c>
      <c r="G53" s="262">
        <v>9.3007996585553948E-2</v>
      </c>
      <c r="H53" s="262">
        <v>0.1112196683639093</v>
      </c>
      <c r="I53" s="262">
        <v>0.1079395901798971</v>
      </c>
      <c r="J53" s="262">
        <v>9.2291094431056028E-2</v>
      </c>
      <c r="K53" s="262">
        <v>8.1098113340885833E-2</v>
      </c>
      <c r="L53" s="262">
        <v>8.7823716337570371E-2</v>
      </c>
      <c r="M53" s="262">
        <v>8.4478087561644807E-2</v>
      </c>
      <c r="N53" s="262">
        <v>7.9317500327555801E-2</v>
      </c>
      <c r="O53" s="262">
        <v>8.2524189978888302E-2</v>
      </c>
      <c r="P53" s="262">
        <v>8.5293633745946354E-2</v>
      </c>
      <c r="Q53" s="262">
        <v>8.6416528354031324E-2</v>
      </c>
      <c r="R53" s="262">
        <v>9.3789124580103661E-2</v>
      </c>
      <c r="S53" s="262">
        <v>9.9725768964500014E-2</v>
      </c>
      <c r="T53" s="262">
        <v>9.376029340529328E-2</v>
      </c>
      <c r="U53" s="262">
        <v>9.7392793329826824E-2</v>
      </c>
      <c r="V53" s="262">
        <v>9.3584600646059862E-2</v>
      </c>
      <c r="W53" s="262">
        <v>9.9733112940749019E-2</v>
      </c>
      <c r="X53" s="262">
        <v>9.4057024648611626E-2</v>
      </c>
      <c r="Y53" s="262">
        <v>8.6937980742890636E-2</v>
      </c>
      <c r="DA53" s="72" t="s">
        <v>3169</v>
      </c>
    </row>
    <row r="54" spans="1:105" ht="12" customHeight="1" x14ac:dyDescent="0.25">
      <c r="A54" s="57" t="s">
        <v>3101</v>
      </c>
      <c r="B54" s="261">
        <f t="shared" ref="B54:Y54" si="2">B55+B56+B67</f>
        <v>1.6611847244052422</v>
      </c>
      <c r="C54" s="261">
        <f t="shared" si="2"/>
        <v>1.8391005944949983</v>
      </c>
      <c r="D54" s="261">
        <f t="shared" si="2"/>
        <v>1.6658249586705209</v>
      </c>
      <c r="E54" s="261">
        <f t="shared" si="2"/>
        <v>1.8544382620856876</v>
      </c>
      <c r="F54" s="261">
        <f t="shared" si="2"/>
        <v>1.8872127326240451</v>
      </c>
      <c r="G54" s="261">
        <f t="shared" si="2"/>
        <v>1.9920615386493696</v>
      </c>
      <c r="H54" s="261">
        <f t="shared" si="2"/>
        <v>2.2276997403940206</v>
      </c>
      <c r="I54" s="261">
        <f t="shared" si="2"/>
        <v>2.0981036718868089</v>
      </c>
      <c r="J54" s="261">
        <f t="shared" si="2"/>
        <v>1.8478860809981845</v>
      </c>
      <c r="K54" s="261">
        <f t="shared" si="2"/>
        <v>1.5914033262896294</v>
      </c>
      <c r="L54" s="261">
        <f t="shared" si="2"/>
        <v>1.7187232565681589</v>
      </c>
      <c r="M54" s="261">
        <f t="shared" si="2"/>
        <v>1.6102202373538961</v>
      </c>
      <c r="N54" s="261">
        <f t="shared" si="2"/>
        <v>1.4718567661047115</v>
      </c>
      <c r="O54" s="261">
        <f t="shared" si="2"/>
        <v>1.5072403479358103</v>
      </c>
      <c r="P54" s="261">
        <f t="shared" si="2"/>
        <v>1.5423633759408977</v>
      </c>
      <c r="Q54" s="261">
        <f t="shared" si="2"/>
        <v>1.5339263069105735</v>
      </c>
      <c r="R54" s="261">
        <f t="shared" si="2"/>
        <v>1.6261696122158593</v>
      </c>
      <c r="S54" s="261">
        <f t="shared" si="2"/>
        <v>1.741688181141285</v>
      </c>
      <c r="T54" s="261">
        <f t="shared" si="2"/>
        <v>1.5802334508848557</v>
      </c>
      <c r="U54" s="261">
        <f t="shared" si="2"/>
        <v>1.6556854236347522</v>
      </c>
      <c r="V54" s="261">
        <f t="shared" si="2"/>
        <v>1.6601729641325171</v>
      </c>
      <c r="W54" s="261">
        <f t="shared" si="2"/>
        <v>1.7716822850590401</v>
      </c>
      <c r="X54" s="261">
        <f t="shared" si="2"/>
        <v>1.4607967928358649</v>
      </c>
      <c r="Y54" s="261">
        <f t="shared" si="2"/>
        <v>1.4843395330879625</v>
      </c>
      <c r="DA54" s="70"/>
    </row>
    <row r="55" spans="1:105" ht="12" customHeight="1" x14ac:dyDescent="0.25">
      <c r="A55" s="60" t="s">
        <v>3102</v>
      </c>
      <c r="B55" s="262">
        <v>0.61806008962212988</v>
      </c>
      <c r="C55" s="262">
        <v>0.70568715481998368</v>
      </c>
      <c r="D55" s="262">
        <v>0.55029695573815862</v>
      </c>
      <c r="E55" s="262">
        <v>0.59056487098715282</v>
      </c>
      <c r="F55" s="262">
        <v>0.57773983761851233</v>
      </c>
      <c r="G55" s="262">
        <v>0.59362021768682449</v>
      </c>
      <c r="H55" s="262">
        <v>0.59695563717428346</v>
      </c>
      <c r="I55" s="262">
        <v>0.51798297703763063</v>
      </c>
      <c r="J55" s="262">
        <v>0.48138845475258862</v>
      </c>
      <c r="K55" s="262">
        <v>0.41147693096527671</v>
      </c>
      <c r="L55" s="262">
        <v>0.44311682900721028</v>
      </c>
      <c r="M55" s="262">
        <v>0.39191499964176912</v>
      </c>
      <c r="N55" s="262">
        <v>0.33836427642138528</v>
      </c>
      <c r="O55" s="262">
        <v>0.3375770631241421</v>
      </c>
      <c r="P55" s="262">
        <v>0.338067206499509</v>
      </c>
      <c r="Q55" s="262">
        <v>0.32029031968095761</v>
      </c>
      <c r="R55" s="262">
        <v>0.31848576477299723</v>
      </c>
      <c r="S55" s="262">
        <v>0.34853592672383649</v>
      </c>
      <c r="T55" s="262">
        <v>0.28534091438935782</v>
      </c>
      <c r="U55" s="262">
        <v>0.30683672248498511</v>
      </c>
      <c r="V55" s="262">
        <v>0.34964936094640647</v>
      </c>
      <c r="W55" s="262">
        <v>0.37594616367905931</v>
      </c>
      <c r="X55" s="262">
        <v>0.18635947852948281</v>
      </c>
      <c r="Y55" s="262">
        <v>0.2820519562094197</v>
      </c>
      <c r="DA55" s="72" t="s">
        <v>3170</v>
      </c>
    </row>
    <row r="56" spans="1:105" ht="12" customHeight="1" x14ac:dyDescent="0.25">
      <c r="A56" s="60" t="s">
        <v>3104</v>
      </c>
      <c r="B56" s="262">
        <v>0.24925864322148539</v>
      </c>
      <c r="C56" s="262">
        <v>0.25971502796868839</v>
      </c>
      <c r="D56" s="262">
        <v>0.22883001184949719</v>
      </c>
      <c r="E56" s="262">
        <v>0.17966734185614089</v>
      </c>
      <c r="F56" s="262">
        <v>0.1788269302477927</v>
      </c>
      <c r="G56" s="262">
        <v>0.19515987561735221</v>
      </c>
      <c r="H56" s="262">
        <v>0.19185101646633199</v>
      </c>
      <c r="I56" s="262">
        <v>0.18366328419887931</v>
      </c>
      <c r="J56" s="262">
        <v>0.17249102921779291</v>
      </c>
      <c r="K56" s="262">
        <v>0.13072784661863671</v>
      </c>
      <c r="L56" s="262">
        <v>0.13939607780838059</v>
      </c>
      <c r="M56" s="262">
        <v>0.12537861814270601</v>
      </c>
      <c r="N56" s="262">
        <v>0.1073304397619842</v>
      </c>
      <c r="O56" s="262">
        <v>0.10201501542446011</v>
      </c>
      <c r="P56" s="262">
        <v>0.10081850450578279</v>
      </c>
      <c r="Q56" s="262">
        <v>9.5630988122867813E-2</v>
      </c>
      <c r="R56" s="262">
        <v>9.429663854198625E-2</v>
      </c>
      <c r="S56" s="262">
        <v>0.1029603158416796</v>
      </c>
      <c r="T56" s="262">
        <v>8.1878327970614923E-2</v>
      </c>
      <c r="U56" s="262">
        <v>8.8839396290470066E-2</v>
      </c>
      <c r="V56" s="262">
        <v>9.9782401768446702E-2</v>
      </c>
      <c r="W56" s="262">
        <v>0.1054491708624448</v>
      </c>
      <c r="X56" s="262">
        <v>5.7584175663154963E-2</v>
      </c>
      <c r="Y56" s="262">
        <v>7.7536340811747664E-2</v>
      </c>
      <c r="DA56" s="72" t="s">
        <v>3171</v>
      </c>
    </row>
    <row r="57" spans="1:105" ht="12" customHeight="1" x14ac:dyDescent="0.25">
      <c r="A57" s="64" t="s">
        <v>28</v>
      </c>
      <c r="B57" s="229">
        <v>5.7613051350084371E-3</v>
      </c>
      <c r="C57" s="229">
        <v>9.0967036058440826E-3</v>
      </c>
      <c r="D57" s="229">
        <v>1.3671000922847571E-3</v>
      </c>
      <c r="E57" s="229">
        <v>1.593725877469336E-3</v>
      </c>
      <c r="F57" s="229">
        <v>0</v>
      </c>
      <c r="G57" s="229">
        <v>6.9104519359133008E-4</v>
      </c>
      <c r="H57" s="229">
        <v>7.0235591371765134E-4</v>
      </c>
      <c r="I57" s="229">
        <v>0</v>
      </c>
      <c r="J57" s="229">
        <v>0</v>
      </c>
      <c r="K57" s="229">
        <v>0</v>
      </c>
      <c r="L57" s="229">
        <v>0</v>
      </c>
      <c r="M57" s="229">
        <v>0</v>
      </c>
      <c r="N57" s="229">
        <v>0</v>
      </c>
      <c r="O57" s="229">
        <v>0</v>
      </c>
      <c r="P57" s="229">
        <v>0</v>
      </c>
      <c r="Q57" s="229">
        <v>0</v>
      </c>
      <c r="R57" s="229">
        <v>0</v>
      </c>
      <c r="S57" s="229">
        <v>0</v>
      </c>
      <c r="T57" s="229">
        <v>0</v>
      </c>
      <c r="U57" s="229">
        <v>0</v>
      </c>
      <c r="V57" s="229">
        <v>0</v>
      </c>
      <c r="W57" s="229">
        <v>0</v>
      </c>
      <c r="X57" s="229">
        <v>0</v>
      </c>
      <c r="Y57" s="229">
        <v>0</v>
      </c>
      <c r="DA57" s="73" t="s">
        <v>3172</v>
      </c>
    </row>
    <row r="58" spans="1:105" ht="12" customHeight="1" x14ac:dyDescent="0.25">
      <c r="A58" s="64" t="s">
        <v>30</v>
      </c>
      <c r="B58" s="229">
        <v>0</v>
      </c>
      <c r="C58" s="229">
        <v>0</v>
      </c>
      <c r="D58" s="229">
        <v>0</v>
      </c>
      <c r="E58" s="229">
        <v>0</v>
      </c>
      <c r="F58" s="229">
        <v>0</v>
      </c>
      <c r="G58" s="229">
        <v>0</v>
      </c>
      <c r="H58" s="229">
        <v>0</v>
      </c>
      <c r="I58" s="229">
        <v>0</v>
      </c>
      <c r="J58" s="229">
        <v>0</v>
      </c>
      <c r="K58" s="229">
        <v>0</v>
      </c>
      <c r="L58" s="229">
        <v>0</v>
      </c>
      <c r="M58" s="229">
        <v>0</v>
      </c>
      <c r="N58" s="229">
        <v>0</v>
      </c>
      <c r="O58" s="229">
        <v>0</v>
      </c>
      <c r="P58" s="229">
        <v>0</v>
      </c>
      <c r="Q58" s="229">
        <v>0</v>
      </c>
      <c r="R58" s="229">
        <v>0</v>
      </c>
      <c r="S58" s="229">
        <v>0</v>
      </c>
      <c r="T58" s="229">
        <v>0</v>
      </c>
      <c r="U58" s="229">
        <v>0</v>
      </c>
      <c r="V58" s="229">
        <v>0</v>
      </c>
      <c r="W58" s="229">
        <v>0</v>
      </c>
      <c r="X58" s="229">
        <v>0</v>
      </c>
      <c r="Y58" s="229">
        <v>0</v>
      </c>
      <c r="DA58" s="73" t="s">
        <v>3173</v>
      </c>
    </row>
    <row r="59" spans="1:105" ht="12" customHeight="1" x14ac:dyDescent="0.25">
      <c r="A59" s="64" t="s">
        <v>31</v>
      </c>
      <c r="B59" s="229">
        <v>0</v>
      </c>
      <c r="C59" s="229">
        <v>1.7184128502447289E-3</v>
      </c>
      <c r="D59" s="229">
        <v>1.401011793564182E-3</v>
      </c>
      <c r="E59" s="229">
        <v>2.107155286645312E-3</v>
      </c>
      <c r="F59" s="229">
        <v>2.052504551559134E-3</v>
      </c>
      <c r="G59" s="229">
        <v>1.880116924022131E-3</v>
      </c>
      <c r="H59" s="229">
        <v>1.9358531477433731E-3</v>
      </c>
      <c r="I59" s="229">
        <v>1.6164810069042689E-3</v>
      </c>
      <c r="J59" s="229">
        <v>0</v>
      </c>
      <c r="K59" s="229">
        <v>1.907260919738181E-3</v>
      </c>
      <c r="L59" s="229">
        <v>1.9840085175985259E-3</v>
      </c>
      <c r="M59" s="229">
        <v>0</v>
      </c>
      <c r="N59" s="229">
        <v>0</v>
      </c>
      <c r="O59" s="229">
        <v>0</v>
      </c>
      <c r="P59" s="229">
        <v>2.211854130463339E-3</v>
      </c>
      <c r="Q59" s="229">
        <v>2.2059356980481419E-3</v>
      </c>
      <c r="R59" s="229">
        <v>2.284906283597227E-3</v>
      </c>
      <c r="S59" s="229">
        <v>2.65777715206756E-3</v>
      </c>
      <c r="T59" s="229">
        <v>2.384337139803508E-3</v>
      </c>
      <c r="U59" s="229">
        <v>2.9842366374945501E-3</v>
      </c>
      <c r="V59" s="229">
        <v>5.1210874956807923E-3</v>
      </c>
      <c r="W59" s="229">
        <v>5.570848385859163E-3</v>
      </c>
      <c r="X59" s="229">
        <v>3.4861656497244598E-3</v>
      </c>
      <c r="Y59" s="229">
        <v>4.0612905874540016E-3</v>
      </c>
      <c r="DA59" s="73" t="s">
        <v>3174</v>
      </c>
    </row>
    <row r="60" spans="1:105" ht="12" customHeight="1" x14ac:dyDescent="0.25">
      <c r="A60" s="64" t="s">
        <v>159</v>
      </c>
      <c r="B60" s="229">
        <v>7.4522147269446273E-3</v>
      </c>
      <c r="C60" s="229">
        <v>1.1585965601001211E-2</v>
      </c>
      <c r="D60" s="229">
        <v>3.5654980352090191E-3</v>
      </c>
      <c r="E60" s="229">
        <v>1.262520989880115E-2</v>
      </c>
      <c r="F60" s="229">
        <v>1.0556588836373349E-2</v>
      </c>
      <c r="G60" s="229">
        <v>9.6653753363779311E-3</v>
      </c>
      <c r="H60" s="229">
        <v>9.9034415488149161E-3</v>
      </c>
      <c r="I60" s="229">
        <v>5.6764627056755147E-3</v>
      </c>
      <c r="J60" s="229">
        <v>4.1752477561921107E-3</v>
      </c>
      <c r="K60" s="229">
        <v>1.6726458726389289E-3</v>
      </c>
      <c r="L60" s="229">
        <v>5.2250758991491553E-3</v>
      </c>
      <c r="M60" s="229">
        <v>5.1514983956812924E-3</v>
      </c>
      <c r="N60" s="229">
        <v>3.582092346616795E-3</v>
      </c>
      <c r="O60" s="229">
        <v>3.8290516407301451E-3</v>
      </c>
      <c r="P60" s="229">
        <v>3.9087244580108312E-3</v>
      </c>
      <c r="Q60" s="229">
        <v>1.9522000841502979E-3</v>
      </c>
      <c r="R60" s="229">
        <v>2.0264296089753781E-3</v>
      </c>
      <c r="S60" s="229">
        <v>2.7951723867824592E-3</v>
      </c>
      <c r="T60" s="229">
        <v>2.4660215757435818E-3</v>
      </c>
      <c r="U60" s="229">
        <v>2.5231669077825712E-3</v>
      </c>
      <c r="V60" s="229">
        <v>2.3311395160600231E-3</v>
      </c>
      <c r="W60" s="229">
        <v>2.176915395523709E-3</v>
      </c>
      <c r="X60" s="229">
        <v>2.2389121048418561E-3</v>
      </c>
      <c r="Y60" s="229">
        <v>2.8538072687370099E-3</v>
      </c>
      <c r="DA60" s="73" t="s">
        <v>3175</v>
      </c>
    </row>
    <row r="61" spans="1:105" ht="12" customHeight="1" x14ac:dyDescent="0.25">
      <c r="A61" s="64" t="s">
        <v>32</v>
      </c>
      <c r="B61" s="229">
        <v>2.2160717133040278E-3</v>
      </c>
      <c r="C61" s="229">
        <v>2.5840989961401399E-3</v>
      </c>
      <c r="D61" s="229">
        <v>2.106800568218577E-3</v>
      </c>
      <c r="E61" s="229">
        <v>1.5843392523967881E-3</v>
      </c>
      <c r="F61" s="229">
        <v>1.5432481637057331E-3</v>
      </c>
      <c r="G61" s="229">
        <v>1.4136324269513471E-3</v>
      </c>
      <c r="H61" s="229">
        <v>1.4555396786767379E-3</v>
      </c>
      <c r="I61" s="229">
        <v>0</v>
      </c>
      <c r="J61" s="229">
        <v>0</v>
      </c>
      <c r="K61" s="229">
        <v>1.5015554411456479E-3</v>
      </c>
      <c r="L61" s="229">
        <v>0</v>
      </c>
      <c r="M61" s="229">
        <v>0</v>
      </c>
      <c r="N61" s="229">
        <v>0</v>
      </c>
      <c r="O61" s="229">
        <v>0</v>
      </c>
      <c r="P61" s="229">
        <v>0</v>
      </c>
      <c r="Q61" s="229">
        <v>0</v>
      </c>
      <c r="R61" s="229">
        <v>0</v>
      </c>
      <c r="S61" s="229">
        <v>0</v>
      </c>
      <c r="T61" s="229">
        <v>0</v>
      </c>
      <c r="U61" s="229">
        <v>0</v>
      </c>
      <c r="V61" s="229">
        <v>0</v>
      </c>
      <c r="W61" s="229">
        <v>0</v>
      </c>
      <c r="X61" s="229">
        <v>0</v>
      </c>
      <c r="Y61" s="229">
        <v>0</v>
      </c>
      <c r="DA61" s="73" t="s">
        <v>3176</v>
      </c>
    </row>
    <row r="62" spans="1:105" ht="12" customHeight="1" x14ac:dyDescent="0.25">
      <c r="A62" s="64" t="s">
        <v>33</v>
      </c>
      <c r="B62" s="229">
        <v>0</v>
      </c>
      <c r="C62" s="229">
        <v>0</v>
      </c>
      <c r="D62" s="229">
        <v>0</v>
      </c>
      <c r="E62" s="229">
        <v>0</v>
      </c>
      <c r="F62" s="229">
        <v>0</v>
      </c>
      <c r="G62" s="229">
        <v>0</v>
      </c>
      <c r="H62" s="229">
        <v>0</v>
      </c>
      <c r="I62" s="229">
        <v>0</v>
      </c>
      <c r="J62" s="229">
        <v>0</v>
      </c>
      <c r="K62" s="229">
        <v>0</v>
      </c>
      <c r="L62" s="229">
        <v>0</v>
      </c>
      <c r="M62" s="229">
        <v>0</v>
      </c>
      <c r="N62" s="229">
        <v>0</v>
      </c>
      <c r="O62" s="229">
        <v>0</v>
      </c>
      <c r="P62" s="229">
        <v>0</v>
      </c>
      <c r="Q62" s="229">
        <v>0</v>
      </c>
      <c r="R62" s="229">
        <v>0</v>
      </c>
      <c r="S62" s="229">
        <v>0</v>
      </c>
      <c r="T62" s="229">
        <v>1.4403028752519529E-5</v>
      </c>
      <c r="U62" s="229">
        <v>2.277235627073893E-4</v>
      </c>
      <c r="V62" s="229">
        <v>9.3425051362486557E-6</v>
      </c>
      <c r="W62" s="229">
        <v>4.6712525681381023E-6</v>
      </c>
      <c r="X62" s="229">
        <v>4.6712525683949041E-6</v>
      </c>
      <c r="Y62" s="229">
        <v>9.3425051367032617E-6</v>
      </c>
      <c r="DA62" s="73" t="s">
        <v>3177</v>
      </c>
    </row>
    <row r="63" spans="1:105" ht="12" customHeight="1" x14ac:dyDescent="0.25">
      <c r="A63" s="64" t="s">
        <v>35</v>
      </c>
      <c r="B63" s="229">
        <v>3.0704467095533389E-2</v>
      </c>
      <c r="C63" s="229">
        <v>4.0124718386124171E-2</v>
      </c>
      <c r="D63" s="229">
        <v>3.0503719651890641E-2</v>
      </c>
      <c r="E63" s="229">
        <v>5.7419573453740352E-2</v>
      </c>
      <c r="F63" s="229">
        <v>5.6842266452028757E-2</v>
      </c>
      <c r="G63" s="229">
        <v>5.0058470376836077E-2</v>
      </c>
      <c r="H63" s="229">
        <v>5.2944303145127797E-2</v>
      </c>
      <c r="I63" s="229">
        <v>3.9406644892924392E-2</v>
      </c>
      <c r="J63" s="229">
        <v>3.819580481245341E-2</v>
      </c>
      <c r="K63" s="229">
        <v>4.2113766992851583E-2</v>
      </c>
      <c r="L63" s="229">
        <v>4.6891103457951173E-2</v>
      </c>
      <c r="M63" s="229">
        <v>4.1460309632570788E-2</v>
      </c>
      <c r="N63" s="229">
        <v>3.9279763390480567E-2</v>
      </c>
      <c r="O63" s="229">
        <v>4.366331589236442E-2</v>
      </c>
      <c r="P63" s="229">
        <v>4.3039634595363141E-2</v>
      </c>
      <c r="Q63" s="229">
        <v>4.2280239471795142E-2</v>
      </c>
      <c r="R63" s="229">
        <v>4.4667370024778573E-2</v>
      </c>
      <c r="S63" s="229">
        <v>4.8137739984614798E-2</v>
      </c>
      <c r="T63" s="229">
        <v>4.2016245998488189E-2</v>
      </c>
      <c r="U63" s="229">
        <v>4.444908034855731E-2</v>
      </c>
      <c r="V63" s="229">
        <v>5.150042464637699E-2</v>
      </c>
      <c r="W63" s="229">
        <v>5.8729399829485017E-2</v>
      </c>
      <c r="X63" s="229">
        <v>1.956278941331718E-2</v>
      </c>
      <c r="Y63" s="229">
        <v>4.4955157297930058E-2</v>
      </c>
      <c r="DA63" s="73" t="s">
        <v>3178</v>
      </c>
    </row>
    <row r="64" spans="1:105" ht="12" customHeight="1" x14ac:dyDescent="0.25">
      <c r="A64" s="64" t="s">
        <v>36</v>
      </c>
      <c r="B64" s="229">
        <v>0</v>
      </c>
      <c r="C64" s="229">
        <v>0</v>
      </c>
      <c r="D64" s="229">
        <v>0</v>
      </c>
      <c r="E64" s="229">
        <v>0</v>
      </c>
      <c r="F64" s="229">
        <v>0</v>
      </c>
      <c r="G64" s="229">
        <v>0</v>
      </c>
      <c r="H64" s="229">
        <v>0</v>
      </c>
      <c r="I64" s="229">
        <v>0</v>
      </c>
      <c r="J64" s="229">
        <v>0</v>
      </c>
      <c r="K64" s="229">
        <v>0</v>
      </c>
      <c r="L64" s="229">
        <v>0</v>
      </c>
      <c r="M64" s="229">
        <v>0</v>
      </c>
      <c r="N64" s="229">
        <v>0</v>
      </c>
      <c r="O64" s="229">
        <v>0</v>
      </c>
      <c r="P64" s="229">
        <v>0</v>
      </c>
      <c r="Q64" s="229">
        <v>0</v>
      </c>
      <c r="R64" s="229">
        <v>0</v>
      </c>
      <c r="S64" s="229">
        <v>0</v>
      </c>
      <c r="T64" s="229">
        <v>0</v>
      </c>
      <c r="U64" s="229">
        <v>0</v>
      </c>
      <c r="V64" s="229">
        <v>0</v>
      </c>
      <c r="W64" s="229">
        <v>0</v>
      </c>
      <c r="X64" s="229">
        <v>0</v>
      </c>
      <c r="Y64" s="229">
        <v>0</v>
      </c>
      <c r="DA64" s="73" t="s">
        <v>3179</v>
      </c>
    </row>
    <row r="65" spans="1:105" ht="12" customHeight="1" x14ac:dyDescent="0.25">
      <c r="A65" s="64" t="s">
        <v>38</v>
      </c>
      <c r="B65" s="229">
        <v>5.6745133889596538E-2</v>
      </c>
      <c r="C65" s="229">
        <v>4.676215163484608E-2</v>
      </c>
      <c r="D65" s="229">
        <v>5.1490912792373382E-2</v>
      </c>
      <c r="E65" s="229">
        <v>6.2419647278253949E-2</v>
      </c>
      <c r="F65" s="229">
        <v>6.3785691801481401E-2</v>
      </c>
      <c r="G65" s="229">
        <v>7.1036585009873143E-2</v>
      </c>
      <c r="H65" s="229">
        <v>7.0616292718436183E-2</v>
      </c>
      <c r="I65" s="229">
        <v>7.2822921825001857E-2</v>
      </c>
      <c r="J65" s="229">
        <v>6.9039912898917435E-2</v>
      </c>
      <c r="K65" s="229">
        <v>4.9599408328853747E-2</v>
      </c>
      <c r="L65" s="229">
        <v>4.2979142708505037E-2</v>
      </c>
      <c r="M65" s="229">
        <v>3.5518292504877931E-2</v>
      </c>
      <c r="N65" s="229">
        <v>2.1752301324067629E-2</v>
      </c>
      <c r="O65" s="229">
        <v>2.1121673736266371E-2</v>
      </c>
      <c r="P65" s="229">
        <v>2.0386256800883171E-2</v>
      </c>
      <c r="Q65" s="229">
        <v>1.9650461564899271E-2</v>
      </c>
      <c r="R65" s="229">
        <v>1.2715071301442621E-2</v>
      </c>
      <c r="S65" s="229">
        <v>1.474465559029995E-2</v>
      </c>
      <c r="T65" s="229">
        <v>1.158281672998791E-2</v>
      </c>
      <c r="U65" s="229">
        <v>1.0684352109970841E-2</v>
      </c>
      <c r="V65" s="229">
        <v>1.2357576957368039E-2</v>
      </c>
      <c r="W65" s="229">
        <v>1.178407280423528E-2</v>
      </c>
      <c r="X65" s="229">
        <v>1.006999146045533E-2</v>
      </c>
      <c r="Y65" s="229">
        <v>9.1847673716567105E-3</v>
      </c>
      <c r="DA65" s="73" t="s">
        <v>3180</v>
      </c>
    </row>
    <row r="66" spans="1:105" ht="12" customHeight="1" x14ac:dyDescent="0.25">
      <c r="A66" s="64" t="s">
        <v>39</v>
      </c>
      <c r="B66" s="229">
        <v>0.14637945066109831</v>
      </c>
      <c r="C66" s="229">
        <v>0.14784297689448811</v>
      </c>
      <c r="D66" s="229">
        <v>0.13839496891595671</v>
      </c>
      <c r="E66" s="229">
        <v>4.1917690808834007E-2</v>
      </c>
      <c r="F66" s="229">
        <v>4.4046630442644272E-2</v>
      </c>
      <c r="G66" s="229">
        <v>6.041465034970029E-2</v>
      </c>
      <c r="H66" s="229">
        <v>5.4293230313815367E-2</v>
      </c>
      <c r="I66" s="229">
        <v>6.4140773768373321E-2</v>
      </c>
      <c r="J66" s="229">
        <v>6.1080063750229931E-2</v>
      </c>
      <c r="K66" s="229">
        <v>3.3933209063408597E-2</v>
      </c>
      <c r="L66" s="229">
        <v>4.2316747225176712E-2</v>
      </c>
      <c r="M66" s="229">
        <v>4.3248517609576001E-2</v>
      </c>
      <c r="N66" s="229">
        <v>4.2716282700819223E-2</v>
      </c>
      <c r="O66" s="229">
        <v>3.3400974155099142E-2</v>
      </c>
      <c r="P66" s="229">
        <v>3.1272034521062309E-2</v>
      </c>
      <c r="Q66" s="229">
        <v>2.9542151303974959E-2</v>
      </c>
      <c r="R66" s="229">
        <v>3.2602861323192449E-2</v>
      </c>
      <c r="S66" s="229">
        <v>3.4624970727914782E-2</v>
      </c>
      <c r="T66" s="229">
        <v>2.3414503497839221E-2</v>
      </c>
      <c r="U66" s="229">
        <v>2.79708367239574E-2</v>
      </c>
      <c r="V66" s="229">
        <v>2.8462830647824601E-2</v>
      </c>
      <c r="W66" s="229">
        <v>2.718326319477353E-2</v>
      </c>
      <c r="X66" s="229">
        <v>2.222164578224774E-2</v>
      </c>
      <c r="Y66" s="229">
        <v>1.6471975780833179E-2</v>
      </c>
      <c r="DA66" s="73" t="s">
        <v>3181</v>
      </c>
    </row>
    <row r="67" spans="1:105" ht="12" customHeight="1" x14ac:dyDescent="0.25">
      <c r="A67" s="60" t="s">
        <v>3116</v>
      </c>
      <c r="B67" s="262">
        <v>0.79386599156162696</v>
      </c>
      <c r="C67" s="262">
        <v>0.87369841170632623</v>
      </c>
      <c r="D67" s="262">
        <v>0.88669799108286507</v>
      </c>
      <c r="E67" s="262">
        <v>1.0842060492423939</v>
      </c>
      <c r="F67" s="262">
        <v>1.13064596475774</v>
      </c>
      <c r="G67" s="262">
        <v>1.203281445345193</v>
      </c>
      <c r="H67" s="262">
        <v>1.4388930867534051</v>
      </c>
      <c r="I67" s="262">
        <v>1.3964574106502989</v>
      </c>
      <c r="J67" s="262">
        <v>1.1940065970278031</v>
      </c>
      <c r="K67" s="262">
        <v>1.049198548705716</v>
      </c>
      <c r="L67" s="262">
        <v>1.136210349752568</v>
      </c>
      <c r="M67" s="262">
        <v>1.0929266195694209</v>
      </c>
      <c r="N67" s="262">
        <v>1.026162049921342</v>
      </c>
      <c r="O67" s="262">
        <v>1.067648269387208</v>
      </c>
      <c r="P67" s="262">
        <v>1.103477664935606</v>
      </c>
      <c r="Q67" s="262">
        <v>1.118004999106748</v>
      </c>
      <c r="R67" s="262">
        <v>1.2133872089008759</v>
      </c>
      <c r="S67" s="262">
        <v>1.290191938575769</v>
      </c>
      <c r="T67" s="262">
        <v>1.213014208524883</v>
      </c>
      <c r="U67" s="262">
        <v>1.2600093048592971</v>
      </c>
      <c r="V67" s="262">
        <v>1.2107412014176639</v>
      </c>
      <c r="W67" s="262">
        <v>1.2902869505175361</v>
      </c>
      <c r="X67" s="262">
        <v>1.2168531386432271</v>
      </c>
      <c r="Y67" s="262">
        <v>1.1247512360667951</v>
      </c>
      <c r="DA67" s="72" t="s">
        <v>3182</v>
      </c>
    </row>
    <row r="68" spans="1:105" ht="12" customHeight="1" x14ac:dyDescent="0.25">
      <c r="A68" s="57" t="s">
        <v>3118</v>
      </c>
      <c r="B68" s="261">
        <v>13.147703540698281</v>
      </c>
      <c r="C68" s="261">
        <v>8.5209277627499116</v>
      </c>
      <c r="D68" s="261">
        <v>6.4700271175637036</v>
      </c>
      <c r="E68" s="261">
        <v>5.2480792727458674</v>
      </c>
      <c r="F68" s="261">
        <v>6.274774386975432</v>
      </c>
      <c r="G68" s="261">
        <v>9.1111370463827512</v>
      </c>
      <c r="H68" s="261">
        <v>11.144867282629169</v>
      </c>
      <c r="I68" s="261">
        <v>7.2633575133762589</v>
      </c>
      <c r="J68" s="261">
        <v>8.3990700361035575</v>
      </c>
      <c r="K68" s="261">
        <v>6.9565305170176437</v>
      </c>
      <c r="L68" s="261">
        <v>4.931135401547702</v>
      </c>
      <c r="M68" s="261">
        <v>3.894663901627053</v>
      </c>
      <c r="N68" s="261">
        <v>4.2761905255204162</v>
      </c>
      <c r="O68" s="261">
        <v>3.4640950378740611</v>
      </c>
      <c r="P68" s="261">
        <v>3.2120398982979781</v>
      </c>
      <c r="Q68" s="261">
        <v>3.3879954263375658</v>
      </c>
      <c r="R68" s="261">
        <v>3.720026451049784</v>
      </c>
      <c r="S68" s="261">
        <v>3.9597039699212071</v>
      </c>
      <c r="T68" s="261">
        <v>3.8542544681303101</v>
      </c>
      <c r="U68" s="261">
        <v>4.4477973227994934</v>
      </c>
      <c r="V68" s="261">
        <v>4.9099540359118619</v>
      </c>
      <c r="W68" s="261">
        <v>4.6093255615962727</v>
      </c>
      <c r="X68" s="261">
        <v>5.1437423302482106</v>
      </c>
      <c r="Y68" s="261">
        <v>5.0095353308474966</v>
      </c>
      <c r="DA68" s="70" t="s">
        <v>3183</v>
      </c>
    </row>
    <row r="69" spans="1:105" ht="12" customHeight="1" x14ac:dyDescent="0.25">
      <c r="A69" s="41" t="s">
        <v>3120</v>
      </c>
      <c r="B69" s="350">
        <v>14.431467497359611</v>
      </c>
      <c r="C69" s="350">
        <v>15.80977407169857</v>
      </c>
      <c r="D69" s="350">
        <v>15.245517636073449</v>
      </c>
      <c r="E69" s="350">
        <v>16.164282134439691</v>
      </c>
      <c r="F69" s="350">
        <v>17.19488440137313</v>
      </c>
      <c r="G69" s="350">
        <v>20.663690386286579</v>
      </c>
      <c r="H69" s="350">
        <v>23.839610701094511</v>
      </c>
      <c r="I69" s="350">
        <v>21.544472384665589</v>
      </c>
      <c r="J69" s="350">
        <v>19.187677814243141</v>
      </c>
      <c r="K69" s="350">
        <v>17.28704405278933</v>
      </c>
      <c r="L69" s="350">
        <v>18.352501857623292</v>
      </c>
      <c r="M69" s="350">
        <v>17.568682466417389</v>
      </c>
      <c r="N69" s="350">
        <v>16.58137561312062</v>
      </c>
      <c r="O69" s="350">
        <v>17.586386921444639</v>
      </c>
      <c r="P69" s="350">
        <v>18.204381442389451</v>
      </c>
      <c r="Q69" s="350">
        <v>18.532606039855921</v>
      </c>
      <c r="R69" s="350">
        <v>19.767388862085092</v>
      </c>
      <c r="S69" s="350">
        <v>21.240065715313129</v>
      </c>
      <c r="T69" s="350">
        <v>20.586928110474819</v>
      </c>
      <c r="U69" s="350">
        <v>21.77699269130461</v>
      </c>
      <c r="V69" s="350">
        <v>20.207849559919101</v>
      </c>
      <c r="W69" s="350">
        <v>22.32242644431415</v>
      </c>
      <c r="X69" s="350">
        <v>21.445307123823309</v>
      </c>
      <c r="Y69" s="350">
        <v>19.864943518133941</v>
      </c>
      <c r="DA69" s="97" t="s">
        <v>3184</v>
      </c>
    </row>
    <row r="70" spans="1:105" ht="12" customHeight="1" x14ac:dyDescent="0.25">
      <c r="A70" s="172"/>
      <c r="B70" s="172"/>
      <c r="C70" s="172"/>
      <c r="D70" s="172"/>
      <c r="E70" s="172"/>
      <c r="F70" s="172"/>
      <c r="G70" s="172"/>
      <c r="H70" s="172"/>
      <c r="I70" s="172"/>
      <c r="J70" s="172"/>
      <c r="K70" s="172"/>
      <c r="L70" s="172"/>
      <c r="M70" s="172"/>
      <c r="N70" s="172"/>
      <c r="O70" s="172"/>
      <c r="P70" s="172"/>
      <c r="Q70" s="172"/>
      <c r="R70" s="172"/>
      <c r="S70" s="172"/>
      <c r="T70" s="172"/>
      <c r="U70" s="172"/>
      <c r="V70" s="172"/>
      <c r="W70" s="172"/>
      <c r="X70" s="172"/>
      <c r="Y70" s="172"/>
      <c r="DA70" s="176"/>
    </row>
    <row r="71" spans="1:105" ht="15" customHeight="1" x14ac:dyDescent="0.25">
      <c r="A71" s="32" t="s">
        <v>101</v>
      </c>
      <c r="B71" s="257"/>
      <c r="C71" s="257"/>
      <c r="D71" s="257"/>
      <c r="E71" s="257"/>
      <c r="F71" s="257"/>
      <c r="G71" s="257"/>
      <c r="H71" s="257"/>
      <c r="I71" s="257"/>
      <c r="J71" s="257"/>
      <c r="K71" s="257"/>
      <c r="L71" s="257"/>
      <c r="M71" s="257"/>
      <c r="N71" s="257"/>
      <c r="O71" s="257"/>
      <c r="P71" s="257"/>
      <c r="Q71" s="257"/>
      <c r="R71" s="257"/>
      <c r="S71" s="257"/>
      <c r="T71" s="257"/>
      <c r="U71" s="257"/>
      <c r="V71" s="257"/>
      <c r="W71" s="257"/>
      <c r="X71" s="257"/>
      <c r="Y71" s="257"/>
      <c r="DA71" s="88"/>
    </row>
    <row r="72" spans="1:105" ht="12" customHeight="1" x14ac:dyDescent="0.25">
      <c r="A72" s="172"/>
      <c r="B72" s="172"/>
      <c r="C72" s="172"/>
      <c r="D72" s="172"/>
      <c r="E72" s="172"/>
      <c r="F72" s="172"/>
      <c r="G72" s="172"/>
      <c r="H72" s="172"/>
      <c r="I72" s="172"/>
      <c r="J72" s="172"/>
      <c r="K72" s="172"/>
      <c r="L72" s="172"/>
      <c r="M72" s="172"/>
      <c r="N72" s="172"/>
      <c r="O72" s="172"/>
      <c r="P72" s="172"/>
      <c r="Q72" s="172"/>
      <c r="R72" s="172"/>
      <c r="S72" s="172"/>
      <c r="T72" s="172"/>
      <c r="U72" s="172"/>
      <c r="V72" s="172"/>
      <c r="W72" s="172"/>
      <c r="X72" s="172"/>
      <c r="Y72" s="172"/>
      <c r="DA72" s="176"/>
    </row>
    <row r="73" spans="1:105" ht="12" customHeight="1" x14ac:dyDescent="0.25">
      <c r="A73" s="35" t="s">
        <v>27</v>
      </c>
      <c r="B73" s="232">
        <f t="shared" ref="B73:Y73" si="3">SUM(B$74:B$78,B$79,B$81:B$82,B$84:B$86,B$88:B$90,B$91:B$92)</f>
        <v>1</v>
      </c>
      <c r="C73" s="232">
        <f t="shared" si="3"/>
        <v>0.99999999999999989</v>
      </c>
      <c r="D73" s="232">
        <f t="shared" si="3"/>
        <v>1.0000000000000002</v>
      </c>
      <c r="E73" s="232">
        <f t="shared" si="3"/>
        <v>1</v>
      </c>
      <c r="F73" s="232">
        <f t="shared" si="3"/>
        <v>1</v>
      </c>
      <c r="G73" s="232">
        <f t="shared" si="3"/>
        <v>0.99999999999999978</v>
      </c>
      <c r="H73" s="232">
        <f t="shared" si="3"/>
        <v>1</v>
      </c>
      <c r="I73" s="232">
        <f t="shared" si="3"/>
        <v>1</v>
      </c>
      <c r="J73" s="232">
        <f t="shared" si="3"/>
        <v>0.99999999999999989</v>
      </c>
      <c r="K73" s="232">
        <f t="shared" si="3"/>
        <v>1</v>
      </c>
      <c r="L73" s="232">
        <f t="shared" si="3"/>
        <v>1</v>
      </c>
      <c r="M73" s="232">
        <f t="shared" si="3"/>
        <v>0.99999999999999989</v>
      </c>
      <c r="N73" s="232">
        <f t="shared" si="3"/>
        <v>1.0000000000000002</v>
      </c>
      <c r="O73" s="232">
        <f t="shared" si="3"/>
        <v>1</v>
      </c>
      <c r="P73" s="232">
        <f t="shared" si="3"/>
        <v>1</v>
      </c>
      <c r="Q73" s="232">
        <f t="shared" si="3"/>
        <v>1</v>
      </c>
      <c r="R73" s="232">
        <f t="shared" si="3"/>
        <v>1</v>
      </c>
      <c r="S73" s="232">
        <f t="shared" si="3"/>
        <v>0.99999999999999978</v>
      </c>
      <c r="T73" s="232">
        <f t="shared" si="3"/>
        <v>1.0000000000000002</v>
      </c>
      <c r="U73" s="232">
        <f t="shared" si="3"/>
        <v>1</v>
      </c>
      <c r="V73" s="232">
        <f t="shared" si="3"/>
        <v>0.99999999999999978</v>
      </c>
      <c r="W73" s="232">
        <f t="shared" si="3"/>
        <v>0.99999999999999978</v>
      </c>
      <c r="X73" s="232">
        <f t="shared" si="3"/>
        <v>1</v>
      </c>
      <c r="Y73" s="232">
        <f t="shared" si="3"/>
        <v>1</v>
      </c>
      <c r="DA73" s="95"/>
    </row>
    <row r="74" spans="1:105" ht="12" customHeight="1" x14ac:dyDescent="0.25">
      <c r="A74" s="55" t="s">
        <v>91</v>
      </c>
      <c r="B74" s="299">
        <f t="shared" ref="B74:Y74" si="4">IF(B$6=0,0,B$6/B$5)</f>
        <v>1.4091895826109049E-2</v>
      </c>
      <c r="C74" s="299">
        <f t="shared" si="4"/>
        <v>1.698755101162526E-2</v>
      </c>
      <c r="D74" s="299">
        <f t="shared" si="4"/>
        <v>1.7970458854927041E-2</v>
      </c>
      <c r="E74" s="299">
        <f t="shared" si="4"/>
        <v>1.7002520252141246E-2</v>
      </c>
      <c r="F74" s="299">
        <f t="shared" si="4"/>
        <v>1.7515992827294734E-2</v>
      </c>
      <c r="G74" s="299">
        <f t="shared" si="4"/>
        <v>2.0047659090395534E-2</v>
      </c>
      <c r="H74" s="299">
        <f t="shared" si="4"/>
        <v>1.9605281252446888E-2</v>
      </c>
      <c r="I74" s="299">
        <f t="shared" si="4"/>
        <v>1.984425273084954E-2</v>
      </c>
      <c r="J74" s="299">
        <f t="shared" si="4"/>
        <v>1.9248119969321499E-2</v>
      </c>
      <c r="K74" s="299">
        <f t="shared" si="4"/>
        <v>2.1031463040975161E-2</v>
      </c>
      <c r="L74" s="299">
        <f t="shared" si="4"/>
        <v>2.2535471705052563E-2</v>
      </c>
      <c r="M74" s="299">
        <f t="shared" si="4"/>
        <v>2.3679958825179634E-2</v>
      </c>
      <c r="N74" s="299">
        <f t="shared" si="4"/>
        <v>2.3455520144151511E-2</v>
      </c>
      <c r="O74" s="299">
        <f t="shared" si="4"/>
        <v>2.6326334194871542E-2</v>
      </c>
      <c r="P74" s="299">
        <f t="shared" si="4"/>
        <v>2.7135285801804666E-2</v>
      </c>
      <c r="Q74" s="299">
        <f t="shared" si="4"/>
        <v>2.7622317200284286E-2</v>
      </c>
      <c r="R74" s="299">
        <f t="shared" si="4"/>
        <v>2.7431924726841424E-2</v>
      </c>
      <c r="S74" s="299">
        <f t="shared" si="4"/>
        <v>2.7617282797552861E-2</v>
      </c>
      <c r="T74" s="299">
        <f t="shared" si="4"/>
        <v>2.9527963085266121E-2</v>
      </c>
      <c r="U74" s="299">
        <f t="shared" si="4"/>
        <v>2.9406347335374245E-2</v>
      </c>
      <c r="V74" s="299">
        <f t="shared" si="4"/>
        <v>2.5804937936697712E-2</v>
      </c>
      <c r="W74" s="299">
        <f t="shared" si="4"/>
        <v>2.8596217138593883E-2</v>
      </c>
      <c r="X74" s="299">
        <f t="shared" si="4"/>
        <v>3.1272767678721114E-2</v>
      </c>
      <c r="Y74" s="299">
        <f t="shared" si="4"/>
        <v>2.874910405274219E-2</v>
      </c>
      <c r="DA74" s="67"/>
    </row>
    <row r="75" spans="1:105" ht="12" customHeight="1" x14ac:dyDescent="0.25">
      <c r="A75" s="173" t="s">
        <v>92</v>
      </c>
      <c r="B75" s="233">
        <f t="shared" ref="B75:Y75" si="5">IF(B$7=0,0,B$7/B$5)</f>
        <v>1.8375283204983771E-3</v>
      </c>
      <c r="C75" s="233">
        <f t="shared" si="5"/>
        <v>2.2187328054562396E-3</v>
      </c>
      <c r="D75" s="233">
        <f t="shared" si="5"/>
        <v>2.3936487622230646E-3</v>
      </c>
      <c r="E75" s="233">
        <f t="shared" si="5"/>
        <v>2.4395350472947493E-3</v>
      </c>
      <c r="F75" s="233">
        <f t="shared" si="5"/>
        <v>2.4817199117691587E-3</v>
      </c>
      <c r="G75" s="233">
        <f t="shared" si="5"/>
        <v>2.6716679455186143E-3</v>
      </c>
      <c r="H75" s="233">
        <f t="shared" si="5"/>
        <v>2.6540208146308003E-3</v>
      </c>
      <c r="I75" s="233">
        <f t="shared" si="5"/>
        <v>2.7875851279875108E-3</v>
      </c>
      <c r="J75" s="233">
        <f t="shared" si="5"/>
        <v>2.6444974951379931E-3</v>
      </c>
      <c r="K75" s="233">
        <f t="shared" si="5"/>
        <v>2.8544481316770485E-3</v>
      </c>
      <c r="L75" s="233">
        <f t="shared" si="5"/>
        <v>3.088171245723251E-3</v>
      </c>
      <c r="M75" s="233">
        <f t="shared" si="5"/>
        <v>3.2528829737783821E-3</v>
      </c>
      <c r="N75" s="233">
        <f t="shared" si="5"/>
        <v>3.2136292129036539E-3</v>
      </c>
      <c r="O75" s="233">
        <f t="shared" si="5"/>
        <v>3.5735259413008252E-3</v>
      </c>
      <c r="P75" s="233">
        <f t="shared" si="5"/>
        <v>3.6806921997272622E-3</v>
      </c>
      <c r="Q75" s="233">
        <f t="shared" si="5"/>
        <v>3.7384266466966892E-3</v>
      </c>
      <c r="R75" s="233">
        <f t="shared" si="5"/>
        <v>3.743333928249441E-3</v>
      </c>
      <c r="S75" s="233">
        <f t="shared" si="5"/>
        <v>3.749761852474243E-3</v>
      </c>
      <c r="T75" s="233">
        <f t="shared" si="5"/>
        <v>3.9546664106776255E-3</v>
      </c>
      <c r="U75" s="233">
        <f t="shared" si="5"/>
        <v>3.9085609836228535E-3</v>
      </c>
      <c r="V75" s="233">
        <f t="shared" si="5"/>
        <v>3.4815591076729885E-3</v>
      </c>
      <c r="W75" s="233">
        <f t="shared" si="5"/>
        <v>3.7993503378452548E-3</v>
      </c>
      <c r="X75" s="233">
        <f t="shared" si="5"/>
        <v>4.1246956147113038E-3</v>
      </c>
      <c r="Y75" s="233">
        <f t="shared" si="5"/>
        <v>3.7887045674579486E-3</v>
      </c>
      <c r="DA75" s="177"/>
    </row>
    <row r="76" spans="1:105" ht="12" customHeight="1" x14ac:dyDescent="0.25">
      <c r="A76" s="173" t="s">
        <v>93</v>
      </c>
      <c r="B76" s="233">
        <f t="shared" ref="B76:Y76" si="6">IF(B$8=0,0,B$8/B$5)</f>
        <v>1.728146271692509E-2</v>
      </c>
      <c r="C76" s="233">
        <f t="shared" si="6"/>
        <v>2.0889512635025281E-2</v>
      </c>
      <c r="D76" s="233">
        <f t="shared" si="6"/>
        <v>2.2830395349721984E-2</v>
      </c>
      <c r="E76" s="233">
        <f t="shared" si="6"/>
        <v>2.4351075854455968E-2</v>
      </c>
      <c r="F76" s="233">
        <f t="shared" si="6"/>
        <v>2.4591058472509125E-2</v>
      </c>
      <c r="G76" s="233">
        <f t="shared" si="6"/>
        <v>2.549040526746436E-2</v>
      </c>
      <c r="H76" s="233">
        <f t="shared" si="6"/>
        <v>2.5577811121062638E-2</v>
      </c>
      <c r="I76" s="233">
        <f t="shared" si="6"/>
        <v>2.7481999500056777E-2</v>
      </c>
      <c r="J76" s="233">
        <f t="shared" si="6"/>
        <v>2.5722709320501105E-2</v>
      </c>
      <c r="K76" s="233">
        <f t="shared" si="6"/>
        <v>2.7554277651747977E-2</v>
      </c>
      <c r="L76" s="233">
        <f t="shared" si="6"/>
        <v>2.9990369250609529E-2</v>
      </c>
      <c r="M76" s="233">
        <f t="shared" si="6"/>
        <v>3.1637371778368686E-2</v>
      </c>
      <c r="N76" s="233">
        <f t="shared" si="6"/>
        <v>3.1204993437371834E-2</v>
      </c>
      <c r="O76" s="233">
        <f t="shared" si="6"/>
        <v>3.4498304066139067E-2</v>
      </c>
      <c r="P76" s="233">
        <f t="shared" si="6"/>
        <v>3.5516819249563292E-2</v>
      </c>
      <c r="Q76" s="233">
        <f t="shared" si="6"/>
        <v>3.6023265157856449E-2</v>
      </c>
      <c r="R76" s="233">
        <f t="shared" si="6"/>
        <v>3.6257584350682603E-2</v>
      </c>
      <c r="S76" s="233">
        <f t="shared" si="6"/>
        <v>3.6205758102684449E-2</v>
      </c>
      <c r="T76" s="233">
        <f t="shared" si="6"/>
        <v>3.7852856828640237E-2</v>
      </c>
      <c r="U76" s="233">
        <f t="shared" si="6"/>
        <v>3.7227830516173441E-2</v>
      </c>
      <c r="V76" s="233">
        <f t="shared" si="6"/>
        <v>3.3481632654849082E-2</v>
      </c>
      <c r="W76" s="233">
        <f t="shared" si="6"/>
        <v>3.6178123244213066E-2</v>
      </c>
      <c r="X76" s="233">
        <f t="shared" si="6"/>
        <v>3.9088137094307203E-2</v>
      </c>
      <c r="Y76" s="233">
        <f t="shared" si="6"/>
        <v>3.5884469165247623E-2</v>
      </c>
      <c r="DA76" s="177"/>
    </row>
    <row r="77" spans="1:105" ht="12" customHeight="1" x14ac:dyDescent="0.25">
      <c r="A77" s="173" t="s">
        <v>94</v>
      </c>
      <c r="B77" s="233">
        <f t="shared" ref="B77:Y77" si="7">IF(B$9=0,0,B$9/B$5)</f>
        <v>4.9714677867624619E-3</v>
      </c>
      <c r="C77" s="233">
        <f t="shared" si="7"/>
        <v>5.9910700097151387E-3</v>
      </c>
      <c r="D77" s="233">
        <f t="shared" si="7"/>
        <v>6.3126183049289717E-3</v>
      </c>
      <c r="E77" s="233">
        <f t="shared" si="7"/>
        <v>5.8783278575336466E-3</v>
      </c>
      <c r="F77" s="233">
        <f t="shared" si="7"/>
        <v>6.0728335229509071E-3</v>
      </c>
      <c r="G77" s="233">
        <f t="shared" si="7"/>
        <v>7.0415704945237488E-3</v>
      </c>
      <c r="H77" s="233">
        <f t="shared" si="7"/>
        <v>6.8639128463789762E-3</v>
      </c>
      <c r="I77" s="233">
        <f t="shared" si="7"/>
        <v>6.8929945810364754E-3</v>
      </c>
      <c r="J77" s="233">
        <f t="shared" si="7"/>
        <v>6.7179301143209498E-3</v>
      </c>
      <c r="K77" s="233">
        <f t="shared" si="7"/>
        <v>7.3592568647182959E-3</v>
      </c>
      <c r="L77" s="233">
        <f t="shared" si="7"/>
        <v>7.8695742257053544E-3</v>
      </c>
      <c r="M77" s="233">
        <f t="shared" si="7"/>
        <v>8.2649913481176833E-3</v>
      </c>
      <c r="N77" s="233">
        <f t="shared" si="7"/>
        <v>8.1911981271773314E-3</v>
      </c>
      <c r="O77" s="233">
        <f t="shared" si="7"/>
        <v>9.2117808129643253E-3</v>
      </c>
      <c r="P77" s="233">
        <f t="shared" si="7"/>
        <v>9.4962630077581132E-3</v>
      </c>
      <c r="Q77" s="233">
        <f t="shared" si="7"/>
        <v>9.6711954567110393E-3</v>
      </c>
      <c r="R77" s="233">
        <f t="shared" si="7"/>
        <v>9.5879920509060867E-3</v>
      </c>
      <c r="S77" s="233">
        <f t="shared" si="7"/>
        <v>9.662952420597979E-3</v>
      </c>
      <c r="T77" s="233">
        <f t="shared" si="7"/>
        <v>1.0360878113850905E-2</v>
      </c>
      <c r="U77" s="233">
        <f t="shared" si="7"/>
        <v>1.0334285325131897E-2</v>
      </c>
      <c r="V77" s="233">
        <f t="shared" si="7"/>
        <v>9.040769328528658E-3</v>
      </c>
      <c r="W77" s="233">
        <f t="shared" si="7"/>
        <v>1.0050406968721084E-2</v>
      </c>
      <c r="X77" s="233">
        <f t="shared" si="7"/>
        <v>1.1007427957479535E-2</v>
      </c>
      <c r="Y77" s="233">
        <f t="shared" si="7"/>
        <v>1.0120836087459435E-2</v>
      </c>
      <c r="DA77" s="177"/>
    </row>
    <row r="78" spans="1:105" ht="12" customHeight="1" x14ac:dyDescent="0.25">
      <c r="A78" s="56" t="s">
        <v>95</v>
      </c>
      <c r="B78" s="300">
        <f t="shared" ref="B78:Y78" si="8">IF(B$10=0,0,B$10/B$5)</f>
        <v>2.7226972240998369E-2</v>
      </c>
      <c r="C78" s="300">
        <f t="shared" si="8"/>
        <v>2.9571640700489787E-2</v>
      </c>
      <c r="D78" s="300">
        <f t="shared" si="8"/>
        <v>2.916390992473409E-2</v>
      </c>
      <c r="E78" s="300">
        <f t="shared" si="8"/>
        <v>3.0427633079428463E-2</v>
      </c>
      <c r="F78" s="300">
        <f t="shared" si="8"/>
        <v>2.9724803237300618E-2</v>
      </c>
      <c r="G78" s="300">
        <f t="shared" si="8"/>
        <v>2.9734385066405231E-2</v>
      </c>
      <c r="H78" s="300">
        <f t="shared" si="8"/>
        <v>2.8733923218691448E-2</v>
      </c>
      <c r="I78" s="300">
        <f t="shared" si="8"/>
        <v>2.949623465728491E-2</v>
      </c>
      <c r="J78" s="300">
        <f t="shared" si="8"/>
        <v>3.0123244313292906E-2</v>
      </c>
      <c r="K78" s="300">
        <f t="shared" si="8"/>
        <v>3.2363478166354265E-2</v>
      </c>
      <c r="L78" s="300">
        <f t="shared" si="8"/>
        <v>3.4961732195231528E-2</v>
      </c>
      <c r="M78" s="300">
        <f t="shared" si="8"/>
        <v>3.6639067085751952E-2</v>
      </c>
      <c r="N78" s="300">
        <f t="shared" si="8"/>
        <v>3.7976069177298261E-2</v>
      </c>
      <c r="O78" s="300">
        <f t="shared" si="8"/>
        <v>4.1499616180868566E-2</v>
      </c>
      <c r="P78" s="300">
        <f t="shared" si="8"/>
        <v>4.3091105324535382E-2</v>
      </c>
      <c r="Q78" s="300">
        <f t="shared" si="8"/>
        <v>4.1389104145592187E-2</v>
      </c>
      <c r="R78" s="300">
        <f t="shared" si="8"/>
        <v>4.1388691568415785E-2</v>
      </c>
      <c r="S78" s="300">
        <f t="shared" si="8"/>
        <v>4.1821470023112949E-2</v>
      </c>
      <c r="T78" s="300">
        <f t="shared" si="8"/>
        <v>4.4426221717019522E-2</v>
      </c>
      <c r="U78" s="300">
        <f t="shared" si="8"/>
        <v>4.3235249518167762E-2</v>
      </c>
      <c r="V78" s="300">
        <f t="shared" si="8"/>
        <v>4.0993058956000597E-2</v>
      </c>
      <c r="W78" s="300">
        <f t="shared" si="8"/>
        <v>4.1384412272521272E-2</v>
      </c>
      <c r="X78" s="300">
        <f t="shared" si="8"/>
        <v>4.4508421244875453E-2</v>
      </c>
      <c r="Y78" s="300">
        <f t="shared" si="8"/>
        <v>4.0184439399734283E-2</v>
      </c>
      <c r="DA78" s="68"/>
    </row>
    <row r="79" spans="1:105" ht="12" customHeight="1" x14ac:dyDescent="0.25">
      <c r="A79" s="174" t="s">
        <v>3057</v>
      </c>
      <c r="B79" s="301">
        <f t="shared" ref="B79:Y79" si="9">IF(B$16=0,0,B$16/B$5)</f>
        <v>0.2749605175422265</v>
      </c>
      <c r="C79" s="301">
        <f t="shared" si="9"/>
        <v>0.2895062495059979</v>
      </c>
      <c r="D79" s="301">
        <f t="shared" si="9"/>
        <v>0.29062464872221427</v>
      </c>
      <c r="E79" s="301">
        <f t="shared" si="9"/>
        <v>0.25627099261101183</v>
      </c>
      <c r="F79" s="301">
        <f t="shared" si="9"/>
        <v>0.24607379606064855</v>
      </c>
      <c r="G79" s="301">
        <f t="shared" si="9"/>
        <v>0.23257688073408908</v>
      </c>
      <c r="H79" s="301">
        <f t="shared" si="9"/>
        <v>0.21495747128643275</v>
      </c>
      <c r="I79" s="301">
        <f t="shared" si="9"/>
        <v>0.22349238663304899</v>
      </c>
      <c r="J79" s="301">
        <f t="shared" si="9"/>
        <v>0.22406183337386792</v>
      </c>
      <c r="K79" s="301">
        <f t="shared" si="9"/>
        <v>0.20574308840551284</v>
      </c>
      <c r="L79" s="301">
        <f t="shared" si="9"/>
        <v>0.21173725323869885</v>
      </c>
      <c r="M79" s="301">
        <f t="shared" si="9"/>
        <v>0.2065315224879142</v>
      </c>
      <c r="N79" s="301">
        <f t="shared" si="9"/>
        <v>0.19515951080076219</v>
      </c>
      <c r="O79" s="301">
        <f t="shared" si="9"/>
        <v>0.18233804837379777</v>
      </c>
      <c r="P79" s="301">
        <f t="shared" si="9"/>
        <v>0.17760792244486309</v>
      </c>
      <c r="Q79" s="301">
        <f t="shared" si="9"/>
        <v>0.17076462431592709</v>
      </c>
      <c r="R79" s="301">
        <f t="shared" si="9"/>
        <v>0.162914688867867</v>
      </c>
      <c r="S79" s="301">
        <f t="shared" si="9"/>
        <v>0.16575180139441406</v>
      </c>
      <c r="T79" s="301">
        <f t="shared" si="9"/>
        <v>0.15054219070256308</v>
      </c>
      <c r="U79" s="301">
        <f t="shared" si="9"/>
        <v>0.15154353928267975</v>
      </c>
      <c r="V79" s="301">
        <f t="shared" si="9"/>
        <v>0.16852270605917546</v>
      </c>
      <c r="W79" s="301">
        <f t="shared" si="9"/>
        <v>0.16443345096656603</v>
      </c>
      <c r="X79" s="301">
        <f t="shared" si="9"/>
        <v>0.1281524844795589</v>
      </c>
      <c r="Y79" s="301">
        <f t="shared" si="9"/>
        <v>0.15045689170515567</v>
      </c>
      <c r="DA79" s="178"/>
    </row>
    <row r="80" spans="1:105" ht="12" customHeight="1" x14ac:dyDescent="0.25">
      <c r="A80" s="174" t="s">
        <v>3069</v>
      </c>
      <c r="B80" s="301">
        <f t="shared" ref="B80:Y80" si="10">IF(B$27=0,0,B$27/B$5)</f>
        <v>0.24077308827740329</v>
      </c>
      <c r="C80" s="301">
        <f t="shared" si="10"/>
        <v>0.21311227495383098</v>
      </c>
      <c r="D80" s="301">
        <f t="shared" si="10"/>
        <v>0.19525690875110321</v>
      </c>
      <c r="E80" s="301">
        <f t="shared" si="10"/>
        <v>0.19655649299220065</v>
      </c>
      <c r="F80" s="301">
        <f t="shared" si="10"/>
        <v>0.19986140060799426</v>
      </c>
      <c r="G80" s="301">
        <f t="shared" si="10"/>
        <v>0.20910097282520385</v>
      </c>
      <c r="H80" s="301">
        <f t="shared" si="10"/>
        <v>0.21546346658080348</v>
      </c>
      <c r="I80" s="301">
        <f t="shared" si="10"/>
        <v>0.18735888437729337</v>
      </c>
      <c r="J80" s="301">
        <f t="shared" si="10"/>
        <v>0.20052238048804599</v>
      </c>
      <c r="K80" s="301">
        <f t="shared" si="10"/>
        <v>0.2004676760268401</v>
      </c>
      <c r="L80" s="301">
        <f t="shared" si="10"/>
        <v>0.18259609812455854</v>
      </c>
      <c r="M80" s="301">
        <f t="shared" si="10"/>
        <v>0.17378628651601066</v>
      </c>
      <c r="N80" s="301">
        <f t="shared" si="10"/>
        <v>0.18374754665524823</v>
      </c>
      <c r="O80" s="301">
        <f t="shared" si="10"/>
        <v>0.16473066728283095</v>
      </c>
      <c r="P80" s="301">
        <f t="shared" si="10"/>
        <v>0.16012698156545679</v>
      </c>
      <c r="Q80" s="301">
        <f t="shared" si="10"/>
        <v>0.16115299467475147</v>
      </c>
      <c r="R80" s="301">
        <f t="shared" si="10"/>
        <v>0.1601885701008576</v>
      </c>
      <c r="S80" s="301">
        <f t="shared" si="10"/>
        <v>0.16105174681730905</v>
      </c>
      <c r="T80" s="301">
        <f t="shared" si="10"/>
        <v>0.15925015543051224</v>
      </c>
      <c r="U80" s="301">
        <f t="shared" si="10"/>
        <v>0.16734821873562317</v>
      </c>
      <c r="V80" s="301">
        <f t="shared" si="10"/>
        <v>0.18747485216204851</v>
      </c>
      <c r="W80" s="301">
        <f t="shared" si="10"/>
        <v>0.16869360181345866</v>
      </c>
      <c r="X80" s="301">
        <f t="shared" si="10"/>
        <v>0.15840624327016212</v>
      </c>
      <c r="Y80" s="301">
        <f t="shared" si="10"/>
        <v>0.18138842606208633</v>
      </c>
      <c r="DA80" s="178"/>
    </row>
    <row r="81" spans="1:105" ht="12" customHeight="1" x14ac:dyDescent="0.25">
      <c r="A81" s="62" t="s">
        <v>3070</v>
      </c>
      <c r="B81" s="302">
        <f t="shared" ref="B81:Y81" si="11">IF(B$28=0,0,B$28/B$5)</f>
        <v>0.23432332950485954</v>
      </c>
      <c r="C81" s="302">
        <f t="shared" si="11"/>
        <v>0.2052634986640525</v>
      </c>
      <c r="D81" s="302">
        <f t="shared" si="11"/>
        <v>0.18600715191066983</v>
      </c>
      <c r="E81" s="302">
        <f t="shared" si="11"/>
        <v>0.18424830705177772</v>
      </c>
      <c r="F81" s="302">
        <f t="shared" si="11"/>
        <v>0.187822152320542</v>
      </c>
      <c r="G81" s="302">
        <f t="shared" si="11"/>
        <v>0.1987548172562639</v>
      </c>
      <c r="H81" s="302">
        <f t="shared" si="11"/>
        <v>0.20450521807098343</v>
      </c>
      <c r="I81" s="302">
        <f t="shared" si="11"/>
        <v>0.17420784110654911</v>
      </c>
      <c r="J81" s="302">
        <f t="shared" si="11"/>
        <v>0.18897382950313621</v>
      </c>
      <c r="K81" s="302">
        <f t="shared" si="11"/>
        <v>0.18856250758329379</v>
      </c>
      <c r="L81" s="302">
        <f t="shared" si="11"/>
        <v>0.16923744840131599</v>
      </c>
      <c r="M81" s="302">
        <f t="shared" si="11"/>
        <v>0.15958896965305511</v>
      </c>
      <c r="N81" s="302">
        <f t="shared" si="11"/>
        <v>0.16985615840326657</v>
      </c>
      <c r="O81" s="302">
        <f t="shared" si="11"/>
        <v>0.14981924019016735</v>
      </c>
      <c r="P81" s="302">
        <f t="shared" si="11"/>
        <v>0.14481108006505983</v>
      </c>
      <c r="Q81" s="302">
        <f t="shared" si="11"/>
        <v>0.14573162624556973</v>
      </c>
      <c r="R81" s="302">
        <f t="shared" si="11"/>
        <v>0.14424940380407619</v>
      </c>
      <c r="S81" s="302">
        <f t="shared" si="11"/>
        <v>0.14538870935369924</v>
      </c>
      <c r="T81" s="302">
        <f t="shared" si="11"/>
        <v>0.1436127004869272</v>
      </c>
      <c r="U81" s="302">
        <f t="shared" si="11"/>
        <v>0.15238181260647302</v>
      </c>
      <c r="V81" s="302">
        <f t="shared" si="11"/>
        <v>0.17328991824371345</v>
      </c>
      <c r="W81" s="302">
        <f t="shared" si="11"/>
        <v>0.15417067631465389</v>
      </c>
      <c r="X81" s="302">
        <f t="shared" si="11"/>
        <v>0.14313977990339091</v>
      </c>
      <c r="Y81" s="302">
        <f t="shared" si="11"/>
        <v>0.16741771537201372</v>
      </c>
      <c r="DA81" s="72"/>
    </row>
    <row r="82" spans="1:105" ht="12" customHeight="1" x14ac:dyDescent="0.25">
      <c r="A82" s="62" t="s">
        <v>3077</v>
      </c>
      <c r="B82" s="302">
        <f t="shared" ref="B82:Y82" si="12">IF(B$34=0,0,B$34/B$5)</f>
        <v>6.4497587725437597E-3</v>
      </c>
      <c r="C82" s="302">
        <f t="shared" si="12"/>
        <v>7.8487762897784981E-3</v>
      </c>
      <c r="D82" s="302">
        <f t="shared" si="12"/>
        <v>9.2497568404333978E-3</v>
      </c>
      <c r="E82" s="302">
        <f t="shared" si="12"/>
        <v>1.2308185940422928E-2</v>
      </c>
      <c r="F82" s="302">
        <f t="shared" si="12"/>
        <v>1.2039248287452261E-2</v>
      </c>
      <c r="G82" s="302">
        <f t="shared" si="12"/>
        <v>1.0346155568939922E-2</v>
      </c>
      <c r="H82" s="302">
        <f t="shared" si="12"/>
        <v>1.0958248509820051E-2</v>
      </c>
      <c r="I82" s="302">
        <f t="shared" si="12"/>
        <v>1.3151043270744268E-2</v>
      </c>
      <c r="J82" s="302">
        <f t="shared" si="12"/>
        <v>1.154855098490978E-2</v>
      </c>
      <c r="K82" s="302">
        <f t="shared" si="12"/>
        <v>1.1905168443546291E-2</v>
      </c>
      <c r="L82" s="302">
        <f t="shared" si="12"/>
        <v>1.3358649723242541E-2</v>
      </c>
      <c r="M82" s="302">
        <f t="shared" si="12"/>
        <v>1.4197316862955547E-2</v>
      </c>
      <c r="N82" s="302">
        <f t="shared" si="12"/>
        <v>1.3891388251981704E-2</v>
      </c>
      <c r="O82" s="302">
        <f t="shared" si="12"/>
        <v>1.4911427092663607E-2</v>
      </c>
      <c r="P82" s="302">
        <f t="shared" si="12"/>
        <v>1.5315901500396974E-2</v>
      </c>
      <c r="Q82" s="302">
        <f t="shared" si="12"/>
        <v>1.5421368429181735E-2</v>
      </c>
      <c r="R82" s="302">
        <f t="shared" si="12"/>
        <v>1.5939166296781403E-2</v>
      </c>
      <c r="S82" s="302">
        <f t="shared" si="12"/>
        <v>1.5663037463609829E-2</v>
      </c>
      <c r="T82" s="302">
        <f t="shared" si="12"/>
        <v>1.5637454943585025E-2</v>
      </c>
      <c r="U82" s="302">
        <f t="shared" si="12"/>
        <v>1.4966406129150145E-2</v>
      </c>
      <c r="V82" s="302">
        <f t="shared" si="12"/>
        <v>1.4184933918335049E-2</v>
      </c>
      <c r="W82" s="302">
        <f t="shared" si="12"/>
        <v>1.4522925498804783E-2</v>
      </c>
      <c r="X82" s="302">
        <f t="shared" si="12"/>
        <v>1.5266463366771208E-2</v>
      </c>
      <c r="Y82" s="302">
        <f t="shared" si="12"/>
        <v>1.3970710690072623E-2</v>
      </c>
      <c r="DA82" s="72"/>
    </row>
    <row r="83" spans="1:105" ht="12" customHeight="1" x14ac:dyDescent="0.25">
      <c r="A83" s="174" t="s">
        <v>3079</v>
      </c>
      <c r="B83" s="301">
        <f t="shared" ref="B83:Y83" si="13">IF(B$35=0,0,B$35/B$5)</f>
        <v>3.5707407358566423E-2</v>
      </c>
      <c r="C83" s="301">
        <f t="shared" si="13"/>
        <v>4.2556113413094405E-2</v>
      </c>
      <c r="D83" s="301">
        <f t="shared" si="13"/>
        <v>4.2065796747869248E-2</v>
      </c>
      <c r="E83" s="301">
        <f t="shared" si="13"/>
        <v>4.1074607513105245E-2</v>
      </c>
      <c r="F83" s="301">
        <f t="shared" si="13"/>
        <v>3.8208715618951727E-2</v>
      </c>
      <c r="G83" s="301">
        <f t="shared" si="13"/>
        <v>3.2805953153568476E-2</v>
      </c>
      <c r="H83" s="301">
        <f t="shared" si="13"/>
        <v>2.9069370260470021E-2</v>
      </c>
      <c r="I83" s="301">
        <f t="shared" si="13"/>
        <v>3.3223168624311059E-2</v>
      </c>
      <c r="J83" s="301">
        <f t="shared" si="13"/>
        <v>3.1794126209963192E-2</v>
      </c>
      <c r="K83" s="301">
        <f t="shared" si="13"/>
        <v>2.9828480760141243E-2</v>
      </c>
      <c r="L83" s="301">
        <f t="shared" si="13"/>
        <v>3.3116529948250553E-2</v>
      </c>
      <c r="M83" s="301">
        <f t="shared" si="13"/>
        <v>3.2793589018737149E-2</v>
      </c>
      <c r="N83" s="301">
        <f t="shared" si="13"/>
        <v>2.9526727521352075E-2</v>
      </c>
      <c r="O83" s="301">
        <f t="shared" si="13"/>
        <v>2.9690627459117259E-2</v>
      </c>
      <c r="P83" s="301">
        <f t="shared" si="13"/>
        <v>2.939900062934012E-2</v>
      </c>
      <c r="Q83" s="301">
        <f t="shared" si="13"/>
        <v>2.7848520527067204E-2</v>
      </c>
      <c r="R83" s="301">
        <f t="shared" si="13"/>
        <v>2.6422547921089275E-2</v>
      </c>
      <c r="S83" s="301">
        <f t="shared" si="13"/>
        <v>2.6627311952956534E-2</v>
      </c>
      <c r="T83" s="301">
        <f t="shared" si="13"/>
        <v>2.3055964465848545E-2</v>
      </c>
      <c r="U83" s="301">
        <f t="shared" si="13"/>
        <v>2.2882576672287727E-2</v>
      </c>
      <c r="V83" s="301">
        <f t="shared" si="13"/>
        <v>2.5208926880000062E-2</v>
      </c>
      <c r="W83" s="301">
        <f t="shared" si="13"/>
        <v>2.5800298933877554E-2</v>
      </c>
      <c r="X83" s="301">
        <f t="shared" si="13"/>
        <v>1.5868719323653784E-2</v>
      </c>
      <c r="Y83" s="301">
        <f t="shared" si="13"/>
        <v>2.1374175920085021E-2</v>
      </c>
      <c r="DA83" s="178"/>
    </row>
    <row r="84" spans="1:105" ht="12" customHeight="1" x14ac:dyDescent="0.25">
      <c r="A84" s="62" t="s">
        <v>3080</v>
      </c>
      <c r="B84" s="302">
        <f t="shared" ref="B84:Y84" si="14">IF(B$36=0,0,B$36/B$5)</f>
        <v>1.2583463439792855E-2</v>
      </c>
      <c r="C84" s="302">
        <f t="shared" si="14"/>
        <v>1.5862858959295768E-2</v>
      </c>
      <c r="D84" s="302">
        <f t="shared" si="14"/>
        <v>1.4603150890624621E-2</v>
      </c>
      <c r="E84" s="302">
        <f t="shared" si="14"/>
        <v>1.7060184647573674E-2</v>
      </c>
      <c r="F84" s="302">
        <f t="shared" si="14"/>
        <v>1.5720810343893717E-2</v>
      </c>
      <c r="G84" s="302">
        <f t="shared" si="14"/>
        <v>1.3021432348941191E-2</v>
      </c>
      <c r="H84" s="302">
        <f t="shared" si="14"/>
        <v>1.1599693569487795E-2</v>
      </c>
      <c r="I84" s="302">
        <f t="shared" si="14"/>
        <v>1.252030057727715E-2</v>
      </c>
      <c r="J84" s="302">
        <f t="shared" si="14"/>
        <v>1.1966504338766193E-2</v>
      </c>
      <c r="K84" s="302">
        <f t="shared" si="14"/>
        <v>1.1995318548774525E-2</v>
      </c>
      <c r="L84" s="302">
        <f t="shared" si="14"/>
        <v>1.3387765008917949E-2</v>
      </c>
      <c r="M84" s="302">
        <f t="shared" si="14"/>
        <v>1.3072869498592193E-2</v>
      </c>
      <c r="N84" s="302">
        <f t="shared" si="14"/>
        <v>1.1781028010155592E-2</v>
      </c>
      <c r="O84" s="302">
        <f t="shared" si="14"/>
        <v>1.2128052100835666E-2</v>
      </c>
      <c r="P84" s="302">
        <f t="shared" si="14"/>
        <v>1.2066797006079245E-2</v>
      </c>
      <c r="Q84" s="302">
        <f t="shared" si="14"/>
        <v>1.1387399519362901E-2</v>
      </c>
      <c r="R84" s="302">
        <f t="shared" si="14"/>
        <v>1.0783134847603341E-2</v>
      </c>
      <c r="S84" s="302">
        <f t="shared" si="14"/>
        <v>1.0898246879645024E-2</v>
      </c>
      <c r="T84" s="302">
        <f t="shared" si="14"/>
        <v>9.4729154911540273E-3</v>
      </c>
      <c r="U84" s="302">
        <f t="shared" si="14"/>
        <v>9.3863916752762681E-3</v>
      </c>
      <c r="V84" s="302">
        <f t="shared" si="14"/>
        <v>1.0555835801652732E-2</v>
      </c>
      <c r="W84" s="302">
        <f t="shared" si="14"/>
        <v>1.0908338344290364E-2</v>
      </c>
      <c r="X84" s="302">
        <f t="shared" si="14"/>
        <v>6.0030434140879258E-3</v>
      </c>
      <c r="Y84" s="302">
        <f t="shared" si="14"/>
        <v>9.0177001100160796E-3</v>
      </c>
      <c r="DA84" s="72"/>
    </row>
    <row r="85" spans="1:105" ht="12" customHeight="1" x14ac:dyDescent="0.25">
      <c r="A85" s="62" t="s">
        <v>3087</v>
      </c>
      <c r="B85" s="302">
        <f t="shared" ref="B85:Y85" si="15">IF(B$42=0,0,B$42/B$5)</f>
        <v>2.2319888358644385E-2</v>
      </c>
      <c r="C85" s="302">
        <f t="shared" si="15"/>
        <v>2.5714791159501267E-2</v>
      </c>
      <c r="D85" s="302">
        <f t="shared" si="15"/>
        <v>2.6309530108318688E-2</v>
      </c>
      <c r="E85" s="302">
        <f t="shared" si="15"/>
        <v>2.2480029768129295E-2</v>
      </c>
      <c r="F85" s="302">
        <f t="shared" si="15"/>
        <v>2.09870391393337E-2</v>
      </c>
      <c r="G85" s="302">
        <f t="shared" si="15"/>
        <v>1.8494723123110783E-2</v>
      </c>
      <c r="H85" s="302">
        <f t="shared" si="15"/>
        <v>1.6103572786274001E-2</v>
      </c>
      <c r="I85" s="302">
        <f t="shared" si="15"/>
        <v>1.9063400613250958E-2</v>
      </c>
      <c r="J85" s="302">
        <f t="shared" si="15"/>
        <v>1.8387928239493954E-2</v>
      </c>
      <c r="K85" s="302">
        <f t="shared" si="15"/>
        <v>1.6349011064186281E-2</v>
      </c>
      <c r="L85" s="302">
        <f t="shared" si="15"/>
        <v>1.8063416363581903E-2</v>
      </c>
      <c r="M85" s="302">
        <f t="shared" si="15"/>
        <v>1.7950818975775752E-2</v>
      </c>
      <c r="N85" s="302">
        <f t="shared" si="15"/>
        <v>1.6013937385538881E-2</v>
      </c>
      <c r="O85" s="302">
        <f t="shared" si="15"/>
        <v>1.5703650662623796E-2</v>
      </c>
      <c r="P85" s="302">
        <f t="shared" si="15"/>
        <v>1.5422855352406362E-2</v>
      </c>
      <c r="Q85" s="302">
        <f t="shared" si="15"/>
        <v>1.4538624761322385E-2</v>
      </c>
      <c r="R85" s="302">
        <f t="shared" si="15"/>
        <v>1.365236584633883E-2</v>
      </c>
      <c r="S85" s="302">
        <f t="shared" si="15"/>
        <v>1.3776441292289049E-2</v>
      </c>
      <c r="T85" s="302">
        <f t="shared" si="15"/>
        <v>1.1633614424183378E-2</v>
      </c>
      <c r="U85" s="302">
        <f t="shared" si="15"/>
        <v>1.1630406370604227E-2</v>
      </c>
      <c r="V85" s="302">
        <f t="shared" si="15"/>
        <v>1.2884734246824457E-2</v>
      </c>
      <c r="W85" s="302">
        <f t="shared" si="15"/>
        <v>1.308146822724254E-2</v>
      </c>
      <c r="X85" s="302">
        <f t="shared" si="15"/>
        <v>7.9624908159131765E-3</v>
      </c>
      <c r="Y85" s="302">
        <f t="shared" si="15"/>
        <v>1.0614824997153532E-2</v>
      </c>
      <c r="DA85" s="72"/>
    </row>
    <row r="86" spans="1:105" ht="12" customHeight="1" x14ac:dyDescent="0.25">
      <c r="A86" s="62" t="s">
        <v>3099</v>
      </c>
      <c r="B86" s="302">
        <f t="shared" ref="B86:Y86" si="16">IF(B$53=0,0,B$53/B$5)</f>
        <v>8.0405556012918449E-4</v>
      </c>
      <c r="C86" s="302">
        <f t="shared" si="16"/>
        <v>9.7846329429736767E-4</v>
      </c>
      <c r="D86" s="302">
        <f t="shared" si="16"/>
        <v>1.1531157489259372E-3</v>
      </c>
      <c r="E86" s="302">
        <f t="shared" si="16"/>
        <v>1.5343930974022733E-3</v>
      </c>
      <c r="F86" s="302">
        <f t="shared" si="16"/>
        <v>1.5008661357243135E-3</v>
      </c>
      <c r="G86" s="302">
        <f t="shared" si="16"/>
        <v>1.289797681516503E-3</v>
      </c>
      <c r="H86" s="302">
        <f t="shared" si="16"/>
        <v>1.366103904708225E-3</v>
      </c>
      <c r="I86" s="302">
        <f t="shared" si="16"/>
        <v>1.6394674337829548E-3</v>
      </c>
      <c r="J86" s="302">
        <f t="shared" si="16"/>
        <v>1.4396936317030416E-3</v>
      </c>
      <c r="K86" s="302">
        <f t="shared" si="16"/>
        <v>1.4841511471804356E-3</v>
      </c>
      <c r="L86" s="302">
        <f t="shared" si="16"/>
        <v>1.6653485757507033E-3</v>
      </c>
      <c r="M86" s="302">
        <f t="shared" si="16"/>
        <v>1.7699005443692021E-3</v>
      </c>
      <c r="N86" s="302">
        <f t="shared" si="16"/>
        <v>1.7317621256575969E-3</v>
      </c>
      <c r="O86" s="302">
        <f t="shared" si="16"/>
        <v>1.8589246956577992E-3</v>
      </c>
      <c r="P86" s="302">
        <f t="shared" si="16"/>
        <v>1.9093482708545057E-3</v>
      </c>
      <c r="Q86" s="302">
        <f t="shared" si="16"/>
        <v>1.9224962463819206E-3</v>
      </c>
      <c r="R86" s="302">
        <f t="shared" si="16"/>
        <v>1.9870472271471041E-3</v>
      </c>
      <c r="S86" s="302">
        <f t="shared" si="16"/>
        <v>1.9526237810224641E-3</v>
      </c>
      <c r="T86" s="302">
        <f t="shared" si="16"/>
        <v>1.9494345505111413E-3</v>
      </c>
      <c r="U86" s="302">
        <f t="shared" si="16"/>
        <v>1.8657786264072301E-3</v>
      </c>
      <c r="V86" s="302">
        <f t="shared" si="16"/>
        <v>1.7683568315228751E-3</v>
      </c>
      <c r="W86" s="302">
        <f t="shared" si="16"/>
        <v>1.8104923623446522E-3</v>
      </c>
      <c r="X86" s="302">
        <f t="shared" si="16"/>
        <v>1.9031850936526815E-3</v>
      </c>
      <c r="Y86" s="302">
        <f t="shared" si="16"/>
        <v>1.7416508129154088E-3</v>
      </c>
      <c r="DA86" s="72"/>
    </row>
    <row r="87" spans="1:105" ht="12" customHeight="1" x14ac:dyDescent="0.25">
      <c r="A87" s="174" t="s">
        <v>3101</v>
      </c>
      <c r="B87" s="301">
        <f t="shared" ref="B87:Y87" si="17">IF(B$54=0,0,B$54/B$5)</f>
        <v>2.1767257806579152E-2</v>
      </c>
      <c r="C87" s="301">
        <f t="shared" si="17"/>
        <v>2.6646207600224899E-2</v>
      </c>
      <c r="D87" s="301">
        <f t="shared" si="17"/>
        <v>2.8026797399654548E-2</v>
      </c>
      <c r="E87" s="301">
        <f t="shared" si="17"/>
        <v>3.3953466440780983E-2</v>
      </c>
      <c r="F87" s="301">
        <f t="shared" si="17"/>
        <v>3.2410304386265118E-2</v>
      </c>
      <c r="G87" s="301">
        <f t="shared" si="17"/>
        <v>2.7625112337783957E-2</v>
      </c>
      <c r="H87" s="301">
        <f t="shared" si="17"/>
        <v>2.7362690058670501E-2</v>
      </c>
      <c r="I87" s="301">
        <f t="shared" si="17"/>
        <v>3.1867571824443441E-2</v>
      </c>
      <c r="J87" s="301">
        <f t="shared" si="17"/>
        <v>2.8826072974063182E-2</v>
      </c>
      <c r="K87" s="301">
        <f t="shared" si="17"/>
        <v>2.9123773353538236E-2</v>
      </c>
      <c r="L87" s="301">
        <f t="shared" si="17"/>
        <v>3.2591120562851128E-2</v>
      </c>
      <c r="M87" s="301">
        <f t="shared" si="17"/>
        <v>3.373572670625781E-2</v>
      </c>
      <c r="N87" s="301">
        <f t="shared" si="17"/>
        <v>3.2135478190901748E-2</v>
      </c>
      <c r="O87" s="301">
        <f t="shared" si="17"/>
        <v>3.3951818318804609E-2</v>
      </c>
      <c r="P87" s="301">
        <f t="shared" si="17"/>
        <v>3.4526713372931304E-2</v>
      </c>
      <c r="Q87" s="301">
        <f t="shared" si="17"/>
        <v>3.4125040931761642E-2</v>
      </c>
      <c r="R87" s="301">
        <f t="shared" si="17"/>
        <v>3.4452564018386034E-2</v>
      </c>
      <c r="S87" s="301">
        <f t="shared" si="17"/>
        <v>3.4102136257609203E-2</v>
      </c>
      <c r="T87" s="301">
        <f t="shared" si="17"/>
        <v>3.2855717224691126E-2</v>
      </c>
      <c r="U87" s="301">
        <f t="shared" si="17"/>
        <v>3.1718388700590461E-2</v>
      </c>
      <c r="V87" s="301">
        <f t="shared" si="17"/>
        <v>3.1370312875902848E-2</v>
      </c>
      <c r="W87" s="301">
        <f t="shared" si="17"/>
        <v>3.2162008695209819E-2</v>
      </c>
      <c r="X87" s="301">
        <f t="shared" si="17"/>
        <v>2.95583098802807E-2</v>
      </c>
      <c r="Y87" s="301">
        <f t="shared" si="17"/>
        <v>2.9736153662121182E-2</v>
      </c>
      <c r="DA87" s="178"/>
    </row>
    <row r="88" spans="1:105" ht="12" customHeight="1" x14ac:dyDescent="0.25">
      <c r="A88" s="62" t="s">
        <v>3102</v>
      </c>
      <c r="B88" s="302">
        <f t="shared" ref="B88:Y88" si="18">IF(B$55=0,0,B$55/B$5)</f>
        <v>8.0987220223681586E-3</v>
      </c>
      <c r="C88" s="302">
        <f t="shared" si="18"/>
        <v>1.0224501304839567E-2</v>
      </c>
      <c r="D88" s="302">
        <f t="shared" si="18"/>
        <v>9.2585125513001305E-3</v>
      </c>
      <c r="E88" s="302">
        <f t="shared" si="18"/>
        <v>1.0812829382421316E-2</v>
      </c>
      <c r="F88" s="302">
        <f t="shared" si="18"/>
        <v>9.9218936315949233E-3</v>
      </c>
      <c r="G88" s="302">
        <f t="shared" si="18"/>
        <v>8.2320876546297869E-3</v>
      </c>
      <c r="H88" s="302">
        <f t="shared" si="18"/>
        <v>7.3323670073629291E-3</v>
      </c>
      <c r="I88" s="302">
        <f t="shared" si="18"/>
        <v>7.8675138630024122E-3</v>
      </c>
      <c r="J88" s="302">
        <f t="shared" si="18"/>
        <v>7.5094124406596815E-3</v>
      </c>
      <c r="K88" s="302">
        <f t="shared" si="18"/>
        <v>7.530310311454771E-3</v>
      </c>
      <c r="L88" s="302">
        <f t="shared" si="18"/>
        <v>8.4025592499623967E-3</v>
      </c>
      <c r="M88" s="302">
        <f t="shared" si="18"/>
        <v>8.2110117692502996E-3</v>
      </c>
      <c r="N88" s="302">
        <f t="shared" si="18"/>
        <v>7.3876059654204903E-3</v>
      </c>
      <c r="O88" s="302">
        <f t="shared" si="18"/>
        <v>7.604198714215033E-3</v>
      </c>
      <c r="P88" s="302">
        <f t="shared" si="18"/>
        <v>7.5678337035690888E-3</v>
      </c>
      <c r="Q88" s="302">
        <f t="shared" si="18"/>
        <v>7.1254533023644828E-3</v>
      </c>
      <c r="R88" s="302">
        <f t="shared" si="18"/>
        <v>6.7475441167755643E-3</v>
      </c>
      <c r="S88" s="302">
        <f t="shared" si="18"/>
        <v>6.8243097659535616E-3</v>
      </c>
      <c r="T88" s="302">
        <f t="shared" si="18"/>
        <v>5.9327186059515069E-3</v>
      </c>
      <c r="U88" s="302">
        <f t="shared" si="18"/>
        <v>5.8781494917243072E-3</v>
      </c>
      <c r="V88" s="302">
        <f t="shared" si="18"/>
        <v>6.6069078865403866E-3</v>
      </c>
      <c r="W88" s="302">
        <f t="shared" si="18"/>
        <v>6.8246907965068635E-3</v>
      </c>
      <c r="X88" s="302">
        <f t="shared" si="18"/>
        <v>3.7708675446968222E-3</v>
      </c>
      <c r="Y88" s="302">
        <f t="shared" si="18"/>
        <v>5.6504190069619027E-3</v>
      </c>
      <c r="DA88" s="72"/>
    </row>
    <row r="89" spans="1:105" ht="12" customHeight="1" x14ac:dyDescent="0.25">
      <c r="A89" s="62" t="s">
        <v>3104</v>
      </c>
      <c r="B89" s="302">
        <f t="shared" ref="B89:Y89" si="19">IF(B$56=0,0,B$56/B$5)</f>
        <v>3.2661491932890079E-3</v>
      </c>
      <c r="C89" s="302">
        <f t="shared" si="19"/>
        <v>3.7629374776273058E-3</v>
      </c>
      <c r="D89" s="302">
        <f t="shared" si="19"/>
        <v>3.8499677578278449E-3</v>
      </c>
      <c r="E89" s="302">
        <f t="shared" si="19"/>
        <v>3.2895832592214533E-3</v>
      </c>
      <c r="F89" s="302">
        <f t="shared" si="19"/>
        <v>3.0711085939599584E-3</v>
      </c>
      <c r="G89" s="302">
        <f t="shared" si="19"/>
        <v>2.7063990660713445E-3</v>
      </c>
      <c r="H89" s="302">
        <f t="shared" si="19"/>
        <v>2.3564934743317903E-3</v>
      </c>
      <c r="I89" s="302">
        <f t="shared" si="19"/>
        <v>2.7896156796949328E-3</v>
      </c>
      <c r="J89" s="302">
        <f t="shared" si="19"/>
        <v>2.690771388308459E-3</v>
      </c>
      <c r="K89" s="302">
        <f t="shared" si="19"/>
        <v>2.3924093364778936E-3</v>
      </c>
      <c r="L89" s="302">
        <f t="shared" si="19"/>
        <v>2.6432844033965307E-3</v>
      </c>
      <c r="M89" s="302">
        <f t="shared" si="19"/>
        <v>2.6268076244162679E-3</v>
      </c>
      <c r="N89" s="302">
        <f t="shared" si="19"/>
        <v>2.3433768051488229E-3</v>
      </c>
      <c r="O89" s="302">
        <f t="shared" si="19"/>
        <v>2.2979714378166486E-3</v>
      </c>
      <c r="P89" s="302">
        <f t="shared" si="19"/>
        <v>2.2568816545162395E-3</v>
      </c>
      <c r="Q89" s="302">
        <f t="shared" si="19"/>
        <v>2.1274890256041028E-3</v>
      </c>
      <c r="R89" s="302">
        <f t="shared" si="19"/>
        <v>1.9977995847921095E-3</v>
      </c>
      <c r="S89" s="302">
        <f t="shared" si="19"/>
        <v>2.0159559891246757E-3</v>
      </c>
      <c r="T89" s="302">
        <f t="shared" si="19"/>
        <v>1.7023884598359022E-3</v>
      </c>
      <c r="U89" s="302">
        <f t="shared" si="19"/>
        <v>1.7019190138673021E-3</v>
      </c>
      <c r="V89" s="302">
        <f t="shared" si="19"/>
        <v>1.8854693038690862E-3</v>
      </c>
      <c r="W89" s="302">
        <f t="shared" si="19"/>
        <v>1.9142580917478654E-3</v>
      </c>
      <c r="X89" s="302">
        <f t="shared" si="19"/>
        <v>1.1651797955742772E-3</v>
      </c>
      <c r="Y89" s="302">
        <f t="shared" si="19"/>
        <v>1.5533053545910603E-3</v>
      </c>
      <c r="DA89" s="72"/>
    </row>
    <row r="90" spans="1:105" ht="12" customHeight="1" x14ac:dyDescent="0.25">
      <c r="A90" s="62" t="s">
        <v>3116</v>
      </c>
      <c r="B90" s="302">
        <f t="shared" ref="B90:Y90" si="20">IF(B$67=0,0,B$67/B$5)</f>
        <v>1.0402386590921985E-2</v>
      </c>
      <c r="C90" s="302">
        <f t="shared" si="20"/>
        <v>1.2658768817758027E-2</v>
      </c>
      <c r="D90" s="302">
        <f t="shared" si="20"/>
        <v>1.4918317090526573E-2</v>
      </c>
      <c r="E90" s="302">
        <f t="shared" si="20"/>
        <v>1.9851053799138214E-2</v>
      </c>
      <c r="F90" s="302">
        <f t="shared" si="20"/>
        <v>1.9417302160710234E-2</v>
      </c>
      <c r="G90" s="302">
        <f t="shared" si="20"/>
        <v>1.6686625617082829E-2</v>
      </c>
      <c r="H90" s="302">
        <f t="shared" si="20"/>
        <v>1.7673829576975778E-2</v>
      </c>
      <c r="I90" s="302">
        <f t="shared" si="20"/>
        <v>2.1210442281746098E-2</v>
      </c>
      <c r="J90" s="302">
        <f t="shared" si="20"/>
        <v>1.8625889145095043E-2</v>
      </c>
      <c r="K90" s="302">
        <f t="shared" si="20"/>
        <v>1.9201053705605573E-2</v>
      </c>
      <c r="L90" s="302">
        <f t="shared" si="20"/>
        <v>2.1545276909492195E-2</v>
      </c>
      <c r="M90" s="302">
        <f t="shared" si="20"/>
        <v>2.2897907312591243E-2</v>
      </c>
      <c r="N90" s="302">
        <f t="shared" si="20"/>
        <v>2.2404495420332435E-2</v>
      </c>
      <c r="O90" s="302">
        <f t="shared" si="20"/>
        <v>2.4049648166772925E-2</v>
      </c>
      <c r="P90" s="302">
        <f t="shared" si="20"/>
        <v>2.4701998014845978E-2</v>
      </c>
      <c r="Q90" s="302">
        <f t="shared" si="20"/>
        <v>2.4872098603793056E-2</v>
      </c>
      <c r="R90" s="302">
        <f t="shared" si="20"/>
        <v>2.5707220316818363E-2</v>
      </c>
      <c r="S90" s="302">
        <f t="shared" si="20"/>
        <v>2.5261870502530964E-2</v>
      </c>
      <c r="T90" s="302">
        <f t="shared" si="20"/>
        <v>2.5220610158903721E-2</v>
      </c>
      <c r="U90" s="302">
        <f t="shared" si="20"/>
        <v>2.4138320194998852E-2</v>
      </c>
      <c r="V90" s="302">
        <f t="shared" si="20"/>
        <v>2.2877935685493376E-2</v>
      </c>
      <c r="W90" s="302">
        <f t="shared" si="20"/>
        <v>2.3423059806955093E-2</v>
      </c>
      <c r="X90" s="302">
        <f t="shared" si="20"/>
        <v>2.4622262540009598E-2</v>
      </c>
      <c r="Y90" s="302">
        <f t="shared" si="20"/>
        <v>2.2532429300568219E-2</v>
      </c>
      <c r="DA90" s="72"/>
    </row>
    <row r="91" spans="1:105" ht="12" customHeight="1" x14ac:dyDescent="0.25">
      <c r="A91" s="174" t="s">
        <v>3122</v>
      </c>
      <c r="B91" s="301">
        <f t="shared" ref="B91:Y91" si="21">IF(B$68=0,0,B$68/B$5)</f>
        <v>0.17228033001406154</v>
      </c>
      <c r="C91" s="301">
        <f t="shared" si="21"/>
        <v>0.12345730885650667</v>
      </c>
      <c r="D91" s="301">
        <f t="shared" si="21"/>
        <v>0.10885545822230319</v>
      </c>
      <c r="E91" s="301">
        <f t="shared" si="21"/>
        <v>9.6088657740120265E-2</v>
      </c>
      <c r="F91" s="301">
        <f t="shared" si="21"/>
        <v>0.10776069084392248</v>
      </c>
      <c r="G91" s="301">
        <f t="shared" si="21"/>
        <v>0.12634960293541947</v>
      </c>
      <c r="H91" s="301">
        <f t="shared" si="21"/>
        <v>0.13689167515262229</v>
      </c>
      <c r="I91" s="301">
        <f t="shared" si="21"/>
        <v>0.11032132031682382</v>
      </c>
      <c r="J91" s="301">
        <f t="shared" si="21"/>
        <v>0.1310211750954936</v>
      </c>
      <c r="K91" s="301">
        <f t="shared" si="21"/>
        <v>0.12730928404992004</v>
      </c>
      <c r="L91" s="301">
        <f t="shared" si="21"/>
        <v>9.3506169634594211E-2</v>
      </c>
      <c r="M91" s="301">
        <f t="shared" si="21"/>
        <v>8.1597109482323016E-2</v>
      </c>
      <c r="N91" s="301">
        <f t="shared" si="21"/>
        <v>9.3363315329031013E-2</v>
      </c>
      <c r="O91" s="301">
        <f t="shared" si="21"/>
        <v>7.8031566449269119E-2</v>
      </c>
      <c r="P91" s="301">
        <f t="shared" si="21"/>
        <v>7.1903406577778703E-2</v>
      </c>
      <c r="Q91" s="301">
        <f t="shared" si="21"/>
        <v>7.5372253594925109E-2</v>
      </c>
      <c r="R91" s="301">
        <f t="shared" si="21"/>
        <v>7.881370337516147E-2</v>
      </c>
      <c r="S91" s="301">
        <f t="shared" si="21"/>
        <v>7.7530734711401914E-2</v>
      </c>
      <c r="T91" s="301">
        <f t="shared" si="21"/>
        <v>8.0136447463495089E-2</v>
      </c>
      <c r="U91" s="301">
        <f t="shared" si="21"/>
        <v>8.5207589758380234E-2</v>
      </c>
      <c r="V91" s="301">
        <f t="shared" si="21"/>
        <v>9.2777558507790764E-2</v>
      </c>
      <c r="W91" s="301">
        <f t="shared" si="21"/>
        <v>8.3674804473293049E-2</v>
      </c>
      <c r="X91" s="301">
        <f t="shared" si="21"/>
        <v>0.10408041042220237</v>
      </c>
      <c r="Y91" s="301">
        <f t="shared" si="21"/>
        <v>0.1003573030652944</v>
      </c>
      <c r="DA91" s="178"/>
    </row>
    <row r="92" spans="1:105" ht="12" customHeight="1" x14ac:dyDescent="0.25">
      <c r="A92" s="41" t="s">
        <v>3120</v>
      </c>
      <c r="B92" s="235">
        <f t="shared" ref="B92:Y92" si="22">IF(B$69=0,0,B$69/B$5)</f>
        <v>0.18910207210986979</v>
      </c>
      <c r="C92" s="235">
        <f t="shared" si="22"/>
        <v>0.22906333850803326</v>
      </c>
      <c r="D92" s="235">
        <f t="shared" si="22"/>
        <v>0.25649935896032044</v>
      </c>
      <c r="E92" s="235">
        <f t="shared" si="22"/>
        <v>0.29595669061192709</v>
      </c>
      <c r="F92" s="235">
        <f t="shared" si="22"/>
        <v>0.29529868451039332</v>
      </c>
      <c r="G92" s="235">
        <f t="shared" si="22"/>
        <v>0.28655579014962768</v>
      </c>
      <c r="H92" s="235">
        <f t="shared" si="22"/>
        <v>0.29282037740779032</v>
      </c>
      <c r="I92" s="235">
        <f t="shared" si="22"/>
        <v>0.32723360162686416</v>
      </c>
      <c r="J92" s="235">
        <f t="shared" si="22"/>
        <v>0.29931791064599145</v>
      </c>
      <c r="K92" s="235">
        <f t="shared" si="22"/>
        <v>0.31636477354857495</v>
      </c>
      <c r="L92" s="235">
        <f t="shared" si="22"/>
        <v>0.34800750986872453</v>
      </c>
      <c r="M92" s="235">
        <f t="shared" si="22"/>
        <v>0.36808149377756072</v>
      </c>
      <c r="N92" s="235">
        <f t="shared" si="22"/>
        <v>0.36202601140380225</v>
      </c>
      <c r="O92" s="235">
        <f t="shared" si="22"/>
        <v>0.39614771092003603</v>
      </c>
      <c r="P92" s="235">
        <f t="shared" si="22"/>
        <v>0.40751580982624125</v>
      </c>
      <c r="Q92" s="235">
        <f t="shared" si="22"/>
        <v>0.412292257348427</v>
      </c>
      <c r="R92" s="235">
        <f t="shared" si="22"/>
        <v>0.41879839909154332</v>
      </c>
      <c r="S92" s="235">
        <f t="shared" si="22"/>
        <v>0.41587904366988665</v>
      </c>
      <c r="T92" s="235">
        <f t="shared" si="22"/>
        <v>0.42803693855743569</v>
      </c>
      <c r="U92" s="235">
        <f t="shared" si="22"/>
        <v>0.41718741317196856</v>
      </c>
      <c r="V92" s="235">
        <f t="shared" si="22"/>
        <v>0.38184368553133302</v>
      </c>
      <c r="W92" s="235">
        <f t="shared" si="22"/>
        <v>0.40522732515570009</v>
      </c>
      <c r="X92" s="235">
        <f t="shared" si="22"/>
        <v>0.43393238303404741</v>
      </c>
      <c r="Y92" s="235">
        <f t="shared" si="22"/>
        <v>0.3979594963126159</v>
      </c>
      <c r="DA92" s="97"/>
    </row>
    <row r="93" spans="1:105" ht="12" customHeight="1" x14ac:dyDescent="0.25">
      <c r="A93" s="172"/>
      <c r="B93" s="172"/>
      <c r="C93" s="172"/>
      <c r="D93" s="172"/>
      <c r="E93" s="172"/>
      <c r="F93" s="172"/>
      <c r="G93" s="172"/>
      <c r="H93" s="172"/>
      <c r="I93" s="172"/>
      <c r="J93" s="172"/>
      <c r="K93" s="172"/>
      <c r="L93" s="172"/>
      <c r="M93" s="172"/>
      <c r="N93" s="172"/>
      <c r="O93" s="172"/>
      <c r="P93" s="172"/>
      <c r="Q93" s="172"/>
      <c r="R93" s="172"/>
      <c r="S93" s="172"/>
      <c r="T93" s="172"/>
      <c r="U93" s="172"/>
      <c r="V93" s="172"/>
      <c r="W93" s="172"/>
      <c r="X93" s="172"/>
      <c r="Y93" s="172"/>
      <c r="DA93" s="176"/>
    </row>
    <row r="94" spans="1:105" ht="15" customHeight="1" x14ac:dyDescent="0.25">
      <c r="A94" s="32" t="s">
        <v>341</v>
      </c>
      <c r="B94" s="257"/>
      <c r="C94" s="257"/>
      <c r="D94" s="257"/>
      <c r="E94" s="257"/>
      <c r="F94" s="257"/>
      <c r="G94" s="257"/>
      <c r="H94" s="257"/>
      <c r="I94" s="257"/>
      <c r="J94" s="257"/>
      <c r="K94" s="257"/>
      <c r="L94" s="257"/>
      <c r="M94" s="257"/>
      <c r="N94" s="257"/>
      <c r="O94" s="257"/>
      <c r="P94" s="257"/>
      <c r="Q94" s="257"/>
      <c r="R94" s="257"/>
      <c r="S94" s="257"/>
      <c r="T94" s="257"/>
      <c r="U94" s="257"/>
      <c r="V94" s="257"/>
      <c r="W94" s="257"/>
      <c r="X94" s="257"/>
      <c r="Y94" s="257"/>
      <c r="DA94" s="88"/>
    </row>
    <row r="95" spans="1:105" ht="12" customHeight="1" x14ac:dyDescent="0.25">
      <c r="A95" s="172"/>
      <c r="B95" s="172"/>
      <c r="C95" s="172"/>
      <c r="D95" s="172"/>
      <c r="E95" s="172"/>
      <c r="F95" s="172"/>
      <c r="G95" s="172"/>
      <c r="H95" s="172"/>
      <c r="I95" s="172"/>
      <c r="J95" s="172"/>
      <c r="K95" s="172"/>
      <c r="L95" s="172"/>
      <c r="M95" s="172"/>
      <c r="N95" s="172"/>
      <c r="O95" s="172"/>
      <c r="P95" s="172"/>
      <c r="Q95" s="172"/>
      <c r="R95" s="172"/>
      <c r="S95" s="172"/>
      <c r="T95" s="172"/>
      <c r="U95" s="172"/>
      <c r="V95" s="172"/>
      <c r="W95" s="172"/>
      <c r="X95" s="172"/>
      <c r="Y95" s="172"/>
      <c r="DA95" s="176"/>
    </row>
    <row r="96" spans="1:105" ht="12" customHeight="1" x14ac:dyDescent="0.25">
      <c r="A96" s="35" t="s">
        <v>27</v>
      </c>
      <c r="B96" s="320">
        <f>IF(B$5=0,0,B$5/OIS_fec!B$5)</f>
        <v>0.35107078646789081</v>
      </c>
      <c r="C96" s="320">
        <f>IF(C$5=0,0,C$5/OIS_fec!C$5)</f>
        <v>0.36241655043979687</v>
      </c>
      <c r="D96" s="320">
        <f>IF(D$5=0,0,D$5/OIS_fec!D$5)</f>
        <v>0.37320059940256889</v>
      </c>
      <c r="E96" s="320">
        <f>IF(E$5=0,0,E$5/OIS_fec!E$5)</f>
        <v>0.37057868342262446</v>
      </c>
      <c r="F96" s="320">
        <f>IF(F$5=0,0,F$5/OIS_fec!F$5)</f>
        <v>0.37096729699944242</v>
      </c>
      <c r="G96" s="320">
        <f>IF(G$5=0,0,G$5/OIS_fec!G$5)</f>
        <v>0.37164019042070601</v>
      </c>
      <c r="H96" s="320">
        <f>IF(H$5=0,0,H$5/OIS_fec!H$5)</f>
        <v>0.36914441640677953</v>
      </c>
      <c r="I96" s="320">
        <f>IF(I$5=0,0,I$5/OIS_fec!I$5)</f>
        <v>0.37715746872527695</v>
      </c>
      <c r="J96" s="320">
        <f>IF(J$5=0,0,J$5/OIS_fec!J$5)</f>
        <v>0.37116008567920411</v>
      </c>
      <c r="K96" s="320">
        <f>IF(K$5=0,0,K$5/OIS_fec!K$5)</f>
        <v>0.37324858850265286</v>
      </c>
      <c r="L96" s="320">
        <f>IF(L$5=0,0,L$5/OIS_fec!L$5)</f>
        <v>0.38230573084124025</v>
      </c>
      <c r="M96" s="320">
        <f>IF(M$5=0,0,M$5/OIS_fec!M$5)</f>
        <v>0.38863790045684776</v>
      </c>
      <c r="N96" s="320">
        <f>IF(N$5=0,0,N$5/OIS_fec!N$5)</f>
        <v>0.3885124908771993</v>
      </c>
      <c r="O96" s="320">
        <f>IF(O$5=0,0,O$5/OIS_fec!O$5)</f>
        <v>0.39474564098074783</v>
      </c>
      <c r="P96" s="320">
        <f>IF(P$5=0,0,P$5/OIS_fec!P$5)</f>
        <v>0.39724419511479092</v>
      </c>
      <c r="Q96" s="320">
        <f>IF(Q$5=0,0,Q$5/OIS_fec!Q$5)</f>
        <v>0.39786932160836702</v>
      </c>
      <c r="R96" s="320">
        <f>IF(R$5=0,0,R$5/OIS_fec!R$5)</f>
        <v>0.40019983047820196</v>
      </c>
      <c r="S96" s="320">
        <f>IF(S$5=0,0,S$5/OIS_fec!S$5)</f>
        <v>0.39958445759824135</v>
      </c>
      <c r="T96" s="320">
        <f>IF(T$5=0,0,T$5/OIS_fec!T$5)</f>
        <v>0.40160611780706384</v>
      </c>
      <c r="U96" s="320">
        <f>IF(U$5=0,0,U$5/OIS_fec!U$5)</f>
        <v>0.40004658614391025</v>
      </c>
      <c r="V96" s="320">
        <f>IF(V$5=0,0,V$5/OIS_fec!V$5)</f>
        <v>0.39093060555744302</v>
      </c>
      <c r="W96" s="320">
        <f>IF(W$5=0,0,W$5/OIS_fec!W$5)</f>
        <v>0.39771367704584082</v>
      </c>
      <c r="X96" s="320">
        <f>IF(X$5=0,0,X$5/OIS_fec!X$5)</f>
        <v>0.40350319925564443</v>
      </c>
      <c r="Y96" s="320">
        <f>IF(Y$5=0,0,Y$5/OIS_fec!Y$5)</f>
        <v>0.39436429214545027</v>
      </c>
      <c r="DA96" s="95"/>
    </row>
    <row r="97" spans="1:105" ht="12" customHeight="1" x14ac:dyDescent="0.25">
      <c r="A97" s="55" t="s">
        <v>91</v>
      </c>
      <c r="B97" s="330">
        <f>IF(B$6=0,0,B$6/OIS_fec!B$6)</f>
        <v>0.47311729706375283</v>
      </c>
      <c r="C97" s="330">
        <f>IF(C$6=0,0,C$6/OIS_fec!C$6)</f>
        <v>0.47426739923431854</v>
      </c>
      <c r="D97" s="330">
        <f>IF(D$6=0,0,D$6/OIS_fec!D$6)</f>
        <v>0.47266778093042161</v>
      </c>
      <c r="E97" s="330">
        <f>IF(E$6=0,0,E$6/OIS_fec!E$6)</f>
        <v>0.46170376282962544</v>
      </c>
      <c r="F97" s="330">
        <f>IF(F$6=0,0,F$6/OIS_fec!F$6)</f>
        <v>0.46432765818651411</v>
      </c>
      <c r="G97" s="330">
        <f>IF(G$6=0,0,G$6/OIS_fec!G$6)</f>
        <v>0.47269031236515835</v>
      </c>
      <c r="H97" s="330">
        <f>IF(H$6=0,0,H$6/OIS_fec!H$6)</f>
        <v>0.46839780005952464</v>
      </c>
      <c r="I97" s="330">
        <f>IF(I$6=0,0,I$6/OIS_fec!I$6)</f>
        <v>0.46328066721449657</v>
      </c>
      <c r="J97" s="330">
        <f>IF(J$6=0,0,J$6/OIS_fec!J$6)</f>
        <v>0.46116385614236671</v>
      </c>
      <c r="K97" s="330">
        <f>IF(K$6=0,0,K$6/OIS_fec!K$6)</f>
        <v>0.45820476151434308</v>
      </c>
      <c r="L97" s="330">
        <f>IF(L$6=0,0,L$6/OIS_fec!L$6)</f>
        <v>0.45577587054496255</v>
      </c>
      <c r="M97" s="330">
        <f>IF(M$6=0,0,M$6/OIS_fec!M$6)</f>
        <v>0.45585991262594683</v>
      </c>
      <c r="N97" s="330">
        <f>IF(N$6=0,0,N$6/OIS_fec!N$6)</f>
        <v>0.45317897944393487</v>
      </c>
      <c r="O97" s="330">
        <f>IF(O$6=0,0,O$6/OIS_fec!O$6)</f>
        <v>0.45028948984488953</v>
      </c>
      <c r="P97" s="330">
        <f>IF(P$6=0,0,P$6/OIS_fec!P$6)</f>
        <v>0.44883758416354291</v>
      </c>
      <c r="Q97" s="330">
        <f>IF(Q$6=0,0,Q$6/OIS_fec!Q$6)</f>
        <v>0.45037702028558507</v>
      </c>
      <c r="R97" s="330">
        <f>IF(R$6=0,0,R$6/OIS_fec!R$6)</f>
        <v>0.45067869865176174</v>
      </c>
      <c r="S97" s="330">
        <f>IF(S$6=0,0,S$6/OIS_fec!S$6)</f>
        <v>0.45009602678558502</v>
      </c>
      <c r="T97" s="330">
        <f>IF(T$6=0,0,T$6/OIS_fec!T$6)</f>
        <v>0.4492508615818569</v>
      </c>
      <c r="U97" s="330">
        <f>IF(U$6=0,0,U$6/OIS_fec!U$6)</f>
        <v>0.45297673893709667</v>
      </c>
      <c r="V97" s="330">
        <f>IF(V$6=0,0,V$6/OIS_fec!V$6)</f>
        <v>0.44954100114730094</v>
      </c>
      <c r="W97" s="330">
        <f>IF(W$6=0,0,W$6/OIS_fec!W$6)</f>
        <v>0.45573433462189483</v>
      </c>
      <c r="X97" s="330">
        <f>IF(X$6=0,0,X$6/OIS_fec!X$6)</f>
        <v>0.4571267246444371</v>
      </c>
      <c r="Y97" s="330">
        <f>IF(Y$6=0,0,Y$6/OIS_fec!Y$6)</f>
        <v>0.46022957203349024</v>
      </c>
      <c r="DA97" s="67"/>
    </row>
    <row r="98" spans="1:105" ht="12" customHeight="1" x14ac:dyDescent="0.25">
      <c r="A98" s="173" t="s">
        <v>92</v>
      </c>
      <c r="B98" s="331">
        <f>IF(B$7=0,0,B$7/OIS_fec!B$7)</f>
        <v>0.12144959459374056</v>
      </c>
      <c r="C98" s="331">
        <f>IF(C$7=0,0,C$7/OIS_fec!C$7)</f>
        <v>0.12168926795608466</v>
      </c>
      <c r="D98" s="331">
        <f>IF(D$7=0,0,D$7/OIS_fec!D$7)</f>
        <v>0.1213143591226948</v>
      </c>
      <c r="E98" s="331">
        <f>IF(E$7=0,0,E$7/OIS_fec!E$7)</f>
        <v>0.11906471771416205</v>
      </c>
      <c r="F98" s="331">
        <f>IF(F$7=0,0,F$7/OIS_fec!F$7)</f>
        <v>0.11957463414729566</v>
      </c>
      <c r="G98" s="331">
        <f>IF(G$7=0,0,G$7/OIS_fec!G$7)</f>
        <v>0.12131809120937126</v>
      </c>
      <c r="H98" s="331">
        <f>IF(H$7=0,0,H$7/OIS_fec!H$7)</f>
        <v>0.12041288499921521</v>
      </c>
      <c r="I98" s="331">
        <f>IF(I$7=0,0,I$7/OIS_fec!I$7)</f>
        <v>0.11936829385744278</v>
      </c>
      <c r="J98" s="331">
        <f>IF(J$7=0,0,J$7/OIS_fec!J$7)</f>
        <v>0.1189369375830359</v>
      </c>
      <c r="K98" s="331">
        <f>IF(K$7=0,0,K$7/OIS_fec!K$7)</f>
        <v>0.11832210423735287</v>
      </c>
      <c r="L98" s="331">
        <f>IF(L$7=0,0,L$7/OIS_fec!L$7)</f>
        <v>0.11783735355529255</v>
      </c>
      <c r="M98" s="331">
        <f>IF(M$7=0,0,M$7/OIS_fec!M$7)</f>
        <v>0.11785840556485497</v>
      </c>
      <c r="N98" s="331">
        <f>IF(N$7=0,0,N$7/OIS_fec!N$7)</f>
        <v>0.11730569050684349</v>
      </c>
      <c r="O98" s="331">
        <f>IF(O$7=0,0,O$7/OIS_fec!O$7)</f>
        <v>0.11668770116799984</v>
      </c>
      <c r="P98" s="331">
        <f>IF(P$7=0,0,P$7/OIS_fec!P$7)</f>
        <v>0.11638446363902621</v>
      </c>
      <c r="Q98" s="331">
        <f>IF(Q$7=0,0,Q$7/OIS_fec!Q$7)</f>
        <v>0.11669785754923197</v>
      </c>
      <c r="R98" s="331">
        <f>IF(R$7=0,0,R$7/OIS_fec!R$7)</f>
        <v>0.11678231415199991</v>
      </c>
      <c r="S98" s="331">
        <f>IF(S$7=0,0,S$7/OIS_fec!S$7)</f>
        <v>0.11664834545892314</v>
      </c>
      <c r="T98" s="331">
        <f>IF(T$7=0,0,T$7/OIS_fec!T$7)</f>
        <v>0.11643276117524827</v>
      </c>
      <c r="U98" s="331">
        <f>IF(U$7=0,0,U$7/OIS_fec!U$7)</f>
        <v>0.11719733263781507</v>
      </c>
      <c r="V98" s="331">
        <f>IF(V$7=0,0,V$7/OIS_fec!V$7)</f>
        <v>0.11651504584803503</v>
      </c>
      <c r="W98" s="331">
        <f>IF(W$7=0,0,W$7/OIS_fec!W$7)</f>
        <v>0.11777775308718795</v>
      </c>
      <c r="X98" s="331">
        <f>IF(X$7=0,0,X$7/OIS_fec!X$7)</f>
        <v>0.11806057198925982</v>
      </c>
      <c r="Y98" s="331">
        <f>IF(Y$7=0,0,Y$7/OIS_fec!Y$7)</f>
        <v>0.11871645237468341</v>
      </c>
      <c r="DA98" s="177"/>
    </row>
    <row r="99" spans="1:105" ht="12" customHeight="1" x14ac:dyDescent="0.25">
      <c r="A99" s="173" t="s">
        <v>93</v>
      </c>
      <c r="B99" s="331">
        <f>IF(B$8=0,0,B$8/OIS_fec!B$8)</f>
        <v>0.6620548405266774</v>
      </c>
      <c r="C99" s="331">
        <f>IF(C$8=0,0,C$8/OIS_fec!C$8)</f>
        <v>0.66316361813535563</v>
      </c>
      <c r="D99" s="331">
        <f>IF(D$8=0,0,D$8/OIS_fec!D$8)</f>
        <v>0.66130077058248027</v>
      </c>
      <c r="E99" s="331">
        <f>IF(E$8=0,0,E$8/OIS_fec!E$8)</f>
        <v>0.65098503900985094</v>
      </c>
      <c r="F99" s="331">
        <f>IF(F$8=0,0,F$8/OIS_fec!F$8)</f>
        <v>0.6532460546206853</v>
      </c>
      <c r="G99" s="331">
        <f>IF(G$8=0,0,G$8/OIS_fec!G$8)</f>
        <v>0.6613151769945842</v>
      </c>
      <c r="H99" s="331">
        <f>IF(H$8=0,0,H$8/OIS_fec!H$8)</f>
        <v>0.65709519639630787</v>
      </c>
      <c r="I99" s="331">
        <f>IF(I$8=0,0,I$8/OIS_fec!I$8)</f>
        <v>0.65232357907963345</v>
      </c>
      <c r="J99" s="331">
        <f>IF(J$8=0,0,J$8/OIS_fec!J$8)</f>
        <v>0.65035591220262357</v>
      </c>
      <c r="K99" s="331">
        <f>IF(K$8=0,0,K$8/OIS_fec!K$8)</f>
        <v>0.64751686045932277</v>
      </c>
      <c r="L99" s="331">
        <f>IF(L$8=0,0,L$8/OIS_fec!L$8)</f>
        <v>0.6453346153200209</v>
      </c>
      <c r="M99" s="331">
        <f>IF(M$8=0,0,M$8/OIS_fec!M$8)</f>
        <v>0.64544177412394732</v>
      </c>
      <c r="N99" s="331">
        <f>IF(N$8=0,0,N$8/OIS_fec!N$8)</f>
        <v>0.64290191547891717</v>
      </c>
      <c r="O99" s="331">
        <f>IF(O$8=0,0,O$8/OIS_fec!O$8)</f>
        <v>0.63999771950027484</v>
      </c>
      <c r="P99" s="331">
        <f>IF(P$8=0,0,P$8/OIS_fec!P$8)</f>
        <v>0.63859260641821292</v>
      </c>
      <c r="Q99" s="331">
        <f>IF(Q$8=0,0,Q$8/OIS_fec!Q$8)</f>
        <v>0.64002126452752039</v>
      </c>
      <c r="R99" s="331">
        <f>IF(R$8=0,0,R$8/OIS_fec!R$8)</f>
        <v>0.64047414442180528</v>
      </c>
      <c r="S99" s="331">
        <f>IF(S$8=0,0,S$8/OIS_fec!S$8)</f>
        <v>0.63981838500989741</v>
      </c>
      <c r="T99" s="331">
        <f>IF(T$8=0,0,T$8/OIS_fec!T$8)</f>
        <v>0.63870419611024398</v>
      </c>
      <c r="U99" s="331">
        <f>IF(U$8=0,0,U$8/OIS_fec!U$8)</f>
        <v>0.64220627944904973</v>
      </c>
      <c r="V99" s="331">
        <f>IF(V$8=0,0,V$8/OIS_fec!V$8)</f>
        <v>0.63915009639830678</v>
      </c>
      <c r="W99" s="331">
        <f>IF(W$8=0,0,W$8/OIS_fec!W$8)</f>
        <v>0.64490993197928792</v>
      </c>
      <c r="X99" s="331">
        <f>IF(X$8=0,0,X$8/OIS_fec!X$8)</f>
        <v>0.64619583529418756</v>
      </c>
      <c r="Y99" s="331">
        <f>IF(Y$8=0,0,Y$8/OIS_fec!Y$8)</f>
        <v>0.64925963414683041</v>
      </c>
      <c r="DA99" s="177"/>
    </row>
    <row r="100" spans="1:105" ht="12" customHeight="1" x14ac:dyDescent="0.25">
      <c r="A100" s="173" t="s">
        <v>94</v>
      </c>
      <c r="B100" s="331">
        <f>IF(B$9=0,0,B$9/OIS_fec!B$9)</f>
        <v>0.46942057974863549</v>
      </c>
      <c r="C100" s="331">
        <f>IF(C$9=0,0,C$9/OIS_fec!C$9)</f>
        <v>0.47060542051907522</v>
      </c>
      <c r="D100" s="331">
        <f>IF(D$9=0,0,D$9/OIS_fec!D$9)</f>
        <v>0.46899868513802179</v>
      </c>
      <c r="E100" s="331">
        <f>IF(E$9=0,0,E$9/OIS_fec!E$9)</f>
        <v>0.45766412224538733</v>
      </c>
      <c r="F100" s="331">
        <f>IF(F$9=0,0,F$9/OIS_fec!F$9)</f>
        <v>0.46040814977344724</v>
      </c>
      <c r="G100" s="331">
        <f>IF(G$9=0,0,G$9/OIS_fec!G$9)</f>
        <v>0.46902288039498802</v>
      </c>
      <c r="H100" s="331">
        <f>IF(H$9=0,0,H$9/OIS_fec!H$9)</f>
        <v>0.46461149134185764</v>
      </c>
      <c r="I100" s="331">
        <f>IF(I$9=0,0,I$9/OIS_fec!I$9)</f>
        <v>0.45931661066554269</v>
      </c>
      <c r="J100" s="331">
        <f>IF(J$9=0,0,J$9/OIS_fec!J$9)</f>
        <v>0.45712562556627789</v>
      </c>
      <c r="K100" s="331">
        <f>IF(K$9=0,0,K$9/OIS_fec!K$9)</f>
        <v>0.45407530054307493</v>
      </c>
      <c r="L100" s="331">
        <f>IF(L$9=0,0,L$9/OIS_fec!L$9)</f>
        <v>0.45155036115914432</v>
      </c>
      <c r="M100" s="331">
        <f>IF(M$9=0,0,M$9/OIS_fec!M$9)</f>
        <v>0.45163313289760998</v>
      </c>
      <c r="N100" s="331">
        <f>IF(N$9=0,0,N$9/OIS_fec!N$9)</f>
        <v>0.44886499989733081</v>
      </c>
      <c r="O100" s="331">
        <f>IF(O$9=0,0,O$9/OIS_fec!O$9)</f>
        <v>0.44590489572889275</v>
      </c>
      <c r="P100" s="331">
        <f>IF(P$9=0,0,P$9/OIS_fec!P$9)</f>
        <v>0.44440975997361404</v>
      </c>
      <c r="Q100" s="331">
        <f>IF(Q$9=0,0,Q$9/OIS_fec!Q$9)</f>
        <v>0.44600346409687364</v>
      </c>
      <c r="R100" s="331">
        <f>IF(R$9=0,0,R$9/OIS_fec!R$9)</f>
        <v>0.4462917190047393</v>
      </c>
      <c r="S100" s="331">
        <f>IF(S$9=0,0,S$9/OIS_fec!S$9)</f>
        <v>0.44570457985801776</v>
      </c>
      <c r="T100" s="331">
        <f>IF(T$9=0,0,T$9/OIS_fec!T$9)</f>
        <v>0.44487424279675464</v>
      </c>
      <c r="U100" s="331">
        <f>IF(U$9=0,0,U$9/OIS_fec!U$9)</f>
        <v>0.44872482945357911</v>
      </c>
      <c r="V100" s="331">
        <f>IF(V$9=0,0,V$9/OIS_fec!V$9)</f>
        <v>0.4451509839647686</v>
      </c>
      <c r="W100" s="331">
        <f>IF(W$9=0,0,W$9/OIS_fec!W$9)</f>
        <v>0.4515601765797454</v>
      </c>
      <c r="X100" s="331">
        <f>IF(X$9=0,0,X$9/OIS_fec!X$9)</f>
        <v>0.45300195480843508</v>
      </c>
      <c r="Y100" s="331">
        <f>IF(Y$9=0,0,Y$9/OIS_fec!Y$9)</f>
        <v>0.45618954749869711</v>
      </c>
      <c r="DA100" s="177"/>
    </row>
    <row r="101" spans="1:105" ht="12" customHeight="1" x14ac:dyDescent="0.25">
      <c r="A101" s="56" t="s">
        <v>95</v>
      </c>
      <c r="B101" s="332">
        <f>IF(B$10=0,0,B$10/OIS_fec!B$10)</f>
        <v>0.65768977931824391</v>
      </c>
      <c r="C101" s="332">
        <f>IF(C$10=0,0,C$10/OIS_fec!C$10)</f>
        <v>0.67392869530453126</v>
      </c>
      <c r="D101" s="332">
        <f>IF(D$10=0,0,D$10/OIS_fec!D$10)</f>
        <v>0.69490776177729729</v>
      </c>
      <c r="E101" s="332">
        <f>IF(E$10=0,0,E$10/OIS_fec!E$10)</f>
        <v>0.67811522750237307</v>
      </c>
      <c r="F101" s="332">
        <f>IF(F$10=0,0,F$10/OIS_fec!F$10)</f>
        <v>0.68305394742869097</v>
      </c>
      <c r="G101" s="332">
        <f>IF(G$10=0,0,G$10/OIS_fec!G$10)</f>
        <v>0.70337892870429053</v>
      </c>
      <c r="H101" s="332">
        <f>IF(H$10=0,0,H$10/OIS_fec!H$10)</f>
        <v>0.70066019891282061</v>
      </c>
      <c r="I101" s="332">
        <f>IF(I$10=0,0,I$10/OIS_fec!I$10)</f>
        <v>0.71171042874139845</v>
      </c>
      <c r="J101" s="332">
        <f>IF(J$10=0,0,J$10/OIS_fec!J$10)</f>
        <v>0.69981661726923317</v>
      </c>
      <c r="K101" s="332">
        <f>IF(K$10=0,0,K$10/OIS_fec!K$10)</f>
        <v>0.70620780293010155</v>
      </c>
      <c r="L101" s="332">
        <f>IF(L$10=0,0,L$10/OIS_fec!L$10)</f>
        <v>0.71515655157312197</v>
      </c>
      <c r="M101" s="332">
        <f>IF(M$10=0,0,M$10/OIS_fec!M$10)</f>
        <v>0.72370251890580295</v>
      </c>
      <c r="N101" s="332">
        <f>IF(N$10=0,0,N$10/OIS_fec!N$10)</f>
        <v>0.72369151070351412</v>
      </c>
      <c r="O101" s="332">
        <f>IF(O$10=0,0,O$10/OIS_fec!O$10)</f>
        <v>0.72916559550351123</v>
      </c>
      <c r="P101" s="332">
        <f>IF(P$10=0,0,P$10/OIS_fec!P$10)</f>
        <v>0.73216171196770696</v>
      </c>
      <c r="Q101" s="332">
        <f>IF(Q$10=0,0,Q$10/OIS_fec!Q$10)</f>
        <v>0.73742951933517076</v>
      </c>
      <c r="R101" s="332">
        <f>IF(R$10=0,0,R$10/OIS_fec!R$10)</f>
        <v>0.73944307845328683</v>
      </c>
      <c r="S101" s="332">
        <f>IF(S$10=0,0,S$10/OIS_fec!S$10)</f>
        <v>0.73838128845634954</v>
      </c>
      <c r="T101" s="332">
        <f>IF(T$10=0,0,T$10/OIS_fec!T$10)</f>
        <v>0.74415543400324757</v>
      </c>
      <c r="U101" s="332">
        <f>IF(U$10=0,0,U$10/OIS_fec!U$10)</f>
        <v>0.74737037399915662</v>
      </c>
      <c r="V101" s="332">
        <f>IF(V$10=0,0,V$10/OIS_fec!V$10)</f>
        <v>0.73058224266943561</v>
      </c>
      <c r="W101" s="332">
        <f>IF(W$10=0,0,W$10/OIS_fec!W$10)</f>
        <v>0.74472401185594661</v>
      </c>
      <c r="X101" s="332">
        <f>IF(X$10=0,0,X$10/OIS_fec!X$10)</f>
        <v>0.76357396809628664</v>
      </c>
      <c r="Y101" s="332">
        <f>IF(Y$10=0,0,Y$10/OIS_fec!Y$10)</f>
        <v>0.75580098765600912</v>
      </c>
      <c r="DA101" s="68"/>
    </row>
    <row r="102" spans="1:105" ht="12" customHeight="1" x14ac:dyDescent="0.25">
      <c r="A102" s="174" t="s">
        <v>3057</v>
      </c>
      <c r="B102" s="348">
        <f>IF(B$16=0,0,B$16/OIS_fec!B$16)</f>
        <v>0.40364471263290991</v>
      </c>
      <c r="C102" s="348">
        <f>IF(C$16=0,0,C$16/OIS_fec!C$16)</f>
        <v>0.40632170529634681</v>
      </c>
      <c r="D102" s="348">
        <f>IF(D$16=0,0,D$16/OIS_fec!D$16)</f>
        <v>0.40797411990327331</v>
      </c>
      <c r="E102" s="348">
        <f>IF(E$16=0,0,E$16/OIS_fec!E$16)</f>
        <v>0.39292747577630471</v>
      </c>
      <c r="F102" s="348">
        <f>IF(F$16=0,0,F$16/OIS_fec!F$16)</f>
        <v>0.39398463290403379</v>
      </c>
      <c r="G102" s="348">
        <f>IF(G$16=0,0,G$16/OIS_fec!G$16)</f>
        <v>0.39736081348298219</v>
      </c>
      <c r="H102" s="348">
        <f>IF(H$16=0,0,H$16/OIS_fec!H$16)</f>
        <v>0.39551761530731583</v>
      </c>
      <c r="I102" s="348">
        <f>IF(I$16=0,0,I$16/OIS_fec!I$16)</f>
        <v>0.3919321491863601</v>
      </c>
      <c r="J102" s="348">
        <f>IF(J$16=0,0,J$16/OIS_fec!J$16)</f>
        <v>0.39262128877240787</v>
      </c>
      <c r="K102" s="348">
        <f>IF(K$16=0,0,K$16/OIS_fec!K$16)</f>
        <v>0.39329023743702962</v>
      </c>
      <c r="L102" s="348">
        <f>IF(L$16=0,0,L$16/OIS_fec!L$16)</f>
        <v>0.39604088638408619</v>
      </c>
      <c r="M102" s="348">
        <f>IF(M$16=0,0,M$16/OIS_fec!M$16)</f>
        <v>0.39931953632902195</v>
      </c>
      <c r="N102" s="348">
        <f>IF(N$16=0,0,N$16/OIS_fec!N$16)</f>
        <v>0.40751701523462147</v>
      </c>
      <c r="O102" s="348">
        <f>IF(O$16=0,0,O$16/OIS_fec!O$16)</f>
        <v>0.40333383921904259</v>
      </c>
      <c r="P102" s="348">
        <f>IF(P$16=0,0,P$16/OIS_fec!P$16)</f>
        <v>0.40292603389548404</v>
      </c>
      <c r="Q102" s="348">
        <f>IF(Q$16=0,0,Q$16/OIS_fec!Q$16)</f>
        <v>0.40316202735428047</v>
      </c>
      <c r="R102" s="348">
        <f>IF(R$16=0,0,R$16/OIS_fec!R$16)</f>
        <v>0.40850224340362873</v>
      </c>
      <c r="S102" s="348">
        <f>IF(S$16=0,0,S$16/OIS_fec!S$16)</f>
        <v>0.40793256829671432</v>
      </c>
      <c r="T102" s="348">
        <f>IF(T$16=0,0,T$16/OIS_fec!T$16)</f>
        <v>0.4049300236660876</v>
      </c>
      <c r="U102" s="348">
        <f>IF(U$16=0,0,U$16/OIS_fec!U$16)</f>
        <v>0.40778313850272474</v>
      </c>
      <c r="V102" s="348">
        <f>IF(V$16=0,0,V$16/OIS_fec!V$16)</f>
        <v>0.40866680626916174</v>
      </c>
      <c r="W102" s="348">
        <f>IF(W$16=0,0,W$16/OIS_fec!W$16)</f>
        <v>0.40607163946992775</v>
      </c>
      <c r="X102" s="348">
        <f>IF(X$16=0,0,X$16/OIS_fec!X$16)</f>
        <v>0.40040849590749189</v>
      </c>
      <c r="Y102" s="348">
        <f>IF(Y$16=0,0,Y$16/OIS_fec!Y$16)</f>
        <v>0.40425073401589007</v>
      </c>
      <c r="DA102" s="178"/>
    </row>
    <row r="103" spans="1:105" ht="12" customHeight="1" x14ac:dyDescent="0.25">
      <c r="A103" s="174" t="s">
        <v>3069</v>
      </c>
      <c r="B103" s="348">
        <f>IF(B$27=0,0,B$27/OIS_fec!B$27)</f>
        <v>0.24335017879501583</v>
      </c>
      <c r="C103" s="348">
        <f>IF(C$27=0,0,C$27/OIS_fec!C$27)</f>
        <v>0.24486622532956751</v>
      </c>
      <c r="D103" s="348">
        <f>IF(D$27=0,0,D$27/OIS_fec!D$27)</f>
        <v>0.25083947186691602</v>
      </c>
      <c r="E103" s="348">
        <f>IF(E$27=0,0,E$27/OIS_fec!E$27)</f>
        <v>0.24798349375709386</v>
      </c>
      <c r="F103" s="348">
        <f>IF(F$27=0,0,F$27/OIS_fec!F$27)</f>
        <v>0.24913614730759234</v>
      </c>
      <c r="G103" s="348">
        <f>IF(G$27=0,0,G$27/OIS_fec!G$27)</f>
        <v>0.25196999269560727</v>
      </c>
      <c r="H103" s="348">
        <f>IF(H$27=0,0,H$27/OIS_fec!H$27)</f>
        <v>0.25018835290558672</v>
      </c>
      <c r="I103" s="348">
        <f>IF(I$27=0,0,I$27/OIS_fec!I$27)</f>
        <v>0.25024004317839926</v>
      </c>
      <c r="J103" s="348">
        <f>IF(J$27=0,0,J$27/OIS_fec!J$27)</f>
        <v>0.24996493181037291</v>
      </c>
      <c r="K103" s="348">
        <f>IF(K$27=0,0,K$27/OIS_fec!K$27)</f>
        <v>0.24961564421395566</v>
      </c>
      <c r="L103" s="348">
        <f>IF(L$27=0,0,L$27/OIS_fec!L$27)</f>
        <v>0.25155359975428171</v>
      </c>
      <c r="M103" s="348">
        <f>IF(M$27=0,0,M$27/OIS_fec!M$27)</f>
        <v>0.25298822311358921</v>
      </c>
      <c r="N103" s="348">
        <f>IF(N$27=0,0,N$27/OIS_fec!N$27)</f>
        <v>0.25513096019254888</v>
      </c>
      <c r="O103" s="348">
        <f>IF(O$27=0,0,O$27/OIS_fec!O$27)</f>
        <v>0.25299548353796097</v>
      </c>
      <c r="P103" s="348">
        <f>IF(P$27=0,0,P$27/OIS_fec!P$27)</f>
        <v>0.25332614168437467</v>
      </c>
      <c r="Q103" s="348">
        <f>IF(Q$27=0,0,Q$27/OIS_fec!Q$27)</f>
        <v>0.25395603477044248</v>
      </c>
      <c r="R103" s="348">
        <f>IF(R$27=0,0,R$27/OIS_fec!R$27)</f>
        <v>0.25438208285652891</v>
      </c>
      <c r="S103" s="348">
        <f>IF(S$27=0,0,S$27/OIS_fec!S$27)</f>
        <v>0.25446144775821905</v>
      </c>
      <c r="T103" s="348">
        <f>IF(T$27=0,0,T$27/OIS_fec!T$27)</f>
        <v>0.25531548950236982</v>
      </c>
      <c r="U103" s="348">
        <f>IF(U$27=0,0,U$27/OIS_fec!U$27)</f>
        <v>0.25643108210308335</v>
      </c>
      <c r="V103" s="348">
        <f>IF(V$27=0,0,V$27/OIS_fec!V$27)</f>
        <v>0.25645579413525427</v>
      </c>
      <c r="W103" s="348">
        <f>IF(W$27=0,0,W$27/OIS_fec!W$27)</f>
        <v>0.25528191063484623</v>
      </c>
      <c r="X103" s="348">
        <f>IF(X$27=0,0,X$27/OIS_fec!X$27)</f>
        <v>0.25515148458604953</v>
      </c>
      <c r="Y103" s="348">
        <f>IF(Y$27=0,0,Y$27/OIS_fec!Y$27)</f>
        <v>0.25519286316994139</v>
      </c>
      <c r="DA103" s="178"/>
    </row>
    <row r="104" spans="1:105" ht="12" customHeight="1" x14ac:dyDescent="0.25">
      <c r="A104" s="174" t="s">
        <v>3079</v>
      </c>
      <c r="B104" s="348">
        <f>IF(B$35=0,0,B$35/OIS_fec!B$35)</f>
        <v>0.24813565352935477</v>
      </c>
      <c r="C104" s="348">
        <f>IF(C$35=0,0,C$35/OIS_fec!C$35)</f>
        <v>0.24963829101290122</v>
      </c>
      <c r="D104" s="348">
        <f>IF(D$35=0,0,D$35/OIS_fec!D$35)</f>
        <v>0.25091415276289719</v>
      </c>
      <c r="E104" s="348">
        <f>IF(E$35=0,0,E$35/OIS_fec!E$35)</f>
        <v>0.24871840055851793</v>
      </c>
      <c r="F104" s="348">
        <f>IF(F$35=0,0,F$35/OIS_fec!F$35)</f>
        <v>0.24939701701550193</v>
      </c>
      <c r="G104" s="348">
        <f>IF(G$35=0,0,G$35/OIS_fec!G$35)</f>
        <v>0.24855137981213654</v>
      </c>
      <c r="H104" s="348">
        <f>IF(H$35=0,0,H$35/OIS_fec!H$35)</f>
        <v>0.24924486124527651</v>
      </c>
      <c r="I104" s="348">
        <f>IF(I$35=0,0,I$35/OIS_fec!I$35)</f>
        <v>0.24886231917170648</v>
      </c>
      <c r="J104" s="348">
        <f>IF(J$35=0,0,J$35/OIS_fec!J$35)</f>
        <v>0.24863854314509876</v>
      </c>
      <c r="K104" s="348">
        <f>IF(K$35=0,0,K$35/OIS_fec!K$35)</f>
        <v>0.25038067259037833</v>
      </c>
      <c r="L104" s="348">
        <f>IF(L$35=0,0,L$35/OIS_fec!L$35)</f>
        <v>0.25310939346182543</v>
      </c>
      <c r="M104" s="348">
        <f>IF(M$35=0,0,M$35/OIS_fec!M$35)</f>
        <v>0.25429402929401029</v>
      </c>
      <c r="N104" s="348">
        <f>IF(N$35=0,0,N$35/OIS_fec!N$35)</f>
        <v>0.25796356036387885</v>
      </c>
      <c r="O104" s="348">
        <f>IF(O$35=0,0,O$35/OIS_fec!O$35)</f>
        <v>0.25824911118288019</v>
      </c>
      <c r="P104" s="348">
        <f>IF(P$35=0,0,P$35/OIS_fec!P$35)</f>
        <v>0.25837633754040307</v>
      </c>
      <c r="Q104" s="348">
        <f>IF(Q$35=0,0,Q$35/OIS_fec!Q$35)</f>
        <v>0.25907362251555904</v>
      </c>
      <c r="R104" s="348">
        <f>IF(R$35=0,0,R$35/OIS_fec!R$35)</f>
        <v>0.26209248123976131</v>
      </c>
      <c r="S104" s="348">
        <f>IF(S$35=0,0,S$35/OIS_fec!S$35)</f>
        <v>0.26147514720366027</v>
      </c>
      <c r="T104" s="348">
        <f>IF(T$35=0,0,T$35/OIS_fec!T$35)</f>
        <v>0.26240768046277468</v>
      </c>
      <c r="U104" s="348">
        <f>IF(U$35=0,0,U$35/OIS_fec!U$35)</f>
        <v>0.26280595824999253</v>
      </c>
      <c r="V104" s="348">
        <f>IF(V$35=0,0,V$35/OIS_fec!V$35)</f>
        <v>0.26169526105763169</v>
      </c>
      <c r="W104" s="348">
        <f>IF(W$35=0,0,W$35/OIS_fec!W$35)</f>
        <v>0.26214042534158316</v>
      </c>
      <c r="X104" s="348">
        <f>IF(X$35=0,0,X$35/OIS_fec!X$35)</f>
        <v>0.26355093214789033</v>
      </c>
      <c r="Y104" s="348">
        <f>IF(Y$35=0,0,Y$35/OIS_fec!Y$35)</f>
        <v>0.2624891548668436</v>
      </c>
      <c r="DA104" s="178"/>
    </row>
    <row r="105" spans="1:105" ht="12" customHeight="1" x14ac:dyDescent="0.25">
      <c r="A105" s="174" t="s">
        <v>3101</v>
      </c>
      <c r="B105" s="348">
        <f>IF(B$54=0,0,B$54/OIS_fec!B$54)</f>
        <v>0.57357890379531962</v>
      </c>
      <c r="C105" s="348">
        <f>IF(C$54=0,0,C$54/OIS_fec!C$54)</f>
        <v>0.57378244069876105</v>
      </c>
      <c r="D105" s="348">
        <f>IF(D$54=0,0,D$54/OIS_fec!D$54)</f>
        <v>0.58885383562191396</v>
      </c>
      <c r="E105" s="348">
        <f>IF(E$54=0,0,E$54/OIS_fec!E$54)</f>
        <v>0.60137615090490149</v>
      </c>
      <c r="F105" s="348">
        <f>IF(F$54=0,0,F$54/OIS_fec!F$54)</f>
        <v>0.60570809183343655</v>
      </c>
      <c r="G105" s="348">
        <f>IF(G$54=0,0,G$54/OIS_fec!G$54)</f>
        <v>0.60698631619967025</v>
      </c>
      <c r="H105" s="348">
        <f>IF(H$54=0,0,H$54/OIS_fec!H$54)</f>
        <v>0.61991193055695504</v>
      </c>
      <c r="I105" s="348">
        <f>IF(I$54=0,0,I$54/OIS_fec!I$54)</f>
        <v>0.62572203133203408</v>
      </c>
      <c r="J105" s="348">
        <f>IF(J$54=0,0,J$54/OIS_fec!J$54)</f>
        <v>0.61944149152261962</v>
      </c>
      <c r="K105" s="348">
        <f>IF(K$54=0,0,K$54/OIS_fec!K$54)</f>
        <v>0.62415827046829808</v>
      </c>
      <c r="L105" s="348">
        <f>IF(L$54=0,0,L$54/OIS_fec!L$54)</f>
        <v>0.62596352592216686</v>
      </c>
      <c r="M105" s="348">
        <f>IF(M$54=0,0,M$54/OIS_fec!M$54)</f>
        <v>0.63207984758661806</v>
      </c>
      <c r="N105" s="348">
        <f>IF(N$54=0,0,N$54/OIS_fec!N$54)</f>
        <v>0.6394024864824106</v>
      </c>
      <c r="O105" s="348">
        <f>IF(O$54=0,0,O$54/OIS_fec!O$54)</f>
        <v>0.64291864211873473</v>
      </c>
      <c r="P105" s="348">
        <f>IF(P$54=0,0,P$54/OIS_fec!P$54)</f>
        <v>0.64527460987599428</v>
      </c>
      <c r="Q105" s="348">
        <f>IF(Q$54=0,0,Q$54/OIS_fec!Q$54)</f>
        <v>0.64980014635059924</v>
      </c>
      <c r="R105" s="348">
        <f>IF(R$54=0,0,R$54/OIS_fec!R$54)</f>
        <v>0.65660040903071115</v>
      </c>
      <c r="S105" s="348">
        <f>IF(S$54=0,0,S$54/OIS_fec!S$54)</f>
        <v>0.65462375907836001</v>
      </c>
      <c r="T105" s="348">
        <f>IF(T$54=0,0,T$54/OIS_fec!T$54)</f>
        <v>0.66382347794476426</v>
      </c>
      <c r="U105" s="348">
        <f>IF(U$54=0,0,U$54/OIS_fec!U$54)</f>
        <v>0.66177082672607523</v>
      </c>
      <c r="V105" s="348">
        <f>IF(V$54=0,0,V$54/OIS_fec!V$54)</f>
        <v>0.65083375890053752</v>
      </c>
      <c r="W105" s="348">
        <f>IF(W$54=0,0,W$54/OIS_fec!W$54)</f>
        <v>0.65058866181257891</v>
      </c>
      <c r="X105" s="348">
        <f>IF(X$54=0,0,X$54/OIS_fec!X$54)</f>
        <v>0.68733827585698493</v>
      </c>
      <c r="Y105" s="348">
        <f>IF(Y$54=0,0,Y$54/OIS_fec!Y$54)</f>
        <v>0.66043599167387768</v>
      </c>
      <c r="DA105" s="178"/>
    </row>
    <row r="106" spans="1:105" ht="12" customHeight="1" x14ac:dyDescent="0.25">
      <c r="A106" s="174" t="s">
        <v>3122</v>
      </c>
      <c r="B106" s="348">
        <f>IF(B$68=0,0,B$68/OIS_fec!B$68)</f>
        <v>0.35067284174492652</v>
      </c>
      <c r="C106" s="348">
        <f>IF(C$68=0,0,C$68/OIS_fec!C$68)</f>
        <v>0.34723920139393288</v>
      </c>
      <c r="D106" s="348">
        <f>IF(D$68=0,0,D$68/OIS_fec!D$68)</f>
        <v>0.35392622995340312</v>
      </c>
      <c r="E106" s="348">
        <f>IF(E$68=0,0,E$68/OIS_fec!E$68)</f>
        <v>0.34887708543717</v>
      </c>
      <c r="F106" s="348">
        <f>IF(F$68=0,0,F$68/OIS_fec!F$68)</f>
        <v>0.35013656515246017</v>
      </c>
      <c r="G106" s="348">
        <f>IF(G$68=0,0,G$68/OIS_fec!G$68)</f>
        <v>0.35206531140761582</v>
      </c>
      <c r="H106" s="348">
        <f>IF(H$68=0,0,H$68/OIS_fec!H$68)</f>
        <v>0.350368011651226</v>
      </c>
      <c r="I106" s="348">
        <f>IF(I$68=0,0,I$68/OIS_fec!I$68)</f>
        <v>0.34904280198735493</v>
      </c>
      <c r="J106" s="348">
        <f>IF(J$68=0,0,J$68/OIS_fec!J$68)</f>
        <v>0.35012151965945892</v>
      </c>
      <c r="K106" s="348">
        <f>IF(K$68=0,0,K$68/OIS_fec!K$68)</f>
        <v>0.34941682299721405</v>
      </c>
      <c r="L106" s="348">
        <f>IF(L$68=0,0,L$68/OIS_fec!L$68)</f>
        <v>0.34720721645039299</v>
      </c>
      <c r="M106" s="348">
        <f>IF(M$68=0,0,M$68/OIS_fec!M$68)</f>
        <v>0.34951660804169632</v>
      </c>
      <c r="N106" s="348">
        <f>IF(N$68=0,0,N$68/OIS_fec!N$68)</f>
        <v>0.35031225846057873</v>
      </c>
      <c r="O106" s="348">
        <f>IF(O$68=0,0,O$68/OIS_fec!O$68)</f>
        <v>0.34863898774977897</v>
      </c>
      <c r="P106" s="348">
        <f>IF(P$68=0,0,P$68/OIS_fec!P$68)</f>
        <v>0.34800243446905671</v>
      </c>
      <c r="Q106" s="348">
        <f>IF(Q$68=0,0,Q$68/OIS_fec!Q$68)</f>
        <v>0.34811066629611193</v>
      </c>
      <c r="R106" s="348">
        <f>IF(R$68=0,0,R$68/OIS_fec!R$68)</f>
        <v>0.34911056532812007</v>
      </c>
      <c r="S106" s="348">
        <f>IF(S$68=0,0,S$68/OIS_fec!S$68)</f>
        <v>0.3489008745184693</v>
      </c>
      <c r="T106" s="348">
        <f>IF(T$68=0,0,T$68/OIS_fec!T$68)</f>
        <v>0.34834238778390553</v>
      </c>
      <c r="U106" s="348">
        <f>IF(U$68=0,0,U$68/OIS_fec!U$68)</f>
        <v>0.34959997288394307</v>
      </c>
      <c r="V106" s="348">
        <f>IF(V$68=0,0,V$68/OIS_fec!V$68)</f>
        <v>0.35031684594393225</v>
      </c>
      <c r="W106" s="348">
        <f>IF(W$68=0,0,W$68/OIS_fec!W$68)</f>
        <v>0.3498012347360176</v>
      </c>
      <c r="X106" s="348">
        <f>IF(X$68=0,0,X$68/OIS_fec!X$68)</f>
        <v>0.35008408309270733</v>
      </c>
      <c r="Y106" s="348">
        <f>IF(Y$68=0,0,Y$68/OIS_fec!Y$68)</f>
        <v>0.34935684510899756</v>
      </c>
      <c r="DA106" s="178"/>
    </row>
    <row r="107" spans="1:105" ht="12" customHeight="1" x14ac:dyDescent="0.25">
      <c r="A107" s="41" t="s">
        <v>3120</v>
      </c>
      <c r="B107" s="333">
        <f>IF(B$69=0,0,B$69/OIS_fec!B$69)</f>
        <v>0.49544683301023101</v>
      </c>
      <c r="C107" s="333">
        <f>IF(C$69=0,0,C$69/OIS_fec!C$69)</f>
        <v>0.49600325954916918</v>
      </c>
      <c r="D107" s="333">
        <f>IF(D$69=0,0,D$69/OIS_fec!D$69)</f>
        <v>0.49494578335198747</v>
      </c>
      <c r="E107" s="333">
        <f>IF(E$69=0,0,E$69/OIS_fec!E$69)</f>
        <v>0.4898404859476328</v>
      </c>
      <c r="F107" s="333">
        <f>IF(F$69=0,0,F$69/OIS_fec!F$69)</f>
        <v>0.49089580949586409</v>
      </c>
      <c r="G107" s="333">
        <f>IF(G$69=0,0,G$69/OIS_fec!G$69)</f>
        <v>0.49495040704866394</v>
      </c>
      <c r="H107" s="333">
        <f>IF(H$69=0,0,H$69/OIS_fec!H$69)</f>
        <v>0.49280232139670233</v>
      </c>
      <c r="I107" s="333">
        <f>IF(I$69=0,0,I$69/OIS_fec!I$69)</f>
        <v>0.49045937108809429</v>
      </c>
      <c r="J107" s="333">
        <f>IF(J$69=0,0,J$69/OIS_fec!J$69)</f>
        <v>0.48949605646646255</v>
      </c>
      <c r="K107" s="333">
        <f>IF(K$69=0,0,K$69/OIS_fec!K$69)</f>
        <v>0.48807579222627384</v>
      </c>
      <c r="L107" s="333">
        <f>IF(L$69=0,0,L$69/OIS_fec!L$69)</f>
        <v>0.48703241283457832</v>
      </c>
      <c r="M107" s="333">
        <f>IF(M$69=0,0,M$69/OIS_fec!M$69)</f>
        <v>0.4870944270973101</v>
      </c>
      <c r="N107" s="333">
        <f>IF(N$69=0,0,N$69/OIS_fec!N$69)</f>
        <v>0.48583463116423392</v>
      </c>
      <c r="O107" s="333">
        <f>IF(O$69=0,0,O$69/OIS_fec!O$69)</f>
        <v>0.48433739904859641</v>
      </c>
      <c r="P107" s="333">
        <f>IF(P$69=0,0,P$69/OIS_fec!P$69)</f>
        <v>0.48362981972268343</v>
      </c>
      <c r="Q107" s="333">
        <f>IF(Q$69=0,0,Q$69/OIS_fec!Q$69)</f>
        <v>0.4843283869237599</v>
      </c>
      <c r="R107" s="333">
        <f>IF(R$69=0,0,R$69/OIS_fec!R$69)</f>
        <v>0.48461052273254668</v>
      </c>
      <c r="S107" s="333">
        <f>IF(S$69=0,0,S$69/OIS_fec!S$69)</f>
        <v>0.48424976743141362</v>
      </c>
      <c r="T107" s="333">
        <f>IF(T$69=0,0,T$69/OIS_fec!T$69)</f>
        <v>0.483584254116109</v>
      </c>
      <c r="U107" s="333">
        <f>IF(U$69=0,0,U$69/OIS_fec!U$69)</f>
        <v>0.48531024588483329</v>
      </c>
      <c r="V107" s="333">
        <f>IF(V$69=0,0,V$69/OIS_fec!V$69)</f>
        <v>0.48386800671856306</v>
      </c>
      <c r="W107" s="333">
        <f>IF(W$69=0,0,W$69/OIS_fec!W$69)</f>
        <v>0.48668551109776914</v>
      </c>
      <c r="X107" s="333">
        <f>IF(X$69=0,0,X$69/OIS_fec!X$69)</f>
        <v>0.48730964367043245</v>
      </c>
      <c r="Y107" s="333">
        <f>IF(Y$69=0,0,Y$69/OIS_fec!Y$69)</f>
        <v>0.488876410871105</v>
      </c>
      <c r="DA107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9">
    <tabColor theme="6" tint="-0.249977111117893"/>
    <pageSetUpPr fitToPage="1"/>
  </sheetPr>
  <dimension ref="A1:DA107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Other industrial sectors / CO2 emissions"</f>
        <v>SI: Other industrial sectors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342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27</v>
      </c>
      <c r="B5" s="223">
        <v>418.23877491104122</v>
      </c>
      <c r="C5" s="223">
        <v>322.67856945119718</v>
      </c>
      <c r="D5" s="223">
        <v>229.32415800389239</v>
      </c>
      <c r="E5" s="223">
        <v>224.8556576381641</v>
      </c>
      <c r="F5" s="223">
        <v>241.45972344193791</v>
      </c>
      <c r="G5" s="223">
        <v>303.51563856234372</v>
      </c>
      <c r="H5" s="223">
        <v>360.04597824416771</v>
      </c>
      <c r="I5" s="223">
        <v>245.39166216424169</v>
      </c>
      <c r="J5" s="223">
        <v>263.57282928024853</v>
      </c>
      <c r="K5" s="223">
        <v>226.45676412262509</v>
      </c>
      <c r="L5" s="223">
        <v>187.58578716292271</v>
      </c>
      <c r="M5" s="223">
        <v>155.8685221222278</v>
      </c>
      <c r="N5" s="223">
        <v>156.8521310429434</v>
      </c>
      <c r="O5" s="223">
        <v>140.08862592313329</v>
      </c>
      <c r="P5" s="223">
        <v>135.81844956259619</v>
      </c>
      <c r="Q5" s="223">
        <v>135.76420908379339</v>
      </c>
      <c r="R5" s="223">
        <v>143.8724019652189</v>
      </c>
      <c r="S5" s="223">
        <v>155.6704551657615</v>
      </c>
      <c r="T5" s="223">
        <v>143.0413624863948</v>
      </c>
      <c r="U5" s="223">
        <v>162.4855082460505</v>
      </c>
      <c r="V5" s="223">
        <v>185.32843091884629</v>
      </c>
      <c r="W5" s="223">
        <v>178.5017296822935</v>
      </c>
      <c r="X5" s="223">
        <v>148.58319564496909</v>
      </c>
      <c r="Y5" s="223">
        <v>174.07357992509091</v>
      </c>
      <c r="DA5" s="89" t="s">
        <v>3185</v>
      </c>
    </row>
    <row r="6" spans="1:105" ht="12" customHeight="1" x14ac:dyDescent="0.25">
      <c r="A6" s="55" t="s">
        <v>91</v>
      </c>
      <c r="B6" s="259">
        <v>0</v>
      </c>
      <c r="C6" s="259">
        <v>0</v>
      </c>
      <c r="D6" s="259">
        <v>0</v>
      </c>
      <c r="E6" s="259">
        <v>0</v>
      </c>
      <c r="F6" s="259">
        <v>0</v>
      </c>
      <c r="G6" s="259">
        <v>0</v>
      </c>
      <c r="H6" s="259">
        <v>0</v>
      </c>
      <c r="I6" s="259">
        <v>0</v>
      </c>
      <c r="J6" s="259">
        <v>0</v>
      </c>
      <c r="K6" s="259">
        <v>0</v>
      </c>
      <c r="L6" s="259">
        <v>0</v>
      </c>
      <c r="M6" s="259">
        <v>0</v>
      </c>
      <c r="N6" s="259">
        <v>0</v>
      </c>
      <c r="O6" s="259">
        <v>0</v>
      </c>
      <c r="P6" s="259">
        <v>0</v>
      </c>
      <c r="Q6" s="259">
        <v>0</v>
      </c>
      <c r="R6" s="259">
        <v>0</v>
      </c>
      <c r="S6" s="259">
        <v>0</v>
      </c>
      <c r="T6" s="259">
        <v>0</v>
      </c>
      <c r="U6" s="259">
        <v>0</v>
      </c>
      <c r="V6" s="259">
        <v>0</v>
      </c>
      <c r="W6" s="259">
        <v>0</v>
      </c>
      <c r="X6" s="259">
        <v>0</v>
      </c>
      <c r="Y6" s="259">
        <v>0</v>
      </c>
      <c r="DA6" s="67" t="s">
        <v>3186</v>
      </c>
    </row>
    <row r="7" spans="1:105" ht="12" customHeight="1" x14ac:dyDescent="0.25">
      <c r="A7" s="173" t="s">
        <v>92</v>
      </c>
      <c r="B7" s="224">
        <v>0</v>
      </c>
      <c r="C7" s="224">
        <v>0</v>
      </c>
      <c r="D7" s="224">
        <v>0</v>
      </c>
      <c r="E7" s="224">
        <v>0</v>
      </c>
      <c r="F7" s="224">
        <v>0</v>
      </c>
      <c r="G7" s="224">
        <v>0</v>
      </c>
      <c r="H7" s="224">
        <v>0</v>
      </c>
      <c r="I7" s="224">
        <v>0</v>
      </c>
      <c r="J7" s="224">
        <v>0</v>
      </c>
      <c r="K7" s="224">
        <v>0</v>
      </c>
      <c r="L7" s="224">
        <v>0</v>
      </c>
      <c r="M7" s="224">
        <v>0</v>
      </c>
      <c r="N7" s="224">
        <v>0</v>
      </c>
      <c r="O7" s="224">
        <v>0</v>
      </c>
      <c r="P7" s="224">
        <v>0</v>
      </c>
      <c r="Q7" s="224">
        <v>0</v>
      </c>
      <c r="R7" s="224">
        <v>0</v>
      </c>
      <c r="S7" s="224">
        <v>0</v>
      </c>
      <c r="T7" s="224">
        <v>0</v>
      </c>
      <c r="U7" s="224">
        <v>0</v>
      </c>
      <c r="V7" s="224">
        <v>0</v>
      </c>
      <c r="W7" s="224">
        <v>0</v>
      </c>
      <c r="X7" s="224">
        <v>0</v>
      </c>
      <c r="Y7" s="224">
        <v>0</v>
      </c>
      <c r="DA7" s="177" t="s">
        <v>3187</v>
      </c>
    </row>
    <row r="8" spans="1:105" ht="12" customHeight="1" x14ac:dyDescent="0.25">
      <c r="A8" s="173" t="s">
        <v>93</v>
      </c>
      <c r="B8" s="224">
        <v>0</v>
      </c>
      <c r="C8" s="224">
        <v>0</v>
      </c>
      <c r="D8" s="224">
        <v>0</v>
      </c>
      <c r="E8" s="224">
        <v>0</v>
      </c>
      <c r="F8" s="224">
        <v>0</v>
      </c>
      <c r="G8" s="224">
        <v>0</v>
      </c>
      <c r="H8" s="224">
        <v>0</v>
      </c>
      <c r="I8" s="224">
        <v>0</v>
      </c>
      <c r="J8" s="224">
        <v>0</v>
      </c>
      <c r="K8" s="224">
        <v>0</v>
      </c>
      <c r="L8" s="224">
        <v>0</v>
      </c>
      <c r="M8" s="224">
        <v>0</v>
      </c>
      <c r="N8" s="224">
        <v>0</v>
      </c>
      <c r="O8" s="224">
        <v>0</v>
      </c>
      <c r="P8" s="224">
        <v>0</v>
      </c>
      <c r="Q8" s="224">
        <v>0</v>
      </c>
      <c r="R8" s="224">
        <v>0</v>
      </c>
      <c r="S8" s="224">
        <v>0</v>
      </c>
      <c r="T8" s="224">
        <v>0</v>
      </c>
      <c r="U8" s="224">
        <v>0</v>
      </c>
      <c r="V8" s="224">
        <v>0</v>
      </c>
      <c r="W8" s="224">
        <v>0</v>
      </c>
      <c r="X8" s="224">
        <v>0</v>
      </c>
      <c r="Y8" s="224">
        <v>0</v>
      </c>
      <c r="DA8" s="177" t="s">
        <v>3188</v>
      </c>
    </row>
    <row r="9" spans="1:105" ht="12" customHeight="1" x14ac:dyDescent="0.25">
      <c r="A9" s="173" t="s">
        <v>94</v>
      </c>
      <c r="B9" s="224">
        <v>0</v>
      </c>
      <c r="C9" s="224">
        <v>0</v>
      </c>
      <c r="D9" s="224">
        <v>0</v>
      </c>
      <c r="E9" s="224">
        <v>0</v>
      </c>
      <c r="F9" s="224">
        <v>0</v>
      </c>
      <c r="G9" s="224">
        <v>0</v>
      </c>
      <c r="H9" s="224">
        <v>0</v>
      </c>
      <c r="I9" s="224">
        <v>0</v>
      </c>
      <c r="J9" s="224">
        <v>0</v>
      </c>
      <c r="K9" s="224">
        <v>0</v>
      </c>
      <c r="L9" s="224">
        <v>0</v>
      </c>
      <c r="M9" s="224">
        <v>0</v>
      </c>
      <c r="N9" s="224">
        <v>0</v>
      </c>
      <c r="O9" s="224">
        <v>0</v>
      </c>
      <c r="P9" s="224">
        <v>0</v>
      </c>
      <c r="Q9" s="224">
        <v>0</v>
      </c>
      <c r="R9" s="224">
        <v>0</v>
      </c>
      <c r="S9" s="224">
        <v>0</v>
      </c>
      <c r="T9" s="224">
        <v>0</v>
      </c>
      <c r="U9" s="224">
        <v>0</v>
      </c>
      <c r="V9" s="224">
        <v>0</v>
      </c>
      <c r="W9" s="224">
        <v>0</v>
      </c>
      <c r="X9" s="224">
        <v>0</v>
      </c>
      <c r="Y9" s="224">
        <v>0</v>
      </c>
      <c r="DA9" s="177" t="s">
        <v>3189</v>
      </c>
    </row>
    <row r="10" spans="1:105" ht="12" customHeight="1" x14ac:dyDescent="0.25">
      <c r="A10" s="56" t="s">
        <v>95</v>
      </c>
      <c r="B10" s="260">
        <v>7.3814241060755812</v>
      </c>
      <c r="C10" s="260">
        <v>6.2699278601473409</v>
      </c>
      <c r="D10" s="260">
        <v>4.3524734205660929</v>
      </c>
      <c r="E10" s="260">
        <v>4.5392866068660682</v>
      </c>
      <c r="F10" s="260">
        <v>4.6000155169586048</v>
      </c>
      <c r="G10" s="260">
        <v>5.0146806022638097</v>
      </c>
      <c r="H10" s="260">
        <v>5.4626552875644157</v>
      </c>
      <c r="I10" s="260">
        <v>3.7510296198121651</v>
      </c>
      <c r="J10" s="260">
        <v>4.2016980442401533</v>
      </c>
      <c r="K10" s="260">
        <v>3.4160552737862671</v>
      </c>
      <c r="L10" s="260">
        <v>2.960769332547835</v>
      </c>
      <c r="M10" s="260">
        <v>2.394498306230302</v>
      </c>
      <c r="N10" s="260">
        <v>2.3312045345312891</v>
      </c>
      <c r="O10" s="260">
        <v>1.966468203957195</v>
      </c>
      <c r="P10" s="260">
        <v>1.8402586466811079</v>
      </c>
      <c r="Q10" s="260">
        <v>1.6934952521502931</v>
      </c>
      <c r="R10" s="260">
        <v>1.7156781987416261</v>
      </c>
      <c r="S10" s="260">
        <v>1.8843969213758569</v>
      </c>
      <c r="T10" s="260">
        <v>1.538895202062049</v>
      </c>
      <c r="U10" s="260">
        <v>1.6913164704790551</v>
      </c>
      <c r="V10" s="260">
        <v>2.4098322366176061</v>
      </c>
      <c r="W10" s="260">
        <v>2.0118339075893852</v>
      </c>
      <c r="X10" s="260">
        <v>1.155765773733</v>
      </c>
      <c r="Y10" s="260">
        <v>1.6431041448213739</v>
      </c>
      <c r="DA10" s="68" t="s">
        <v>3190</v>
      </c>
    </row>
    <row r="11" spans="1:105" ht="12" customHeight="1" x14ac:dyDescent="0.25">
      <c r="A11" s="37" t="s">
        <v>159</v>
      </c>
      <c r="B11" s="226">
        <v>4.2759931607767552</v>
      </c>
      <c r="C11" s="226">
        <v>2.9094490970168581</v>
      </c>
      <c r="D11" s="226">
        <v>1.623896300512784</v>
      </c>
      <c r="E11" s="226">
        <v>2.0986478904521628</v>
      </c>
      <c r="F11" s="226">
        <v>2.2153286117115312</v>
      </c>
      <c r="G11" s="226">
        <v>2.2172033438872329</v>
      </c>
      <c r="H11" s="226">
        <v>2.836943589409902</v>
      </c>
      <c r="I11" s="226">
        <v>2.012870697705373</v>
      </c>
      <c r="J11" s="226">
        <v>2.3748196524733491</v>
      </c>
      <c r="K11" s="226">
        <v>1.7585829715835879</v>
      </c>
      <c r="L11" s="226">
        <v>1.138446332867759</v>
      </c>
      <c r="M11" s="226">
        <v>0.87443301196158352</v>
      </c>
      <c r="N11" s="226">
        <v>0.79229510371205814</v>
      </c>
      <c r="O11" s="226">
        <v>0.75094627171627781</v>
      </c>
      <c r="P11" s="226">
        <v>0.66418330403647408</v>
      </c>
      <c r="Q11" s="226">
        <v>0.6072363032384015</v>
      </c>
      <c r="R11" s="226">
        <v>0.72491570720004783</v>
      </c>
      <c r="S11" s="226">
        <v>0.75330258799265737</v>
      </c>
      <c r="T11" s="226">
        <v>0.61648834863649538</v>
      </c>
      <c r="U11" s="226">
        <v>0.60192497833163838</v>
      </c>
      <c r="V11" s="226">
        <v>0.7672654350529472</v>
      </c>
      <c r="W11" s="226">
        <v>0.62790120350463807</v>
      </c>
      <c r="X11" s="226">
        <v>0.73854703494422014</v>
      </c>
      <c r="Y11" s="226">
        <v>0.59712092466025757</v>
      </c>
      <c r="DA11" s="69" t="s">
        <v>3191</v>
      </c>
    </row>
    <row r="12" spans="1:105" ht="12" customHeight="1" x14ac:dyDescent="0.25">
      <c r="A12" s="37" t="s">
        <v>35</v>
      </c>
      <c r="B12" s="226">
        <v>3.105430945298826</v>
      </c>
      <c r="C12" s="226">
        <v>3.3604787631304851</v>
      </c>
      <c r="D12" s="226">
        <v>2.72857712005331</v>
      </c>
      <c r="E12" s="226">
        <v>2.440638716413905</v>
      </c>
      <c r="F12" s="226">
        <v>2.3846869052470741</v>
      </c>
      <c r="G12" s="226">
        <v>2.7974772583765759</v>
      </c>
      <c r="H12" s="226">
        <v>2.625711698154515</v>
      </c>
      <c r="I12" s="226">
        <v>1.7381589221067919</v>
      </c>
      <c r="J12" s="226">
        <v>1.8268783917668041</v>
      </c>
      <c r="K12" s="226">
        <v>1.657472302202678</v>
      </c>
      <c r="L12" s="226">
        <v>1.822322999680076</v>
      </c>
      <c r="M12" s="226">
        <v>1.5200652942687189</v>
      </c>
      <c r="N12" s="226">
        <v>1.5389094308192299</v>
      </c>
      <c r="O12" s="226">
        <v>1.215521932240917</v>
      </c>
      <c r="P12" s="226">
        <v>1.176075342644634</v>
      </c>
      <c r="Q12" s="226">
        <v>1.086258948911891</v>
      </c>
      <c r="R12" s="226">
        <v>0.99076249154157847</v>
      </c>
      <c r="S12" s="226">
        <v>1.1310943333832</v>
      </c>
      <c r="T12" s="226">
        <v>0.92240685342555351</v>
      </c>
      <c r="U12" s="226">
        <v>1.089391492147417</v>
      </c>
      <c r="V12" s="226">
        <v>1.6425668015646591</v>
      </c>
      <c r="W12" s="226">
        <v>1.3839327040847469</v>
      </c>
      <c r="X12" s="226">
        <v>0.41721873878877969</v>
      </c>
      <c r="Y12" s="226">
        <v>1.0459832201611159</v>
      </c>
      <c r="DA12" s="69" t="s">
        <v>3192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3193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 t="s">
        <v>3194</v>
      </c>
    </row>
    <row r="15" spans="1:105" ht="12" customHeight="1" x14ac:dyDescent="0.25">
      <c r="A15" s="37" t="s">
        <v>40</v>
      </c>
      <c r="B15" s="226">
        <v>0</v>
      </c>
      <c r="C15" s="226">
        <v>0</v>
      </c>
      <c r="D15" s="226">
        <v>0</v>
      </c>
      <c r="E15" s="226">
        <v>0</v>
      </c>
      <c r="F15" s="226">
        <v>0</v>
      </c>
      <c r="G15" s="226">
        <v>0</v>
      </c>
      <c r="H15" s="226">
        <v>0</v>
      </c>
      <c r="I15" s="226">
        <v>0</v>
      </c>
      <c r="J15" s="226">
        <v>0</v>
      </c>
      <c r="K15" s="226">
        <v>0</v>
      </c>
      <c r="L15" s="226">
        <v>0</v>
      </c>
      <c r="M15" s="226">
        <v>0</v>
      </c>
      <c r="N15" s="226">
        <v>0</v>
      </c>
      <c r="O15" s="226">
        <v>0</v>
      </c>
      <c r="P15" s="226">
        <v>0</v>
      </c>
      <c r="Q15" s="226">
        <v>0</v>
      </c>
      <c r="R15" s="226">
        <v>0</v>
      </c>
      <c r="S15" s="226">
        <v>0</v>
      </c>
      <c r="T15" s="226">
        <v>0</v>
      </c>
      <c r="U15" s="226">
        <v>0</v>
      </c>
      <c r="V15" s="226">
        <v>0</v>
      </c>
      <c r="W15" s="226">
        <v>0</v>
      </c>
      <c r="X15" s="226">
        <v>0</v>
      </c>
      <c r="Y15" s="226">
        <v>0</v>
      </c>
      <c r="DA15" s="69" t="s">
        <v>3195</v>
      </c>
    </row>
    <row r="16" spans="1:105" ht="12" customHeight="1" x14ac:dyDescent="0.25">
      <c r="A16" s="57" t="s">
        <v>3057</v>
      </c>
      <c r="B16" s="261">
        <v>57.198615101201469</v>
      </c>
      <c r="C16" s="261">
        <v>51.939790926128907</v>
      </c>
      <c r="D16" s="261">
        <v>32.28253637976043</v>
      </c>
      <c r="E16" s="261">
        <v>41.992222283539533</v>
      </c>
      <c r="F16" s="261">
        <v>41.743707002670227</v>
      </c>
      <c r="G16" s="261">
        <v>45.385945021575679</v>
      </c>
      <c r="H16" s="261">
        <v>55.053434957285553</v>
      </c>
      <c r="I16" s="261">
        <v>35.735788449404779</v>
      </c>
      <c r="J16" s="261">
        <v>36.456140267988957</v>
      </c>
      <c r="K16" s="261">
        <v>34.883042376295109</v>
      </c>
      <c r="L16" s="261">
        <v>32.352944119466017</v>
      </c>
      <c r="M16" s="261">
        <v>27.623992678325351</v>
      </c>
      <c r="N16" s="261">
        <v>27.041099946542541</v>
      </c>
      <c r="O16" s="261">
        <v>27.039702118900539</v>
      </c>
      <c r="P16" s="261">
        <v>27.288323771890841</v>
      </c>
      <c r="Q16" s="261">
        <v>26.455831908257831</v>
      </c>
      <c r="R16" s="261">
        <v>28.24494672430918</v>
      </c>
      <c r="S16" s="261">
        <v>30.75437194733129</v>
      </c>
      <c r="T16" s="261">
        <v>27.089530338553281</v>
      </c>
      <c r="U16" s="261">
        <v>30.726900905085781</v>
      </c>
      <c r="V16" s="261">
        <v>36.008691283020021</v>
      </c>
      <c r="W16" s="261">
        <v>36.190541096917798</v>
      </c>
      <c r="X16" s="261">
        <v>20.13517244118966</v>
      </c>
      <c r="Y16" s="261">
        <v>32.423472940491173</v>
      </c>
      <c r="DA16" s="70" t="s">
        <v>3196</v>
      </c>
    </row>
    <row r="17" spans="1:105" ht="12" customHeight="1" x14ac:dyDescent="0.25">
      <c r="A17" s="46" t="s">
        <v>28</v>
      </c>
      <c r="B17" s="229">
        <v>4.9156652475280698</v>
      </c>
      <c r="C17" s="229">
        <v>6.9914246087258647</v>
      </c>
      <c r="D17" s="229">
        <v>1.046431078169636</v>
      </c>
      <c r="E17" s="229">
        <v>1.2388123505664239</v>
      </c>
      <c r="F17" s="229">
        <v>0</v>
      </c>
      <c r="G17" s="229">
        <v>0.53715342940898958</v>
      </c>
      <c r="H17" s="229">
        <v>0.54594531764044407</v>
      </c>
      <c r="I17" s="229">
        <v>0</v>
      </c>
      <c r="J17" s="229">
        <v>0</v>
      </c>
      <c r="K17" s="229">
        <v>0</v>
      </c>
      <c r="L17" s="229">
        <v>0</v>
      </c>
      <c r="M17" s="229">
        <v>0</v>
      </c>
      <c r="N17" s="229">
        <v>0</v>
      </c>
      <c r="O17" s="229">
        <v>0</v>
      </c>
      <c r="P17" s="229">
        <v>0</v>
      </c>
      <c r="Q17" s="229">
        <v>0</v>
      </c>
      <c r="R17" s="229">
        <v>0</v>
      </c>
      <c r="S17" s="229">
        <v>0</v>
      </c>
      <c r="T17" s="229">
        <v>0</v>
      </c>
      <c r="U17" s="229">
        <v>0</v>
      </c>
      <c r="V17" s="229">
        <v>0</v>
      </c>
      <c r="W17" s="229">
        <v>0</v>
      </c>
      <c r="X17" s="229">
        <v>0</v>
      </c>
      <c r="Y17" s="229">
        <v>0</v>
      </c>
      <c r="DA17" s="73" t="s">
        <v>3197</v>
      </c>
    </row>
    <row r="18" spans="1:105" ht="12" customHeight="1" x14ac:dyDescent="0.25">
      <c r="A18" s="46" t="s">
        <v>30</v>
      </c>
      <c r="B18" s="229">
        <v>0</v>
      </c>
      <c r="C18" s="229">
        <v>0</v>
      </c>
      <c r="D18" s="229">
        <v>0</v>
      </c>
      <c r="E18" s="229">
        <v>0</v>
      </c>
      <c r="F18" s="229">
        <v>0</v>
      </c>
      <c r="G18" s="229">
        <v>0</v>
      </c>
      <c r="H18" s="229">
        <v>0</v>
      </c>
      <c r="I18" s="229">
        <v>0</v>
      </c>
      <c r="J18" s="229">
        <v>0</v>
      </c>
      <c r="K18" s="229">
        <v>0</v>
      </c>
      <c r="L18" s="229">
        <v>0</v>
      </c>
      <c r="M18" s="229">
        <v>0</v>
      </c>
      <c r="N18" s="229">
        <v>0</v>
      </c>
      <c r="O18" s="229">
        <v>0</v>
      </c>
      <c r="P18" s="229">
        <v>0</v>
      </c>
      <c r="Q18" s="229">
        <v>0</v>
      </c>
      <c r="R18" s="229">
        <v>0</v>
      </c>
      <c r="S18" s="229">
        <v>0</v>
      </c>
      <c r="T18" s="229">
        <v>0</v>
      </c>
      <c r="U18" s="229">
        <v>0</v>
      </c>
      <c r="V18" s="229">
        <v>0</v>
      </c>
      <c r="W18" s="229">
        <v>0</v>
      </c>
      <c r="X18" s="229">
        <v>0</v>
      </c>
      <c r="Y18" s="229">
        <v>0</v>
      </c>
      <c r="DA18" s="73" t="s">
        <v>3198</v>
      </c>
    </row>
    <row r="19" spans="1:105" ht="12" customHeight="1" x14ac:dyDescent="0.25">
      <c r="A19" s="46" t="s">
        <v>31</v>
      </c>
      <c r="B19" s="229">
        <v>0</v>
      </c>
      <c r="C19" s="229">
        <v>0.74845690765327588</v>
      </c>
      <c r="D19" s="229">
        <v>0.61021247277537582</v>
      </c>
      <c r="E19" s="229">
        <v>1.4736433459650491</v>
      </c>
      <c r="F19" s="229">
        <v>1.908041976317876</v>
      </c>
      <c r="G19" s="229">
        <v>2.3167397073366862</v>
      </c>
      <c r="H19" s="229">
        <v>3.3542771996898861</v>
      </c>
      <c r="I19" s="229">
        <v>1.7498903617636961</v>
      </c>
      <c r="J19" s="229">
        <v>1.0483725932454619</v>
      </c>
      <c r="K19" s="229">
        <v>1.3718986365905119</v>
      </c>
      <c r="L19" s="229">
        <v>1.9338129633575041</v>
      </c>
      <c r="M19" s="229">
        <v>1.0655244220279889</v>
      </c>
      <c r="N19" s="229">
        <v>1.0646818422843249</v>
      </c>
      <c r="O19" s="229">
        <v>1.0652818031202109</v>
      </c>
      <c r="P19" s="229">
        <v>2.0457110026423049</v>
      </c>
      <c r="Q19" s="229">
        <v>0.96079810553555212</v>
      </c>
      <c r="R19" s="229">
        <v>1.511821113905647</v>
      </c>
      <c r="S19" s="229">
        <v>1.8273634297027901</v>
      </c>
      <c r="T19" s="229">
        <v>1.728757093353539</v>
      </c>
      <c r="U19" s="229">
        <v>2.941314235735538</v>
      </c>
      <c r="V19" s="229">
        <v>4.6030188400722416</v>
      </c>
      <c r="W19" s="229">
        <v>3.525054368771404</v>
      </c>
      <c r="X19" s="229">
        <v>2.588283446919013</v>
      </c>
      <c r="Y19" s="229">
        <v>4.0028485259633131</v>
      </c>
      <c r="DA19" s="73" t="s">
        <v>3199</v>
      </c>
    </row>
    <row r="20" spans="1:105" ht="12" customHeight="1" x14ac:dyDescent="0.25">
      <c r="A20" s="46" t="s">
        <v>159</v>
      </c>
      <c r="B20" s="229">
        <v>27.912066356550671</v>
      </c>
      <c r="C20" s="229">
        <v>24.23050935778155</v>
      </c>
      <c r="D20" s="229">
        <v>14.818882661699369</v>
      </c>
      <c r="E20" s="229">
        <v>16.32481548004678</v>
      </c>
      <c r="F20" s="229">
        <v>17.007424572029159</v>
      </c>
      <c r="G20" s="229">
        <v>18.45615829014594</v>
      </c>
      <c r="H20" s="229">
        <v>21.60120999461666</v>
      </c>
      <c r="I20" s="229">
        <v>17.322907892918831</v>
      </c>
      <c r="J20" s="229">
        <v>19.212571620524681</v>
      </c>
      <c r="K20" s="229">
        <v>14.398627522810401</v>
      </c>
      <c r="L20" s="229">
        <v>10.38728379305072</v>
      </c>
      <c r="M20" s="229">
        <v>8.515586976822906</v>
      </c>
      <c r="N20" s="229">
        <v>7.1786795299859039</v>
      </c>
      <c r="O20" s="229">
        <v>7.5597002917357852</v>
      </c>
      <c r="P20" s="229">
        <v>6.8996534214471383</v>
      </c>
      <c r="Q20" s="229">
        <v>6.1852801198703249</v>
      </c>
      <c r="R20" s="229">
        <v>6.8655264253132682</v>
      </c>
      <c r="S20" s="229">
        <v>6.9194456126326607</v>
      </c>
      <c r="T20" s="229">
        <v>5.3483931476557958</v>
      </c>
      <c r="U20" s="229">
        <v>5.8493831214014884</v>
      </c>
      <c r="V20" s="229">
        <v>5.8142560586274072</v>
      </c>
      <c r="W20" s="229">
        <v>6.2627626446980589</v>
      </c>
      <c r="X20" s="229">
        <v>6.5609163565863264</v>
      </c>
      <c r="Y20" s="229">
        <v>6.4156383547763118</v>
      </c>
      <c r="DA20" s="73" t="s">
        <v>3200</v>
      </c>
    </row>
    <row r="21" spans="1:105" ht="12" customHeight="1" x14ac:dyDescent="0.25">
      <c r="A21" s="46" t="s">
        <v>32</v>
      </c>
      <c r="B21" s="229">
        <v>10.08047104651436</v>
      </c>
      <c r="C21" s="229">
        <v>1.568253804418474</v>
      </c>
      <c r="D21" s="229">
        <v>1.2785880150857061</v>
      </c>
      <c r="E21" s="229">
        <v>0.96151349610525427</v>
      </c>
      <c r="F21" s="229">
        <v>0.93657588486679189</v>
      </c>
      <c r="G21" s="229">
        <v>0.8579138937506644</v>
      </c>
      <c r="H21" s="229">
        <v>0.88334682300346623</v>
      </c>
      <c r="I21" s="229">
        <v>0</v>
      </c>
      <c r="J21" s="229">
        <v>0</v>
      </c>
      <c r="K21" s="229">
        <v>0.91127315038599865</v>
      </c>
      <c r="L21" s="229">
        <v>0</v>
      </c>
      <c r="M21" s="229">
        <v>0</v>
      </c>
      <c r="N21" s="229">
        <v>0</v>
      </c>
      <c r="O21" s="229">
        <v>0</v>
      </c>
      <c r="P21" s="229">
        <v>0</v>
      </c>
      <c r="Q21" s="229">
        <v>0</v>
      </c>
      <c r="R21" s="229">
        <v>0</v>
      </c>
      <c r="S21" s="229">
        <v>0</v>
      </c>
      <c r="T21" s="229">
        <v>0</v>
      </c>
      <c r="U21" s="229">
        <v>0</v>
      </c>
      <c r="V21" s="229">
        <v>0</v>
      </c>
      <c r="W21" s="229">
        <v>0</v>
      </c>
      <c r="X21" s="229">
        <v>0</v>
      </c>
      <c r="Y21" s="229">
        <v>0</v>
      </c>
      <c r="DA21" s="73" t="s">
        <v>3201</v>
      </c>
    </row>
    <row r="22" spans="1:105" ht="12" customHeight="1" x14ac:dyDescent="0.25">
      <c r="A22" s="46" t="s">
        <v>33</v>
      </c>
      <c r="B22" s="229">
        <v>0</v>
      </c>
      <c r="C22" s="229">
        <v>0</v>
      </c>
      <c r="D22" s="229">
        <v>0</v>
      </c>
      <c r="E22" s="229">
        <v>0</v>
      </c>
      <c r="F22" s="229">
        <v>0</v>
      </c>
      <c r="G22" s="229">
        <v>0</v>
      </c>
      <c r="H22" s="229">
        <v>3.038915880037631</v>
      </c>
      <c r="I22" s="229">
        <v>0</v>
      </c>
      <c r="J22" s="229">
        <v>0</v>
      </c>
      <c r="K22" s="229">
        <v>0</v>
      </c>
      <c r="L22" s="229">
        <v>0</v>
      </c>
      <c r="M22" s="229">
        <v>0</v>
      </c>
      <c r="N22" s="229">
        <v>0</v>
      </c>
      <c r="O22" s="229">
        <v>0</v>
      </c>
      <c r="P22" s="229">
        <v>0</v>
      </c>
      <c r="Q22" s="229">
        <v>0</v>
      </c>
      <c r="R22" s="229">
        <v>0</v>
      </c>
      <c r="S22" s="229">
        <v>0.47401200001452248</v>
      </c>
      <c r="T22" s="229">
        <v>0.5578047557310849</v>
      </c>
      <c r="U22" s="229">
        <v>0.61698247816235685</v>
      </c>
      <c r="V22" s="229">
        <v>0.47002619396736861</v>
      </c>
      <c r="W22" s="229">
        <v>0.41887985699597652</v>
      </c>
      <c r="X22" s="229">
        <v>0.50994005699713563</v>
      </c>
      <c r="Y22" s="229">
        <v>0.61871627398879436</v>
      </c>
      <c r="DA22" s="73" t="s">
        <v>3202</v>
      </c>
    </row>
    <row r="23" spans="1:105" ht="12" customHeight="1" x14ac:dyDescent="0.25">
      <c r="A23" s="46" t="s">
        <v>35</v>
      </c>
      <c r="B23" s="229">
        <v>14.29041245060837</v>
      </c>
      <c r="C23" s="229">
        <v>18.40114624754974</v>
      </c>
      <c r="D23" s="229">
        <v>14.52842215203035</v>
      </c>
      <c r="E23" s="229">
        <v>21.99343761085602</v>
      </c>
      <c r="F23" s="229">
        <v>21.891664569456399</v>
      </c>
      <c r="G23" s="229">
        <v>23.217979700933409</v>
      </c>
      <c r="H23" s="229">
        <v>25.62973974229747</v>
      </c>
      <c r="I23" s="229">
        <v>16.662990194722251</v>
      </c>
      <c r="J23" s="229">
        <v>16.195196054218808</v>
      </c>
      <c r="K23" s="229">
        <v>18.201243066508191</v>
      </c>
      <c r="L23" s="229">
        <v>20.0318473630578</v>
      </c>
      <c r="M23" s="229">
        <v>18.04288127947445</v>
      </c>
      <c r="N23" s="229">
        <v>18.797738574272309</v>
      </c>
      <c r="O23" s="229">
        <v>18.414720024044541</v>
      </c>
      <c r="P23" s="229">
        <v>18.342959347801401</v>
      </c>
      <c r="Q23" s="229">
        <v>19.309753682851959</v>
      </c>
      <c r="R23" s="229">
        <v>19.86759918509026</v>
      </c>
      <c r="S23" s="229">
        <v>21.533550904981311</v>
      </c>
      <c r="T23" s="229">
        <v>19.454575341812859</v>
      </c>
      <c r="U23" s="229">
        <v>21.319221069786401</v>
      </c>
      <c r="V23" s="229">
        <v>25.121390190353001</v>
      </c>
      <c r="W23" s="229">
        <v>25.983844226452359</v>
      </c>
      <c r="X23" s="229">
        <v>10.47603258068718</v>
      </c>
      <c r="Y23" s="229">
        <v>21.38626978576275</v>
      </c>
      <c r="DA23" s="73" t="s">
        <v>3203</v>
      </c>
    </row>
    <row r="24" spans="1:105" ht="12" customHeight="1" x14ac:dyDescent="0.25">
      <c r="A24" s="46" t="s">
        <v>36</v>
      </c>
      <c r="B24" s="229">
        <v>0</v>
      </c>
      <c r="C24" s="229">
        <v>0</v>
      </c>
      <c r="D24" s="229">
        <v>0</v>
      </c>
      <c r="E24" s="229">
        <v>0</v>
      </c>
      <c r="F24" s="229">
        <v>0</v>
      </c>
      <c r="G24" s="229">
        <v>0</v>
      </c>
      <c r="H24" s="229">
        <v>0</v>
      </c>
      <c r="I24" s="229">
        <v>0</v>
      </c>
      <c r="J24" s="229">
        <v>0</v>
      </c>
      <c r="K24" s="229">
        <v>0</v>
      </c>
      <c r="L24" s="229">
        <v>0</v>
      </c>
      <c r="M24" s="229">
        <v>0</v>
      </c>
      <c r="N24" s="229">
        <v>0</v>
      </c>
      <c r="O24" s="229">
        <v>0</v>
      </c>
      <c r="P24" s="229">
        <v>0</v>
      </c>
      <c r="Q24" s="229">
        <v>0</v>
      </c>
      <c r="R24" s="229">
        <v>0</v>
      </c>
      <c r="S24" s="229">
        <v>0</v>
      </c>
      <c r="T24" s="229">
        <v>0</v>
      </c>
      <c r="U24" s="229">
        <v>0</v>
      </c>
      <c r="V24" s="229">
        <v>0</v>
      </c>
      <c r="W24" s="229">
        <v>0</v>
      </c>
      <c r="X24" s="229">
        <v>0</v>
      </c>
      <c r="Y24" s="229">
        <v>0</v>
      </c>
      <c r="DA24" s="73" t="s">
        <v>3204</v>
      </c>
    </row>
    <row r="25" spans="1:105" ht="12" customHeight="1" x14ac:dyDescent="0.25">
      <c r="A25" s="46" t="s">
        <v>38</v>
      </c>
      <c r="B25" s="229">
        <v>0</v>
      </c>
      <c r="C25" s="229">
        <v>0</v>
      </c>
      <c r="D25" s="229">
        <v>0</v>
      </c>
      <c r="E25" s="229">
        <v>0</v>
      </c>
      <c r="F25" s="229">
        <v>0</v>
      </c>
      <c r="G25" s="229">
        <v>0</v>
      </c>
      <c r="H25" s="229">
        <v>0</v>
      </c>
      <c r="I25" s="229">
        <v>0</v>
      </c>
      <c r="J25" s="229">
        <v>0</v>
      </c>
      <c r="K25" s="229">
        <v>0</v>
      </c>
      <c r="L25" s="229">
        <v>0</v>
      </c>
      <c r="M25" s="229">
        <v>0</v>
      </c>
      <c r="N25" s="229">
        <v>0</v>
      </c>
      <c r="O25" s="229">
        <v>0</v>
      </c>
      <c r="P25" s="229">
        <v>0</v>
      </c>
      <c r="Q25" s="229">
        <v>0</v>
      </c>
      <c r="R25" s="229">
        <v>0</v>
      </c>
      <c r="S25" s="229">
        <v>0</v>
      </c>
      <c r="T25" s="229">
        <v>0</v>
      </c>
      <c r="U25" s="229">
        <v>0</v>
      </c>
      <c r="V25" s="229">
        <v>0</v>
      </c>
      <c r="W25" s="229">
        <v>0</v>
      </c>
      <c r="X25" s="229">
        <v>0</v>
      </c>
      <c r="Y25" s="229">
        <v>0</v>
      </c>
      <c r="DA25" s="73" t="s">
        <v>3205</v>
      </c>
    </row>
    <row r="26" spans="1:105" ht="12" customHeight="1" x14ac:dyDescent="0.25">
      <c r="A26" s="46" t="s">
        <v>39</v>
      </c>
      <c r="B26" s="229">
        <v>0</v>
      </c>
      <c r="C26" s="229">
        <v>0</v>
      </c>
      <c r="D26" s="229">
        <v>0</v>
      </c>
      <c r="E26" s="229">
        <v>0</v>
      </c>
      <c r="F26" s="229">
        <v>0</v>
      </c>
      <c r="G26" s="229">
        <v>0</v>
      </c>
      <c r="H26" s="229">
        <v>0</v>
      </c>
      <c r="I26" s="229">
        <v>0</v>
      </c>
      <c r="J26" s="229">
        <v>0</v>
      </c>
      <c r="K26" s="229">
        <v>0</v>
      </c>
      <c r="L26" s="229">
        <v>0</v>
      </c>
      <c r="M26" s="229">
        <v>0</v>
      </c>
      <c r="N26" s="229">
        <v>0</v>
      </c>
      <c r="O26" s="229">
        <v>0</v>
      </c>
      <c r="P26" s="229">
        <v>0</v>
      </c>
      <c r="Q26" s="229">
        <v>0</v>
      </c>
      <c r="R26" s="229">
        <v>0</v>
      </c>
      <c r="S26" s="229">
        <v>0</v>
      </c>
      <c r="T26" s="229">
        <v>0</v>
      </c>
      <c r="U26" s="229">
        <v>0</v>
      </c>
      <c r="V26" s="229">
        <v>0</v>
      </c>
      <c r="W26" s="229">
        <v>0</v>
      </c>
      <c r="X26" s="229">
        <v>0</v>
      </c>
      <c r="Y26" s="229">
        <v>0</v>
      </c>
      <c r="DA26" s="73" t="s">
        <v>3206</v>
      </c>
    </row>
    <row r="27" spans="1:105" ht="12" customHeight="1" x14ac:dyDescent="0.25">
      <c r="A27" s="57" t="s">
        <v>3069</v>
      </c>
      <c r="B27" s="261">
        <f t="shared" ref="B27:Y27" si="0">B28+B34</f>
        <v>220.53352925977541</v>
      </c>
      <c r="C27" s="261">
        <f t="shared" si="0"/>
        <v>168.09345542645599</v>
      </c>
      <c r="D27" s="261">
        <f t="shared" si="0"/>
        <v>122.4617770525017</v>
      </c>
      <c r="E27" s="261">
        <f t="shared" si="0"/>
        <v>114.4229197423639</v>
      </c>
      <c r="F27" s="261">
        <f t="shared" si="0"/>
        <v>123.2215738583979</v>
      </c>
      <c r="G27" s="261">
        <f t="shared" si="0"/>
        <v>156.67741748128211</v>
      </c>
      <c r="H27" s="261">
        <f t="shared" si="0"/>
        <v>184.3986055545918</v>
      </c>
      <c r="I27" s="261">
        <f t="shared" si="0"/>
        <v>128.30036211092599</v>
      </c>
      <c r="J27" s="261">
        <f t="shared" si="0"/>
        <v>136.57947230026841</v>
      </c>
      <c r="K27" s="261">
        <f t="shared" si="0"/>
        <v>115.36237033149121</v>
      </c>
      <c r="L27" s="261">
        <f t="shared" si="0"/>
        <v>96.02874036573688</v>
      </c>
      <c r="M27" s="261">
        <f t="shared" si="0"/>
        <v>80.607359524147768</v>
      </c>
      <c r="N27" s="261">
        <f t="shared" si="0"/>
        <v>80.266964632028063</v>
      </c>
      <c r="O27" s="261">
        <f t="shared" si="0"/>
        <v>70.580947268553643</v>
      </c>
      <c r="P27" s="261">
        <f t="shared" si="0"/>
        <v>68.188974695340477</v>
      </c>
      <c r="Q27" s="261">
        <f t="shared" si="0"/>
        <v>68.1870566351636</v>
      </c>
      <c r="R27" s="261">
        <f t="shared" si="0"/>
        <v>71.461315230634625</v>
      </c>
      <c r="S27" s="261">
        <f t="shared" si="0"/>
        <v>77.506658627511115</v>
      </c>
      <c r="T27" s="261">
        <f t="shared" si="0"/>
        <v>71.407892513597261</v>
      </c>
      <c r="U27" s="261">
        <f t="shared" si="0"/>
        <v>81.271394860386053</v>
      </c>
      <c r="V27" s="261">
        <f t="shared" si="0"/>
        <v>92.670307156549129</v>
      </c>
      <c r="W27" s="261">
        <f t="shared" si="0"/>
        <v>87.646291768232913</v>
      </c>
      <c r="X27" s="261">
        <f t="shared" si="0"/>
        <v>76.334322935611908</v>
      </c>
      <c r="Y27" s="261">
        <f t="shared" si="0"/>
        <v>86.47939738409022</v>
      </c>
      <c r="DA27" s="70"/>
    </row>
    <row r="28" spans="1:105" ht="12" customHeight="1" x14ac:dyDescent="0.25">
      <c r="A28" s="60" t="s">
        <v>3070</v>
      </c>
      <c r="B28" s="262">
        <v>220.53352925977541</v>
      </c>
      <c r="C28" s="262">
        <v>168.09345542645599</v>
      </c>
      <c r="D28" s="262">
        <v>122.4617770525017</v>
      </c>
      <c r="E28" s="262">
        <v>114.4229197423639</v>
      </c>
      <c r="F28" s="262">
        <v>123.2215738583979</v>
      </c>
      <c r="G28" s="262">
        <v>156.67741748128211</v>
      </c>
      <c r="H28" s="262">
        <v>184.3986055545918</v>
      </c>
      <c r="I28" s="262">
        <v>128.30036211092599</v>
      </c>
      <c r="J28" s="262">
        <v>136.57947230026841</v>
      </c>
      <c r="K28" s="262">
        <v>115.36237033149121</v>
      </c>
      <c r="L28" s="262">
        <v>96.02874036573688</v>
      </c>
      <c r="M28" s="262">
        <v>80.607359524147768</v>
      </c>
      <c r="N28" s="262">
        <v>80.266964632028063</v>
      </c>
      <c r="O28" s="262">
        <v>70.580947268553643</v>
      </c>
      <c r="P28" s="262">
        <v>68.188974695340477</v>
      </c>
      <c r="Q28" s="262">
        <v>68.1870566351636</v>
      </c>
      <c r="R28" s="262">
        <v>71.461315230634625</v>
      </c>
      <c r="S28" s="262">
        <v>77.506658627511115</v>
      </c>
      <c r="T28" s="262">
        <v>71.407892513597261</v>
      </c>
      <c r="U28" s="262">
        <v>81.271394860386053</v>
      </c>
      <c r="V28" s="262">
        <v>92.670307156549129</v>
      </c>
      <c r="W28" s="262">
        <v>87.646291768232913</v>
      </c>
      <c r="X28" s="262">
        <v>76.334322935611908</v>
      </c>
      <c r="Y28" s="262">
        <v>86.47939738409022</v>
      </c>
      <c r="DA28" s="72" t="s">
        <v>3207</v>
      </c>
    </row>
    <row r="29" spans="1:105" ht="12" customHeight="1" x14ac:dyDescent="0.25">
      <c r="A29" s="59" t="s">
        <v>28</v>
      </c>
      <c r="B29" s="230">
        <v>14.81743966196551</v>
      </c>
      <c r="C29" s="230">
        <v>17.03071933303811</v>
      </c>
      <c r="D29" s="230">
        <v>3.374703487493369</v>
      </c>
      <c r="E29" s="230">
        <v>2.2217147094240559</v>
      </c>
      <c r="F29" s="230">
        <v>0</v>
      </c>
      <c r="G29" s="230">
        <v>1.147575602617118</v>
      </c>
      <c r="H29" s="230">
        <v>1.1163230434543889</v>
      </c>
      <c r="I29" s="230">
        <v>0</v>
      </c>
      <c r="J29" s="230">
        <v>0</v>
      </c>
      <c r="K29" s="230">
        <v>0</v>
      </c>
      <c r="L29" s="230">
        <v>0</v>
      </c>
      <c r="M29" s="230">
        <v>0</v>
      </c>
      <c r="N29" s="230">
        <v>0</v>
      </c>
      <c r="O29" s="230">
        <v>0</v>
      </c>
      <c r="P29" s="230">
        <v>0</v>
      </c>
      <c r="Q29" s="230">
        <v>0</v>
      </c>
      <c r="R29" s="230">
        <v>0</v>
      </c>
      <c r="S29" s="230">
        <v>0</v>
      </c>
      <c r="T29" s="230">
        <v>0</v>
      </c>
      <c r="U29" s="230">
        <v>0</v>
      </c>
      <c r="V29" s="230">
        <v>0</v>
      </c>
      <c r="W29" s="230">
        <v>0</v>
      </c>
      <c r="X29" s="230">
        <v>0</v>
      </c>
      <c r="Y29" s="230">
        <v>0</v>
      </c>
      <c r="DA29" s="71" t="s">
        <v>3208</v>
      </c>
    </row>
    <row r="30" spans="1:105" ht="12" customHeight="1" x14ac:dyDescent="0.25">
      <c r="A30" s="59" t="s">
        <v>31</v>
      </c>
      <c r="B30" s="230">
        <v>0</v>
      </c>
      <c r="C30" s="230">
        <v>1.823199167621371</v>
      </c>
      <c r="D30" s="230">
        <v>1.967913800485563</v>
      </c>
      <c r="E30" s="230">
        <v>4.0747434826269018</v>
      </c>
      <c r="F30" s="230">
        <v>6.6261141436591497</v>
      </c>
      <c r="G30" s="230">
        <v>9.2055857621857342</v>
      </c>
      <c r="H30" s="230">
        <v>14.13622257110614</v>
      </c>
      <c r="I30" s="230">
        <v>6.5666626516589224</v>
      </c>
      <c r="J30" s="230">
        <v>4.7632888470388197</v>
      </c>
      <c r="K30" s="230">
        <v>4.0328961288176899</v>
      </c>
      <c r="L30" s="230">
        <v>6.3750208680520268</v>
      </c>
      <c r="M30" s="230">
        <v>4.745909858640009</v>
      </c>
      <c r="N30" s="230">
        <v>4.7467524384488051</v>
      </c>
      <c r="O30" s="230">
        <v>4.746152477725234</v>
      </c>
      <c r="P30" s="230">
        <v>6.2584782125279714</v>
      </c>
      <c r="Q30" s="230">
        <v>1.532077475567311</v>
      </c>
      <c r="R30" s="230">
        <v>3.885275377604545</v>
      </c>
      <c r="S30" s="230">
        <v>5.0507026680186469</v>
      </c>
      <c r="T30" s="230">
        <v>5.3964860710084501</v>
      </c>
      <c r="U30" s="230">
        <v>10.236747032497529</v>
      </c>
      <c r="V30" s="230">
        <v>14.67086675701292</v>
      </c>
      <c r="W30" s="230">
        <v>9.2453539020288247</v>
      </c>
      <c r="X30" s="230">
        <v>9.6637311506800305</v>
      </c>
      <c r="Y30" s="230">
        <v>13.60967302670408</v>
      </c>
      <c r="DA30" s="71" t="s">
        <v>3209</v>
      </c>
    </row>
    <row r="31" spans="1:105" ht="12" customHeight="1" x14ac:dyDescent="0.25">
      <c r="A31" s="59" t="s">
        <v>159</v>
      </c>
      <c r="B31" s="230">
        <v>116.6553397376596</v>
      </c>
      <c r="C31" s="230">
        <v>94.109547343236386</v>
      </c>
      <c r="D31" s="230">
        <v>62.606376419684914</v>
      </c>
      <c r="E31" s="230">
        <v>65.691830936243463</v>
      </c>
      <c r="F31" s="230">
        <v>72.332107487475895</v>
      </c>
      <c r="G31" s="230">
        <v>81.26424470595893</v>
      </c>
      <c r="H31" s="230">
        <v>98.425399244903758</v>
      </c>
      <c r="I31" s="230">
        <v>75.397176881137867</v>
      </c>
      <c r="J31" s="230">
        <v>85.806233518954699</v>
      </c>
      <c r="K31" s="230">
        <v>66.852922184846349</v>
      </c>
      <c r="L31" s="230">
        <v>44.129035187514283</v>
      </c>
      <c r="M31" s="230">
        <v>33.658650493935482</v>
      </c>
      <c r="N31" s="230">
        <v>29.047936455418281</v>
      </c>
      <c r="O31" s="230">
        <v>29.43385727003308</v>
      </c>
      <c r="P31" s="230">
        <v>26.051368806955239</v>
      </c>
      <c r="Q31" s="230">
        <v>25.70423031937726</v>
      </c>
      <c r="R31" s="230">
        <v>28.3526210036561</v>
      </c>
      <c r="S31" s="230">
        <v>29.027459296336261</v>
      </c>
      <c r="T31" s="230">
        <v>24.760310466562881</v>
      </c>
      <c r="U31" s="230">
        <v>24.741109237695049</v>
      </c>
      <c r="V31" s="230">
        <v>24.009568433086631</v>
      </c>
      <c r="W31" s="230">
        <v>29.432532220402141</v>
      </c>
      <c r="X31" s="230">
        <v>36.565434396463608</v>
      </c>
      <c r="Y31" s="230">
        <v>28.35865241085444</v>
      </c>
      <c r="DA31" s="71" t="s">
        <v>3210</v>
      </c>
    </row>
    <row r="32" spans="1:105" ht="12" customHeight="1" x14ac:dyDescent="0.25">
      <c r="A32" s="59" t="s">
        <v>32</v>
      </c>
      <c r="B32" s="230">
        <v>42.222721825711318</v>
      </c>
      <c r="C32" s="230">
        <v>3.8201785588427728</v>
      </c>
      <c r="D32" s="230">
        <v>4.1234014581488561</v>
      </c>
      <c r="E32" s="230">
        <v>1.7244005330024781</v>
      </c>
      <c r="F32" s="230">
        <v>1.7505052891062149</v>
      </c>
      <c r="G32" s="230">
        <v>1.8328488653563091</v>
      </c>
      <c r="H32" s="230">
        <v>1.806225609082766</v>
      </c>
      <c r="I32" s="230">
        <v>0</v>
      </c>
      <c r="J32" s="230">
        <v>0</v>
      </c>
      <c r="K32" s="230">
        <v>1.830043366318046</v>
      </c>
      <c r="L32" s="230">
        <v>0</v>
      </c>
      <c r="M32" s="230">
        <v>0</v>
      </c>
      <c r="N32" s="230">
        <v>0</v>
      </c>
      <c r="O32" s="230">
        <v>0</v>
      </c>
      <c r="P32" s="230">
        <v>0</v>
      </c>
      <c r="Q32" s="230">
        <v>0</v>
      </c>
      <c r="R32" s="230">
        <v>0</v>
      </c>
      <c r="S32" s="230">
        <v>0</v>
      </c>
      <c r="T32" s="230">
        <v>0</v>
      </c>
      <c r="U32" s="230">
        <v>0</v>
      </c>
      <c r="V32" s="230">
        <v>0</v>
      </c>
      <c r="W32" s="230">
        <v>0</v>
      </c>
      <c r="X32" s="230">
        <v>0</v>
      </c>
      <c r="Y32" s="230">
        <v>0</v>
      </c>
      <c r="DA32" s="71" t="s">
        <v>3211</v>
      </c>
    </row>
    <row r="33" spans="1:105" ht="12" customHeight="1" x14ac:dyDescent="0.25">
      <c r="A33" s="59" t="s">
        <v>35</v>
      </c>
      <c r="B33" s="230">
        <v>46.838028034438977</v>
      </c>
      <c r="C33" s="230">
        <v>51.309811023717337</v>
      </c>
      <c r="D33" s="230">
        <v>50.389381886689002</v>
      </c>
      <c r="E33" s="230">
        <v>40.710230081066953</v>
      </c>
      <c r="F33" s="230">
        <v>42.512846938156642</v>
      </c>
      <c r="G33" s="230">
        <v>63.227162545164013</v>
      </c>
      <c r="H33" s="230">
        <v>68.914435086044733</v>
      </c>
      <c r="I33" s="230">
        <v>46.336522578129198</v>
      </c>
      <c r="J33" s="230">
        <v>46.009949934274843</v>
      </c>
      <c r="K33" s="230">
        <v>42.646508651509137</v>
      </c>
      <c r="L33" s="230">
        <v>45.524684310170578</v>
      </c>
      <c r="M33" s="230">
        <v>42.202799171572288</v>
      </c>
      <c r="N33" s="230">
        <v>46.472275738160967</v>
      </c>
      <c r="O33" s="230">
        <v>36.400937520795338</v>
      </c>
      <c r="P33" s="230">
        <v>35.879127675857262</v>
      </c>
      <c r="Q33" s="230">
        <v>40.950748840219028</v>
      </c>
      <c r="R33" s="230">
        <v>39.223418849373978</v>
      </c>
      <c r="S33" s="230">
        <v>43.428496663156203</v>
      </c>
      <c r="T33" s="230">
        <v>41.251095976025923</v>
      </c>
      <c r="U33" s="230">
        <v>46.293538590193478</v>
      </c>
      <c r="V33" s="230">
        <v>53.98987196644957</v>
      </c>
      <c r="W33" s="230">
        <v>48.968405645801958</v>
      </c>
      <c r="X33" s="230">
        <v>30.105157388468271</v>
      </c>
      <c r="Y33" s="230">
        <v>44.511071946531693</v>
      </c>
      <c r="DA33" s="71" t="s">
        <v>3212</v>
      </c>
    </row>
    <row r="34" spans="1:105" ht="12" customHeight="1" x14ac:dyDescent="0.25">
      <c r="A34" s="60" t="s">
        <v>3077</v>
      </c>
      <c r="B34" s="262">
        <v>0</v>
      </c>
      <c r="C34" s="262">
        <v>0</v>
      </c>
      <c r="D34" s="262">
        <v>0</v>
      </c>
      <c r="E34" s="262">
        <v>0</v>
      </c>
      <c r="F34" s="262">
        <v>0</v>
      </c>
      <c r="G34" s="262">
        <v>0</v>
      </c>
      <c r="H34" s="262">
        <v>0</v>
      </c>
      <c r="I34" s="262">
        <v>0</v>
      </c>
      <c r="J34" s="262">
        <v>0</v>
      </c>
      <c r="K34" s="262">
        <v>0</v>
      </c>
      <c r="L34" s="262">
        <v>0</v>
      </c>
      <c r="M34" s="262">
        <v>0</v>
      </c>
      <c r="N34" s="262">
        <v>0</v>
      </c>
      <c r="O34" s="262">
        <v>0</v>
      </c>
      <c r="P34" s="262">
        <v>0</v>
      </c>
      <c r="Q34" s="262">
        <v>0</v>
      </c>
      <c r="R34" s="262">
        <v>0</v>
      </c>
      <c r="S34" s="262">
        <v>0</v>
      </c>
      <c r="T34" s="262">
        <v>0</v>
      </c>
      <c r="U34" s="262">
        <v>0</v>
      </c>
      <c r="V34" s="262">
        <v>0</v>
      </c>
      <c r="W34" s="262">
        <v>0</v>
      </c>
      <c r="X34" s="262">
        <v>0</v>
      </c>
      <c r="Y34" s="262">
        <v>0</v>
      </c>
      <c r="DA34" s="72" t="s">
        <v>3213</v>
      </c>
    </row>
    <row r="35" spans="1:105" ht="12" customHeight="1" x14ac:dyDescent="0.25">
      <c r="A35" s="57" t="s">
        <v>3079</v>
      </c>
      <c r="B35" s="261">
        <f t="shared" ref="B35:Y35" si="1">B36+B42+B53</f>
        <v>13.484758251499063</v>
      </c>
      <c r="C35" s="261">
        <f t="shared" si="1"/>
        <v>16.372939135630801</v>
      </c>
      <c r="D35" s="261">
        <f t="shared" si="1"/>
        <v>10.597607537325651</v>
      </c>
      <c r="E35" s="261">
        <f t="shared" si="1"/>
        <v>13.911233537550544</v>
      </c>
      <c r="F35" s="261">
        <f t="shared" si="1"/>
        <v>13.073848385205304</v>
      </c>
      <c r="G35" s="261">
        <f t="shared" si="1"/>
        <v>12.886330430474326</v>
      </c>
      <c r="H35" s="261">
        <f t="shared" si="1"/>
        <v>13.14902817256648</v>
      </c>
      <c r="I35" s="261">
        <f t="shared" si="1"/>
        <v>10.256967246918123</v>
      </c>
      <c r="J35" s="261">
        <f t="shared" si="1"/>
        <v>9.3292876757403249</v>
      </c>
      <c r="K35" s="261">
        <f t="shared" si="1"/>
        <v>8.7623861360494075</v>
      </c>
      <c r="L35" s="261">
        <f t="shared" si="1"/>
        <v>9.721713422065978</v>
      </c>
      <c r="M35" s="261">
        <f t="shared" si="1"/>
        <v>8.5033182501668296</v>
      </c>
      <c r="N35" s="261">
        <f t="shared" si="1"/>
        <v>7.4577091271949545</v>
      </c>
      <c r="O35" s="261">
        <f t="shared" si="1"/>
        <v>7.7703613385945172</v>
      </c>
      <c r="P35" s="261">
        <f t="shared" si="1"/>
        <v>7.947301464784136</v>
      </c>
      <c r="Q35" s="261">
        <f t="shared" si="1"/>
        <v>7.4201451135437022</v>
      </c>
      <c r="R35" s="261">
        <f t="shared" si="1"/>
        <v>7.5739846376776541</v>
      </c>
      <c r="S35" s="261">
        <f t="shared" si="1"/>
        <v>8.3246570154255792</v>
      </c>
      <c r="T35" s="261">
        <f t="shared" si="1"/>
        <v>7.0320918437383568</v>
      </c>
      <c r="U35" s="261">
        <f t="shared" si="1"/>
        <v>7.5558391304058112</v>
      </c>
      <c r="V35" s="261">
        <f t="shared" si="1"/>
        <v>8.7315404589147505</v>
      </c>
      <c r="W35" s="261">
        <f t="shared" si="1"/>
        <v>9.5794550193567112</v>
      </c>
      <c r="X35" s="261">
        <f t="shared" si="1"/>
        <v>4.3242451122573575</v>
      </c>
      <c r="Y35" s="261">
        <f t="shared" si="1"/>
        <v>7.3828265833993747</v>
      </c>
      <c r="DA35" s="70"/>
    </row>
    <row r="36" spans="1:105" ht="12" customHeight="1" x14ac:dyDescent="0.25">
      <c r="A36" s="60" t="s">
        <v>3080</v>
      </c>
      <c r="B36" s="262">
        <v>9.4791906089363369</v>
      </c>
      <c r="C36" s="262">
        <v>10.751177731052911</v>
      </c>
      <c r="D36" s="262">
        <v>7.5970415010977446</v>
      </c>
      <c r="E36" s="262">
        <v>8.1341154141361187</v>
      </c>
      <c r="F36" s="262">
        <v>7.7751296665444602</v>
      </c>
      <c r="G36" s="262">
        <v>8.0730694102907243</v>
      </c>
      <c r="H36" s="262">
        <v>8.1020039600654989</v>
      </c>
      <c r="I36" s="262">
        <v>6.8471536331341554</v>
      </c>
      <c r="J36" s="262">
        <v>6.278957788937225</v>
      </c>
      <c r="K36" s="262">
        <v>5.3616672554365126</v>
      </c>
      <c r="L36" s="262">
        <v>5.8077404913288149</v>
      </c>
      <c r="M36" s="262">
        <v>5.1322149290226058</v>
      </c>
      <c r="N36" s="262">
        <v>4.3898285119717899</v>
      </c>
      <c r="O36" s="262">
        <v>4.3749286321644938</v>
      </c>
      <c r="P36" s="262">
        <v>4.4094086724023303</v>
      </c>
      <c r="Q36" s="262">
        <v>4.1250653806601054</v>
      </c>
      <c r="R36" s="262">
        <v>4.10002229191495</v>
      </c>
      <c r="S36" s="262">
        <v>4.5057919970483109</v>
      </c>
      <c r="T36" s="262">
        <v>3.68969263832245</v>
      </c>
      <c r="U36" s="262">
        <v>3.9700765975644599</v>
      </c>
      <c r="V36" s="262">
        <v>4.5256993870316302</v>
      </c>
      <c r="W36" s="262">
        <v>4.8521769027896884</v>
      </c>
      <c r="X36" s="262">
        <v>2.4713099044452358</v>
      </c>
      <c r="Y36" s="262">
        <v>3.6648728272081779</v>
      </c>
      <c r="DA36" s="72" t="s">
        <v>3214</v>
      </c>
    </row>
    <row r="37" spans="1:105" ht="12" customHeight="1" x14ac:dyDescent="0.25">
      <c r="A37" s="59" t="s">
        <v>28</v>
      </c>
      <c r="B37" s="230">
        <v>2.1485287509850002</v>
      </c>
      <c r="C37" s="230">
        <v>2.4694543032905272</v>
      </c>
      <c r="D37" s="230">
        <v>0.4893320056865384</v>
      </c>
      <c r="E37" s="230">
        <v>0.32214863286648809</v>
      </c>
      <c r="F37" s="230">
        <v>0</v>
      </c>
      <c r="G37" s="230">
        <v>0.16639846237948211</v>
      </c>
      <c r="H37" s="230">
        <v>0.16186684130088641</v>
      </c>
      <c r="I37" s="230">
        <v>0</v>
      </c>
      <c r="J37" s="230">
        <v>0</v>
      </c>
      <c r="K37" s="230">
        <v>0</v>
      </c>
      <c r="L37" s="230">
        <v>0</v>
      </c>
      <c r="M37" s="230">
        <v>0</v>
      </c>
      <c r="N37" s="230">
        <v>0</v>
      </c>
      <c r="O37" s="230">
        <v>0</v>
      </c>
      <c r="P37" s="230">
        <v>0</v>
      </c>
      <c r="Q37" s="230">
        <v>0</v>
      </c>
      <c r="R37" s="230">
        <v>0</v>
      </c>
      <c r="S37" s="230">
        <v>0</v>
      </c>
      <c r="T37" s="230">
        <v>0</v>
      </c>
      <c r="U37" s="230">
        <v>0</v>
      </c>
      <c r="V37" s="230">
        <v>0</v>
      </c>
      <c r="W37" s="230">
        <v>0</v>
      </c>
      <c r="X37" s="230">
        <v>0</v>
      </c>
      <c r="Y37" s="230">
        <v>0</v>
      </c>
      <c r="DA37" s="71" t="s">
        <v>3215</v>
      </c>
    </row>
    <row r="38" spans="1:105" ht="12" customHeight="1" x14ac:dyDescent="0.25">
      <c r="A38" s="59" t="s">
        <v>31</v>
      </c>
      <c r="B38" s="230">
        <v>0</v>
      </c>
      <c r="C38" s="230">
        <v>0.26436387930509903</v>
      </c>
      <c r="D38" s="230">
        <v>0.28534750107040657</v>
      </c>
      <c r="E38" s="230">
        <v>0.23866382545134729</v>
      </c>
      <c r="F38" s="230">
        <v>0.24227682651168919</v>
      </c>
      <c r="G38" s="230">
        <v>0.25367350178119519</v>
      </c>
      <c r="H38" s="230">
        <v>0.2499887382551991</v>
      </c>
      <c r="I38" s="230">
        <v>0.26112052541736558</v>
      </c>
      <c r="J38" s="230">
        <v>0</v>
      </c>
      <c r="K38" s="230">
        <v>0.2418968474225531</v>
      </c>
      <c r="L38" s="230">
        <v>0.23682300620225091</v>
      </c>
      <c r="M38" s="230">
        <v>0</v>
      </c>
      <c r="N38" s="230">
        <v>0</v>
      </c>
      <c r="O38" s="230">
        <v>0</v>
      </c>
      <c r="P38" s="230">
        <v>0.2217599619521502</v>
      </c>
      <c r="Q38" s="230">
        <v>0.22215123395726019</v>
      </c>
      <c r="R38" s="230">
        <v>0.21693042936771539</v>
      </c>
      <c r="S38" s="230">
        <v>0.25225882445524223</v>
      </c>
      <c r="T38" s="230">
        <v>0.21182409727136681</v>
      </c>
      <c r="U38" s="230">
        <v>0.26746931942305308</v>
      </c>
      <c r="V38" s="230">
        <v>0.4433853050367248</v>
      </c>
      <c r="W38" s="230">
        <v>0.46002365835243092</v>
      </c>
      <c r="X38" s="230">
        <v>0.37412273953086927</v>
      </c>
      <c r="Y38" s="230">
        <v>0.32212004317423859</v>
      </c>
      <c r="DA38" s="71" t="s">
        <v>3216</v>
      </c>
    </row>
    <row r="39" spans="1:105" ht="12" customHeight="1" x14ac:dyDescent="0.25">
      <c r="A39" s="59" t="s">
        <v>159</v>
      </c>
      <c r="B39" s="230">
        <v>1.7102912945600479</v>
      </c>
      <c r="C39" s="230">
        <v>2.1487871860393319</v>
      </c>
      <c r="D39" s="230">
        <v>0.87546552808062506</v>
      </c>
      <c r="E39" s="230">
        <v>1.7239125402028179</v>
      </c>
      <c r="F39" s="230">
        <v>1.5022351533392719</v>
      </c>
      <c r="G39" s="230">
        <v>1.5721556299900781</v>
      </c>
      <c r="H39" s="230">
        <v>1.541774095704102</v>
      </c>
      <c r="I39" s="230">
        <v>1.1054389427049649</v>
      </c>
      <c r="J39" s="230">
        <v>0.83349028822015003</v>
      </c>
      <c r="K39" s="230">
        <v>0.25574707055704898</v>
      </c>
      <c r="L39" s="230">
        <v>0.75189903431618921</v>
      </c>
      <c r="M39" s="230">
        <v>0.76057821183451257</v>
      </c>
      <c r="N39" s="230">
        <v>0.49707671136683401</v>
      </c>
      <c r="O39" s="230">
        <v>0.47845886712442859</v>
      </c>
      <c r="P39" s="230">
        <v>0.47244176000068078</v>
      </c>
      <c r="Q39" s="230">
        <v>0.23701005689656901</v>
      </c>
      <c r="R39" s="230">
        <v>0.231937073251997</v>
      </c>
      <c r="S39" s="230">
        <v>0.319832775974219</v>
      </c>
      <c r="T39" s="230">
        <v>0.26411382744469819</v>
      </c>
      <c r="U39" s="230">
        <v>0.27262975992236821</v>
      </c>
      <c r="V39" s="230">
        <v>0.24331782853490891</v>
      </c>
      <c r="W39" s="230">
        <v>0.2167139886443481</v>
      </c>
      <c r="X39" s="230">
        <v>0.28966078090654013</v>
      </c>
      <c r="Y39" s="230">
        <v>0.27287571715754799</v>
      </c>
      <c r="DA39" s="71" t="s">
        <v>3217</v>
      </c>
    </row>
    <row r="40" spans="1:105" ht="12" customHeight="1" x14ac:dyDescent="0.25">
      <c r="A40" s="59" t="s">
        <v>32</v>
      </c>
      <c r="B40" s="230">
        <v>0.58782747652509226</v>
      </c>
      <c r="C40" s="230">
        <v>0.55392589103220213</v>
      </c>
      <c r="D40" s="230">
        <v>0.59789321143158403</v>
      </c>
      <c r="E40" s="230">
        <v>0.25003807728535937</v>
      </c>
      <c r="F40" s="230">
        <v>0.25382326692040119</v>
      </c>
      <c r="G40" s="230">
        <v>0.26576308547666477</v>
      </c>
      <c r="H40" s="230">
        <v>0.26190271331700088</v>
      </c>
      <c r="I40" s="230">
        <v>0</v>
      </c>
      <c r="J40" s="230">
        <v>0</v>
      </c>
      <c r="K40" s="230">
        <v>0.26535628811611672</v>
      </c>
      <c r="L40" s="230">
        <v>0</v>
      </c>
      <c r="M40" s="230">
        <v>0</v>
      </c>
      <c r="N40" s="230">
        <v>0</v>
      </c>
      <c r="O40" s="230">
        <v>0</v>
      </c>
      <c r="P40" s="230">
        <v>0</v>
      </c>
      <c r="Q40" s="230">
        <v>0</v>
      </c>
      <c r="R40" s="230">
        <v>0</v>
      </c>
      <c r="S40" s="230">
        <v>0</v>
      </c>
      <c r="T40" s="230">
        <v>0</v>
      </c>
      <c r="U40" s="230">
        <v>0</v>
      </c>
      <c r="V40" s="230">
        <v>0</v>
      </c>
      <c r="W40" s="230">
        <v>0</v>
      </c>
      <c r="X40" s="230">
        <v>0</v>
      </c>
      <c r="Y40" s="230">
        <v>0</v>
      </c>
      <c r="DA40" s="71" t="s">
        <v>3218</v>
      </c>
    </row>
    <row r="41" spans="1:105" ht="12" customHeight="1" x14ac:dyDescent="0.25">
      <c r="A41" s="59" t="s">
        <v>35</v>
      </c>
      <c r="B41" s="230">
        <v>5.0325430868661956</v>
      </c>
      <c r="C41" s="230">
        <v>5.3146464713857524</v>
      </c>
      <c r="D41" s="230">
        <v>5.3490032548285917</v>
      </c>
      <c r="E41" s="230">
        <v>5.5993523383301058</v>
      </c>
      <c r="F41" s="230">
        <v>5.7767944197730978</v>
      </c>
      <c r="G41" s="230">
        <v>5.8150787306633047</v>
      </c>
      <c r="H41" s="230">
        <v>5.8864715714883102</v>
      </c>
      <c r="I41" s="230">
        <v>5.4805941650118264</v>
      </c>
      <c r="J41" s="230">
        <v>5.4454675007170747</v>
      </c>
      <c r="K41" s="230">
        <v>4.5986670493407944</v>
      </c>
      <c r="L41" s="230">
        <v>4.8190184508103746</v>
      </c>
      <c r="M41" s="230">
        <v>4.3716367171880934</v>
      </c>
      <c r="N41" s="230">
        <v>3.8927518006049562</v>
      </c>
      <c r="O41" s="230">
        <v>3.8964697650400648</v>
      </c>
      <c r="P41" s="230">
        <v>3.7152069504494989</v>
      </c>
      <c r="Q41" s="230">
        <v>3.665904089806276</v>
      </c>
      <c r="R41" s="230">
        <v>3.6511547892952381</v>
      </c>
      <c r="S41" s="230">
        <v>3.9337003966188502</v>
      </c>
      <c r="T41" s="230">
        <v>3.213754713606384</v>
      </c>
      <c r="U41" s="230">
        <v>3.429977518219038</v>
      </c>
      <c r="V41" s="230">
        <v>3.8389962534599968</v>
      </c>
      <c r="W41" s="230">
        <v>4.1754392557929094</v>
      </c>
      <c r="X41" s="230">
        <v>1.8075263840078271</v>
      </c>
      <c r="Y41" s="230">
        <v>3.0698770668763919</v>
      </c>
      <c r="DA41" s="71" t="s">
        <v>3219</v>
      </c>
    </row>
    <row r="42" spans="1:105" ht="12" customHeight="1" x14ac:dyDescent="0.25">
      <c r="A42" s="60" t="s">
        <v>3087</v>
      </c>
      <c r="B42" s="262">
        <v>4.0055676425627258</v>
      </c>
      <c r="C42" s="262">
        <v>5.6217614045778888</v>
      </c>
      <c r="D42" s="262">
        <v>3.0005660362279061</v>
      </c>
      <c r="E42" s="262">
        <v>5.7771181234144242</v>
      </c>
      <c r="F42" s="262">
        <v>5.2987187186608438</v>
      </c>
      <c r="G42" s="262">
        <v>4.8132610201836012</v>
      </c>
      <c r="H42" s="262">
        <v>5.0470242125009808</v>
      </c>
      <c r="I42" s="262">
        <v>3.4098136137839679</v>
      </c>
      <c r="J42" s="262">
        <v>3.0503298868031008</v>
      </c>
      <c r="K42" s="262">
        <v>3.4007188806128941</v>
      </c>
      <c r="L42" s="262">
        <v>3.913972930737164</v>
      </c>
      <c r="M42" s="262">
        <v>3.3711033211442238</v>
      </c>
      <c r="N42" s="262">
        <v>3.067880615223165</v>
      </c>
      <c r="O42" s="262">
        <v>3.3954327064300229</v>
      </c>
      <c r="P42" s="262">
        <v>3.5378927923818062</v>
      </c>
      <c r="Q42" s="262">
        <v>3.2950797328835968</v>
      </c>
      <c r="R42" s="262">
        <v>3.473962345762704</v>
      </c>
      <c r="S42" s="262">
        <v>3.8188650183772692</v>
      </c>
      <c r="T42" s="262">
        <v>3.3423992054159068</v>
      </c>
      <c r="U42" s="262">
        <v>3.5857625328413518</v>
      </c>
      <c r="V42" s="262">
        <v>4.2058410718831212</v>
      </c>
      <c r="W42" s="262">
        <v>4.7272781165670228</v>
      </c>
      <c r="X42" s="262">
        <v>1.852935207812122</v>
      </c>
      <c r="Y42" s="262">
        <v>3.7179537561911968</v>
      </c>
      <c r="DA42" s="72" t="s">
        <v>3220</v>
      </c>
    </row>
    <row r="43" spans="1:105" ht="12" customHeight="1" x14ac:dyDescent="0.25">
      <c r="A43" s="64" t="s">
        <v>28</v>
      </c>
      <c r="B43" s="229">
        <v>0.90789156997729326</v>
      </c>
      <c r="C43" s="229">
        <v>1.2912708951420031</v>
      </c>
      <c r="D43" s="229">
        <v>0.1932690503915436</v>
      </c>
      <c r="E43" s="229">
        <v>0.22880062681822971</v>
      </c>
      <c r="F43" s="229">
        <v>0</v>
      </c>
      <c r="G43" s="229">
        <v>9.9208763369322495E-2</v>
      </c>
      <c r="H43" s="229">
        <v>0.1008325682477231</v>
      </c>
      <c r="I43" s="229">
        <v>0</v>
      </c>
      <c r="J43" s="229">
        <v>0</v>
      </c>
      <c r="K43" s="229">
        <v>0</v>
      </c>
      <c r="L43" s="229">
        <v>0</v>
      </c>
      <c r="M43" s="229">
        <v>0</v>
      </c>
      <c r="N43" s="229">
        <v>0</v>
      </c>
      <c r="O43" s="229">
        <v>0</v>
      </c>
      <c r="P43" s="229">
        <v>0</v>
      </c>
      <c r="Q43" s="229">
        <v>0</v>
      </c>
      <c r="R43" s="229">
        <v>0</v>
      </c>
      <c r="S43" s="229">
        <v>0</v>
      </c>
      <c r="T43" s="229">
        <v>0</v>
      </c>
      <c r="U43" s="229">
        <v>0</v>
      </c>
      <c r="V43" s="229">
        <v>0</v>
      </c>
      <c r="W43" s="229">
        <v>0</v>
      </c>
      <c r="X43" s="229">
        <v>0</v>
      </c>
      <c r="Y43" s="229">
        <v>0</v>
      </c>
      <c r="DA43" s="73" t="s">
        <v>3221</v>
      </c>
    </row>
    <row r="44" spans="1:105" ht="12" customHeight="1" x14ac:dyDescent="0.25">
      <c r="A44" s="64" t="s">
        <v>30</v>
      </c>
      <c r="B44" s="229">
        <v>0</v>
      </c>
      <c r="C44" s="229">
        <v>0</v>
      </c>
      <c r="D44" s="229">
        <v>0</v>
      </c>
      <c r="E44" s="229">
        <v>0</v>
      </c>
      <c r="F44" s="229">
        <v>0</v>
      </c>
      <c r="G44" s="229">
        <v>0</v>
      </c>
      <c r="H44" s="229">
        <v>0</v>
      </c>
      <c r="I44" s="229">
        <v>0</v>
      </c>
      <c r="J44" s="229">
        <v>0</v>
      </c>
      <c r="K44" s="229">
        <v>0</v>
      </c>
      <c r="L44" s="229">
        <v>0</v>
      </c>
      <c r="M44" s="229">
        <v>0</v>
      </c>
      <c r="N44" s="229">
        <v>0</v>
      </c>
      <c r="O44" s="229">
        <v>0</v>
      </c>
      <c r="P44" s="229">
        <v>0</v>
      </c>
      <c r="Q44" s="229">
        <v>0</v>
      </c>
      <c r="R44" s="229">
        <v>0</v>
      </c>
      <c r="S44" s="229">
        <v>0</v>
      </c>
      <c r="T44" s="229">
        <v>0</v>
      </c>
      <c r="U44" s="229">
        <v>0</v>
      </c>
      <c r="V44" s="229">
        <v>0</v>
      </c>
      <c r="W44" s="229">
        <v>0</v>
      </c>
      <c r="X44" s="229">
        <v>0</v>
      </c>
      <c r="Y44" s="229">
        <v>0</v>
      </c>
      <c r="DA44" s="73" t="s">
        <v>3222</v>
      </c>
    </row>
    <row r="45" spans="1:105" ht="12" customHeight="1" x14ac:dyDescent="0.25">
      <c r="A45" s="64" t="s">
        <v>31</v>
      </c>
      <c r="B45" s="229">
        <v>0</v>
      </c>
      <c r="C45" s="229">
        <v>0.13823514880135301</v>
      </c>
      <c r="D45" s="229">
        <v>0.11270229603335059</v>
      </c>
      <c r="E45" s="229">
        <v>0.1695069520432701</v>
      </c>
      <c r="F45" s="229">
        <v>0.16511065548644149</v>
      </c>
      <c r="G45" s="229">
        <v>0.1512431909009106</v>
      </c>
      <c r="H45" s="229">
        <v>0.1557268079657122</v>
      </c>
      <c r="I45" s="229">
        <v>0.13003539428382949</v>
      </c>
      <c r="J45" s="229">
        <v>0</v>
      </c>
      <c r="K45" s="229">
        <v>0.15342674899426231</v>
      </c>
      <c r="L45" s="229">
        <v>0.15960059459187889</v>
      </c>
      <c r="M45" s="229">
        <v>0</v>
      </c>
      <c r="N45" s="229">
        <v>0</v>
      </c>
      <c r="O45" s="229">
        <v>0</v>
      </c>
      <c r="P45" s="229">
        <v>0.177929293771251</v>
      </c>
      <c r="Q45" s="229">
        <v>0.1774531943371313</v>
      </c>
      <c r="R45" s="229">
        <v>0.18380586485094461</v>
      </c>
      <c r="S45" s="229">
        <v>0.21380090357481449</v>
      </c>
      <c r="T45" s="229">
        <v>0.19180443120312471</v>
      </c>
      <c r="U45" s="229">
        <v>0.24006244808036581</v>
      </c>
      <c r="V45" s="229">
        <v>0.41195821591380938</v>
      </c>
      <c r="W45" s="229">
        <v>0.44813855730847579</v>
      </c>
      <c r="X45" s="229">
        <v>0.28043937594344392</v>
      </c>
      <c r="Y45" s="229">
        <v>0.32670444043891123</v>
      </c>
      <c r="DA45" s="73" t="s">
        <v>3223</v>
      </c>
    </row>
    <row r="46" spans="1:105" ht="12" customHeight="1" x14ac:dyDescent="0.25">
      <c r="A46" s="64" t="s">
        <v>159</v>
      </c>
      <c r="B46" s="229">
        <v>0.72270806142331201</v>
      </c>
      <c r="C46" s="229">
        <v>1.123594937346869</v>
      </c>
      <c r="D46" s="229">
        <v>0.34577830449754349</v>
      </c>
      <c r="E46" s="229">
        <v>1.2243797723694849</v>
      </c>
      <c r="F46" s="229">
        <v>1.0237670454654699</v>
      </c>
      <c r="G46" s="229">
        <v>0.93733808380831529</v>
      </c>
      <c r="H46" s="229">
        <v>0.96042549838034164</v>
      </c>
      <c r="I46" s="229">
        <v>0.55049747062809795</v>
      </c>
      <c r="J46" s="229">
        <v>0.40491120054947599</v>
      </c>
      <c r="K46" s="229">
        <v>0.16221146335086911</v>
      </c>
      <c r="L46" s="229">
        <v>0.50672244590729609</v>
      </c>
      <c r="M46" s="229">
        <v>0.49958697586999778</v>
      </c>
      <c r="N46" s="229">
        <v>0.3473876036210386</v>
      </c>
      <c r="O46" s="229">
        <v>0.37133746003805901</v>
      </c>
      <c r="P46" s="229">
        <v>0.37906404729229742</v>
      </c>
      <c r="Q46" s="229">
        <v>0.1893223410787491</v>
      </c>
      <c r="R46" s="229">
        <v>0.19652104347157481</v>
      </c>
      <c r="S46" s="229">
        <v>0.27107292140839201</v>
      </c>
      <c r="T46" s="229">
        <v>0.23915221685572721</v>
      </c>
      <c r="U46" s="229">
        <v>0.2446941119366573</v>
      </c>
      <c r="V46" s="229">
        <v>0.22607149448708239</v>
      </c>
      <c r="W46" s="229">
        <v>0.21111499910128551</v>
      </c>
      <c r="X46" s="229">
        <v>0.21712737572322341</v>
      </c>
      <c r="Y46" s="229">
        <v>0.27675927149649981</v>
      </c>
      <c r="DA46" s="73" t="s">
        <v>3224</v>
      </c>
    </row>
    <row r="47" spans="1:105" ht="12" customHeight="1" x14ac:dyDescent="0.25">
      <c r="A47" s="64" t="s">
        <v>32</v>
      </c>
      <c r="B47" s="229">
        <v>0.2483949122363327</v>
      </c>
      <c r="C47" s="229">
        <v>0.28964633206712692</v>
      </c>
      <c r="D47" s="229">
        <v>0.23614693473158099</v>
      </c>
      <c r="E47" s="229">
        <v>0.1775853223472314</v>
      </c>
      <c r="F47" s="229">
        <v>0.1729795068820395</v>
      </c>
      <c r="G47" s="229">
        <v>0.1584511460161579</v>
      </c>
      <c r="H47" s="229">
        <v>0.16314844351420441</v>
      </c>
      <c r="I47" s="229">
        <v>0</v>
      </c>
      <c r="J47" s="229">
        <v>0</v>
      </c>
      <c r="K47" s="229">
        <v>0.1683062555161054</v>
      </c>
      <c r="L47" s="229">
        <v>0</v>
      </c>
      <c r="M47" s="229">
        <v>0</v>
      </c>
      <c r="N47" s="229">
        <v>0</v>
      </c>
      <c r="O47" s="229">
        <v>0</v>
      </c>
      <c r="P47" s="229">
        <v>0</v>
      </c>
      <c r="Q47" s="229">
        <v>0</v>
      </c>
      <c r="R47" s="229">
        <v>0</v>
      </c>
      <c r="S47" s="229">
        <v>0</v>
      </c>
      <c r="T47" s="229">
        <v>0</v>
      </c>
      <c r="U47" s="229">
        <v>0</v>
      </c>
      <c r="V47" s="229">
        <v>0</v>
      </c>
      <c r="W47" s="229">
        <v>0</v>
      </c>
      <c r="X47" s="229">
        <v>0</v>
      </c>
      <c r="Y47" s="229">
        <v>0</v>
      </c>
      <c r="DA47" s="73" t="s">
        <v>3225</v>
      </c>
    </row>
    <row r="48" spans="1:105" ht="12" customHeight="1" x14ac:dyDescent="0.25">
      <c r="A48" s="64" t="s">
        <v>33</v>
      </c>
      <c r="B48" s="229">
        <v>0</v>
      </c>
      <c r="C48" s="229">
        <v>0</v>
      </c>
      <c r="D48" s="229">
        <v>0</v>
      </c>
      <c r="E48" s="229">
        <v>0</v>
      </c>
      <c r="F48" s="229">
        <v>0</v>
      </c>
      <c r="G48" s="229">
        <v>0</v>
      </c>
      <c r="H48" s="229">
        <v>0</v>
      </c>
      <c r="I48" s="229">
        <v>0</v>
      </c>
      <c r="J48" s="229">
        <v>0</v>
      </c>
      <c r="K48" s="229">
        <v>0</v>
      </c>
      <c r="L48" s="229">
        <v>0</v>
      </c>
      <c r="M48" s="229">
        <v>0</v>
      </c>
      <c r="N48" s="229">
        <v>0</v>
      </c>
      <c r="O48" s="229">
        <v>0</v>
      </c>
      <c r="P48" s="229">
        <v>0</v>
      </c>
      <c r="Q48" s="229">
        <v>0</v>
      </c>
      <c r="R48" s="229">
        <v>0</v>
      </c>
      <c r="S48" s="229">
        <v>0</v>
      </c>
      <c r="T48" s="229">
        <v>1.422390577113655E-3</v>
      </c>
      <c r="U48" s="229">
        <v>2.2489148313689158E-2</v>
      </c>
      <c r="V48" s="229">
        <v>9.2263172564391478E-4</v>
      </c>
      <c r="W48" s="229">
        <v>4.6131586282331758E-4</v>
      </c>
      <c r="X48" s="229">
        <v>4.6131586284867859E-4</v>
      </c>
      <c r="Y48" s="229">
        <v>9.2263172568881008E-4</v>
      </c>
      <c r="DA48" s="73" t="s">
        <v>3226</v>
      </c>
    </row>
    <row r="49" spans="1:105" ht="12" customHeight="1" x14ac:dyDescent="0.25">
      <c r="A49" s="64" t="s">
        <v>35</v>
      </c>
      <c r="B49" s="229">
        <v>2.1265730989257881</v>
      </c>
      <c r="C49" s="229">
        <v>2.779014091220537</v>
      </c>
      <c r="D49" s="229">
        <v>2.112669450573887</v>
      </c>
      <c r="E49" s="229">
        <v>3.9768454498362078</v>
      </c>
      <c r="F49" s="229">
        <v>3.9368615108268932</v>
      </c>
      <c r="G49" s="229">
        <v>3.4670198360888951</v>
      </c>
      <c r="H49" s="229">
        <v>3.6668908943930001</v>
      </c>
      <c r="I49" s="229">
        <v>2.729280748872041</v>
      </c>
      <c r="J49" s="229">
        <v>2.6454186862536249</v>
      </c>
      <c r="K49" s="229">
        <v>2.9167744127516571</v>
      </c>
      <c r="L49" s="229">
        <v>3.2476498902379891</v>
      </c>
      <c r="M49" s="229">
        <v>2.8715163452742258</v>
      </c>
      <c r="N49" s="229">
        <v>2.7204930116021262</v>
      </c>
      <c r="O49" s="229">
        <v>3.024095246391965</v>
      </c>
      <c r="P49" s="229">
        <v>2.980899451318257</v>
      </c>
      <c r="Q49" s="229">
        <v>2.9283041974677171</v>
      </c>
      <c r="R49" s="229">
        <v>3.0936354374401849</v>
      </c>
      <c r="S49" s="229">
        <v>3.3339911933940631</v>
      </c>
      <c r="T49" s="229">
        <v>2.9100201667799408</v>
      </c>
      <c r="U49" s="229">
        <v>3.0785168245106398</v>
      </c>
      <c r="V49" s="229">
        <v>3.566888729756585</v>
      </c>
      <c r="W49" s="229">
        <v>4.0675632442944378</v>
      </c>
      <c r="X49" s="229">
        <v>1.3549071402826061</v>
      </c>
      <c r="Y49" s="229">
        <v>3.1135674125300978</v>
      </c>
      <c r="DA49" s="73" t="s">
        <v>3227</v>
      </c>
    </row>
    <row r="50" spans="1:105" ht="12" customHeight="1" x14ac:dyDescent="0.25">
      <c r="A50" s="64" t="s">
        <v>36</v>
      </c>
      <c r="B50" s="229">
        <v>0</v>
      </c>
      <c r="C50" s="229">
        <v>0</v>
      </c>
      <c r="D50" s="229">
        <v>0</v>
      </c>
      <c r="E50" s="229">
        <v>0</v>
      </c>
      <c r="F50" s="229">
        <v>0</v>
      </c>
      <c r="G50" s="229">
        <v>0</v>
      </c>
      <c r="H50" s="229">
        <v>0</v>
      </c>
      <c r="I50" s="229">
        <v>0</v>
      </c>
      <c r="J50" s="229">
        <v>0</v>
      </c>
      <c r="K50" s="229">
        <v>0</v>
      </c>
      <c r="L50" s="229">
        <v>0</v>
      </c>
      <c r="M50" s="229">
        <v>0</v>
      </c>
      <c r="N50" s="229">
        <v>0</v>
      </c>
      <c r="O50" s="229">
        <v>0</v>
      </c>
      <c r="P50" s="229">
        <v>0</v>
      </c>
      <c r="Q50" s="229">
        <v>0</v>
      </c>
      <c r="R50" s="229">
        <v>0</v>
      </c>
      <c r="S50" s="229">
        <v>0</v>
      </c>
      <c r="T50" s="229">
        <v>0</v>
      </c>
      <c r="U50" s="229">
        <v>0</v>
      </c>
      <c r="V50" s="229">
        <v>0</v>
      </c>
      <c r="W50" s="229">
        <v>0</v>
      </c>
      <c r="X50" s="229">
        <v>0</v>
      </c>
      <c r="Y50" s="229">
        <v>0</v>
      </c>
      <c r="DA50" s="73" t="s">
        <v>3228</v>
      </c>
    </row>
    <row r="51" spans="1:105" ht="12" customHeight="1" x14ac:dyDescent="0.25">
      <c r="A51" s="64" t="s">
        <v>38</v>
      </c>
      <c r="B51" s="229">
        <v>0</v>
      </c>
      <c r="C51" s="229">
        <v>0</v>
      </c>
      <c r="D51" s="229">
        <v>0</v>
      </c>
      <c r="E51" s="229">
        <v>0</v>
      </c>
      <c r="F51" s="229">
        <v>0</v>
      </c>
      <c r="G51" s="229">
        <v>0</v>
      </c>
      <c r="H51" s="229">
        <v>0</v>
      </c>
      <c r="I51" s="229">
        <v>0</v>
      </c>
      <c r="J51" s="229">
        <v>0</v>
      </c>
      <c r="K51" s="229">
        <v>0</v>
      </c>
      <c r="L51" s="229">
        <v>0</v>
      </c>
      <c r="M51" s="229">
        <v>0</v>
      </c>
      <c r="N51" s="229">
        <v>0</v>
      </c>
      <c r="O51" s="229">
        <v>0</v>
      </c>
      <c r="P51" s="229">
        <v>0</v>
      </c>
      <c r="Q51" s="229">
        <v>0</v>
      </c>
      <c r="R51" s="229">
        <v>0</v>
      </c>
      <c r="S51" s="229">
        <v>0</v>
      </c>
      <c r="T51" s="229">
        <v>0</v>
      </c>
      <c r="U51" s="229">
        <v>0</v>
      </c>
      <c r="V51" s="229">
        <v>0</v>
      </c>
      <c r="W51" s="229">
        <v>0</v>
      </c>
      <c r="X51" s="229">
        <v>0</v>
      </c>
      <c r="Y51" s="229">
        <v>0</v>
      </c>
      <c r="DA51" s="73" t="s">
        <v>3229</v>
      </c>
    </row>
    <row r="52" spans="1:105" ht="12" customHeight="1" x14ac:dyDescent="0.25">
      <c r="A52" s="64" t="s">
        <v>39</v>
      </c>
      <c r="B52" s="229">
        <v>0</v>
      </c>
      <c r="C52" s="229">
        <v>0</v>
      </c>
      <c r="D52" s="229">
        <v>0</v>
      </c>
      <c r="E52" s="229">
        <v>0</v>
      </c>
      <c r="F52" s="229">
        <v>0</v>
      </c>
      <c r="G52" s="229">
        <v>0</v>
      </c>
      <c r="H52" s="229">
        <v>0</v>
      </c>
      <c r="I52" s="229">
        <v>0</v>
      </c>
      <c r="J52" s="229">
        <v>0</v>
      </c>
      <c r="K52" s="229">
        <v>0</v>
      </c>
      <c r="L52" s="229">
        <v>0</v>
      </c>
      <c r="M52" s="229">
        <v>0</v>
      </c>
      <c r="N52" s="229">
        <v>0</v>
      </c>
      <c r="O52" s="229">
        <v>0</v>
      </c>
      <c r="P52" s="229">
        <v>0</v>
      </c>
      <c r="Q52" s="229">
        <v>0</v>
      </c>
      <c r="R52" s="229">
        <v>0</v>
      </c>
      <c r="S52" s="229">
        <v>0</v>
      </c>
      <c r="T52" s="229">
        <v>0</v>
      </c>
      <c r="U52" s="229">
        <v>0</v>
      </c>
      <c r="V52" s="229">
        <v>0</v>
      </c>
      <c r="W52" s="229">
        <v>0</v>
      </c>
      <c r="X52" s="229">
        <v>0</v>
      </c>
      <c r="Y52" s="229">
        <v>0</v>
      </c>
      <c r="DA52" s="73" t="s">
        <v>3230</v>
      </c>
    </row>
    <row r="53" spans="1:105" ht="12" customHeight="1" x14ac:dyDescent="0.25">
      <c r="A53" s="60" t="s">
        <v>3099</v>
      </c>
      <c r="B53" s="262">
        <v>0</v>
      </c>
      <c r="C53" s="262">
        <v>0</v>
      </c>
      <c r="D53" s="262">
        <v>0</v>
      </c>
      <c r="E53" s="262">
        <v>0</v>
      </c>
      <c r="F53" s="262">
        <v>0</v>
      </c>
      <c r="G53" s="262">
        <v>0</v>
      </c>
      <c r="H53" s="262">
        <v>0</v>
      </c>
      <c r="I53" s="262">
        <v>0</v>
      </c>
      <c r="J53" s="262">
        <v>0</v>
      </c>
      <c r="K53" s="262">
        <v>0</v>
      </c>
      <c r="L53" s="262">
        <v>0</v>
      </c>
      <c r="M53" s="262">
        <v>0</v>
      </c>
      <c r="N53" s="262">
        <v>0</v>
      </c>
      <c r="O53" s="262">
        <v>0</v>
      </c>
      <c r="P53" s="262">
        <v>0</v>
      </c>
      <c r="Q53" s="262">
        <v>0</v>
      </c>
      <c r="R53" s="262">
        <v>0</v>
      </c>
      <c r="S53" s="262">
        <v>0</v>
      </c>
      <c r="T53" s="262">
        <v>0</v>
      </c>
      <c r="U53" s="262">
        <v>0</v>
      </c>
      <c r="V53" s="262">
        <v>0</v>
      </c>
      <c r="W53" s="262">
        <v>0</v>
      </c>
      <c r="X53" s="262">
        <v>0</v>
      </c>
      <c r="Y53" s="262">
        <v>0</v>
      </c>
      <c r="DA53" s="72" t="s">
        <v>3231</v>
      </c>
    </row>
    <row r="54" spans="1:105" ht="12" customHeight="1" x14ac:dyDescent="0.25">
      <c r="A54" s="57" t="s">
        <v>3101</v>
      </c>
      <c r="B54" s="261">
        <f t="shared" ref="B54:Y54" si="2">B55+B56+B67</f>
        <v>3.3221087438971559</v>
      </c>
      <c r="C54" s="261">
        <f t="shared" si="2"/>
        <v>3.8719778086885133</v>
      </c>
      <c r="D54" s="261">
        <f t="shared" si="2"/>
        <v>2.9153071331263396</v>
      </c>
      <c r="E54" s="261">
        <f t="shared" si="2"/>
        <v>3.321009514654238</v>
      </c>
      <c r="F54" s="261">
        <f t="shared" si="2"/>
        <v>3.2223351321212714</v>
      </c>
      <c r="G54" s="261">
        <f t="shared" si="2"/>
        <v>3.2634265314984803</v>
      </c>
      <c r="H54" s="261">
        <f t="shared" si="2"/>
        <v>3.297315489698958</v>
      </c>
      <c r="I54" s="261">
        <f t="shared" si="2"/>
        <v>2.7881633558674679</v>
      </c>
      <c r="J54" s="261">
        <f t="shared" si="2"/>
        <v>2.5822629712252922</v>
      </c>
      <c r="K54" s="261">
        <f t="shared" si="2"/>
        <v>2.2669341322805932</v>
      </c>
      <c r="L54" s="261">
        <f t="shared" si="2"/>
        <v>2.4601878725054132</v>
      </c>
      <c r="M54" s="261">
        <f t="shared" si="2"/>
        <v>2.1690976728248681</v>
      </c>
      <c r="N54" s="261">
        <f t="shared" si="2"/>
        <v>1.8845571887356343</v>
      </c>
      <c r="O54" s="261">
        <f t="shared" si="2"/>
        <v>1.9053531258034035</v>
      </c>
      <c r="P54" s="261">
        <f t="shared" si="2"/>
        <v>1.9184666864695266</v>
      </c>
      <c r="Q54" s="261">
        <f t="shared" si="2"/>
        <v>1.8133146390848647</v>
      </c>
      <c r="R54" s="261">
        <f t="shared" si="2"/>
        <v>1.8179531862275473</v>
      </c>
      <c r="S54" s="261">
        <f t="shared" si="2"/>
        <v>1.9907712065018113</v>
      </c>
      <c r="T54" s="261">
        <f t="shared" si="2"/>
        <v>1.6460605958180796</v>
      </c>
      <c r="U54" s="261">
        <f t="shared" si="2"/>
        <v>1.7694301544919377</v>
      </c>
      <c r="V54" s="261">
        <f t="shared" si="2"/>
        <v>2.0253272674020946</v>
      </c>
      <c r="W54" s="261">
        <f t="shared" si="2"/>
        <v>2.1930824443429211</v>
      </c>
      <c r="X54" s="261">
        <f t="shared" si="2"/>
        <v>1.0502319260667703</v>
      </c>
      <c r="Y54" s="261">
        <f t="shared" si="2"/>
        <v>1.6582408030645115</v>
      </c>
      <c r="DA54" s="70"/>
    </row>
    <row r="55" spans="1:105" ht="12" customHeight="1" x14ac:dyDescent="0.25">
      <c r="A55" s="60" t="s">
        <v>3102</v>
      </c>
      <c r="B55" s="262">
        <v>3.0207494228266061</v>
      </c>
      <c r="C55" s="262">
        <v>3.4490239726074181</v>
      </c>
      <c r="D55" s="262">
        <v>2.6895592181750239</v>
      </c>
      <c r="E55" s="262">
        <v>2.8863673987860681</v>
      </c>
      <c r="F55" s="262">
        <v>2.8236854479587001</v>
      </c>
      <c r="G55" s="262">
        <v>2.9013003105442281</v>
      </c>
      <c r="H55" s="262">
        <v>2.9176020693227089</v>
      </c>
      <c r="I55" s="262">
        <v>2.53162565451695</v>
      </c>
      <c r="J55" s="262">
        <v>2.3527710675159681</v>
      </c>
      <c r="K55" s="262">
        <v>2.0110806741780558</v>
      </c>
      <c r="L55" s="262">
        <v>2.1657196896286361</v>
      </c>
      <c r="M55" s="262">
        <v>1.9154723445883119</v>
      </c>
      <c r="N55" s="262">
        <v>1.653744854047998</v>
      </c>
      <c r="O55" s="262">
        <v>1.649897373595502</v>
      </c>
      <c r="P55" s="262">
        <v>1.652292934064626</v>
      </c>
      <c r="Q55" s="262">
        <v>1.5654089538522431</v>
      </c>
      <c r="R55" s="262">
        <v>1.556589247988347</v>
      </c>
      <c r="S55" s="262">
        <v>1.7034584778464681</v>
      </c>
      <c r="T55" s="262">
        <v>1.394594824877698</v>
      </c>
      <c r="U55" s="262">
        <v>1.4996549169113971</v>
      </c>
      <c r="V55" s="262">
        <v>1.7089003529030511</v>
      </c>
      <c r="W55" s="262">
        <v>1.837425156576123</v>
      </c>
      <c r="X55" s="262">
        <v>0.91082614240692417</v>
      </c>
      <c r="Y55" s="262">
        <v>1.378520144291506</v>
      </c>
      <c r="DA55" s="72" t="s">
        <v>3232</v>
      </c>
    </row>
    <row r="56" spans="1:105" ht="12" customHeight="1" x14ac:dyDescent="0.25">
      <c r="A56" s="60" t="s">
        <v>3104</v>
      </c>
      <c r="B56" s="262">
        <v>0.30135932107054991</v>
      </c>
      <c r="C56" s="262">
        <v>0.42295383608109521</v>
      </c>
      <c r="D56" s="262">
        <v>0.2257479149513158</v>
      </c>
      <c r="E56" s="262">
        <v>0.43464211586816981</v>
      </c>
      <c r="F56" s="262">
        <v>0.39864968416257118</v>
      </c>
      <c r="G56" s="262">
        <v>0.36212622095425218</v>
      </c>
      <c r="H56" s="262">
        <v>0.37971342037624911</v>
      </c>
      <c r="I56" s="262">
        <v>0.25653770135051801</v>
      </c>
      <c r="J56" s="262">
        <v>0.22949190370932421</v>
      </c>
      <c r="K56" s="262">
        <v>0.25585345810253729</v>
      </c>
      <c r="L56" s="262">
        <v>0.29446818287677717</v>
      </c>
      <c r="M56" s="262">
        <v>0.25362532823655598</v>
      </c>
      <c r="N56" s="262">
        <v>0.23081233468763621</v>
      </c>
      <c r="O56" s="262">
        <v>0.25545575220790151</v>
      </c>
      <c r="P56" s="262">
        <v>0.26617375240490071</v>
      </c>
      <c r="Q56" s="262">
        <v>0.24790568523262169</v>
      </c>
      <c r="R56" s="262">
        <v>0.2613639382392004</v>
      </c>
      <c r="S56" s="262">
        <v>0.28731272865534319</v>
      </c>
      <c r="T56" s="262">
        <v>0.25146577094038158</v>
      </c>
      <c r="U56" s="262">
        <v>0.26977523758054062</v>
      </c>
      <c r="V56" s="262">
        <v>0.31642691449904348</v>
      </c>
      <c r="W56" s="262">
        <v>0.355657287766798</v>
      </c>
      <c r="X56" s="262">
        <v>0.13940578365984621</v>
      </c>
      <c r="Y56" s="262">
        <v>0.27972065877300539</v>
      </c>
      <c r="DA56" s="72" t="s">
        <v>3233</v>
      </c>
    </row>
    <row r="57" spans="1:105" ht="12" customHeight="1" x14ac:dyDescent="0.25">
      <c r="A57" s="64" t="s">
        <v>28</v>
      </c>
      <c r="B57" s="229">
        <v>6.8305321879169392E-2</v>
      </c>
      <c r="C57" s="229">
        <v>9.714890747149868E-2</v>
      </c>
      <c r="D57" s="229">
        <v>1.4540618211276011E-2</v>
      </c>
      <c r="E57" s="229">
        <v>1.7213840262186558E-2</v>
      </c>
      <c r="F57" s="229">
        <v>0</v>
      </c>
      <c r="G57" s="229">
        <v>7.4639821970650172E-3</v>
      </c>
      <c r="H57" s="229">
        <v>7.5861493352518908E-3</v>
      </c>
      <c r="I57" s="229">
        <v>0</v>
      </c>
      <c r="J57" s="229">
        <v>0</v>
      </c>
      <c r="K57" s="229">
        <v>0</v>
      </c>
      <c r="L57" s="229">
        <v>0</v>
      </c>
      <c r="M57" s="229">
        <v>0</v>
      </c>
      <c r="N57" s="229">
        <v>0</v>
      </c>
      <c r="O57" s="229">
        <v>0</v>
      </c>
      <c r="P57" s="229">
        <v>0</v>
      </c>
      <c r="Q57" s="229">
        <v>0</v>
      </c>
      <c r="R57" s="229">
        <v>0</v>
      </c>
      <c r="S57" s="229">
        <v>0</v>
      </c>
      <c r="T57" s="229">
        <v>0</v>
      </c>
      <c r="U57" s="229">
        <v>0</v>
      </c>
      <c r="V57" s="229">
        <v>0</v>
      </c>
      <c r="W57" s="229">
        <v>0</v>
      </c>
      <c r="X57" s="229">
        <v>0</v>
      </c>
      <c r="Y57" s="229">
        <v>0</v>
      </c>
      <c r="DA57" s="73" t="s">
        <v>3234</v>
      </c>
    </row>
    <row r="58" spans="1:105" ht="12" customHeight="1" x14ac:dyDescent="0.25">
      <c r="A58" s="64" t="s">
        <v>30</v>
      </c>
      <c r="B58" s="229">
        <v>0</v>
      </c>
      <c r="C58" s="229">
        <v>0</v>
      </c>
      <c r="D58" s="229">
        <v>0</v>
      </c>
      <c r="E58" s="229">
        <v>0</v>
      </c>
      <c r="F58" s="229">
        <v>0</v>
      </c>
      <c r="G58" s="229">
        <v>0</v>
      </c>
      <c r="H58" s="229">
        <v>0</v>
      </c>
      <c r="I58" s="229">
        <v>0</v>
      </c>
      <c r="J58" s="229">
        <v>0</v>
      </c>
      <c r="K58" s="229">
        <v>0</v>
      </c>
      <c r="L58" s="229">
        <v>0</v>
      </c>
      <c r="M58" s="229">
        <v>0</v>
      </c>
      <c r="N58" s="229">
        <v>0</v>
      </c>
      <c r="O58" s="229">
        <v>0</v>
      </c>
      <c r="P58" s="229">
        <v>0</v>
      </c>
      <c r="Q58" s="229">
        <v>0</v>
      </c>
      <c r="R58" s="229">
        <v>0</v>
      </c>
      <c r="S58" s="229">
        <v>0</v>
      </c>
      <c r="T58" s="229">
        <v>0</v>
      </c>
      <c r="U58" s="229">
        <v>0</v>
      </c>
      <c r="V58" s="229">
        <v>0</v>
      </c>
      <c r="W58" s="229">
        <v>0</v>
      </c>
      <c r="X58" s="229">
        <v>0</v>
      </c>
      <c r="Y58" s="229">
        <v>0</v>
      </c>
      <c r="DA58" s="73" t="s">
        <v>3235</v>
      </c>
    </row>
    <row r="59" spans="1:105" ht="12" customHeight="1" x14ac:dyDescent="0.25">
      <c r="A59" s="64" t="s">
        <v>31</v>
      </c>
      <c r="B59" s="229">
        <v>0</v>
      </c>
      <c r="C59" s="229">
        <v>1.040013658693565E-2</v>
      </c>
      <c r="D59" s="229">
        <v>8.4791696075248099E-3</v>
      </c>
      <c r="E59" s="229">
        <v>1.2752874134916881E-2</v>
      </c>
      <c r="F59" s="229">
        <v>1.242211828111158E-2</v>
      </c>
      <c r="G59" s="229">
        <v>1.1378798061510509E-2</v>
      </c>
      <c r="H59" s="229">
        <v>1.1716123483313761E-2</v>
      </c>
      <c r="I59" s="229">
        <v>9.7832271561501833E-3</v>
      </c>
      <c r="J59" s="229">
        <v>0</v>
      </c>
      <c r="K59" s="229">
        <v>1.154307829423917E-2</v>
      </c>
      <c r="L59" s="229">
        <v>1.200756824515703E-2</v>
      </c>
      <c r="M59" s="229">
        <v>0</v>
      </c>
      <c r="N59" s="229">
        <v>0</v>
      </c>
      <c r="O59" s="229">
        <v>0</v>
      </c>
      <c r="P59" s="229">
        <v>1.3386529938902891E-2</v>
      </c>
      <c r="Q59" s="229">
        <v>1.3350710545740279E-2</v>
      </c>
      <c r="R59" s="229">
        <v>1.3828654408848499E-2</v>
      </c>
      <c r="S59" s="229">
        <v>1.6085334438230559E-2</v>
      </c>
      <c r="T59" s="229">
        <v>1.4430427425940411E-2</v>
      </c>
      <c r="U59" s="229">
        <v>1.8061124620466381E-2</v>
      </c>
      <c r="V59" s="229">
        <v>3.0993721573452749E-2</v>
      </c>
      <c r="W59" s="229">
        <v>3.3715753527910397E-2</v>
      </c>
      <c r="X59" s="229">
        <v>2.1098887218315519E-2</v>
      </c>
      <c r="Y59" s="229">
        <v>2.4579644421736251E-2</v>
      </c>
      <c r="DA59" s="73" t="s">
        <v>3236</v>
      </c>
    </row>
    <row r="60" spans="1:105" ht="12" customHeight="1" x14ac:dyDescent="0.25">
      <c r="A60" s="64" t="s">
        <v>159</v>
      </c>
      <c r="B60" s="229">
        <v>5.4373020295170799E-2</v>
      </c>
      <c r="C60" s="229">
        <v>8.4533788389733064E-2</v>
      </c>
      <c r="D60" s="229">
        <v>2.6014668676931169E-2</v>
      </c>
      <c r="E60" s="229">
        <v>9.2116346510556835E-2</v>
      </c>
      <c r="F60" s="229">
        <v>7.7023225991132496E-2</v>
      </c>
      <c r="G60" s="229">
        <v>7.0520733578055078E-2</v>
      </c>
      <c r="H60" s="229">
        <v>7.2257717746483333E-2</v>
      </c>
      <c r="I60" s="229">
        <v>4.1416737602113951E-2</v>
      </c>
      <c r="J60" s="229">
        <v>3.0463538599333598E-2</v>
      </c>
      <c r="K60" s="229">
        <v>1.2203997242698611E-2</v>
      </c>
      <c r="L60" s="229">
        <v>3.8123318814342028E-2</v>
      </c>
      <c r="M60" s="229">
        <v>3.7586480943197317E-2</v>
      </c>
      <c r="N60" s="229">
        <v>2.613574447305619E-2</v>
      </c>
      <c r="O60" s="229">
        <v>2.7937614548317911E-2</v>
      </c>
      <c r="P60" s="229">
        <v>2.851892518813522E-2</v>
      </c>
      <c r="Q60" s="229">
        <v>1.424368710310338E-2</v>
      </c>
      <c r="R60" s="229">
        <v>1.478528226745391E-2</v>
      </c>
      <c r="S60" s="229">
        <v>2.0394200983703481E-2</v>
      </c>
      <c r="T60" s="229">
        <v>1.7992643274412069E-2</v>
      </c>
      <c r="U60" s="229">
        <v>1.8409588358870761E-2</v>
      </c>
      <c r="V60" s="229">
        <v>1.7008513691818109E-2</v>
      </c>
      <c r="W60" s="229">
        <v>1.5883260120472888E-2</v>
      </c>
      <c r="X60" s="229">
        <v>1.6335601935289532E-2</v>
      </c>
      <c r="Y60" s="229">
        <v>2.082201415647646E-2</v>
      </c>
      <c r="DA60" s="73" t="s">
        <v>3237</v>
      </c>
    </row>
    <row r="61" spans="1:105" ht="12" customHeight="1" x14ac:dyDescent="0.25">
      <c r="A61" s="64" t="s">
        <v>32</v>
      </c>
      <c r="B61" s="229">
        <v>1.8688018475460769E-2</v>
      </c>
      <c r="C61" s="229">
        <v>2.179157357244842E-2</v>
      </c>
      <c r="D61" s="229">
        <v>1.7766540544068791E-2</v>
      </c>
      <c r="E61" s="229">
        <v>1.336065121107697E-2</v>
      </c>
      <c r="F61" s="229">
        <v>1.3014132179213E-2</v>
      </c>
      <c r="G61" s="229">
        <v>1.192108935544762E-2</v>
      </c>
      <c r="H61" s="229">
        <v>1.227449104809061E-2</v>
      </c>
      <c r="I61" s="229">
        <v>0</v>
      </c>
      <c r="J61" s="229">
        <v>0</v>
      </c>
      <c r="K61" s="229">
        <v>1.266253959995777E-2</v>
      </c>
      <c r="L61" s="229">
        <v>0</v>
      </c>
      <c r="M61" s="229">
        <v>0</v>
      </c>
      <c r="N61" s="229">
        <v>0</v>
      </c>
      <c r="O61" s="229">
        <v>0</v>
      </c>
      <c r="P61" s="229">
        <v>0</v>
      </c>
      <c r="Q61" s="229">
        <v>0</v>
      </c>
      <c r="R61" s="229">
        <v>0</v>
      </c>
      <c r="S61" s="229">
        <v>0</v>
      </c>
      <c r="T61" s="229">
        <v>0</v>
      </c>
      <c r="U61" s="229">
        <v>0</v>
      </c>
      <c r="V61" s="229">
        <v>0</v>
      </c>
      <c r="W61" s="229">
        <v>0</v>
      </c>
      <c r="X61" s="229">
        <v>0</v>
      </c>
      <c r="Y61" s="229">
        <v>0</v>
      </c>
      <c r="DA61" s="73" t="s">
        <v>3238</v>
      </c>
    </row>
    <row r="62" spans="1:105" ht="12" customHeight="1" x14ac:dyDescent="0.25">
      <c r="A62" s="64" t="s">
        <v>33</v>
      </c>
      <c r="B62" s="229">
        <v>0</v>
      </c>
      <c r="C62" s="229">
        <v>0</v>
      </c>
      <c r="D62" s="229">
        <v>0</v>
      </c>
      <c r="E62" s="229">
        <v>0</v>
      </c>
      <c r="F62" s="229">
        <v>0</v>
      </c>
      <c r="G62" s="229">
        <v>0</v>
      </c>
      <c r="H62" s="229">
        <v>0</v>
      </c>
      <c r="I62" s="229">
        <v>0</v>
      </c>
      <c r="J62" s="229">
        <v>0</v>
      </c>
      <c r="K62" s="229">
        <v>0</v>
      </c>
      <c r="L62" s="229">
        <v>0</v>
      </c>
      <c r="M62" s="229">
        <v>0</v>
      </c>
      <c r="N62" s="229">
        <v>0</v>
      </c>
      <c r="O62" s="229">
        <v>0</v>
      </c>
      <c r="P62" s="229">
        <v>0</v>
      </c>
      <c r="Q62" s="229">
        <v>0</v>
      </c>
      <c r="R62" s="229">
        <v>0</v>
      </c>
      <c r="S62" s="229">
        <v>0</v>
      </c>
      <c r="T62" s="229">
        <v>1.070137111308079E-4</v>
      </c>
      <c r="U62" s="229">
        <v>1.691973540841818E-3</v>
      </c>
      <c r="V62" s="229">
        <v>6.9414299108006114E-5</v>
      </c>
      <c r="W62" s="229">
        <v>3.4707149554105399E-5</v>
      </c>
      <c r="X62" s="229">
        <v>3.4707149556013432E-5</v>
      </c>
      <c r="Y62" s="229">
        <v>6.941429911138381E-5</v>
      </c>
      <c r="DA62" s="73" t="s">
        <v>3239</v>
      </c>
    </row>
    <row r="63" spans="1:105" ht="12" customHeight="1" x14ac:dyDescent="0.25">
      <c r="A63" s="64" t="s">
        <v>35</v>
      </c>
      <c r="B63" s="229">
        <v>0.1599929604207489</v>
      </c>
      <c r="C63" s="229">
        <v>0.2090794300604793</v>
      </c>
      <c r="D63" s="229">
        <v>0.15894691791151511</v>
      </c>
      <c r="E63" s="229">
        <v>0.29919840374943257</v>
      </c>
      <c r="F63" s="229">
        <v>0.29619020771111421</v>
      </c>
      <c r="G63" s="229">
        <v>0.26084161776217402</v>
      </c>
      <c r="H63" s="229">
        <v>0.27587893876310948</v>
      </c>
      <c r="I63" s="229">
        <v>0.20533773659225391</v>
      </c>
      <c r="J63" s="229">
        <v>0.19902836510999061</v>
      </c>
      <c r="K63" s="229">
        <v>0.21944384296564179</v>
      </c>
      <c r="L63" s="229">
        <v>0.24433729581727809</v>
      </c>
      <c r="M63" s="229">
        <v>0.2160388472933587</v>
      </c>
      <c r="N63" s="229">
        <v>0.20467659021458001</v>
      </c>
      <c r="O63" s="229">
        <v>0.22751813765958359</v>
      </c>
      <c r="P63" s="229">
        <v>0.2242682972778626</v>
      </c>
      <c r="Q63" s="229">
        <v>0.22031128758377799</v>
      </c>
      <c r="R63" s="229">
        <v>0.23275000156289799</v>
      </c>
      <c r="S63" s="229">
        <v>0.25083319323340919</v>
      </c>
      <c r="T63" s="229">
        <v>0.21893568652889839</v>
      </c>
      <c r="U63" s="229">
        <v>0.2316125510603616</v>
      </c>
      <c r="V63" s="229">
        <v>0.26835526493466472</v>
      </c>
      <c r="W63" s="229">
        <v>0.30602356696886063</v>
      </c>
      <c r="X63" s="229">
        <v>0.10193658735668509</v>
      </c>
      <c r="Y63" s="229">
        <v>0.23424958589568129</v>
      </c>
      <c r="DA63" s="73" t="s">
        <v>3240</v>
      </c>
    </row>
    <row r="64" spans="1:105" ht="12" customHeight="1" x14ac:dyDescent="0.25">
      <c r="A64" s="64" t="s">
        <v>36</v>
      </c>
      <c r="B64" s="229">
        <v>0</v>
      </c>
      <c r="C64" s="229">
        <v>0</v>
      </c>
      <c r="D64" s="229">
        <v>0</v>
      </c>
      <c r="E64" s="229">
        <v>0</v>
      </c>
      <c r="F64" s="229">
        <v>0</v>
      </c>
      <c r="G64" s="229">
        <v>0</v>
      </c>
      <c r="H64" s="229">
        <v>0</v>
      </c>
      <c r="I64" s="229">
        <v>0</v>
      </c>
      <c r="J64" s="229">
        <v>0</v>
      </c>
      <c r="K64" s="229">
        <v>0</v>
      </c>
      <c r="L64" s="229">
        <v>0</v>
      </c>
      <c r="M64" s="229">
        <v>0</v>
      </c>
      <c r="N64" s="229">
        <v>0</v>
      </c>
      <c r="O64" s="229">
        <v>0</v>
      </c>
      <c r="P64" s="229">
        <v>0</v>
      </c>
      <c r="Q64" s="229">
        <v>0</v>
      </c>
      <c r="R64" s="229">
        <v>0</v>
      </c>
      <c r="S64" s="229">
        <v>0</v>
      </c>
      <c r="T64" s="229">
        <v>0</v>
      </c>
      <c r="U64" s="229">
        <v>0</v>
      </c>
      <c r="V64" s="229">
        <v>0</v>
      </c>
      <c r="W64" s="229">
        <v>0</v>
      </c>
      <c r="X64" s="229">
        <v>0</v>
      </c>
      <c r="Y64" s="229">
        <v>0</v>
      </c>
      <c r="DA64" s="73" t="s">
        <v>3241</v>
      </c>
    </row>
    <row r="65" spans="1:105" ht="12" customHeight="1" x14ac:dyDescent="0.25">
      <c r="A65" s="64" t="s">
        <v>38</v>
      </c>
      <c r="B65" s="229">
        <v>0</v>
      </c>
      <c r="C65" s="229">
        <v>0</v>
      </c>
      <c r="D65" s="229">
        <v>0</v>
      </c>
      <c r="E65" s="229">
        <v>0</v>
      </c>
      <c r="F65" s="229">
        <v>0</v>
      </c>
      <c r="G65" s="229">
        <v>0</v>
      </c>
      <c r="H65" s="229">
        <v>0</v>
      </c>
      <c r="I65" s="229">
        <v>0</v>
      </c>
      <c r="J65" s="229">
        <v>0</v>
      </c>
      <c r="K65" s="229">
        <v>0</v>
      </c>
      <c r="L65" s="229">
        <v>0</v>
      </c>
      <c r="M65" s="229">
        <v>0</v>
      </c>
      <c r="N65" s="229">
        <v>0</v>
      </c>
      <c r="O65" s="229">
        <v>0</v>
      </c>
      <c r="P65" s="229">
        <v>0</v>
      </c>
      <c r="Q65" s="229">
        <v>0</v>
      </c>
      <c r="R65" s="229">
        <v>0</v>
      </c>
      <c r="S65" s="229">
        <v>0</v>
      </c>
      <c r="T65" s="229">
        <v>0</v>
      </c>
      <c r="U65" s="229">
        <v>0</v>
      </c>
      <c r="V65" s="229">
        <v>0</v>
      </c>
      <c r="W65" s="229">
        <v>0</v>
      </c>
      <c r="X65" s="229">
        <v>0</v>
      </c>
      <c r="Y65" s="229">
        <v>0</v>
      </c>
      <c r="DA65" s="73" t="s">
        <v>3242</v>
      </c>
    </row>
    <row r="66" spans="1:105" ht="12" customHeight="1" x14ac:dyDescent="0.25">
      <c r="A66" s="64" t="s">
        <v>39</v>
      </c>
      <c r="B66" s="229">
        <v>0</v>
      </c>
      <c r="C66" s="229">
        <v>0</v>
      </c>
      <c r="D66" s="229">
        <v>0</v>
      </c>
      <c r="E66" s="229">
        <v>0</v>
      </c>
      <c r="F66" s="229">
        <v>0</v>
      </c>
      <c r="G66" s="229">
        <v>0</v>
      </c>
      <c r="H66" s="229">
        <v>0</v>
      </c>
      <c r="I66" s="229">
        <v>0</v>
      </c>
      <c r="J66" s="229">
        <v>0</v>
      </c>
      <c r="K66" s="229">
        <v>0</v>
      </c>
      <c r="L66" s="229">
        <v>0</v>
      </c>
      <c r="M66" s="229">
        <v>0</v>
      </c>
      <c r="N66" s="229">
        <v>0</v>
      </c>
      <c r="O66" s="229">
        <v>0</v>
      </c>
      <c r="P66" s="229">
        <v>0</v>
      </c>
      <c r="Q66" s="229">
        <v>0</v>
      </c>
      <c r="R66" s="229">
        <v>0</v>
      </c>
      <c r="S66" s="229">
        <v>0</v>
      </c>
      <c r="T66" s="229">
        <v>0</v>
      </c>
      <c r="U66" s="229">
        <v>0</v>
      </c>
      <c r="V66" s="229">
        <v>0</v>
      </c>
      <c r="W66" s="229">
        <v>0</v>
      </c>
      <c r="X66" s="229">
        <v>0</v>
      </c>
      <c r="Y66" s="229">
        <v>0</v>
      </c>
      <c r="DA66" s="73" t="s">
        <v>3243</v>
      </c>
    </row>
    <row r="67" spans="1:105" ht="12" customHeight="1" x14ac:dyDescent="0.25">
      <c r="A67" s="60" t="s">
        <v>3116</v>
      </c>
      <c r="B67" s="262">
        <v>0</v>
      </c>
      <c r="C67" s="262">
        <v>0</v>
      </c>
      <c r="D67" s="262">
        <v>0</v>
      </c>
      <c r="E67" s="262">
        <v>0</v>
      </c>
      <c r="F67" s="262">
        <v>0</v>
      </c>
      <c r="G67" s="262">
        <v>0</v>
      </c>
      <c r="H67" s="262">
        <v>0</v>
      </c>
      <c r="I67" s="262">
        <v>0</v>
      </c>
      <c r="J67" s="262">
        <v>0</v>
      </c>
      <c r="K67" s="262">
        <v>0</v>
      </c>
      <c r="L67" s="262">
        <v>0</v>
      </c>
      <c r="M67" s="262">
        <v>0</v>
      </c>
      <c r="N67" s="262">
        <v>0</v>
      </c>
      <c r="O67" s="262">
        <v>0</v>
      </c>
      <c r="P67" s="262">
        <v>0</v>
      </c>
      <c r="Q67" s="262">
        <v>0</v>
      </c>
      <c r="R67" s="262">
        <v>0</v>
      </c>
      <c r="S67" s="262">
        <v>0</v>
      </c>
      <c r="T67" s="262">
        <v>0</v>
      </c>
      <c r="U67" s="262">
        <v>0</v>
      </c>
      <c r="V67" s="262">
        <v>0</v>
      </c>
      <c r="W67" s="262">
        <v>0</v>
      </c>
      <c r="X67" s="262">
        <v>0</v>
      </c>
      <c r="Y67" s="262">
        <v>0</v>
      </c>
      <c r="DA67" s="72" t="s">
        <v>3244</v>
      </c>
    </row>
    <row r="68" spans="1:105" ht="12" customHeight="1" x14ac:dyDescent="0.25">
      <c r="A68" s="57" t="s">
        <v>3118</v>
      </c>
      <c r="B68" s="261">
        <v>116.3183394485925</v>
      </c>
      <c r="C68" s="261">
        <v>76.130478294145604</v>
      </c>
      <c r="D68" s="261">
        <v>56.714456480612242</v>
      </c>
      <c r="E68" s="261">
        <v>46.668985953189868</v>
      </c>
      <c r="F68" s="261">
        <v>55.598243546584577</v>
      </c>
      <c r="G68" s="261">
        <v>80.28783849524936</v>
      </c>
      <c r="H68" s="261">
        <v>98.684938782460492</v>
      </c>
      <c r="I68" s="261">
        <v>64.559351381313149</v>
      </c>
      <c r="J68" s="261">
        <v>74.423968020785381</v>
      </c>
      <c r="K68" s="261">
        <v>61.765975872722471</v>
      </c>
      <c r="L68" s="261">
        <v>44.06143205060053</v>
      </c>
      <c r="M68" s="261">
        <v>34.570255690532647</v>
      </c>
      <c r="N68" s="261">
        <v>37.870595613910908</v>
      </c>
      <c r="O68" s="261">
        <v>30.825793867324052</v>
      </c>
      <c r="P68" s="261">
        <v>28.635124297430171</v>
      </c>
      <c r="Q68" s="261">
        <v>30.194365535593121</v>
      </c>
      <c r="R68" s="261">
        <v>33.058523987628298</v>
      </c>
      <c r="S68" s="261">
        <v>35.209599447615872</v>
      </c>
      <c r="T68" s="261">
        <v>34.32689199262574</v>
      </c>
      <c r="U68" s="261">
        <v>39.470626725201889</v>
      </c>
      <c r="V68" s="261">
        <v>43.482732516342693</v>
      </c>
      <c r="W68" s="261">
        <v>40.880525445853777</v>
      </c>
      <c r="X68" s="261">
        <v>45.583457456110452</v>
      </c>
      <c r="Y68" s="261">
        <v>44.486538069224252</v>
      </c>
      <c r="DA68" s="70" t="s">
        <v>3245</v>
      </c>
    </row>
    <row r="69" spans="1:105" ht="12" customHeight="1" x14ac:dyDescent="0.25">
      <c r="A69" s="41" t="s">
        <v>3120</v>
      </c>
      <c r="B69" s="350">
        <v>0</v>
      </c>
      <c r="C69" s="350">
        <v>0</v>
      </c>
      <c r="D69" s="350">
        <v>0</v>
      </c>
      <c r="E69" s="350">
        <v>0</v>
      </c>
      <c r="F69" s="350">
        <v>0</v>
      </c>
      <c r="G69" s="350">
        <v>0</v>
      </c>
      <c r="H69" s="350">
        <v>0</v>
      </c>
      <c r="I69" s="350">
        <v>0</v>
      </c>
      <c r="J69" s="350">
        <v>0</v>
      </c>
      <c r="K69" s="350">
        <v>0</v>
      </c>
      <c r="L69" s="350">
        <v>0</v>
      </c>
      <c r="M69" s="350">
        <v>0</v>
      </c>
      <c r="N69" s="350">
        <v>0</v>
      </c>
      <c r="O69" s="350">
        <v>0</v>
      </c>
      <c r="P69" s="350">
        <v>0</v>
      </c>
      <c r="Q69" s="350">
        <v>0</v>
      </c>
      <c r="R69" s="350">
        <v>0</v>
      </c>
      <c r="S69" s="350">
        <v>0</v>
      </c>
      <c r="T69" s="350">
        <v>0</v>
      </c>
      <c r="U69" s="350">
        <v>0</v>
      </c>
      <c r="V69" s="350">
        <v>0</v>
      </c>
      <c r="W69" s="350">
        <v>0</v>
      </c>
      <c r="X69" s="350">
        <v>0</v>
      </c>
      <c r="Y69" s="350">
        <v>0</v>
      </c>
      <c r="DA69" s="97" t="s">
        <v>3246</v>
      </c>
    </row>
    <row r="70" spans="1:105" ht="12" customHeight="1" x14ac:dyDescent="0.25">
      <c r="A70" s="172"/>
      <c r="B70" s="172"/>
      <c r="C70" s="172"/>
      <c r="D70" s="172"/>
      <c r="E70" s="172"/>
      <c r="F70" s="172"/>
      <c r="G70" s="172"/>
      <c r="H70" s="172"/>
      <c r="I70" s="172"/>
      <c r="J70" s="172"/>
      <c r="K70" s="172"/>
      <c r="L70" s="172"/>
      <c r="M70" s="172"/>
      <c r="N70" s="172"/>
      <c r="O70" s="172"/>
      <c r="P70" s="172"/>
      <c r="Q70" s="172"/>
      <c r="R70" s="172"/>
      <c r="S70" s="172"/>
      <c r="T70" s="172"/>
      <c r="U70" s="172"/>
      <c r="V70" s="172"/>
      <c r="W70" s="172"/>
      <c r="X70" s="172"/>
      <c r="Y70" s="172"/>
      <c r="DA70" s="176"/>
    </row>
    <row r="71" spans="1:105" ht="15" customHeight="1" x14ac:dyDescent="0.25">
      <c r="A71" s="32" t="s">
        <v>429</v>
      </c>
      <c r="B71" s="257"/>
      <c r="C71" s="257"/>
      <c r="D71" s="257"/>
      <c r="E71" s="257"/>
      <c r="F71" s="257"/>
      <c r="G71" s="257"/>
      <c r="H71" s="257"/>
      <c r="I71" s="257"/>
      <c r="J71" s="257"/>
      <c r="K71" s="257"/>
      <c r="L71" s="257"/>
      <c r="M71" s="257"/>
      <c r="N71" s="257"/>
      <c r="O71" s="257"/>
      <c r="P71" s="257"/>
      <c r="Q71" s="257"/>
      <c r="R71" s="257"/>
      <c r="S71" s="257"/>
      <c r="T71" s="257"/>
      <c r="U71" s="257"/>
      <c r="V71" s="257"/>
      <c r="W71" s="257"/>
      <c r="X71" s="257"/>
      <c r="Y71" s="257"/>
      <c r="DA71" s="88"/>
    </row>
    <row r="72" spans="1:105" ht="12" customHeight="1" x14ac:dyDescent="0.25">
      <c r="A72" s="172"/>
      <c r="B72" s="172"/>
      <c r="C72" s="172"/>
      <c r="D72" s="172"/>
      <c r="E72" s="172"/>
      <c r="F72" s="172"/>
      <c r="G72" s="172"/>
      <c r="H72" s="172"/>
      <c r="I72" s="172"/>
      <c r="J72" s="172"/>
      <c r="K72" s="172"/>
      <c r="L72" s="172"/>
      <c r="M72" s="172"/>
      <c r="N72" s="172"/>
      <c r="O72" s="172"/>
      <c r="P72" s="172"/>
      <c r="Q72" s="172"/>
      <c r="R72" s="172"/>
      <c r="S72" s="172"/>
      <c r="T72" s="172"/>
      <c r="U72" s="172"/>
      <c r="V72" s="172"/>
      <c r="W72" s="172"/>
      <c r="X72" s="172"/>
      <c r="Y72" s="172"/>
      <c r="DA72" s="176"/>
    </row>
    <row r="73" spans="1:105" ht="12" customHeight="1" x14ac:dyDescent="0.25">
      <c r="A73" s="35" t="s">
        <v>27</v>
      </c>
      <c r="B73" s="232">
        <f t="shared" ref="B73:Y73" si="3">SUM(B$74:B$78,B$79,B$81:B$82,B$84:B$86,B$88:B$90,B$91:B$92)</f>
        <v>0.99999999999999978</v>
      </c>
      <c r="C73" s="232">
        <f t="shared" si="3"/>
        <v>1</v>
      </c>
      <c r="D73" s="232">
        <f t="shared" si="3"/>
        <v>1.0000000000000004</v>
      </c>
      <c r="E73" s="232">
        <f t="shared" si="3"/>
        <v>1.0000000000000002</v>
      </c>
      <c r="F73" s="232">
        <f t="shared" si="3"/>
        <v>0.99999999999999978</v>
      </c>
      <c r="G73" s="232">
        <f t="shared" si="3"/>
        <v>1.0000000000000002</v>
      </c>
      <c r="H73" s="232">
        <f t="shared" si="3"/>
        <v>0.99999999999999978</v>
      </c>
      <c r="I73" s="232">
        <f t="shared" si="3"/>
        <v>1</v>
      </c>
      <c r="J73" s="232">
        <f t="shared" si="3"/>
        <v>1</v>
      </c>
      <c r="K73" s="232">
        <f t="shared" si="3"/>
        <v>1</v>
      </c>
      <c r="L73" s="232">
        <f t="shared" si="3"/>
        <v>0.99999999999999967</v>
      </c>
      <c r="M73" s="232">
        <f t="shared" si="3"/>
        <v>0.99999999999999967</v>
      </c>
      <c r="N73" s="232">
        <f t="shared" si="3"/>
        <v>0.99999999999999989</v>
      </c>
      <c r="O73" s="232">
        <f t="shared" si="3"/>
        <v>1.0000000000000004</v>
      </c>
      <c r="P73" s="232">
        <f t="shared" si="3"/>
        <v>1.0000000000000007</v>
      </c>
      <c r="Q73" s="232">
        <f t="shared" si="3"/>
        <v>1.0000000000000002</v>
      </c>
      <c r="R73" s="232">
        <f t="shared" si="3"/>
        <v>1.0000000000000004</v>
      </c>
      <c r="S73" s="232">
        <f t="shared" si="3"/>
        <v>1.0000000000000002</v>
      </c>
      <c r="T73" s="232">
        <f t="shared" si="3"/>
        <v>0.99999999999999978</v>
      </c>
      <c r="U73" s="232">
        <f t="shared" si="3"/>
        <v>1.0000000000000002</v>
      </c>
      <c r="V73" s="232">
        <f t="shared" si="3"/>
        <v>1</v>
      </c>
      <c r="W73" s="232">
        <f t="shared" si="3"/>
        <v>1</v>
      </c>
      <c r="X73" s="232">
        <f t="shared" si="3"/>
        <v>1.0000000000000004</v>
      </c>
      <c r="Y73" s="232">
        <f t="shared" si="3"/>
        <v>1</v>
      </c>
      <c r="DA73" s="95"/>
    </row>
    <row r="74" spans="1:105" ht="12" customHeight="1" x14ac:dyDescent="0.25">
      <c r="A74" s="55" t="s">
        <v>91</v>
      </c>
      <c r="B74" s="299">
        <f t="shared" ref="B74:Y74" si="4">IF(B$6=0,0,B$6/B$5)</f>
        <v>0</v>
      </c>
      <c r="C74" s="299">
        <f t="shared" si="4"/>
        <v>0</v>
      </c>
      <c r="D74" s="299">
        <f t="shared" si="4"/>
        <v>0</v>
      </c>
      <c r="E74" s="299">
        <f t="shared" si="4"/>
        <v>0</v>
      </c>
      <c r="F74" s="299">
        <f t="shared" si="4"/>
        <v>0</v>
      </c>
      <c r="G74" s="299">
        <f t="shared" si="4"/>
        <v>0</v>
      </c>
      <c r="H74" s="299">
        <f t="shared" si="4"/>
        <v>0</v>
      </c>
      <c r="I74" s="299">
        <f t="shared" si="4"/>
        <v>0</v>
      </c>
      <c r="J74" s="299">
        <f t="shared" si="4"/>
        <v>0</v>
      </c>
      <c r="K74" s="299">
        <f t="shared" si="4"/>
        <v>0</v>
      </c>
      <c r="L74" s="299">
        <f t="shared" si="4"/>
        <v>0</v>
      </c>
      <c r="M74" s="299">
        <f t="shared" si="4"/>
        <v>0</v>
      </c>
      <c r="N74" s="299">
        <f t="shared" si="4"/>
        <v>0</v>
      </c>
      <c r="O74" s="299">
        <f t="shared" si="4"/>
        <v>0</v>
      </c>
      <c r="P74" s="299">
        <f t="shared" si="4"/>
        <v>0</v>
      </c>
      <c r="Q74" s="299">
        <f t="shared" si="4"/>
        <v>0</v>
      </c>
      <c r="R74" s="299">
        <f t="shared" si="4"/>
        <v>0</v>
      </c>
      <c r="S74" s="299">
        <f t="shared" si="4"/>
        <v>0</v>
      </c>
      <c r="T74" s="299">
        <f t="shared" si="4"/>
        <v>0</v>
      </c>
      <c r="U74" s="299">
        <f t="shared" si="4"/>
        <v>0</v>
      </c>
      <c r="V74" s="299">
        <f t="shared" si="4"/>
        <v>0</v>
      </c>
      <c r="W74" s="299">
        <f t="shared" si="4"/>
        <v>0</v>
      </c>
      <c r="X74" s="299">
        <f t="shared" si="4"/>
        <v>0</v>
      </c>
      <c r="Y74" s="299">
        <f t="shared" si="4"/>
        <v>0</v>
      </c>
      <c r="DA74" s="67"/>
    </row>
    <row r="75" spans="1:105" ht="12" customHeight="1" x14ac:dyDescent="0.25">
      <c r="A75" s="173" t="s">
        <v>92</v>
      </c>
      <c r="B75" s="233">
        <f t="shared" ref="B75:Y75" si="5">IF(B$7=0,0,B$7/B$5)</f>
        <v>0</v>
      </c>
      <c r="C75" s="233">
        <f t="shared" si="5"/>
        <v>0</v>
      </c>
      <c r="D75" s="233">
        <f t="shared" si="5"/>
        <v>0</v>
      </c>
      <c r="E75" s="233">
        <f t="shared" si="5"/>
        <v>0</v>
      </c>
      <c r="F75" s="233">
        <f t="shared" si="5"/>
        <v>0</v>
      </c>
      <c r="G75" s="233">
        <f t="shared" si="5"/>
        <v>0</v>
      </c>
      <c r="H75" s="233">
        <f t="shared" si="5"/>
        <v>0</v>
      </c>
      <c r="I75" s="233">
        <f t="shared" si="5"/>
        <v>0</v>
      </c>
      <c r="J75" s="233">
        <f t="shared" si="5"/>
        <v>0</v>
      </c>
      <c r="K75" s="233">
        <f t="shared" si="5"/>
        <v>0</v>
      </c>
      <c r="L75" s="233">
        <f t="shared" si="5"/>
        <v>0</v>
      </c>
      <c r="M75" s="233">
        <f t="shared" si="5"/>
        <v>0</v>
      </c>
      <c r="N75" s="233">
        <f t="shared" si="5"/>
        <v>0</v>
      </c>
      <c r="O75" s="233">
        <f t="shared" si="5"/>
        <v>0</v>
      </c>
      <c r="P75" s="233">
        <f t="shared" si="5"/>
        <v>0</v>
      </c>
      <c r="Q75" s="233">
        <f t="shared" si="5"/>
        <v>0</v>
      </c>
      <c r="R75" s="233">
        <f t="shared" si="5"/>
        <v>0</v>
      </c>
      <c r="S75" s="233">
        <f t="shared" si="5"/>
        <v>0</v>
      </c>
      <c r="T75" s="233">
        <f t="shared" si="5"/>
        <v>0</v>
      </c>
      <c r="U75" s="233">
        <f t="shared" si="5"/>
        <v>0</v>
      </c>
      <c r="V75" s="233">
        <f t="shared" si="5"/>
        <v>0</v>
      </c>
      <c r="W75" s="233">
        <f t="shared" si="5"/>
        <v>0</v>
      </c>
      <c r="X75" s="233">
        <f t="shared" si="5"/>
        <v>0</v>
      </c>
      <c r="Y75" s="233">
        <f t="shared" si="5"/>
        <v>0</v>
      </c>
      <c r="DA75" s="177"/>
    </row>
    <row r="76" spans="1:105" ht="12" customHeight="1" x14ac:dyDescent="0.25">
      <c r="A76" s="173" t="s">
        <v>93</v>
      </c>
      <c r="B76" s="233">
        <f t="shared" ref="B76:Y76" si="6">IF(B$8=0,0,B$8/B$5)</f>
        <v>0</v>
      </c>
      <c r="C76" s="233">
        <f t="shared" si="6"/>
        <v>0</v>
      </c>
      <c r="D76" s="233">
        <f t="shared" si="6"/>
        <v>0</v>
      </c>
      <c r="E76" s="233">
        <f t="shared" si="6"/>
        <v>0</v>
      </c>
      <c r="F76" s="233">
        <f t="shared" si="6"/>
        <v>0</v>
      </c>
      <c r="G76" s="233">
        <f t="shared" si="6"/>
        <v>0</v>
      </c>
      <c r="H76" s="233">
        <f t="shared" si="6"/>
        <v>0</v>
      </c>
      <c r="I76" s="233">
        <f t="shared" si="6"/>
        <v>0</v>
      </c>
      <c r="J76" s="233">
        <f t="shared" si="6"/>
        <v>0</v>
      </c>
      <c r="K76" s="233">
        <f t="shared" si="6"/>
        <v>0</v>
      </c>
      <c r="L76" s="233">
        <f t="shared" si="6"/>
        <v>0</v>
      </c>
      <c r="M76" s="233">
        <f t="shared" si="6"/>
        <v>0</v>
      </c>
      <c r="N76" s="233">
        <f t="shared" si="6"/>
        <v>0</v>
      </c>
      <c r="O76" s="233">
        <f t="shared" si="6"/>
        <v>0</v>
      </c>
      <c r="P76" s="233">
        <f t="shared" si="6"/>
        <v>0</v>
      </c>
      <c r="Q76" s="233">
        <f t="shared" si="6"/>
        <v>0</v>
      </c>
      <c r="R76" s="233">
        <f t="shared" si="6"/>
        <v>0</v>
      </c>
      <c r="S76" s="233">
        <f t="shared" si="6"/>
        <v>0</v>
      </c>
      <c r="T76" s="233">
        <f t="shared" si="6"/>
        <v>0</v>
      </c>
      <c r="U76" s="233">
        <f t="shared" si="6"/>
        <v>0</v>
      </c>
      <c r="V76" s="233">
        <f t="shared" si="6"/>
        <v>0</v>
      </c>
      <c r="W76" s="233">
        <f t="shared" si="6"/>
        <v>0</v>
      </c>
      <c r="X76" s="233">
        <f t="shared" si="6"/>
        <v>0</v>
      </c>
      <c r="Y76" s="233">
        <f t="shared" si="6"/>
        <v>0</v>
      </c>
      <c r="DA76" s="177"/>
    </row>
    <row r="77" spans="1:105" ht="12" customHeight="1" x14ac:dyDescent="0.25">
      <c r="A77" s="173" t="s">
        <v>94</v>
      </c>
      <c r="B77" s="233">
        <f t="shared" ref="B77:Y77" si="7">IF(B$9=0,0,B$9/B$5)</f>
        <v>0</v>
      </c>
      <c r="C77" s="233">
        <f t="shared" si="7"/>
        <v>0</v>
      </c>
      <c r="D77" s="233">
        <f t="shared" si="7"/>
        <v>0</v>
      </c>
      <c r="E77" s="233">
        <f t="shared" si="7"/>
        <v>0</v>
      </c>
      <c r="F77" s="233">
        <f t="shared" si="7"/>
        <v>0</v>
      </c>
      <c r="G77" s="233">
        <f t="shared" si="7"/>
        <v>0</v>
      </c>
      <c r="H77" s="233">
        <f t="shared" si="7"/>
        <v>0</v>
      </c>
      <c r="I77" s="233">
        <f t="shared" si="7"/>
        <v>0</v>
      </c>
      <c r="J77" s="233">
        <f t="shared" si="7"/>
        <v>0</v>
      </c>
      <c r="K77" s="233">
        <f t="shared" si="7"/>
        <v>0</v>
      </c>
      <c r="L77" s="233">
        <f t="shared" si="7"/>
        <v>0</v>
      </c>
      <c r="M77" s="233">
        <f t="shared" si="7"/>
        <v>0</v>
      </c>
      <c r="N77" s="233">
        <f t="shared" si="7"/>
        <v>0</v>
      </c>
      <c r="O77" s="233">
        <f t="shared" si="7"/>
        <v>0</v>
      </c>
      <c r="P77" s="233">
        <f t="shared" si="7"/>
        <v>0</v>
      </c>
      <c r="Q77" s="233">
        <f t="shared" si="7"/>
        <v>0</v>
      </c>
      <c r="R77" s="233">
        <f t="shared" si="7"/>
        <v>0</v>
      </c>
      <c r="S77" s="233">
        <f t="shared" si="7"/>
        <v>0</v>
      </c>
      <c r="T77" s="233">
        <f t="shared" si="7"/>
        <v>0</v>
      </c>
      <c r="U77" s="233">
        <f t="shared" si="7"/>
        <v>0</v>
      </c>
      <c r="V77" s="233">
        <f t="shared" si="7"/>
        <v>0</v>
      </c>
      <c r="W77" s="233">
        <f t="shared" si="7"/>
        <v>0</v>
      </c>
      <c r="X77" s="233">
        <f t="shared" si="7"/>
        <v>0</v>
      </c>
      <c r="Y77" s="233">
        <f t="shared" si="7"/>
        <v>0</v>
      </c>
      <c r="DA77" s="177"/>
    </row>
    <row r="78" spans="1:105" ht="12" customHeight="1" x14ac:dyDescent="0.25">
      <c r="A78" s="56" t="s">
        <v>95</v>
      </c>
      <c r="B78" s="300">
        <f t="shared" ref="B78:Y78" si="8">IF(B$10=0,0,B$10/B$5)</f>
        <v>1.7648827772235129E-2</v>
      </c>
      <c r="C78" s="300">
        <f t="shared" si="8"/>
        <v>1.9430877826225216E-2</v>
      </c>
      <c r="D78" s="300">
        <f t="shared" si="8"/>
        <v>1.8979567867822355E-2</v>
      </c>
      <c r="E78" s="300">
        <f t="shared" si="8"/>
        <v>2.0187557896233374E-2</v>
      </c>
      <c r="F78" s="300">
        <f t="shared" si="8"/>
        <v>1.9050860538506072E-2</v>
      </c>
      <c r="G78" s="300">
        <f t="shared" si="8"/>
        <v>1.6521984257604466E-2</v>
      </c>
      <c r="H78" s="300">
        <f t="shared" si="8"/>
        <v>1.5172104724524592E-2</v>
      </c>
      <c r="I78" s="300">
        <f t="shared" si="8"/>
        <v>1.5285888635048997E-2</v>
      </c>
      <c r="J78" s="300">
        <f t="shared" si="8"/>
        <v>1.594131707624773E-2</v>
      </c>
      <c r="K78" s="300">
        <f t="shared" si="8"/>
        <v>1.5084801229149826E-2</v>
      </c>
      <c r="L78" s="300">
        <f t="shared" si="8"/>
        <v>1.5783548302496588E-2</v>
      </c>
      <c r="M78" s="300">
        <f t="shared" si="8"/>
        <v>1.5362295565698649E-2</v>
      </c>
      <c r="N78" s="300">
        <f t="shared" si="8"/>
        <v>1.4862434568345429E-2</v>
      </c>
      <c r="O78" s="300">
        <f t="shared" si="8"/>
        <v>1.4037315242396604E-2</v>
      </c>
      <c r="P78" s="300">
        <f t="shared" si="8"/>
        <v>1.3549401076272536E-2</v>
      </c>
      <c r="Q78" s="300">
        <f t="shared" si="8"/>
        <v>1.2473797502146323E-2</v>
      </c>
      <c r="R78" s="300">
        <f t="shared" si="8"/>
        <v>1.1924998646761945E-2</v>
      </c>
      <c r="S78" s="300">
        <f t="shared" si="8"/>
        <v>1.2105038938630375E-2</v>
      </c>
      <c r="T78" s="300">
        <f t="shared" si="8"/>
        <v>1.0758393064162956E-2</v>
      </c>
      <c r="U78" s="300">
        <f t="shared" si="8"/>
        <v>1.0409029634309961E-2</v>
      </c>
      <c r="V78" s="300">
        <f t="shared" si="8"/>
        <v>1.3003035878897883E-2</v>
      </c>
      <c r="W78" s="300">
        <f t="shared" si="8"/>
        <v>1.1270668979903723E-2</v>
      </c>
      <c r="X78" s="300">
        <f t="shared" si="8"/>
        <v>7.778576633219245E-3</v>
      </c>
      <c r="Y78" s="300">
        <f t="shared" si="8"/>
        <v>9.4391357121996963E-3</v>
      </c>
      <c r="DA78" s="68"/>
    </row>
    <row r="79" spans="1:105" ht="12" customHeight="1" x14ac:dyDescent="0.25">
      <c r="A79" s="174" t="s">
        <v>3057</v>
      </c>
      <c r="B79" s="301">
        <f t="shared" ref="B79:Y79" si="9">IF(B$16=0,0,B$16/B$5)</f>
        <v>0.13676067005831186</v>
      </c>
      <c r="C79" s="301">
        <f t="shared" si="9"/>
        <v>0.16096448863792434</v>
      </c>
      <c r="D79" s="301">
        <f t="shared" si="9"/>
        <v>0.14077250587446827</v>
      </c>
      <c r="E79" s="301">
        <f t="shared" si="9"/>
        <v>0.18675190442000386</v>
      </c>
      <c r="F79" s="301">
        <f t="shared" si="9"/>
        <v>0.17288062127971432</v>
      </c>
      <c r="G79" s="301">
        <f t="shared" si="9"/>
        <v>0.14953412363380797</v>
      </c>
      <c r="H79" s="301">
        <f t="shared" si="9"/>
        <v>0.15290667937957267</v>
      </c>
      <c r="I79" s="301">
        <f t="shared" si="9"/>
        <v>0.14562755773456826</v>
      </c>
      <c r="J79" s="301">
        <f t="shared" si="9"/>
        <v>0.13831524428197534</v>
      </c>
      <c r="K79" s="301">
        <f t="shared" si="9"/>
        <v>0.15403842102683288</v>
      </c>
      <c r="L79" s="301">
        <f t="shared" si="9"/>
        <v>0.17247012478278387</v>
      </c>
      <c r="M79" s="301">
        <f t="shared" si="9"/>
        <v>0.1772262436456758</v>
      </c>
      <c r="N79" s="301">
        <f t="shared" si="9"/>
        <v>0.17239867744697174</v>
      </c>
      <c r="O79" s="301">
        <f t="shared" si="9"/>
        <v>0.19301854051832329</v>
      </c>
      <c r="P79" s="301">
        <f t="shared" si="9"/>
        <v>0.20091765043536416</v>
      </c>
      <c r="Q79" s="301">
        <f t="shared" si="9"/>
        <v>0.19486602608150833</v>
      </c>
      <c r="R79" s="301">
        <f t="shared" si="9"/>
        <v>0.19631942150473991</v>
      </c>
      <c r="S79" s="301">
        <f t="shared" si="9"/>
        <v>0.19756075046214341</v>
      </c>
      <c r="T79" s="301">
        <f t="shared" si="9"/>
        <v>0.18938249655675551</v>
      </c>
      <c r="U79" s="301">
        <f t="shared" si="9"/>
        <v>0.1891054853861569</v>
      </c>
      <c r="V79" s="301">
        <f t="shared" si="9"/>
        <v>0.19429663923927523</v>
      </c>
      <c r="W79" s="301">
        <f t="shared" si="9"/>
        <v>0.20274616476451837</v>
      </c>
      <c r="X79" s="301">
        <f t="shared" si="9"/>
        <v>0.13551446618029056</v>
      </c>
      <c r="Y79" s="301">
        <f t="shared" si="9"/>
        <v>0.18626303287635015</v>
      </c>
      <c r="DA79" s="178"/>
    </row>
    <row r="80" spans="1:105" ht="12" customHeight="1" x14ac:dyDescent="0.25">
      <c r="A80" s="174" t="s">
        <v>3069</v>
      </c>
      <c r="B80" s="301">
        <f t="shared" ref="B80:Y80" si="10">IF(B$27=0,0,B$27/B$5)</f>
        <v>0.52729096986926327</v>
      </c>
      <c r="C80" s="301">
        <f t="shared" si="10"/>
        <v>0.52093157507281851</v>
      </c>
      <c r="D80" s="301">
        <f t="shared" si="10"/>
        <v>0.53401167202987454</v>
      </c>
      <c r="E80" s="301">
        <f t="shared" si="10"/>
        <v>0.508872762839227</v>
      </c>
      <c r="F80" s="301">
        <f t="shared" si="10"/>
        <v>0.51031936963196312</v>
      </c>
      <c r="G80" s="301">
        <f t="shared" si="10"/>
        <v>0.51620871406630908</v>
      </c>
      <c r="H80" s="301">
        <f t="shared" si="10"/>
        <v>0.51215293794933203</v>
      </c>
      <c r="I80" s="301">
        <f t="shared" si="10"/>
        <v>0.52283912574443547</v>
      </c>
      <c r="J80" s="301">
        <f t="shared" si="10"/>
        <v>0.5181849459719835</v>
      </c>
      <c r="K80" s="301">
        <f t="shared" si="10"/>
        <v>0.5094233805664693</v>
      </c>
      <c r="L80" s="301">
        <f t="shared" si="10"/>
        <v>0.51191906283568078</v>
      </c>
      <c r="M80" s="301">
        <f t="shared" si="10"/>
        <v>0.51714970044392727</v>
      </c>
      <c r="N80" s="301">
        <f t="shared" si="10"/>
        <v>0.51173652597714692</v>
      </c>
      <c r="O80" s="301">
        <f t="shared" si="10"/>
        <v>0.50383067721202035</v>
      </c>
      <c r="P80" s="301">
        <f t="shared" si="10"/>
        <v>0.50205973426249029</v>
      </c>
      <c r="Q80" s="301">
        <f t="shared" si="10"/>
        <v>0.50224618914900232</v>
      </c>
      <c r="R80" s="301">
        <f t="shared" si="10"/>
        <v>0.49669925749839344</v>
      </c>
      <c r="S80" s="301">
        <f t="shared" si="10"/>
        <v>0.49788933002720542</v>
      </c>
      <c r="T80" s="301">
        <f t="shared" si="10"/>
        <v>0.49921149569858952</v>
      </c>
      <c r="U80" s="301">
        <f t="shared" si="10"/>
        <v>0.50017626641089385</v>
      </c>
      <c r="V80" s="301">
        <f t="shared" si="10"/>
        <v>0.50003286973885108</v>
      </c>
      <c r="W80" s="301">
        <f t="shared" si="10"/>
        <v>0.4910108822151486</v>
      </c>
      <c r="X80" s="301">
        <f t="shared" si="10"/>
        <v>0.51374802247495288</v>
      </c>
      <c r="Y80" s="301">
        <f t="shared" si="10"/>
        <v>0.49679794843826902</v>
      </c>
      <c r="DA80" s="178"/>
    </row>
    <row r="81" spans="1:105" ht="12" customHeight="1" x14ac:dyDescent="0.25">
      <c r="A81" s="62" t="s">
        <v>3070</v>
      </c>
      <c r="B81" s="302">
        <f t="shared" ref="B81:Y81" si="11">IF(B$28=0,0,B$28/B$5)</f>
        <v>0.52729096986926327</v>
      </c>
      <c r="C81" s="302">
        <f t="shared" si="11"/>
        <v>0.52093157507281851</v>
      </c>
      <c r="D81" s="302">
        <f t="shared" si="11"/>
        <v>0.53401167202987454</v>
      </c>
      <c r="E81" s="302">
        <f t="shared" si="11"/>
        <v>0.508872762839227</v>
      </c>
      <c r="F81" s="302">
        <f t="shared" si="11"/>
        <v>0.51031936963196312</v>
      </c>
      <c r="G81" s="302">
        <f t="shared" si="11"/>
        <v>0.51620871406630908</v>
      </c>
      <c r="H81" s="302">
        <f t="shared" si="11"/>
        <v>0.51215293794933203</v>
      </c>
      <c r="I81" s="302">
        <f t="shared" si="11"/>
        <v>0.52283912574443547</v>
      </c>
      <c r="J81" s="302">
        <f t="shared" si="11"/>
        <v>0.5181849459719835</v>
      </c>
      <c r="K81" s="302">
        <f t="shared" si="11"/>
        <v>0.5094233805664693</v>
      </c>
      <c r="L81" s="302">
        <f t="shared" si="11"/>
        <v>0.51191906283568078</v>
      </c>
      <c r="M81" s="302">
        <f t="shared" si="11"/>
        <v>0.51714970044392727</v>
      </c>
      <c r="N81" s="302">
        <f t="shared" si="11"/>
        <v>0.51173652597714692</v>
      </c>
      <c r="O81" s="302">
        <f t="shared" si="11"/>
        <v>0.50383067721202035</v>
      </c>
      <c r="P81" s="302">
        <f t="shared" si="11"/>
        <v>0.50205973426249029</v>
      </c>
      <c r="Q81" s="302">
        <f t="shared" si="11"/>
        <v>0.50224618914900232</v>
      </c>
      <c r="R81" s="302">
        <f t="shared" si="11"/>
        <v>0.49669925749839344</v>
      </c>
      <c r="S81" s="302">
        <f t="shared" si="11"/>
        <v>0.49788933002720542</v>
      </c>
      <c r="T81" s="302">
        <f t="shared" si="11"/>
        <v>0.49921149569858952</v>
      </c>
      <c r="U81" s="302">
        <f t="shared" si="11"/>
        <v>0.50017626641089385</v>
      </c>
      <c r="V81" s="302">
        <f t="shared" si="11"/>
        <v>0.50003286973885108</v>
      </c>
      <c r="W81" s="302">
        <f t="shared" si="11"/>
        <v>0.4910108822151486</v>
      </c>
      <c r="X81" s="302">
        <f t="shared" si="11"/>
        <v>0.51374802247495288</v>
      </c>
      <c r="Y81" s="302">
        <f t="shared" si="11"/>
        <v>0.49679794843826902</v>
      </c>
      <c r="DA81" s="72"/>
    </row>
    <row r="82" spans="1:105" ht="12" customHeight="1" x14ac:dyDescent="0.25">
      <c r="A82" s="62" t="s">
        <v>3077</v>
      </c>
      <c r="B82" s="302">
        <f t="shared" ref="B82:Y82" si="12">IF(B$34=0,0,B$34/B$5)</f>
        <v>0</v>
      </c>
      <c r="C82" s="302">
        <f t="shared" si="12"/>
        <v>0</v>
      </c>
      <c r="D82" s="302">
        <f t="shared" si="12"/>
        <v>0</v>
      </c>
      <c r="E82" s="302">
        <f t="shared" si="12"/>
        <v>0</v>
      </c>
      <c r="F82" s="302">
        <f t="shared" si="12"/>
        <v>0</v>
      </c>
      <c r="G82" s="302">
        <f t="shared" si="12"/>
        <v>0</v>
      </c>
      <c r="H82" s="302">
        <f t="shared" si="12"/>
        <v>0</v>
      </c>
      <c r="I82" s="302">
        <f t="shared" si="12"/>
        <v>0</v>
      </c>
      <c r="J82" s="302">
        <f t="shared" si="12"/>
        <v>0</v>
      </c>
      <c r="K82" s="302">
        <f t="shared" si="12"/>
        <v>0</v>
      </c>
      <c r="L82" s="302">
        <f t="shared" si="12"/>
        <v>0</v>
      </c>
      <c r="M82" s="302">
        <f t="shared" si="12"/>
        <v>0</v>
      </c>
      <c r="N82" s="302">
        <f t="shared" si="12"/>
        <v>0</v>
      </c>
      <c r="O82" s="302">
        <f t="shared" si="12"/>
        <v>0</v>
      </c>
      <c r="P82" s="302">
        <f t="shared" si="12"/>
        <v>0</v>
      </c>
      <c r="Q82" s="302">
        <f t="shared" si="12"/>
        <v>0</v>
      </c>
      <c r="R82" s="302">
        <f t="shared" si="12"/>
        <v>0</v>
      </c>
      <c r="S82" s="302">
        <f t="shared" si="12"/>
        <v>0</v>
      </c>
      <c r="T82" s="302">
        <f t="shared" si="12"/>
        <v>0</v>
      </c>
      <c r="U82" s="302">
        <f t="shared" si="12"/>
        <v>0</v>
      </c>
      <c r="V82" s="302">
        <f t="shared" si="12"/>
        <v>0</v>
      </c>
      <c r="W82" s="302">
        <f t="shared" si="12"/>
        <v>0</v>
      </c>
      <c r="X82" s="302">
        <f t="shared" si="12"/>
        <v>0</v>
      </c>
      <c r="Y82" s="302">
        <f t="shared" si="12"/>
        <v>0</v>
      </c>
      <c r="DA82" s="72"/>
    </row>
    <row r="83" spans="1:105" ht="12" customHeight="1" x14ac:dyDescent="0.25">
      <c r="A83" s="174" t="s">
        <v>3079</v>
      </c>
      <c r="B83" s="301">
        <f t="shared" ref="B83:Y83" si="13">IF(B$35=0,0,B$35/B$5)</f>
        <v>3.2241769678976441E-2</v>
      </c>
      <c r="C83" s="301">
        <f t="shared" si="13"/>
        <v>5.0740708202213262E-2</v>
      </c>
      <c r="D83" s="301">
        <f t="shared" si="13"/>
        <v>4.6212346878630094E-2</v>
      </c>
      <c r="E83" s="301">
        <f t="shared" si="13"/>
        <v>6.1867393881351151E-2</v>
      </c>
      <c r="F83" s="301">
        <f t="shared" si="13"/>
        <v>5.4145048287314382E-2</v>
      </c>
      <c r="G83" s="301">
        <f t="shared" si="13"/>
        <v>4.2456891155634488E-2</v>
      </c>
      <c r="H83" s="301">
        <f t="shared" si="13"/>
        <v>3.6520413966822242E-2</v>
      </c>
      <c r="I83" s="301">
        <f t="shared" si="13"/>
        <v>4.1798352708712211E-2</v>
      </c>
      <c r="J83" s="301">
        <f t="shared" si="13"/>
        <v>3.5395483294754913E-2</v>
      </c>
      <c r="K83" s="301">
        <f t="shared" si="13"/>
        <v>3.8693417571332177E-2</v>
      </c>
      <c r="L83" s="301">
        <f t="shared" si="13"/>
        <v>5.1825426484056809E-2</v>
      </c>
      <c r="M83" s="301">
        <f t="shared" si="13"/>
        <v>5.4554429171393325E-2</v>
      </c>
      <c r="N83" s="301">
        <f t="shared" si="13"/>
        <v>4.754611287463581E-2</v>
      </c>
      <c r="O83" s="301">
        <f t="shared" si="13"/>
        <v>5.5467467736160958E-2</v>
      </c>
      <c r="P83" s="301">
        <f t="shared" si="13"/>
        <v>5.851415246145461E-2</v>
      </c>
      <c r="Q83" s="301">
        <f t="shared" si="13"/>
        <v>5.465464840563395E-2</v>
      </c>
      <c r="R83" s="301">
        <f t="shared" si="13"/>
        <v>5.2643763044344406E-2</v>
      </c>
      <c r="S83" s="301">
        <f t="shared" si="13"/>
        <v>5.3476152597879231E-2</v>
      </c>
      <c r="T83" s="301">
        <f t="shared" si="13"/>
        <v>4.9161247638473841E-2</v>
      </c>
      <c r="U83" s="301">
        <f t="shared" si="13"/>
        <v>4.6501618587203877E-2</v>
      </c>
      <c r="V83" s="301">
        <f t="shared" si="13"/>
        <v>4.7113874625843113E-2</v>
      </c>
      <c r="W83" s="301">
        <f t="shared" si="13"/>
        <v>5.3665894646548883E-2</v>
      </c>
      <c r="X83" s="301">
        <f t="shared" si="13"/>
        <v>2.9103190932774723E-2</v>
      </c>
      <c r="Y83" s="301">
        <f t="shared" si="13"/>
        <v>4.2412102896811951E-2</v>
      </c>
      <c r="DA83" s="178"/>
    </row>
    <row r="84" spans="1:105" ht="12" customHeight="1" x14ac:dyDescent="0.25">
      <c r="A84" s="62" t="s">
        <v>3080</v>
      </c>
      <c r="B84" s="302">
        <f t="shared" ref="B84:Y84" si="14">IF(B$36=0,0,B$36/B$5)</f>
        <v>2.2664542786480155E-2</v>
      </c>
      <c r="C84" s="302">
        <f t="shared" si="14"/>
        <v>3.3318536614743946E-2</v>
      </c>
      <c r="D84" s="302">
        <f t="shared" si="14"/>
        <v>3.3127959859199821E-2</v>
      </c>
      <c r="E84" s="302">
        <f t="shared" si="14"/>
        <v>3.6174830998584304E-2</v>
      </c>
      <c r="F84" s="302">
        <f t="shared" si="14"/>
        <v>3.2200524193899731E-2</v>
      </c>
      <c r="G84" s="302">
        <f t="shared" si="14"/>
        <v>2.6598528657469731E-2</v>
      </c>
      <c r="H84" s="302">
        <f t="shared" si="14"/>
        <v>2.250269257158892E-2</v>
      </c>
      <c r="I84" s="302">
        <f t="shared" si="14"/>
        <v>2.7902959590172735E-2</v>
      </c>
      <c r="J84" s="302">
        <f t="shared" si="14"/>
        <v>2.3822477476466326E-2</v>
      </c>
      <c r="K84" s="302">
        <f t="shared" si="14"/>
        <v>2.3676339614802581E-2</v>
      </c>
      <c r="L84" s="302">
        <f t="shared" si="14"/>
        <v>3.096045057126132E-2</v>
      </c>
      <c r="M84" s="302">
        <f t="shared" si="14"/>
        <v>3.2926564383526161E-2</v>
      </c>
      <c r="N84" s="302">
        <f t="shared" si="14"/>
        <v>2.798705049643177E-2</v>
      </c>
      <c r="O84" s="302">
        <f t="shared" si="14"/>
        <v>3.1229720495402815E-2</v>
      </c>
      <c r="P84" s="302">
        <f t="shared" si="14"/>
        <v>3.2465461699812119E-2</v>
      </c>
      <c r="Q84" s="302">
        <f t="shared" si="14"/>
        <v>3.0384041629956563E-2</v>
      </c>
      <c r="R84" s="302">
        <f t="shared" si="14"/>
        <v>2.8497628703704612E-2</v>
      </c>
      <c r="S84" s="302">
        <f t="shared" si="14"/>
        <v>2.8944426174192395E-2</v>
      </c>
      <c r="T84" s="302">
        <f t="shared" si="14"/>
        <v>2.5794585385562098E-2</v>
      </c>
      <c r="U84" s="302">
        <f t="shared" si="14"/>
        <v>2.4433419573348072E-2</v>
      </c>
      <c r="V84" s="302">
        <f t="shared" si="14"/>
        <v>2.4419887248780487E-2</v>
      </c>
      <c r="W84" s="302">
        <f t="shared" si="14"/>
        <v>2.7182800477204568E-2</v>
      </c>
      <c r="X84" s="302">
        <f t="shared" si="14"/>
        <v>1.6632499346361396E-2</v>
      </c>
      <c r="Y84" s="302">
        <f t="shared" si="14"/>
        <v>2.1053584517451086E-2</v>
      </c>
      <c r="DA84" s="72"/>
    </row>
    <row r="85" spans="1:105" ht="12" customHeight="1" x14ac:dyDescent="0.25">
      <c r="A85" s="62" t="s">
        <v>3087</v>
      </c>
      <c r="B85" s="302">
        <f t="shared" ref="B85:Y85" si="15">IF(B$42=0,0,B$42/B$5)</f>
        <v>9.5772268924962881E-3</v>
      </c>
      <c r="C85" s="302">
        <f t="shared" si="15"/>
        <v>1.7422171587469306E-2</v>
      </c>
      <c r="D85" s="302">
        <f t="shared" si="15"/>
        <v>1.3084387019430271E-2</v>
      </c>
      <c r="E85" s="302">
        <f t="shared" si="15"/>
        <v>2.5692562882766844E-2</v>
      </c>
      <c r="F85" s="302">
        <f t="shared" si="15"/>
        <v>2.1944524093414648E-2</v>
      </c>
      <c r="G85" s="302">
        <f t="shared" si="15"/>
        <v>1.585836249816476E-2</v>
      </c>
      <c r="H85" s="302">
        <f t="shared" si="15"/>
        <v>1.4017721395233322E-2</v>
      </c>
      <c r="I85" s="302">
        <f t="shared" si="15"/>
        <v>1.3895393118539476E-2</v>
      </c>
      <c r="J85" s="302">
        <f t="shared" si="15"/>
        <v>1.1573005818288587E-2</v>
      </c>
      <c r="K85" s="302">
        <f t="shared" si="15"/>
        <v>1.501707795652959E-2</v>
      </c>
      <c r="L85" s="302">
        <f t="shared" si="15"/>
        <v>2.0864975912795489E-2</v>
      </c>
      <c r="M85" s="302">
        <f t="shared" si="15"/>
        <v>2.1627864787867157E-2</v>
      </c>
      <c r="N85" s="302">
        <f t="shared" si="15"/>
        <v>1.9559062378204047E-2</v>
      </c>
      <c r="O85" s="302">
        <f t="shared" si="15"/>
        <v>2.423774724075814E-2</v>
      </c>
      <c r="P85" s="302">
        <f t="shared" si="15"/>
        <v>2.6048690761642495E-2</v>
      </c>
      <c r="Q85" s="302">
        <f t="shared" si="15"/>
        <v>2.4270606775677384E-2</v>
      </c>
      <c r="R85" s="302">
        <f t="shared" si="15"/>
        <v>2.4146134340639794E-2</v>
      </c>
      <c r="S85" s="302">
        <f t="shared" si="15"/>
        <v>2.4531726423686843E-2</v>
      </c>
      <c r="T85" s="302">
        <f t="shared" si="15"/>
        <v>2.336666225291174E-2</v>
      </c>
      <c r="U85" s="302">
        <f t="shared" si="15"/>
        <v>2.2068199013855809E-2</v>
      </c>
      <c r="V85" s="302">
        <f t="shared" si="15"/>
        <v>2.269398737706263E-2</v>
      </c>
      <c r="W85" s="302">
        <f t="shared" si="15"/>
        <v>2.6483094169344319E-2</v>
      </c>
      <c r="X85" s="302">
        <f t="shared" si="15"/>
        <v>1.247069158641333E-2</v>
      </c>
      <c r="Y85" s="302">
        <f t="shared" si="15"/>
        <v>2.1358518379360866E-2</v>
      </c>
      <c r="DA85" s="72"/>
    </row>
    <row r="86" spans="1:105" ht="12" customHeight="1" x14ac:dyDescent="0.25">
      <c r="A86" s="62" t="s">
        <v>3099</v>
      </c>
      <c r="B86" s="302">
        <f t="shared" ref="B86:Y86" si="16">IF(B$53=0,0,B$53/B$5)</f>
        <v>0</v>
      </c>
      <c r="C86" s="302">
        <f t="shared" si="16"/>
        <v>0</v>
      </c>
      <c r="D86" s="302">
        <f t="shared" si="16"/>
        <v>0</v>
      </c>
      <c r="E86" s="302">
        <f t="shared" si="16"/>
        <v>0</v>
      </c>
      <c r="F86" s="302">
        <f t="shared" si="16"/>
        <v>0</v>
      </c>
      <c r="G86" s="302">
        <f t="shared" si="16"/>
        <v>0</v>
      </c>
      <c r="H86" s="302">
        <f t="shared" si="16"/>
        <v>0</v>
      </c>
      <c r="I86" s="302">
        <f t="shared" si="16"/>
        <v>0</v>
      </c>
      <c r="J86" s="302">
        <f t="shared" si="16"/>
        <v>0</v>
      </c>
      <c r="K86" s="302">
        <f t="shared" si="16"/>
        <v>0</v>
      </c>
      <c r="L86" s="302">
        <f t="shared" si="16"/>
        <v>0</v>
      </c>
      <c r="M86" s="302">
        <f t="shared" si="16"/>
        <v>0</v>
      </c>
      <c r="N86" s="302">
        <f t="shared" si="16"/>
        <v>0</v>
      </c>
      <c r="O86" s="302">
        <f t="shared" si="16"/>
        <v>0</v>
      </c>
      <c r="P86" s="302">
        <f t="shared" si="16"/>
        <v>0</v>
      </c>
      <c r="Q86" s="302">
        <f t="shared" si="16"/>
        <v>0</v>
      </c>
      <c r="R86" s="302">
        <f t="shared" si="16"/>
        <v>0</v>
      </c>
      <c r="S86" s="302">
        <f t="shared" si="16"/>
        <v>0</v>
      </c>
      <c r="T86" s="302">
        <f t="shared" si="16"/>
        <v>0</v>
      </c>
      <c r="U86" s="302">
        <f t="shared" si="16"/>
        <v>0</v>
      </c>
      <c r="V86" s="302">
        <f t="shared" si="16"/>
        <v>0</v>
      </c>
      <c r="W86" s="302">
        <f t="shared" si="16"/>
        <v>0</v>
      </c>
      <c r="X86" s="302">
        <f t="shared" si="16"/>
        <v>0</v>
      </c>
      <c r="Y86" s="302">
        <f t="shared" si="16"/>
        <v>0</v>
      </c>
      <c r="DA86" s="72"/>
    </row>
    <row r="87" spans="1:105" ht="12" customHeight="1" x14ac:dyDescent="0.25">
      <c r="A87" s="174" t="s">
        <v>3101</v>
      </c>
      <c r="B87" s="301">
        <f t="shared" ref="B87:Y87" si="17">IF(B$54=0,0,B$54/B$5)</f>
        <v>7.9430912272630948E-3</v>
      </c>
      <c r="C87" s="301">
        <f t="shared" si="17"/>
        <v>1.1999488578599646E-2</v>
      </c>
      <c r="D87" s="301">
        <f t="shared" si="17"/>
        <v>1.2712603672033791E-2</v>
      </c>
      <c r="E87" s="301">
        <f t="shared" si="17"/>
        <v>1.4769517251811292E-2</v>
      </c>
      <c r="F87" s="301">
        <f t="shared" si="17"/>
        <v>1.3345228289786074E-2</v>
      </c>
      <c r="G87" s="301">
        <f t="shared" si="17"/>
        <v>1.0752086933498009E-2</v>
      </c>
      <c r="H87" s="301">
        <f t="shared" si="17"/>
        <v>9.15804005304806E-3</v>
      </c>
      <c r="I87" s="301">
        <f t="shared" si="17"/>
        <v>1.1362094910956421E-2</v>
      </c>
      <c r="J87" s="301">
        <f t="shared" si="17"/>
        <v>9.7971516194472943E-3</v>
      </c>
      <c r="K87" s="301">
        <f t="shared" si="17"/>
        <v>1.0010450078908046E-2</v>
      </c>
      <c r="L87" s="301">
        <f t="shared" si="17"/>
        <v>1.3115001459938335E-2</v>
      </c>
      <c r="M87" s="301">
        <f t="shared" si="17"/>
        <v>1.3916200931987546E-2</v>
      </c>
      <c r="N87" s="301">
        <f t="shared" si="17"/>
        <v>1.2014865059242805E-2</v>
      </c>
      <c r="O87" s="301">
        <f t="shared" si="17"/>
        <v>1.3601055140971059E-2</v>
      </c>
      <c r="P87" s="301">
        <f t="shared" si="17"/>
        <v>1.4125228881996191E-2</v>
      </c>
      <c r="Q87" s="301">
        <f t="shared" si="17"/>
        <v>1.3356352541822644E-2</v>
      </c>
      <c r="R87" s="301">
        <f t="shared" si="17"/>
        <v>1.263587151806249E-2</v>
      </c>
      <c r="S87" s="301">
        <f t="shared" si="17"/>
        <v>1.2788368893647751E-2</v>
      </c>
      <c r="T87" s="301">
        <f t="shared" si="17"/>
        <v>1.1507584709804779E-2</v>
      </c>
      <c r="U87" s="301">
        <f t="shared" si="17"/>
        <v>1.0889772100860243E-2</v>
      </c>
      <c r="V87" s="301">
        <f t="shared" si="17"/>
        <v>1.0928313898524116E-2</v>
      </c>
      <c r="W87" s="301">
        <f t="shared" si="17"/>
        <v>1.2286057105700215E-2</v>
      </c>
      <c r="X87" s="301">
        <f t="shared" si="17"/>
        <v>7.068308912780678E-3</v>
      </c>
      <c r="Y87" s="301">
        <f t="shared" si="17"/>
        <v>9.5260912298012271E-3</v>
      </c>
      <c r="DA87" s="178"/>
    </row>
    <row r="88" spans="1:105" ht="12" customHeight="1" x14ac:dyDescent="0.25">
      <c r="A88" s="62" t="s">
        <v>3102</v>
      </c>
      <c r="B88" s="302">
        <f t="shared" ref="B88:Y88" si="18">IF(B$55=0,0,B$55/B$5)</f>
        <v>7.2225475112132178E-3</v>
      </c>
      <c r="C88" s="302">
        <f t="shared" si="18"/>
        <v>1.0688729587692864E-2</v>
      </c>
      <c r="D88" s="302">
        <f t="shared" si="18"/>
        <v>1.1728198379035902E-2</v>
      </c>
      <c r="E88" s="302">
        <f t="shared" si="18"/>
        <v>1.2836534464393095E-2</v>
      </c>
      <c r="F88" s="302">
        <f t="shared" si="18"/>
        <v>1.1694229611911617E-2</v>
      </c>
      <c r="G88" s="302">
        <f t="shared" si="18"/>
        <v>9.5589812910028549E-3</v>
      </c>
      <c r="H88" s="302">
        <f t="shared" si="18"/>
        <v>8.1034152458831707E-3</v>
      </c>
      <c r="I88" s="302">
        <f t="shared" si="18"/>
        <v>1.0316673485110192E-2</v>
      </c>
      <c r="J88" s="302">
        <f t="shared" si="18"/>
        <v>8.9264552569428245E-3</v>
      </c>
      <c r="K88" s="302">
        <f t="shared" si="18"/>
        <v>8.8806385712067604E-3</v>
      </c>
      <c r="L88" s="302">
        <f t="shared" si="18"/>
        <v>1.1545222707878488E-2</v>
      </c>
      <c r="M88" s="302">
        <f t="shared" si="18"/>
        <v>1.228902615170914E-2</v>
      </c>
      <c r="N88" s="302">
        <f t="shared" si="18"/>
        <v>1.0543336855239992E-2</v>
      </c>
      <c r="O88" s="302">
        <f t="shared" si="18"/>
        <v>1.1777525567998659E-2</v>
      </c>
      <c r="P88" s="302">
        <f t="shared" si="18"/>
        <v>1.2165452774537195E-2</v>
      </c>
      <c r="Q88" s="302">
        <f t="shared" si="18"/>
        <v>1.1530350778135318E-2</v>
      </c>
      <c r="R88" s="302">
        <f t="shared" si="18"/>
        <v>1.0819234451682067E-2</v>
      </c>
      <c r="S88" s="302">
        <f t="shared" si="18"/>
        <v>1.0942721764592942E-2</v>
      </c>
      <c r="T88" s="302">
        <f t="shared" si="18"/>
        <v>9.7495913114665923E-3</v>
      </c>
      <c r="U88" s="302">
        <f t="shared" si="18"/>
        <v>9.2294687267770476E-3</v>
      </c>
      <c r="V88" s="302">
        <f t="shared" si="18"/>
        <v>9.2209292682748911E-3</v>
      </c>
      <c r="W88" s="302">
        <f t="shared" si="18"/>
        <v>1.0293598610200955E-2</v>
      </c>
      <c r="X88" s="302">
        <f t="shared" si="18"/>
        <v>6.1300750630191737E-3</v>
      </c>
      <c r="Y88" s="302">
        <f t="shared" si="18"/>
        <v>7.919180756118905E-3</v>
      </c>
      <c r="DA88" s="72"/>
    </row>
    <row r="89" spans="1:105" ht="12" customHeight="1" x14ac:dyDescent="0.25">
      <c r="A89" s="62" t="s">
        <v>3104</v>
      </c>
      <c r="B89" s="302">
        <f t="shared" ref="B89:Y89" si="19">IF(B$56=0,0,B$56/B$5)</f>
        <v>7.2054371604987752E-4</v>
      </c>
      <c r="C89" s="302">
        <f t="shared" si="19"/>
        <v>1.3107589909067822E-3</v>
      </c>
      <c r="D89" s="302">
        <f t="shared" si="19"/>
        <v>9.8440529299788858E-4</v>
      </c>
      <c r="E89" s="302">
        <f t="shared" si="19"/>
        <v>1.9329827874181951E-3</v>
      </c>
      <c r="F89" s="302">
        <f t="shared" si="19"/>
        <v>1.6509986778744557E-3</v>
      </c>
      <c r="G89" s="302">
        <f t="shared" si="19"/>
        <v>1.1931056424951544E-3</v>
      </c>
      <c r="H89" s="302">
        <f t="shared" si="19"/>
        <v>1.0546248071648888E-3</v>
      </c>
      <c r="I89" s="302">
        <f t="shared" si="19"/>
        <v>1.0454214258462304E-3</v>
      </c>
      <c r="J89" s="302">
        <f t="shared" si="19"/>
        <v>8.7069636250447057E-4</v>
      </c>
      <c r="K89" s="302">
        <f t="shared" si="19"/>
        <v>1.129811507701285E-3</v>
      </c>
      <c r="L89" s="302">
        <f t="shared" si="19"/>
        <v>1.5697787520598486E-3</v>
      </c>
      <c r="M89" s="302">
        <f t="shared" si="19"/>
        <v>1.6271747802784067E-3</v>
      </c>
      <c r="N89" s="302">
        <f t="shared" si="19"/>
        <v>1.471528204002812E-3</v>
      </c>
      <c r="O89" s="302">
        <f t="shared" si="19"/>
        <v>1.8235295729723997E-3</v>
      </c>
      <c r="P89" s="302">
        <f t="shared" si="19"/>
        <v>1.959776107458996E-3</v>
      </c>
      <c r="Q89" s="302">
        <f t="shared" si="19"/>
        <v>1.8260017636873265E-3</v>
      </c>
      <c r="R89" s="302">
        <f t="shared" si="19"/>
        <v>1.816637066380424E-3</v>
      </c>
      <c r="S89" s="302">
        <f t="shared" si="19"/>
        <v>1.8456471290548098E-3</v>
      </c>
      <c r="T89" s="302">
        <f t="shared" si="19"/>
        <v>1.7579933983381864E-3</v>
      </c>
      <c r="U89" s="302">
        <f t="shared" si="19"/>
        <v>1.660303374083196E-3</v>
      </c>
      <c r="V89" s="302">
        <f t="shared" si="19"/>
        <v>1.7073846302492254E-3</v>
      </c>
      <c r="W89" s="302">
        <f t="shared" si="19"/>
        <v>1.9924584954992596E-3</v>
      </c>
      <c r="X89" s="302">
        <f t="shared" si="19"/>
        <v>9.3823384976150477E-4</v>
      </c>
      <c r="Y89" s="302">
        <f t="shared" si="19"/>
        <v>1.6069104736823221E-3</v>
      </c>
      <c r="DA89" s="72"/>
    </row>
    <row r="90" spans="1:105" ht="12" customHeight="1" x14ac:dyDescent="0.25">
      <c r="A90" s="62" t="s">
        <v>3116</v>
      </c>
      <c r="B90" s="302">
        <f t="shared" ref="B90:Y90" si="20">IF(B$67=0,0,B$67/B$5)</f>
        <v>0</v>
      </c>
      <c r="C90" s="302">
        <f t="shared" si="20"/>
        <v>0</v>
      </c>
      <c r="D90" s="302">
        <f t="shared" si="20"/>
        <v>0</v>
      </c>
      <c r="E90" s="302">
        <f t="shared" si="20"/>
        <v>0</v>
      </c>
      <c r="F90" s="302">
        <f t="shared" si="20"/>
        <v>0</v>
      </c>
      <c r="G90" s="302">
        <f t="shared" si="20"/>
        <v>0</v>
      </c>
      <c r="H90" s="302">
        <f t="shared" si="20"/>
        <v>0</v>
      </c>
      <c r="I90" s="302">
        <f t="shared" si="20"/>
        <v>0</v>
      </c>
      <c r="J90" s="302">
        <f t="shared" si="20"/>
        <v>0</v>
      </c>
      <c r="K90" s="302">
        <f t="shared" si="20"/>
        <v>0</v>
      </c>
      <c r="L90" s="302">
        <f t="shared" si="20"/>
        <v>0</v>
      </c>
      <c r="M90" s="302">
        <f t="shared" si="20"/>
        <v>0</v>
      </c>
      <c r="N90" s="302">
        <f t="shared" si="20"/>
        <v>0</v>
      </c>
      <c r="O90" s="302">
        <f t="shared" si="20"/>
        <v>0</v>
      </c>
      <c r="P90" s="302">
        <f t="shared" si="20"/>
        <v>0</v>
      </c>
      <c r="Q90" s="302">
        <f t="shared" si="20"/>
        <v>0</v>
      </c>
      <c r="R90" s="302">
        <f t="shared" si="20"/>
        <v>0</v>
      </c>
      <c r="S90" s="302">
        <f t="shared" si="20"/>
        <v>0</v>
      </c>
      <c r="T90" s="302">
        <f t="shared" si="20"/>
        <v>0</v>
      </c>
      <c r="U90" s="302">
        <f t="shared" si="20"/>
        <v>0</v>
      </c>
      <c r="V90" s="302">
        <f t="shared" si="20"/>
        <v>0</v>
      </c>
      <c r="W90" s="302">
        <f t="shared" si="20"/>
        <v>0</v>
      </c>
      <c r="X90" s="302">
        <f t="shared" si="20"/>
        <v>0</v>
      </c>
      <c r="Y90" s="302">
        <f t="shared" si="20"/>
        <v>0</v>
      </c>
      <c r="DA90" s="72"/>
    </row>
    <row r="91" spans="1:105" ht="12" customHeight="1" x14ac:dyDescent="0.25">
      <c r="A91" s="174" t="s">
        <v>3122</v>
      </c>
      <c r="B91" s="301">
        <f t="shared" ref="B91:Y91" si="21">IF(B$68=0,0,B$68/B$5)</f>
        <v>0.27811467139395013</v>
      </c>
      <c r="C91" s="301">
        <f t="shared" si="21"/>
        <v>0.235932861682219</v>
      </c>
      <c r="D91" s="301">
        <f t="shared" si="21"/>
        <v>0.24731130367717127</v>
      </c>
      <c r="E91" s="301">
        <f t="shared" si="21"/>
        <v>0.20755086371137355</v>
      </c>
      <c r="F91" s="301">
        <f t="shared" si="21"/>
        <v>0.23025887197271594</v>
      </c>
      <c r="G91" s="301">
        <f t="shared" si="21"/>
        <v>0.26452619995314613</v>
      </c>
      <c r="H91" s="301">
        <f t="shared" si="21"/>
        <v>0.27408982392670028</v>
      </c>
      <c r="I91" s="301">
        <f t="shared" si="21"/>
        <v>0.26308698026627858</v>
      </c>
      <c r="J91" s="301">
        <f t="shared" si="21"/>
        <v>0.2823658577555912</v>
      </c>
      <c r="K91" s="301">
        <f t="shared" si="21"/>
        <v>0.27274952952730763</v>
      </c>
      <c r="L91" s="301">
        <f t="shared" si="21"/>
        <v>0.23488683613504327</v>
      </c>
      <c r="M91" s="301">
        <f t="shared" si="21"/>
        <v>0.22179113024131714</v>
      </c>
      <c r="N91" s="301">
        <f t="shared" si="21"/>
        <v>0.2414413840736572</v>
      </c>
      <c r="O91" s="301">
        <f t="shared" si="21"/>
        <v>0.2200449441501281</v>
      </c>
      <c r="P91" s="301">
        <f t="shared" si="21"/>
        <v>0.21083383288242277</v>
      </c>
      <c r="Q91" s="301">
        <f t="shared" si="21"/>
        <v>0.22240298631988656</v>
      </c>
      <c r="R91" s="301">
        <f t="shared" si="21"/>
        <v>0.22977668778769805</v>
      </c>
      <c r="S91" s="301">
        <f t="shared" si="21"/>
        <v>0.22618035908049397</v>
      </c>
      <c r="T91" s="301">
        <f t="shared" si="21"/>
        <v>0.23997878233221318</v>
      </c>
      <c r="U91" s="301">
        <f t="shared" si="21"/>
        <v>0.24291782788057528</v>
      </c>
      <c r="V91" s="301">
        <f t="shared" si="21"/>
        <v>0.23462526661860858</v>
      </c>
      <c r="W91" s="301">
        <f t="shared" si="21"/>
        <v>0.2290203322881802</v>
      </c>
      <c r="X91" s="301">
        <f t="shared" si="21"/>
        <v>0.30678743486598226</v>
      </c>
      <c r="Y91" s="301">
        <f t="shared" si="21"/>
        <v>0.25556168884656788</v>
      </c>
      <c r="DA91" s="178"/>
    </row>
    <row r="92" spans="1:105" ht="12" customHeight="1" x14ac:dyDescent="0.25">
      <c r="A92" s="41" t="s">
        <v>3120</v>
      </c>
      <c r="B92" s="235">
        <f t="shared" ref="B92:Y92" si="22">IF(B$69=0,0,B$69/B$5)</f>
        <v>0</v>
      </c>
      <c r="C92" s="235">
        <f t="shared" si="22"/>
        <v>0</v>
      </c>
      <c r="D92" s="235">
        <f t="shared" si="22"/>
        <v>0</v>
      </c>
      <c r="E92" s="235">
        <f t="shared" si="22"/>
        <v>0</v>
      </c>
      <c r="F92" s="235">
        <f t="shared" si="22"/>
        <v>0</v>
      </c>
      <c r="G92" s="235">
        <f t="shared" si="22"/>
        <v>0</v>
      </c>
      <c r="H92" s="235">
        <f t="shared" si="22"/>
        <v>0</v>
      </c>
      <c r="I92" s="235">
        <f t="shared" si="22"/>
        <v>0</v>
      </c>
      <c r="J92" s="235">
        <f t="shared" si="22"/>
        <v>0</v>
      </c>
      <c r="K92" s="235">
        <f t="shared" si="22"/>
        <v>0</v>
      </c>
      <c r="L92" s="235">
        <f t="shared" si="22"/>
        <v>0</v>
      </c>
      <c r="M92" s="235">
        <f t="shared" si="22"/>
        <v>0</v>
      </c>
      <c r="N92" s="235">
        <f t="shared" si="22"/>
        <v>0</v>
      </c>
      <c r="O92" s="235">
        <f t="shared" si="22"/>
        <v>0</v>
      </c>
      <c r="P92" s="235">
        <f t="shared" si="22"/>
        <v>0</v>
      </c>
      <c r="Q92" s="235">
        <f t="shared" si="22"/>
        <v>0</v>
      </c>
      <c r="R92" s="235">
        <f t="shared" si="22"/>
        <v>0</v>
      </c>
      <c r="S92" s="235">
        <f t="shared" si="22"/>
        <v>0</v>
      </c>
      <c r="T92" s="235">
        <f t="shared" si="22"/>
        <v>0</v>
      </c>
      <c r="U92" s="235">
        <f t="shared" si="22"/>
        <v>0</v>
      </c>
      <c r="V92" s="235">
        <f t="shared" si="22"/>
        <v>0</v>
      </c>
      <c r="W92" s="235">
        <f t="shared" si="22"/>
        <v>0</v>
      </c>
      <c r="X92" s="235">
        <f t="shared" si="22"/>
        <v>0</v>
      </c>
      <c r="Y92" s="235">
        <f t="shared" si="22"/>
        <v>0</v>
      </c>
      <c r="DA92" s="97"/>
    </row>
    <row r="93" spans="1:105" ht="12" customHeight="1" x14ac:dyDescent="0.25">
      <c r="A93" s="172"/>
      <c r="B93" s="172"/>
      <c r="C93" s="172"/>
      <c r="D93" s="172"/>
      <c r="E93" s="172"/>
      <c r="F93" s="172"/>
      <c r="G93" s="172"/>
      <c r="H93" s="172"/>
      <c r="I93" s="172"/>
      <c r="J93" s="172"/>
      <c r="K93" s="172"/>
      <c r="L93" s="172"/>
      <c r="M93" s="172"/>
      <c r="N93" s="172"/>
      <c r="O93" s="172"/>
      <c r="P93" s="172"/>
      <c r="Q93" s="172"/>
      <c r="R93" s="172"/>
      <c r="S93" s="172"/>
      <c r="T93" s="172"/>
      <c r="U93" s="172"/>
      <c r="V93" s="172"/>
      <c r="W93" s="172"/>
      <c r="X93" s="172"/>
      <c r="Y93" s="172"/>
      <c r="DA93" s="176"/>
    </row>
    <row r="94" spans="1:105" ht="15" customHeight="1" x14ac:dyDescent="0.25">
      <c r="A94" s="32" t="s">
        <v>430</v>
      </c>
      <c r="B94" s="257"/>
      <c r="C94" s="257"/>
      <c r="D94" s="257"/>
      <c r="E94" s="257"/>
      <c r="F94" s="257"/>
      <c r="G94" s="257"/>
      <c r="H94" s="257"/>
      <c r="I94" s="257"/>
      <c r="J94" s="257"/>
      <c r="K94" s="257"/>
      <c r="L94" s="257"/>
      <c r="M94" s="257"/>
      <c r="N94" s="257"/>
      <c r="O94" s="257"/>
      <c r="P94" s="257"/>
      <c r="Q94" s="257"/>
      <c r="R94" s="257"/>
      <c r="S94" s="257"/>
      <c r="T94" s="257"/>
      <c r="U94" s="257"/>
      <c r="V94" s="257"/>
      <c r="W94" s="257"/>
      <c r="X94" s="257"/>
      <c r="Y94" s="257"/>
      <c r="DA94" s="88"/>
    </row>
    <row r="95" spans="1:105" ht="12" customHeight="1" x14ac:dyDescent="0.25">
      <c r="A95" s="172"/>
      <c r="B95" s="172"/>
      <c r="C95" s="172"/>
      <c r="D95" s="172"/>
      <c r="E95" s="172"/>
      <c r="F95" s="172"/>
      <c r="G95" s="172"/>
      <c r="H95" s="172"/>
      <c r="I95" s="172"/>
      <c r="J95" s="172"/>
      <c r="K95" s="172"/>
      <c r="L95" s="172"/>
      <c r="M95" s="172"/>
      <c r="N95" s="172"/>
      <c r="O95" s="172"/>
      <c r="P95" s="172"/>
      <c r="Q95" s="172"/>
      <c r="R95" s="172"/>
      <c r="S95" s="172"/>
      <c r="T95" s="172"/>
      <c r="U95" s="172"/>
      <c r="V95" s="172"/>
      <c r="W95" s="172"/>
      <c r="X95" s="172"/>
      <c r="Y95" s="172"/>
      <c r="DA95" s="176"/>
    </row>
    <row r="96" spans="1:105" ht="12" customHeight="1" x14ac:dyDescent="0.25">
      <c r="A96" s="35" t="s">
        <v>27</v>
      </c>
      <c r="B96" s="320">
        <f>IF(B$5=0,0,B$5/OIS_fec!B$5)</f>
        <v>1.9239987169228365</v>
      </c>
      <c r="C96" s="320">
        <f>IF(C$5=0,0,C$5/OIS_fec!C$5)</f>
        <v>1.69436927535409</v>
      </c>
      <c r="D96" s="320">
        <f>IF(D$5=0,0,D$5/OIS_fec!D$5)</f>
        <v>1.4399129897346419</v>
      </c>
      <c r="E96" s="320">
        <f>IF(E$5=0,0,E$5/OIS_fec!E$5)</f>
        <v>1.5256537953216784</v>
      </c>
      <c r="F96" s="320">
        <f>IF(F$5=0,0,F$5/OIS_fec!F$5)</f>
        <v>1.538305441593937</v>
      </c>
      <c r="G96" s="320">
        <f>IF(G$5=0,0,G$5/OIS_fec!G$5)</f>
        <v>1.5642459855553243</v>
      </c>
      <c r="H96" s="320">
        <f>IF(H$5=0,0,H$5/OIS_fec!H$5)</f>
        <v>1.6325120847620744</v>
      </c>
      <c r="I96" s="320">
        <f>IF(I$5=0,0,I$5/OIS_fec!I$5)</f>
        <v>1.4057385155469502</v>
      </c>
      <c r="J96" s="320">
        <f>IF(J$5=0,0,J$5/OIS_fec!J$5)</f>
        <v>1.5260620493427921</v>
      </c>
      <c r="K96" s="320">
        <f>IF(K$5=0,0,K$5/OIS_fec!K$5)</f>
        <v>1.5468594417887256</v>
      </c>
      <c r="L96" s="320">
        <f>IF(L$5=0,0,L$5/OIS_fec!L$5)</f>
        <v>1.3598909310411014</v>
      </c>
      <c r="M96" s="320">
        <f>IF(M$5=0,0,M$5/OIS_fec!M$5)</f>
        <v>1.2691365690948391</v>
      </c>
      <c r="N96" s="320">
        <f>IF(N$5=0,0,N$5/OIS_fec!N$5)</f>
        <v>1.3304992309068344</v>
      </c>
      <c r="O96" s="320">
        <f>IF(O$5=0,0,O$5/OIS_fec!O$5)</f>
        <v>1.2456635177679107</v>
      </c>
      <c r="P96" s="320">
        <f>IF(P$5=0,0,P$5/OIS_fec!P$5)</f>
        <v>1.2077717394545306</v>
      </c>
      <c r="Q96" s="320">
        <f>IF(Q$5=0,0,Q$5/OIS_fec!Q$5)</f>
        <v>1.2016954937644977</v>
      </c>
      <c r="R96" s="320">
        <f>IF(R$5=0,0,R$5/OIS_fec!R$5)</f>
        <v>1.2198603116915783</v>
      </c>
      <c r="S96" s="320">
        <f>IF(S$5=0,0,S$5/OIS_fec!S$5)</f>
        <v>1.2179401941211643</v>
      </c>
      <c r="T96" s="320">
        <f>IF(T$5=0,0,T$5/OIS_fec!T$5)</f>
        <v>1.1944051281600994</v>
      </c>
      <c r="U96" s="320">
        <f>IF(U$5=0,0,U$5/OIS_fec!U$5)</f>
        <v>1.2452555713425233</v>
      </c>
      <c r="V96" s="320">
        <f>IF(V$5=0,0,V$5/OIS_fec!V$5)</f>
        <v>1.3690119344576044</v>
      </c>
      <c r="W96" s="320">
        <f>IF(W$5=0,0,W$5/OIS_fec!W$5)</f>
        <v>1.2887547451730541</v>
      </c>
      <c r="X96" s="320">
        <f>IF(X$5=0,0,X$5/OIS_fec!X$5)</f>
        <v>1.2131275573988534</v>
      </c>
      <c r="Y96" s="320">
        <f>IF(Y$5=0,0,Y$5/OIS_fec!Y$5)</f>
        <v>1.3752510448699466</v>
      </c>
      <c r="DA96" s="95"/>
    </row>
    <row r="97" spans="1:105" ht="12" customHeight="1" x14ac:dyDescent="0.25">
      <c r="A97" s="55" t="s">
        <v>91</v>
      </c>
      <c r="B97" s="330">
        <f>IF(B$6=0,0,B$6/OIS_fec!B$6)</f>
        <v>0</v>
      </c>
      <c r="C97" s="330">
        <f>IF(C$6=0,0,C$6/OIS_fec!C$6)</f>
        <v>0</v>
      </c>
      <c r="D97" s="330">
        <f>IF(D$6=0,0,D$6/OIS_fec!D$6)</f>
        <v>0</v>
      </c>
      <c r="E97" s="330">
        <f>IF(E$6=0,0,E$6/OIS_fec!E$6)</f>
        <v>0</v>
      </c>
      <c r="F97" s="330">
        <f>IF(F$6=0,0,F$6/OIS_fec!F$6)</f>
        <v>0</v>
      </c>
      <c r="G97" s="330">
        <f>IF(G$6=0,0,G$6/OIS_fec!G$6)</f>
        <v>0</v>
      </c>
      <c r="H97" s="330">
        <f>IF(H$6=0,0,H$6/OIS_fec!H$6)</f>
        <v>0</v>
      </c>
      <c r="I97" s="330">
        <f>IF(I$6=0,0,I$6/OIS_fec!I$6)</f>
        <v>0</v>
      </c>
      <c r="J97" s="330">
        <f>IF(J$6=0,0,J$6/OIS_fec!J$6)</f>
        <v>0</v>
      </c>
      <c r="K97" s="330">
        <f>IF(K$6=0,0,K$6/OIS_fec!K$6)</f>
        <v>0</v>
      </c>
      <c r="L97" s="330">
        <f>IF(L$6=0,0,L$6/OIS_fec!L$6)</f>
        <v>0</v>
      </c>
      <c r="M97" s="330">
        <f>IF(M$6=0,0,M$6/OIS_fec!M$6)</f>
        <v>0</v>
      </c>
      <c r="N97" s="330">
        <f>IF(N$6=0,0,N$6/OIS_fec!N$6)</f>
        <v>0</v>
      </c>
      <c r="O97" s="330">
        <f>IF(O$6=0,0,O$6/OIS_fec!O$6)</f>
        <v>0</v>
      </c>
      <c r="P97" s="330">
        <f>IF(P$6=0,0,P$6/OIS_fec!P$6)</f>
        <v>0</v>
      </c>
      <c r="Q97" s="330">
        <f>IF(Q$6=0,0,Q$6/OIS_fec!Q$6)</f>
        <v>0</v>
      </c>
      <c r="R97" s="330">
        <f>IF(R$6=0,0,R$6/OIS_fec!R$6)</f>
        <v>0</v>
      </c>
      <c r="S97" s="330">
        <f>IF(S$6=0,0,S$6/OIS_fec!S$6)</f>
        <v>0</v>
      </c>
      <c r="T97" s="330">
        <f>IF(T$6=0,0,T$6/OIS_fec!T$6)</f>
        <v>0</v>
      </c>
      <c r="U97" s="330">
        <f>IF(U$6=0,0,U$6/OIS_fec!U$6)</f>
        <v>0</v>
      </c>
      <c r="V97" s="330">
        <f>IF(V$6=0,0,V$6/OIS_fec!V$6)</f>
        <v>0</v>
      </c>
      <c r="W97" s="330">
        <f>IF(W$6=0,0,W$6/OIS_fec!W$6)</f>
        <v>0</v>
      </c>
      <c r="X97" s="330">
        <f>IF(X$6=0,0,X$6/OIS_fec!X$6)</f>
        <v>0</v>
      </c>
      <c r="Y97" s="330">
        <f>IF(Y$6=0,0,Y$6/OIS_fec!Y$6)</f>
        <v>0</v>
      </c>
      <c r="DA97" s="67"/>
    </row>
    <row r="98" spans="1:105" ht="12" customHeight="1" x14ac:dyDescent="0.25">
      <c r="A98" s="173" t="s">
        <v>92</v>
      </c>
      <c r="B98" s="331">
        <f>IF(B$7=0,0,B$7/OIS_fec!B$7)</f>
        <v>0</v>
      </c>
      <c r="C98" s="331">
        <f>IF(C$7=0,0,C$7/OIS_fec!C$7)</f>
        <v>0</v>
      </c>
      <c r="D98" s="331">
        <f>IF(D$7=0,0,D$7/OIS_fec!D$7)</f>
        <v>0</v>
      </c>
      <c r="E98" s="331">
        <f>IF(E$7=0,0,E$7/OIS_fec!E$7)</f>
        <v>0</v>
      </c>
      <c r="F98" s="331">
        <f>IF(F$7=0,0,F$7/OIS_fec!F$7)</f>
        <v>0</v>
      </c>
      <c r="G98" s="331">
        <f>IF(G$7=0,0,G$7/OIS_fec!G$7)</f>
        <v>0</v>
      </c>
      <c r="H98" s="331">
        <f>IF(H$7=0,0,H$7/OIS_fec!H$7)</f>
        <v>0</v>
      </c>
      <c r="I98" s="331">
        <f>IF(I$7=0,0,I$7/OIS_fec!I$7)</f>
        <v>0</v>
      </c>
      <c r="J98" s="331">
        <f>IF(J$7=0,0,J$7/OIS_fec!J$7)</f>
        <v>0</v>
      </c>
      <c r="K98" s="331">
        <f>IF(K$7=0,0,K$7/OIS_fec!K$7)</f>
        <v>0</v>
      </c>
      <c r="L98" s="331">
        <f>IF(L$7=0,0,L$7/OIS_fec!L$7)</f>
        <v>0</v>
      </c>
      <c r="M98" s="331">
        <f>IF(M$7=0,0,M$7/OIS_fec!M$7)</f>
        <v>0</v>
      </c>
      <c r="N98" s="331">
        <f>IF(N$7=0,0,N$7/OIS_fec!N$7)</f>
        <v>0</v>
      </c>
      <c r="O98" s="331">
        <f>IF(O$7=0,0,O$7/OIS_fec!O$7)</f>
        <v>0</v>
      </c>
      <c r="P98" s="331">
        <f>IF(P$7=0,0,P$7/OIS_fec!P$7)</f>
        <v>0</v>
      </c>
      <c r="Q98" s="331">
        <f>IF(Q$7=0,0,Q$7/OIS_fec!Q$7)</f>
        <v>0</v>
      </c>
      <c r="R98" s="331">
        <f>IF(R$7=0,0,R$7/OIS_fec!R$7)</f>
        <v>0</v>
      </c>
      <c r="S98" s="331">
        <f>IF(S$7=0,0,S$7/OIS_fec!S$7)</f>
        <v>0</v>
      </c>
      <c r="T98" s="331">
        <f>IF(T$7=0,0,T$7/OIS_fec!T$7)</f>
        <v>0</v>
      </c>
      <c r="U98" s="331">
        <f>IF(U$7=0,0,U$7/OIS_fec!U$7)</f>
        <v>0</v>
      </c>
      <c r="V98" s="331">
        <f>IF(V$7=0,0,V$7/OIS_fec!V$7)</f>
        <v>0</v>
      </c>
      <c r="W98" s="331">
        <f>IF(W$7=0,0,W$7/OIS_fec!W$7)</f>
        <v>0</v>
      </c>
      <c r="X98" s="331">
        <f>IF(X$7=0,0,X$7/OIS_fec!X$7)</f>
        <v>0</v>
      </c>
      <c r="Y98" s="331">
        <f>IF(Y$7=0,0,Y$7/OIS_fec!Y$7)</f>
        <v>0</v>
      </c>
      <c r="DA98" s="177"/>
    </row>
    <row r="99" spans="1:105" ht="12" customHeight="1" x14ac:dyDescent="0.25">
      <c r="A99" s="173" t="s">
        <v>93</v>
      </c>
      <c r="B99" s="331">
        <f>IF(B$8=0,0,B$8/OIS_fec!B$8)</f>
        <v>0</v>
      </c>
      <c r="C99" s="331">
        <f>IF(C$8=0,0,C$8/OIS_fec!C$8)</f>
        <v>0</v>
      </c>
      <c r="D99" s="331">
        <f>IF(D$8=0,0,D$8/OIS_fec!D$8)</f>
        <v>0</v>
      </c>
      <c r="E99" s="331">
        <f>IF(E$8=0,0,E$8/OIS_fec!E$8)</f>
        <v>0</v>
      </c>
      <c r="F99" s="331">
        <f>IF(F$8=0,0,F$8/OIS_fec!F$8)</f>
        <v>0</v>
      </c>
      <c r="G99" s="331">
        <f>IF(G$8=0,0,G$8/OIS_fec!G$8)</f>
        <v>0</v>
      </c>
      <c r="H99" s="331">
        <f>IF(H$8=0,0,H$8/OIS_fec!H$8)</f>
        <v>0</v>
      </c>
      <c r="I99" s="331">
        <f>IF(I$8=0,0,I$8/OIS_fec!I$8)</f>
        <v>0</v>
      </c>
      <c r="J99" s="331">
        <f>IF(J$8=0,0,J$8/OIS_fec!J$8)</f>
        <v>0</v>
      </c>
      <c r="K99" s="331">
        <f>IF(K$8=0,0,K$8/OIS_fec!K$8)</f>
        <v>0</v>
      </c>
      <c r="L99" s="331">
        <f>IF(L$8=0,0,L$8/OIS_fec!L$8)</f>
        <v>0</v>
      </c>
      <c r="M99" s="331">
        <f>IF(M$8=0,0,M$8/OIS_fec!M$8)</f>
        <v>0</v>
      </c>
      <c r="N99" s="331">
        <f>IF(N$8=0,0,N$8/OIS_fec!N$8)</f>
        <v>0</v>
      </c>
      <c r="O99" s="331">
        <f>IF(O$8=0,0,O$8/OIS_fec!O$8)</f>
        <v>0</v>
      </c>
      <c r="P99" s="331">
        <f>IF(P$8=0,0,P$8/OIS_fec!P$8)</f>
        <v>0</v>
      </c>
      <c r="Q99" s="331">
        <f>IF(Q$8=0,0,Q$8/OIS_fec!Q$8)</f>
        <v>0</v>
      </c>
      <c r="R99" s="331">
        <f>IF(R$8=0,0,R$8/OIS_fec!R$8)</f>
        <v>0</v>
      </c>
      <c r="S99" s="331">
        <f>IF(S$8=0,0,S$8/OIS_fec!S$8)</f>
        <v>0</v>
      </c>
      <c r="T99" s="331">
        <f>IF(T$8=0,0,T$8/OIS_fec!T$8)</f>
        <v>0</v>
      </c>
      <c r="U99" s="331">
        <f>IF(U$8=0,0,U$8/OIS_fec!U$8)</f>
        <v>0</v>
      </c>
      <c r="V99" s="331">
        <f>IF(V$8=0,0,V$8/OIS_fec!V$8)</f>
        <v>0</v>
      </c>
      <c r="W99" s="331">
        <f>IF(W$8=0,0,W$8/OIS_fec!W$8)</f>
        <v>0</v>
      </c>
      <c r="X99" s="331">
        <f>IF(X$8=0,0,X$8/OIS_fec!X$8)</f>
        <v>0</v>
      </c>
      <c r="Y99" s="331">
        <f>IF(Y$8=0,0,Y$8/OIS_fec!Y$8)</f>
        <v>0</v>
      </c>
      <c r="DA99" s="177"/>
    </row>
    <row r="100" spans="1:105" ht="12" customHeight="1" x14ac:dyDescent="0.25">
      <c r="A100" s="173" t="s">
        <v>94</v>
      </c>
      <c r="B100" s="331">
        <f>IF(B$9=0,0,B$9/OIS_fec!B$9)</f>
        <v>0</v>
      </c>
      <c r="C100" s="331">
        <f>IF(C$9=0,0,C$9/OIS_fec!C$9)</f>
        <v>0</v>
      </c>
      <c r="D100" s="331">
        <f>IF(D$9=0,0,D$9/OIS_fec!D$9)</f>
        <v>0</v>
      </c>
      <c r="E100" s="331">
        <f>IF(E$9=0,0,E$9/OIS_fec!E$9)</f>
        <v>0</v>
      </c>
      <c r="F100" s="331">
        <f>IF(F$9=0,0,F$9/OIS_fec!F$9)</f>
        <v>0</v>
      </c>
      <c r="G100" s="331">
        <f>IF(G$9=0,0,G$9/OIS_fec!G$9)</f>
        <v>0</v>
      </c>
      <c r="H100" s="331">
        <f>IF(H$9=0,0,H$9/OIS_fec!H$9)</f>
        <v>0</v>
      </c>
      <c r="I100" s="331">
        <f>IF(I$9=0,0,I$9/OIS_fec!I$9)</f>
        <v>0</v>
      </c>
      <c r="J100" s="331">
        <f>IF(J$9=0,0,J$9/OIS_fec!J$9)</f>
        <v>0</v>
      </c>
      <c r="K100" s="331">
        <f>IF(K$9=0,0,K$9/OIS_fec!K$9)</f>
        <v>0</v>
      </c>
      <c r="L100" s="331">
        <f>IF(L$9=0,0,L$9/OIS_fec!L$9)</f>
        <v>0</v>
      </c>
      <c r="M100" s="331">
        <f>IF(M$9=0,0,M$9/OIS_fec!M$9)</f>
        <v>0</v>
      </c>
      <c r="N100" s="331">
        <f>IF(N$9=0,0,N$9/OIS_fec!N$9)</f>
        <v>0</v>
      </c>
      <c r="O100" s="331">
        <f>IF(O$9=0,0,O$9/OIS_fec!O$9)</f>
        <v>0</v>
      </c>
      <c r="P100" s="331">
        <f>IF(P$9=0,0,P$9/OIS_fec!P$9)</f>
        <v>0</v>
      </c>
      <c r="Q100" s="331">
        <f>IF(Q$9=0,0,Q$9/OIS_fec!Q$9)</f>
        <v>0</v>
      </c>
      <c r="R100" s="331">
        <f>IF(R$9=0,0,R$9/OIS_fec!R$9)</f>
        <v>0</v>
      </c>
      <c r="S100" s="331">
        <f>IF(S$9=0,0,S$9/OIS_fec!S$9)</f>
        <v>0</v>
      </c>
      <c r="T100" s="331">
        <f>IF(T$9=0,0,T$9/OIS_fec!T$9)</f>
        <v>0</v>
      </c>
      <c r="U100" s="331">
        <f>IF(U$9=0,0,U$9/OIS_fec!U$9)</f>
        <v>0</v>
      </c>
      <c r="V100" s="331">
        <f>IF(V$9=0,0,V$9/OIS_fec!V$9)</f>
        <v>0</v>
      </c>
      <c r="W100" s="331">
        <f>IF(W$9=0,0,W$9/OIS_fec!W$9)</f>
        <v>0</v>
      </c>
      <c r="X100" s="331">
        <f>IF(X$9=0,0,X$9/OIS_fec!X$9)</f>
        <v>0</v>
      </c>
      <c r="Y100" s="331">
        <f>IF(Y$9=0,0,Y$9/OIS_fec!Y$9)</f>
        <v>0</v>
      </c>
      <c r="DA100" s="177"/>
    </row>
    <row r="101" spans="1:105" ht="12" customHeight="1" x14ac:dyDescent="0.25">
      <c r="A101" s="56" t="s">
        <v>95</v>
      </c>
      <c r="B101" s="332">
        <f>IF(B$10=0,0,B$10/OIS_fec!B$10)</f>
        <v>2.3364026772318351</v>
      </c>
      <c r="C101" s="332">
        <f>IF(C$10=0,0,C$10/OIS_fec!C$10)</f>
        <v>2.0702890934228608</v>
      </c>
      <c r="D101" s="332">
        <f>IF(D$10=0,0,D$10/OIS_fec!D$10)</f>
        <v>1.7448642772761154</v>
      </c>
      <c r="E101" s="332">
        <f>IF(E$10=0,0,E$10/OIS_fec!E$10)</f>
        <v>1.8522289642532985</v>
      </c>
      <c r="F101" s="332">
        <f>IF(F$10=0,0,F$10/OIS_fec!F$10)</f>
        <v>1.8153382790703529</v>
      </c>
      <c r="G101" s="332">
        <f>IF(G$10=0,0,G$10/OIS_fec!G$10)</f>
        <v>1.6450343532890694</v>
      </c>
      <c r="H101" s="332">
        <f>IF(H$10=0,0,H$10/OIS_fec!H$10)</f>
        <v>1.6361324337285905</v>
      </c>
      <c r="I101" s="332">
        <f>IF(I$10=0,0,I$10/OIS_fec!I$10)</f>
        <v>1.3747042426857572</v>
      </c>
      <c r="J101" s="332">
        <f>IF(J$10=0,0,J$10/OIS_fec!J$10)</f>
        <v>1.5227115172545653</v>
      </c>
      <c r="K101" s="332">
        <f>IF(K$10=0,0,K$10/OIS_fec!K$10)</f>
        <v>1.3641734479766354</v>
      </c>
      <c r="L101" s="332">
        <f>IF(L$10=0,0,L$10/OIS_fec!L$10)</f>
        <v>1.1484341353918062</v>
      </c>
      <c r="M101" s="332">
        <f>IF(M$10=0,0,M$10/OIS_fec!M$10)</f>
        <v>0.99091180111329991</v>
      </c>
      <c r="N101" s="332">
        <f>IF(N$10=0,0,N$10/OIS_fec!N$10)</f>
        <v>0.96993597058384706</v>
      </c>
      <c r="O101" s="332">
        <f>IF(O$10=0,0,O$10/OIS_fec!O$10)</f>
        <v>0.77830450530532347</v>
      </c>
      <c r="P101" s="332">
        <f>IF(P$10=0,0,P$10/OIS_fec!P$10)</f>
        <v>0.69994961974163161</v>
      </c>
      <c r="Q101" s="332">
        <f>IF(Q$10=0,0,Q$10/OIS_fec!Q$10)</f>
        <v>0.67125442369965205</v>
      </c>
      <c r="R101" s="332">
        <f>IF(R$10=0,0,R$10/OIS_fec!R$10)</f>
        <v>0.64940344884332812</v>
      </c>
      <c r="S101" s="332">
        <f>IF(S$10=0,0,S$10/OIS_fec!S$10)</f>
        <v>0.65142579995515792</v>
      </c>
      <c r="T101" s="332">
        <f>IF(T$10=0,0,T$10/OIS_fec!T$10)</f>
        <v>0.53594845657075618</v>
      </c>
      <c r="U101" s="332">
        <f>IF(U$10=0,0,U$10/OIS_fec!U$10)</f>
        <v>0.56008775553501433</v>
      </c>
      <c r="V101" s="332">
        <f>IF(V$10=0,0,V$10/OIS_fec!V$10)</f>
        <v>0.81154219971422847</v>
      </c>
      <c r="W101" s="332">
        <f>IF(W$10=0,0,W$10/OIS_fec!W$10)</f>
        <v>0.65721582287439628</v>
      </c>
      <c r="X101" s="332">
        <f>IF(X$10=0,0,X$10/OIS_fec!X$10)</f>
        <v>0.40120703969666399</v>
      </c>
      <c r="Y101" s="332">
        <f>IF(Y$10=0,0,Y$10/OIS_fec!Y$10)</f>
        <v>0.61910764975883104</v>
      </c>
      <c r="DA101" s="68"/>
    </row>
    <row r="102" spans="1:105" ht="12" customHeight="1" x14ac:dyDescent="0.25">
      <c r="A102" s="174" t="s">
        <v>3057</v>
      </c>
      <c r="B102" s="348">
        <f>IF(B$16=0,0,B$16/OIS_fec!B$16)</f>
        <v>1.1002724464631277</v>
      </c>
      <c r="C102" s="348">
        <f>IF(C$16=0,0,C$16/OIS_fec!C$16)</f>
        <v>1.0561903588701955</v>
      </c>
      <c r="D102" s="348">
        <f>IF(D$16=0,0,D$16/OIS_fec!D$16)</f>
        <v>0.76245098075353923</v>
      </c>
      <c r="E102" s="348">
        <f>IF(E$16=0,0,E$16/OIS_fec!E$16)</f>
        <v>1.1788364236620021</v>
      </c>
      <c r="F102" s="348">
        <f>IF(F$16=0,0,F$16/OIS_fec!F$16)</f>
        <v>1.1478025338129261</v>
      </c>
      <c r="G102" s="348">
        <f>IF(G$16=0,0,G$16/OIS_fec!G$16)</f>
        <v>1.0753285574399083</v>
      </c>
      <c r="H102" s="348">
        <f>IF(H$16=0,0,H$16/OIS_fec!H$16)</f>
        <v>1.2442276381841966</v>
      </c>
      <c r="I102" s="348">
        <f>IF(I$16=0,0,I$16/OIS_fec!I$16)</f>
        <v>0.9518610451492292</v>
      </c>
      <c r="J102" s="348">
        <f>IF(J$16=0,0,J$16/OIS_fec!J$16)</f>
        <v>0.99652209674715797</v>
      </c>
      <c r="K102" s="348">
        <f>IF(K$16=0,0,K$16/OIS_fec!K$16)</f>
        <v>1.2203085331023724</v>
      </c>
      <c r="L102" s="348">
        <f>IF(L$16=0,0,L$16/OIS_fec!L$16)</f>
        <v>1.1474926060756576</v>
      </c>
      <c r="M102" s="348">
        <f>IF(M$16=0,0,M$16/OIS_fec!M$16)</f>
        <v>1.1189880563615091</v>
      </c>
      <c r="N102" s="348">
        <f>IF(N$16=0,0,N$16/OIS_fec!N$16)</f>
        <v>1.2328197902977387</v>
      </c>
      <c r="O102" s="348">
        <f>IF(O$16=0,0,O$16/OIS_fec!O$16)</f>
        <v>1.3473169950019879</v>
      </c>
      <c r="P102" s="348">
        <f>IF(P$16=0,0,P$16/OIS_fec!P$16)</f>
        <v>1.3858249926380293</v>
      </c>
      <c r="Q102" s="348">
        <f>IF(Q$16=0,0,Q$16/OIS_fec!Q$16)</f>
        <v>1.3895424577438864</v>
      </c>
      <c r="R102" s="348">
        <f>IF(R$16=0,0,R$16/OIS_fec!R$16)</f>
        <v>1.5004815842674937</v>
      </c>
      <c r="S102" s="348">
        <f>IF(S$16=0,0,S$16/OIS_fec!S$16)</f>
        <v>1.4819998703495465</v>
      </c>
      <c r="T102" s="348">
        <f>IF(T$16=0,0,T$16/OIS_fec!T$16)</f>
        <v>1.5150010158074598</v>
      </c>
      <c r="U102" s="348">
        <f>IF(U$16=0,0,U$16/OIS_fec!U$16)</f>
        <v>1.5839588311286981</v>
      </c>
      <c r="V102" s="348">
        <f>IF(V$16=0,0,V$16/OIS_fec!V$16)</f>
        <v>1.6499994147313526</v>
      </c>
      <c r="W102" s="348">
        <f>IF(W$16=0,0,W$16/OIS_fec!W$16)</f>
        <v>1.622425958045226</v>
      </c>
      <c r="X102" s="348">
        <f>IF(X$16=0,0,X$16/OIS_fec!X$16)</f>
        <v>1.2729794653989595</v>
      </c>
      <c r="Y102" s="348">
        <f>IF(Y$16=0,0,Y$16/OIS_fec!Y$16)</f>
        <v>1.7452184707418756</v>
      </c>
      <c r="DA102" s="178"/>
    </row>
    <row r="103" spans="1:105" ht="12" customHeight="1" x14ac:dyDescent="0.25">
      <c r="A103" s="174" t="s">
        <v>3069</v>
      </c>
      <c r="B103" s="348">
        <f>IF(B$27=0,0,B$27/OIS_fec!B$27)</f>
        <v>2.920681139431395</v>
      </c>
      <c r="C103" s="348">
        <f>IF(C$27=0,0,C$27/OIS_fec!C$27)</f>
        <v>2.7983443057203257</v>
      </c>
      <c r="D103" s="348">
        <f>IF(D$27=0,0,D$27/OIS_fec!D$27)</f>
        <v>2.6468792838858266</v>
      </c>
      <c r="E103" s="348">
        <f>IF(E$27=0,0,E$27/OIS_fec!E$27)</f>
        <v>2.6431398676102704</v>
      </c>
      <c r="F103" s="348">
        <f>IF(F$27=0,0,F$27/OIS_fec!F$27)</f>
        <v>2.6378908468920153</v>
      </c>
      <c r="G103" s="348">
        <f>IF(G$27=0,0,G$27/OIS_fec!G$27)</f>
        <v>2.6181858823987896</v>
      </c>
      <c r="H103" s="348">
        <f>IF(H$27=0,0,H$27/OIS_fec!H$27)</f>
        <v>2.6299846549078092</v>
      </c>
      <c r="I103" s="348">
        <f>IF(I$27=0,0,I$27/OIS_fec!I$27)</f>
        <v>2.6027498263575599</v>
      </c>
      <c r="J103" s="348">
        <f>IF(J$27=0,0,J$27/OIS_fec!J$27)</f>
        <v>2.6559014190327361</v>
      </c>
      <c r="K103" s="348">
        <f>IF(K$27=0,0,K$27/OIS_fec!K$27)</f>
        <v>2.6288087809970557</v>
      </c>
      <c r="L103" s="348">
        <f>IF(L$27=0,0,L$27/OIS_fec!L$27)</f>
        <v>2.5086126908156752</v>
      </c>
      <c r="M103" s="348">
        <f>IF(M$27=0,0,M$27/OIS_fec!M$27)</f>
        <v>2.4584664489394572</v>
      </c>
      <c r="N103" s="348">
        <f>IF(N$27=0,0,N$27/OIS_fec!N$27)</f>
        <v>2.4333112976274323</v>
      </c>
      <c r="O103" s="348">
        <f>IF(O$27=0,0,O$27/OIS_fec!O$27)</f>
        <v>2.4417788078005751</v>
      </c>
      <c r="P103" s="348">
        <f>IF(P$27=0,0,P$27/OIS_fec!P$27)</f>
        <v>2.4148946371663222</v>
      </c>
      <c r="Q103" s="348">
        <f>IF(Q$27=0,0,Q$27/OIS_fec!Q$27)</f>
        <v>2.3905112203352266</v>
      </c>
      <c r="R103" s="348">
        <f>IF(R$27=0,0,R$27/OIS_fec!R$27)</f>
        <v>2.4042615241041241</v>
      </c>
      <c r="S103" s="348">
        <f>IF(S$27=0,0,S$27/OIS_fec!S$27)</f>
        <v>2.397765732123506</v>
      </c>
      <c r="T103" s="348">
        <f>IF(T$27=0,0,T$27/OIS_fec!T$27)</f>
        <v>2.3803083250468946</v>
      </c>
      <c r="U103" s="348">
        <f>IF(U$27=0,0,U$27/OIS_fec!U$27)</f>
        <v>2.3857260692581854</v>
      </c>
      <c r="V103" s="348">
        <f>IF(V$27=0,0,V$27/OIS_fec!V$27)</f>
        <v>2.3953865759133719</v>
      </c>
      <c r="W103" s="348">
        <f>IF(W$27=0,0,W$27/OIS_fec!W$27)</f>
        <v>2.4077550317502392</v>
      </c>
      <c r="X103" s="348">
        <f>IF(X$27=0,0,X$27/OIS_fec!X$27)</f>
        <v>2.4879145165842247</v>
      </c>
      <c r="Y103" s="348">
        <f>IF(Y$27=0,0,Y$27/OIS_fec!Y$27)</f>
        <v>2.4373794477434596</v>
      </c>
      <c r="DA103" s="178"/>
    </row>
    <row r="104" spans="1:105" ht="12" customHeight="1" x14ac:dyDescent="0.25">
      <c r="A104" s="174" t="s">
        <v>3079</v>
      </c>
      <c r="B104" s="348">
        <f>IF(B$35=0,0,B$35/OIS_fec!B$35)</f>
        <v>1.2278909816924617</v>
      </c>
      <c r="C104" s="348">
        <f>IF(C$35=0,0,C$35/OIS_fec!C$35)</f>
        <v>1.3915724206294389</v>
      </c>
      <c r="D104" s="348">
        <f>IF(D$35=0,0,D$35/OIS_fec!D$35)</f>
        <v>1.063525679714928</v>
      </c>
      <c r="E104" s="348">
        <f>IF(E$35=0,0,E$35/OIS_fec!E$35)</f>
        <v>1.5423107148237647</v>
      </c>
      <c r="F104" s="348">
        <f>IF(F$35=0,0,F$35/OIS_fec!F$35)</f>
        <v>1.4655293199835346</v>
      </c>
      <c r="G104" s="348">
        <f>IF(G$35=0,0,G$35/OIS_fec!G$35)</f>
        <v>1.3539233667854791</v>
      </c>
      <c r="H104" s="348">
        <f>IF(H$35=0,0,H$35/OIS_fec!H$35)</f>
        <v>1.384797855389557</v>
      </c>
      <c r="I104" s="348">
        <f>IF(I$35=0,0,I$35/OIS_fec!I$35)</f>
        <v>1.1669683884388162</v>
      </c>
      <c r="J104" s="348">
        <f>IF(J$35=0,0,J$35/OIS_fec!J$35)</f>
        <v>1.1380997585074664</v>
      </c>
      <c r="K104" s="348">
        <f>IF(K$35=0,0,K$35/OIS_fec!K$35)</f>
        <v>1.3460445569418058</v>
      </c>
      <c r="L104" s="348">
        <f>IF(L$35=0,0,L$35/OIS_fec!L$35)</f>
        <v>1.4089630156409099</v>
      </c>
      <c r="M104" s="348">
        <f>IF(M$35=0,0,M$35/OIS_fec!M$35)</f>
        <v>1.3814667496058581</v>
      </c>
      <c r="N104" s="348">
        <f>IF(N$35=0,0,N$35/OIS_fec!N$35)</f>
        <v>1.4225505397973002</v>
      </c>
      <c r="O104" s="348">
        <f>IF(O$35=0,0,O$35/OIS_fec!O$35)</f>
        <v>1.5224435601298527</v>
      </c>
      <c r="P104" s="348">
        <f>IF(P$35=0,0,P$35/OIS_fec!P$35)</f>
        <v>1.5635378281849426</v>
      </c>
      <c r="Q104" s="348">
        <f>IF(Q$35=0,0,Q$35/OIS_fec!Q$35)</f>
        <v>1.5356850408300173</v>
      </c>
      <c r="R104" s="348">
        <f>IF(R$35=0,0,R$35/OIS_fec!R$35)</f>
        <v>1.5916955244554996</v>
      </c>
      <c r="S104" s="348">
        <f>IF(S$35=0,0,S$35/OIS_fec!S$35)</f>
        <v>1.6005919176952315</v>
      </c>
      <c r="T104" s="348">
        <f>IF(T$35=0,0,T$35/OIS_fec!T$35)</f>
        <v>1.6640542616952483</v>
      </c>
      <c r="U104" s="348">
        <f>IF(U$35=0,0,U$35/OIS_fec!U$35)</f>
        <v>1.6624411313988494</v>
      </c>
      <c r="V104" s="348">
        <f>IF(V$35=0,0,V$35/OIS_fec!V$35)</f>
        <v>1.7127654094601601</v>
      </c>
      <c r="W104" s="348">
        <f>IF(W$35=0,0,W$35/OIS_fec!W$35)</f>
        <v>1.7668813500821081</v>
      </c>
      <c r="X104" s="348">
        <f>IF(X$35=0,0,X$35/OIS_fec!X$35)</f>
        <v>1.4531912434816512</v>
      </c>
      <c r="Y104" s="348">
        <f>IF(Y$35=0,0,Y$35/OIS_fec!Y$35)</f>
        <v>1.8163359980268399</v>
      </c>
      <c r="DA104" s="178"/>
    </row>
    <row r="105" spans="1:105" ht="12" customHeight="1" x14ac:dyDescent="0.25">
      <c r="A105" s="174" t="s">
        <v>3101</v>
      </c>
      <c r="B105" s="348">
        <f>IF(B$54=0,0,B$54/OIS_fec!B$54)</f>
        <v>1.147067790606854</v>
      </c>
      <c r="C105" s="348">
        <f>IF(C$54=0,0,C$54/OIS_fec!C$54)</f>
        <v>1.2080214013583028</v>
      </c>
      <c r="D105" s="348">
        <f>IF(D$54=0,0,D$54/OIS_fec!D$54)</f>
        <v>1.0305343177997792</v>
      </c>
      <c r="E105" s="348">
        <f>IF(E$54=0,0,E$54/OIS_fec!E$54)</f>
        <v>1.0769708325555665</v>
      </c>
      <c r="F105" s="348">
        <f>IF(F$54=0,0,F$54/OIS_fec!F$54)</f>
        <v>1.0342206950941764</v>
      </c>
      <c r="G105" s="348">
        <f>IF(G$54=0,0,G$54/OIS_fec!G$54)</f>
        <v>0.99437452614318445</v>
      </c>
      <c r="H105" s="348">
        <f>IF(H$54=0,0,H$54/OIS_fec!H$54)</f>
        <v>0.91755866996379665</v>
      </c>
      <c r="I105" s="348">
        <f>IF(I$54=0,0,I$54/OIS_fec!I$54)</f>
        <v>0.83152003501810456</v>
      </c>
      <c r="J105" s="348">
        <f>IF(J$54=0,0,J$54/OIS_fec!J$54)</f>
        <v>0.86561657823375204</v>
      </c>
      <c r="K105" s="348">
        <f>IF(K$54=0,0,K$54/OIS_fec!K$54)</f>
        <v>0.88910564901778766</v>
      </c>
      <c r="L105" s="348">
        <f>IF(L$54=0,0,L$54/OIS_fec!L$54)</f>
        <v>0.8960068872166167</v>
      </c>
      <c r="M105" s="348">
        <f>IF(M$54=0,0,M$54/OIS_fec!M$54)</f>
        <v>0.85146298291014533</v>
      </c>
      <c r="N105" s="348">
        <f>IF(N$54=0,0,N$54/OIS_fec!N$54)</f>
        <v>0.81868737512067136</v>
      </c>
      <c r="O105" s="348">
        <f>IF(O$54=0,0,O$54/OIS_fec!O$54)</f>
        <v>0.81273503995288487</v>
      </c>
      <c r="P105" s="348">
        <f>IF(P$54=0,0,P$54/OIS_fec!P$54)</f>
        <v>0.80262398730553886</v>
      </c>
      <c r="Q105" s="348">
        <f>IF(Q$54=0,0,Q$54/OIS_fec!Q$54)</f>
        <v>0.76815431911470733</v>
      </c>
      <c r="R105" s="348">
        <f>IF(R$54=0,0,R$54/OIS_fec!R$54)</f>
        <v>0.73403708734242634</v>
      </c>
      <c r="S105" s="348">
        <f>IF(S$54=0,0,S$54/OIS_fec!S$54)</f>
        <v>0.74824308092348601</v>
      </c>
      <c r="T105" s="348">
        <f>IF(T$54=0,0,T$54/OIS_fec!T$54)</f>
        <v>0.6914761037439956</v>
      </c>
      <c r="U105" s="348">
        <f>IF(U$54=0,0,U$54/OIS_fec!U$54)</f>
        <v>0.70723413968431015</v>
      </c>
      <c r="V105" s="348">
        <f>IF(V$54=0,0,V$54/OIS_fec!V$54)</f>
        <v>0.79398435399520373</v>
      </c>
      <c r="W105" s="348">
        <f>IF(W$54=0,0,W$54/OIS_fec!W$54)</f>
        <v>0.80533320491048066</v>
      </c>
      <c r="X105" s="348">
        <f>IF(X$54=0,0,X$54/OIS_fec!X$54)</f>
        <v>0.49415812305510931</v>
      </c>
      <c r="Y105" s="348">
        <f>IF(Y$54=0,0,Y$54/OIS_fec!Y$54)</f>
        <v>0.73781091508602847</v>
      </c>
      <c r="DA105" s="178"/>
    </row>
    <row r="106" spans="1:105" ht="12" customHeight="1" x14ac:dyDescent="0.25">
      <c r="A106" s="174" t="s">
        <v>3122</v>
      </c>
      <c r="B106" s="348">
        <f>IF(B$68=0,0,B$68/OIS_fec!B$68)</f>
        <v>3.102418800000001</v>
      </c>
      <c r="C106" s="348">
        <f>IF(C$68=0,0,C$68/OIS_fec!C$68)</f>
        <v>3.1024187999999997</v>
      </c>
      <c r="D106" s="348">
        <f>IF(D$68=0,0,D$68/OIS_fec!D$68)</f>
        <v>3.1024187999999997</v>
      </c>
      <c r="E106" s="348">
        <f>IF(E$68=0,0,E$68/OIS_fec!E$68)</f>
        <v>3.1024188000000006</v>
      </c>
      <c r="F106" s="348">
        <f>IF(F$68=0,0,F$68/OIS_fec!F$68)</f>
        <v>3.1024188000000006</v>
      </c>
      <c r="G106" s="348">
        <f>IF(G$68=0,0,G$68/OIS_fec!G$68)</f>
        <v>3.102418800000001</v>
      </c>
      <c r="H106" s="348">
        <f>IF(H$68=0,0,H$68/OIS_fec!H$68)</f>
        <v>3.1024187999999997</v>
      </c>
      <c r="I106" s="348">
        <f>IF(I$68=0,0,I$68/OIS_fec!I$68)</f>
        <v>3.1024187999999997</v>
      </c>
      <c r="J106" s="348">
        <f>IF(J$68=0,0,J$68/OIS_fec!J$68)</f>
        <v>3.1024187999999997</v>
      </c>
      <c r="K106" s="348">
        <f>IF(K$68=0,0,K$68/OIS_fec!K$68)</f>
        <v>3.1024188000000006</v>
      </c>
      <c r="L106" s="348">
        <f>IF(L$68=0,0,L$68/OIS_fec!L$68)</f>
        <v>3.1024188000000001</v>
      </c>
      <c r="M106" s="348">
        <f>IF(M$68=0,0,M$68/OIS_fec!M$68)</f>
        <v>3.1024188000000001</v>
      </c>
      <c r="N106" s="348">
        <f>IF(N$68=0,0,N$68/OIS_fec!N$68)</f>
        <v>3.1024187999999997</v>
      </c>
      <c r="O106" s="348">
        <f>IF(O$68=0,0,O$68/OIS_fec!O$68)</f>
        <v>3.1024188000000006</v>
      </c>
      <c r="P106" s="348">
        <f>IF(P$68=0,0,P$68/OIS_fec!P$68)</f>
        <v>3.1024188000000001</v>
      </c>
      <c r="Q106" s="348">
        <f>IF(Q$68=0,0,Q$68/OIS_fec!Q$68)</f>
        <v>3.1024188000000001</v>
      </c>
      <c r="R106" s="348">
        <f>IF(R$68=0,0,R$68/OIS_fec!R$68)</f>
        <v>3.102418800000001</v>
      </c>
      <c r="S106" s="348">
        <f>IF(S$68=0,0,S$68/OIS_fec!S$68)</f>
        <v>3.102418800000001</v>
      </c>
      <c r="T106" s="348">
        <f>IF(T$68=0,0,T$68/OIS_fec!T$68)</f>
        <v>3.1024188000000006</v>
      </c>
      <c r="U106" s="348">
        <f>IF(U$68=0,0,U$68/OIS_fec!U$68)</f>
        <v>3.1024188000000006</v>
      </c>
      <c r="V106" s="348">
        <f>IF(V$68=0,0,V$68/OIS_fec!V$68)</f>
        <v>3.1024188000000001</v>
      </c>
      <c r="W106" s="348">
        <f>IF(W$68=0,0,W$68/OIS_fec!W$68)</f>
        <v>3.1024188000000006</v>
      </c>
      <c r="X106" s="348">
        <f>IF(X$68=0,0,X$68/OIS_fec!X$68)</f>
        <v>3.1024188000000006</v>
      </c>
      <c r="Y106" s="348">
        <f>IF(Y$68=0,0,Y$68/OIS_fec!Y$68)</f>
        <v>3.102418800000001</v>
      </c>
      <c r="DA106" s="178"/>
    </row>
    <row r="107" spans="1:105" ht="12" customHeight="1" x14ac:dyDescent="0.25">
      <c r="A107" s="41" t="s">
        <v>3120</v>
      </c>
      <c r="B107" s="333">
        <f>IF(B$69=0,0,B$69/OIS_fec!B$69)</f>
        <v>0</v>
      </c>
      <c r="C107" s="333">
        <f>IF(C$69=0,0,C$69/OIS_fec!C$69)</f>
        <v>0</v>
      </c>
      <c r="D107" s="333">
        <f>IF(D$69=0,0,D$69/OIS_fec!D$69)</f>
        <v>0</v>
      </c>
      <c r="E107" s="333">
        <f>IF(E$69=0,0,E$69/OIS_fec!E$69)</f>
        <v>0</v>
      </c>
      <c r="F107" s="333">
        <f>IF(F$69=0,0,F$69/OIS_fec!F$69)</f>
        <v>0</v>
      </c>
      <c r="G107" s="333">
        <f>IF(G$69=0,0,G$69/OIS_fec!G$69)</f>
        <v>0</v>
      </c>
      <c r="H107" s="333">
        <f>IF(H$69=0,0,H$69/OIS_fec!H$69)</f>
        <v>0</v>
      </c>
      <c r="I107" s="333">
        <f>IF(I$69=0,0,I$69/OIS_fec!I$69)</f>
        <v>0</v>
      </c>
      <c r="J107" s="333">
        <f>IF(J$69=0,0,J$69/OIS_fec!J$69)</f>
        <v>0</v>
      </c>
      <c r="K107" s="333">
        <f>IF(K$69=0,0,K$69/OIS_fec!K$69)</f>
        <v>0</v>
      </c>
      <c r="L107" s="333">
        <f>IF(L$69=0,0,L$69/OIS_fec!L$69)</f>
        <v>0</v>
      </c>
      <c r="M107" s="333">
        <f>IF(M$69=0,0,M$69/OIS_fec!M$69)</f>
        <v>0</v>
      </c>
      <c r="N107" s="333">
        <f>IF(N$69=0,0,N$69/OIS_fec!N$69)</f>
        <v>0</v>
      </c>
      <c r="O107" s="333">
        <f>IF(O$69=0,0,O$69/OIS_fec!O$69)</f>
        <v>0</v>
      </c>
      <c r="P107" s="333">
        <f>IF(P$69=0,0,P$69/OIS_fec!P$69)</f>
        <v>0</v>
      </c>
      <c r="Q107" s="333">
        <f>IF(Q$69=0,0,Q$69/OIS_fec!Q$69)</f>
        <v>0</v>
      </c>
      <c r="R107" s="333">
        <f>IF(R$69=0,0,R$69/OIS_fec!R$69)</f>
        <v>0</v>
      </c>
      <c r="S107" s="333">
        <f>IF(S$69=0,0,S$69/OIS_fec!S$69)</f>
        <v>0</v>
      </c>
      <c r="T107" s="333">
        <f>IF(T$69=0,0,T$69/OIS_fec!T$69)</f>
        <v>0</v>
      </c>
      <c r="U107" s="333">
        <f>IF(U$69=0,0,U$69/OIS_fec!U$69)</f>
        <v>0</v>
      </c>
      <c r="V107" s="333">
        <f>IF(V$69=0,0,V$69/OIS_fec!V$69)</f>
        <v>0</v>
      </c>
      <c r="W107" s="333">
        <f>IF(W$69=0,0,W$69/OIS_fec!W$69)</f>
        <v>0</v>
      </c>
      <c r="X107" s="333">
        <f>IF(X$69=0,0,X$69/OIS_fec!X$69)</f>
        <v>0</v>
      </c>
      <c r="Y107" s="333">
        <f>IF(Y$69=0,0,Y$69/OIS_fec!Y$69)</f>
        <v>0</v>
      </c>
      <c r="DA107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50</vt:i4>
      </vt:variant>
      <vt:variant>
        <vt:lpstr>Named Ranges</vt:lpstr>
      </vt:variant>
      <vt:variant>
        <vt:i4>49</vt:i4>
      </vt:variant>
    </vt:vector>
  </HeadingPairs>
  <TitlesOfParts>
    <vt:vector size="99" baseType="lpstr">
      <vt:lpstr>cover</vt:lpstr>
      <vt:lpstr>index</vt:lpstr>
      <vt:lpstr>Ind_Summary</vt:lpstr>
      <vt:lpstr>Ind_Summary_fec</vt:lpstr>
      <vt:lpstr>Ind_Summary_ued</vt:lpstr>
      <vt:lpstr>Ind_Summary_emi</vt:lpstr>
      <vt:lpstr>ISI</vt:lpstr>
      <vt:lpstr>ISI_fec</vt:lpstr>
      <vt:lpstr>ISI_ued</vt:lpstr>
      <vt:lpstr>ISI_emi</vt:lpstr>
      <vt:lpstr>NFM</vt:lpstr>
      <vt:lpstr>NFM_fec</vt:lpstr>
      <vt:lpstr>NFM_ued</vt:lpstr>
      <vt:lpstr>NFM_emi</vt:lpstr>
      <vt:lpstr>CHI</vt:lpstr>
      <vt:lpstr>CHI_fec</vt:lpstr>
      <vt:lpstr>CHI_ued</vt:lpstr>
      <vt:lpstr>CHI_emi</vt:lpstr>
      <vt:lpstr>NMM</vt:lpstr>
      <vt:lpstr>NMM_fec</vt:lpstr>
      <vt:lpstr>NMM_ued</vt:lpstr>
      <vt:lpstr>NMM_emi</vt:lpstr>
      <vt:lpstr>PPA</vt:lpstr>
      <vt:lpstr>PPA_fec</vt:lpstr>
      <vt:lpstr>PPA_ued</vt:lpstr>
      <vt:lpstr>PPA_emi</vt:lpstr>
      <vt:lpstr>FBT</vt:lpstr>
      <vt:lpstr>FBT_fec</vt:lpstr>
      <vt:lpstr>FBT_ued</vt:lpstr>
      <vt:lpstr>FBT_emi</vt:lpstr>
      <vt:lpstr>TRE</vt:lpstr>
      <vt:lpstr>TRE_fec</vt:lpstr>
      <vt:lpstr>TRE_ued</vt:lpstr>
      <vt:lpstr>TRE_emi</vt:lpstr>
      <vt:lpstr>MAE</vt:lpstr>
      <vt:lpstr>MAE_fec</vt:lpstr>
      <vt:lpstr>MAE_ued</vt:lpstr>
      <vt:lpstr>MAE_emi</vt:lpstr>
      <vt:lpstr>TEL</vt:lpstr>
      <vt:lpstr>TEL_fec</vt:lpstr>
      <vt:lpstr>TEL_ued</vt:lpstr>
      <vt:lpstr>TEL_emi</vt:lpstr>
      <vt:lpstr>WWP</vt:lpstr>
      <vt:lpstr>WWP_fec</vt:lpstr>
      <vt:lpstr>WWP_ued</vt:lpstr>
      <vt:lpstr>WWP_emi</vt:lpstr>
      <vt:lpstr>OIS</vt:lpstr>
      <vt:lpstr>OIS_fec</vt:lpstr>
      <vt:lpstr>OIS_ued</vt:lpstr>
      <vt:lpstr>OIS_emi</vt:lpstr>
      <vt:lpstr>Ind_Summary!Print_Area</vt:lpstr>
      <vt:lpstr>CHI!Print_Titles</vt:lpstr>
      <vt:lpstr>CHI_emi!Print_Titles</vt:lpstr>
      <vt:lpstr>CHI_fec!Print_Titles</vt:lpstr>
      <vt:lpstr>CHI_ued!Print_Titles</vt:lpstr>
      <vt:lpstr>FBT!Print_Titles</vt:lpstr>
      <vt:lpstr>FBT_emi!Print_Titles</vt:lpstr>
      <vt:lpstr>FBT_fec!Print_Titles</vt:lpstr>
      <vt:lpstr>FBT_ued!Print_Titles</vt:lpstr>
      <vt:lpstr>Ind_Summary!Print_Titles</vt:lpstr>
      <vt:lpstr>Ind_Summary_emi!Print_Titles</vt:lpstr>
      <vt:lpstr>Ind_Summary_fec!Print_Titles</vt:lpstr>
      <vt:lpstr>Ind_Summary_ued!Print_Titles</vt:lpstr>
      <vt:lpstr>ISI!Print_Titles</vt:lpstr>
      <vt:lpstr>ISI_emi!Print_Titles</vt:lpstr>
      <vt:lpstr>ISI_fec!Print_Titles</vt:lpstr>
      <vt:lpstr>ISI_ued!Print_Titles</vt:lpstr>
      <vt:lpstr>MAE!Print_Titles</vt:lpstr>
      <vt:lpstr>MAE_emi!Print_Titles</vt:lpstr>
      <vt:lpstr>MAE_fec!Print_Titles</vt:lpstr>
      <vt:lpstr>MAE_ued!Print_Titles</vt:lpstr>
      <vt:lpstr>NFM!Print_Titles</vt:lpstr>
      <vt:lpstr>NFM_emi!Print_Titles</vt:lpstr>
      <vt:lpstr>NFM_fec!Print_Titles</vt:lpstr>
      <vt:lpstr>NFM_ued!Print_Titles</vt:lpstr>
      <vt:lpstr>NMM!Print_Titles</vt:lpstr>
      <vt:lpstr>NMM_emi!Print_Titles</vt:lpstr>
      <vt:lpstr>NMM_fec!Print_Titles</vt:lpstr>
      <vt:lpstr>NMM_ued!Print_Titles</vt:lpstr>
      <vt:lpstr>OIS!Print_Titles</vt:lpstr>
      <vt:lpstr>OIS_emi!Print_Titles</vt:lpstr>
      <vt:lpstr>OIS_fec!Print_Titles</vt:lpstr>
      <vt:lpstr>OIS_ued!Print_Titles</vt:lpstr>
      <vt:lpstr>PPA!Print_Titles</vt:lpstr>
      <vt:lpstr>PPA_emi!Print_Titles</vt:lpstr>
      <vt:lpstr>PPA_fec!Print_Titles</vt:lpstr>
      <vt:lpstr>PPA_ued!Print_Titles</vt:lpstr>
      <vt:lpstr>TEL!Print_Titles</vt:lpstr>
      <vt:lpstr>TEL_emi!Print_Titles</vt:lpstr>
      <vt:lpstr>TEL_fec!Print_Titles</vt:lpstr>
      <vt:lpstr>TEL_ued!Print_Titles</vt:lpstr>
      <vt:lpstr>TRE!Print_Titles</vt:lpstr>
      <vt:lpstr>TRE_emi!Print_Titles</vt:lpstr>
      <vt:lpstr>TRE_fec!Print_Titles</vt:lpstr>
      <vt:lpstr>TRE_ued!Print_Titles</vt:lpstr>
      <vt:lpstr>WWP!Print_Titles</vt:lpstr>
      <vt:lpstr>WWP_emi!Print_Titles</vt:lpstr>
      <vt:lpstr>WWP_fec!Print_Titles</vt:lpstr>
      <vt:lpstr>WWP_ued!Print_Titles</vt:lpstr>
    </vt:vector>
  </TitlesOfParts>
  <Company>European Commission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JRC-IDEES-2023</dc:title>
  <dc:creator>JRC C.6</dc:creator>
  <dc:description>v2023-1.00</dc:description>
  <cp:lastModifiedBy>JRC-SVQ-ROZSAMA</cp:lastModifiedBy>
  <dcterms:created xsi:type="dcterms:W3CDTF">2025-11-06T10:31:18Z</dcterms:created>
  <dcterms:modified xsi:type="dcterms:W3CDTF">2025-11-06T10:31:18Z</dcterms:modified>
</cp:coreProperties>
</file>